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8월\신정우 선임님\"/>
    </mc:Choice>
  </mc:AlternateContent>
  <xr:revisionPtr revIDLastSave="0" documentId="13_ncr:1_{A2023BB6-ABCE-402B-B05E-EAFCF3135BF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VOICE" sheetId="17" r:id="rId1"/>
    <sheet name="LHR" sheetId="38" r:id="rId2"/>
    <sheet name="NRT" sheetId="31" r:id="rId3"/>
    <sheet name="NRT_NYG" sheetId="32" r:id="rId4"/>
    <sheet name="기타비용" sheetId="37" r:id="rId5"/>
    <sheet name="MAPPING" sheetId="2" r:id="rId6"/>
    <sheet name="특이사항" sheetId="19" r:id="rId7"/>
  </sheets>
  <externalReferences>
    <externalReference r:id="rId8"/>
  </externalReferences>
  <definedNames>
    <definedName name="_1">#REF!</definedName>
    <definedName name="_xlnm._FilterDatabase" localSheetId="1" hidden="1">LHR!$AF$4:$BM$240</definedName>
    <definedName name="_xlnm._FilterDatabase" localSheetId="2" hidden="1">NRT!$AA$4:$BH$6</definedName>
    <definedName name="_xlnm._FilterDatabase" localSheetId="3" hidden="1">NRT_NYG!$AA$4:$BH$1209</definedName>
    <definedName name="_g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D" localSheetId="1">#REF!</definedName>
    <definedName name="D" localSheetId="2">#REF!</definedName>
    <definedName name="D" localSheetId="3">#REF!</definedName>
    <definedName name="D">#REF!</definedName>
    <definedName name="LHR" localSheetId="1">#REF!</definedName>
    <definedName name="LHR" localSheetId="2">#REF!</definedName>
    <definedName name="LHR" localSheetId="3">#REF!</definedName>
    <definedName name="LHR">#REF!</definedName>
    <definedName name="_xlnm.Print_Area" localSheetId="0">INVOICE!$A$1:$J$10</definedName>
    <definedName name="QEEQ" localSheetId="1">#REF!</definedName>
    <definedName name="QEEQ" localSheetId="2">#REF!</definedName>
    <definedName name="QEEQ" localSheetId="3">#REF!</definedName>
    <definedName name="QEEQ">#REF!</definedName>
    <definedName name="TYTY" localSheetId="1">#REF!</definedName>
    <definedName name="TYTY" localSheetId="2">#REF!</definedName>
    <definedName name="TYTY" localSheetId="3">#REF!</definedName>
    <definedName name="TYTY">#REF!</definedName>
    <definedName name="UUUUU" localSheetId="1">#REF!</definedName>
    <definedName name="UUUUU" localSheetId="2">#REF!</definedName>
    <definedName name="UUUUU" localSheetId="3">#REF!</definedName>
    <definedName name="UUUUU">#REF!</definedName>
    <definedName name="ㅁ2" localSheetId="1">#REF!</definedName>
    <definedName name="ㅁ2" localSheetId="2">#REF!</definedName>
    <definedName name="ㅁ2" localSheetId="3">#REF!</definedName>
    <definedName name="ㅁ2">#REF!</definedName>
    <definedName name="ㅁㄴㅇ" localSheetId="1">#REF!</definedName>
    <definedName name="ㅁㄴㅇ" localSheetId="2">#REF!</definedName>
    <definedName name="ㅁㄴㅇ" localSheetId="3">#REF!</definedName>
    <definedName name="ㅁㄴㅇ">#REF!</definedName>
    <definedName name="사전신고비용" localSheetId="1">#REF!</definedName>
    <definedName name="사전신고비용" localSheetId="2">#REF!</definedName>
    <definedName name="사전신고비용" localSheetId="3">#REF!</definedName>
    <definedName name="사전신고비용">#REF!</definedName>
    <definedName name="정진영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7" l="1"/>
  <c r="AD5" i="38"/>
  <c r="AD240" i="38" l="1"/>
  <c r="AD239" i="38"/>
  <c r="AD238" i="38"/>
  <c r="AD237" i="38"/>
  <c r="AD236" i="38"/>
  <c r="AD235" i="38"/>
  <c r="AD234" i="38"/>
  <c r="AD233" i="38"/>
  <c r="AD232" i="38"/>
  <c r="AD231" i="38"/>
  <c r="AD230" i="38"/>
  <c r="AD229" i="38"/>
  <c r="AD228" i="38"/>
  <c r="AD227" i="38"/>
  <c r="AD226" i="38"/>
  <c r="AD225" i="38"/>
  <c r="AD224" i="38"/>
  <c r="AD223" i="38"/>
  <c r="AD222" i="38"/>
  <c r="AD221" i="38"/>
  <c r="AD220" i="38"/>
  <c r="AD219" i="38"/>
  <c r="AD218" i="38"/>
  <c r="AD217" i="38"/>
  <c r="AD216" i="38"/>
  <c r="AD215" i="38"/>
  <c r="AD214" i="38"/>
  <c r="AD213" i="38"/>
  <c r="AD212" i="38"/>
  <c r="AD211" i="38"/>
  <c r="AD210" i="38"/>
  <c r="AD209" i="38"/>
  <c r="AD208" i="38"/>
  <c r="AD207" i="38"/>
  <c r="AD206" i="38"/>
  <c r="AD205" i="38"/>
  <c r="AD204" i="38"/>
  <c r="AD203" i="38"/>
  <c r="AD202" i="38"/>
  <c r="AD201" i="38"/>
  <c r="AD200" i="38"/>
  <c r="AD199" i="38"/>
  <c r="AD198" i="38"/>
  <c r="AD197" i="38"/>
  <c r="AD196" i="38"/>
  <c r="AD195" i="38"/>
  <c r="AD194" i="38"/>
  <c r="AD193" i="38"/>
  <c r="AD192" i="38"/>
  <c r="AD191" i="38"/>
  <c r="AD190" i="38"/>
  <c r="AD189" i="38"/>
  <c r="AD188" i="38"/>
  <c r="AD187" i="38"/>
  <c r="AD186" i="38"/>
  <c r="AD185" i="38"/>
  <c r="AD184" i="38"/>
  <c r="AD183" i="38"/>
  <c r="AD182" i="38"/>
  <c r="AD181" i="38"/>
  <c r="AD180" i="38"/>
  <c r="AD179" i="38"/>
  <c r="AD178" i="38"/>
  <c r="AD177" i="38"/>
  <c r="AD176" i="38"/>
  <c r="AD175" i="38"/>
  <c r="AD174" i="38"/>
  <c r="AD173" i="38"/>
  <c r="AD172" i="38"/>
  <c r="AD171" i="38"/>
  <c r="AD170" i="38"/>
  <c r="AD169" i="38"/>
  <c r="AD168" i="38"/>
  <c r="AD167" i="38"/>
  <c r="AD166" i="38"/>
  <c r="AD165" i="38"/>
  <c r="AD164" i="38"/>
  <c r="AD163" i="38"/>
  <c r="AD162" i="38"/>
  <c r="AD161" i="38"/>
  <c r="AD160" i="38"/>
  <c r="AD159" i="38"/>
  <c r="AD158" i="38"/>
  <c r="AD157" i="38"/>
  <c r="AD156" i="38"/>
  <c r="AD155" i="38"/>
  <c r="AD154" i="38"/>
  <c r="AD153" i="38"/>
  <c r="AD152" i="38"/>
  <c r="AD151" i="38"/>
  <c r="AD150" i="38"/>
  <c r="AD149" i="38"/>
  <c r="AD148" i="38"/>
  <c r="AD147" i="38"/>
  <c r="AD146" i="38"/>
  <c r="AD145" i="38"/>
  <c r="AD144" i="38"/>
  <c r="AD143" i="38"/>
  <c r="AD142" i="38"/>
  <c r="AD141" i="38"/>
  <c r="AD140" i="38"/>
  <c r="AD139" i="38"/>
  <c r="AD138" i="38"/>
  <c r="AD137" i="38"/>
  <c r="AD136" i="38"/>
  <c r="AD135" i="38"/>
  <c r="AD134" i="38"/>
  <c r="AD133" i="38"/>
  <c r="AD132" i="38"/>
  <c r="AD131" i="38"/>
  <c r="AD130" i="38"/>
  <c r="AD129" i="38"/>
  <c r="AD128" i="38"/>
  <c r="AD127" i="38"/>
  <c r="AD126" i="38"/>
  <c r="AD125" i="38"/>
  <c r="AD124" i="38"/>
  <c r="AD123" i="38"/>
  <c r="AD122" i="38"/>
  <c r="AD121" i="38"/>
  <c r="AD120" i="38"/>
  <c r="AD119" i="38"/>
  <c r="AD118" i="38"/>
  <c r="AD117" i="38"/>
  <c r="AD116" i="38"/>
  <c r="AD115" i="38"/>
  <c r="AD114" i="38"/>
  <c r="AD113" i="38"/>
  <c r="AD112" i="38"/>
  <c r="AD111" i="38"/>
  <c r="AD110" i="38"/>
  <c r="AD109" i="38"/>
  <c r="AD108" i="38"/>
  <c r="AD107" i="38"/>
  <c r="AD106" i="38"/>
  <c r="AD105" i="38"/>
  <c r="AD104" i="38"/>
  <c r="AD103" i="38"/>
  <c r="AD102" i="38"/>
  <c r="AD101" i="38"/>
  <c r="AD100" i="38"/>
  <c r="AD99" i="38"/>
  <c r="AD98" i="38"/>
  <c r="AD97" i="38"/>
  <c r="AD96" i="38"/>
  <c r="AD95" i="38"/>
  <c r="AD94" i="38"/>
  <c r="AD93" i="38"/>
  <c r="AD92" i="38"/>
  <c r="AD91" i="38"/>
  <c r="AD90" i="38"/>
  <c r="AD89" i="38"/>
  <c r="AD88" i="38"/>
  <c r="AD87" i="38"/>
  <c r="AD86" i="38"/>
  <c r="AD85" i="38"/>
  <c r="AD84" i="38"/>
  <c r="AD83" i="38"/>
  <c r="AD82" i="38"/>
  <c r="AD81" i="38"/>
  <c r="AD80" i="38"/>
  <c r="AD79" i="38"/>
  <c r="AD78" i="38"/>
  <c r="AD77" i="38"/>
  <c r="AD76" i="38"/>
  <c r="AD75" i="38"/>
  <c r="AD74" i="38"/>
  <c r="AD73" i="38"/>
  <c r="AD72" i="38"/>
  <c r="AD71" i="38"/>
  <c r="AD70" i="38"/>
  <c r="AD69" i="38"/>
  <c r="AD68" i="38"/>
  <c r="AD67" i="38"/>
  <c r="AD66" i="38"/>
  <c r="AD65" i="38"/>
  <c r="AD64" i="38"/>
  <c r="AD63" i="38"/>
  <c r="AD62" i="38"/>
  <c r="AD61" i="38"/>
  <c r="AD60" i="38"/>
  <c r="AD59" i="38"/>
  <c r="AD58" i="38"/>
  <c r="AD57" i="38"/>
  <c r="AD56" i="38"/>
  <c r="AD55" i="38"/>
  <c r="AD54" i="38"/>
  <c r="AD53" i="38"/>
  <c r="AD52" i="38"/>
  <c r="AD51" i="38"/>
  <c r="AD50" i="38"/>
  <c r="AD49" i="38"/>
  <c r="AD48" i="38"/>
  <c r="AD47" i="38"/>
  <c r="AD46" i="38"/>
  <c r="AD45" i="38"/>
  <c r="AD44" i="38"/>
  <c r="AD43" i="38"/>
  <c r="AD42" i="38"/>
  <c r="AD41" i="38"/>
  <c r="AD40" i="38"/>
  <c r="AD39" i="38"/>
  <c r="AD38" i="38"/>
  <c r="AD37" i="38"/>
  <c r="AD36" i="38"/>
  <c r="AD35" i="38"/>
  <c r="AD34" i="38"/>
  <c r="AD33" i="38"/>
  <c r="AD32" i="38"/>
  <c r="AD31" i="38"/>
  <c r="AD30" i="38"/>
  <c r="AD29" i="38"/>
  <c r="AD28" i="38"/>
  <c r="AD27" i="38"/>
  <c r="AD26" i="38"/>
  <c r="AD25" i="38"/>
  <c r="AD24" i="38"/>
  <c r="AD23" i="38"/>
  <c r="AD22" i="38"/>
  <c r="AD21" i="38"/>
  <c r="AD20" i="38"/>
  <c r="AD19" i="38"/>
  <c r="AD18" i="38"/>
  <c r="AD17" i="38"/>
  <c r="AD16" i="38"/>
  <c r="AD15" i="38"/>
  <c r="AD14" i="38"/>
  <c r="AD13" i="38"/>
  <c r="AD12" i="38"/>
  <c r="AD11" i="38"/>
  <c r="AD10" i="38"/>
  <c r="AD9" i="38"/>
  <c r="AD8" i="38"/>
  <c r="AD7" i="38"/>
  <c r="AD6" i="38"/>
  <c r="U1209" i="32" l="1"/>
  <c r="S1209" i="32"/>
  <c r="P1209" i="32"/>
  <c r="N1209" i="32"/>
  <c r="W1209" i="32" s="1"/>
  <c r="M1209" i="32"/>
  <c r="L1209" i="32"/>
  <c r="O1209" i="32" s="1"/>
  <c r="Q1209" i="32" s="1"/>
  <c r="K1209" i="32"/>
  <c r="V1209" i="32" s="1"/>
  <c r="J1209" i="32"/>
  <c r="I1209" i="32"/>
  <c r="H1209" i="32"/>
  <c r="G1209" i="32"/>
  <c r="F1209" i="32"/>
  <c r="E1209" i="32"/>
  <c r="D1209" i="32"/>
  <c r="C1209" i="32"/>
  <c r="U1208" i="32"/>
  <c r="P1208" i="32"/>
  <c r="N1208" i="32"/>
  <c r="W1208" i="32" s="1"/>
  <c r="M1208" i="32"/>
  <c r="L1208" i="32"/>
  <c r="O1208" i="32" s="1"/>
  <c r="Q1208" i="32" s="1"/>
  <c r="K1208" i="32"/>
  <c r="J1208" i="32"/>
  <c r="I1208" i="32"/>
  <c r="H1208" i="32"/>
  <c r="G1208" i="32"/>
  <c r="F1208" i="32"/>
  <c r="E1208" i="32"/>
  <c r="D1208" i="32"/>
  <c r="C1208" i="32"/>
  <c r="W1207" i="32"/>
  <c r="V1207" i="32"/>
  <c r="U1207" i="32"/>
  <c r="P1207" i="32"/>
  <c r="N1207" i="32"/>
  <c r="M1207" i="32"/>
  <c r="L1207" i="32"/>
  <c r="O1207" i="32" s="1"/>
  <c r="Q1207" i="32" s="1"/>
  <c r="K1207" i="32"/>
  <c r="S1207" i="32" s="1"/>
  <c r="J1207" i="32"/>
  <c r="I1207" i="32"/>
  <c r="H1207" i="32"/>
  <c r="G1207" i="32"/>
  <c r="F1207" i="32"/>
  <c r="E1207" i="32"/>
  <c r="D1207" i="32"/>
  <c r="C1207" i="32"/>
  <c r="W1206" i="32"/>
  <c r="V1206" i="32"/>
  <c r="U1206" i="32"/>
  <c r="S1206" i="32"/>
  <c r="P1206" i="32"/>
  <c r="N1206" i="32"/>
  <c r="M1206" i="32"/>
  <c r="L1206" i="32"/>
  <c r="O1206" i="32" s="1"/>
  <c r="Q1206" i="32" s="1"/>
  <c r="K1206" i="32"/>
  <c r="J1206" i="32"/>
  <c r="I1206" i="32"/>
  <c r="H1206" i="32"/>
  <c r="G1206" i="32"/>
  <c r="F1206" i="32"/>
  <c r="E1206" i="32"/>
  <c r="D1206" i="32"/>
  <c r="C1206" i="32"/>
  <c r="W1205" i="32"/>
  <c r="V1205" i="32"/>
  <c r="U1205" i="32"/>
  <c r="S1205" i="32"/>
  <c r="Q1205" i="32"/>
  <c r="P1205" i="32"/>
  <c r="O1205" i="32"/>
  <c r="N1205" i="32"/>
  <c r="M1205" i="32"/>
  <c r="L1205" i="32"/>
  <c r="K1205" i="32"/>
  <c r="J1205" i="32"/>
  <c r="I1205" i="32"/>
  <c r="H1205" i="32"/>
  <c r="G1205" i="32"/>
  <c r="F1205" i="32"/>
  <c r="E1205" i="32"/>
  <c r="D1205" i="32"/>
  <c r="C1205" i="32"/>
  <c r="U1204" i="32"/>
  <c r="S1204" i="32"/>
  <c r="P1204" i="32"/>
  <c r="O1204" i="32"/>
  <c r="Q1204" i="32" s="1"/>
  <c r="N1204" i="32"/>
  <c r="M1204" i="32"/>
  <c r="L1204" i="32"/>
  <c r="K1204" i="32"/>
  <c r="J1204" i="32"/>
  <c r="I1204" i="32"/>
  <c r="H1204" i="32"/>
  <c r="G1204" i="32"/>
  <c r="F1204" i="32"/>
  <c r="E1204" i="32"/>
  <c r="D1204" i="32"/>
  <c r="C1204" i="32"/>
  <c r="U1203" i="32"/>
  <c r="S1203" i="32"/>
  <c r="P1203" i="32"/>
  <c r="N1203" i="32"/>
  <c r="W1203" i="32" s="1"/>
  <c r="M1203" i="32"/>
  <c r="L1203" i="32"/>
  <c r="O1203" i="32" s="1"/>
  <c r="Q1203" i="32" s="1"/>
  <c r="K1203" i="32"/>
  <c r="V1203" i="32" s="1"/>
  <c r="J1203" i="32"/>
  <c r="I1203" i="32"/>
  <c r="H1203" i="32"/>
  <c r="G1203" i="32"/>
  <c r="F1203" i="32"/>
  <c r="E1203" i="32"/>
  <c r="D1203" i="32"/>
  <c r="C1203" i="32"/>
  <c r="U1202" i="32"/>
  <c r="P1202" i="32"/>
  <c r="N1202" i="32"/>
  <c r="W1202" i="32" s="1"/>
  <c r="M1202" i="32"/>
  <c r="L1202" i="32"/>
  <c r="O1202" i="32" s="1"/>
  <c r="Q1202" i="32" s="1"/>
  <c r="K1202" i="32"/>
  <c r="J1202" i="32"/>
  <c r="I1202" i="32"/>
  <c r="H1202" i="32"/>
  <c r="G1202" i="32"/>
  <c r="F1202" i="32"/>
  <c r="E1202" i="32"/>
  <c r="D1202" i="32"/>
  <c r="C1202" i="32"/>
  <c r="W1201" i="32"/>
  <c r="V1201" i="32"/>
  <c r="U1201" i="32"/>
  <c r="P1201" i="32"/>
  <c r="N1201" i="32"/>
  <c r="M1201" i="32"/>
  <c r="L1201" i="32"/>
  <c r="O1201" i="32" s="1"/>
  <c r="Q1201" i="32" s="1"/>
  <c r="K1201" i="32"/>
  <c r="S1201" i="32" s="1"/>
  <c r="J1201" i="32"/>
  <c r="I1201" i="32"/>
  <c r="H1201" i="32"/>
  <c r="G1201" i="32"/>
  <c r="F1201" i="32"/>
  <c r="E1201" i="32"/>
  <c r="D1201" i="32"/>
  <c r="C1201" i="32"/>
  <c r="W1200" i="32"/>
  <c r="V1200" i="32"/>
  <c r="U1200" i="32"/>
  <c r="S1200" i="32"/>
  <c r="P1200" i="32"/>
  <c r="N1200" i="32"/>
  <c r="M1200" i="32"/>
  <c r="L1200" i="32"/>
  <c r="O1200" i="32" s="1"/>
  <c r="Q1200" i="32" s="1"/>
  <c r="K1200" i="32"/>
  <c r="J1200" i="32"/>
  <c r="I1200" i="32"/>
  <c r="H1200" i="32"/>
  <c r="G1200" i="32"/>
  <c r="F1200" i="32"/>
  <c r="E1200" i="32"/>
  <c r="D1200" i="32"/>
  <c r="C1200" i="32"/>
  <c r="W1199" i="32"/>
  <c r="V1199" i="32"/>
  <c r="U1199" i="32"/>
  <c r="S1199" i="32"/>
  <c r="Q1199" i="32"/>
  <c r="P1199" i="32"/>
  <c r="O1199" i="32"/>
  <c r="N1199" i="32"/>
  <c r="M1199" i="32"/>
  <c r="L1199" i="32"/>
  <c r="K1199" i="32"/>
  <c r="J1199" i="32"/>
  <c r="I1199" i="32"/>
  <c r="H1199" i="32"/>
  <c r="G1199" i="32"/>
  <c r="F1199" i="32"/>
  <c r="E1199" i="32"/>
  <c r="D1199" i="32"/>
  <c r="C1199" i="32"/>
  <c r="U1198" i="32"/>
  <c r="S1198" i="32"/>
  <c r="P1198" i="32"/>
  <c r="O1198" i="32"/>
  <c r="Q1198" i="32" s="1"/>
  <c r="N1198" i="32"/>
  <c r="M1198" i="32"/>
  <c r="L1198" i="32"/>
  <c r="K1198" i="32"/>
  <c r="J1198" i="32"/>
  <c r="I1198" i="32"/>
  <c r="H1198" i="32"/>
  <c r="G1198" i="32"/>
  <c r="F1198" i="32"/>
  <c r="E1198" i="32"/>
  <c r="D1198" i="32"/>
  <c r="C1198" i="32"/>
  <c r="U1197" i="32"/>
  <c r="S1197" i="32"/>
  <c r="P1197" i="32"/>
  <c r="N1197" i="32"/>
  <c r="W1197" i="32" s="1"/>
  <c r="M1197" i="32"/>
  <c r="L1197" i="32"/>
  <c r="O1197" i="32" s="1"/>
  <c r="Q1197" i="32" s="1"/>
  <c r="K1197" i="32"/>
  <c r="V1197" i="32" s="1"/>
  <c r="J1197" i="32"/>
  <c r="I1197" i="32"/>
  <c r="H1197" i="32"/>
  <c r="G1197" i="32"/>
  <c r="F1197" i="32"/>
  <c r="E1197" i="32"/>
  <c r="D1197" i="32"/>
  <c r="C1197" i="32"/>
  <c r="U1196" i="32"/>
  <c r="P1196" i="32"/>
  <c r="N1196" i="32"/>
  <c r="W1196" i="32" s="1"/>
  <c r="M1196" i="32"/>
  <c r="L1196" i="32"/>
  <c r="O1196" i="32" s="1"/>
  <c r="Q1196" i="32" s="1"/>
  <c r="K1196" i="32"/>
  <c r="J1196" i="32"/>
  <c r="I1196" i="32"/>
  <c r="H1196" i="32"/>
  <c r="G1196" i="32"/>
  <c r="F1196" i="32"/>
  <c r="E1196" i="32"/>
  <c r="D1196" i="32"/>
  <c r="C1196" i="32"/>
  <c r="W1195" i="32"/>
  <c r="V1195" i="32"/>
  <c r="U1195" i="32"/>
  <c r="P1195" i="32"/>
  <c r="N1195" i="32"/>
  <c r="M1195" i="32"/>
  <c r="L1195" i="32"/>
  <c r="O1195" i="32" s="1"/>
  <c r="Q1195" i="32" s="1"/>
  <c r="K1195" i="32"/>
  <c r="S1195" i="32" s="1"/>
  <c r="J1195" i="32"/>
  <c r="I1195" i="32"/>
  <c r="H1195" i="32"/>
  <c r="G1195" i="32"/>
  <c r="F1195" i="32"/>
  <c r="E1195" i="32"/>
  <c r="D1195" i="32"/>
  <c r="C1195" i="32"/>
  <c r="W1194" i="32"/>
  <c r="V1194" i="32"/>
  <c r="U1194" i="32"/>
  <c r="S1194" i="32"/>
  <c r="P1194" i="32"/>
  <c r="N1194" i="32"/>
  <c r="M1194" i="32"/>
  <c r="L1194" i="32"/>
  <c r="O1194" i="32" s="1"/>
  <c r="Q1194" i="32" s="1"/>
  <c r="K1194" i="32"/>
  <c r="J1194" i="32"/>
  <c r="I1194" i="32"/>
  <c r="H1194" i="32"/>
  <c r="G1194" i="32"/>
  <c r="F1194" i="32"/>
  <c r="E1194" i="32"/>
  <c r="D1194" i="32"/>
  <c r="C1194" i="32"/>
  <c r="W1193" i="32"/>
  <c r="V1193" i="32"/>
  <c r="U1193" i="32"/>
  <c r="S1193" i="32"/>
  <c r="Q1193" i="32"/>
  <c r="P1193" i="32"/>
  <c r="O1193" i="32"/>
  <c r="N1193" i="32"/>
  <c r="M1193" i="32"/>
  <c r="L1193" i="32"/>
  <c r="K1193" i="32"/>
  <c r="J1193" i="32"/>
  <c r="I1193" i="32"/>
  <c r="H1193" i="32"/>
  <c r="G1193" i="32"/>
  <c r="F1193" i="32"/>
  <c r="E1193" i="32"/>
  <c r="D1193" i="32"/>
  <c r="C1193" i="32"/>
  <c r="U1192" i="32"/>
  <c r="S1192" i="32"/>
  <c r="P1192" i="32"/>
  <c r="O1192" i="32"/>
  <c r="Q1192" i="32" s="1"/>
  <c r="N1192" i="32"/>
  <c r="M1192" i="32"/>
  <c r="L1192" i="32"/>
  <c r="K1192" i="32"/>
  <c r="J1192" i="32"/>
  <c r="I1192" i="32"/>
  <c r="H1192" i="32"/>
  <c r="G1192" i="32"/>
  <c r="F1192" i="32"/>
  <c r="E1192" i="32"/>
  <c r="D1192" i="32"/>
  <c r="C1192" i="32"/>
  <c r="U1191" i="32"/>
  <c r="P1191" i="32"/>
  <c r="N1191" i="32"/>
  <c r="W1191" i="32" s="1"/>
  <c r="M1191" i="32"/>
  <c r="L1191" i="32"/>
  <c r="O1191" i="32" s="1"/>
  <c r="Q1191" i="32" s="1"/>
  <c r="K1191" i="32"/>
  <c r="V1191" i="32" s="1"/>
  <c r="J1191" i="32"/>
  <c r="I1191" i="32"/>
  <c r="H1191" i="32"/>
  <c r="G1191" i="32"/>
  <c r="F1191" i="32"/>
  <c r="E1191" i="32"/>
  <c r="D1191" i="32"/>
  <c r="C1191" i="32"/>
  <c r="W1190" i="32"/>
  <c r="U1190" i="32"/>
  <c r="P1190" i="32"/>
  <c r="N1190" i="32"/>
  <c r="M1190" i="32"/>
  <c r="L1190" i="32"/>
  <c r="O1190" i="32" s="1"/>
  <c r="Q1190" i="32" s="1"/>
  <c r="K1190" i="32"/>
  <c r="J1190" i="32"/>
  <c r="I1190" i="32"/>
  <c r="H1190" i="32"/>
  <c r="G1190" i="32"/>
  <c r="F1190" i="32"/>
  <c r="E1190" i="32"/>
  <c r="D1190" i="32"/>
  <c r="C1190" i="32"/>
  <c r="W1189" i="32"/>
  <c r="U1189" i="32"/>
  <c r="P1189" i="32"/>
  <c r="N1189" i="32"/>
  <c r="M1189" i="32"/>
  <c r="L1189" i="32"/>
  <c r="O1189" i="32" s="1"/>
  <c r="Q1189" i="32" s="1"/>
  <c r="K1189" i="32"/>
  <c r="S1189" i="32" s="1"/>
  <c r="J1189" i="32"/>
  <c r="I1189" i="32"/>
  <c r="H1189" i="32"/>
  <c r="G1189" i="32"/>
  <c r="F1189" i="32"/>
  <c r="E1189" i="32"/>
  <c r="D1189" i="32"/>
  <c r="C1189" i="32"/>
  <c r="W1188" i="32"/>
  <c r="V1188" i="32"/>
  <c r="U1188" i="32"/>
  <c r="S1188" i="32"/>
  <c r="P1188" i="32"/>
  <c r="N1188" i="32"/>
  <c r="M1188" i="32"/>
  <c r="L1188" i="32"/>
  <c r="O1188" i="32" s="1"/>
  <c r="Q1188" i="32" s="1"/>
  <c r="K1188" i="32"/>
  <c r="J1188" i="32"/>
  <c r="I1188" i="32"/>
  <c r="H1188" i="32"/>
  <c r="G1188" i="32"/>
  <c r="F1188" i="32"/>
  <c r="E1188" i="32"/>
  <c r="D1188" i="32"/>
  <c r="C1188" i="32"/>
  <c r="W1187" i="32"/>
  <c r="V1187" i="32"/>
  <c r="U1187" i="32"/>
  <c r="S1187" i="32"/>
  <c r="Q1187" i="32"/>
  <c r="P1187" i="32"/>
  <c r="O1187" i="32"/>
  <c r="N1187" i="32"/>
  <c r="M1187" i="32"/>
  <c r="L1187" i="32"/>
  <c r="K1187" i="32"/>
  <c r="J1187" i="32"/>
  <c r="I1187" i="32"/>
  <c r="H1187" i="32"/>
  <c r="G1187" i="32"/>
  <c r="F1187" i="32"/>
  <c r="E1187" i="32"/>
  <c r="D1187" i="32"/>
  <c r="C1187" i="32"/>
  <c r="U1186" i="32"/>
  <c r="S1186" i="32"/>
  <c r="Q1186" i="32"/>
  <c r="P1186" i="32"/>
  <c r="O1186" i="32"/>
  <c r="N1186" i="32"/>
  <c r="M1186" i="32"/>
  <c r="L1186" i="32"/>
  <c r="K1186" i="32"/>
  <c r="J1186" i="32"/>
  <c r="I1186" i="32"/>
  <c r="H1186" i="32"/>
  <c r="G1186" i="32"/>
  <c r="F1186" i="32"/>
  <c r="E1186" i="32"/>
  <c r="D1186" i="32"/>
  <c r="C1186" i="32"/>
  <c r="U1185" i="32"/>
  <c r="P1185" i="32"/>
  <c r="N1185" i="32"/>
  <c r="W1185" i="32" s="1"/>
  <c r="M1185" i="32"/>
  <c r="L1185" i="32"/>
  <c r="O1185" i="32" s="1"/>
  <c r="Q1185" i="32" s="1"/>
  <c r="K1185" i="32"/>
  <c r="V1185" i="32" s="1"/>
  <c r="J1185" i="32"/>
  <c r="I1185" i="32"/>
  <c r="H1185" i="32"/>
  <c r="G1185" i="32"/>
  <c r="F1185" i="32"/>
  <c r="E1185" i="32"/>
  <c r="D1185" i="32"/>
  <c r="C1185" i="32"/>
  <c r="W1184" i="32"/>
  <c r="U1184" i="32"/>
  <c r="P1184" i="32"/>
  <c r="N1184" i="32"/>
  <c r="M1184" i="32"/>
  <c r="L1184" i="32"/>
  <c r="O1184" i="32" s="1"/>
  <c r="Q1184" i="32" s="1"/>
  <c r="K1184" i="32"/>
  <c r="J1184" i="32"/>
  <c r="I1184" i="32"/>
  <c r="H1184" i="32"/>
  <c r="G1184" i="32"/>
  <c r="F1184" i="32"/>
  <c r="E1184" i="32"/>
  <c r="D1184" i="32"/>
  <c r="C1184" i="32"/>
  <c r="Y1183" i="32"/>
  <c r="X1183" i="32"/>
  <c r="W1183" i="32"/>
  <c r="V1183" i="32"/>
  <c r="U1183" i="32"/>
  <c r="P1183" i="32"/>
  <c r="N1183" i="32"/>
  <c r="M1183" i="32"/>
  <c r="L1183" i="32"/>
  <c r="O1183" i="32" s="1"/>
  <c r="Q1183" i="32" s="1"/>
  <c r="K1183" i="32"/>
  <c r="S1183" i="32" s="1"/>
  <c r="J1183" i="32"/>
  <c r="I1183" i="32"/>
  <c r="H1183" i="32"/>
  <c r="G1183" i="32"/>
  <c r="F1183" i="32"/>
  <c r="E1183" i="32"/>
  <c r="D1183" i="32"/>
  <c r="C1183" i="32"/>
  <c r="W1182" i="32"/>
  <c r="V1182" i="32"/>
  <c r="U1182" i="32"/>
  <c r="S1182" i="32"/>
  <c r="P1182" i="32"/>
  <c r="N1182" i="32"/>
  <c r="M1182" i="32"/>
  <c r="L1182" i="32"/>
  <c r="O1182" i="32" s="1"/>
  <c r="Q1182" i="32" s="1"/>
  <c r="K1182" i="32"/>
  <c r="J1182" i="32"/>
  <c r="I1182" i="32"/>
  <c r="H1182" i="32"/>
  <c r="G1182" i="32"/>
  <c r="F1182" i="32"/>
  <c r="E1182" i="32"/>
  <c r="D1182" i="32"/>
  <c r="C1182" i="32"/>
  <c r="W1181" i="32"/>
  <c r="V1181" i="32"/>
  <c r="U1181" i="32"/>
  <c r="S1181" i="32"/>
  <c r="Q1181" i="32"/>
  <c r="P1181" i="32"/>
  <c r="O1181" i="32"/>
  <c r="N1181" i="32"/>
  <c r="M1181" i="32"/>
  <c r="L1181" i="32"/>
  <c r="K1181" i="32"/>
  <c r="J1181" i="32"/>
  <c r="I1181" i="32"/>
  <c r="H1181" i="32"/>
  <c r="G1181" i="32"/>
  <c r="F1181" i="32"/>
  <c r="E1181" i="32"/>
  <c r="D1181" i="32"/>
  <c r="C1181" i="32"/>
  <c r="U1180" i="32"/>
  <c r="S1180" i="32"/>
  <c r="Q1180" i="32"/>
  <c r="P1180" i="32"/>
  <c r="O1180" i="32"/>
  <c r="N1180" i="32"/>
  <c r="W1180" i="32" s="1"/>
  <c r="M1180" i="32"/>
  <c r="L1180" i="32"/>
  <c r="K1180" i="32"/>
  <c r="J1180" i="32"/>
  <c r="I1180" i="32"/>
  <c r="H1180" i="32"/>
  <c r="G1180" i="32"/>
  <c r="F1180" i="32"/>
  <c r="E1180" i="32"/>
  <c r="D1180" i="32"/>
  <c r="C1180" i="32"/>
  <c r="U1179" i="32"/>
  <c r="P1179" i="32"/>
  <c r="O1179" i="32"/>
  <c r="Q1179" i="32" s="1"/>
  <c r="N1179" i="32"/>
  <c r="W1179" i="32" s="1"/>
  <c r="M1179" i="32"/>
  <c r="L1179" i="32"/>
  <c r="K1179" i="32"/>
  <c r="J1179" i="32"/>
  <c r="I1179" i="32"/>
  <c r="H1179" i="32"/>
  <c r="G1179" i="32"/>
  <c r="F1179" i="32"/>
  <c r="E1179" i="32"/>
  <c r="D1179" i="32"/>
  <c r="C1179" i="32"/>
  <c r="W1178" i="32"/>
  <c r="U1178" i="32"/>
  <c r="P1178" i="32"/>
  <c r="N1178" i="32"/>
  <c r="M1178" i="32"/>
  <c r="L1178" i="32"/>
  <c r="O1178" i="32" s="1"/>
  <c r="Q1178" i="32" s="1"/>
  <c r="K1178" i="32"/>
  <c r="J1178" i="32"/>
  <c r="I1178" i="32"/>
  <c r="H1178" i="32"/>
  <c r="G1178" i="32"/>
  <c r="F1178" i="32"/>
  <c r="E1178" i="32"/>
  <c r="D1178" i="32"/>
  <c r="C1178" i="32"/>
  <c r="W1177" i="32"/>
  <c r="V1177" i="32"/>
  <c r="Y1177" i="32" s="1"/>
  <c r="U1177" i="32"/>
  <c r="P1177" i="32"/>
  <c r="N1177" i="32"/>
  <c r="M1177" i="32"/>
  <c r="L1177" i="32"/>
  <c r="O1177" i="32" s="1"/>
  <c r="Q1177" i="32" s="1"/>
  <c r="K1177" i="32"/>
  <c r="S1177" i="32" s="1"/>
  <c r="J1177" i="32"/>
  <c r="I1177" i="32"/>
  <c r="H1177" i="32"/>
  <c r="G1177" i="32"/>
  <c r="F1177" i="32"/>
  <c r="E1177" i="32"/>
  <c r="D1177" i="32"/>
  <c r="C1177" i="32"/>
  <c r="W1176" i="32"/>
  <c r="V1176" i="32"/>
  <c r="U1176" i="32"/>
  <c r="S1176" i="32"/>
  <c r="Q1176" i="32"/>
  <c r="P1176" i="32"/>
  <c r="O1176" i="32"/>
  <c r="N1176" i="32"/>
  <c r="M1176" i="32"/>
  <c r="L1176" i="32"/>
  <c r="K1176" i="32"/>
  <c r="J1176" i="32"/>
  <c r="I1176" i="32"/>
  <c r="H1176" i="32"/>
  <c r="G1176" i="32"/>
  <c r="F1176" i="32"/>
  <c r="E1176" i="32"/>
  <c r="D1176" i="32"/>
  <c r="C1176" i="32"/>
  <c r="W1175" i="32"/>
  <c r="V1175" i="32"/>
  <c r="U1175" i="32"/>
  <c r="S1175" i="32"/>
  <c r="Q1175" i="32"/>
  <c r="P1175" i="32"/>
  <c r="O1175" i="32"/>
  <c r="N1175" i="32"/>
  <c r="M1175" i="32"/>
  <c r="L1175" i="32"/>
  <c r="K1175" i="32"/>
  <c r="J1175" i="32"/>
  <c r="I1175" i="32"/>
  <c r="H1175" i="32"/>
  <c r="G1175" i="32"/>
  <c r="F1175" i="32"/>
  <c r="E1175" i="32"/>
  <c r="D1175" i="32"/>
  <c r="C1175" i="32"/>
  <c r="U1174" i="32"/>
  <c r="S1174" i="32"/>
  <c r="P1174" i="32"/>
  <c r="O1174" i="32"/>
  <c r="Q1174" i="32" s="1"/>
  <c r="N1174" i="32"/>
  <c r="W1174" i="32" s="1"/>
  <c r="M1174" i="32"/>
  <c r="L1174" i="32"/>
  <c r="K1174" i="32"/>
  <c r="V1174" i="32" s="1"/>
  <c r="J1174" i="32"/>
  <c r="I1174" i="32"/>
  <c r="H1174" i="32"/>
  <c r="G1174" i="32"/>
  <c r="F1174" i="32"/>
  <c r="E1174" i="32"/>
  <c r="D1174" i="32"/>
  <c r="C1174" i="32"/>
  <c r="U1173" i="32"/>
  <c r="P1173" i="32"/>
  <c r="N1173" i="32"/>
  <c r="W1173" i="32" s="1"/>
  <c r="M1173" i="32"/>
  <c r="L1173" i="32"/>
  <c r="O1173" i="32" s="1"/>
  <c r="Q1173" i="32" s="1"/>
  <c r="K1173" i="32"/>
  <c r="J1173" i="32"/>
  <c r="I1173" i="32"/>
  <c r="H1173" i="32"/>
  <c r="G1173" i="32"/>
  <c r="F1173" i="32"/>
  <c r="E1173" i="32"/>
  <c r="D1173" i="32"/>
  <c r="C1173" i="32"/>
  <c r="W1172" i="32"/>
  <c r="U1172" i="32"/>
  <c r="P1172" i="32"/>
  <c r="N1172" i="32"/>
  <c r="M1172" i="32"/>
  <c r="L1172" i="32"/>
  <c r="O1172" i="32" s="1"/>
  <c r="Q1172" i="32" s="1"/>
  <c r="K1172" i="32"/>
  <c r="J1172" i="32"/>
  <c r="I1172" i="32"/>
  <c r="H1172" i="32"/>
  <c r="G1172" i="32"/>
  <c r="F1172" i="32"/>
  <c r="E1172" i="32"/>
  <c r="D1172" i="32"/>
  <c r="C1172" i="32"/>
  <c r="W1171" i="32"/>
  <c r="V1171" i="32"/>
  <c r="U1171" i="32"/>
  <c r="P1171" i="32"/>
  <c r="N1171" i="32"/>
  <c r="M1171" i="32"/>
  <c r="L1171" i="32"/>
  <c r="O1171" i="32" s="1"/>
  <c r="Q1171" i="32" s="1"/>
  <c r="K1171" i="32"/>
  <c r="S1171" i="32" s="1"/>
  <c r="J1171" i="32"/>
  <c r="I1171" i="32"/>
  <c r="H1171" i="32"/>
  <c r="G1171" i="32"/>
  <c r="F1171" i="32"/>
  <c r="E1171" i="32"/>
  <c r="D1171" i="32"/>
  <c r="C1171" i="32"/>
  <c r="W1170" i="32"/>
  <c r="V1170" i="32"/>
  <c r="U1170" i="32"/>
  <c r="S1170" i="32"/>
  <c r="Q1170" i="32"/>
  <c r="P1170" i="32"/>
  <c r="O1170" i="32"/>
  <c r="N1170" i="32"/>
  <c r="M1170" i="32"/>
  <c r="L1170" i="32"/>
  <c r="K1170" i="32"/>
  <c r="J1170" i="32"/>
  <c r="I1170" i="32"/>
  <c r="H1170" i="32"/>
  <c r="G1170" i="32"/>
  <c r="F1170" i="32"/>
  <c r="E1170" i="32"/>
  <c r="D1170" i="32"/>
  <c r="C1170" i="32"/>
  <c r="W1169" i="32"/>
  <c r="V1169" i="32"/>
  <c r="U1169" i="32"/>
  <c r="S1169" i="32"/>
  <c r="Q1169" i="32"/>
  <c r="P1169" i="32"/>
  <c r="O1169" i="32"/>
  <c r="N1169" i="32"/>
  <c r="M1169" i="32"/>
  <c r="L1169" i="32"/>
  <c r="K1169" i="32"/>
  <c r="J1169" i="32"/>
  <c r="I1169" i="32"/>
  <c r="H1169" i="32"/>
  <c r="G1169" i="32"/>
  <c r="F1169" i="32"/>
  <c r="E1169" i="32"/>
  <c r="D1169" i="32"/>
  <c r="C1169" i="32"/>
  <c r="U1168" i="32"/>
  <c r="S1168" i="32"/>
  <c r="P1168" i="32"/>
  <c r="O1168" i="32"/>
  <c r="Q1168" i="32" s="1"/>
  <c r="N1168" i="32"/>
  <c r="W1168" i="32" s="1"/>
  <c r="M1168" i="32"/>
  <c r="L1168" i="32"/>
  <c r="K1168" i="32"/>
  <c r="V1168" i="32" s="1"/>
  <c r="J1168" i="32"/>
  <c r="I1168" i="32"/>
  <c r="H1168" i="32"/>
  <c r="G1168" i="32"/>
  <c r="F1168" i="32"/>
  <c r="E1168" i="32"/>
  <c r="D1168" i="32"/>
  <c r="C1168" i="32"/>
  <c r="U1167" i="32"/>
  <c r="P1167" i="32"/>
  <c r="O1167" i="32"/>
  <c r="Q1167" i="32" s="1"/>
  <c r="N1167" i="32"/>
  <c r="W1167" i="32" s="1"/>
  <c r="M1167" i="32"/>
  <c r="L1167" i="32"/>
  <c r="K1167" i="32"/>
  <c r="V1167" i="32" s="1"/>
  <c r="J1167" i="32"/>
  <c r="I1167" i="32"/>
  <c r="H1167" i="32"/>
  <c r="G1167" i="32"/>
  <c r="F1167" i="32"/>
  <c r="E1167" i="32"/>
  <c r="D1167" i="32"/>
  <c r="C1167" i="32"/>
  <c r="W1166" i="32"/>
  <c r="U1166" i="32"/>
  <c r="P1166" i="32"/>
  <c r="N1166" i="32"/>
  <c r="M1166" i="32"/>
  <c r="L1166" i="32"/>
  <c r="O1166" i="32" s="1"/>
  <c r="Q1166" i="32" s="1"/>
  <c r="K1166" i="32"/>
  <c r="J1166" i="32"/>
  <c r="I1166" i="32"/>
  <c r="H1166" i="32"/>
  <c r="G1166" i="32"/>
  <c r="F1166" i="32"/>
  <c r="E1166" i="32"/>
  <c r="D1166" i="32"/>
  <c r="C1166" i="32"/>
  <c r="W1165" i="32"/>
  <c r="U1165" i="32"/>
  <c r="P1165" i="32"/>
  <c r="N1165" i="32"/>
  <c r="M1165" i="32"/>
  <c r="L1165" i="32"/>
  <c r="O1165" i="32" s="1"/>
  <c r="Q1165" i="32" s="1"/>
  <c r="K1165" i="32"/>
  <c r="J1165" i="32"/>
  <c r="I1165" i="32"/>
  <c r="H1165" i="32"/>
  <c r="G1165" i="32"/>
  <c r="F1165" i="32"/>
  <c r="E1165" i="32"/>
  <c r="D1165" i="32"/>
  <c r="C1165" i="32"/>
  <c r="W1164" i="32"/>
  <c r="V1164" i="32"/>
  <c r="U1164" i="32"/>
  <c r="S1164" i="32"/>
  <c r="Y1164" i="32" s="1"/>
  <c r="Q1164" i="32"/>
  <c r="P1164" i="32"/>
  <c r="O1164" i="32"/>
  <c r="N1164" i="32"/>
  <c r="M1164" i="32"/>
  <c r="L1164" i="32"/>
  <c r="K1164" i="32"/>
  <c r="J1164" i="32"/>
  <c r="I1164" i="32"/>
  <c r="H1164" i="32"/>
  <c r="G1164" i="32"/>
  <c r="F1164" i="32"/>
  <c r="E1164" i="32"/>
  <c r="D1164" i="32"/>
  <c r="C1164" i="32"/>
  <c r="W1163" i="32"/>
  <c r="V1163" i="32"/>
  <c r="U1163" i="32"/>
  <c r="S1163" i="32"/>
  <c r="Q1163" i="32"/>
  <c r="P1163" i="32"/>
  <c r="O1163" i="32"/>
  <c r="N1163" i="32"/>
  <c r="M1163" i="32"/>
  <c r="L1163" i="32"/>
  <c r="K1163" i="32"/>
  <c r="J1163" i="32"/>
  <c r="I1163" i="32"/>
  <c r="H1163" i="32"/>
  <c r="G1163" i="32"/>
  <c r="F1163" i="32"/>
  <c r="E1163" i="32"/>
  <c r="D1163" i="32"/>
  <c r="C1163" i="32"/>
  <c r="U1162" i="32"/>
  <c r="S1162" i="32"/>
  <c r="Q1162" i="32"/>
  <c r="P1162" i="32"/>
  <c r="O1162" i="32"/>
  <c r="N1162" i="32"/>
  <c r="W1162" i="32" s="1"/>
  <c r="M1162" i="32"/>
  <c r="L1162" i="32"/>
  <c r="K1162" i="32"/>
  <c r="V1162" i="32" s="1"/>
  <c r="J1162" i="32"/>
  <c r="I1162" i="32"/>
  <c r="H1162" i="32"/>
  <c r="G1162" i="32"/>
  <c r="F1162" i="32"/>
  <c r="E1162" i="32"/>
  <c r="D1162" i="32"/>
  <c r="C1162" i="32"/>
  <c r="U1161" i="32"/>
  <c r="P1161" i="32"/>
  <c r="O1161" i="32"/>
  <c r="Q1161" i="32" s="1"/>
  <c r="N1161" i="32"/>
  <c r="W1161" i="32" s="1"/>
  <c r="M1161" i="32"/>
  <c r="L1161" i="32"/>
  <c r="K1161" i="32"/>
  <c r="J1161" i="32"/>
  <c r="I1161" i="32"/>
  <c r="H1161" i="32"/>
  <c r="G1161" i="32"/>
  <c r="F1161" i="32"/>
  <c r="E1161" i="32"/>
  <c r="D1161" i="32"/>
  <c r="C1161" i="32"/>
  <c r="W1160" i="32"/>
  <c r="U1160" i="32"/>
  <c r="P1160" i="32"/>
  <c r="N1160" i="32"/>
  <c r="M1160" i="32"/>
  <c r="L1160" i="32"/>
  <c r="O1160" i="32" s="1"/>
  <c r="Q1160" i="32" s="1"/>
  <c r="K1160" i="32"/>
  <c r="J1160" i="32"/>
  <c r="I1160" i="32"/>
  <c r="H1160" i="32"/>
  <c r="G1160" i="32"/>
  <c r="F1160" i="32"/>
  <c r="E1160" i="32"/>
  <c r="D1160" i="32"/>
  <c r="C1160" i="32"/>
  <c r="W1159" i="32"/>
  <c r="U1159" i="32"/>
  <c r="P1159" i="32"/>
  <c r="N1159" i="32"/>
  <c r="M1159" i="32"/>
  <c r="L1159" i="32"/>
  <c r="O1159" i="32" s="1"/>
  <c r="Q1159" i="32" s="1"/>
  <c r="K1159" i="32"/>
  <c r="S1159" i="32" s="1"/>
  <c r="J1159" i="32"/>
  <c r="I1159" i="32"/>
  <c r="H1159" i="32"/>
  <c r="G1159" i="32"/>
  <c r="F1159" i="32"/>
  <c r="E1159" i="32"/>
  <c r="D1159" i="32"/>
  <c r="C1159" i="32"/>
  <c r="W1158" i="32"/>
  <c r="V1158" i="32"/>
  <c r="U1158" i="32"/>
  <c r="S1158" i="32"/>
  <c r="Q1158" i="32"/>
  <c r="X1158" i="32" s="1"/>
  <c r="P1158" i="32"/>
  <c r="O1158" i="32"/>
  <c r="N1158" i="32"/>
  <c r="M1158" i="32"/>
  <c r="L1158" i="32"/>
  <c r="K1158" i="32"/>
  <c r="J1158" i="32"/>
  <c r="I1158" i="32"/>
  <c r="H1158" i="32"/>
  <c r="G1158" i="32"/>
  <c r="F1158" i="32"/>
  <c r="E1158" i="32"/>
  <c r="D1158" i="32"/>
  <c r="C1158" i="32"/>
  <c r="W1157" i="32"/>
  <c r="V1157" i="32"/>
  <c r="U1157" i="32"/>
  <c r="S1157" i="32"/>
  <c r="Q1157" i="32"/>
  <c r="P1157" i="32"/>
  <c r="O1157" i="32"/>
  <c r="N1157" i="32"/>
  <c r="M1157" i="32"/>
  <c r="L1157" i="32"/>
  <c r="K1157" i="32"/>
  <c r="J1157" i="32"/>
  <c r="I1157" i="32"/>
  <c r="H1157" i="32"/>
  <c r="G1157" i="32"/>
  <c r="F1157" i="32"/>
  <c r="E1157" i="32"/>
  <c r="D1157" i="32"/>
  <c r="C1157" i="32"/>
  <c r="U1156" i="32"/>
  <c r="S1156" i="32"/>
  <c r="Q1156" i="32"/>
  <c r="P1156" i="32"/>
  <c r="O1156" i="32"/>
  <c r="N1156" i="32"/>
  <c r="W1156" i="32" s="1"/>
  <c r="M1156" i="32"/>
  <c r="L1156" i="32"/>
  <c r="K1156" i="32"/>
  <c r="V1156" i="32" s="1"/>
  <c r="J1156" i="32"/>
  <c r="I1156" i="32"/>
  <c r="H1156" i="32"/>
  <c r="G1156" i="32"/>
  <c r="F1156" i="32"/>
  <c r="E1156" i="32"/>
  <c r="D1156" i="32"/>
  <c r="C1156" i="32"/>
  <c r="U1155" i="32"/>
  <c r="P1155" i="32"/>
  <c r="N1155" i="32"/>
  <c r="W1155" i="32" s="1"/>
  <c r="M1155" i="32"/>
  <c r="L1155" i="32"/>
  <c r="O1155" i="32" s="1"/>
  <c r="Q1155" i="32" s="1"/>
  <c r="K1155" i="32"/>
  <c r="J1155" i="32"/>
  <c r="I1155" i="32"/>
  <c r="H1155" i="32"/>
  <c r="G1155" i="32"/>
  <c r="F1155" i="32"/>
  <c r="E1155" i="32"/>
  <c r="D1155" i="32"/>
  <c r="C1155" i="32"/>
  <c r="W1154" i="32"/>
  <c r="U1154" i="32"/>
  <c r="P1154" i="32"/>
  <c r="N1154" i="32"/>
  <c r="M1154" i="32"/>
  <c r="L1154" i="32"/>
  <c r="O1154" i="32" s="1"/>
  <c r="Q1154" i="32" s="1"/>
  <c r="K1154" i="32"/>
  <c r="J1154" i="32"/>
  <c r="I1154" i="32"/>
  <c r="H1154" i="32"/>
  <c r="G1154" i="32"/>
  <c r="F1154" i="32"/>
  <c r="E1154" i="32"/>
  <c r="D1154" i="32"/>
  <c r="C1154" i="32"/>
  <c r="W1153" i="32"/>
  <c r="V1153" i="32"/>
  <c r="U1153" i="32"/>
  <c r="P1153" i="32"/>
  <c r="N1153" i="32"/>
  <c r="M1153" i="32"/>
  <c r="L1153" i="32"/>
  <c r="O1153" i="32" s="1"/>
  <c r="Q1153" i="32" s="1"/>
  <c r="Y1153" i="32" s="1"/>
  <c r="K1153" i="32"/>
  <c r="S1153" i="32" s="1"/>
  <c r="J1153" i="32"/>
  <c r="I1153" i="32"/>
  <c r="H1153" i="32"/>
  <c r="G1153" i="32"/>
  <c r="F1153" i="32"/>
  <c r="E1153" i="32"/>
  <c r="D1153" i="32"/>
  <c r="C1153" i="32"/>
  <c r="W1152" i="32"/>
  <c r="V1152" i="32"/>
  <c r="U1152" i="32"/>
  <c r="S1152" i="32"/>
  <c r="Q1152" i="32"/>
  <c r="P1152" i="32"/>
  <c r="O1152" i="32"/>
  <c r="N1152" i="32"/>
  <c r="M1152" i="32"/>
  <c r="L1152" i="32"/>
  <c r="K1152" i="32"/>
  <c r="J1152" i="32"/>
  <c r="I1152" i="32"/>
  <c r="H1152" i="32"/>
  <c r="G1152" i="32"/>
  <c r="F1152" i="32"/>
  <c r="E1152" i="32"/>
  <c r="D1152" i="32"/>
  <c r="C1152" i="32"/>
  <c r="W1151" i="32"/>
  <c r="V1151" i="32"/>
  <c r="U1151" i="32"/>
  <c r="S1151" i="32"/>
  <c r="Q1151" i="32"/>
  <c r="P1151" i="32"/>
  <c r="O1151" i="32"/>
  <c r="N1151" i="32"/>
  <c r="M1151" i="32"/>
  <c r="L1151" i="32"/>
  <c r="K1151" i="32"/>
  <c r="J1151" i="32"/>
  <c r="I1151" i="32"/>
  <c r="H1151" i="32"/>
  <c r="G1151" i="32"/>
  <c r="F1151" i="32"/>
  <c r="E1151" i="32"/>
  <c r="D1151" i="32"/>
  <c r="C1151" i="32"/>
  <c r="U1150" i="32"/>
  <c r="P1150" i="32"/>
  <c r="O1150" i="32"/>
  <c r="Q1150" i="32" s="1"/>
  <c r="N1150" i="32"/>
  <c r="W1150" i="32" s="1"/>
  <c r="M1150" i="32"/>
  <c r="L1150" i="32"/>
  <c r="K1150" i="32"/>
  <c r="V1150" i="32" s="1"/>
  <c r="J1150" i="32"/>
  <c r="I1150" i="32"/>
  <c r="H1150" i="32"/>
  <c r="G1150" i="32"/>
  <c r="F1150" i="32"/>
  <c r="E1150" i="32"/>
  <c r="D1150" i="32"/>
  <c r="C1150" i="32"/>
  <c r="U1149" i="32"/>
  <c r="P1149" i="32"/>
  <c r="N1149" i="32"/>
  <c r="W1149" i="32" s="1"/>
  <c r="M1149" i="32"/>
  <c r="L1149" i="32"/>
  <c r="O1149" i="32" s="1"/>
  <c r="Q1149" i="32" s="1"/>
  <c r="K1149" i="32"/>
  <c r="V1149" i="32" s="1"/>
  <c r="J1149" i="32"/>
  <c r="I1149" i="32"/>
  <c r="H1149" i="32"/>
  <c r="G1149" i="32"/>
  <c r="F1149" i="32"/>
  <c r="E1149" i="32"/>
  <c r="D1149" i="32"/>
  <c r="C1149" i="32"/>
  <c r="W1148" i="32"/>
  <c r="U1148" i="32"/>
  <c r="P1148" i="32"/>
  <c r="N1148" i="32"/>
  <c r="M1148" i="32"/>
  <c r="L1148" i="32"/>
  <c r="O1148" i="32" s="1"/>
  <c r="Q1148" i="32" s="1"/>
  <c r="K1148" i="32"/>
  <c r="J1148" i="32"/>
  <c r="I1148" i="32"/>
  <c r="H1148" i="32"/>
  <c r="G1148" i="32"/>
  <c r="F1148" i="32"/>
  <c r="E1148" i="32"/>
  <c r="D1148" i="32"/>
  <c r="C1148" i="32"/>
  <c r="W1147" i="32"/>
  <c r="U1147" i="32"/>
  <c r="P1147" i="32"/>
  <c r="N1147" i="32"/>
  <c r="M1147" i="32"/>
  <c r="L1147" i="32"/>
  <c r="O1147" i="32" s="1"/>
  <c r="Q1147" i="32" s="1"/>
  <c r="K1147" i="32"/>
  <c r="S1147" i="32" s="1"/>
  <c r="J1147" i="32"/>
  <c r="I1147" i="32"/>
  <c r="H1147" i="32"/>
  <c r="G1147" i="32"/>
  <c r="F1147" i="32"/>
  <c r="E1147" i="32"/>
  <c r="D1147" i="32"/>
  <c r="C1147" i="32"/>
  <c r="W1146" i="32"/>
  <c r="V1146" i="32"/>
  <c r="U1146" i="32"/>
  <c r="S1146" i="32"/>
  <c r="Q1146" i="32"/>
  <c r="P1146" i="32"/>
  <c r="O1146" i="32"/>
  <c r="N1146" i="32"/>
  <c r="M1146" i="32"/>
  <c r="L1146" i="32"/>
  <c r="K1146" i="32"/>
  <c r="J1146" i="32"/>
  <c r="I1146" i="32"/>
  <c r="H1146" i="32"/>
  <c r="G1146" i="32"/>
  <c r="F1146" i="32"/>
  <c r="E1146" i="32"/>
  <c r="D1146" i="32"/>
  <c r="C1146" i="32"/>
  <c r="W1145" i="32"/>
  <c r="V1145" i="32"/>
  <c r="U1145" i="32"/>
  <c r="S1145" i="32"/>
  <c r="Q1145" i="32"/>
  <c r="P1145" i="32"/>
  <c r="O1145" i="32"/>
  <c r="N1145" i="32"/>
  <c r="M1145" i="32"/>
  <c r="L1145" i="32"/>
  <c r="K1145" i="32"/>
  <c r="J1145" i="32"/>
  <c r="I1145" i="32"/>
  <c r="H1145" i="32"/>
  <c r="G1145" i="32"/>
  <c r="F1145" i="32"/>
  <c r="E1145" i="32"/>
  <c r="D1145" i="32"/>
  <c r="C1145" i="32"/>
  <c r="U1144" i="32"/>
  <c r="Q1144" i="32"/>
  <c r="P1144" i="32"/>
  <c r="O1144" i="32"/>
  <c r="N1144" i="32"/>
  <c r="W1144" i="32" s="1"/>
  <c r="M1144" i="32"/>
  <c r="L1144" i="32"/>
  <c r="K1144" i="32"/>
  <c r="J1144" i="32"/>
  <c r="I1144" i="32"/>
  <c r="H1144" i="32"/>
  <c r="G1144" i="32"/>
  <c r="F1144" i="32"/>
  <c r="E1144" i="32"/>
  <c r="D1144" i="32"/>
  <c r="C1144" i="32"/>
  <c r="U1143" i="32"/>
  <c r="P1143" i="32"/>
  <c r="N1143" i="32"/>
  <c r="W1143" i="32" s="1"/>
  <c r="M1143" i="32"/>
  <c r="L1143" i="32"/>
  <c r="O1143" i="32" s="1"/>
  <c r="Q1143" i="32" s="1"/>
  <c r="K1143" i="32"/>
  <c r="V1143" i="32" s="1"/>
  <c r="J1143" i="32"/>
  <c r="I1143" i="32"/>
  <c r="H1143" i="32"/>
  <c r="G1143" i="32"/>
  <c r="F1143" i="32"/>
  <c r="E1143" i="32"/>
  <c r="D1143" i="32"/>
  <c r="C1143" i="32"/>
  <c r="W1142" i="32"/>
  <c r="U1142" i="32"/>
  <c r="P1142" i="32"/>
  <c r="N1142" i="32"/>
  <c r="M1142" i="32"/>
  <c r="L1142" i="32"/>
  <c r="O1142" i="32" s="1"/>
  <c r="Q1142" i="32" s="1"/>
  <c r="K1142" i="32"/>
  <c r="J1142" i="32"/>
  <c r="I1142" i="32"/>
  <c r="H1142" i="32"/>
  <c r="G1142" i="32"/>
  <c r="F1142" i="32"/>
  <c r="E1142" i="32"/>
  <c r="D1142" i="32"/>
  <c r="C1142" i="32"/>
  <c r="W1141" i="32"/>
  <c r="V1141" i="32"/>
  <c r="U1141" i="32"/>
  <c r="P1141" i="32"/>
  <c r="N1141" i="32"/>
  <c r="M1141" i="32"/>
  <c r="L1141" i="32"/>
  <c r="O1141" i="32" s="1"/>
  <c r="Q1141" i="32" s="1"/>
  <c r="K1141" i="32"/>
  <c r="S1141" i="32" s="1"/>
  <c r="J1141" i="32"/>
  <c r="I1141" i="32"/>
  <c r="H1141" i="32"/>
  <c r="G1141" i="32"/>
  <c r="F1141" i="32"/>
  <c r="E1141" i="32"/>
  <c r="D1141" i="32"/>
  <c r="C1141" i="32"/>
  <c r="W1140" i="32"/>
  <c r="V1140" i="32"/>
  <c r="U1140" i="32"/>
  <c r="S1140" i="32"/>
  <c r="Q1140" i="32"/>
  <c r="X1140" i="32" s="1"/>
  <c r="P1140" i="32"/>
  <c r="O1140" i="32"/>
  <c r="N1140" i="32"/>
  <c r="M1140" i="32"/>
  <c r="L1140" i="32"/>
  <c r="K1140" i="32"/>
  <c r="J1140" i="32"/>
  <c r="I1140" i="32"/>
  <c r="H1140" i="32"/>
  <c r="G1140" i="32"/>
  <c r="F1140" i="32"/>
  <c r="E1140" i="32"/>
  <c r="D1140" i="32"/>
  <c r="C1140" i="32"/>
  <c r="W1139" i="32"/>
  <c r="V1139" i="32"/>
  <c r="U1139" i="32"/>
  <c r="S1139" i="32"/>
  <c r="Q1139" i="32"/>
  <c r="P1139" i="32"/>
  <c r="O1139" i="32"/>
  <c r="N1139" i="32"/>
  <c r="M1139" i="32"/>
  <c r="L1139" i="32"/>
  <c r="K1139" i="32"/>
  <c r="J1139" i="32"/>
  <c r="I1139" i="32"/>
  <c r="H1139" i="32"/>
  <c r="G1139" i="32"/>
  <c r="F1139" i="32"/>
  <c r="E1139" i="32"/>
  <c r="D1139" i="32"/>
  <c r="C1139" i="32"/>
  <c r="U1138" i="32"/>
  <c r="P1138" i="32"/>
  <c r="O1138" i="32"/>
  <c r="Q1138" i="32" s="1"/>
  <c r="N1138" i="32"/>
  <c r="W1138" i="32" s="1"/>
  <c r="M1138" i="32"/>
  <c r="L1138" i="32"/>
  <c r="K1138" i="32"/>
  <c r="V1138" i="32" s="1"/>
  <c r="J1138" i="32"/>
  <c r="I1138" i="32"/>
  <c r="H1138" i="32"/>
  <c r="G1138" i="32"/>
  <c r="F1138" i="32"/>
  <c r="E1138" i="32"/>
  <c r="D1138" i="32"/>
  <c r="C1138" i="32"/>
  <c r="U1137" i="32"/>
  <c r="P1137" i="32"/>
  <c r="O1137" i="32"/>
  <c r="Q1137" i="32" s="1"/>
  <c r="N1137" i="32"/>
  <c r="W1137" i="32" s="1"/>
  <c r="M1137" i="32"/>
  <c r="L1137" i="32"/>
  <c r="K1137" i="32"/>
  <c r="V1137" i="32" s="1"/>
  <c r="J1137" i="32"/>
  <c r="I1137" i="32"/>
  <c r="H1137" i="32"/>
  <c r="G1137" i="32"/>
  <c r="F1137" i="32"/>
  <c r="E1137" i="32"/>
  <c r="D1137" i="32"/>
  <c r="C1137" i="32"/>
  <c r="W1136" i="32"/>
  <c r="U1136" i="32"/>
  <c r="P1136" i="32"/>
  <c r="N1136" i="32"/>
  <c r="M1136" i="32"/>
  <c r="L1136" i="32"/>
  <c r="O1136" i="32" s="1"/>
  <c r="Q1136" i="32" s="1"/>
  <c r="K1136" i="32"/>
  <c r="J1136" i="32"/>
  <c r="I1136" i="32"/>
  <c r="H1136" i="32"/>
  <c r="G1136" i="32"/>
  <c r="F1136" i="32"/>
  <c r="E1136" i="32"/>
  <c r="D1136" i="32"/>
  <c r="C1136" i="32"/>
  <c r="W1135" i="32"/>
  <c r="U1135" i="32"/>
  <c r="P1135" i="32"/>
  <c r="N1135" i="32"/>
  <c r="M1135" i="32"/>
  <c r="L1135" i="32"/>
  <c r="O1135" i="32" s="1"/>
  <c r="Q1135" i="32" s="1"/>
  <c r="K1135" i="32"/>
  <c r="S1135" i="32" s="1"/>
  <c r="J1135" i="32"/>
  <c r="I1135" i="32"/>
  <c r="H1135" i="32"/>
  <c r="G1135" i="32"/>
  <c r="F1135" i="32"/>
  <c r="E1135" i="32"/>
  <c r="D1135" i="32"/>
  <c r="C1135" i="32"/>
  <c r="W1134" i="32"/>
  <c r="V1134" i="32"/>
  <c r="U1134" i="32"/>
  <c r="S1134" i="32"/>
  <c r="Y1134" i="32" s="1"/>
  <c r="Q1134" i="32"/>
  <c r="P1134" i="32"/>
  <c r="O1134" i="32"/>
  <c r="N1134" i="32"/>
  <c r="M1134" i="32"/>
  <c r="L1134" i="32"/>
  <c r="K1134" i="32"/>
  <c r="J1134" i="32"/>
  <c r="I1134" i="32"/>
  <c r="H1134" i="32"/>
  <c r="G1134" i="32"/>
  <c r="F1134" i="32"/>
  <c r="E1134" i="32"/>
  <c r="D1134" i="32"/>
  <c r="C1134" i="32"/>
  <c r="W1133" i="32"/>
  <c r="V1133" i="32"/>
  <c r="U1133" i="32"/>
  <c r="S1133" i="32"/>
  <c r="Q1133" i="32"/>
  <c r="P1133" i="32"/>
  <c r="O1133" i="32"/>
  <c r="N1133" i="32"/>
  <c r="M1133" i="32"/>
  <c r="L1133" i="32"/>
  <c r="K1133" i="32"/>
  <c r="J1133" i="32"/>
  <c r="I1133" i="32"/>
  <c r="H1133" i="32"/>
  <c r="G1133" i="32"/>
  <c r="F1133" i="32"/>
  <c r="E1133" i="32"/>
  <c r="D1133" i="32"/>
  <c r="C1133" i="32"/>
  <c r="U1132" i="32"/>
  <c r="Q1132" i="32"/>
  <c r="P1132" i="32"/>
  <c r="O1132" i="32"/>
  <c r="N1132" i="32"/>
  <c r="W1132" i="32" s="1"/>
  <c r="M1132" i="32"/>
  <c r="L1132" i="32"/>
  <c r="K1132" i="32"/>
  <c r="J1132" i="32"/>
  <c r="I1132" i="32"/>
  <c r="H1132" i="32"/>
  <c r="G1132" i="32"/>
  <c r="F1132" i="32"/>
  <c r="E1132" i="32"/>
  <c r="D1132" i="32"/>
  <c r="C1132" i="32"/>
  <c r="U1131" i="32"/>
  <c r="Q1131" i="32"/>
  <c r="P1131" i="32"/>
  <c r="O1131" i="32"/>
  <c r="N1131" i="32"/>
  <c r="W1131" i="32" s="1"/>
  <c r="M1131" i="32"/>
  <c r="L1131" i="32"/>
  <c r="K1131" i="32"/>
  <c r="J1131" i="32"/>
  <c r="I1131" i="32"/>
  <c r="H1131" i="32"/>
  <c r="G1131" i="32"/>
  <c r="F1131" i="32"/>
  <c r="E1131" i="32"/>
  <c r="D1131" i="32"/>
  <c r="C1131" i="32"/>
  <c r="W1130" i="32"/>
  <c r="U1130" i="32"/>
  <c r="P1130" i="32"/>
  <c r="N1130" i="32"/>
  <c r="M1130" i="32"/>
  <c r="L1130" i="32"/>
  <c r="O1130" i="32" s="1"/>
  <c r="Q1130" i="32" s="1"/>
  <c r="K1130" i="32"/>
  <c r="J1130" i="32"/>
  <c r="I1130" i="32"/>
  <c r="H1130" i="32"/>
  <c r="G1130" i="32"/>
  <c r="F1130" i="32"/>
  <c r="E1130" i="32"/>
  <c r="D1130" i="32"/>
  <c r="C1130" i="32"/>
  <c r="W1129" i="32"/>
  <c r="U1129" i="32"/>
  <c r="P1129" i="32"/>
  <c r="N1129" i="32"/>
  <c r="M1129" i="32"/>
  <c r="L1129" i="32"/>
  <c r="O1129" i="32" s="1"/>
  <c r="Q1129" i="32" s="1"/>
  <c r="K1129" i="32"/>
  <c r="S1129" i="32" s="1"/>
  <c r="J1129" i="32"/>
  <c r="I1129" i="32"/>
  <c r="H1129" i="32"/>
  <c r="G1129" i="32"/>
  <c r="F1129" i="32"/>
  <c r="E1129" i="32"/>
  <c r="D1129" i="32"/>
  <c r="C1129" i="32"/>
  <c r="W1128" i="32"/>
  <c r="U1128" i="32"/>
  <c r="Q1128" i="32"/>
  <c r="P1128" i="32"/>
  <c r="O1128" i="32"/>
  <c r="N1128" i="32"/>
  <c r="M1128" i="32"/>
  <c r="L1128" i="32"/>
  <c r="K1128" i="32"/>
  <c r="J1128" i="32"/>
  <c r="I1128" i="32"/>
  <c r="H1128" i="32"/>
  <c r="G1128" i="32"/>
  <c r="F1128" i="32"/>
  <c r="E1128" i="32"/>
  <c r="D1128" i="32"/>
  <c r="C1128" i="32"/>
  <c r="W1127" i="32"/>
  <c r="V1127" i="32"/>
  <c r="U1127" i="32"/>
  <c r="S1127" i="32"/>
  <c r="Q1127" i="32"/>
  <c r="P1127" i="32"/>
  <c r="O1127" i="32"/>
  <c r="N1127" i="32"/>
  <c r="M1127" i="32"/>
  <c r="L1127" i="32"/>
  <c r="K1127" i="32"/>
  <c r="J1127" i="32"/>
  <c r="I1127" i="32"/>
  <c r="H1127" i="32"/>
  <c r="G1127" i="32"/>
  <c r="F1127" i="32"/>
  <c r="E1127" i="32"/>
  <c r="D1127" i="32"/>
  <c r="C1127" i="32"/>
  <c r="U1126" i="32"/>
  <c r="P1126" i="32"/>
  <c r="O1126" i="32"/>
  <c r="Q1126" i="32" s="1"/>
  <c r="N1126" i="32"/>
  <c r="W1126" i="32" s="1"/>
  <c r="M1126" i="32"/>
  <c r="L1126" i="32"/>
  <c r="K1126" i="32"/>
  <c r="J1126" i="32"/>
  <c r="I1126" i="32"/>
  <c r="H1126" i="32"/>
  <c r="G1126" i="32"/>
  <c r="F1126" i="32"/>
  <c r="E1126" i="32"/>
  <c r="D1126" i="32"/>
  <c r="C1126" i="32"/>
  <c r="U1125" i="32"/>
  <c r="P1125" i="32"/>
  <c r="O1125" i="32"/>
  <c r="Q1125" i="32" s="1"/>
  <c r="N1125" i="32"/>
  <c r="W1125" i="32" s="1"/>
  <c r="M1125" i="32"/>
  <c r="L1125" i="32"/>
  <c r="K1125" i="32"/>
  <c r="J1125" i="32"/>
  <c r="I1125" i="32"/>
  <c r="H1125" i="32"/>
  <c r="G1125" i="32"/>
  <c r="F1125" i="32"/>
  <c r="E1125" i="32"/>
  <c r="D1125" i="32"/>
  <c r="C1125" i="32"/>
  <c r="W1124" i="32"/>
  <c r="U1124" i="32"/>
  <c r="P1124" i="32"/>
  <c r="O1124" i="32"/>
  <c r="Q1124" i="32" s="1"/>
  <c r="N1124" i="32"/>
  <c r="M1124" i="32"/>
  <c r="L1124" i="32"/>
  <c r="K1124" i="32"/>
  <c r="J1124" i="32"/>
  <c r="I1124" i="32"/>
  <c r="H1124" i="32"/>
  <c r="G1124" i="32"/>
  <c r="F1124" i="32"/>
  <c r="E1124" i="32"/>
  <c r="D1124" i="32"/>
  <c r="C1124" i="32"/>
  <c r="W1123" i="32"/>
  <c r="V1123" i="32"/>
  <c r="U1123" i="32"/>
  <c r="P1123" i="32"/>
  <c r="N1123" i="32"/>
  <c r="M1123" i="32"/>
  <c r="L1123" i="32"/>
  <c r="O1123" i="32" s="1"/>
  <c r="Q1123" i="32" s="1"/>
  <c r="K1123" i="32"/>
  <c r="S1123" i="32" s="1"/>
  <c r="J1123" i="32"/>
  <c r="I1123" i="32"/>
  <c r="H1123" i="32"/>
  <c r="G1123" i="32"/>
  <c r="F1123" i="32"/>
  <c r="E1123" i="32"/>
  <c r="D1123" i="32"/>
  <c r="C1123" i="32"/>
  <c r="W1122" i="32"/>
  <c r="V1122" i="32"/>
  <c r="U1122" i="32"/>
  <c r="S1122" i="32"/>
  <c r="Q1122" i="32"/>
  <c r="X1122" i="32" s="1"/>
  <c r="P1122" i="32"/>
  <c r="O1122" i="32"/>
  <c r="N1122" i="32"/>
  <c r="M1122" i="32"/>
  <c r="L1122" i="32"/>
  <c r="K1122" i="32"/>
  <c r="J1122" i="32"/>
  <c r="I1122" i="32"/>
  <c r="H1122" i="32"/>
  <c r="G1122" i="32"/>
  <c r="F1122" i="32"/>
  <c r="E1122" i="32"/>
  <c r="D1122" i="32"/>
  <c r="C1122" i="32"/>
  <c r="W1121" i="32"/>
  <c r="V1121" i="32"/>
  <c r="U1121" i="32"/>
  <c r="S1121" i="32"/>
  <c r="P1121" i="32"/>
  <c r="O1121" i="32"/>
  <c r="Q1121" i="32" s="1"/>
  <c r="N1121" i="32"/>
  <c r="M1121" i="32"/>
  <c r="L1121" i="32"/>
  <c r="K1121" i="32"/>
  <c r="J1121" i="32"/>
  <c r="I1121" i="32"/>
  <c r="H1121" i="32"/>
  <c r="G1121" i="32"/>
  <c r="F1121" i="32"/>
  <c r="E1121" i="32"/>
  <c r="D1121" i="32"/>
  <c r="C1121" i="32"/>
  <c r="U1120" i="32"/>
  <c r="P1120" i="32"/>
  <c r="O1120" i="32"/>
  <c r="Q1120" i="32" s="1"/>
  <c r="N1120" i="32"/>
  <c r="W1120" i="32" s="1"/>
  <c r="M1120" i="32"/>
  <c r="L1120" i="32"/>
  <c r="K1120" i="32"/>
  <c r="V1120" i="32" s="1"/>
  <c r="J1120" i="32"/>
  <c r="I1120" i="32"/>
  <c r="H1120" i="32"/>
  <c r="G1120" i="32"/>
  <c r="F1120" i="32"/>
  <c r="E1120" i="32"/>
  <c r="D1120" i="32"/>
  <c r="C1120" i="32"/>
  <c r="U1119" i="32"/>
  <c r="P1119" i="32"/>
  <c r="N1119" i="32"/>
  <c r="W1119" i="32" s="1"/>
  <c r="M1119" i="32"/>
  <c r="L1119" i="32"/>
  <c r="O1119" i="32" s="1"/>
  <c r="Q1119" i="32" s="1"/>
  <c r="K1119" i="32"/>
  <c r="J1119" i="32"/>
  <c r="I1119" i="32"/>
  <c r="H1119" i="32"/>
  <c r="G1119" i="32"/>
  <c r="F1119" i="32"/>
  <c r="E1119" i="32"/>
  <c r="D1119" i="32"/>
  <c r="C1119" i="32"/>
  <c r="W1118" i="32"/>
  <c r="U1118" i="32"/>
  <c r="P1118" i="32"/>
  <c r="N1118" i="32"/>
  <c r="M1118" i="32"/>
  <c r="L1118" i="32"/>
  <c r="O1118" i="32" s="1"/>
  <c r="Q1118" i="32" s="1"/>
  <c r="K1118" i="32"/>
  <c r="J1118" i="32"/>
  <c r="I1118" i="32"/>
  <c r="H1118" i="32"/>
  <c r="G1118" i="32"/>
  <c r="F1118" i="32"/>
  <c r="E1118" i="32"/>
  <c r="D1118" i="32"/>
  <c r="C1118" i="32"/>
  <c r="W1117" i="32"/>
  <c r="U1117" i="32"/>
  <c r="P1117" i="32"/>
  <c r="N1117" i="32"/>
  <c r="M1117" i="32"/>
  <c r="L1117" i="32"/>
  <c r="O1117" i="32" s="1"/>
  <c r="Q1117" i="32" s="1"/>
  <c r="K1117" i="32"/>
  <c r="S1117" i="32" s="1"/>
  <c r="J1117" i="32"/>
  <c r="I1117" i="32"/>
  <c r="H1117" i="32"/>
  <c r="G1117" i="32"/>
  <c r="F1117" i="32"/>
  <c r="E1117" i="32"/>
  <c r="D1117" i="32"/>
  <c r="C1117" i="32"/>
  <c r="W1116" i="32"/>
  <c r="V1116" i="32"/>
  <c r="U1116" i="32"/>
  <c r="S1116" i="32"/>
  <c r="P1116" i="32"/>
  <c r="O1116" i="32"/>
  <c r="Q1116" i="32" s="1"/>
  <c r="N1116" i="32"/>
  <c r="M1116" i="32"/>
  <c r="L1116" i="32"/>
  <c r="K1116" i="32"/>
  <c r="J1116" i="32"/>
  <c r="I1116" i="32"/>
  <c r="H1116" i="32"/>
  <c r="G1116" i="32"/>
  <c r="F1116" i="32"/>
  <c r="E1116" i="32"/>
  <c r="D1116" i="32"/>
  <c r="C1116" i="32"/>
  <c r="W1115" i="32"/>
  <c r="V1115" i="32"/>
  <c r="U1115" i="32"/>
  <c r="S1115" i="32"/>
  <c r="P1115" i="32"/>
  <c r="O1115" i="32"/>
  <c r="Q1115" i="32" s="1"/>
  <c r="N1115" i="32"/>
  <c r="M1115" i="32"/>
  <c r="L1115" i="32"/>
  <c r="K1115" i="32"/>
  <c r="J1115" i="32"/>
  <c r="I1115" i="32"/>
  <c r="H1115" i="32"/>
  <c r="G1115" i="32"/>
  <c r="F1115" i="32"/>
  <c r="E1115" i="32"/>
  <c r="D1115" i="32"/>
  <c r="C1115" i="32"/>
  <c r="Y1114" i="32"/>
  <c r="U1114" i="32"/>
  <c r="S1114" i="32"/>
  <c r="Q1114" i="32"/>
  <c r="P1114" i="32"/>
  <c r="O1114" i="32"/>
  <c r="N1114" i="32"/>
  <c r="W1114" i="32" s="1"/>
  <c r="M1114" i="32"/>
  <c r="L1114" i="32"/>
  <c r="K1114" i="32"/>
  <c r="V1114" i="32" s="1"/>
  <c r="J1114" i="32"/>
  <c r="I1114" i="32"/>
  <c r="H1114" i="32"/>
  <c r="G1114" i="32"/>
  <c r="F1114" i="32"/>
  <c r="E1114" i="32"/>
  <c r="D1114" i="32"/>
  <c r="C1114" i="32"/>
  <c r="U1113" i="32"/>
  <c r="P1113" i="32"/>
  <c r="O1113" i="32"/>
  <c r="Q1113" i="32" s="1"/>
  <c r="N1113" i="32"/>
  <c r="W1113" i="32" s="1"/>
  <c r="M1113" i="32"/>
  <c r="L1113" i="32"/>
  <c r="K1113" i="32"/>
  <c r="J1113" i="32"/>
  <c r="I1113" i="32"/>
  <c r="H1113" i="32"/>
  <c r="G1113" i="32"/>
  <c r="F1113" i="32"/>
  <c r="E1113" i="32"/>
  <c r="D1113" i="32"/>
  <c r="C1113" i="32"/>
  <c r="W1112" i="32"/>
  <c r="U1112" i="32"/>
  <c r="P1112" i="32"/>
  <c r="N1112" i="32"/>
  <c r="M1112" i="32"/>
  <c r="L1112" i="32"/>
  <c r="O1112" i="32" s="1"/>
  <c r="Q1112" i="32" s="1"/>
  <c r="K1112" i="32"/>
  <c r="J1112" i="32"/>
  <c r="I1112" i="32"/>
  <c r="H1112" i="32"/>
  <c r="G1112" i="32"/>
  <c r="F1112" i="32"/>
  <c r="E1112" i="32"/>
  <c r="D1112" i="32"/>
  <c r="C1112" i="32"/>
  <c r="W1111" i="32"/>
  <c r="V1111" i="32"/>
  <c r="U1111" i="32"/>
  <c r="Q1111" i="32"/>
  <c r="Y1111" i="32" s="1"/>
  <c r="P1111" i="32"/>
  <c r="N1111" i="32"/>
  <c r="M1111" i="32"/>
  <c r="L1111" i="32"/>
  <c r="O1111" i="32" s="1"/>
  <c r="K1111" i="32"/>
  <c r="S1111" i="32" s="1"/>
  <c r="J1111" i="32"/>
  <c r="I1111" i="32"/>
  <c r="H1111" i="32"/>
  <c r="G1111" i="32"/>
  <c r="F1111" i="32"/>
  <c r="E1111" i="32"/>
  <c r="D1111" i="32"/>
  <c r="C1111" i="32"/>
  <c r="W1110" i="32"/>
  <c r="U1110" i="32"/>
  <c r="P1110" i="32"/>
  <c r="O1110" i="32"/>
  <c r="Q1110" i="32" s="1"/>
  <c r="N1110" i="32"/>
  <c r="M1110" i="32"/>
  <c r="L1110" i="32"/>
  <c r="K1110" i="32"/>
  <c r="J1110" i="32"/>
  <c r="I1110" i="32"/>
  <c r="H1110" i="32"/>
  <c r="G1110" i="32"/>
  <c r="F1110" i="32"/>
  <c r="E1110" i="32"/>
  <c r="D1110" i="32"/>
  <c r="C1110" i="32"/>
  <c r="W1109" i="32"/>
  <c r="V1109" i="32"/>
  <c r="U1109" i="32"/>
  <c r="S1109" i="32"/>
  <c r="P1109" i="32"/>
  <c r="O1109" i="32"/>
  <c r="Q1109" i="32" s="1"/>
  <c r="N1109" i="32"/>
  <c r="M1109" i="32"/>
  <c r="L1109" i="32"/>
  <c r="K1109" i="32"/>
  <c r="J1109" i="32"/>
  <c r="I1109" i="32"/>
  <c r="H1109" i="32"/>
  <c r="G1109" i="32"/>
  <c r="F1109" i="32"/>
  <c r="E1109" i="32"/>
  <c r="D1109" i="32"/>
  <c r="C1109" i="32"/>
  <c r="U1108" i="32"/>
  <c r="S1108" i="32"/>
  <c r="Q1108" i="32"/>
  <c r="P1108" i="32"/>
  <c r="O1108" i="32"/>
  <c r="N1108" i="32"/>
  <c r="W1108" i="32" s="1"/>
  <c r="M1108" i="32"/>
  <c r="L1108" i="32"/>
  <c r="K1108" i="32"/>
  <c r="J1108" i="32"/>
  <c r="I1108" i="32"/>
  <c r="H1108" i="32"/>
  <c r="G1108" i="32"/>
  <c r="F1108" i="32"/>
  <c r="E1108" i="32"/>
  <c r="D1108" i="32"/>
  <c r="C1108" i="32"/>
  <c r="W1107" i="32"/>
  <c r="U1107" i="32"/>
  <c r="P1107" i="32"/>
  <c r="N1107" i="32"/>
  <c r="M1107" i="32"/>
  <c r="L1107" i="32"/>
  <c r="O1107" i="32" s="1"/>
  <c r="Q1107" i="32" s="1"/>
  <c r="K1107" i="32"/>
  <c r="J1107" i="32"/>
  <c r="I1107" i="32"/>
  <c r="H1107" i="32"/>
  <c r="G1107" i="32"/>
  <c r="F1107" i="32"/>
  <c r="E1107" i="32"/>
  <c r="D1107" i="32"/>
  <c r="C1107" i="32"/>
  <c r="U1106" i="32"/>
  <c r="P1106" i="32"/>
  <c r="O1106" i="32"/>
  <c r="Q1106" i="32" s="1"/>
  <c r="N1106" i="32"/>
  <c r="W1106" i="32" s="1"/>
  <c r="M1106" i="32"/>
  <c r="L1106" i="32"/>
  <c r="K1106" i="32"/>
  <c r="J1106" i="32"/>
  <c r="I1106" i="32"/>
  <c r="H1106" i="32"/>
  <c r="G1106" i="32"/>
  <c r="F1106" i="32"/>
  <c r="E1106" i="32"/>
  <c r="D1106" i="32"/>
  <c r="C1106" i="32"/>
  <c r="W1105" i="32"/>
  <c r="V1105" i="32"/>
  <c r="U1105" i="32"/>
  <c r="P1105" i="32"/>
  <c r="N1105" i="32"/>
  <c r="M1105" i="32"/>
  <c r="L1105" i="32"/>
  <c r="O1105" i="32" s="1"/>
  <c r="Q1105" i="32" s="1"/>
  <c r="K1105" i="32"/>
  <c r="S1105" i="32" s="1"/>
  <c r="J1105" i="32"/>
  <c r="I1105" i="32"/>
  <c r="H1105" i="32"/>
  <c r="G1105" i="32"/>
  <c r="F1105" i="32"/>
  <c r="E1105" i="32"/>
  <c r="D1105" i="32"/>
  <c r="C1105" i="32"/>
  <c r="W1104" i="32"/>
  <c r="U1104" i="32"/>
  <c r="P1104" i="32"/>
  <c r="O1104" i="32"/>
  <c r="Q1104" i="32" s="1"/>
  <c r="N1104" i="32"/>
  <c r="M1104" i="32"/>
  <c r="L1104" i="32"/>
  <c r="K1104" i="32"/>
  <c r="J1104" i="32"/>
  <c r="I1104" i="32"/>
  <c r="H1104" i="32"/>
  <c r="G1104" i="32"/>
  <c r="F1104" i="32"/>
  <c r="E1104" i="32"/>
  <c r="D1104" i="32"/>
  <c r="C1104" i="32"/>
  <c r="W1103" i="32"/>
  <c r="V1103" i="32"/>
  <c r="U1103" i="32"/>
  <c r="S1103" i="32"/>
  <c r="Q1103" i="32"/>
  <c r="P1103" i="32"/>
  <c r="O1103" i="32"/>
  <c r="N1103" i="32"/>
  <c r="M1103" i="32"/>
  <c r="L1103" i="32"/>
  <c r="K1103" i="32"/>
  <c r="J1103" i="32"/>
  <c r="I1103" i="32"/>
  <c r="H1103" i="32"/>
  <c r="G1103" i="32"/>
  <c r="F1103" i="32"/>
  <c r="E1103" i="32"/>
  <c r="D1103" i="32"/>
  <c r="C1103" i="32"/>
  <c r="U1102" i="32"/>
  <c r="P1102" i="32"/>
  <c r="O1102" i="32"/>
  <c r="Q1102" i="32" s="1"/>
  <c r="N1102" i="32"/>
  <c r="W1102" i="32" s="1"/>
  <c r="M1102" i="32"/>
  <c r="L1102" i="32"/>
  <c r="K1102" i="32"/>
  <c r="V1102" i="32" s="1"/>
  <c r="J1102" i="32"/>
  <c r="I1102" i="32"/>
  <c r="H1102" i="32"/>
  <c r="G1102" i="32"/>
  <c r="F1102" i="32"/>
  <c r="E1102" i="32"/>
  <c r="D1102" i="32"/>
  <c r="C1102" i="32"/>
  <c r="W1101" i="32"/>
  <c r="U1101" i="32"/>
  <c r="P1101" i="32"/>
  <c r="O1101" i="32"/>
  <c r="Q1101" i="32" s="1"/>
  <c r="N1101" i="32"/>
  <c r="M1101" i="32"/>
  <c r="L1101" i="32"/>
  <c r="K1101" i="32"/>
  <c r="J1101" i="32"/>
  <c r="I1101" i="32"/>
  <c r="H1101" i="32"/>
  <c r="G1101" i="32"/>
  <c r="F1101" i="32"/>
  <c r="E1101" i="32"/>
  <c r="D1101" i="32"/>
  <c r="C1101" i="32"/>
  <c r="U1100" i="32"/>
  <c r="P1100" i="32"/>
  <c r="O1100" i="32"/>
  <c r="Q1100" i="32" s="1"/>
  <c r="N1100" i="32"/>
  <c r="W1100" i="32" s="1"/>
  <c r="M1100" i="32"/>
  <c r="L1100" i="32"/>
  <c r="K1100" i="32"/>
  <c r="J1100" i="32"/>
  <c r="I1100" i="32"/>
  <c r="H1100" i="32"/>
  <c r="G1100" i="32"/>
  <c r="F1100" i="32"/>
  <c r="E1100" i="32"/>
  <c r="D1100" i="32"/>
  <c r="C1100" i="32"/>
  <c r="W1099" i="32"/>
  <c r="U1099" i="32"/>
  <c r="P1099" i="32"/>
  <c r="N1099" i="32"/>
  <c r="M1099" i="32"/>
  <c r="L1099" i="32"/>
  <c r="O1099" i="32" s="1"/>
  <c r="Q1099" i="32" s="1"/>
  <c r="K1099" i="32"/>
  <c r="S1099" i="32" s="1"/>
  <c r="J1099" i="32"/>
  <c r="I1099" i="32"/>
  <c r="H1099" i="32"/>
  <c r="G1099" i="32"/>
  <c r="F1099" i="32"/>
  <c r="E1099" i="32"/>
  <c r="D1099" i="32"/>
  <c r="C1099" i="32"/>
  <c r="W1098" i="32"/>
  <c r="V1098" i="32"/>
  <c r="U1098" i="32"/>
  <c r="S1098" i="32"/>
  <c r="P1098" i="32"/>
  <c r="O1098" i="32"/>
  <c r="Q1098" i="32" s="1"/>
  <c r="N1098" i="32"/>
  <c r="M1098" i="32"/>
  <c r="L1098" i="32"/>
  <c r="K1098" i="32"/>
  <c r="J1098" i="32"/>
  <c r="I1098" i="32"/>
  <c r="H1098" i="32"/>
  <c r="G1098" i="32"/>
  <c r="F1098" i="32"/>
  <c r="E1098" i="32"/>
  <c r="D1098" i="32"/>
  <c r="C1098" i="32"/>
  <c r="W1097" i="32"/>
  <c r="V1097" i="32"/>
  <c r="U1097" i="32"/>
  <c r="S1097" i="32"/>
  <c r="P1097" i="32"/>
  <c r="O1097" i="32"/>
  <c r="Q1097" i="32" s="1"/>
  <c r="N1097" i="32"/>
  <c r="M1097" i="32"/>
  <c r="L1097" i="32"/>
  <c r="K1097" i="32"/>
  <c r="J1097" i="32"/>
  <c r="I1097" i="32"/>
  <c r="H1097" i="32"/>
  <c r="G1097" i="32"/>
  <c r="F1097" i="32"/>
  <c r="E1097" i="32"/>
  <c r="D1097" i="32"/>
  <c r="C1097" i="32"/>
  <c r="Y1096" i="32"/>
  <c r="U1096" i="32"/>
  <c r="S1096" i="32"/>
  <c r="Q1096" i="32"/>
  <c r="P1096" i="32"/>
  <c r="O1096" i="32"/>
  <c r="N1096" i="32"/>
  <c r="W1096" i="32" s="1"/>
  <c r="M1096" i="32"/>
  <c r="L1096" i="32"/>
  <c r="K1096" i="32"/>
  <c r="V1096" i="32" s="1"/>
  <c r="J1096" i="32"/>
  <c r="I1096" i="32"/>
  <c r="H1096" i="32"/>
  <c r="G1096" i="32"/>
  <c r="F1096" i="32"/>
  <c r="E1096" i="32"/>
  <c r="D1096" i="32"/>
  <c r="C1096" i="32"/>
  <c r="U1095" i="32"/>
  <c r="P1095" i="32"/>
  <c r="O1095" i="32"/>
  <c r="Q1095" i="32" s="1"/>
  <c r="N1095" i="32"/>
  <c r="W1095" i="32" s="1"/>
  <c r="M1095" i="32"/>
  <c r="L1095" i="32"/>
  <c r="K1095" i="32"/>
  <c r="J1095" i="32"/>
  <c r="I1095" i="32"/>
  <c r="H1095" i="32"/>
  <c r="G1095" i="32"/>
  <c r="F1095" i="32"/>
  <c r="E1095" i="32"/>
  <c r="D1095" i="32"/>
  <c r="C1095" i="32"/>
  <c r="W1094" i="32"/>
  <c r="U1094" i="32"/>
  <c r="P1094" i="32"/>
  <c r="N1094" i="32"/>
  <c r="M1094" i="32"/>
  <c r="L1094" i="32"/>
  <c r="O1094" i="32" s="1"/>
  <c r="Q1094" i="32" s="1"/>
  <c r="K1094" i="32"/>
  <c r="J1094" i="32"/>
  <c r="I1094" i="32"/>
  <c r="H1094" i="32"/>
  <c r="G1094" i="32"/>
  <c r="F1094" i="32"/>
  <c r="E1094" i="32"/>
  <c r="D1094" i="32"/>
  <c r="C1094" i="32"/>
  <c r="W1093" i="32"/>
  <c r="V1093" i="32"/>
  <c r="U1093" i="32"/>
  <c r="S1093" i="32"/>
  <c r="P1093" i="32"/>
  <c r="N1093" i="32"/>
  <c r="M1093" i="32"/>
  <c r="L1093" i="32"/>
  <c r="O1093" i="32" s="1"/>
  <c r="Q1093" i="32" s="1"/>
  <c r="K1093" i="32"/>
  <c r="J1093" i="32"/>
  <c r="I1093" i="32"/>
  <c r="H1093" i="32"/>
  <c r="G1093" i="32"/>
  <c r="F1093" i="32"/>
  <c r="E1093" i="32"/>
  <c r="D1093" i="32"/>
  <c r="C1093" i="32"/>
  <c r="W1092" i="32"/>
  <c r="V1092" i="32"/>
  <c r="U1092" i="32"/>
  <c r="S1092" i="32"/>
  <c r="Q1092" i="32"/>
  <c r="P1092" i="32"/>
  <c r="O1092" i="32"/>
  <c r="N1092" i="32"/>
  <c r="M1092" i="32"/>
  <c r="L1092" i="32"/>
  <c r="K1092" i="32"/>
  <c r="J1092" i="32"/>
  <c r="I1092" i="32"/>
  <c r="H1092" i="32"/>
  <c r="G1092" i="32"/>
  <c r="F1092" i="32"/>
  <c r="E1092" i="32"/>
  <c r="D1092" i="32"/>
  <c r="C1092" i="32"/>
  <c r="U1091" i="32"/>
  <c r="Q1091" i="32"/>
  <c r="P1091" i="32"/>
  <c r="O1091" i="32"/>
  <c r="N1091" i="32"/>
  <c r="W1091" i="32" s="1"/>
  <c r="M1091" i="32"/>
  <c r="L1091" i="32"/>
  <c r="K1091" i="32"/>
  <c r="J1091" i="32"/>
  <c r="I1091" i="32"/>
  <c r="H1091" i="32"/>
  <c r="G1091" i="32"/>
  <c r="F1091" i="32"/>
  <c r="E1091" i="32"/>
  <c r="D1091" i="32"/>
  <c r="C1091" i="32"/>
  <c r="Y1090" i="32"/>
  <c r="W1090" i="32"/>
  <c r="U1090" i="32"/>
  <c r="S1090" i="32"/>
  <c r="P1090" i="32"/>
  <c r="N1090" i="32"/>
  <c r="M1090" i="32"/>
  <c r="L1090" i="32"/>
  <c r="O1090" i="32" s="1"/>
  <c r="Q1090" i="32" s="1"/>
  <c r="X1090" i="32" s="1"/>
  <c r="K1090" i="32"/>
  <c r="V1090" i="32" s="1"/>
  <c r="J1090" i="32"/>
  <c r="I1090" i="32"/>
  <c r="H1090" i="32"/>
  <c r="G1090" i="32"/>
  <c r="F1090" i="32"/>
  <c r="E1090" i="32"/>
  <c r="D1090" i="32"/>
  <c r="C1090" i="32"/>
  <c r="U1089" i="32"/>
  <c r="Q1089" i="32"/>
  <c r="P1089" i="32"/>
  <c r="O1089" i="32"/>
  <c r="N1089" i="32"/>
  <c r="W1089" i="32" s="1"/>
  <c r="M1089" i="32"/>
  <c r="L1089" i="32"/>
  <c r="K1089" i="32"/>
  <c r="J1089" i="32"/>
  <c r="I1089" i="32"/>
  <c r="H1089" i="32"/>
  <c r="G1089" i="32"/>
  <c r="F1089" i="32"/>
  <c r="E1089" i="32"/>
  <c r="D1089" i="32"/>
  <c r="C1089" i="32"/>
  <c r="U1088" i="32"/>
  <c r="P1088" i="32"/>
  <c r="O1088" i="32"/>
  <c r="Q1088" i="32" s="1"/>
  <c r="N1088" i="32"/>
  <c r="W1088" i="32" s="1"/>
  <c r="M1088" i="32"/>
  <c r="L1088" i="32"/>
  <c r="K1088" i="32"/>
  <c r="S1088" i="32" s="1"/>
  <c r="J1088" i="32"/>
  <c r="I1088" i="32"/>
  <c r="H1088" i="32"/>
  <c r="G1088" i="32"/>
  <c r="F1088" i="32"/>
  <c r="E1088" i="32"/>
  <c r="D1088" i="32"/>
  <c r="C1088" i="32"/>
  <c r="W1087" i="32"/>
  <c r="V1087" i="32"/>
  <c r="U1087" i="32"/>
  <c r="P1087" i="32"/>
  <c r="N1087" i="32"/>
  <c r="M1087" i="32"/>
  <c r="L1087" i="32"/>
  <c r="O1087" i="32" s="1"/>
  <c r="Q1087" i="32" s="1"/>
  <c r="K1087" i="32"/>
  <c r="S1087" i="32" s="1"/>
  <c r="J1087" i="32"/>
  <c r="I1087" i="32"/>
  <c r="H1087" i="32"/>
  <c r="G1087" i="32"/>
  <c r="F1087" i="32"/>
  <c r="E1087" i="32"/>
  <c r="D1087" i="32"/>
  <c r="C1087" i="32"/>
  <c r="W1086" i="32"/>
  <c r="V1086" i="32"/>
  <c r="U1086" i="32"/>
  <c r="S1086" i="32"/>
  <c r="Q1086" i="32"/>
  <c r="P1086" i="32"/>
  <c r="O1086" i="32"/>
  <c r="N1086" i="32"/>
  <c r="M1086" i="32"/>
  <c r="L1086" i="32"/>
  <c r="K1086" i="32"/>
  <c r="J1086" i="32"/>
  <c r="I1086" i="32"/>
  <c r="H1086" i="32"/>
  <c r="G1086" i="32"/>
  <c r="F1086" i="32"/>
  <c r="E1086" i="32"/>
  <c r="D1086" i="32"/>
  <c r="C1086" i="32"/>
  <c r="U1085" i="32"/>
  <c r="S1085" i="32"/>
  <c r="Q1085" i="32"/>
  <c r="P1085" i="32"/>
  <c r="O1085" i="32"/>
  <c r="N1085" i="32"/>
  <c r="M1085" i="32"/>
  <c r="L1085" i="32"/>
  <c r="K1085" i="32"/>
  <c r="J1085" i="32"/>
  <c r="I1085" i="32"/>
  <c r="H1085" i="32"/>
  <c r="G1085" i="32"/>
  <c r="F1085" i="32"/>
  <c r="E1085" i="32"/>
  <c r="D1085" i="32"/>
  <c r="C1085" i="32"/>
  <c r="U1084" i="32"/>
  <c r="P1084" i="32"/>
  <c r="O1084" i="32"/>
  <c r="Q1084" i="32" s="1"/>
  <c r="N1084" i="32"/>
  <c r="W1084" i="32" s="1"/>
  <c r="M1084" i="32"/>
  <c r="L1084" i="32"/>
  <c r="K1084" i="32"/>
  <c r="J1084" i="32"/>
  <c r="I1084" i="32"/>
  <c r="H1084" i="32"/>
  <c r="G1084" i="32"/>
  <c r="F1084" i="32"/>
  <c r="E1084" i="32"/>
  <c r="D1084" i="32"/>
  <c r="C1084" i="32"/>
  <c r="W1083" i="32"/>
  <c r="U1083" i="32"/>
  <c r="P1083" i="32"/>
  <c r="N1083" i="32"/>
  <c r="M1083" i="32"/>
  <c r="L1083" i="32"/>
  <c r="O1083" i="32" s="1"/>
  <c r="Q1083" i="32" s="1"/>
  <c r="K1083" i="32"/>
  <c r="J1083" i="32"/>
  <c r="I1083" i="32"/>
  <c r="H1083" i="32"/>
  <c r="G1083" i="32"/>
  <c r="F1083" i="32"/>
  <c r="E1083" i="32"/>
  <c r="D1083" i="32"/>
  <c r="C1083" i="32"/>
  <c r="W1082" i="32"/>
  <c r="U1082" i="32"/>
  <c r="P1082" i="32"/>
  <c r="N1082" i="32"/>
  <c r="M1082" i="32"/>
  <c r="L1082" i="32"/>
  <c r="O1082" i="32" s="1"/>
  <c r="Q1082" i="32" s="1"/>
  <c r="K1082" i="32"/>
  <c r="J1082" i="32"/>
  <c r="I1082" i="32"/>
  <c r="H1082" i="32"/>
  <c r="G1082" i="32"/>
  <c r="F1082" i="32"/>
  <c r="E1082" i="32"/>
  <c r="D1082" i="32"/>
  <c r="C1082" i="32"/>
  <c r="W1081" i="32"/>
  <c r="V1081" i="32"/>
  <c r="U1081" i="32"/>
  <c r="S1081" i="32"/>
  <c r="P1081" i="32"/>
  <c r="N1081" i="32"/>
  <c r="M1081" i="32"/>
  <c r="L1081" i="32"/>
  <c r="O1081" i="32" s="1"/>
  <c r="Q1081" i="32" s="1"/>
  <c r="K1081" i="32"/>
  <c r="J1081" i="32"/>
  <c r="I1081" i="32"/>
  <c r="H1081" i="32"/>
  <c r="G1081" i="32"/>
  <c r="F1081" i="32"/>
  <c r="E1081" i="32"/>
  <c r="D1081" i="32"/>
  <c r="C1081" i="32"/>
  <c r="W1080" i="32"/>
  <c r="U1080" i="32"/>
  <c r="S1080" i="32"/>
  <c r="Q1080" i="32"/>
  <c r="P1080" i="32"/>
  <c r="O1080" i="32"/>
  <c r="N1080" i="32"/>
  <c r="V1080" i="32" s="1"/>
  <c r="M1080" i="32"/>
  <c r="L1080" i="32"/>
  <c r="K1080" i="32"/>
  <c r="J1080" i="32"/>
  <c r="I1080" i="32"/>
  <c r="H1080" i="32"/>
  <c r="G1080" i="32"/>
  <c r="F1080" i="32"/>
  <c r="E1080" i="32"/>
  <c r="D1080" i="32"/>
  <c r="C1080" i="32"/>
  <c r="U1079" i="32"/>
  <c r="S1079" i="32"/>
  <c r="P1079" i="32"/>
  <c r="O1079" i="32"/>
  <c r="Q1079" i="32" s="1"/>
  <c r="N1079" i="32"/>
  <c r="W1079" i="32" s="1"/>
  <c r="M1079" i="32"/>
  <c r="L1079" i="32"/>
  <c r="K1079" i="32"/>
  <c r="V1079" i="32" s="1"/>
  <c r="J1079" i="32"/>
  <c r="I1079" i="32"/>
  <c r="H1079" i="32"/>
  <c r="G1079" i="32"/>
  <c r="F1079" i="32"/>
  <c r="E1079" i="32"/>
  <c r="D1079" i="32"/>
  <c r="C1079" i="32"/>
  <c r="W1078" i="32"/>
  <c r="U1078" i="32"/>
  <c r="P1078" i="32"/>
  <c r="N1078" i="32"/>
  <c r="M1078" i="32"/>
  <c r="L1078" i="32"/>
  <c r="O1078" i="32" s="1"/>
  <c r="Q1078" i="32" s="1"/>
  <c r="K1078" i="32"/>
  <c r="J1078" i="32"/>
  <c r="I1078" i="32"/>
  <c r="H1078" i="32"/>
  <c r="G1078" i="32"/>
  <c r="F1078" i="32"/>
  <c r="E1078" i="32"/>
  <c r="D1078" i="32"/>
  <c r="C1078" i="32"/>
  <c r="W1077" i="32"/>
  <c r="V1077" i="32"/>
  <c r="U1077" i="32"/>
  <c r="S1077" i="32"/>
  <c r="Q1077" i="32"/>
  <c r="P1077" i="32"/>
  <c r="N1077" i="32"/>
  <c r="M1077" i="32"/>
  <c r="L1077" i="32"/>
  <c r="O1077" i="32" s="1"/>
  <c r="K1077" i="32"/>
  <c r="J1077" i="32"/>
  <c r="I1077" i="32"/>
  <c r="H1077" i="32"/>
  <c r="G1077" i="32"/>
  <c r="F1077" i="32"/>
  <c r="E1077" i="32"/>
  <c r="D1077" i="32"/>
  <c r="C1077" i="32"/>
  <c r="W1076" i="32"/>
  <c r="U1076" i="32"/>
  <c r="P1076" i="32"/>
  <c r="O1076" i="32"/>
  <c r="Q1076" i="32" s="1"/>
  <c r="N1076" i="32"/>
  <c r="M1076" i="32"/>
  <c r="L1076" i="32"/>
  <c r="K1076" i="32"/>
  <c r="J1076" i="32"/>
  <c r="I1076" i="32"/>
  <c r="H1076" i="32"/>
  <c r="G1076" i="32"/>
  <c r="F1076" i="32"/>
  <c r="E1076" i="32"/>
  <c r="D1076" i="32"/>
  <c r="C1076" i="32"/>
  <c r="W1075" i="32"/>
  <c r="U1075" i="32"/>
  <c r="S1075" i="32"/>
  <c r="Q1075" i="32"/>
  <c r="P1075" i="32"/>
  <c r="O1075" i="32"/>
  <c r="N1075" i="32"/>
  <c r="V1075" i="32" s="1"/>
  <c r="M1075" i="32"/>
  <c r="L1075" i="32"/>
  <c r="K1075" i="32"/>
  <c r="J1075" i="32"/>
  <c r="I1075" i="32"/>
  <c r="H1075" i="32"/>
  <c r="G1075" i="32"/>
  <c r="F1075" i="32"/>
  <c r="E1075" i="32"/>
  <c r="D1075" i="32"/>
  <c r="C1075" i="32"/>
  <c r="U1074" i="32"/>
  <c r="P1074" i="32"/>
  <c r="O1074" i="32"/>
  <c r="Q1074" i="32" s="1"/>
  <c r="N1074" i="32"/>
  <c r="W1074" i="32" s="1"/>
  <c r="M1074" i="32"/>
  <c r="L1074" i="32"/>
  <c r="K1074" i="32"/>
  <c r="J1074" i="32"/>
  <c r="I1074" i="32"/>
  <c r="H1074" i="32"/>
  <c r="G1074" i="32"/>
  <c r="F1074" i="32"/>
  <c r="E1074" i="32"/>
  <c r="D1074" i="32"/>
  <c r="C1074" i="32"/>
  <c r="U1073" i="32"/>
  <c r="Q1073" i="32"/>
  <c r="P1073" i="32"/>
  <c r="N1073" i="32"/>
  <c r="W1073" i="32" s="1"/>
  <c r="M1073" i="32"/>
  <c r="L1073" i="32"/>
  <c r="O1073" i="32" s="1"/>
  <c r="K1073" i="32"/>
  <c r="J1073" i="32"/>
  <c r="I1073" i="32"/>
  <c r="H1073" i="32"/>
  <c r="G1073" i="32"/>
  <c r="F1073" i="32"/>
  <c r="E1073" i="32"/>
  <c r="D1073" i="32"/>
  <c r="C1073" i="32"/>
  <c r="W1072" i="32"/>
  <c r="U1072" i="32"/>
  <c r="P1072" i="32"/>
  <c r="N1072" i="32"/>
  <c r="M1072" i="32"/>
  <c r="L1072" i="32"/>
  <c r="O1072" i="32" s="1"/>
  <c r="Q1072" i="32" s="1"/>
  <c r="K1072" i="32"/>
  <c r="J1072" i="32"/>
  <c r="I1072" i="32"/>
  <c r="H1072" i="32"/>
  <c r="G1072" i="32"/>
  <c r="F1072" i="32"/>
  <c r="E1072" i="32"/>
  <c r="D1072" i="32"/>
  <c r="C1072" i="32"/>
  <c r="W1071" i="32"/>
  <c r="V1071" i="32"/>
  <c r="U1071" i="32"/>
  <c r="S1071" i="32"/>
  <c r="Q1071" i="32"/>
  <c r="P1071" i="32"/>
  <c r="N1071" i="32"/>
  <c r="M1071" i="32"/>
  <c r="L1071" i="32"/>
  <c r="O1071" i="32" s="1"/>
  <c r="K1071" i="32"/>
  <c r="J1071" i="32"/>
  <c r="I1071" i="32"/>
  <c r="H1071" i="32"/>
  <c r="G1071" i="32"/>
  <c r="F1071" i="32"/>
  <c r="E1071" i="32"/>
  <c r="D1071" i="32"/>
  <c r="C1071" i="32"/>
  <c r="W1070" i="32"/>
  <c r="U1070" i="32"/>
  <c r="P1070" i="32"/>
  <c r="O1070" i="32"/>
  <c r="Q1070" i="32" s="1"/>
  <c r="N1070" i="32"/>
  <c r="M1070" i="32"/>
  <c r="L1070" i="32"/>
  <c r="K1070" i="32"/>
  <c r="J1070" i="32"/>
  <c r="I1070" i="32"/>
  <c r="H1070" i="32"/>
  <c r="G1070" i="32"/>
  <c r="F1070" i="32"/>
  <c r="E1070" i="32"/>
  <c r="D1070" i="32"/>
  <c r="C1070" i="32"/>
  <c r="W1069" i="32"/>
  <c r="U1069" i="32"/>
  <c r="S1069" i="32"/>
  <c r="Q1069" i="32"/>
  <c r="P1069" i="32"/>
  <c r="O1069" i="32"/>
  <c r="N1069" i="32"/>
  <c r="V1069" i="32" s="1"/>
  <c r="M1069" i="32"/>
  <c r="L1069" i="32"/>
  <c r="K1069" i="32"/>
  <c r="J1069" i="32"/>
  <c r="I1069" i="32"/>
  <c r="H1069" i="32"/>
  <c r="G1069" i="32"/>
  <c r="F1069" i="32"/>
  <c r="E1069" i="32"/>
  <c r="D1069" i="32"/>
  <c r="C1069" i="32"/>
  <c r="U1068" i="32"/>
  <c r="P1068" i="32"/>
  <c r="O1068" i="32"/>
  <c r="Q1068" i="32" s="1"/>
  <c r="N1068" i="32"/>
  <c r="W1068" i="32" s="1"/>
  <c r="M1068" i="32"/>
  <c r="L1068" i="32"/>
  <c r="K1068" i="32"/>
  <c r="J1068" i="32"/>
  <c r="I1068" i="32"/>
  <c r="H1068" i="32"/>
  <c r="G1068" i="32"/>
  <c r="F1068" i="32"/>
  <c r="E1068" i="32"/>
  <c r="D1068" i="32"/>
  <c r="C1068" i="32"/>
  <c r="U1067" i="32"/>
  <c r="Q1067" i="32"/>
  <c r="P1067" i="32"/>
  <c r="N1067" i="32"/>
  <c r="W1067" i="32" s="1"/>
  <c r="M1067" i="32"/>
  <c r="L1067" i="32"/>
  <c r="O1067" i="32" s="1"/>
  <c r="K1067" i="32"/>
  <c r="J1067" i="32"/>
  <c r="I1067" i="32"/>
  <c r="H1067" i="32"/>
  <c r="G1067" i="32"/>
  <c r="F1067" i="32"/>
  <c r="E1067" i="32"/>
  <c r="D1067" i="32"/>
  <c r="C1067" i="32"/>
  <c r="W1066" i="32"/>
  <c r="U1066" i="32"/>
  <c r="P1066" i="32"/>
  <c r="N1066" i="32"/>
  <c r="M1066" i="32"/>
  <c r="L1066" i="32"/>
  <c r="O1066" i="32" s="1"/>
  <c r="Q1066" i="32" s="1"/>
  <c r="K1066" i="32"/>
  <c r="J1066" i="32"/>
  <c r="I1066" i="32"/>
  <c r="H1066" i="32"/>
  <c r="G1066" i="32"/>
  <c r="F1066" i="32"/>
  <c r="E1066" i="32"/>
  <c r="D1066" i="32"/>
  <c r="C1066" i="32"/>
  <c r="W1065" i="32"/>
  <c r="V1065" i="32"/>
  <c r="U1065" i="32"/>
  <c r="S1065" i="32"/>
  <c r="Q1065" i="32"/>
  <c r="P1065" i="32"/>
  <c r="N1065" i="32"/>
  <c r="M1065" i="32"/>
  <c r="L1065" i="32"/>
  <c r="O1065" i="32" s="1"/>
  <c r="K1065" i="32"/>
  <c r="J1065" i="32"/>
  <c r="I1065" i="32"/>
  <c r="H1065" i="32"/>
  <c r="G1065" i="32"/>
  <c r="F1065" i="32"/>
  <c r="E1065" i="32"/>
  <c r="D1065" i="32"/>
  <c r="C1065" i="32"/>
  <c r="W1064" i="32"/>
  <c r="U1064" i="32"/>
  <c r="P1064" i="32"/>
  <c r="O1064" i="32"/>
  <c r="Q1064" i="32" s="1"/>
  <c r="N1064" i="32"/>
  <c r="M1064" i="32"/>
  <c r="L1064" i="32"/>
  <c r="K1064" i="32"/>
  <c r="J1064" i="32"/>
  <c r="I1064" i="32"/>
  <c r="H1064" i="32"/>
  <c r="G1064" i="32"/>
  <c r="F1064" i="32"/>
  <c r="E1064" i="32"/>
  <c r="D1064" i="32"/>
  <c r="C1064" i="32"/>
  <c r="W1063" i="32"/>
  <c r="U1063" i="32"/>
  <c r="S1063" i="32"/>
  <c r="Q1063" i="32"/>
  <c r="P1063" i="32"/>
  <c r="O1063" i="32"/>
  <c r="N1063" i="32"/>
  <c r="V1063" i="32" s="1"/>
  <c r="M1063" i="32"/>
  <c r="L1063" i="32"/>
  <c r="K1063" i="32"/>
  <c r="J1063" i="32"/>
  <c r="I1063" i="32"/>
  <c r="H1063" i="32"/>
  <c r="G1063" i="32"/>
  <c r="F1063" i="32"/>
  <c r="E1063" i="32"/>
  <c r="D1063" i="32"/>
  <c r="C1063" i="32"/>
  <c r="U1062" i="32"/>
  <c r="P1062" i="32"/>
  <c r="O1062" i="32"/>
  <c r="Q1062" i="32" s="1"/>
  <c r="N1062" i="32"/>
  <c r="W1062" i="32" s="1"/>
  <c r="M1062" i="32"/>
  <c r="L1062" i="32"/>
  <c r="K1062" i="32"/>
  <c r="J1062" i="32"/>
  <c r="I1062" i="32"/>
  <c r="H1062" i="32"/>
  <c r="G1062" i="32"/>
  <c r="F1062" i="32"/>
  <c r="E1062" i="32"/>
  <c r="D1062" i="32"/>
  <c r="C1062" i="32"/>
  <c r="U1061" i="32"/>
  <c r="Q1061" i="32"/>
  <c r="P1061" i="32"/>
  <c r="N1061" i="32"/>
  <c r="W1061" i="32" s="1"/>
  <c r="M1061" i="32"/>
  <c r="L1061" i="32"/>
  <c r="O1061" i="32" s="1"/>
  <c r="K1061" i="32"/>
  <c r="J1061" i="32"/>
  <c r="I1061" i="32"/>
  <c r="H1061" i="32"/>
  <c r="G1061" i="32"/>
  <c r="F1061" i="32"/>
  <c r="E1061" i="32"/>
  <c r="D1061" i="32"/>
  <c r="C1061" i="32"/>
  <c r="W1060" i="32"/>
  <c r="U1060" i="32"/>
  <c r="P1060" i="32"/>
  <c r="N1060" i="32"/>
  <c r="M1060" i="32"/>
  <c r="L1060" i="32"/>
  <c r="O1060" i="32" s="1"/>
  <c r="Q1060" i="32" s="1"/>
  <c r="K1060" i="32"/>
  <c r="J1060" i="32"/>
  <c r="I1060" i="32"/>
  <c r="H1060" i="32"/>
  <c r="G1060" i="32"/>
  <c r="F1060" i="32"/>
  <c r="E1060" i="32"/>
  <c r="D1060" i="32"/>
  <c r="C1060" i="32"/>
  <c r="W1059" i="32"/>
  <c r="V1059" i="32"/>
  <c r="U1059" i="32"/>
  <c r="S1059" i="32"/>
  <c r="Q1059" i="32"/>
  <c r="P1059" i="32"/>
  <c r="N1059" i="32"/>
  <c r="M1059" i="32"/>
  <c r="L1059" i="32"/>
  <c r="O1059" i="32" s="1"/>
  <c r="K1059" i="32"/>
  <c r="J1059" i="32"/>
  <c r="I1059" i="32"/>
  <c r="H1059" i="32"/>
  <c r="G1059" i="32"/>
  <c r="F1059" i="32"/>
  <c r="E1059" i="32"/>
  <c r="D1059" i="32"/>
  <c r="C1059" i="32"/>
  <c r="W1058" i="32"/>
  <c r="V1058" i="32"/>
  <c r="U1058" i="32"/>
  <c r="S1058" i="32"/>
  <c r="P1058" i="32"/>
  <c r="O1058" i="32"/>
  <c r="Q1058" i="32" s="1"/>
  <c r="N1058" i="32"/>
  <c r="M1058" i="32"/>
  <c r="L1058" i="32"/>
  <c r="K1058" i="32"/>
  <c r="J1058" i="32"/>
  <c r="I1058" i="32"/>
  <c r="H1058" i="32"/>
  <c r="G1058" i="32"/>
  <c r="F1058" i="32"/>
  <c r="E1058" i="32"/>
  <c r="D1058" i="32"/>
  <c r="C1058" i="32"/>
  <c r="W1057" i="32"/>
  <c r="U1057" i="32"/>
  <c r="S1057" i="32"/>
  <c r="P1057" i="32"/>
  <c r="O1057" i="32"/>
  <c r="Q1057" i="32" s="1"/>
  <c r="N1057" i="32"/>
  <c r="V1057" i="32" s="1"/>
  <c r="M1057" i="32"/>
  <c r="L1057" i="32"/>
  <c r="K1057" i="32"/>
  <c r="J1057" i="32"/>
  <c r="I1057" i="32"/>
  <c r="H1057" i="32"/>
  <c r="G1057" i="32"/>
  <c r="F1057" i="32"/>
  <c r="E1057" i="32"/>
  <c r="D1057" i="32"/>
  <c r="C1057" i="32"/>
  <c r="U1056" i="32"/>
  <c r="P1056" i="32"/>
  <c r="O1056" i="32"/>
  <c r="Q1056" i="32" s="1"/>
  <c r="N1056" i="32"/>
  <c r="W1056" i="32" s="1"/>
  <c r="M1056" i="32"/>
  <c r="L1056" i="32"/>
  <c r="K1056" i="32"/>
  <c r="J1056" i="32"/>
  <c r="I1056" i="32"/>
  <c r="H1056" i="32"/>
  <c r="G1056" i="32"/>
  <c r="F1056" i="32"/>
  <c r="E1056" i="32"/>
  <c r="D1056" i="32"/>
  <c r="C1056" i="32"/>
  <c r="W1055" i="32"/>
  <c r="U1055" i="32"/>
  <c r="Q1055" i="32"/>
  <c r="P1055" i="32"/>
  <c r="N1055" i="32"/>
  <c r="M1055" i="32"/>
  <c r="L1055" i="32"/>
  <c r="O1055" i="32" s="1"/>
  <c r="K1055" i="32"/>
  <c r="J1055" i="32"/>
  <c r="I1055" i="32"/>
  <c r="H1055" i="32"/>
  <c r="G1055" i="32"/>
  <c r="F1055" i="32"/>
  <c r="E1055" i="32"/>
  <c r="D1055" i="32"/>
  <c r="C1055" i="32"/>
  <c r="W1054" i="32"/>
  <c r="U1054" i="32"/>
  <c r="P1054" i="32"/>
  <c r="N1054" i="32"/>
  <c r="M1054" i="32"/>
  <c r="L1054" i="32"/>
  <c r="O1054" i="32" s="1"/>
  <c r="Q1054" i="32" s="1"/>
  <c r="K1054" i="32"/>
  <c r="J1054" i="32"/>
  <c r="I1054" i="32"/>
  <c r="H1054" i="32"/>
  <c r="G1054" i="32"/>
  <c r="F1054" i="32"/>
  <c r="E1054" i="32"/>
  <c r="D1054" i="32"/>
  <c r="C1054" i="32"/>
  <c r="W1053" i="32"/>
  <c r="V1053" i="32"/>
  <c r="U1053" i="32"/>
  <c r="S1053" i="32"/>
  <c r="P1053" i="32"/>
  <c r="N1053" i="32"/>
  <c r="M1053" i="32"/>
  <c r="L1053" i="32"/>
  <c r="O1053" i="32" s="1"/>
  <c r="Q1053" i="32" s="1"/>
  <c r="X1053" i="32" s="1"/>
  <c r="K1053" i="32"/>
  <c r="J1053" i="32"/>
  <c r="I1053" i="32"/>
  <c r="H1053" i="32"/>
  <c r="G1053" i="32"/>
  <c r="F1053" i="32"/>
  <c r="E1053" i="32"/>
  <c r="D1053" i="32"/>
  <c r="C1053" i="32"/>
  <c r="W1052" i="32"/>
  <c r="V1052" i="32"/>
  <c r="U1052" i="32"/>
  <c r="S1052" i="32"/>
  <c r="P1052" i="32"/>
  <c r="O1052" i="32"/>
  <c r="Q1052" i="32" s="1"/>
  <c r="N1052" i="32"/>
  <c r="M1052" i="32"/>
  <c r="L1052" i="32"/>
  <c r="K1052" i="32"/>
  <c r="J1052" i="32"/>
  <c r="I1052" i="32"/>
  <c r="H1052" i="32"/>
  <c r="G1052" i="32"/>
  <c r="F1052" i="32"/>
  <c r="E1052" i="32"/>
  <c r="D1052" i="32"/>
  <c r="C1052" i="32"/>
  <c r="W1051" i="32"/>
  <c r="U1051" i="32"/>
  <c r="S1051" i="32"/>
  <c r="P1051" i="32"/>
  <c r="O1051" i="32"/>
  <c r="Q1051" i="32" s="1"/>
  <c r="N1051" i="32"/>
  <c r="V1051" i="32" s="1"/>
  <c r="M1051" i="32"/>
  <c r="L1051" i="32"/>
  <c r="K1051" i="32"/>
  <c r="J1051" i="32"/>
  <c r="I1051" i="32"/>
  <c r="H1051" i="32"/>
  <c r="G1051" i="32"/>
  <c r="F1051" i="32"/>
  <c r="E1051" i="32"/>
  <c r="D1051" i="32"/>
  <c r="C1051" i="32"/>
  <c r="U1050" i="32"/>
  <c r="P1050" i="32"/>
  <c r="O1050" i="32"/>
  <c r="Q1050" i="32" s="1"/>
  <c r="N1050" i="32"/>
  <c r="W1050" i="32" s="1"/>
  <c r="M1050" i="32"/>
  <c r="L1050" i="32"/>
  <c r="K1050" i="32"/>
  <c r="J1050" i="32"/>
  <c r="I1050" i="32"/>
  <c r="H1050" i="32"/>
  <c r="G1050" i="32"/>
  <c r="F1050" i="32"/>
  <c r="E1050" i="32"/>
  <c r="D1050" i="32"/>
  <c r="C1050" i="32"/>
  <c r="W1049" i="32"/>
  <c r="U1049" i="32"/>
  <c r="P1049" i="32"/>
  <c r="N1049" i="32"/>
  <c r="M1049" i="32"/>
  <c r="L1049" i="32"/>
  <c r="O1049" i="32" s="1"/>
  <c r="Q1049" i="32" s="1"/>
  <c r="K1049" i="32"/>
  <c r="J1049" i="32"/>
  <c r="I1049" i="32"/>
  <c r="H1049" i="32"/>
  <c r="G1049" i="32"/>
  <c r="F1049" i="32"/>
  <c r="E1049" i="32"/>
  <c r="D1049" i="32"/>
  <c r="C1049" i="32"/>
  <c r="W1048" i="32"/>
  <c r="U1048" i="32"/>
  <c r="P1048" i="32"/>
  <c r="O1048" i="32"/>
  <c r="Q1048" i="32" s="1"/>
  <c r="N1048" i="32"/>
  <c r="M1048" i="32"/>
  <c r="L1048" i="32"/>
  <c r="K1048" i="32"/>
  <c r="J1048" i="32"/>
  <c r="I1048" i="32"/>
  <c r="H1048" i="32"/>
  <c r="G1048" i="32"/>
  <c r="F1048" i="32"/>
  <c r="E1048" i="32"/>
  <c r="D1048" i="32"/>
  <c r="C1048" i="32"/>
  <c r="W1047" i="32"/>
  <c r="X1047" i="32" s="1"/>
  <c r="V1047" i="32"/>
  <c r="U1047" i="32"/>
  <c r="S1047" i="32"/>
  <c r="P1047" i="32"/>
  <c r="N1047" i="32"/>
  <c r="M1047" i="32"/>
  <c r="L1047" i="32"/>
  <c r="O1047" i="32" s="1"/>
  <c r="Q1047" i="32" s="1"/>
  <c r="K1047" i="32"/>
  <c r="J1047" i="32"/>
  <c r="I1047" i="32"/>
  <c r="H1047" i="32"/>
  <c r="G1047" i="32"/>
  <c r="F1047" i="32"/>
  <c r="E1047" i="32"/>
  <c r="D1047" i="32"/>
  <c r="C1047" i="32"/>
  <c r="W1046" i="32"/>
  <c r="V1046" i="32"/>
  <c r="U1046" i="32"/>
  <c r="S1046" i="32"/>
  <c r="Q1046" i="32"/>
  <c r="P1046" i="32"/>
  <c r="O1046" i="32"/>
  <c r="N1046" i="32"/>
  <c r="M1046" i="32"/>
  <c r="L1046" i="32"/>
  <c r="K1046" i="32"/>
  <c r="J1046" i="32"/>
  <c r="I1046" i="32"/>
  <c r="H1046" i="32"/>
  <c r="G1046" i="32"/>
  <c r="F1046" i="32"/>
  <c r="E1046" i="32"/>
  <c r="D1046" i="32"/>
  <c r="C1046" i="32"/>
  <c r="U1045" i="32"/>
  <c r="S1045" i="32"/>
  <c r="P1045" i="32"/>
  <c r="O1045" i="32"/>
  <c r="Q1045" i="32" s="1"/>
  <c r="N1045" i="32"/>
  <c r="M1045" i="32"/>
  <c r="L1045" i="32"/>
  <c r="K1045" i="32"/>
  <c r="J1045" i="32"/>
  <c r="I1045" i="32"/>
  <c r="H1045" i="32"/>
  <c r="G1045" i="32"/>
  <c r="F1045" i="32"/>
  <c r="E1045" i="32"/>
  <c r="D1045" i="32"/>
  <c r="C1045" i="32"/>
  <c r="U1044" i="32"/>
  <c r="P1044" i="32"/>
  <c r="O1044" i="32"/>
  <c r="Q1044" i="32" s="1"/>
  <c r="N1044" i="32"/>
  <c r="W1044" i="32" s="1"/>
  <c r="M1044" i="32"/>
  <c r="L1044" i="32"/>
  <c r="K1044" i="32"/>
  <c r="J1044" i="32"/>
  <c r="I1044" i="32"/>
  <c r="H1044" i="32"/>
  <c r="G1044" i="32"/>
  <c r="F1044" i="32"/>
  <c r="E1044" i="32"/>
  <c r="D1044" i="32"/>
  <c r="C1044" i="32"/>
  <c r="U1043" i="32"/>
  <c r="P1043" i="32"/>
  <c r="N1043" i="32"/>
  <c r="W1043" i="32" s="1"/>
  <c r="M1043" i="32"/>
  <c r="L1043" i="32"/>
  <c r="O1043" i="32" s="1"/>
  <c r="Q1043" i="32" s="1"/>
  <c r="K1043" i="32"/>
  <c r="J1043" i="32"/>
  <c r="I1043" i="32"/>
  <c r="H1043" i="32"/>
  <c r="G1043" i="32"/>
  <c r="F1043" i="32"/>
  <c r="E1043" i="32"/>
  <c r="D1043" i="32"/>
  <c r="C1043" i="32"/>
  <c r="Y1042" i="32"/>
  <c r="W1042" i="32"/>
  <c r="V1042" i="32"/>
  <c r="U1042" i="32"/>
  <c r="P1042" i="32"/>
  <c r="N1042" i="32"/>
  <c r="M1042" i="32"/>
  <c r="L1042" i="32"/>
  <c r="O1042" i="32" s="1"/>
  <c r="Q1042" i="32" s="1"/>
  <c r="X1042" i="32" s="1"/>
  <c r="K1042" i="32"/>
  <c r="S1042" i="32" s="1"/>
  <c r="J1042" i="32"/>
  <c r="I1042" i="32"/>
  <c r="H1042" i="32"/>
  <c r="G1042" i="32"/>
  <c r="F1042" i="32"/>
  <c r="E1042" i="32"/>
  <c r="D1042" i="32"/>
  <c r="C1042" i="32"/>
  <c r="W1041" i="32"/>
  <c r="V1041" i="32"/>
  <c r="U1041" i="32"/>
  <c r="S1041" i="32"/>
  <c r="Q1041" i="32"/>
  <c r="P1041" i="32"/>
  <c r="N1041" i="32"/>
  <c r="M1041" i="32"/>
  <c r="L1041" i="32"/>
  <c r="O1041" i="32" s="1"/>
  <c r="K1041" i="32"/>
  <c r="J1041" i="32"/>
  <c r="I1041" i="32"/>
  <c r="H1041" i="32"/>
  <c r="G1041" i="32"/>
  <c r="F1041" i="32"/>
  <c r="E1041" i="32"/>
  <c r="D1041" i="32"/>
  <c r="C1041" i="32"/>
  <c r="W1040" i="32"/>
  <c r="U1040" i="32"/>
  <c r="P1040" i="32"/>
  <c r="O1040" i="32"/>
  <c r="Q1040" i="32" s="1"/>
  <c r="N1040" i="32"/>
  <c r="M1040" i="32"/>
  <c r="L1040" i="32"/>
  <c r="K1040" i="32"/>
  <c r="V1040" i="32" s="1"/>
  <c r="J1040" i="32"/>
  <c r="I1040" i="32"/>
  <c r="H1040" i="32"/>
  <c r="G1040" i="32"/>
  <c r="F1040" i="32"/>
  <c r="E1040" i="32"/>
  <c r="D1040" i="32"/>
  <c r="C1040" i="32"/>
  <c r="W1039" i="32"/>
  <c r="U1039" i="32"/>
  <c r="S1039" i="32"/>
  <c r="P1039" i="32"/>
  <c r="O1039" i="32"/>
  <c r="Q1039" i="32" s="1"/>
  <c r="N1039" i="32"/>
  <c r="V1039" i="32" s="1"/>
  <c r="M1039" i="32"/>
  <c r="L1039" i="32"/>
  <c r="K1039" i="32"/>
  <c r="J1039" i="32"/>
  <c r="I1039" i="32"/>
  <c r="H1039" i="32"/>
  <c r="G1039" i="32"/>
  <c r="F1039" i="32"/>
  <c r="E1039" i="32"/>
  <c r="D1039" i="32"/>
  <c r="C1039" i="32"/>
  <c r="U1038" i="32"/>
  <c r="P1038" i="32"/>
  <c r="N1038" i="32"/>
  <c r="W1038" i="32" s="1"/>
  <c r="M1038" i="32"/>
  <c r="L1038" i="32"/>
  <c r="O1038" i="32" s="1"/>
  <c r="Q1038" i="32" s="1"/>
  <c r="K1038" i="32"/>
  <c r="J1038" i="32"/>
  <c r="I1038" i="32"/>
  <c r="H1038" i="32"/>
  <c r="G1038" i="32"/>
  <c r="F1038" i="32"/>
  <c r="E1038" i="32"/>
  <c r="D1038" i="32"/>
  <c r="C1038" i="32"/>
  <c r="W1037" i="32"/>
  <c r="U1037" i="32"/>
  <c r="P1037" i="32"/>
  <c r="N1037" i="32"/>
  <c r="M1037" i="32"/>
  <c r="L1037" i="32"/>
  <c r="O1037" i="32" s="1"/>
  <c r="Q1037" i="32" s="1"/>
  <c r="K1037" i="32"/>
  <c r="J1037" i="32"/>
  <c r="I1037" i="32"/>
  <c r="H1037" i="32"/>
  <c r="G1037" i="32"/>
  <c r="F1037" i="32"/>
  <c r="E1037" i="32"/>
  <c r="D1037" i="32"/>
  <c r="C1037" i="32"/>
  <c r="W1036" i="32"/>
  <c r="V1036" i="32"/>
  <c r="U1036" i="32"/>
  <c r="P1036" i="32"/>
  <c r="O1036" i="32"/>
  <c r="Q1036" i="32" s="1"/>
  <c r="N1036" i="32"/>
  <c r="M1036" i="32"/>
  <c r="L1036" i="32"/>
  <c r="K1036" i="32"/>
  <c r="S1036" i="32" s="1"/>
  <c r="J1036" i="32"/>
  <c r="I1036" i="32"/>
  <c r="H1036" i="32"/>
  <c r="G1036" i="32"/>
  <c r="F1036" i="32"/>
  <c r="E1036" i="32"/>
  <c r="D1036" i="32"/>
  <c r="C1036" i="32"/>
  <c r="W1035" i="32"/>
  <c r="U1035" i="32"/>
  <c r="P1035" i="32"/>
  <c r="N1035" i="32"/>
  <c r="M1035" i="32"/>
  <c r="L1035" i="32"/>
  <c r="O1035" i="32" s="1"/>
  <c r="Q1035" i="32" s="1"/>
  <c r="K1035" i="32"/>
  <c r="V1035" i="32" s="1"/>
  <c r="J1035" i="32"/>
  <c r="I1035" i="32"/>
  <c r="H1035" i="32"/>
  <c r="G1035" i="32"/>
  <c r="F1035" i="32"/>
  <c r="E1035" i="32"/>
  <c r="D1035" i="32"/>
  <c r="C1035" i="32"/>
  <c r="W1034" i="32"/>
  <c r="V1034" i="32"/>
  <c r="U1034" i="32"/>
  <c r="S1034" i="32"/>
  <c r="Q1034" i="32"/>
  <c r="P1034" i="32"/>
  <c r="O1034" i="32"/>
  <c r="N1034" i="32"/>
  <c r="M1034" i="32"/>
  <c r="L1034" i="32"/>
  <c r="K1034" i="32"/>
  <c r="J1034" i="32"/>
  <c r="I1034" i="32"/>
  <c r="H1034" i="32"/>
  <c r="G1034" i="32"/>
  <c r="F1034" i="32"/>
  <c r="E1034" i="32"/>
  <c r="D1034" i="32"/>
  <c r="C1034" i="32"/>
  <c r="U1033" i="32"/>
  <c r="S1033" i="32"/>
  <c r="P1033" i="32"/>
  <c r="O1033" i="32"/>
  <c r="Q1033" i="32" s="1"/>
  <c r="N1033" i="32"/>
  <c r="M1033" i="32"/>
  <c r="L1033" i="32"/>
  <c r="K1033" i="32"/>
  <c r="J1033" i="32"/>
  <c r="I1033" i="32"/>
  <c r="H1033" i="32"/>
  <c r="G1033" i="32"/>
  <c r="F1033" i="32"/>
  <c r="E1033" i="32"/>
  <c r="D1033" i="32"/>
  <c r="C1033" i="32"/>
  <c r="U1032" i="32"/>
  <c r="P1032" i="32"/>
  <c r="N1032" i="32"/>
  <c r="W1032" i="32" s="1"/>
  <c r="M1032" i="32"/>
  <c r="L1032" i="32"/>
  <c r="O1032" i="32" s="1"/>
  <c r="Q1032" i="32" s="1"/>
  <c r="K1032" i="32"/>
  <c r="J1032" i="32"/>
  <c r="I1032" i="32"/>
  <c r="H1032" i="32"/>
  <c r="G1032" i="32"/>
  <c r="F1032" i="32"/>
  <c r="E1032" i="32"/>
  <c r="D1032" i="32"/>
  <c r="C1032" i="32"/>
  <c r="U1031" i="32"/>
  <c r="Q1031" i="32"/>
  <c r="P1031" i="32"/>
  <c r="O1031" i="32"/>
  <c r="N1031" i="32"/>
  <c r="W1031" i="32" s="1"/>
  <c r="M1031" i="32"/>
  <c r="L1031" i="32"/>
  <c r="K1031" i="32"/>
  <c r="J1031" i="32"/>
  <c r="I1031" i="32"/>
  <c r="H1031" i="32"/>
  <c r="G1031" i="32"/>
  <c r="F1031" i="32"/>
  <c r="E1031" i="32"/>
  <c r="D1031" i="32"/>
  <c r="C1031" i="32"/>
  <c r="U1030" i="32"/>
  <c r="P1030" i="32"/>
  <c r="N1030" i="32"/>
  <c r="W1030" i="32" s="1"/>
  <c r="M1030" i="32"/>
  <c r="L1030" i="32"/>
  <c r="O1030" i="32" s="1"/>
  <c r="Q1030" i="32" s="1"/>
  <c r="K1030" i="32"/>
  <c r="S1030" i="32" s="1"/>
  <c r="J1030" i="32"/>
  <c r="I1030" i="32"/>
  <c r="H1030" i="32"/>
  <c r="G1030" i="32"/>
  <c r="F1030" i="32"/>
  <c r="E1030" i="32"/>
  <c r="D1030" i="32"/>
  <c r="C1030" i="32"/>
  <c r="W1029" i="32"/>
  <c r="V1029" i="32"/>
  <c r="U1029" i="32"/>
  <c r="P1029" i="32"/>
  <c r="N1029" i="32"/>
  <c r="M1029" i="32"/>
  <c r="L1029" i="32"/>
  <c r="O1029" i="32" s="1"/>
  <c r="Q1029" i="32" s="1"/>
  <c r="K1029" i="32"/>
  <c r="S1029" i="32" s="1"/>
  <c r="J1029" i="32"/>
  <c r="I1029" i="32"/>
  <c r="H1029" i="32"/>
  <c r="G1029" i="32"/>
  <c r="F1029" i="32"/>
  <c r="E1029" i="32"/>
  <c r="D1029" i="32"/>
  <c r="C1029" i="32"/>
  <c r="W1028" i="32"/>
  <c r="V1028" i="32"/>
  <c r="U1028" i="32"/>
  <c r="S1028" i="32"/>
  <c r="P1028" i="32"/>
  <c r="O1028" i="32"/>
  <c r="Q1028" i="32" s="1"/>
  <c r="N1028" i="32"/>
  <c r="M1028" i="32"/>
  <c r="L1028" i="32"/>
  <c r="K1028" i="32"/>
  <c r="J1028" i="32"/>
  <c r="I1028" i="32"/>
  <c r="H1028" i="32"/>
  <c r="G1028" i="32"/>
  <c r="F1028" i="32"/>
  <c r="E1028" i="32"/>
  <c r="D1028" i="32"/>
  <c r="C1028" i="32"/>
  <c r="U1027" i="32"/>
  <c r="S1027" i="32"/>
  <c r="P1027" i="32"/>
  <c r="O1027" i="32"/>
  <c r="Q1027" i="32" s="1"/>
  <c r="N1027" i="32"/>
  <c r="M1027" i="32"/>
  <c r="L1027" i="32"/>
  <c r="K1027" i="32"/>
  <c r="J1027" i="32"/>
  <c r="I1027" i="32"/>
  <c r="H1027" i="32"/>
  <c r="G1027" i="32"/>
  <c r="F1027" i="32"/>
  <c r="E1027" i="32"/>
  <c r="D1027" i="32"/>
  <c r="C1027" i="32"/>
  <c r="U1026" i="32"/>
  <c r="S1026" i="32"/>
  <c r="Q1026" i="32"/>
  <c r="P1026" i="32"/>
  <c r="N1026" i="32"/>
  <c r="W1026" i="32" s="1"/>
  <c r="M1026" i="32"/>
  <c r="L1026" i="32"/>
  <c r="O1026" i="32" s="1"/>
  <c r="K1026" i="32"/>
  <c r="V1026" i="32" s="1"/>
  <c r="J1026" i="32"/>
  <c r="I1026" i="32"/>
  <c r="H1026" i="32"/>
  <c r="G1026" i="32"/>
  <c r="F1026" i="32"/>
  <c r="E1026" i="32"/>
  <c r="D1026" i="32"/>
  <c r="C1026" i="32"/>
  <c r="U1025" i="32"/>
  <c r="Q1025" i="32"/>
  <c r="P1025" i="32"/>
  <c r="O1025" i="32"/>
  <c r="N1025" i="32"/>
  <c r="W1025" i="32" s="1"/>
  <c r="M1025" i="32"/>
  <c r="L1025" i="32"/>
  <c r="K1025" i="32"/>
  <c r="J1025" i="32"/>
  <c r="I1025" i="32"/>
  <c r="H1025" i="32"/>
  <c r="G1025" i="32"/>
  <c r="F1025" i="32"/>
  <c r="E1025" i="32"/>
  <c r="D1025" i="32"/>
  <c r="C1025" i="32"/>
  <c r="U1024" i="32"/>
  <c r="P1024" i="32"/>
  <c r="N1024" i="32"/>
  <c r="W1024" i="32" s="1"/>
  <c r="M1024" i="32"/>
  <c r="L1024" i="32"/>
  <c r="O1024" i="32" s="1"/>
  <c r="Q1024" i="32" s="1"/>
  <c r="K1024" i="32"/>
  <c r="S1024" i="32" s="1"/>
  <c r="J1024" i="32"/>
  <c r="I1024" i="32"/>
  <c r="H1024" i="32"/>
  <c r="G1024" i="32"/>
  <c r="F1024" i="32"/>
  <c r="E1024" i="32"/>
  <c r="D1024" i="32"/>
  <c r="C1024" i="32"/>
  <c r="W1023" i="32"/>
  <c r="V1023" i="32"/>
  <c r="U1023" i="32"/>
  <c r="P1023" i="32"/>
  <c r="N1023" i="32"/>
  <c r="M1023" i="32"/>
  <c r="L1023" i="32"/>
  <c r="O1023" i="32" s="1"/>
  <c r="Q1023" i="32" s="1"/>
  <c r="K1023" i="32"/>
  <c r="S1023" i="32" s="1"/>
  <c r="J1023" i="32"/>
  <c r="I1023" i="32"/>
  <c r="H1023" i="32"/>
  <c r="G1023" i="32"/>
  <c r="F1023" i="32"/>
  <c r="E1023" i="32"/>
  <c r="D1023" i="32"/>
  <c r="C1023" i="32"/>
  <c r="W1022" i="32"/>
  <c r="V1022" i="32"/>
  <c r="U1022" i="32"/>
  <c r="S1022" i="32"/>
  <c r="P1022" i="32"/>
  <c r="O1022" i="32"/>
  <c r="Q1022" i="32" s="1"/>
  <c r="N1022" i="32"/>
  <c r="M1022" i="32"/>
  <c r="L1022" i="32"/>
  <c r="K1022" i="32"/>
  <c r="J1022" i="32"/>
  <c r="I1022" i="32"/>
  <c r="H1022" i="32"/>
  <c r="G1022" i="32"/>
  <c r="F1022" i="32"/>
  <c r="E1022" i="32"/>
  <c r="D1022" i="32"/>
  <c r="C1022" i="32"/>
  <c r="U1021" i="32"/>
  <c r="S1021" i="32"/>
  <c r="P1021" i="32"/>
  <c r="O1021" i="32"/>
  <c r="Q1021" i="32" s="1"/>
  <c r="N1021" i="32"/>
  <c r="M1021" i="32"/>
  <c r="L1021" i="32"/>
  <c r="K1021" i="32"/>
  <c r="J1021" i="32"/>
  <c r="I1021" i="32"/>
  <c r="H1021" i="32"/>
  <c r="G1021" i="32"/>
  <c r="F1021" i="32"/>
  <c r="E1021" i="32"/>
  <c r="D1021" i="32"/>
  <c r="C1021" i="32"/>
  <c r="U1020" i="32"/>
  <c r="S1020" i="32"/>
  <c r="P1020" i="32"/>
  <c r="N1020" i="32"/>
  <c r="W1020" i="32" s="1"/>
  <c r="M1020" i="32"/>
  <c r="L1020" i="32"/>
  <c r="O1020" i="32" s="1"/>
  <c r="Q1020" i="32" s="1"/>
  <c r="K1020" i="32"/>
  <c r="V1020" i="32" s="1"/>
  <c r="J1020" i="32"/>
  <c r="I1020" i="32"/>
  <c r="H1020" i="32"/>
  <c r="G1020" i="32"/>
  <c r="F1020" i="32"/>
  <c r="E1020" i="32"/>
  <c r="D1020" i="32"/>
  <c r="C1020" i="32"/>
  <c r="U1019" i="32"/>
  <c r="Q1019" i="32"/>
  <c r="P1019" i="32"/>
  <c r="O1019" i="32"/>
  <c r="N1019" i="32"/>
  <c r="W1019" i="32" s="1"/>
  <c r="M1019" i="32"/>
  <c r="L1019" i="32"/>
  <c r="K1019" i="32"/>
  <c r="J1019" i="32"/>
  <c r="I1019" i="32"/>
  <c r="H1019" i="32"/>
  <c r="G1019" i="32"/>
  <c r="F1019" i="32"/>
  <c r="E1019" i="32"/>
  <c r="D1019" i="32"/>
  <c r="C1019" i="32"/>
  <c r="U1018" i="32"/>
  <c r="P1018" i="32"/>
  <c r="N1018" i="32"/>
  <c r="W1018" i="32" s="1"/>
  <c r="M1018" i="32"/>
  <c r="L1018" i="32"/>
  <c r="O1018" i="32" s="1"/>
  <c r="Q1018" i="32" s="1"/>
  <c r="K1018" i="32"/>
  <c r="S1018" i="32" s="1"/>
  <c r="J1018" i="32"/>
  <c r="I1018" i="32"/>
  <c r="H1018" i="32"/>
  <c r="G1018" i="32"/>
  <c r="F1018" i="32"/>
  <c r="E1018" i="32"/>
  <c r="D1018" i="32"/>
  <c r="C1018" i="32"/>
  <c r="W1017" i="32"/>
  <c r="V1017" i="32"/>
  <c r="U1017" i="32"/>
  <c r="P1017" i="32"/>
  <c r="N1017" i="32"/>
  <c r="M1017" i="32"/>
  <c r="L1017" i="32"/>
  <c r="O1017" i="32" s="1"/>
  <c r="Q1017" i="32" s="1"/>
  <c r="K1017" i="32"/>
  <c r="S1017" i="32" s="1"/>
  <c r="J1017" i="32"/>
  <c r="I1017" i="32"/>
  <c r="H1017" i="32"/>
  <c r="G1017" i="32"/>
  <c r="F1017" i="32"/>
  <c r="E1017" i="32"/>
  <c r="D1017" i="32"/>
  <c r="C1017" i="32"/>
  <c r="W1016" i="32"/>
  <c r="V1016" i="32"/>
  <c r="U1016" i="32"/>
  <c r="S1016" i="32"/>
  <c r="P1016" i="32"/>
  <c r="O1016" i="32"/>
  <c r="Q1016" i="32" s="1"/>
  <c r="N1016" i="32"/>
  <c r="M1016" i="32"/>
  <c r="L1016" i="32"/>
  <c r="K1016" i="32"/>
  <c r="J1016" i="32"/>
  <c r="I1016" i="32"/>
  <c r="H1016" i="32"/>
  <c r="G1016" i="32"/>
  <c r="F1016" i="32"/>
  <c r="E1016" i="32"/>
  <c r="D1016" i="32"/>
  <c r="C1016" i="32"/>
  <c r="U1015" i="32"/>
  <c r="S1015" i="32"/>
  <c r="P1015" i="32"/>
  <c r="O1015" i="32"/>
  <c r="Q1015" i="32" s="1"/>
  <c r="N1015" i="32"/>
  <c r="M1015" i="32"/>
  <c r="L1015" i="32"/>
  <c r="K1015" i="32"/>
  <c r="J1015" i="32"/>
  <c r="I1015" i="32"/>
  <c r="H1015" i="32"/>
  <c r="G1015" i="32"/>
  <c r="F1015" i="32"/>
  <c r="E1015" i="32"/>
  <c r="D1015" i="32"/>
  <c r="C1015" i="32"/>
  <c r="U1014" i="32"/>
  <c r="S1014" i="32"/>
  <c r="Q1014" i="32"/>
  <c r="P1014" i="32"/>
  <c r="N1014" i="32"/>
  <c r="W1014" i="32" s="1"/>
  <c r="M1014" i="32"/>
  <c r="L1014" i="32"/>
  <c r="O1014" i="32" s="1"/>
  <c r="K1014" i="32"/>
  <c r="V1014" i="32" s="1"/>
  <c r="J1014" i="32"/>
  <c r="I1014" i="32"/>
  <c r="H1014" i="32"/>
  <c r="G1014" i="32"/>
  <c r="F1014" i="32"/>
  <c r="E1014" i="32"/>
  <c r="D1014" i="32"/>
  <c r="C1014" i="32"/>
  <c r="U1013" i="32"/>
  <c r="Q1013" i="32"/>
  <c r="P1013" i="32"/>
  <c r="O1013" i="32"/>
  <c r="N1013" i="32"/>
  <c r="W1013" i="32" s="1"/>
  <c r="M1013" i="32"/>
  <c r="L1013" i="32"/>
  <c r="K1013" i="32"/>
  <c r="J1013" i="32"/>
  <c r="I1013" i="32"/>
  <c r="H1013" i="32"/>
  <c r="G1013" i="32"/>
  <c r="F1013" i="32"/>
  <c r="E1013" i="32"/>
  <c r="D1013" i="32"/>
  <c r="C1013" i="32"/>
  <c r="U1012" i="32"/>
  <c r="P1012" i="32"/>
  <c r="N1012" i="32"/>
  <c r="W1012" i="32" s="1"/>
  <c r="M1012" i="32"/>
  <c r="L1012" i="32"/>
  <c r="O1012" i="32" s="1"/>
  <c r="Q1012" i="32" s="1"/>
  <c r="K1012" i="32"/>
  <c r="S1012" i="32" s="1"/>
  <c r="J1012" i="32"/>
  <c r="I1012" i="32"/>
  <c r="H1012" i="32"/>
  <c r="G1012" i="32"/>
  <c r="F1012" i="32"/>
  <c r="E1012" i="32"/>
  <c r="D1012" i="32"/>
  <c r="C1012" i="32"/>
  <c r="W1011" i="32"/>
  <c r="V1011" i="32"/>
  <c r="U1011" i="32"/>
  <c r="P1011" i="32"/>
  <c r="N1011" i="32"/>
  <c r="M1011" i="32"/>
  <c r="L1011" i="32"/>
  <c r="O1011" i="32" s="1"/>
  <c r="Q1011" i="32" s="1"/>
  <c r="K1011" i="32"/>
  <c r="S1011" i="32" s="1"/>
  <c r="J1011" i="32"/>
  <c r="I1011" i="32"/>
  <c r="H1011" i="32"/>
  <c r="G1011" i="32"/>
  <c r="F1011" i="32"/>
  <c r="E1011" i="32"/>
  <c r="D1011" i="32"/>
  <c r="C1011" i="32"/>
  <c r="W1010" i="32"/>
  <c r="V1010" i="32"/>
  <c r="U1010" i="32"/>
  <c r="S1010" i="32"/>
  <c r="P1010" i="32"/>
  <c r="O1010" i="32"/>
  <c r="Q1010" i="32" s="1"/>
  <c r="N1010" i="32"/>
  <c r="M1010" i="32"/>
  <c r="L1010" i="32"/>
  <c r="K1010" i="32"/>
  <c r="J1010" i="32"/>
  <c r="I1010" i="32"/>
  <c r="H1010" i="32"/>
  <c r="G1010" i="32"/>
  <c r="F1010" i="32"/>
  <c r="E1010" i="32"/>
  <c r="D1010" i="32"/>
  <c r="C1010" i="32"/>
  <c r="U1009" i="32"/>
  <c r="S1009" i="32"/>
  <c r="P1009" i="32"/>
  <c r="O1009" i="32"/>
  <c r="Q1009" i="32" s="1"/>
  <c r="N1009" i="32"/>
  <c r="M1009" i="32"/>
  <c r="L1009" i="32"/>
  <c r="K1009" i="32"/>
  <c r="J1009" i="32"/>
  <c r="I1009" i="32"/>
  <c r="H1009" i="32"/>
  <c r="G1009" i="32"/>
  <c r="F1009" i="32"/>
  <c r="E1009" i="32"/>
  <c r="D1009" i="32"/>
  <c r="C1009" i="32"/>
  <c r="U1008" i="32"/>
  <c r="S1008" i="32"/>
  <c r="P1008" i="32"/>
  <c r="N1008" i="32"/>
  <c r="W1008" i="32" s="1"/>
  <c r="M1008" i="32"/>
  <c r="L1008" i="32"/>
  <c r="O1008" i="32" s="1"/>
  <c r="Q1008" i="32" s="1"/>
  <c r="K1008" i="32"/>
  <c r="V1008" i="32" s="1"/>
  <c r="J1008" i="32"/>
  <c r="I1008" i="32"/>
  <c r="H1008" i="32"/>
  <c r="G1008" i="32"/>
  <c r="F1008" i="32"/>
  <c r="E1008" i="32"/>
  <c r="D1008" i="32"/>
  <c r="C1008" i="32"/>
  <c r="U1007" i="32"/>
  <c r="Q1007" i="32"/>
  <c r="P1007" i="32"/>
  <c r="O1007" i="32"/>
  <c r="N1007" i="32"/>
  <c r="W1007" i="32" s="1"/>
  <c r="M1007" i="32"/>
  <c r="L1007" i="32"/>
  <c r="K1007" i="32"/>
  <c r="J1007" i="32"/>
  <c r="I1007" i="32"/>
  <c r="H1007" i="32"/>
  <c r="G1007" i="32"/>
  <c r="F1007" i="32"/>
  <c r="E1007" i="32"/>
  <c r="D1007" i="32"/>
  <c r="C1007" i="32"/>
  <c r="U1006" i="32"/>
  <c r="P1006" i="32"/>
  <c r="N1006" i="32"/>
  <c r="W1006" i="32" s="1"/>
  <c r="M1006" i="32"/>
  <c r="L1006" i="32"/>
  <c r="O1006" i="32" s="1"/>
  <c r="Q1006" i="32" s="1"/>
  <c r="K1006" i="32"/>
  <c r="S1006" i="32" s="1"/>
  <c r="J1006" i="32"/>
  <c r="I1006" i="32"/>
  <c r="H1006" i="32"/>
  <c r="G1006" i="32"/>
  <c r="F1006" i="32"/>
  <c r="E1006" i="32"/>
  <c r="D1006" i="32"/>
  <c r="C1006" i="32"/>
  <c r="W1005" i="32"/>
  <c r="V1005" i="32"/>
  <c r="U1005" i="32"/>
  <c r="P1005" i="32"/>
  <c r="N1005" i="32"/>
  <c r="M1005" i="32"/>
  <c r="L1005" i="32"/>
  <c r="O1005" i="32" s="1"/>
  <c r="Q1005" i="32" s="1"/>
  <c r="K1005" i="32"/>
  <c r="S1005" i="32" s="1"/>
  <c r="J1005" i="32"/>
  <c r="I1005" i="32"/>
  <c r="H1005" i="32"/>
  <c r="G1005" i="32"/>
  <c r="F1005" i="32"/>
  <c r="E1005" i="32"/>
  <c r="D1005" i="32"/>
  <c r="C1005" i="32"/>
  <c r="W1004" i="32"/>
  <c r="V1004" i="32"/>
  <c r="U1004" i="32"/>
  <c r="S1004" i="32"/>
  <c r="Q1004" i="32"/>
  <c r="P1004" i="32"/>
  <c r="O1004" i="32"/>
  <c r="N1004" i="32"/>
  <c r="M1004" i="32"/>
  <c r="L1004" i="32"/>
  <c r="K1004" i="32"/>
  <c r="J1004" i="32"/>
  <c r="I1004" i="32"/>
  <c r="H1004" i="32"/>
  <c r="G1004" i="32"/>
  <c r="F1004" i="32"/>
  <c r="E1004" i="32"/>
  <c r="D1004" i="32"/>
  <c r="C1004" i="32"/>
  <c r="U1003" i="32"/>
  <c r="P1003" i="32"/>
  <c r="N1003" i="32"/>
  <c r="W1003" i="32" s="1"/>
  <c r="M1003" i="32"/>
  <c r="L1003" i="32"/>
  <c r="O1003" i="32" s="1"/>
  <c r="Q1003" i="32" s="1"/>
  <c r="K1003" i="32"/>
  <c r="J1003" i="32"/>
  <c r="I1003" i="32"/>
  <c r="H1003" i="32"/>
  <c r="G1003" i="32"/>
  <c r="F1003" i="32"/>
  <c r="E1003" i="32"/>
  <c r="D1003" i="32"/>
  <c r="C1003" i="32"/>
  <c r="X1002" i="32"/>
  <c r="W1002" i="32"/>
  <c r="V1002" i="32"/>
  <c r="U1002" i="32"/>
  <c r="P1002" i="32"/>
  <c r="N1002" i="32"/>
  <c r="M1002" i="32"/>
  <c r="L1002" i="32"/>
  <c r="O1002" i="32" s="1"/>
  <c r="Q1002" i="32" s="1"/>
  <c r="Y1002" i="32" s="1"/>
  <c r="K1002" i="32"/>
  <c r="S1002" i="32" s="1"/>
  <c r="J1002" i="32"/>
  <c r="I1002" i="32"/>
  <c r="H1002" i="32"/>
  <c r="G1002" i="32"/>
  <c r="F1002" i="32"/>
  <c r="E1002" i="32"/>
  <c r="D1002" i="32"/>
  <c r="C1002" i="32"/>
  <c r="X1001" i="32"/>
  <c r="W1001" i="32"/>
  <c r="V1001" i="32"/>
  <c r="U1001" i="32"/>
  <c r="S1001" i="32"/>
  <c r="P1001" i="32"/>
  <c r="N1001" i="32"/>
  <c r="M1001" i="32"/>
  <c r="L1001" i="32"/>
  <c r="O1001" i="32" s="1"/>
  <c r="Q1001" i="32" s="1"/>
  <c r="Y1001" i="32" s="1"/>
  <c r="K1001" i="32"/>
  <c r="J1001" i="32"/>
  <c r="I1001" i="32"/>
  <c r="H1001" i="32"/>
  <c r="G1001" i="32"/>
  <c r="F1001" i="32"/>
  <c r="E1001" i="32"/>
  <c r="D1001" i="32"/>
  <c r="C1001" i="32"/>
  <c r="W1000" i="32"/>
  <c r="V1000" i="32"/>
  <c r="U1000" i="32"/>
  <c r="S1000" i="32"/>
  <c r="Q1000" i="32"/>
  <c r="P1000" i="32"/>
  <c r="N1000" i="32"/>
  <c r="M1000" i="32"/>
  <c r="L1000" i="32"/>
  <c r="O1000" i="32" s="1"/>
  <c r="K1000" i="32"/>
  <c r="J1000" i="32"/>
  <c r="I1000" i="32"/>
  <c r="H1000" i="32"/>
  <c r="G1000" i="32"/>
  <c r="F1000" i="32"/>
  <c r="E1000" i="32"/>
  <c r="D1000" i="32"/>
  <c r="C1000" i="32"/>
  <c r="U999" i="32"/>
  <c r="S999" i="32"/>
  <c r="Q999" i="32"/>
  <c r="P999" i="32"/>
  <c r="O999" i="32"/>
  <c r="N999" i="32"/>
  <c r="M999" i="32"/>
  <c r="L999" i="32"/>
  <c r="K999" i="32"/>
  <c r="J999" i="32"/>
  <c r="I999" i="32"/>
  <c r="H999" i="32"/>
  <c r="G999" i="32"/>
  <c r="F999" i="32"/>
  <c r="E999" i="32"/>
  <c r="D999" i="32"/>
  <c r="C999" i="32"/>
  <c r="U998" i="32"/>
  <c r="S998" i="32"/>
  <c r="P998" i="32"/>
  <c r="N998" i="32"/>
  <c r="M998" i="32"/>
  <c r="L998" i="32"/>
  <c r="O998" i="32" s="1"/>
  <c r="Q998" i="32" s="1"/>
  <c r="K998" i="32"/>
  <c r="J998" i="32"/>
  <c r="I998" i="32"/>
  <c r="H998" i="32"/>
  <c r="G998" i="32"/>
  <c r="F998" i="32"/>
  <c r="E998" i="32"/>
  <c r="D998" i="32"/>
  <c r="C998" i="32"/>
  <c r="U997" i="32"/>
  <c r="P997" i="32"/>
  <c r="N997" i="32"/>
  <c r="W997" i="32" s="1"/>
  <c r="M997" i="32"/>
  <c r="L997" i="32"/>
  <c r="O997" i="32" s="1"/>
  <c r="Q997" i="32" s="1"/>
  <c r="K997" i="32"/>
  <c r="J997" i="32"/>
  <c r="I997" i="32"/>
  <c r="H997" i="32"/>
  <c r="G997" i="32"/>
  <c r="F997" i="32"/>
  <c r="E997" i="32"/>
  <c r="D997" i="32"/>
  <c r="C997" i="32"/>
  <c r="W996" i="32"/>
  <c r="V996" i="32"/>
  <c r="U996" i="32"/>
  <c r="P996" i="32"/>
  <c r="N996" i="32"/>
  <c r="M996" i="32"/>
  <c r="L996" i="32"/>
  <c r="O996" i="32" s="1"/>
  <c r="Q996" i="32" s="1"/>
  <c r="K996" i="32"/>
  <c r="S996" i="32" s="1"/>
  <c r="J996" i="32"/>
  <c r="I996" i="32"/>
  <c r="H996" i="32"/>
  <c r="G996" i="32"/>
  <c r="F996" i="32"/>
  <c r="E996" i="32"/>
  <c r="D996" i="32"/>
  <c r="C996" i="32"/>
  <c r="W995" i="32"/>
  <c r="X995" i="32" s="1"/>
  <c r="V995" i="32"/>
  <c r="U995" i="32"/>
  <c r="S995" i="32"/>
  <c r="P995" i="32"/>
  <c r="N995" i="32"/>
  <c r="M995" i="32"/>
  <c r="L995" i="32"/>
  <c r="O995" i="32" s="1"/>
  <c r="Q995" i="32" s="1"/>
  <c r="K995" i="32"/>
  <c r="J995" i="32"/>
  <c r="I995" i="32"/>
  <c r="H995" i="32"/>
  <c r="G995" i="32"/>
  <c r="F995" i="32"/>
  <c r="E995" i="32"/>
  <c r="D995" i="32"/>
  <c r="C995" i="32"/>
  <c r="W994" i="32"/>
  <c r="V994" i="32"/>
  <c r="U994" i="32"/>
  <c r="S994" i="32"/>
  <c r="Q994" i="32"/>
  <c r="P994" i="32"/>
  <c r="N994" i="32"/>
  <c r="M994" i="32"/>
  <c r="L994" i="32"/>
  <c r="O994" i="32" s="1"/>
  <c r="K994" i="32"/>
  <c r="J994" i="32"/>
  <c r="I994" i="32"/>
  <c r="H994" i="32"/>
  <c r="G994" i="32"/>
  <c r="F994" i="32"/>
  <c r="E994" i="32"/>
  <c r="D994" i="32"/>
  <c r="C994" i="32"/>
  <c r="U993" i="32"/>
  <c r="S993" i="32"/>
  <c r="Q993" i="32"/>
  <c r="P993" i="32"/>
  <c r="O993" i="32"/>
  <c r="N993" i="32"/>
  <c r="M993" i="32"/>
  <c r="L993" i="32"/>
  <c r="K993" i="32"/>
  <c r="J993" i="32"/>
  <c r="I993" i="32"/>
  <c r="H993" i="32"/>
  <c r="G993" i="32"/>
  <c r="F993" i="32"/>
  <c r="E993" i="32"/>
  <c r="D993" i="32"/>
  <c r="C993" i="32"/>
  <c r="U992" i="32"/>
  <c r="S992" i="32"/>
  <c r="P992" i="32"/>
  <c r="O992" i="32"/>
  <c r="Q992" i="32" s="1"/>
  <c r="N992" i="32"/>
  <c r="M992" i="32"/>
  <c r="L992" i="32"/>
  <c r="K992" i="32"/>
  <c r="J992" i="32"/>
  <c r="I992" i="32"/>
  <c r="H992" i="32"/>
  <c r="G992" i="32"/>
  <c r="F992" i="32"/>
  <c r="E992" i="32"/>
  <c r="D992" i="32"/>
  <c r="C992" i="32"/>
  <c r="U991" i="32"/>
  <c r="P991" i="32"/>
  <c r="N991" i="32"/>
  <c r="W991" i="32" s="1"/>
  <c r="M991" i="32"/>
  <c r="L991" i="32"/>
  <c r="O991" i="32" s="1"/>
  <c r="Q991" i="32" s="1"/>
  <c r="K991" i="32"/>
  <c r="J991" i="32"/>
  <c r="I991" i="32"/>
  <c r="H991" i="32"/>
  <c r="G991" i="32"/>
  <c r="F991" i="32"/>
  <c r="E991" i="32"/>
  <c r="D991" i="32"/>
  <c r="C991" i="32"/>
  <c r="W990" i="32"/>
  <c r="U990" i="32"/>
  <c r="P990" i="32"/>
  <c r="N990" i="32"/>
  <c r="M990" i="32"/>
  <c r="L990" i="32"/>
  <c r="O990" i="32" s="1"/>
  <c r="Q990" i="32" s="1"/>
  <c r="K990" i="32"/>
  <c r="J990" i="32"/>
  <c r="I990" i="32"/>
  <c r="H990" i="32"/>
  <c r="G990" i="32"/>
  <c r="F990" i="32"/>
  <c r="E990" i="32"/>
  <c r="D990" i="32"/>
  <c r="C990" i="32"/>
  <c r="W989" i="32"/>
  <c r="V989" i="32"/>
  <c r="U989" i="32"/>
  <c r="S989" i="32"/>
  <c r="X989" i="32" s="1"/>
  <c r="P989" i="32"/>
  <c r="N989" i="32"/>
  <c r="M989" i="32"/>
  <c r="L989" i="32"/>
  <c r="O989" i="32" s="1"/>
  <c r="Q989" i="32" s="1"/>
  <c r="K989" i="32"/>
  <c r="J989" i="32"/>
  <c r="I989" i="32"/>
  <c r="H989" i="32"/>
  <c r="G989" i="32"/>
  <c r="F989" i="32"/>
  <c r="E989" i="32"/>
  <c r="D989" i="32"/>
  <c r="C989" i="32"/>
  <c r="W988" i="32"/>
  <c r="V988" i="32"/>
  <c r="U988" i="32"/>
  <c r="S988" i="32"/>
  <c r="P988" i="32"/>
  <c r="N988" i="32"/>
  <c r="M988" i="32"/>
  <c r="L988" i="32"/>
  <c r="O988" i="32" s="1"/>
  <c r="Q988" i="32" s="1"/>
  <c r="K988" i="32"/>
  <c r="J988" i="32"/>
  <c r="I988" i="32"/>
  <c r="H988" i="32"/>
  <c r="G988" i="32"/>
  <c r="F988" i="32"/>
  <c r="E988" i="32"/>
  <c r="D988" i="32"/>
  <c r="C988" i="32"/>
  <c r="U987" i="32"/>
  <c r="S987" i="32"/>
  <c r="Q987" i="32"/>
  <c r="P987" i="32"/>
  <c r="O987" i="32"/>
  <c r="N987" i="32"/>
  <c r="M987" i="32"/>
  <c r="L987" i="32"/>
  <c r="K987" i="32"/>
  <c r="J987" i="32"/>
  <c r="I987" i="32"/>
  <c r="H987" i="32"/>
  <c r="G987" i="32"/>
  <c r="F987" i="32"/>
  <c r="E987" i="32"/>
  <c r="D987" i="32"/>
  <c r="C987" i="32"/>
  <c r="U986" i="32"/>
  <c r="S986" i="32"/>
  <c r="P986" i="32"/>
  <c r="N986" i="32"/>
  <c r="M986" i="32"/>
  <c r="L986" i="32"/>
  <c r="O986" i="32" s="1"/>
  <c r="Q986" i="32" s="1"/>
  <c r="K986" i="32"/>
  <c r="J986" i="32"/>
  <c r="I986" i="32"/>
  <c r="H986" i="32"/>
  <c r="G986" i="32"/>
  <c r="F986" i="32"/>
  <c r="E986" i="32"/>
  <c r="D986" i="32"/>
  <c r="C986" i="32"/>
  <c r="U985" i="32"/>
  <c r="P985" i="32"/>
  <c r="O985" i="32"/>
  <c r="Q985" i="32" s="1"/>
  <c r="N985" i="32"/>
  <c r="W985" i="32" s="1"/>
  <c r="M985" i="32"/>
  <c r="L985" i="32"/>
  <c r="K985" i="32"/>
  <c r="J985" i="32"/>
  <c r="I985" i="32"/>
  <c r="H985" i="32"/>
  <c r="G985" i="32"/>
  <c r="F985" i="32"/>
  <c r="E985" i="32"/>
  <c r="D985" i="32"/>
  <c r="C985" i="32"/>
  <c r="W984" i="32"/>
  <c r="U984" i="32"/>
  <c r="P984" i="32"/>
  <c r="N984" i="32"/>
  <c r="M984" i="32"/>
  <c r="L984" i="32"/>
  <c r="O984" i="32" s="1"/>
  <c r="Q984" i="32" s="1"/>
  <c r="K984" i="32"/>
  <c r="J984" i="32"/>
  <c r="I984" i="32"/>
  <c r="H984" i="32"/>
  <c r="G984" i="32"/>
  <c r="F984" i="32"/>
  <c r="E984" i="32"/>
  <c r="D984" i="32"/>
  <c r="C984" i="32"/>
  <c r="W983" i="32"/>
  <c r="V983" i="32"/>
  <c r="U983" i="32"/>
  <c r="S983" i="32"/>
  <c r="P983" i="32"/>
  <c r="N983" i="32"/>
  <c r="M983" i="32"/>
  <c r="L983" i="32"/>
  <c r="O983" i="32" s="1"/>
  <c r="Q983" i="32" s="1"/>
  <c r="K983" i="32"/>
  <c r="J983" i="32"/>
  <c r="I983" i="32"/>
  <c r="H983" i="32"/>
  <c r="G983" i="32"/>
  <c r="F983" i="32"/>
  <c r="E983" i="32"/>
  <c r="D983" i="32"/>
  <c r="C983" i="32"/>
  <c r="W982" i="32"/>
  <c r="V982" i="32"/>
  <c r="U982" i="32"/>
  <c r="S982" i="32"/>
  <c r="P982" i="32"/>
  <c r="N982" i="32"/>
  <c r="M982" i="32"/>
  <c r="L982" i="32"/>
  <c r="O982" i="32" s="1"/>
  <c r="Q982" i="32" s="1"/>
  <c r="K982" i="32"/>
  <c r="J982" i="32"/>
  <c r="I982" i="32"/>
  <c r="H982" i="32"/>
  <c r="G982" i="32"/>
  <c r="F982" i="32"/>
  <c r="E982" i="32"/>
  <c r="D982" i="32"/>
  <c r="C982" i="32"/>
  <c r="U981" i="32"/>
  <c r="S981" i="32"/>
  <c r="Q981" i="32"/>
  <c r="P981" i="32"/>
  <c r="O981" i="32"/>
  <c r="N981" i="32"/>
  <c r="M981" i="32"/>
  <c r="L981" i="32"/>
  <c r="K981" i="32"/>
  <c r="J981" i="32"/>
  <c r="I981" i="32"/>
  <c r="H981" i="32"/>
  <c r="G981" i="32"/>
  <c r="F981" i="32"/>
  <c r="E981" i="32"/>
  <c r="D981" i="32"/>
  <c r="C981" i="32"/>
  <c r="U980" i="32"/>
  <c r="S980" i="32"/>
  <c r="P980" i="32"/>
  <c r="N980" i="32"/>
  <c r="M980" i="32"/>
  <c r="L980" i="32"/>
  <c r="O980" i="32" s="1"/>
  <c r="Q980" i="32" s="1"/>
  <c r="K980" i="32"/>
  <c r="J980" i="32"/>
  <c r="I980" i="32"/>
  <c r="H980" i="32"/>
  <c r="G980" i="32"/>
  <c r="F980" i="32"/>
  <c r="E980" i="32"/>
  <c r="D980" i="32"/>
  <c r="C980" i="32"/>
  <c r="U979" i="32"/>
  <c r="P979" i="32"/>
  <c r="O979" i="32"/>
  <c r="Q979" i="32" s="1"/>
  <c r="N979" i="32"/>
  <c r="W979" i="32" s="1"/>
  <c r="M979" i="32"/>
  <c r="L979" i="32"/>
  <c r="K979" i="32"/>
  <c r="J979" i="32"/>
  <c r="I979" i="32"/>
  <c r="H979" i="32"/>
  <c r="G979" i="32"/>
  <c r="F979" i="32"/>
  <c r="E979" i="32"/>
  <c r="D979" i="32"/>
  <c r="C979" i="32"/>
  <c r="W978" i="32"/>
  <c r="U978" i="32"/>
  <c r="P978" i="32"/>
  <c r="N978" i="32"/>
  <c r="M978" i="32"/>
  <c r="L978" i="32"/>
  <c r="O978" i="32" s="1"/>
  <c r="Q978" i="32" s="1"/>
  <c r="K978" i="32"/>
  <c r="J978" i="32"/>
  <c r="I978" i="32"/>
  <c r="H978" i="32"/>
  <c r="G978" i="32"/>
  <c r="F978" i="32"/>
  <c r="E978" i="32"/>
  <c r="D978" i="32"/>
  <c r="C978" i="32"/>
  <c r="W977" i="32"/>
  <c r="V977" i="32"/>
  <c r="U977" i="32"/>
  <c r="P977" i="32"/>
  <c r="N977" i="32"/>
  <c r="M977" i="32"/>
  <c r="L977" i="32"/>
  <c r="O977" i="32" s="1"/>
  <c r="Q977" i="32" s="1"/>
  <c r="K977" i="32"/>
  <c r="S977" i="32" s="1"/>
  <c r="Y977" i="32" s="1"/>
  <c r="J977" i="32"/>
  <c r="I977" i="32"/>
  <c r="H977" i="32"/>
  <c r="G977" i="32"/>
  <c r="F977" i="32"/>
  <c r="E977" i="32"/>
  <c r="D977" i="32"/>
  <c r="C977" i="32"/>
  <c r="W976" i="32"/>
  <c r="V976" i="32"/>
  <c r="U976" i="32"/>
  <c r="S976" i="32"/>
  <c r="P976" i="32"/>
  <c r="N976" i="32"/>
  <c r="M976" i="32"/>
  <c r="L976" i="32"/>
  <c r="O976" i="32" s="1"/>
  <c r="Q976" i="32" s="1"/>
  <c r="K976" i="32"/>
  <c r="J976" i="32"/>
  <c r="I976" i="32"/>
  <c r="H976" i="32"/>
  <c r="G976" i="32"/>
  <c r="F976" i="32"/>
  <c r="E976" i="32"/>
  <c r="D976" i="32"/>
  <c r="C976" i="32"/>
  <c r="U975" i="32"/>
  <c r="S975" i="32"/>
  <c r="Q975" i="32"/>
  <c r="P975" i="32"/>
  <c r="O975" i="32"/>
  <c r="N975" i="32"/>
  <c r="M975" i="32"/>
  <c r="L975" i="32"/>
  <c r="K975" i="32"/>
  <c r="J975" i="32"/>
  <c r="I975" i="32"/>
  <c r="H975" i="32"/>
  <c r="G975" i="32"/>
  <c r="F975" i="32"/>
  <c r="E975" i="32"/>
  <c r="D975" i="32"/>
  <c r="C975" i="32"/>
  <c r="U974" i="32"/>
  <c r="S974" i="32"/>
  <c r="P974" i="32"/>
  <c r="N974" i="32"/>
  <c r="M974" i="32"/>
  <c r="L974" i="32"/>
  <c r="O974" i="32" s="1"/>
  <c r="Q974" i="32" s="1"/>
  <c r="K974" i="32"/>
  <c r="J974" i="32"/>
  <c r="I974" i="32"/>
  <c r="H974" i="32"/>
  <c r="G974" i="32"/>
  <c r="F974" i="32"/>
  <c r="E974" i="32"/>
  <c r="D974" i="32"/>
  <c r="C974" i="32"/>
  <c r="U973" i="32"/>
  <c r="P973" i="32"/>
  <c r="O973" i="32"/>
  <c r="Q973" i="32" s="1"/>
  <c r="N973" i="32"/>
  <c r="W973" i="32" s="1"/>
  <c r="M973" i="32"/>
  <c r="L973" i="32"/>
  <c r="K973" i="32"/>
  <c r="J973" i="32"/>
  <c r="I973" i="32"/>
  <c r="H973" i="32"/>
  <c r="G973" i="32"/>
  <c r="F973" i="32"/>
  <c r="E973" i="32"/>
  <c r="D973" i="32"/>
  <c r="C973" i="32"/>
  <c r="W972" i="32"/>
  <c r="U972" i="32"/>
  <c r="P972" i="32"/>
  <c r="N972" i="32"/>
  <c r="M972" i="32"/>
  <c r="L972" i="32"/>
  <c r="O972" i="32" s="1"/>
  <c r="Q972" i="32" s="1"/>
  <c r="K972" i="32"/>
  <c r="J972" i="32"/>
  <c r="I972" i="32"/>
  <c r="H972" i="32"/>
  <c r="G972" i="32"/>
  <c r="F972" i="32"/>
  <c r="E972" i="32"/>
  <c r="D972" i="32"/>
  <c r="C972" i="32"/>
  <c r="W971" i="32"/>
  <c r="U971" i="32"/>
  <c r="P971" i="32"/>
  <c r="N971" i="32"/>
  <c r="M971" i="32"/>
  <c r="L971" i="32"/>
  <c r="O971" i="32" s="1"/>
  <c r="Q971" i="32" s="1"/>
  <c r="K971" i="32"/>
  <c r="S971" i="32" s="1"/>
  <c r="J971" i="32"/>
  <c r="I971" i="32"/>
  <c r="H971" i="32"/>
  <c r="G971" i="32"/>
  <c r="F971" i="32"/>
  <c r="E971" i="32"/>
  <c r="D971" i="32"/>
  <c r="C971" i="32"/>
  <c r="W970" i="32"/>
  <c r="V970" i="32"/>
  <c r="U970" i="32"/>
  <c r="S970" i="32"/>
  <c r="Q970" i="32"/>
  <c r="P970" i="32"/>
  <c r="N970" i="32"/>
  <c r="M970" i="32"/>
  <c r="L970" i="32"/>
  <c r="O970" i="32" s="1"/>
  <c r="K970" i="32"/>
  <c r="J970" i="32"/>
  <c r="I970" i="32"/>
  <c r="H970" i="32"/>
  <c r="G970" i="32"/>
  <c r="F970" i="32"/>
  <c r="E970" i="32"/>
  <c r="D970" i="32"/>
  <c r="C970" i="32"/>
  <c r="U969" i="32"/>
  <c r="S969" i="32"/>
  <c r="Q969" i="32"/>
  <c r="P969" i="32"/>
  <c r="O969" i="32"/>
  <c r="N969" i="32"/>
  <c r="M969" i="32"/>
  <c r="L969" i="32"/>
  <c r="K969" i="32"/>
  <c r="J969" i="32"/>
  <c r="I969" i="32"/>
  <c r="H969" i="32"/>
  <c r="G969" i="32"/>
  <c r="F969" i="32"/>
  <c r="E969" i="32"/>
  <c r="D969" i="32"/>
  <c r="C969" i="32"/>
  <c r="U968" i="32"/>
  <c r="S968" i="32"/>
  <c r="P968" i="32"/>
  <c r="N968" i="32"/>
  <c r="M968" i="32"/>
  <c r="L968" i="32"/>
  <c r="O968" i="32" s="1"/>
  <c r="Q968" i="32" s="1"/>
  <c r="K968" i="32"/>
  <c r="J968" i="32"/>
  <c r="I968" i="32"/>
  <c r="H968" i="32"/>
  <c r="G968" i="32"/>
  <c r="F968" i="32"/>
  <c r="E968" i="32"/>
  <c r="D968" i="32"/>
  <c r="C968" i="32"/>
  <c r="U967" i="32"/>
  <c r="P967" i="32"/>
  <c r="O967" i="32"/>
  <c r="Q967" i="32" s="1"/>
  <c r="N967" i="32"/>
  <c r="W967" i="32" s="1"/>
  <c r="M967" i="32"/>
  <c r="L967" i="32"/>
  <c r="K967" i="32"/>
  <c r="J967" i="32"/>
  <c r="I967" i="32"/>
  <c r="H967" i="32"/>
  <c r="G967" i="32"/>
  <c r="F967" i="32"/>
  <c r="E967" i="32"/>
  <c r="D967" i="32"/>
  <c r="C967" i="32"/>
  <c r="W966" i="32"/>
  <c r="V966" i="32"/>
  <c r="U966" i="32"/>
  <c r="P966" i="32"/>
  <c r="N966" i="32"/>
  <c r="M966" i="32"/>
  <c r="L966" i="32"/>
  <c r="O966" i="32" s="1"/>
  <c r="Q966" i="32" s="1"/>
  <c r="K966" i="32"/>
  <c r="S966" i="32" s="1"/>
  <c r="J966" i="32"/>
  <c r="I966" i="32"/>
  <c r="H966" i="32"/>
  <c r="G966" i="32"/>
  <c r="F966" i="32"/>
  <c r="E966" i="32"/>
  <c r="D966" i="32"/>
  <c r="C966" i="32"/>
  <c r="W965" i="32"/>
  <c r="U965" i="32"/>
  <c r="P965" i="32"/>
  <c r="N965" i="32"/>
  <c r="M965" i="32"/>
  <c r="L965" i="32"/>
  <c r="O965" i="32" s="1"/>
  <c r="Q965" i="32" s="1"/>
  <c r="K965" i="32"/>
  <c r="J965" i="32"/>
  <c r="I965" i="32"/>
  <c r="H965" i="32"/>
  <c r="G965" i="32"/>
  <c r="F965" i="32"/>
  <c r="E965" i="32"/>
  <c r="D965" i="32"/>
  <c r="C965" i="32"/>
  <c r="W964" i="32"/>
  <c r="V964" i="32"/>
  <c r="U964" i="32"/>
  <c r="S964" i="32"/>
  <c r="Q964" i="32"/>
  <c r="P964" i="32"/>
  <c r="N964" i="32"/>
  <c r="M964" i="32"/>
  <c r="L964" i="32"/>
  <c r="O964" i="32" s="1"/>
  <c r="K964" i="32"/>
  <c r="J964" i="32"/>
  <c r="I964" i="32"/>
  <c r="H964" i="32"/>
  <c r="G964" i="32"/>
  <c r="F964" i="32"/>
  <c r="E964" i="32"/>
  <c r="D964" i="32"/>
  <c r="C964" i="32"/>
  <c r="U963" i="32"/>
  <c r="S963" i="32"/>
  <c r="P963" i="32"/>
  <c r="O963" i="32"/>
  <c r="Q963" i="32" s="1"/>
  <c r="N963" i="32"/>
  <c r="W963" i="32" s="1"/>
  <c r="M963" i="32"/>
  <c r="L963" i="32"/>
  <c r="K963" i="32"/>
  <c r="V963" i="32" s="1"/>
  <c r="J963" i="32"/>
  <c r="I963" i="32"/>
  <c r="H963" i="32"/>
  <c r="G963" i="32"/>
  <c r="F963" i="32"/>
  <c r="E963" i="32"/>
  <c r="D963" i="32"/>
  <c r="C963" i="32"/>
  <c r="U962" i="32"/>
  <c r="S962" i="32"/>
  <c r="P962" i="32"/>
  <c r="O962" i="32"/>
  <c r="Q962" i="32" s="1"/>
  <c r="N962" i="32"/>
  <c r="M962" i="32"/>
  <c r="L962" i="32"/>
  <c r="K962" i="32"/>
  <c r="J962" i="32"/>
  <c r="I962" i="32"/>
  <c r="H962" i="32"/>
  <c r="G962" i="32"/>
  <c r="F962" i="32"/>
  <c r="E962" i="32"/>
  <c r="D962" i="32"/>
  <c r="C962" i="32"/>
  <c r="X961" i="32"/>
  <c r="U961" i="32"/>
  <c r="S961" i="32"/>
  <c r="P961" i="32"/>
  <c r="N961" i="32"/>
  <c r="W961" i="32" s="1"/>
  <c r="M961" i="32"/>
  <c r="L961" i="32"/>
  <c r="O961" i="32" s="1"/>
  <c r="Q961" i="32" s="1"/>
  <c r="Y961" i="32" s="1"/>
  <c r="K961" i="32"/>
  <c r="V961" i="32" s="1"/>
  <c r="J961" i="32"/>
  <c r="I961" i="32"/>
  <c r="H961" i="32"/>
  <c r="G961" i="32"/>
  <c r="F961" i="32"/>
  <c r="E961" i="32"/>
  <c r="D961" i="32"/>
  <c r="C961" i="32"/>
  <c r="W960" i="32"/>
  <c r="V960" i="32"/>
  <c r="U960" i="32"/>
  <c r="Q960" i="32"/>
  <c r="P960" i="32"/>
  <c r="N960" i="32"/>
  <c r="M960" i="32"/>
  <c r="L960" i="32"/>
  <c r="O960" i="32" s="1"/>
  <c r="K960" i="32"/>
  <c r="S960" i="32" s="1"/>
  <c r="J960" i="32"/>
  <c r="I960" i="32"/>
  <c r="H960" i="32"/>
  <c r="G960" i="32"/>
  <c r="F960" i="32"/>
  <c r="E960" i="32"/>
  <c r="D960" i="32"/>
  <c r="C960" i="32"/>
  <c r="U959" i="32"/>
  <c r="S959" i="32"/>
  <c r="P959" i="32"/>
  <c r="N959" i="32"/>
  <c r="W959" i="32" s="1"/>
  <c r="M959" i="32"/>
  <c r="L959" i="32"/>
  <c r="O959" i="32" s="1"/>
  <c r="Q959" i="32" s="1"/>
  <c r="K959" i="32"/>
  <c r="V959" i="32" s="1"/>
  <c r="J959" i="32"/>
  <c r="I959" i="32"/>
  <c r="H959" i="32"/>
  <c r="G959" i="32"/>
  <c r="F959" i="32"/>
  <c r="E959" i="32"/>
  <c r="D959" i="32"/>
  <c r="C959" i="32"/>
  <c r="W958" i="32"/>
  <c r="V958" i="32"/>
  <c r="U958" i="32"/>
  <c r="S958" i="32"/>
  <c r="P958" i="32"/>
  <c r="N958" i="32"/>
  <c r="M958" i="32"/>
  <c r="L958" i="32"/>
  <c r="O958" i="32" s="1"/>
  <c r="Q958" i="32" s="1"/>
  <c r="K958" i="32"/>
  <c r="J958" i="32"/>
  <c r="I958" i="32"/>
  <c r="H958" i="32"/>
  <c r="G958" i="32"/>
  <c r="F958" i="32"/>
  <c r="E958" i="32"/>
  <c r="D958" i="32"/>
  <c r="C958" i="32"/>
  <c r="U957" i="32"/>
  <c r="S957" i="32"/>
  <c r="Q957" i="32"/>
  <c r="P957" i="32"/>
  <c r="O957" i="32"/>
  <c r="N957" i="32"/>
  <c r="M957" i="32"/>
  <c r="L957" i="32"/>
  <c r="K957" i="32"/>
  <c r="J957" i="32"/>
  <c r="I957" i="32"/>
  <c r="H957" i="32"/>
  <c r="G957" i="32"/>
  <c r="F957" i="32"/>
  <c r="E957" i="32"/>
  <c r="D957" i="32"/>
  <c r="C957" i="32"/>
  <c r="U956" i="32"/>
  <c r="S956" i="32"/>
  <c r="P956" i="32"/>
  <c r="N956" i="32"/>
  <c r="M956" i="32"/>
  <c r="L956" i="32"/>
  <c r="O956" i="32" s="1"/>
  <c r="Q956" i="32" s="1"/>
  <c r="K956" i="32"/>
  <c r="J956" i="32"/>
  <c r="I956" i="32"/>
  <c r="H956" i="32"/>
  <c r="G956" i="32"/>
  <c r="F956" i="32"/>
  <c r="E956" i="32"/>
  <c r="D956" i="32"/>
  <c r="C956" i="32"/>
  <c r="Y955" i="32"/>
  <c r="X955" i="32"/>
  <c r="U955" i="32"/>
  <c r="S955" i="32"/>
  <c r="P955" i="32"/>
  <c r="N955" i="32"/>
  <c r="W955" i="32" s="1"/>
  <c r="M955" i="32"/>
  <c r="L955" i="32"/>
  <c r="O955" i="32" s="1"/>
  <c r="Q955" i="32" s="1"/>
  <c r="K955" i="32"/>
  <c r="V955" i="32" s="1"/>
  <c r="J955" i="32"/>
  <c r="I955" i="32"/>
  <c r="H955" i="32"/>
  <c r="G955" i="32"/>
  <c r="F955" i="32"/>
  <c r="E955" i="32"/>
  <c r="D955" i="32"/>
  <c r="C955" i="32"/>
  <c r="W954" i="32"/>
  <c r="V954" i="32"/>
  <c r="U954" i="32"/>
  <c r="P954" i="32"/>
  <c r="O954" i="32"/>
  <c r="Q954" i="32" s="1"/>
  <c r="N954" i="32"/>
  <c r="M954" i="32"/>
  <c r="L954" i="32"/>
  <c r="K954" i="32"/>
  <c r="S954" i="32" s="1"/>
  <c r="J954" i="32"/>
  <c r="I954" i="32"/>
  <c r="H954" i="32"/>
  <c r="G954" i="32"/>
  <c r="F954" i="32"/>
  <c r="E954" i="32"/>
  <c r="D954" i="32"/>
  <c r="C954" i="32"/>
  <c r="V953" i="32"/>
  <c r="U953" i="32"/>
  <c r="S953" i="32"/>
  <c r="P953" i="32"/>
  <c r="O953" i="32"/>
  <c r="Q953" i="32" s="1"/>
  <c r="N953" i="32"/>
  <c r="W953" i="32" s="1"/>
  <c r="M953" i="32"/>
  <c r="L953" i="32"/>
  <c r="K953" i="32"/>
  <c r="J953" i="32"/>
  <c r="I953" i="32"/>
  <c r="H953" i="32"/>
  <c r="G953" i="32"/>
  <c r="F953" i="32"/>
  <c r="E953" i="32"/>
  <c r="D953" i="32"/>
  <c r="C953" i="32"/>
  <c r="W952" i="32"/>
  <c r="U952" i="32"/>
  <c r="P952" i="32"/>
  <c r="N952" i="32"/>
  <c r="M952" i="32"/>
  <c r="L952" i="32"/>
  <c r="O952" i="32" s="1"/>
  <c r="Q952" i="32" s="1"/>
  <c r="K952" i="32"/>
  <c r="J952" i="32"/>
  <c r="I952" i="32"/>
  <c r="H952" i="32"/>
  <c r="G952" i="32"/>
  <c r="F952" i="32"/>
  <c r="E952" i="32"/>
  <c r="D952" i="32"/>
  <c r="C952" i="32"/>
  <c r="W951" i="32"/>
  <c r="U951" i="32"/>
  <c r="S951" i="32"/>
  <c r="Q951" i="32"/>
  <c r="P951" i="32"/>
  <c r="O951" i="32"/>
  <c r="N951" i="32"/>
  <c r="M951" i="32"/>
  <c r="L951" i="32"/>
  <c r="K951" i="32"/>
  <c r="V951" i="32" s="1"/>
  <c r="J951" i="32"/>
  <c r="I951" i="32"/>
  <c r="H951" i="32"/>
  <c r="G951" i="32"/>
  <c r="F951" i="32"/>
  <c r="E951" i="32"/>
  <c r="D951" i="32"/>
  <c r="C951" i="32"/>
  <c r="W950" i="32"/>
  <c r="U950" i="32"/>
  <c r="S950" i="32"/>
  <c r="Q950" i="32"/>
  <c r="P950" i="32"/>
  <c r="O950" i="32"/>
  <c r="N950" i="32"/>
  <c r="V950" i="32" s="1"/>
  <c r="M950" i="32"/>
  <c r="L950" i="32"/>
  <c r="K950" i="32"/>
  <c r="J950" i="32"/>
  <c r="I950" i="32"/>
  <c r="H950" i="32"/>
  <c r="G950" i="32"/>
  <c r="F950" i="32"/>
  <c r="E950" i="32"/>
  <c r="D950" i="32"/>
  <c r="C950" i="32"/>
  <c r="U949" i="32"/>
  <c r="P949" i="32"/>
  <c r="N949" i="32"/>
  <c r="W949" i="32" s="1"/>
  <c r="M949" i="32"/>
  <c r="L949" i="32"/>
  <c r="O949" i="32" s="1"/>
  <c r="Q949" i="32" s="1"/>
  <c r="K949" i="32"/>
  <c r="S949" i="32" s="1"/>
  <c r="J949" i="32"/>
  <c r="I949" i="32"/>
  <c r="H949" i="32"/>
  <c r="G949" i="32"/>
  <c r="F949" i="32"/>
  <c r="E949" i="32"/>
  <c r="D949" i="32"/>
  <c r="C949" i="32"/>
  <c r="X948" i="32"/>
  <c r="V948" i="32"/>
  <c r="U948" i="32"/>
  <c r="P948" i="32"/>
  <c r="N948" i="32"/>
  <c r="W948" i="32" s="1"/>
  <c r="M948" i="32"/>
  <c r="L948" i="32"/>
  <c r="O948" i="32" s="1"/>
  <c r="Q948" i="32" s="1"/>
  <c r="Y948" i="32" s="1"/>
  <c r="K948" i="32"/>
  <c r="S948" i="32" s="1"/>
  <c r="J948" i="32"/>
  <c r="I948" i="32"/>
  <c r="H948" i="32"/>
  <c r="G948" i="32"/>
  <c r="F948" i="32"/>
  <c r="E948" i="32"/>
  <c r="D948" i="32"/>
  <c r="C948" i="32"/>
  <c r="W947" i="32"/>
  <c r="U947" i="32"/>
  <c r="P947" i="32"/>
  <c r="O947" i="32"/>
  <c r="Q947" i="32" s="1"/>
  <c r="N947" i="32"/>
  <c r="M947" i="32"/>
  <c r="L947" i="32"/>
  <c r="K947" i="32"/>
  <c r="S947" i="32" s="1"/>
  <c r="J947" i="32"/>
  <c r="I947" i="32"/>
  <c r="H947" i="32"/>
  <c r="G947" i="32"/>
  <c r="F947" i="32"/>
  <c r="E947" i="32"/>
  <c r="D947" i="32"/>
  <c r="C947" i="32"/>
  <c r="W946" i="32"/>
  <c r="V946" i="32"/>
  <c r="U946" i="32"/>
  <c r="S946" i="32"/>
  <c r="Q946" i="32"/>
  <c r="P946" i="32"/>
  <c r="N946" i="32"/>
  <c r="M946" i="32"/>
  <c r="L946" i="32"/>
  <c r="O946" i="32" s="1"/>
  <c r="K946" i="32"/>
  <c r="J946" i="32"/>
  <c r="I946" i="32"/>
  <c r="H946" i="32"/>
  <c r="G946" i="32"/>
  <c r="F946" i="32"/>
  <c r="E946" i="32"/>
  <c r="D946" i="32"/>
  <c r="C946" i="32"/>
  <c r="U945" i="32"/>
  <c r="Q945" i="32"/>
  <c r="P945" i="32"/>
  <c r="O945" i="32"/>
  <c r="N945" i="32"/>
  <c r="W945" i="32" s="1"/>
  <c r="M945" i="32"/>
  <c r="L945" i="32"/>
  <c r="K945" i="32"/>
  <c r="J945" i="32"/>
  <c r="I945" i="32"/>
  <c r="H945" i="32"/>
  <c r="G945" i="32"/>
  <c r="F945" i="32"/>
  <c r="E945" i="32"/>
  <c r="D945" i="32"/>
  <c r="C945" i="32"/>
  <c r="W944" i="32"/>
  <c r="V944" i="32"/>
  <c r="U944" i="32"/>
  <c r="S944" i="32"/>
  <c r="Q944" i="32"/>
  <c r="P944" i="32"/>
  <c r="N944" i="32"/>
  <c r="M944" i="32"/>
  <c r="L944" i="32"/>
  <c r="O944" i="32" s="1"/>
  <c r="K944" i="32"/>
  <c r="J944" i="32"/>
  <c r="I944" i="32"/>
  <c r="H944" i="32"/>
  <c r="G944" i="32"/>
  <c r="F944" i="32"/>
  <c r="E944" i="32"/>
  <c r="D944" i="32"/>
  <c r="C944" i="32"/>
  <c r="U943" i="32"/>
  <c r="S943" i="32"/>
  <c r="Q943" i="32"/>
  <c r="P943" i="32"/>
  <c r="O943" i="32"/>
  <c r="N943" i="32"/>
  <c r="W943" i="32" s="1"/>
  <c r="M943" i="32"/>
  <c r="L943" i="32"/>
  <c r="K943" i="32"/>
  <c r="J943" i="32"/>
  <c r="I943" i="32"/>
  <c r="H943" i="32"/>
  <c r="G943" i="32"/>
  <c r="F943" i="32"/>
  <c r="E943" i="32"/>
  <c r="D943" i="32"/>
  <c r="C943" i="32"/>
  <c r="U942" i="32"/>
  <c r="Q942" i="32"/>
  <c r="P942" i="32"/>
  <c r="O942" i="32"/>
  <c r="N942" i="32"/>
  <c r="W942" i="32" s="1"/>
  <c r="M942" i="32"/>
  <c r="L942" i="32"/>
  <c r="K942" i="32"/>
  <c r="J942" i="32"/>
  <c r="I942" i="32"/>
  <c r="H942" i="32"/>
  <c r="G942" i="32"/>
  <c r="F942" i="32"/>
  <c r="E942" i="32"/>
  <c r="D942" i="32"/>
  <c r="C942" i="32"/>
  <c r="U941" i="32"/>
  <c r="P941" i="32"/>
  <c r="N941" i="32"/>
  <c r="W941" i="32" s="1"/>
  <c r="M941" i="32"/>
  <c r="L941" i="32"/>
  <c r="O941" i="32" s="1"/>
  <c r="Q941" i="32" s="1"/>
  <c r="K941" i="32"/>
  <c r="S941" i="32" s="1"/>
  <c r="J941" i="32"/>
  <c r="I941" i="32"/>
  <c r="H941" i="32"/>
  <c r="G941" i="32"/>
  <c r="F941" i="32"/>
  <c r="E941" i="32"/>
  <c r="D941" i="32"/>
  <c r="C941" i="32"/>
  <c r="W940" i="32"/>
  <c r="U940" i="32"/>
  <c r="S940" i="32"/>
  <c r="P940" i="32"/>
  <c r="N940" i="32"/>
  <c r="M940" i="32"/>
  <c r="L940" i="32"/>
  <c r="O940" i="32" s="1"/>
  <c r="Q940" i="32" s="1"/>
  <c r="K940" i="32"/>
  <c r="V940" i="32" s="1"/>
  <c r="J940" i="32"/>
  <c r="I940" i="32"/>
  <c r="H940" i="32"/>
  <c r="G940" i="32"/>
  <c r="F940" i="32"/>
  <c r="E940" i="32"/>
  <c r="D940" i="32"/>
  <c r="C940" i="32"/>
  <c r="W939" i="32"/>
  <c r="V939" i="32"/>
  <c r="U939" i="32"/>
  <c r="S939" i="32"/>
  <c r="Q939" i="32"/>
  <c r="P939" i="32"/>
  <c r="O939" i="32"/>
  <c r="N939" i="32"/>
  <c r="M939" i="32"/>
  <c r="L939" i="32"/>
  <c r="K939" i="32"/>
  <c r="J939" i="32"/>
  <c r="I939" i="32"/>
  <c r="H939" i="32"/>
  <c r="G939" i="32"/>
  <c r="F939" i="32"/>
  <c r="E939" i="32"/>
  <c r="D939" i="32"/>
  <c r="C939" i="32"/>
  <c r="U938" i="32"/>
  <c r="S938" i="32"/>
  <c r="P938" i="32"/>
  <c r="O938" i="32"/>
  <c r="Q938" i="32" s="1"/>
  <c r="N938" i="32"/>
  <c r="V938" i="32" s="1"/>
  <c r="M938" i="32"/>
  <c r="L938" i="32"/>
  <c r="K938" i="32"/>
  <c r="J938" i="32"/>
  <c r="I938" i="32"/>
  <c r="H938" i="32"/>
  <c r="G938" i="32"/>
  <c r="F938" i="32"/>
  <c r="E938" i="32"/>
  <c r="D938" i="32"/>
  <c r="C938" i="32"/>
  <c r="U937" i="32"/>
  <c r="P937" i="32"/>
  <c r="N937" i="32"/>
  <c r="W937" i="32" s="1"/>
  <c r="M937" i="32"/>
  <c r="L937" i="32"/>
  <c r="O937" i="32" s="1"/>
  <c r="Q937" i="32" s="1"/>
  <c r="K937" i="32"/>
  <c r="J937" i="32"/>
  <c r="I937" i="32"/>
  <c r="H937" i="32"/>
  <c r="G937" i="32"/>
  <c r="F937" i="32"/>
  <c r="E937" i="32"/>
  <c r="D937" i="32"/>
  <c r="C937" i="32"/>
  <c r="Y936" i="32"/>
  <c r="V936" i="32"/>
  <c r="U936" i="32"/>
  <c r="Q936" i="32"/>
  <c r="P936" i="32"/>
  <c r="O936" i="32"/>
  <c r="N936" i="32"/>
  <c r="W936" i="32" s="1"/>
  <c r="M936" i="32"/>
  <c r="L936" i="32"/>
  <c r="K936" i="32"/>
  <c r="S936" i="32" s="1"/>
  <c r="J936" i="32"/>
  <c r="I936" i="32"/>
  <c r="H936" i="32"/>
  <c r="G936" i="32"/>
  <c r="F936" i="32"/>
  <c r="E936" i="32"/>
  <c r="D936" i="32"/>
  <c r="C936" i="32"/>
  <c r="U935" i="32"/>
  <c r="P935" i="32"/>
  <c r="N935" i="32"/>
  <c r="W935" i="32" s="1"/>
  <c r="M935" i="32"/>
  <c r="L935" i="32"/>
  <c r="O935" i="32" s="1"/>
  <c r="Q935" i="32" s="1"/>
  <c r="K935" i="32"/>
  <c r="V935" i="32" s="1"/>
  <c r="J935" i="32"/>
  <c r="I935" i="32"/>
  <c r="H935" i="32"/>
  <c r="G935" i="32"/>
  <c r="F935" i="32"/>
  <c r="E935" i="32"/>
  <c r="D935" i="32"/>
  <c r="C935" i="32"/>
  <c r="W934" i="32"/>
  <c r="U934" i="32"/>
  <c r="Q934" i="32"/>
  <c r="P934" i="32"/>
  <c r="N934" i="32"/>
  <c r="M934" i="32"/>
  <c r="L934" i="32"/>
  <c r="O934" i="32" s="1"/>
  <c r="K934" i="32"/>
  <c r="J934" i="32"/>
  <c r="I934" i="32"/>
  <c r="H934" i="32"/>
  <c r="G934" i="32"/>
  <c r="F934" i="32"/>
  <c r="E934" i="32"/>
  <c r="D934" i="32"/>
  <c r="C934" i="32"/>
  <c r="W933" i="32"/>
  <c r="U933" i="32"/>
  <c r="Q933" i="32"/>
  <c r="P933" i="32"/>
  <c r="O933" i="32"/>
  <c r="N933" i="32"/>
  <c r="M933" i="32"/>
  <c r="L933" i="32"/>
  <c r="K933" i="32"/>
  <c r="J933" i="32"/>
  <c r="I933" i="32"/>
  <c r="H933" i="32"/>
  <c r="G933" i="32"/>
  <c r="F933" i="32"/>
  <c r="E933" i="32"/>
  <c r="D933" i="32"/>
  <c r="C933" i="32"/>
  <c r="U932" i="32"/>
  <c r="S932" i="32"/>
  <c r="Q932" i="32"/>
  <c r="P932" i="32"/>
  <c r="O932" i="32"/>
  <c r="N932" i="32"/>
  <c r="M932" i="32"/>
  <c r="L932" i="32"/>
  <c r="K932" i="32"/>
  <c r="J932" i="32"/>
  <c r="I932" i="32"/>
  <c r="H932" i="32"/>
  <c r="G932" i="32"/>
  <c r="F932" i="32"/>
  <c r="E932" i="32"/>
  <c r="D932" i="32"/>
  <c r="C932" i="32"/>
  <c r="U931" i="32"/>
  <c r="S931" i="32"/>
  <c r="Q931" i="32"/>
  <c r="P931" i="32"/>
  <c r="O931" i="32"/>
  <c r="N931" i="32"/>
  <c r="W931" i="32" s="1"/>
  <c r="M931" i="32"/>
  <c r="L931" i="32"/>
  <c r="K931" i="32"/>
  <c r="J931" i="32"/>
  <c r="I931" i="32"/>
  <c r="H931" i="32"/>
  <c r="G931" i="32"/>
  <c r="F931" i="32"/>
  <c r="E931" i="32"/>
  <c r="D931" i="32"/>
  <c r="C931" i="32"/>
  <c r="W930" i="32"/>
  <c r="U930" i="32"/>
  <c r="P930" i="32"/>
  <c r="N930" i="32"/>
  <c r="M930" i="32"/>
  <c r="L930" i="32"/>
  <c r="O930" i="32" s="1"/>
  <c r="Q930" i="32" s="1"/>
  <c r="K930" i="32"/>
  <c r="S930" i="32" s="1"/>
  <c r="J930" i="32"/>
  <c r="I930" i="32"/>
  <c r="H930" i="32"/>
  <c r="G930" i="32"/>
  <c r="F930" i="32"/>
  <c r="E930" i="32"/>
  <c r="D930" i="32"/>
  <c r="C930" i="32"/>
  <c r="W929" i="32"/>
  <c r="U929" i="32"/>
  <c r="P929" i="32"/>
  <c r="N929" i="32"/>
  <c r="M929" i="32"/>
  <c r="L929" i="32"/>
  <c r="O929" i="32" s="1"/>
  <c r="Q929" i="32" s="1"/>
  <c r="K929" i="32"/>
  <c r="J929" i="32"/>
  <c r="I929" i="32"/>
  <c r="H929" i="32"/>
  <c r="G929" i="32"/>
  <c r="F929" i="32"/>
  <c r="E929" i="32"/>
  <c r="D929" i="32"/>
  <c r="C929" i="32"/>
  <c r="V928" i="32"/>
  <c r="U928" i="32"/>
  <c r="S928" i="32"/>
  <c r="X928" i="32" s="1"/>
  <c r="Q928" i="32"/>
  <c r="P928" i="32"/>
  <c r="N928" i="32"/>
  <c r="W928" i="32" s="1"/>
  <c r="M928" i="32"/>
  <c r="L928" i="32"/>
  <c r="O928" i="32" s="1"/>
  <c r="K928" i="32"/>
  <c r="J928" i="32"/>
  <c r="I928" i="32"/>
  <c r="H928" i="32"/>
  <c r="G928" i="32"/>
  <c r="F928" i="32"/>
  <c r="E928" i="32"/>
  <c r="D928" i="32"/>
  <c r="C928" i="32"/>
  <c r="V927" i="32"/>
  <c r="U927" i="32"/>
  <c r="S927" i="32"/>
  <c r="P927" i="32"/>
  <c r="N927" i="32"/>
  <c r="W927" i="32" s="1"/>
  <c r="M927" i="32"/>
  <c r="L927" i="32"/>
  <c r="O927" i="32" s="1"/>
  <c r="Q927" i="32" s="1"/>
  <c r="K927" i="32"/>
  <c r="J927" i="32"/>
  <c r="I927" i="32"/>
  <c r="H927" i="32"/>
  <c r="G927" i="32"/>
  <c r="F927" i="32"/>
  <c r="E927" i="32"/>
  <c r="D927" i="32"/>
  <c r="C927" i="32"/>
  <c r="U926" i="32"/>
  <c r="S926" i="32"/>
  <c r="P926" i="32"/>
  <c r="N926" i="32"/>
  <c r="V926" i="32" s="1"/>
  <c r="M926" i="32"/>
  <c r="L926" i="32"/>
  <c r="O926" i="32" s="1"/>
  <c r="Q926" i="32" s="1"/>
  <c r="K926" i="32"/>
  <c r="J926" i="32"/>
  <c r="I926" i="32"/>
  <c r="H926" i="32"/>
  <c r="G926" i="32"/>
  <c r="F926" i="32"/>
  <c r="E926" i="32"/>
  <c r="D926" i="32"/>
  <c r="C926" i="32"/>
  <c r="U925" i="32"/>
  <c r="P925" i="32"/>
  <c r="N925" i="32"/>
  <c r="W925" i="32" s="1"/>
  <c r="M925" i="32"/>
  <c r="L925" i="32"/>
  <c r="O925" i="32" s="1"/>
  <c r="Q925" i="32" s="1"/>
  <c r="K925" i="32"/>
  <c r="V925" i="32" s="1"/>
  <c r="J925" i="32"/>
  <c r="I925" i="32"/>
  <c r="H925" i="32"/>
  <c r="G925" i="32"/>
  <c r="F925" i="32"/>
  <c r="E925" i="32"/>
  <c r="D925" i="32"/>
  <c r="C925" i="32"/>
  <c r="W924" i="32"/>
  <c r="U924" i="32"/>
  <c r="Q924" i="32"/>
  <c r="P924" i="32"/>
  <c r="N924" i="32"/>
  <c r="M924" i="32"/>
  <c r="L924" i="32"/>
  <c r="O924" i="32" s="1"/>
  <c r="K924" i="32"/>
  <c r="J924" i="32"/>
  <c r="I924" i="32"/>
  <c r="H924" i="32"/>
  <c r="G924" i="32"/>
  <c r="F924" i="32"/>
  <c r="E924" i="32"/>
  <c r="D924" i="32"/>
  <c r="C924" i="32"/>
  <c r="U923" i="32"/>
  <c r="S923" i="32"/>
  <c r="P923" i="32"/>
  <c r="O923" i="32"/>
  <c r="Q923" i="32" s="1"/>
  <c r="N923" i="32"/>
  <c r="W923" i="32" s="1"/>
  <c r="M923" i="32"/>
  <c r="L923" i="32"/>
  <c r="K923" i="32"/>
  <c r="J923" i="32"/>
  <c r="I923" i="32"/>
  <c r="H923" i="32"/>
  <c r="G923" i="32"/>
  <c r="F923" i="32"/>
  <c r="E923" i="32"/>
  <c r="D923" i="32"/>
  <c r="C923" i="32"/>
  <c r="U922" i="32"/>
  <c r="S922" i="32"/>
  <c r="Q922" i="32"/>
  <c r="P922" i="32"/>
  <c r="N922" i="32"/>
  <c r="W922" i="32" s="1"/>
  <c r="M922" i="32"/>
  <c r="L922" i="32"/>
  <c r="O922" i="32" s="1"/>
  <c r="K922" i="32"/>
  <c r="V922" i="32" s="1"/>
  <c r="J922" i="32"/>
  <c r="I922" i="32"/>
  <c r="H922" i="32"/>
  <c r="G922" i="32"/>
  <c r="F922" i="32"/>
  <c r="E922" i="32"/>
  <c r="D922" i="32"/>
  <c r="C922" i="32"/>
  <c r="W921" i="32"/>
  <c r="U921" i="32"/>
  <c r="P921" i="32"/>
  <c r="O921" i="32"/>
  <c r="Q921" i="32" s="1"/>
  <c r="N921" i="32"/>
  <c r="M921" i="32"/>
  <c r="L921" i="32"/>
  <c r="K921" i="32"/>
  <c r="J921" i="32"/>
  <c r="I921" i="32"/>
  <c r="H921" i="32"/>
  <c r="G921" i="32"/>
  <c r="F921" i="32"/>
  <c r="E921" i="32"/>
  <c r="D921" i="32"/>
  <c r="C921" i="32"/>
  <c r="W920" i="32"/>
  <c r="V920" i="32"/>
  <c r="U920" i="32"/>
  <c r="S920" i="32"/>
  <c r="P920" i="32"/>
  <c r="N920" i="32"/>
  <c r="M920" i="32"/>
  <c r="L920" i="32"/>
  <c r="O920" i="32" s="1"/>
  <c r="Q920" i="32" s="1"/>
  <c r="K920" i="32"/>
  <c r="J920" i="32"/>
  <c r="I920" i="32"/>
  <c r="H920" i="32"/>
  <c r="G920" i="32"/>
  <c r="F920" i="32"/>
  <c r="E920" i="32"/>
  <c r="D920" i="32"/>
  <c r="C920" i="32"/>
  <c r="V919" i="32"/>
  <c r="U919" i="32"/>
  <c r="S919" i="32"/>
  <c r="P919" i="32"/>
  <c r="O919" i="32"/>
  <c r="Q919" i="32" s="1"/>
  <c r="N919" i="32"/>
  <c r="W919" i="32" s="1"/>
  <c r="M919" i="32"/>
  <c r="L919" i="32"/>
  <c r="K919" i="32"/>
  <c r="J919" i="32"/>
  <c r="I919" i="32"/>
  <c r="H919" i="32"/>
  <c r="G919" i="32"/>
  <c r="F919" i="32"/>
  <c r="E919" i="32"/>
  <c r="D919" i="32"/>
  <c r="C919" i="32"/>
  <c r="V918" i="32"/>
  <c r="U918" i="32"/>
  <c r="S918" i="32"/>
  <c r="P918" i="32"/>
  <c r="O918" i="32"/>
  <c r="Q918" i="32" s="1"/>
  <c r="N918" i="32"/>
  <c r="W918" i="32" s="1"/>
  <c r="M918" i="32"/>
  <c r="L918" i="32"/>
  <c r="K918" i="32"/>
  <c r="J918" i="32"/>
  <c r="I918" i="32"/>
  <c r="H918" i="32"/>
  <c r="G918" i="32"/>
  <c r="F918" i="32"/>
  <c r="E918" i="32"/>
  <c r="D918" i="32"/>
  <c r="C918" i="32"/>
  <c r="U917" i="32"/>
  <c r="S917" i="32"/>
  <c r="P917" i="32"/>
  <c r="N917" i="32"/>
  <c r="W917" i="32" s="1"/>
  <c r="M917" i="32"/>
  <c r="L917" i="32"/>
  <c r="O917" i="32" s="1"/>
  <c r="Q917" i="32" s="1"/>
  <c r="K917" i="32"/>
  <c r="V917" i="32" s="1"/>
  <c r="J917" i="32"/>
  <c r="I917" i="32"/>
  <c r="H917" i="32"/>
  <c r="G917" i="32"/>
  <c r="F917" i="32"/>
  <c r="E917" i="32"/>
  <c r="D917" i="32"/>
  <c r="C917" i="32"/>
  <c r="U916" i="32"/>
  <c r="P916" i="32"/>
  <c r="O916" i="32"/>
  <c r="Q916" i="32" s="1"/>
  <c r="N916" i="32"/>
  <c r="W916" i="32" s="1"/>
  <c r="M916" i="32"/>
  <c r="L916" i="32"/>
  <c r="K916" i="32"/>
  <c r="J916" i="32"/>
  <c r="I916" i="32"/>
  <c r="H916" i="32"/>
  <c r="G916" i="32"/>
  <c r="F916" i="32"/>
  <c r="E916" i="32"/>
  <c r="D916" i="32"/>
  <c r="C916" i="32"/>
  <c r="W915" i="32"/>
  <c r="U915" i="32"/>
  <c r="Q915" i="32"/>
  <c r="P915" i="32"/>
  <c r="N915" i="32"/>
  <c r="M915" i="32"/>
  <c r="L915" i="32"/>
  <c r="O915" i="32" s="1"/>
  <c r="K915" i="32"/>
  <c r="V915" i="32" s="1"/>
  <c r="J915" i="32"/>
  <c r="I915" i="32"/>
  <c r="H915" i="32"/>
  <c r="G915" i="32"/>
  <c r="F915" i="32"/>
  <c r="E915" i="32"/>
  <c r="D915" i="32"/>
  <c r="C915" i="32"/>
  <c r="X914" i="32"/>
  <c r="W914" i="32"/>
  <c r="V914" i="32"/>
  <c r="U914" i="32"/>
  <c r="S914" i="32"/>
  <c r="P914" i="32"/>
  <c r="O914" i="32"/>
  <c r="Q914" i="32" s="1"/>
  <c r="Y914" i="32" s="1"/>
  <c r="N914" i="32"/>
  <c r="M914" i="32"/>
  <c r="L914" i="32"/>
  <c r="K914" i="32"/>
  <c r="J914" i="32"/>
  <c r="I914" i="32"/>
  <c r="H914" i="32"/>
  <c r="G914" i="32"/>
  <c r="F914" i="32"/>
  <c r="E914" i="32"/>
  <c r="D914" i="32"/>
  <c r="C914" i="32"/>
  <c r="U913" i="32"/>
  <c r="S913" i="32"/>
  <c r="Q913" i="32"/>
  <c r="P913" i="32"/>
  <c r="O913" i="32"/>
  <c r="N913" i="32"/>
  <c r="W913" i="32" s="1"/>
  <c r="M913" i="32"/>
  <c r="L913" i="32"/>
  <c r="K913" i="32"/>
  <c r="J913" i="32"/>
  <c r="I913" i="32"/>
  <c r="H913" i="32"/>
  <c r="G913" i="32"/>
  <c r="F913" i="32"/>
  <c r="E913" i="32"/>
  <c r="D913" i="32"/>
  <c r="C913" i="32"/>
  <c r="U912" i="32"/>
  <c r="P912" i="32"/>
  <c r="N912" i="32"/>
  <c r="W912" i="32" s="1"/>
  <c r="M912" i="32"/>
  <c r="L912" i="32"/>
  <c r="O912" i="32" s="1"/>
  <c r="Q912" i="32" s="1"/>
  <c r="K912" i="32"/>
  <c r="S912" i="32" s="1"/>
  <c r="J912" i="32"/>
  <c r="I912" i="32"/>
  <c r="H912" i="32"/>
  <c r="G912" i="32"/>
  <c r="F912" i="32"/>
  <c r="E912" i="32"/>
  <c r="D912" i="32"/>
  <c r="C912" i="32"/>
  <c r="U911" i="32"/>
  <c r="P911" i="32"/>
  <c r="N911" i="32"/>
  <c r="W911" i="32" s="1"/>
  <c r="M911" i="32"/>
  <c r="L911" i="32"/>
  <c r="O911" i="32" s="1"/>
  <c r="Q911" i="32" s="1"/>
  <c r="K911" i="32"/>
  <c r="J911" i="32"/>
  <c r="I911" i="32"/>
  <c r="H911" i="32"/>
  <c r="G911" i="32"/>
  <c r="F911" i="32"/>
  <c r="E911" i="32"/>
  <c r="D911" i="32"/>
  <c r="C911" i="32"/>
  <c r="U910" i="32"/>
  <c r="P910" i="32"/>
  <c r="N910" i="32"/>
  <c r="W910" i="32" s="1"/>
  <c r="M910" i="32"/>
  <c r="L910" i="32"/>
  <c r="O910" i="32" s="1"/>
  <c r="Q910" i="32" s="1"/>
  <c r="K910" i="32"/>
  <c r="S910" i="32" s="1"/>
  <c r="J910" i="32"/>
  <c r="I910" i="32"/>
  <c r="H910" i="32"/>
  <c r="G910" i="32"/>
  <c r="F910" i="32"/>
  <c r="E910" i="32"/>
  <c r="D910" i="32"/>
  <c r="C910" i="32"/>
  <c r="Y909" i="32"/>
  <c r="W909" i="32"/>
  <c r="V909" i="32"/>
  <c r="U909" i="32"/>
  <c r="S909" i="32"/>
  <c r="X909" i="32" s="1"/>
  <c r="Q909" i="32"/>
  <c r="P909" i="32"/>
  <c r="N909" i="32"/>
  <c r="M909" i="32"/>
  <c r="L909" i="32"/>
  <c r="O909" i="32" s="1"/>
  <c r="K909" i="32"/>
  <c r="J909" i="32"/>
  <c r="I909" i="32"/>
  <c r="H909" i="32"/>
  <c r="G909" i="32"/>
  <c r="F909" i="32"/>
  <c r="E909" i="32"/>
  <c r="D909" i="32"/>
  <c r="C909" i="32"/>
  <c r="W908" i="32"/>
  <c r="V908" i="32"/>
  <c r="U908" i="32"/>
  <c r="X908" i="32" s="1"/>
  <c r="S908" i="32"/>
  <c r="P908" i="32"/>
  <c r="O908" i="32"/>
  <c r="Q908" i="32" s="1"/>
  <c r="Y908" i="32" s="1"/>
  <c r="N908" i="32"/>
  <c r="M908" i="32"/>
  <c r="L908" i="32"/>
  <c r="K908" i="32"/>
  <c r="J908" i="32"/>
  <c r="I908" i="32"/>
  <c r="H908" i="32"/>
  <c r="G908" i="32"/>
  <c r="F908" i="32"/>
  <c r="E908" i="32"/>
  <c r="D908" i="32"/>
  <c r="C908" i="32"/>
  <c r="W907" i="32"/>
  <c r="V907" i="32"/>
  <c r="U907" i="32"/>
  <c r="S907" i="32"/>
  <c r="Q907" i="32"/>
  <c r="P907" i="32"/>
  <c r="O907" i="32"/>
  <c r="N907" i="32"/>
  <c r="M907" i="32"/>
  <c r="L907" i="32"/>
  <c r="K907" i="32"/>
  <c r="J907" i="32"/>
  <c r="I907" i="32"/>
  <c r="H907" i="32"/>
  <c r="G907" i="32"/>
  <c r="F907" i="32"/>
  <c r="E907" i="32"/>
  <c r="D907" i="32"/>
  <c r="C907" i="32"/>
  <c r="U906" i="32"/>
  <c r="P906" i="32"/>
  <c r="O906" i="32"/>
  <c r="Q906" i="32" s="1"/>
  <c r="N906" i="32"/>
  <c r="W906" i="32" s="1"/>
  <c r="M906" i="32"/>
  <c r="L906" i="32"/>
  <c r="K906" i="32"/>
  <c r="J906" i="32"/>
  <c r="I906" i="32"/>
  <c r="H906" i="32"/>
  <c r="G906" i="32"/>
  <c r="F906" i="32"/>
  <c r="E906" i="32"/>
  <c r="D906" i="32"/>
  <c r="C906" i="32"/>
  <c r="U905" i="32"/>
  <c r="P905" i="32"/>
  <c r="O905" i="32"/>
  <c r="Q905" i="32" s="1"/>
  <c r="N905" i="32"/>
  <c r="W905" i="32" s="1"/>
  <c r="M905" i="32"/>
  <c r="L905" i="32"/>
  <c r="K905" i="32"/>
  <c r="J905" i="32"/>
  <c r="I905" i="32"/>
  <c r="H905" i="32"/>
  <c r="G905" i="32"/>
  <c r="F905" i="32"/>
  <c r="E905" i="32"/>
  <c r="D905" i="32"/>
  <c r="C905" i="32"/>
  <c r="V904" i="32"/>
  <c r="U904" i="32"/>
  <c r="P904" i="32"/>
  <c r="N904" i="32"/>
  <c r="W904" i="32" s="1"/>
  <c r="M904" i="32"/>
  <c r="L904" i="32"/>
  <c r="O904" i="32" s="1"/>
  <c r="Q904" i="32" s="1"/>
  <c r="K904" i="32"/>
  <c r="S904" i="32" s="1"/>
  <c r="J904" i="32"/>
  <c r="I904" i="32"/>
  <c r="H904" i="32"/>
  <c r="G904" i="32"/>
  <c r="F904" i="32"/>
  <c r="E904" i="32"/>
  <c r="D904" i="32"/>
  <c r="C904" i="32"/>
  <c r="W903" i="32"/>
  <c r="V903" i="32"/>
  <c r="Y903" i="32" s="1"/>
  <c r="U903" i="32"/>
  <c r="S903" i="32"/>
  <c r="Q903" i="32"/>
  <c r="P903" i="32"/>
  <c r="N903" i="32"/>
  <c r="M903" i="32"/>
  <c r="L903" i="32"/>
  <c r="O903" i="32" s="1"/>
  <c r="K903" i="32"/>
  <c r="J903" i="32"/>
  <c r="I903" i="32"/>
  <c r="H903" i="32"/>
  <c r="G903" i="32"/>
  <c r="F903" i="32"/>
  <c r="E903" i="32"/>
  <c r="D903" i="32"/>
  <c r="C903" i="32"/>
  <c r="W902" i="32"/>
  <c r="U902" i="32"/>
  <c r="P902" i="32"/>
  <c r="O902" i="32"/>
  <c r="Q902" i="32" s="1"/>
  <c r="N902" i="32"/>
  <c r="M902" i="32"/>
  <c r="L902" i="32"/>
  <c r="K902" i="32"/>
  <c r="J902" i="32"/>
  <c r="I902" i="32"/>
  <c r="H902" i="32"/>
  <c r="G902" i="32"/>
  <c r="F902" i="32"/>
  <c r="E902" i="32"/>
  <c r="D902" i="32"/>
  <c r="C902" i="32"/>
  <c r="U901" i="32"/>
  <c r="S901" i="32"/>
  <c r="Q901" i="32"/>
  <c r="P901" i="32"/>
  <c r="O901" i="32"/>
  <c r="N901" i="32"/>
  <c r="M901" i="32"/>
  <c r="L901" i="32"/>
  <c r="K901" i="32"/>
  <c r="J901" i="32"/>
  <c r="I901" i="32"/>
  <c r="H901" i="32"/>
  <c r="G901" i="32"/>
  <c r="F901" i="32"/>
  <c r="E901" i="32"/>
  <c r="D901" i="32"/>
  <c r="C901" i="32"/>
  <c r="U900" i="32"/>
  <c r="S900" i="32"/>
  <c r="P900" i="32"/>
  <c r="N900" i="32"/>
  <c r="W900" i="32" s="1"/>
  <c r="M900" i="32"/>
  <c r="L900" i="32"/>
  <c r="O900" i="32" s="1"/>
  <c r="Q900" i="32" s="1"/>
  <c r="K900" i="32"/>
  <c r="J900" i="32"/>
  <c r="I900" i="32"/>
  <c r="H900" i="32"/>
  <c r="G900" i="32"/>
  <c r="F900" i="32"/>
  <c r="E900" i="32"/>
  <c r="D900" i="32"/>
  <c r="C900" i="32"/>
  <c r="U899" i="32"/>
  <c r="Q899" i="32"/>
  <c r="P899" i="32"/>
  <c r="N899" i="32"/>
  <c r="W899" i="32" s="1"/>
  <c r="M899" i="32"/>
  <c r="L899" i="32"/>
  <c r="O899" i="32" s="1"/>
  <c r="K899" i="32"/>
  <c r="J899" i="32"/>
  <c r="I899" i="32"/>
  <c r="H899" i="32"/>
  <c r="G899" i="32"/>
  <c r="F899" i="32"/>
  <c r="E899" i="32"/>
  <c r="D899" i="32"/>
  <c r="C899" i="32"/>
  <c r="W898" i="32"/>
  <c r="U898" i="32"/>
  <c r="P898" i="32"/>
  <c r="N898" i="32"/>
  <c r="M898" i="32"/>
  <c r="L898" i="32"/>
  <c r="O898" i="32" s="1"/>
  <c r="Q898" i="32" s="1"/>
  <c r="K898" i="32"/>
  <c r="S898" i="32" s="1"/>
  <c r="J898" i="32"/>
  <c r="I898" i="32"/>
  <c r="H898" i="32"/>
  <c r="G898" i="32"/>
  <c r="F898" i="32"/>
  <c r="E898" i="32"/>
  <c r="D898" i="32"/>
  <c r="C898" i="32"/>
  <c r="W897" i="32"/>
  <c r="V897" i="32"/>
  <c r="Y897" i="32" s="1"/>
  <c r="U897" i="32"/>
  <c r="S897" i="32"/>
  <c r="Q897" i="32"/>
  <c r="X897" i="32" s="1"/>
  <c r="P897" i="32"/>
  <c r="N897" i="32"/>
  <c r="M897" i="32"/>
  <c r="L897" i="32"/>
  <c r="O897" i="32" s="1"/>
  <c r="K897" i="32"/>
  <c r="J897" i="32"/>
  <c r="I897" i="32"/>
  <c r="H897" i="32"/>
  <c r="G897" i="32"/>
  <c r="F897" i="32"/>
  <c r="E897" i="32"/>
  <c r="D897" i="32"/>
  <c r="C897" i="32"/>
  <c r="W896" i="32"/>
  <c r="U896" i="32"/>
  <c r="P896" i="32"/>
  <c r="O896" i="32"/>
  <c r="Q896" i="32" s="1"/>
  <c r="N896" i="32"/>
  <c r="M896" i="32"/>
  <c r="L896" i="32"/>
  <c r="K896" i="32"/>
  <c r="J896" i="32"/>
  <c r="I896" i="32"/>
  <c r="H896" i="32"/>
  <c r="G896" i="32"/>
  <c r="F896" i="32"/>
  <c r="E896" i="32"/>
  <c r="D896" i="32"/>
  <c r="C896" i="32"/>
  <c r="U895" i="32"/>
  <c r="S895" i="32"/>
  <c r="Q895" i="32"/>
  <c r="P895" i="32"/>
  <c r="O895" i="32"/>
  <c r="N895" i="32"/>
  <c r="M895" i="32"/>
  <c r="L895" i="32"/>
  <c r="K895" i="32"/>
  <c r="J895" i="32"/>
  <c r="I895" i="32"/>
  <c r="H895" i="32"/>
  <c r="G895" i="32"/>
  <c r="F895" i="32"/>
  <c r="E895" i="32"/>
  <c r="D895" i="32"/>
  <c r="C895" i="32"/>
  <c r="U894" i="32"/>
  <c r="S894" i="32"/>
  <c r="P894" i="32"/>
  <c r="N894" i="32"/>
  <c r="W894" i="32" s="1"/>
  <c r="M894" i="32"/>
  <c r="L894" i="32"/>
  <c r="O894" i="32" s="1"/>
  <c r="Q894" i="32" s="1"/>
  <c r="K894" i="32"/>
  <c r="J894" i="32"/>
  <c r="I894" i="32"/>
  <c r="H894" i="32"/>
  <c r="G894" i="32"/>
  <c r="F894" i="32"/>
  <c r="E894" i="32"/>
  <c r="D894" i="32"/>
  <c r="C894" i="32"/>
  <c r="U893" i="32"/>
  <c r="P893" i="32"/>
  <c r="N893" i="32"/>
  <c r="W893" i="32" s="1"/>
  <c r="M893" i="32"/>
  <c r="L893" i="32"/>
  <c r="O893" i="32" s="1"/>
  <c r="Q893" i="32" s="1"/>
  <c r="K893" i="32"/>
  <c r="J893" i="32"/>
  <c r="I893" i="32"/>
  <c r="H893" i="32"/>
  <c r="G893" i="32"/>
  <c r="F893" i="32"/>
  <c r="E893" i="32"/>
  <c r="D893" i="32"/>
  <c r="C893" i="32"/>
  <c r="W892" i="32"/>
  <c r="U892" i="32"/>
  <c r="P892" i="32"/>
  <c r="N892" i="32"/>
  <c r="M892" i="32"/>
  <c r="L892" i="32"/>
  <c r="O892" i="32" s="1"/>
  <c r="Q892" i="32" s="1"/>
  <c r="K892" i="32"/>
  <c r="S892" i="32" s="1"/>
  <c r="J892" i="32"/>
  <c r="I892" i="32"/>
  <c r="H892" i="32"/>
  <c r="G892" i="32"/>
  <c r="F892" i="32"/>
  <c r="E892" i="32"/>
  <c r="D892" i="32"/>
  <c r="C892" i="32"/>
  <c r="Y891" i="32"/>
  <c r="W891" i="32"/>
  <c r="V891" i="32"/>
  <c r="U891" i="32"/>
  <c r="S891" i="32"/>
  <c r="Q891" i="32"/>
  <c r="X891" i="32" s="1"/>
  <c r="P891" i="32"/>
  <c r="N891" i="32"/>
  <c r="M891" i="32"/>
  <c r="L891" i="32"/>
  <c r="O891" i="32" s="1"/>
  <c r="K891" i="32"/>
  <c r="J891" i="32"/>
  <c r="I891" i="32"/>
  <c r="H891" i="32"/>
  <c r="G891" i="32"/>
  <c r="F891" i="32"/>
  <c r="E891" i="32"/>
  <c r="D891" i="32"/>
  <c r="C891" i="32"/>
  <c r="W890" i="32"/>
  <c r="U890" i="32"/>
  <c r="P890" i="32"/>
  <c r="O890" i="32"/>
  <c r="Q890" i="32" s="1"/>
  <c r="N890" i="32"/>
  <c r="M890" i="32"/>
  <c r="L890" i="32"/>
  <c r="K890" i="32"/>
  <c r="J890" i="32"/>
  <c r="I890" i="32"/>
  <c r="H890" i="32"/>
  <c r="G890" i="32"/>
  <c r="F890" i="32"/>
  <c r="E890" i="32"/>
  <c r="D890" i="32"/>
  <c r="C890" i="32"/>
  <c r="U889" i="32"/>
  <c r="S889" i="32"/>
  <c r="Q889" i="32"/>
  <c r="P889" i="32"/>
  <c r="O889" i="32"/>
  <c r="N889" i="32"/>
  <c r="M889" i="32"/>
  <c r="L889" i="32"/>
  <c r="K889" i="32"/>
  <c r="J889" i="32"/>
  <c r="I889" i="32"/>
  <c r="H889" i="32"/>
  <c r="G889" i="32"/>
  <c r="F889" i="32"/>
  <c r="E889" i="32"/>
  <c r="D889" i="32"/>
  <c r="C889" i="32"/>
  <c r="U888" i="32"/>
  <c r="S888" i="32"/>
  <c r="Q888" i="32"/>
  <c r="P888" i="32"/>
  <c r="N888" i="32"/>
  <c r="W888" i="32" s="1"/>
  <c r="M888" i="32"/>
  <c r="L888" i="32"/>
  <c r="O888" i="32" s="1"/>
  <c r="K888" i="32"/>
  <c r="J888" i="32"/>
  <c r="I888" i="32"/>
  <c r="H888" i="32"/>
  <c r="G888" i="32"/>
  <c r="F888" i="32"/>
  <c r="E888" i="32"/>
  <c r="D888" i="32"/>
  <c r="C888" i="32"/>
  <c r="U887" i="32"/>
  <c r="Q887" i="32"/>
  <c r="P887" i="32"/>
  <c r="N887" i="32"/>
  <c r="W887" i="32" s="1"/>
  <c r="M887" i="32"/>
  <c r="L887" i="32"/>
  <c r="O887" i="32" s="1"/>
  <c r="K887" i="32"/>
  <c r="J887" i="32"/>
  <c r="I887" i="32"/>
  <c r="H887" i="32"/>
  <c r="G887" i="32"/>
  <c r="F887" i="32"/>
  <c r="E887" i="32"/>
  <c r="D887" i="32"/>
  <c r="C887" i="32"/>
  <c r="W886" i="32"/>
  <c r="U886" i="32"/>
  <c r="P886" i="32"/>
  <c r="N886" i="32"/>
  <c r="M886" i="32"/>
  <c r="L886" i="32"/>
  <c r="O886" i="32" s="1"/>
  <c r="Q886" i="32" s="1"/>
  <c r="K886" i="32"/>
  <c r="S886" i="32" s="1"/>
  <c r="J886" i="32"/>
  <c r="I886" i="32"/>
  <c r="H886" i="32"/>
  <c r="G886" i="32"/>
  <c r="F886" i="32"/>
  <c r="E886" i="32"/>
  <c r="D886" i="32"/>
  <c r="C886" i="32"/>
  <c r="W885" i="32"/>
  <c r="V885" i="32"/>
  <c r="U885" i="32"/>
  <c r="Y885" i="32" s="1"/>
  <c r="S885" i="32"/>
  <c r="Q885" i="32"/>
  <c r="X885" i="32" s="1"/>
  <c r="P885" i="32"/>
  <c r="N885" i="32"/>
  <c r="M885" i="32"/>
  <c r="L885" i="32"/>
  <c r="O885" i="32" s="1"/>
  <c r="K885" i="32"/>
  <c r="J885" i="32"/>
  <c r="I885" i="32"/>
  <c r="H885" i="32"/>
  <c r="G885" i="32"/>
  <c r="F885" i="32"/>
  <c r="E885" i="32"/>
  <c r="D885" i="32"/>
  <c r="C885" i="32"/>
  <c r="W884" i="32"/>
  <c r="U884" i="32"/>
  <c r="P884" i="32"/>
  <c r="O884" i="32"/>
  <c r="Q884" i="32" s="1"/>
  <c r="N884" i="32"/>
  <c r="M884" i="32"/>
  <c r="L884" i="32"/>
  <c r="K884" i="32"/>
  <c r="J884" i="32"/>
  <c r="I884" i="32"/>
  <c r="H884" i="32"/>
  <c r="G884" i="32"/>
  <c r="F884" i="32"/>
  <c r="E884" i="32"/>
  <c r="D884" i="32"/>
  <c r="C884" i="32"/>
  <c r="U883" i="32"/>
  <c r="S883" i="32"/>
  <c r="Q883" i="32"/>
  <c r="P883" i="32"/>
  <c r="O883" i="32"/>
  <c r="N883" i="32"/>
  <c r="M883" i="32"/>
  <c r="L883" i="32"/>
  <c r="K883" i="32"/>
  <c r="J883" i="32"/>
  <c r="I883" i="32"/>
  <c r="H883" i="32"/>
  <c r="G883" i="32"/>
  <c r="F883" i="32"/>
  <c r="E883" i="32"/>
  <c r="D883" i="32"/>
  <c r="C883" i="32"/>
  <c r="U882" i="32"/>
  <c r="S882" i="32"/>
  <c r="Q882" i="32"/>
  <c r="P882" i="32"/>
  <c r="N882" i="32"/>
  <c r="W882" i="32" s="1"/>
  <c r="M882" i="32"/>
  <c r="L882" i="32"/>
  <c r="O882" i="32" s="1"/>
  <c r="K882" i="32"/>
  <c r="J882" i="32"/>
  <c r="I882" i="32"/>
  <c r="H882" i="32"/>
  <c r="G882" i="32"/>
  <c r="F882" i="32"/>
  <c r="E882" i="32"/>
  <c r="D882" i="32"/>
  <c r="C882" i="32"/>
  <c r="U881" i="32"/>
  <c r="Q881" i="32"/>
  <c r="P881" i="32"/>
  <c r="N881" i="32"/>
  <c r="W881" i="32" s="1"/>
  <c r="M881" i="32"/>
  <c r="L881" i="32"/>
  <c r="O881" i="32" s="1"/>
  <c r="K881" i="32"/>
  <c r="J881" i="32"/>
  <c r="I881" i="32"/>
  <c r="H881" i="32"/>
  <c r="G881" i="32"/>
  <c r="F881" i="32"/>
  <c r="E881" i="32"/>
  <c r="D881" i="32"/>
  <c r="C881" i="32"/>
  <c r="W880" i="32"/>
  <c r="U880" i="32"/>
  <c r="P880" i="32"/>
  <c r="N880" i="32"/>
  <c r="M880" i="32"/>
  <c r="L880" i="32"/>
  <c r="O880" i="32" s="1"/>
  <c r="Q880" i="32" s="1"/>
  <c r="K880" i="32"/>
  <c r="S880" i="32" s="1"/>
  <c r="J880" i="32"/>
  <c r="I880" i="32"/>
  <c r="H880" i="32"/>
  <c r="G880" i="32"/>
  <c r="F880" i="32"/>
  <c r="E880" i="32"/>
  <c r="D880" i="32"/>
  <c r="C880" i="32"/>
  <c r="W879" i="32"/>
  <c r="V879" i="32"/>
  <c r="U879" i="32"/>
  <c r="Y879" i="32" s="1"/>
  <c r="S879" i="32"/>
  <c r="Q879" i="32"/>
  <c r="P879" i="32"/>
  <c r="N879" i="32"/>
  <c r="M879" i="32"/>
  <c r="L879" i="32"/>
  <c r="O879" i="32" s="1"/>
  <c r="K879" i="32"/>
  <c r="J879" i="32"/>
  <c r="I879" i="32"/>
  <c r="H879" i="32"/>
  <c r="G879" i="32"/>
  <c r="F879" i="32"/>
  <c r="E879" i="32"/>
  <c r="D879" i="32"/>
  <c r="C879" i="32"/>
  <c r="W878" i="32"/>
  <c r="U878" i="32"/>
  <c r="P878" i="32"/>
  <c r="O878" i="32"/>
  <c r="Q878" i="32" s="1"/>
  <c r="N878" i="32"/>
  <c r="M878" i="32"/>
  <c r="L878" i="32"/>
  <c r="K878" i="32"/>
  <c r="J878" i="32"/>
  <c r="I878" i="32"/>
  <c r="H878" i="32"/>
  <c r="G878" i="32"/>
  <c r="F878" i="32"/>
  <c r="E878" i="32"/>
  <c r="D878" i="32"/>
  <c r="C878" i="32"/>
  <c r="U877" i="32"/>
  <c r="S877" i="32"/>
  <c r="Q877" i="32"/>
  <c r="P877" i="32"/>
  <c r="O877" i="32"/>
  <c r="N877" i="32"/>
  <c r="M877" i="32"/>
  <c r="L877" i="32"/>
  <c r="K877" i="32"/>
  <c r="J877" i="32"/>
  <c r="I877" i="32"/>
  <c r="H877" i="32"/>
  <c r="G877" i="32"/>
  <c r="F877" i="32"/>
  <c r="E877" i="32"/>
  <c r="D877" i="32"/>
  <c r="C877" i="32"/>
  <c r="U876" i="32"/>
  <c r="S876" i="32"/>
  <c r="Q876" i="32"/>
  <c r="P876" i="32"/>
  <c r="O876" i="32"/>
  <c r="N876" i="32"/>
  <c r="W876" i="32" s="1"/>
  <c r="M876" i="32"/>
  <c r="L876" i="32"/>
  <c r="K876" i="32"/>
  <c r="J876" i="32"/>
  <c r="I876" i="32"/>
  <c r="H876" i="32"/>
  <c r="G876" i="32"/>
  <c r="F876" i="32"/>
  <c r="E876" i="32"/>
  <c r="D876" i="32"/>
  <c r="C876" i="32"/>
  <c r="U875" i="32"/>
  <c r="Q875" i="32"/>
  <c r="P875" i="32"/>
  <c r="N875" i="32"/>
  <c r="W875" i="32" s="1"/>
  <c r="M875" i="32"/>
  <c r="L875" i="32"/>
  <c r="O875" i="32" s="1"/>
  <c r="K875" i="32"/>
  <c r="J875" i="32"/>
  <c r="I875" i="32"/>
  <c r="H875" i="32"/>
  <c r="G875" i="32"/>
  <c r="F875" i="32"/>
  <c r="E875" i="32"/>
  <c r="D875" i="32"/>
  <c r="C875" i="32"/>
  <c r="U874" i="32"/>
  <c r="P874" i="32"/>
  <c r="N874" i="32"/>
  <c r="W874" i="32" s="1"/>
  <c r="M874" i="32"/>
  <c r="L874" i="32"/>
  <c r="O874" i="32" s="1"/>
  <c r="Q874" i="32" s="1"/>
  <c r="K874" i="32"/>
  <c r="J874" i="32"/>
  <c r="I874" i="32"/>
  <c r="H874" i="32"/>
  <c r="G874" i="32"/>
  <c r="F874" i="32"/>
  <c r="E874" i="32"/>
  <c r="D874" i="32"/>
  <c r="C874" i="32"/>
  <c r="W873" i="32"/>
  <c r="V873" i="32"/>
  <c r="U873" i="32"/>
  <c r="S873" i="32"/>
  <c r="P873" i="32"/>
  <c r="N873" i="32"/>
  <c r="M873" i="32"/>
  <c r="L873" i="32"/>
  <c r="O873" i="32" s="1"/>
  <c r="Q873" i="32" s="1"/>
  <c r="K873" i="32"/>
  <c r="J873" i="32"/>
  <c r="I873" i="32"/>
  <c r="H873" i="32"/>
  <c r="G873" i="32"/>
  <c r="F873" i="32"/>
  <c r="E873" i="32"/>
  <c r="D873" i="32"/>
  <c r="C873" i="32"/>
  <c r="W872" i="32"/>
  <c r="V872" i="32"/>
  <c r="U872" i="32"/>
  <c r="S872" i="32"/>
  <c r="Q872" i="32"/>
  <c r="P872" i="32"/>
  <c r="O872" i="32"/>
  <c r="N872" i="32"/>
  <c r="M872" i="32"/>
  <c r="L872" i="32"/>
  <c r="K872" i="32"/>
  <c r="J872" i="32"/>
  <c r="I872" i="32"/>
  <c r="H872" i="32"/>
  <c r="G872" i="32"/>
  <c r="F872" i="32"/>
  <c r="E872" i="32"/>
  <c r="D872" i="32"/>
  <c r="C872" i="32"/>
  <c r="U871" i="32"/>
  <c r="Q871" i="32"/>
  <c r="P871" i="32"/>
  <c r="O871" i="32"/>
  <c r="N871" i="32"/>
  <c r="W871" i="32" s="1"/>
  <c r="M871" i="32"/>
  <c r="L871" i="32"/>
  <c r="K871" i="32"/>
  <c r="J871" i="32"/>
  <c r="I871" i="32"/>
  <c r="H871" i="32"/>
  <c r="G871" i="32"/>
  <c r="F871" i="32"/>
  <c r="E871" i="32"/>
  <c r="D871" i="32"/>
  <c r="C871" i="32"/>
  <c r="W870" i="32"/>
  <c r="U870" i="32"/>
  <c r="Q870" i="32"/>
  <c r="P870" i="32"/>
  <c r="N870" i="32"/>
  <c r="M870" i="32"/>
  <c r="L870" i="32"/>
  <c r="O870" i="32" s="1"/>
  <c r="K870" i="32"/>
  <c r="V870" i="32" s="1"/>
  <c r="J870" i="32"/>
  <c r="I870" i="32"/>
  <c r="H870" i="32"/>
  <c r="G870" i="32"/>
  <c r="F870" i="32"/>
  <c r="E870" i="32"/>
  <c r="D870" i="32"/>
  <c r="C870" i="32"/>
  <c r="W869" i="32"/>
  <c r="U869" i="32"/>
  <c r="Q869" i="32"/>
  <c r="P869" i="32"/>
  <c r="O869" i="32"/>
  <c r="N869" i="32"/>
  <c r="M869" i="32"/>
  <c r="L869" i="32"/>
  <c r="K869" i="32"/>
  <c r="J869" i="32"/>
  <c r="I869" i="32"/>
  <c r="H869" i="32"/>
  <c r="G869" i="32"/>
  <c r="F869" i="32"/>
  <c r="E869" i="32"/>
  <c r="D869" i="32"/>
  <c r="C869" i="32"/>
  <c r="U868" i="32"/>
  <c r="P868" i="32"/>
  <c r="O868" i="32"/>
  <c r="Q868" i="32" s="1"/>
  <c r="N868" i="32"/>
  <c r="W868" i="32" s="1"/>
  <c r="M868" i="32"/>
  <c r="L868" i="32"/>
  <c r="K868" i="32"/>
  <c r="S868" i="32" s="1"/>
  <c r="J868" i="32"/>
  <c r="I868" i="32"/>
  <c r="H868" i="32"/>
  <c r="G868" i="32"/>
  <c r="F868" i="32"/>
  <c r="E868" i="32"/>
  <c r="D868" i="32"/>
  <c r="C868" i="32"/>
  <c r="W867" i="32"/>
  <c r="V867" i="32"/>
  <c r="U867" i="32"/>
  <c r="P867" i="32"/>
  <c r="N867" i="32"/>
  <c r="M867" i="32"/>
  <c r="L867" i="32"/>
  <c r="O867" i="32" s="1"/>
  <c r="Q867" i="32" s="1"/>
  <c r="K867" i="32"/>
  <c r="S867" i="32" s="1"/>
  <c r="J867" i="32"/>
  <c r="I867" i="32"/>
  <c r="H867" i="32"/>
  <c r="G867" i="32"/>
  <c r="F867" i="32"/>
  <c r="E867" i="32"/>
  <c r="D867" i="32"/>
  <c r="C867" i="32"/>
  <c r="W866" i="32"/>
  <c r="X866" i="32" s="1"/>
  <c r="V866" i="32"/>
  <c r="U866" i="32"/>
  <c r="Q866" i="32"/>
  <c r="P866" i="32"/>
  <c r="O866" i="32"/>
  <c r="N866" i="32"/>
  <c r="M866" i="32"/>
  <c r="L866" i="32"/>
  <c r="K866" i="32"/>
  <c r="S866" i="32" s="1"/>
  <c r="J866" i="32"/>
  <c r="I866" i="32"/>
  <c r="H866" i="32"/>
  <c r="G866" i="32"/>
  <c r="F866" i="32"/>
  <c r="E866" i="32"/>
  <c r="D866" i="32"/>
  <c r="C866" i="32"/>
  <c r="W865" i="32"/>
  <c r="U865" i="32"/>
  <c r="S865" i="32"/>
  <c r="Q865" i="32"/>
  <c r="P865" i="32"/>
  <c r="O865" i="32"/>
  <c r="N865" i="32"/>
  <c r="V865" i="32" s="1"/>
  <c r="M865" i="32"/>
  <c r="L865" i="32"/>
  <c r="K865" i="32"/>
  <c r="J865" i="32"/>
  <c r="I865" i="32"/>
  <c r="H865" i="32"/>
  <c r="G865" i="32"/>
  <c r="F865" i="32"/>
  <c r="E865" i="32"/>
  <c r="D865" i="32"/>
  <c r="C865" i="32"/>
  <c r="U864" i="32"/>
  <c r="Q864" i="32"/>
  <c r="P864" i="32"/>
  <c r="N864" i="32"/>
  <c r="W864" i="32" s="1"/>
  <c r="M864" i="32"/>
  <c r="L864" i="32"/>
  <c r="O864" i="32" s="1"/>
  <c r="K864" i="32"/>
  <c r="J864" i="32"/>
  <c r="I864" i="32"/>
  <c r="H864" i="32"/>
  <c r="G864" i="32"/>
  <c r="F864" i="32"/>
  <c r="E864" i="32"/>
  <c r="D864" i="32"/>
  <c r="C864" i="32"/>
  <c r="W863" i="32"/>
  <c r="U863" i="32"/>
  <c r="P863" i="32"/>
  <c r="N863" i="32"/>
  <c r="M863" i="32"/>
  <c r="L863" i="32"/>
  <c r="O863" i="32" s="1"/>
  <c r="Q863" i="32" s="1"/>
  <c r="K863" i="32"/>
  <c r="J863" i="32"/>
  <c r="I863" i="32"/>
  <c r="H863" i="32"/>
  <c r="G863" i="32"/>
  <c r="F863" i="32"/>
  <c r="E863" i="32"/>
  <c r="D863" i="32"/>
  <c r="C863" i="32"/>
  <c r="U862" i="32"/>
  <c r="Q862" i="32"/>
  <c r="P862" i="32"/>
  <c r="O862" i="32"/>
  <c r="N862" i="32"/>
  <c r="W862" i="32" s="1"/>
  <c r="M862" i="32"/>
  <c r="L862" i="32"/>
  <c r="K862" i="32"/>
  <c r="S862" i="32" s="1"/>
  <c r="J862" i="32"/>
  <c r="I862" i="32"/>
  <c r="H862" i="32"/>
  <c r="G862" i="32"/>
  <c r="F862" i="32"/>
  <c r="E862" i="32"/>
  <c r="D862" i="32"/>
  <c r="C862" i="32"/>
  <c r="W861" i="32"/>
  <c r="V861" i="32"/>
  <c r="U861" i="32"/>
  <c r="P861" i="32"/>
  <c r="N861" i="32"/>
  <c r="M861" i="32"/>
  <c r="L861" i="32"/>
  <c r="O861" i="32" s="1"/>
  <c r="Q861" i="32" s="1"/>
  <c r="K861" i="32"/>
  <c r="S861" i="32" s="1"/>
  <c r="J861" i="32"/>
  <c r="I861" i="32"/>
  <c r="H861" i="32"/>
  <c r="G861" i="32"/>
  <c r="F861" i="32"/>
  <c r="E861" i="32"/>
  <c r="D861" i="32"/>
  <c r="C861" i="32"/>
  <c r="W860" i="32"/>
  <c r="U860" i="32"/>
  <c r="Q860" i="32"/>
  <c r="P860" i="32"/>
  <c r="O860" i="32"/>
  <c r="N860" i="32"/>
  <c r="M860" i="32"/>
  <c r="L860" i="32"/>
  <c r="K860" i="32"/>
  <c r="V860" i="32" s="1"/>
  <c r="J860" i="32"/>
  <c r="I860" i="32"/>
  <c r="H860" i="32"/>
  <c r="G860" i="32"/>
  <c r="F860" i="32"/>
  <c r="E860" i="32"/>
  <c r="D860" i="32"/>
  <c r="C860" i="32"/>
  <c r="W859" i="32"/>
  <c r="V859" i="32"/>
  <c r="U859" i="32"/>
  <c r="Q859" i="32"/>
  <c r="P859" i="32"/>
  <c r="O859" i="32"/>
  <c r="N859" i="32"/>
  <c r="M859" i="32"/>
  <c r="L859" i="32"/>
  <c r="K859" i="32"/>
  <c r="S859" i="32" s="1"/>
  <c r="J859" i="32"/>
  <c r="I859" i="32"/>
  <c r="H859" i="32"/>
  <c r="G859" i="32"/>
  <c r="F859" i="32"/>
  <c r="E859" i="32"/>
  <c r="D859" i="32"/>
  <c r="C859" i="32"/>
  <c r="U858" i="32"/>
  <c r="S858" i="32"/>
  <c r="Q858" i="32"/>
  <c r="P858" i="32"/>
  <c r="O858" i="32"/>
  <c r="N858" i="32"/>
  <c r="M858" i="32"/>
  <c r="L858" i="32"/>
  <c r="K858" i="32"/>
  <c r="J858" i="32"/>
  <c r="I858" i="32"/>
  <c r="H858" i="32"/>
  <c r="G858" i="32"/>
  <c r="F858" i="32"/>
  <c r="E858" i="32"/>
  <c r="D858" i="32"/>
  <c r="C858" i="32"/>
  <c r="U857" i="32"/>
  <c r="P857" i="32"/>
  <c r="O857" i="32"/>
  <c r="Q857" i="32" s="1"/>
  <c r="N857" i="32"/>
  <c r="W857" i="32" s="1"/>
  <c r="M857" i="32"/>
  <c r="L857" i="32"/>
  <c r="K857" i="32"/>
  <c r="J857" i="32"/>
  <c r="I857" i="32"/>
  <c r="H857" i="32"/>
  <c r="G857" i="32"/>
  <c r="F857" i="32"/>
  <c r="E857" i="32"/>
  <c r="D857" i="32"/>
  <c r="C857" i="32"/>
  <c r="W856" i="32"/>
  <c r="U856" i="32"/>
  <c r="P856" i="32"/>
  <c r="N856" i="32"/>
  <c r="M856" i="32"/>
  <c r="L856" i="32"/>
  <c r="O856" i="32" s="1"/>
  <c r="Q856" i="32" s="1"/>
  <c r="K856" i="32"/>
  <c r="S856" i="32" s="1"/>
  <c r="J856" i="32"/>
  <c r="I856" i="32"/>
  <c r="H856" i="32"/>
  <c r="G856" i="32"/>
  <c r="F856" i="32"/>
  <c r="E856" i="32"/>
  <c r="D856" i="32"/>
  <c r="C856" i="32"/>
  <c r="U855" i="32"/>
  <c r="S855" i="32"/>
  <c r="P855" i="32"/>
  <c r="N855" i="32"/>
  <c r="W855" i="32" s="1"/>
  <c r="M855" i="32"/>
  <c r="L855" i="32"/>
  <c r="O855" i="32" s="1"/>
  <c r="Q855" i="32" s="1"/>
  <c r="K855" i="32"/>
  <c r="J855" i="32"/>
  <c r="I855" i="32"/>
  <c r="H855" i="32"/>
  <c r="G855" i="32"/>
  <c r="F855" i="32"/>
  <c r="E855" i="32"/>
  <c r="D855" i="32"/>
  <c r="C855" i="32"/>
  <c r="W854" i="32"/>
  <c r="V854" i="32"/>
  <c r="U854" i="32"/>
  <c r="S854" i="32"/>
  <c r="P854" i="32"/>
  <c r="N854" i="32"/>
  <c r="M854" i="32"/>
  <c r="L854" i="32"/>
  <c r="O854" i="32" s="1"/>
  <c r="Q854" i="32" s="1"/>
  <c r="K854" i="32"/>
  <c r="J854" i="32"/>
  <c r="I854" i="32"/>
  <c r="H854" i="32"/>
  <c r="G854" i="32"/>
  <c r="F854" i="32"/>
  <c r="E854" i="32"/>
  <c r="D854" i="32"/>
  <c r="C854" i="32"/>
  <c r="W853" i="32"/>
  <c r="U853" i="32"/>
  <c r="S853" i="32"/>
  <c r="Q853" i="32"/>
  <c r="P853" i="32"/>
  <c r="O853" i="32"/>
  <c r="N853" i="32"/>
  <c r="V853" i="32" s="1"/>
  <c r="M853" i="32"/>
  <c r="L853" i="32"/>
  <c r="K853" i="32"/>
  <c r="J853" i="32"/>
  <c r="I853" i="32"/>
  <c r="H853" i="32"/>
  <c r="G853" i="32"/>
  <c r="F853" i="32"/>
  <c r="E853" i="32"/>
  <c r="D853" i="32"/>
  <c r="C853" i="32"/>
  <c r="U852" i="32"/>
  <c r="S852" i="32"/>
  <c r="P852" i="32"/>
  <c r="O852" i="32"/>
  <c r="Q852" i="32" s="1"/>
  <c r="N852" i="32"/>
  <c r="W852" i="32" s="1"/>
  <c r="M852" i="32"/>
  <c r="L852" i="32"/>
  <c r="K852" i="32"/>
  <c r="V852" i="32" s="1"/>
  <c r="Y852" i="32" s="1"/>
  <c r="J852" i="32"/>
  <c r="I852" i="32"/>
  <c r="H852" i="32"/>
  <c r="G852" i="32"/>
  <c r="F852" i="32"/>
  <c r="E852" i="32"/>
  <c r="D852" i="32"/>
  <c r="C852" i="32"/>
  <c r="V851" i="32"/>
  <c r="U851" i="32"/>
  <c r="P851" i="32"/>
  <c r="N851" i="32"/>
  <c r="W851" i="32" s="1"/>
  <c r="M851" i="32"/>
  <c r="L851" i="32"/>
  <c r="O851" i="32" s="1"/>
  <c r="Q851" i="32" s="1"/>
  <c r="K851" i="32"/>
  <c r="S851" i="32" s="1"/>
  <c r="J851" i="32"/>
  <c r="I851" i="32"/>
  <c r="H851" i="32"/>
  <c r="G851" i="32"/>
  <c r="F851" i="32"/>
  <c r="E851" i="32"/>
  <c r="D851" i="32"/>
  <c r="C851" i="32"/>
  <c r="X850" i="32"/>
  <c r="U850" i="32"/>
  <c r="S850" i="32"/>
  <c r="P850" i="32"/>
  <c r="N850" i="32"/>
  <c r="W850" i="32" s="1"/>
  <c r="M850" i="32"/>
  <c r="L850" i="32"/>
  <c r="O850" i="32" s="1"/>
  <c r="Q850" i="32" s="1"/>
  <c r="Y850" i="32" s="1"/>
  <c r="K850" i="32"/>
  <c r="V850" i="32" s="1"/>
  <c r="J850" i="32"/>
  <c r="I850" i="32"/>
  <c r="H850" i="32"/>
  <c r="G850" i="32"/>
  <c r="F850" i="32"/>
  <c r="E850" i="32"/>
  <c r="D850" i="32"/>
  <c r="C850" i="32"/>
  <c r="W849" i="32"/>
  <c r="V849" i="32"/>
  <c r="U849" i="32"/>
  <c r="S849" i="32"/>
  <c r="P849" i="32"/>
  <c r="N849" i="32"/>
  <c r="M849" i="32"/>
  <c r="L849" i="32"/>
  <c r="O849" i="32" s="1"/>
  <c r="Q849" i="32" s="1"/>
  <c r="K849" i="32"/>
  <c r="J849" i="32"/>
  <c r="I849" i="32"/>
  <c r="H849" i="32"/>
  <c r="G849" i="32"/>
  <c r="F849" i="32"/>
  <c r="E849" i="32"/>
  <c r="D849" i="32"/>
  <c r="C849" i="32"/>
  <c r="U848" i="32"/>
  <c r="S848" i="32"/>
  <c r="Q848" i="32"/>
  <c r="P848" i="32"/>
  <c r="O848" i="32"/>
  <c r="N848" i="32"/>
  <c r="M848" i="32"/>
  <c r="L848" i="32"/>
  <c r="K848" i="32"/>
  <c r="J848" i="32"/>
  <c r="I848" i="32"/>
  <c r="H848" i="32"/>
  <c r="G848" i="32"/>
  <c r="F848" i="32"/>
  <c r="E848" i="32"/>
  <c r="D848" i="32"/>
  <c r="C848" i="32"/>
  <c r="V847" i="32"/>
  <c r="U847" i="32"/>
  <c r="P847" i="32"/>
  <c r="N847" i="32"/>
  <c r="W847" i="32" s="1"/>
  <c r="M847" i="32"/>
  <c r="L847" i="32"/>
  <c r="O847" i="32" s="1"/>
  <c r="Q847" i="32" s="1"/>
  <c r="K847" i="32"/>
  <c r="S847" i="32" s="1"/>
  <c r="J847" i="32"/>
  <c r="I847" i="32"/>
  <c r="H847" i="32"/>
  <c r="G847" i="32"/>
  <c r="F847" i="32"/>
  <c r="E847" i="32"/>
  <c r="D847" i="32"/>
  <c r="C847" i="32"/>
  <c r="X846" i="32"/>
  <c r="U846" i="32"/>
  <c r="S846" i="32"/>
  <c r="P846" i="32"/>
  <c r="O846" i="32"/>
  <c r="Q846" i="32" s="1"/>
  <c r="N846" i="32"/>
  <c r="W846" i="32" s="1"/>
  <c r="M846" i="32"/>
  <c r="L846" i="32"/>
  <c r="K846" i="32"/>
  <c r="V846" i="32" s="1"/>
  <c r="J846" i="32"/>
  <c r="I846" i="32"/>
  <c r="H846" i="32"/>
  <c r="G846" i="32"/>
  <c r="F846" i="32"/>
  <c r="E846" i="32"/>
  <c r="D846" i="32"/>
  <c r="C846" i="32"/>
  <c r="V845" i="32"/>
  <c r="U845" i="32"/>
  <c r="P845" i="32"/>
  <c r="N845" i="32"/>
  <c r="W845" i="32" s="1"/>
  <c r="M845" i="32"/>
  <c r="L845" i="32"/>
  <c r="O845" i="32" s="1"/>
  <c r="Q845" i="32" s="1"/>
  <c r="K845" i="32"/>
  <c r="S845" i="32" s="1"/>
  <c r="J845" i="32"/>
  <c r="I845" i="32"/>
  <c r="H845" i="32"/>
  <c r="G845" i="32"/>
  <c r="F845" i="32"/>
  <c r="E845" i="32"/>
  <c r="D845" i="32"/>
  <c r="C845" i="32"/>
  <c r="W844" i="32"/>
  <c r="U844" i="32"/>
  <c r="S844" i="32"/>
  <c r="P844" i="32"/>
  <c r="N844" i="32"/>
  <c r="M844" i="32"/>
  <c r="L844" i="32"/>
  <c r="O844" i="32" s="1"/>
  <c r="Q844" i="32" s="1"/>
  <c r="K844" i="32"/>
  <c r="J844" i="32"/>
  <c r="I844" i="32"/>
  <c r="H844" i="32"/>
  <c r="G844" i="32"/>
  <c r="F844" i="32"/>
  <c r="E844" i="32"/>
  <c r="D844" i="32"/>
  <c r="C844" i="32"/>
  <c r="W843" i="32"/>
  <c r="V843" i="32"/>
  <c r="U843" i="32"/>
  <c r="S843" i="32"/>
  <c r="P843" i="32"/>
  <c r="N843" i="32"/>
  <c r="M843" i="32"/>
  <c r="L843" i="32"/>
  <c r="O843" i="32" s="1"/>
  <c r="Q843" i="32" s="1"/>
  <c r="K843" i="32"/>
  <c r="J843" i="32"/>
  <c r="I843" i="32"/>
  <c r="H843" i="32"/>
  <c r="G843" i="32"/>
  <c r="F843" i="32"/>
  <c r="E843" i="32"/>
  <c r="D843" i="32"/>
  <c r="C843" i="32"/>
  <c r="U842" i="32"/>
  <c r="S842" i="32"/>
  <c r="Q842" i="32"/>
  <c r="P842" i="32"/>
  <c r="O842" i="32"/>
  <c r="N842" i="32"/>
  <c r="M842" i="32"/>
  <c r="L842" i="32"/>
  <c r="K842" i="32"/>
  <c r="J842" i="32"/>
  <c r="I842" i="32"/>
  <c r="H842" i="32"/>
  <c r="G842" i="32"/>
  <c r="F842" i="32"/>
  <c r="E842" i="32"/>
  <c r="D842" i="32"/>
  <c r="C842" i="32"/>
  <c r="V841" i="32"/>
  <c r="U841" i="32"/>
  <c r="P841" i="32"/>
  <c r="N841" i="32"/>
  <c r="W841" i="32" s="1"/>
  <c r="M841" i="32"/>
  <c r="L841" i="32"/>
  <c r="O841" i="32" s="1"/>
  <c r="Q841" i="32" s="1"/>
  <c r="K841" i="32"/>
  <c r="S841" i="32" s="1"/>
  <c r="J841" i="32"/>
  <c r="I841" i="32"/>
  <c r="H841" i="32"/>
  <c r="G841" i="32"/>
  <c r="F841" i="32"/>
  <c r="E841" i="32"/>
  <c r="D841" i="32"/>
  <c r="C841" i="32"/>
  <c r="U840" i="32"/>
  <c r="S840" i="32"/>
  <c r="P840" i="32"/>
  <c r="O840" i="32"/>
  <c r="Q840" i="32" s="1"/>
  <c r="N840" i="32"/>
  <c r="W840" i="32" s="1"/>
  <c r="M840" i="32"/>
  <c r="L840" i="32"/>
  <c r="K840" i="32"/>
  <c r="J840" i="32"/>
  <c r="I840" i="32"/>
  <c r="H840" i="32"/>
  <c r="G840" i="32"/>
  <c r="F840" i="32"/>
  <c r="E840" i="32"/>
  <c r="D840" i="32"/>
  <c r="C840" i="32"/>
  <c r="V839" i="32"/>
  <c r="U839" i="32"/>
  <c r="P839" i="32"/>
  <c r="N839" i="32"/>
  <c r="W839" i="32" s="1"/>
  <c r="M839" i="32"/>
  <c r="L839" i="32"/>
  <c r="O839" i="32" s="1"/>
  <c r="Q839" i="32" s="1"/>
  <c r="K839" i="32"/>
  <c r="S839" i="32" s="1"/>
  <c r="J839" i="32"/>
  <c r="I839" i="32"/>
  <c r="H839" i="32"/>
  <c r="G839" i="32"/>
  <c r="F839" i="32"/>
  <c r="E839" i="32"/>
  <c r="D839" i="32"/>
  <c r="C839" i="32"/>
  <c r="W838" i="32"/>
  <c r="U838" i="32"/>
  <c r="P838" i="32"/>
  <c r="N838" i="32"/>
  <c r="M838" i="32"/>
  <c r="L838" i="32"/>
  <c r="O838" i="32" s="1"/>
  <c r="Q838" i="32" s="1"/>
  <c r="K838" i="32"/>
  <c r="V838" i="32" s="1"/>
  <c r="J838" i="32"/>
  <c r="I838" i="32"/>
  <c r="H838" i="32"/>
  <c r="G838" i="32"/>
  <c r="F838" i="32"/>
  <c r="E838" i="32"/>
  <c r="D838" i="32"/>
  <c r="C838" i="32"/>
  <c r="W837" i="32"/>
  <c r="V837" i="32"/>
  <c r="U837" i="32"/>
  <c r="S837" i="32"/>
  <c r="P837" i="32"/>
  <c r="N837" i="32"/>
  <c r="M837" i="32"/>
  <c r="L837" i="32"/>
  <c r="O837" i="32" s="1"/>
  <c r="Q837" i="32" s="1"/>
  <c r="K837" i="32"/>
  <c r="J837" i="32"/>
  <c r="I837" i="32"/>
  <c r="H837" i="32"/>
  <c r="G837" i="32"/>
  <c r="F837" i="32"/>
  <c r="E837" i="32"/>
  <c r="D837" i="32"/>
  <c r="C837" i="32"/>
  <c r="U836" i="32"/>
  <c r="S836" i="32"/>
  <c r="Q836" i="32"/>
  <c r="P836" i="32"/>
  <c r="N836" i="32"/>
  <c r="M836" i="32"/>
  <c r="L836" i="32"/>
  <c r="O836" i="32" s="1"/>
  <c r="K836" i="32"/>
  <c r="J836" i="32"/>
  <c r="I836" i="32"/>
  <c r="H836" i="32"/>
  <c r="G836" i="32"/>
  <c r="F836" i="32"/>
  <c r="E836" i="32"/>
  <c r="D836" i="32"/>
  <c r="C836" i="32"/>
  <c r="U835" i="32"/>
  <c r="P835" i="32"/>
  <c r="N835" i="32"/>
  <c r="W835" i="32" s="1"/>
  <c r="M835" i="32"/>
  <c r="L835" i="32"/>
  <c r="O835" i="32" s="1"/>
  <c r="Q835" i="32" s="1"/>
  <c r="K835" i="32"/>
  <c r="S835" i="32" s="1"/>
  <c r="J835" i="32"/>
  <c r="I835" i="32"/>
  <c r="H835" i="32"/>
  <c r="G835" i="32"/>
  <c r="F835" i="32"/>
  <c r="E835" i="32"/>
  <c r="D835" i="32"/>
  <c r="C835" i="32"/>
  <c r="U834" i="32"/>
  <c r="S834" i="32"/>
  <c r="P834" i="32"/>
  <c r="O834" i="32"/>
  <c r="Q834" i="32" s="1"/>
  <c r="N834" i="32"/>
  <c r="M834" i="32"/>
  <c r="L834" i="32"/>
  <c r="K834" i="32"/>
  <c r="J834" i="32"/>
  <c r="I834" i="32"/>
  <c r="H834" i="32"/>
  <c r="G834" i="32"/>
  <c r="F834" i="32"/>
  <c r="E834" i="32"/>
  <c r="D834" i="32"/>
  <c r="C834" i="32"/>
  <c r="V833" i="32"/>
  <c r="U833" i="32"/>
  <c r="P833" i="32"/>
  <c r="N833" i="32"/>
  <c r="W833" i="32" s="1"/>
  <c r="M833" i="32"/>
  <c r="L833" i="32"/>
  <c r="O833" i="32" s="1"/>
  <c r="Q833" i="32" s="1"/>
  <c r="K833" i="32"/>
  <c r="S833" i="32" s="1"/>
  <c r="J833" i="32"/>
  <c r="I833" i="32"/>
  <c r="H833" i="32"/>
  <c r="G833" i="32"/>
  <c r="F833" i="32"/>
  <c r="E833" i="32"/>
  <c r="D833" i="32"/>
  <c r="C833" i="32"/>
  <c r="W832" i="32"/>
  <c r="U832" i="32"/>
  <c r="Q832" i="32"/>
  <c r="P832" i="32"/>
  <c r="N832" i="32"/>
  <c r="M832" i="32"/>
  <c r="L832" i="32"/>
  <c r="O832" i="32" s="1"/>
  <c r="K832" i="32"/>
  <c r="V832" i="32" s="1"/>
  <c r="J832" i="32"/>
  <c r="I832" i="32"/>
  <c r="H832" i="32"/>
  <c r="G832" i="32"/>
  <c r="F832" i="32"/>
  <c r="E832" i="32"/>
  <c r="D832" i="32"/>
  <c r="C832" i="32"/>
  <c r="W831" i="32"/>
  <c r="V831" i="32"/>
  <c r="U831" i="32"/>
  <c r="S831" i="32"/>
  <c r="P831" i="32"/>
  <c r="O831" i="32"/>
  <c r="Q831" i="32" s="1"/>
  <c r="N831" i="32"/>
  <c r="M831" i="32"/>
  <c r="L831" i="32"/>
  <c r="K831" i="32"/>
  <c r="J831" i="32"/>
  <c r="I831" i="32"/>
  <c r="H831" i="32"/>
  <c r="G831" i="32"/>
  <c r="F831" i="32"/>
  <c r="E831" i="32"/>
  <c r="D831" i="32"/>
  <c r="C831" i="32"/>
  <c r="U830" i="32"/>
  <c r="S830" i="32"/>
  <c r="Q830" i="32"/>
  <c r="P830" i="32"/>
  <c r="N830" i="32"/>
  <c r="M830" i="32"/>
  <c r="L830" i="32"/>
  <c r="O830" i="32" s="1"/>
  <c r="K830" i="32"/>
  <c r="J830" i="32"/>
  <c r="I830" i="32"/>
  <c r="H830" i="32"/>
  <c r="G830" i="32"/>
  <c r="F830" i="32"/>
  <c r="E830" i="32"/>
  <c r="D830" i="32"/>
  <c r="C830" i="32"/>
  <c r="U829" i="32"/>
  <c r="P829" i="32"/>
  <c r="O829" i="32"/>
  <c r="Q829" i="32" s="1"/>
  <c r="N829" i="32"/>
  <c r="W829" i="32" s="1"/>
  <c r="M829" i="32"/>
  <c r="L829" i="32"/>
  <c r="K829" i="32"/>
  <c r="S829" i="32" s="1"/>
  <c r="J829" i="32"/>
  <c r="I829" i="32"/>
  <c r="H829" i="32"/>
  <c r="G829" i="32"/>
  <c r="F829" i="32"/>
  <c r="E829" i="32"/>
  <c r="D829" i="32"/>
  <c r="C829" i="32"/>
  <c r="U828" i="32"/>
  <c r="S828" i="32"/>
  <c r="P828" i="32"/>
  <c r="O828" i="32"/>
  <c r="Q828" i="32" s="1"/>
  <c r="N828" i="32"/>
  <c r="V828" i="32" s="1"/>
  <c r="M828" i="32"/>
  <c r="L828" i="32"/>
  <c r="K828" i="32"/>
  <c r="J828" i="32"/>
  <c r="I828" i="32"/>
  <c r="H828" i="32"/>
  <c r="G828" i="32"/>
  <c r="F828" i="32"/>
  <c r="E828" i="32"/>
  <c r="D828" i="32"/>
  <c r="C828" i="32"/>
  <c r="V827" i="32"/>
  <c r="U827" i="32"/>
  <c r="P827" i="32"/>
  <c r="N827" i="32"/>
  <c r="W827" i="32" s="1"/>
  <c r="M827" i="32"/>
  <c r="L827" i="32"/>
  <c r="O827" i="32" s="1"/>
  <c r="Q827" i="32" s="1"/>
  <c r="K827" i="32"/>
  <c r="S827" i="32" s="1"/>
  <c r="J827" i="32"/>
  <c r="I827" i="32"/>
  <c r="H827" i="32"/>
  <c r="G827" i="32"/>
  <c r="F827" i="32"/>
  <c r="E827" i="32"/>
  <c r="D827" i="32"/>
  <c r="C827" i="32"/>
  <c r="W826" i="32"/>
  <c r="U826" i="32"/>
  <c r="S826" i="32"/>
  <c r="P826" i="32"/>
  <c r="N826" i="32"/>
  <c r="M826" i="32"/>
  <c r="L826" i="32"/>
  <c r="O826" i="32" s="1"/>
  <c r="Q826" i="32" s="1"/>
  <c r="K826" i="32"/>
  <c r="V826" i="32" s="1"/>
  <c r="J826" i="32"/>
  <c r="I826" i="32"/>
  <c r="H826" i="32"/>
  <c r="G826" i="32"/>
  <c r="F826" i="32"/>
  <c r="E826" i="32"/>
  <c r="D826" i="32"/>
  <c r="C826" i="32"/>
  <c r="W825" i="32"/>
  <c r="V825" i="32"/>
  <c r="U825" i="32"/>
  <c r="S825" i="32"/>
  <c r="P825" i="32"/>
  <c r="O825" i="32"/>
  <c r="Q825" i="32" s="1"/>
  <c r="N825" i="32"/>
  <c r="M825" i="32"/>
  <c r="L825" i="32"/>
  <c r="K825" i="32"/>
  <c r="J825" i="32"/>
  <c r="I825" i="32"/>
  <c r="H825" i="32"/>
  <c r="G825" i="32"/>
  <c r="F825" i="32"/>
  <c r="E825" i="32"/>
  <c r="D825" i="32"/>
  <c r="C825" i="32"/>
  <c r="U824" i="32"/>
  <c r="S824" i="32"/>
  <c r="P824" i="32"/>
  <c r="N824" i="32"/>
  <c r="M824" i="32"/>
  <c r="L824" i="32"/>
  <c r="O824" i="32" s="1"/>
  <c r="Q824" i="32" s="1"/>
  <c r="K824" i="32"/>
  <c r="J824" i="32"/>
  <c r="I824" i="32"/>
  <c r="H824" i="32"/>
  <c r="G824" i="32"/>
  <c r="F824" i="32"/>
  <c r="E824" i="32"/>
  <c r="D824" i="32"/>
  <c r="C824" i="32"/>
  <c r="V823" i="32"/>
  <c r="U823" i="32"/>
  <c r="Q823" i="32"/>
  <c r="P823" i="32"/>
  <c r="O823" i="32"/>
  <c r="N823" i="32"/>
  <c r="W823" i="32" s="1"/>
  <c r="M823" i="32"/>
  <c r="L823" i="32"/>
  <c r="K823" i="32"/>
  <c r="S823" i="32" s="1"/>
  <c r="J823" i="32"/>
  <c r="I823" i="32"/>
  <c r="H823" i="32"/>
  <c r="G823" i="32"/>
  <c r="F823" i="32"/>
  <c r="E823" i="32"/>
  <c r="D823" i="32"/>
  <c r="C823" i="32"/>
  <c r="U822" i="32"/>
  <c r="S822" i="32"/>
  <c r="P822" i="32"/>
  <c r="N822" i="32"/>
  <c r="M822" i="32"/>
  <c r="L822" i="32"/>
  <c r="O822" i="32" s="1"/>
  <c r="Q822" i="32" s="1"/>
  <c r="K822" i="32"/>
  <c r="J822" i="32"/>
  <c r="I822" i="32"/>
  <c r="H822" i="32"/>
  <c r="G822" i="32"/>
  <c r="F822" i="32"/>
  <c r="E822" i="32"/>
  <c r="D822" i="32"/>
  <c r="C822" i="32"/>
  <c r="U821" i="32"/>
  <c r="P821" i="32"/>
  <c r="N821" i="32"/>
  <c r="W821" i="32" s="1"/>
  <c r="M821" i="32"/>
  <c r="L821" i="32"/>
  <c r="O821" i="32" s="1"/>
  <c r="Q821" i="32" s="1"/>
  <c r="K821" i="32"/>
  <c r="S821" i="32" s="1"/>
  <c r="J821" i="32"/>
  <c r="I821" i="32"/>
  <c r="H821" i="32"/>
  <c r="G821" i="32"/>
  <c r="F821" i="32"/>
  <c r="E821" i="32"/>
  <c r="D821" i="32"/>
  <c r="C821" i="32"/>
  <c r="U820" i="32"/>
  <c r="S820" i="32"/>
  <c r="Q820" i="32"/>
  <c r="P820" i="32"/>
  <c r="N820" i="32"/>
  <c r="W820" i="32" s="1"/>
  <c r="M820" i="32"/>
  <c r="L820" i="32"/>
  <c r="O820" i="32" s="1"/>
  <c r="K820" i="32"/>
  <c r="J820" i="32"/>
  <c r="I820" i="32"/>
  <c r="H820" i="32"/>
  <c r="G820" i="32"/>
  <c r="F820" i="32"/>
  <c r="E820" i="32"/>
  <c r="D820" i="32"/>
  <c r="C820" i="32"/>
  <c r="W819" i="32"/>
  <c r="V819" i="32"/>
  <c r="U819" i="32"/>
  <c r="S819" i="32"/>
  <c r="P819" i="32"/>
  <c r="N819" i="32"/>
  <c r="M819" i="32"/>
  <c r="L819" i="32"/>
  <c r="O819" i="32" s="1"/>
  <c r="Q819" i="32" s="1"/>
  <c r="K819" i="32"/>
  <c r="J819" i="32"/>
  <c r="I819" i="32"/>
  <c r="H819" i="32"/>
  <c r="G819" i="32"/>
  <c r="F819" i="32"/>
  <c r="E819" i="32"/>
  <c r="D819" i="32"/>
  <c r="C819" i="32"/>
  <c r="U818" i="32"/>
  <c r="S818" i="32"/>
  <c r="Q818" i="32"/>
  <c r="P818" i="32"/>
  <c r="N818" i="32"/>
  <c r="M818" i="32"/>
  <c r="L818" i="32"/>
  <c r="O818" i="32" s="1"/>
  <c r="K818" i="32"/>
  <c r="J818" i="32"/>
  <c r="I818" i="32"/>
  <c r="H818" i="32"/>
  <c r="G818" i="32"/>
  <c r="F818" i="32"/>
  <c r="E818" i="32"/>
  <c r="D818" i="32"/>
  <c r="C818" i="32"/>
  <c r="U817" i="32"/>
  <c r="P817" i="32"/>
  <c r="N817" i="32"/>
  <c r="W817" i="32" s="1"/>
  <c r="M817" i="32"/>
  <c r="L817" i="32"/>
  <c r="O817" i="32" s="1"/>
  <c r="Q817" i="32" s="1"/>
  <c r="K817" i="32"/>
  <c r="J817" i="32"/>
  <c r="I817" i="32"/>
  <c r="H817" i="32"/>
  <c r="G817" i="32"/>
  <c r="F817" i="32"/>
  <c r="E817" i="32"/>
  <c r="D817" i="32"/>
  <c r="C817" i="32"/>
  <c r="U816" i="32"/>
  <c r="S816" i="32"/>
  <c r="P816" i="32"/>
  <c r="O816" i="32"/>
  <c r="Q816" i="32" s="1"/>
  <c r="N816" i="32"/>
  <c r="V816" i="32" s="1"/>
  <c r="M816" i="32"/>
  <c r="L816" i="32"/>
  <c r="K816" i="32"/>
  <c r="J816" i="32"/>
  <c r="I816" i="32"/>
  <c r="H816" i="32"/>
  <c r="G816" i="32"/>
  <c r="F816" i="32"/>
  <c r="E816" i="32"/>
  <c r="D816" i="32"/>
  <c r="C816" i="32"/>
  <c r="V815" i="32"/>
  <c r="U815" i="32"/>
  <c r="P815" i="32"/>
  <c r="N815" i="32"/>
  <c r="W815" i="32" s="1"/>
  <c r="M815" i="32"/>
  <c r="L815" i="32"/>
  <c r="O815" i="32" s="1"/>
  <c r="Q815" i="32" s="1"/>
  <c r="K815" i="32"/>
  <c r="S815" i="32" s="1"/>
  <c r="J815" i="32"/>
  <c r="I815" i="32"/>
  <c r="H815" i="32"/>
  <c r="G815" i="32"/>
  <c r="F815" i="32"/>
  <c r="E815" i="32"/>
  <c r="D815" i="32"/>
  <c r="C815" i="32"/>
  <c r="W814" i="32"/>
  <c r="U814" i="32"/>
  <c r="Q814" i="32"/>
  <c r="P814" i="32"/>
  <c r="N814" i="32"/>
  <c r="M814" i="32"/>
  <c r="L814" i="32"/>
  <c r="O814" i="32" s="1"/>
  <c r="K814" i="32"/>
  <c r="V814" i="32" s="1"/>
  <c r="J814" i="32"/>
  <c r="I814" i="32"/>
  <c r="H814" i="32"/>
  <c r="G814" i="32"/>
  <c r="F814" i="32"/>
  <c r="E814" i="32"/>
  <c r="D814" i="32"/>
  <c r="C814" i="32"/>
  <c r="W813" i="32"/>
  <c r="V813" i="32"/>
  <c r="U813" i="32"/>
  <c r="S813" i="32"/>
  <c r="P813" i="32"/>
  <c r="O813" i="32"/>
  <c r="Q813" i="32" s="1"/>
  <c r="N813" i="32"/>
  <c r="M813" i="32"/>
  <c r="L813" i="32"/>
  <c r="K813" i="32"/>
  <c r="J813" i="32"/>
  <c r="I813" i="32"/>
  <c r="H813" i="32"/>
  <c r="G813" i="32"/>
  <c r="F813" i="32"/>
  <c r="E813" i="32"/>
  <c r="D813" i="32"/>
  <c r="C813" i="32"/>
  <c r="U812" i="32"/>
  <c r="S812" i="32"/>
  <c r="Q812" i="32"/>
  <c r="P812" i="32"/>
  <c r="N812" i="32"/>
  <c r="M812" i="32"/>
  <c r="L812" i="32"/>
  <c r="O812" i="32" s="1"/>
  <c r="K812" i="32"/>
  <c r="J812" i="32"/>
  <c r="I812" i="32"/>
  <c r="H812" i="32"/>
  <c r="G812" i="32"/>
  <c r="F812" i="32"/>
  <c r="E812" i="32"/>
  <c r="D812" i="32"/>
  <c r="C812" i="32"/>
  <c r="U811" i="32"/>
  <c r="P811" i="32"/>
  <c r="O811" i="32"/>
  <c r="Q811" i="32" s="1"/>
  <c r="N811" i="32"/>
  <c r="W811" i="32" s="1"/>
  <c r="M811" i="32"/>
  <c r="L811" i="32"/>
  <c r="K811" i="32"/>
  <c r="S811" i="32" s="1"/>
  <c r="J811" i="32"/>
  <c r="I811" i="32"/>
  <c r="H811" i="32"/>
  <c r="G811" i="32"/>
  <c r="F811" i="32"/>
  <c r="E811" i="32"/>
  <c r="D811" i="32"/>
  <c r="C811" i="32"/>
  <c r="U810" i="32"/>
  <c r="S810" i="32"/>
  <c r="P810" i="32"/>
  <c r="O810" i="32"/>
  <c r="Q810" i="32" s="1"/>
  <c r="N810" i="32"/>
  <c r="V810" i="32" s="1"/>
  <c r="M810" i="32"/>
  <c r="L810" i="32"/>
  <c r="K810" i="32"/>
  <c r="J810" i="32"/>
  <c r="I810" i="32"/>
  <c r="H810" i="32"/>
  <c r="G810" i="32"/>
  <c r="F810" i="32"/>
  <c r="E810" i="32"/>
  <c r="D810" i="32"/>
  <c r="C810" i="32"/>
  <c r="U809" i="32"/>
  <c r="P809" i="32"/>
  <c r="N809" i="32"/>
  <c r="W809" i="32" s="1"/>
  <c r="M809" i="32"/>
  <c r="L809" i="32"/>
  <c r="O809" i="32" s="1"/>
  <c r="Q809" i="32" s="1"/>
  <c r="K809" i="32"/>
  <c r="S809" i="32" s="1"/>
  <c r="J809" i="32"/>
  <c r="I809" i="32"/>
  <c r="H809" i="32"/>
  <c r="G809" i="32"/>
  <c r="F809" i="32"/>
  <c r="E809" i="32"/>
  <c r="D809" i="32"/>
  <c r="C809" i="32"/>
  <c r="U808" i="32"/>
  <c r="S808" i="32"/>
  <c r="P808" i="32"/>
  <c r="N808" i="32"/>
  <c r="W808" i="32" s="1"/>
  <c r="M808" i="32"/>
  <c r="L808" i="32"/>
  <c r="O808" i="32" s="1"/>
  <c r="Q808" i="32" s="1"/>
  <c r="K808" i="32"/>
  <c r="J808" i="32"/>
  <c r="I808" i="32"/>
  <c r="H808" i="32"/>
  <c r="G808" i="32"/>
  <c r="F808" i="32"/>
  <c r="E808" i="32"/>
  <c r="D808" i="32"/>
  <c r="C808" i="32"/>
  <c r="W807" i="32"/>
  <c r="U807" i="32"/>
  <c r="P807" i="32"/>
  <c r="O807" i="32"/>
  <c r="Q807" i="32" s="1"/>
  <c r="N807" i="32"/>
  <c r="M807" i="32"/>
  <c r="L807" i="32"/>
  <c r="K807" i="32"/>
  <c r="V807" i="32" s="1"/>
  <c r="J807" i="32"/>
  <c r="I807" i="32"/>
  <c r="H807" i="32"/>
  <c r="G807" i="32"/>
  <c r="F807" i="32"/>
  <c r="E807" i="32"/>
  <c r="D807" i="32"/>
  <c r="C807" i="32"/>
  <c r="U806" i="32"/>
  <c r="Q806" i="32"/>
  <c r="P806" i="32"/>
  <c r="N806" i="32"/>
  <c r="W806" i="32" s="1"/>
  <c r="M806" i="32"/>
  <c r="L806" i="32"/>
  <c r="O806" i="32" s="1"/>
  <c r="K806" i="32"/>
  <c r="S806" i="32" s="1"/>
  <c r="J806" i="32"/>
  <c r="I806" i="32"/>
  <c r="H806" i="32"/>
  <c r="G806" i="32"/>
  <c r="F806" i="32"/>
  <c r="E806" i="32"/>
  <c r="D806" i="32"/>
  <c r="C806" i="32"/>
  <c r="U805" i="32"/>
  <c r="P805" i="32"/>
  <c r="O805" i="32"/>
  <c r="Q805" i="32" s="1"/>
  <c r="N805" i="32"/>
  <c r="W805" i="32" s="1"/>
  <c r="M805" i="32"/>
  <c r="L805" i="32"/>
  <c r="K805" i="32"/>
  <c r="V805" i="32" s="1"/>
  <c r="J805" i="32"/>
  <c r="I805" i="32"/>
  <c r="H805" i="32"/>
  <c r="G805" i="32"/>
  <c r="F805" i="32"/>
  <c r="E805" i="32"/>
  <c r="D805" i="32"/>
  <c r="C805" i="32"/>
  <c r="W804" i="32"/>
  <c r="V804" i="32"/>
  <c r="U804" i="32"/>
  <c r="S804" i="32"/>
  <c r="P804" i="32"/>
  <c r="N804" i="32"/>
  <c r="M804" i="32"/>
  <c r="L804" i="32"/>
  <c r="O804" i="32" s="1"/>
  <c r="Q804" i="32" s="1"/>
  <c r="Y804" i="32" s="1"/>
  <c r="K804" i="32"/>
  <c r="J804" i="32"/>
  <c r="I804" i="32"/>
  <c r="H804" i="32"/>
  <c r="G804" i="32"/>
  <c r="F804" i="32"/>
  <c r="E804" i="32"/>
  <c r="D804" i="32"/>
  <c r="C804" i="32"/>
  <c r="U803" i="32"/>
  <c r="S803" i="32"/>
  <c r="P803" i="32"/>
  <c r="N803" i="32"/>
  <c r="W803" i="32" s="1"/>
  <c r="M803" i="32"/>
  <c r="L803" i="32"/>
  <c r="O803" i="32" s="1"/>
  <c r="Q803" i="32" s="1"/>
  <c r="K803" i="32"/>
  <c r="J803" i="32"/>
  <c r="I803" i="32"/>
  <c r="H803" i="32"/>
  <c r="G803" i="32"/>
  <c r="F803" i="32"/>
  <c r="E803" i="32"/>
  <c r="D803" i="32"/>
  <c r="C803" i="32"/>
  <c r="W802" i="32"/>
  <c r="V802" i="32"/>
  <c r="U802" i="32"/>
  <c r="P802" i="32"/>
  <c r="O802" i="32"/>
  <c r="Q802" i="32" s="1"/>
  <c r="N802" i="32"/>
  <c r="M802" i="32"/>
  <c r="L802" i="32"/>
  <c r="K802" i="32"/>
  <c r="S802" i="32" s="1"/>
  <c r="J802" i="32"/>
  <c r="I802" i="32"/>
  <c r="H802" i="32"/>
  <c r="G802" i="32"/>
  <c r="F802" i="32"/>
  <c r="E802" i="32"/>
  <c r="D802" i="32"/>
  <c r="C802" i="32"/>
  <c r="W801" i="32"/>
  <c r="V801" i="32"/>
  <c r="U801" i="32"/>
  <c r="S801" i="32"/>
  <c r="P801" i="32"/>
  <c r="O801" i="32"/>
  <c r="Q801" i="32" s="1"/>
  <c r="N801" i="32"/>
  <c r="M801" i="32"/>
  <c r="L801" i="32"/>
  <c r="K801" i="32"/>
  <c r="J801" i="32"/>
  <c r="I801" i="32"/>
  <c r="H801" i="32"/>
  <c r="G801" i="32"/>
  <c r="F801" i="32"/>
  <c r="E801" i="32"/>
  <c r="D801" i="32"/>
  <c r="C801" i="32"/>
  <c r="U800" i="32"/>
  <c r="P800" i="32"/>
  <c r="O800" i="32"/>
  <c r="Q800" i="32" s="1"/>
  <c r="N800" i="32"/>
  <c r="W800" i="32" s="1"/>
  <c r="M800" i="32"/>
  <c r="L800" i="32"/>
  <c r="K800" i="32"/>
  <c r="J800" i="32"/>
  <c r="I800" i="32"/>
  <c r="H800" i="32"/>
  <c r="G800" i="32"/>
  <c r="F800" i="32"/>
  <c r="E800" i="32"/>
  <c r="D800" i="32"/>
  <c r="C800" i="32"/>
  <c r="W799" i="32"/>
  <c r="U799" i="32"/>
  <c r="P799" i="32"/>
  <c r="N799" i="32"/>
  <c r="M799" i="32"/>
  <c r="L799" i="32"/>
  <c r="O799" i="32" s="1"/>
  <c r="Q799" i="32" s="1"/>
  <c r="K799" i="32"/>
  <c r="J799" i="32"/>
  <c r="I799" i="32"/>
  <c r="H799" i="32"/>
  <c r="G799" i="32"/>
  <c r="F799" i="32"/>
  <c r="E799" i="32"/>
  <c r="D799" i="32"/>
  <c r="C799" i="32"/>
  <c r="W798" i="32"/>
  <c r="U798" i="32"/>
  <c r="P798" i="32"/>
  <c r="N798" i="32"/>
  <c r="M798" i="32"/>
  <c r="L798" i="32"/>
  <c r="O798" i="32" s="1"/>
  <c r="Q798" i="32" s="1"/>
  <c r="K798" i="32"/>
  <c r="J798" i="32"/>
  <c r="I798" i="32"/>
  <c r="H798" i="32"/>
  <c r="G798" i="32"/>
  <c r="F798" i="32"/>
  <c r="E798" i="32"/>
  <c r="D798" i="32"/>
  <c r="C798" i="32"/>
  <c r="W797" i="32"/>
  <c r="U797" i="32"/>
  <c r="S797" i="32"/>
  <c r="P797" i="32"/>
  <c r="N797" i="32"/>
  <c r="V797" i="32" s="1"/>
  <c r="M797" i="32"/>
  <c r="L797" i="32"/>
  <c r="O797" i="32" s="1"/>
  <c r="Q797" i="32" s="1"/>
  <c r="K797" i="32"/>
  <c r="J797" i="32"/>
  <c r="I797" i="32"/>
  <c r="H797" i="32"/>
  <c r="G797" i="32"/>
  <c r="F797" i="32"/>
  <c r="E797" i="32"/>
  <c r="D797" i="32"/>
  <c r="C797" i="32"/>
  <c r="W796" i="32"/>
  <c r="V796" i="32"/>
  <c r="U796" i="32"/>
  <c r="Q796" i="32"/>
  <c r="P796" i="32"/>
  <c r="O796" i="32"/>
  <c r="N796" i="32"/>
  <c r="M796" i="32"/>
  <c r="L796" i="32"/>
  <c r="K796" i="32"/>
  <c r="S796" i="32" s="1"/>
  <c r="J796" i="32"/>
  <c r="I796" i="32"/>
  <c r="H796" i="32"/>
  <c r="G796" i="32"/>
  <c r="F796" i="32"/>
  <c r="E796" i="32"/>
  <c r="D796" i="32"/>
  <c r="C796" i="32"/>
  <c r="W795" i="32"/>
  <c r="V795" i="32"/>
  <c r="U795" i="32"/>
  <c r="S795" i="32"/>
  <c r="Q795" i="32"/>
  <c r="P795" i="32"/>
  <c r="O795" i="32"/>
  <c r="N795" i="32"/>
  <c r="M795" i="32"/>
  <c r="L795" i="32"/>
  <c r="K795" i="32"/>
  <c r="J795" i="32"/>
  <c r="I795" i="32"/>
  <c r="H795" i="32"/>
  <c r="G795" i="32"/>
  <c r="F795" i="32"/>
  <c r="E795" i="32"/>
  <c r="D795" i="32"/>
  <c r="C795" i="32"/>
  <c r="U794" i="32"/>
  <c r="P794" i="32"/>
  <c r="O794" i="32"/>
  <c r="Q794" i="32" s="1"/>
  <c r="N794" i="32"/>
  <c r="W794" i="32" s="1"/>
  <c r="M794" i="32"/>
  <c r="L794" i="32"/>
  <c r="K794" i="32"/>
  <c r="J794" i="32"/>
  <c r="I794" i="32"/>
  <c r="H794" i="32"/>
  <c r="G794" i="32"/>
  <c r="F794" i="32"/>
  <c r="E794" i="32"/>
  <c r="D794" i="32"/>
  <c r="C794" i="32"/>
  <c r="W793" i="32"/>
  <c r="U793" i="32"/>
  <c r="P793" i="32"/>
  <c r="N793" i="32"/>
  <c r="M793" i="32"/>
  <c r="L793" i="32"/>
  <c r="O793" i="32" s="1"/>
  <c r="Q793" i="32" s="1"/>
  <c r="K793" i="32"/>
  <c r="J793" i="32"/>
  <c r="I793" i="32"/>
  <c r="H793" i="32"/>
  <c r="G793" i="32"/>
  <c r="F793" i="32"/>
  <c r="E793" i="32"/>
  <c r="D793" i="32"/>
  <c r="C793" i="32"/>
  <c r="W792" i="32"/>
  <c r="U792" i="32"/>
  <c r="P792" i="32"/>
  <c r="N792" i="32"/>
  <c r="M792" i="32"/>
  <c r="L792" i="32"/>
  <c r="O792" i="32" s="1"/>
  <c r="Q792" i="32" s="1"/>
  <c r="K792" i="32"/>
  <c r="J792" i="32"/>
  <c r="I792" i="32"/>
  <c r="H792" i="32"/>
  <c r="G792" i="32"/>
  <c r="F792" i="32"/>
  <c r="E792" i="32"/>
  <c r="D792" i="32"/>
  <c r="C792" i="32"/>
  <c r="W791" i="32"/>
  <c r="U791" i="32"/>
  <c r="S791" i="32"/>
  <c r="Q791" i="32"/>
  <c r="P791" i="32"/>
  <c r="N791" i="32"/>
  <c r="V791" i="32" s="1"/>
  <c r="M791" i="32"/>
  <c r="L791" i="32"/>
  <c r="O791" i="32" s="1"/>
  <c r="K791" i="32"/>
  <c r="J791" i="32"/>
  <c r="I791" i="32"/>
  <c r="H791" i="32"/>
  <c r="G791" i="32"/>
  <c r="F791" i="32"/>
  <c r="E791" i="32"/>
  <c r="D791" i="32"/>
  <c r="C791" i="32"/>
  <c r="W790" i="32"/>
  <c r="V790" i="32"/>
  <c r="U790" i="32"/>
  <c r="P790" i="32"/>
  <c r="O790" i="32"/>
  <c r="Q790" i="32" s="1"/>
  <c r="N790" i="32"/>
  <c r="M790" i="32"/>
  <c r="L790" i="32"/>
  <c r="K790" i="32"/>
  <c r="S790" i="32" s="1"/>
  <c r="J790" i="32"/>
  <c r="I790" i="32"/>
  <c r="H790" i="32"/>
  <c r="G790" i="32"/>
  <c r="F790" i="32"/>
  <c r="E790" i="32"/>
  <c r="D790" i="32"/>
  <c r="C790" i="32"/>
  <c r="W789" i="32"/>
  <c r="V789" i="32"/>
  <c r="U789" i="32"/>
  <c r="S789" i="32"/>
  <c r="P789" i="32"/>
  <c r="O789" i="32"/>
  <c r="Q789" i="32" s="1"/>
  <c r="N789" i="32"/>
  <c r="M789" i="32"/>
  <c r="L789" i="32"/>
  <c r="K789" i="32"/>
  <c r="J789" i="32"/>
  <c r="I789" i="32"/>
  <c r="H789" i="32"/>
  <c r="G789" i="32"/>
  <c r="F789" i="32"/>
  <c r="E789" i="32"/>
  <c r="D789" i="32"/>
  <c r="C789" i="32"/>
  <c r="U788" i="32"/>
  <c r="P788" i="32"/>
  <c r="O788" i="32"/>
  <c r="Q788" i="32" s="1"/>
  <c r="N788" i="32"/>
  <c r="W788" i="32" s="1"/>
  <c r="M788" i="32"/>
  <c r="L788" i="32"/>
  <c r="K788" i="32"/>
  <c r="S788" i="32" s="1"/>
  <c r="J788" i="32"/>
  <c r="I788" i="32"/>
  <c r="H788" i="32"/>
  <c r="G788" i="32"/>
  <c r="F788" i="32"/>
  <c r="E788" i="32"/>
  <c r="D788" i="32"/>
  <c r="C788" i="32"/>
  <c r="W787" i="32"/>
  <c r="U787" i="32"/>
  <c r="S787" i="32"/>
  <c r="P787" i="32"/>
  <c r="N787" i="32"/>
  <c r="M787" i="32"/>
  <c r="L787" i="32"/>
  <c r="O787" i="32" s="1"/>
  <c r="Q787" i="32" s="1"/>
  <c r="Y787" i="32" s="1"/>
  <c r="K787" i="32"/>
  <c r="V787" i="32" s="1"/>
  <c r="J787" i="32"/>
  <c r="I787" i="32"/>
  <c r="H787" i="32"/>
  <c r="G787" i="32"/>
  <c r="F787" i="32"/>
  <c r="E787" i="32"/>
  <c r="D787" i="32"/>
  <c r="C787" i="32"/>
  <c r="W786" i="32"/>
  <c r="U786" i="32"/>
  <c r="P786" i="32"/>
  <c r="N786" i="32"/>
  <c r="M786" i="32"/>
  <c r="L786" i="32"/>
  <c r="O786" i="32" s="1"/>
  <c r="Q786" i="32" s="1"/>
  <c r="K786" i="32"/>
  <c r="J786" i="32"/>
  <c r="I786" i="32"/>
  <c r="H786" i="32"/>
  <c r="G786" i="32"/>
  <c r="F786" i="32"/>
  <c r="E786" i="32"/>
  <c r="D786" i="32"/>
  <c r="C786" i="32"/>
  <c r="U785" i="32"/>
  <c r="S785" i="32"/>
  <c r="P785" i="32"/>
  <c r="N785" i="32"/>
  <c r="V785" i="32" s="1"/>
  <c r="M785" i="32"/>
  <c r="L785" i="32"/>
  <c r="O785" i="32" s="1"/>
  <c r="Q785" i="32" s="1"/>
  <c r="K785" i="32"/>
  <c r="J785" i="32"/>
  <c r="I785" i="32"/>
  <c r="H785" i="32"/>
  <c r="G785" i="32"/>
  <c r="F785" i="32"/>
  <c r="E785" i="32"/>
  <c r="D785" i="32"/>
  <c r="C785" i="32"/>
  <c r="W784" i="32"/>
  <c r="V784" i="32"/>
  <c r="U784" i="32"/>
  <c r="Q784" i="32"/>
  <c r="P784" i="32"/>
  <c r="O784" i="32"/>
  <c r="N784" i="32"/>
  <c r="M784" i="32"/>
  <c r="L784" i="32"/>
  <c r="K784" i="32"/>
  <c r="S784" i="32" s="1"/>
  <c r="J784" i="32"/>
  <c r="I784" i="32"/>
  <c r="H784" i="32"/>
  <c r="G784" i="32"/>
  <c r="F784" i="32"/>
  <c r="E784" i="32"/>
  <c r="D784" i="32"/>
  <c r="C784" i="32"/>
  <c r="W783" i="32"/>
  <c r="V783" i="32"/>
  <c r="U783" i="32"/>
  <c r="S783" i="32"/>
  <c r="Q783" i="32"/>
  <c r="Y783" i="32" s="1"/>
  <c r="P783" i="32"/>
  <c r="O783" i="32"/>
  <c r="N783" i="32"/>
  <c r="M783" i="32"/>
  <c r="L783" i="32"/>
  <c r="K783" i="32"/>
  <c r="J783" i="32"/>
  <c r="I783" i="32"/>
  <c r="H783" i="32"/>
  <c r="G783" i="32"/>
  <c r="F783" i="32"/>
  <c r="E783" i="32"/>
  <c r="D783" i="32"/>
  <c r="C783" i="32"/>
  <c r="V782" i="32"/>
  <c r="Y782" i="32" s="1"/>
  <c r="U782" i="32"/>
  <c r="P782" i="32"/>
  <c r="O782" i="32"/>
  <c r="Q782" i="32" s="1"/>
  <c r="N782" i="32"/>
  <c r="W782" i="32" s="1"/>
  <c r="M782" i="32"/>
  <c r="L782" i="32"/>
  <c r="K782" i="32"/>
  <c r="S782" i="32" s="1"/>
  <c r="J782" i="32"/>
  <c r="I782" i="32"/>
  <c r="H782" i="32"/>
  <c r="G782" i="32"/>
  <c r="F782" i="32"/>
  <c r="E782" i="32"/>
  <c r="D782" i="32"/>
  <c r="C782" i="32"/>
  <c r="W781" i="32"/>
  <c r="U781" i="32"/>
  <c r="P781" i="32"/>
  <c r="N781" i="32"/>
  <c r="M781" i="32"/>
  <c r="L781" i="32"/>
  <c r="O781" i="32" s="1"/>
  <c r="Q781" i="32" s="1"/>
  <c r="K781" i="32"/>
  <c r="J781" i="32"/>
  <c r="I781" i="32"/>
  <c r="H781" i="32"/>
  <c r="G781" i="32"/>
  <c r="F781" i="32"/>
  <c r="E781" i="32"/>
  <c r="D781" i="32"/>
  <c r="C781" i="32"/>
  <c r="W780" i="32"/>
  <c r="U780" i="32"/>
  <c r="P780" i="32"/>
  <c r="N780" i="32"/>
  <c r="M780" i="32"/>
  <c r="L780" i="32"/>
  <c r="O780" i="32" s="1"/>
  <c r="Q780" i="32" s="1"/>
  <c r="K780" i="32"/>
  <c r="J780" i="32"/>
  <c r="I780" i="32"/>
  <c r="H780" i="32"/>
  <c r="G780" i="32"/>
  <c r="F780" i="32"/>
  <c r="E780" i="32"/>
  <c r="D780" i="32"/>
  <c r="C780" i="32"/>
  <c r="W779" i="32"/>
  <c r="U779" i="32"/>
  <c r="S779" i="32"/>
  <c r="Q779" i="32"/>
  <c r="P779" i="32"/>
  <c r="N779" i="32"/>
  <c r="V779" i="32" s="1"/>
  <c r="M779" i="32"/>
  <c r="L779" i="32"/>
  <c r="O779" i="32" s="1"/>
  <c r="K779" i="32"/>
  <c r="J779" i="32"/>
  <c r="I779" i="32"/>
  <c r="H779" i="32"/>
  <c r="G779" i="32"/>
  <c r="F779" i="32"/>
  <c r="E779" i="32"/>
  <c r="D779" i="32"/>
  <c r="C779" i="32"/>
  <c r="W778" i="32"/>
  <c r="V778" i="32"/>
  <c r="U778" i="32"/>
  <c r="P778" i="32"/>
  <c r="O778" i="32"/>
  <c r="Q778" i="32" s="1"/>
  <c r="N778" i="32"/>
  <c r="M778" i="32"/>
  <c r="L778" i="32"/>
  <c r="K778" i="32"/>
  <c r="S778" i="32" s="1"/>
  <c r="J778" i="32"/>
  <c r="I778" i="32"/>
  <c r="H778" i="32"/>
  <c r="G778" i="32"/>
  <c r="F778" i="32"/>
  <c r="E778" i="32"/>
  <c r="D778" i="32"/>
  <c r="C778" i="32"/>
  <c r="W777" i="32"/>
  <c r="V777" i="32"/>
  <c r="U777" i="32"/>
  <c r="S777" i="32"/>
  <c r="P777" i="32"/>
  <c r="O777" i="32"/>
  <c r="Q777" i="32" s="1"/>
  <c r="N777" i="32"/>
  <c r="M777" i="32"/>
  <c r="L777" i="32"/>
  <c r="K777" i="32"/>
  <c r="J777" i="32"/>
  <c r="I777" i="32"/>
  <c r="H777" i="32"/>
  <c r="G777" i="32"/>
  <c r="F777" i="32"/>
  <c r="E777" i="32"/>
  <c r="D777" i="32"/>
  <c r="C777" i="32"/>
  <c r="Y776" i="32"/>
  <c r="V776" i="32"/>
  <c r="U776" i="32"/>
  <c r="P776" i="32"/>
  <c r="O776" i="32"/>
  <c r="Q776" i="32" s="1"/>
  <c r="N776" i="32"/>
  <c r="W776" i="32" s="1"/>
  <c r="M776" i="32"/>
  <c r="L776" i="32"/>
  <c r="K776" i="32"/>
  <c r="S776" i="32" s="1"/>
  <c r="J776" i="32"/>
  <c r="I776" i="32"/>
  <c r="H776" i="32"/>
  <c r="G776" i="32"/>
  <c r="F776" i="32"/>
  <c r="E776" i="32"/>
  <c r="D776" i="32"/>
  <c r="C776" i="32"/>
  <c r="W775" i="32"/>
  <c r="U775" i="32"/>
  <c r="P775" i="32"/>
  <c r="N775" i="32"/>
  <c r="M775" i="32"/>
  <c r="L775" i="32"/>
  <c r="O775" i="32" s="1"/>
  <c r="Q775" i="32" s="1"/>
  <c r="K775" i="32"/>
  <c r="V775" i="32" s="1"/>
  <c r="J775" i="32"/>
  <c r="I775" i="32"/>
  <c r="H775" i="32"/>
  <c r="G775" i="32"/>
  <c r="F775" i="32"/>
  <c r="E775" i="32"/>
  <c r="D775" i="32"/>
  <c r="C775" i="32"/>
  <c r="W774" i="32"/>
  <c r="U774" i="32"/>
  <c r="P774" i="32"/>
  <c r="N774" i="32"/>
  <c r="M774" i="32"/>
  <c r="L774" i="32"/>
  <c r="O774" i="32" s="1"/>
  <c r="Q774" i="32" s="1"/>
  <c r="K774" i="32"/>
  <c r="J774" i="32"/>
  <c r="I774" i="32"/>
  <c r="H774" i="32"/>
  <c r="G774" i="32"/>
  <c r="F774" i="32"/>
  <c r="E774" i="32"/>
  <c r="D774" i="32"/>
  <c r="C774" i="32"/>
  <c r="W773" i="32"/>
  <c r="U773" i="32"/>
  <c r="S773" i="32"/>
  <c r="Q773" i="32"/>
  <c r="P773" i="32"/>
  <c r="N773" i="32"/>
  <c r="V773" i="32" s="1"/>
  <c r="M773" i="32"/>
  <c r="L773" i="32"/>
  <c r="O773" i="32" s="1"/>
  <c r="K773" i="32"/>
  <c r="J773" i="32"/>
  <c r="I773" i="32"/>
  <c r="H773" i="32"/>
  <c r="G773" i="32"/>
  <c r="F773" i="32"/>
  <c r="E773" i="32"/>
  <c r="D773" i="32"/>
  <c r="C773" i="32"/>
  <c r="W772" i="32"/>
  <c r="V772" i="32"/>
  <c r="U772" i="32"/>
  <c r="Q772" i="32"/>
  <c r="P772" i="32"/>
  <c r="O772" i="32"/>
  <c r="N772" i="32"/>
  <c r="M772" i="32"/>
  <c r="L772" i="32"/>
  <c r="K772" i="32"/>
  <c r="S772" i="32" s="1"/>
  <c r="J772" i="32"/>
  <c r="I772" i="32"/>
  <c r="H772" i="32"/>
  <c r="G772" i="32"/>
  <c r="F772" i="32"/>
  <c r="E772" i="32"/>
  <c r="D772" i="32"/>
  <c r="C772" i="32"/>
  <c r="X771" i="32"/>
  <c r="W771" i="32"/>
  <c r="V771" i="32"/>
  <c r="U771" i="32"/>
  <c r="S771" i="32"/>
  <c r="Q771" i="32"/>
  <c r="Y771" i="32" s="1"/>
  <c r="P771" i="32"/>
  <c r="O771" i="32"/>
  <c r="N771" i="32"/>
  <c r="M771" i="32"/>
  <c r="L771" i="32"/>
  <c r="K771" i="32"/>
  <c r="J771" i="32"/>
  <c r="I771" i="32"/>
  <c r="H771" i="32"/>
  <c r="G771" i="32"/>
  <c r="F771" i="32"/>
  <c r="E771" i="32"/>
  <c r="D771" i="32"/>
  <c r="C771" i="32"/>
  <c r="V770" i="32"/>
  <c r="U770" i="32"/>
  <c r="P770" i="32"/>
  <c r="O770" i="32"/>
  <c r="Q770" i="32" s="1"/>
  <c r="N770" i="32"/>
  <c r="W770" i="32" s="1"/>
  <c r="M770" i="32"/>
  <c r="L770" i="32"/>
  <c r="K770" i="32"/>
  <c r="S770" i="32" s="1"/>
  <c r="J770" i="32"/>
  <c r="I770" i="32"/>
  <c r="H770" i="32"/>
  <c r="G770" i="32"/>
  <c r="F770" i="32"/>
  <c r="E770" i="32"/>
  <c r="D770" i="32"/>
  <c r="C770" i="32"/>
  <c r="W769" i="32"/>
  <c r="U769" i="32"/>
  <c r="P769" i="32"/>
  <c r="N769" i="32"/>
  <c r="M769" i="32"/>
  <c r="L769" i="32"/>
  <c r="O769" i="32" s="1"/>
  <c r="Q769" i="32" s="1"/>
  <c r="K769" i="32"/>
  <c r="V769" i="32" s="1"/>
  <c r="J769" i="32"/>
  <c r="I769" i="32"/>
  <c r="H769" i="32"/>
  <c r="G769" i="32"/>
  <c r="F769" i="32"/>
  <c r="E769" i="32"/>
  <c r="D769" i="32"/>
  <c r="C769" i="32"/>
  <c r="W768" i="32"/>
  <c r="U768" i="32"/>
  <c r="P768" i="32"/>
  <c r="N768" i="32"/>
  <c r="M768" i="32"/>
  <c r="L768" i="32"/>
  <c r="O768" i="32" s="1"/>
  <c r="Q768" i="32" s="1"/>
  <c r="K768" i="32"/>
  <c r="J768" i="32"/>
  <c r="I768" i="32"/>
  <c r="H768" i="32"/>
  <c r="G768" i="32"/>
  <c r="F768" i="32"/>
  <c r="E768" i="32"/>
  <c r="D768" i="32"/>
  <c r="C768" i="32"/>
  <c r="W767" i="32"/>
  <c r="U767" i="32"/>
  <c r="S767" i="32"/>
  <c r="Q767" i="32"/>
  <c r="P767" i="32"/>
  <c r="N767" i="32"/>
  <c r="V767" i="32" s="1"/>
  <c r="M767" i="32"/>
  <c r="L767" i="32"/>
  <c r="O767" i="32" s="1"/>
  <c r="K767" i="32"/>
  <c r="J767" i="32"/>
  <c r="I767" i="32"/>
  <c r="H767" i="32"/>
  <c r="G767" i="32"/>
  <c r="F767" i="32"/>
  <c r="E767" i="32"/>
  <c r="D767" i="32"/>
  <c r="C767" i="32"/>
  <c r="W766" i="32"/>
  <c r="V766" i="32"/>
  <c r="U766" i="32"/>
  <c r="P766" i="32"/>
  <c r="N766" i="32"/>
  <c r="M766" i="32"/>
  <c r="L766" i="32"/>
  <c r="O766" i="32" s="1"/>
  <c r="Q766" i="32" s="1"/>
  <c r="K766" i="32"/>
  <c r="S766" i="32" s="1"/>
  <c r="J766" i="32"/>
  <c r="I766" i="32"/>
  <c r="H766" i="32"/>
  <c r="G766" i="32"/>
  <c r="F766" i="32"/>
  <c r="E766" i="32"/>
  <c r="D766" i="32"/>
  <c r="C766" i="32"/>
  <c r="W765" i="32"/>
  <c r="V765" i="32"/>
  <c r="U765" i="32"/>
  <c r="S765" i="32"/>
  <c r="P765" i="32"/>
  <c r="O765" i="32"/>
  <c r="Q765" i="32" s="1"/>
  <c r="N765" i="32"/>
  <c r="M765" i="32"/>
  <c r="L765" i="32"/>
  <c r="K765" i="32"/>
  <c r="J765" i="32"/>
  <c r="I765" i="32"/>
  <c r="H765" i="32"/>
  <c r="G765" i="32"/>
  <c r="F765" i="32"/>
  <c r="E765" i="32"/>
  <c r="D765" i="32"/>
  <c r="C765" i="32"/>
  <c r="U764" i="32"/>
  <c r="P764" i="32"/>
  <c r="O764" i="32"/>
  <c r="Q764" i="32" s="1"/>
  <c r="N764" i="32"/>
  <c r="W764" i="32" s="1"/>
  <c r="M764" i="32"/>
  <c r="L764" i="32"/>
  <c r="K764" i="32"/>
  <c r="S764" i="32" s="1"/>
  <c r="J764" i="32"/>
  <c r="I764" i="32"/>
  <c r="H764" i="32"/>
  <c r="G764" i="32"/>
  <c r="F764" i="32"/>
  <c r="E764" i="32"/>
  <c r="D764" i="32"/>
  <c r="C764" i="32"/>
  <c r="W763" i="32"/>
  <c r="Y763" i="32" s="1"/>
  <c r="U763" i="32"/>
  <c r="S763" i="32"/>
  <c r="P763" i="32"/>
  <c r="N763" i="32"/>
  <c r="M763" i="32"/>
  <c r="L763" i="32"/>
  <c r="O763" i="32" s="1"/>
  <c r="Q763" i="32" s="1"/>
  <c r="K763" i="32"/>
  <c r="V763" i="32" s="1"/>
  <c r="J763" i="32"/>
  <c r="I763" i="32"/>
  <c r="H763" i="32"/>
  <c r="G763" i="32"/>
  <c r="F763" i="32"/>
  <c r="E763" i="32"/>
  <c r="D763" i="32"/>
  <c r="C763" i="32"/>
  <c r="W762" i="32"/>
  <c r="U762" i="32"/>
  <c r="P762" i="32"/>
  <c r="N762" i="32"/>
  <c r="M762" i="32"/>
  <c r="L762" i="32"/>
  <c r="O762" i="32" s="1"/>
  <c r="Q762" i="32" s="1"/>
  <c r="K762" i="32"/>
  <c r="J762" i="32"/>
  <c r="I762" i="32"/>
  <c r="H762" i="32"/>
  <c r="G762" i="32"/>
  <c r="F762" i="32"/>
  <c r="E762" i="32"/>
  <c r="D762" i="32"/>
  <c r="C762" i="32"/>
  <c r="U761" i="32"/>
  <c r="S761" i="32"/>
  <c r="P761" i="32"/>
  <c r="N761" i="32"/>
  <c r="M761" i="32"/>
  <c r="L761" i="32"/>
  <c r="O761" i="32" s="1"/>
  <c r="Q761" i="32" s="1"/>
  <c r="K761" i="32"/>
  <c r="J761" i="32"/>
  <c r="I761" i="32"/>
  <c r="H761" i="32"/>
  <c r="G761" i="32"/>
  <c r="F761" i="32"/>
  <c r="E761" i="32"/>
  <c r="D761" i="32"/>
  <c r="C761" i="32"/>
  <c r="W760" i="32"/>
  <c r="V760" i="32"/>
  <c r="U760" i="32"/>
  <c r="P760" i="32"/>
  <c r="N760" i="32"/>
  <c r="M760" i="32"/>
  <c r="L760" i="32"/>
  <c r="O760" i="32" s="1"/>
  <c r="Q760" i="32" s="1"/>
  <c r="K760" i="32"/>
  <c r="S760" i="32" s="1"/>
  <c r="J760" i="32"/>
  <c r="I760" i="32"/>
  <c r="H760" i="32"/>
  <c r="G760" i="32"/>
  <c r="F760" i="32"/>
  <c r="E760" i="32"/>
  <c r="D760" i="32"/>
  <c r="C760" i="32"/>
  <c r="W759" i="32"/>
  <c r="V759" i="32"/>
  <c r="U759" i="32"/>
  <c r="S759" i="32"/>
  <c r="Q759" i="32"/>
  <c r="P759" i="32"/>
  <c r="O759" i="32"/>
  <c r="N759" i="32"/>
  <c r="M759" i="32"/>
  <c r="L759" i="32"/>
  <c r="K759" i="32"/>
  <c r="J759" i="32"/>
  <c r="I759" i="32"/>
  <c r="H759" i="32"/>
  <c r="G759" i="32"/>
  <c r="F759" i="32"/>
  <c r="E759" i="32"/>
  <c r="D759" i="32"/>
  <c r="C759" i="32"/>
  <c r="U758" i="32"/>
  <c r="P758" i="32"/>
  <c r="O758" i="32"/>
  <c r="Q758" i="32" s="1"/>
  <c r="N758" i="32"/>
  <c r="W758" i="32" s="1"/>
  <c r="M758" i="32"/>
  <c r="L758" i="32"/>
  <c r="K758" i="32"/>
  <c r="S758" i="32" s="1"/>
  <c r="J758" i="32"/>
  <c r="I758" i="32"/>
  <c r="H758" i="32"/>
  <c r="G758" i="32"/>
  <c r="F758" i="32"/>
  <c r="E758" i="32"/>
  <c r="D758" i="32"/>
  <c r="C758" i="32"/>
  <c r="W757" i="32"/>
  <c r="U757" i="32"/>
  <c r="S757" i="32"/>
  <c r="Y757" i="32" s="1"/>
  <c r="P757" i="32"/>
  <c r="N757" i="32"/>
  <c r="M757" i="32"/>
  <c r="L757" i="32"/>
  <c r="O757" i="32" s="1"/>
  <c r="Q757" i="32" s="1"/>
  <c r="K757" i="32"/>
  <c r="V757" i="32" s="1"/>
  <c r="J757" i="32"/>
  <c r="I757" i="32"/>
  <c r="H757" i="32"/>
  <c r="G757" i="32"/>
  <c r="F757" i="32"/>
  <c r="E757" i="32"/>
  <c r="D757" i="32"/>
  <c r="C757" i="32"/>
  <c r="W756" i="32"/>
  <c r="U756" i="32"/>
  <c r="P756" i="32"/>
  <c r="N756" i="32"/>
  <c r="M756" i="32"/>
  <c r="L756" i="32"/>
  <c r="O756" i="32" s="1"/>
  <c r="Q756" i="32" s="1"/>
  <c r="K756" i="32"/>
  <c r="J756" i="32"/>
  <c r="I756" i="32"/>
  <c r="H756" i="32"/>
  <c r="G756" i="32"/>
  <c r="F756" i="32"/>
  <c r="E756" i="32"/>
  <c r="D756" i="32"/>
  <c r="C756" i="32"/>
  <c r="U755" i="32"/>
  <c r="S755" i="32"/>
  <c r="P755" i="32"/>
  <c r="N755" i="32"/>
  <c r="V755" i="32" s="1"/>
  <c r="M755" i="32"/>
  <c r="L755" i="32"/>
  <c r="O755" i="32" s="1"/>
  <c r="Q755" i="32" s="1"/>
  <c r="K755" i="32"/>
  <c r="J755" i="32"/>
  <c r="I755" i="32"/>
  <c r="H755" i="32"/>
  <c r="G755" i="32"/>
  <c r="F755" i="32"/>
  <c r="E755" i="32"/>
  <c r="D755" i="32"/>
  <c r="C755" i="32"/>
  <c r="W754" i="32"/>
  <c r="V754" i="32"/>
  <c r="U754" i="32"/>
  <c r="P754" i="32"/>
  <c r="N754" i="32"/>
  <c r="M754" i="32"/>
  <c r="L754" i="32"/>
  <c r="O754" i="32" s="1"/>
  <c r="Q754" i="32" s="1"/>
  <c r="K754" i="32"/>
  <c r="S754" i="32" s="1"/>
  <c r="J754" i="32"/>
  <c r="I754" i="32"/>
  <c r="H754" i="32"/>
  <c r="G754" i="32"/>
  <c r="F754" i="32"/>
  <c r="E754" i="32"/>
  <c r="D754" i="32"/>
  <c r="C754" i="32"/>
  <c r="W753" i="32"/>
  <c r="V753" i="32"/>
  <c r="U753" i="32"/>
  <c r="S753" i="32"/>
  <c r="P753" i="32"/>
  <c r="O753" i="32"/>
  <c r="Q753" i="32" s="1"/>
  <c r="N753" i="32"/>
  <c r="M753" i="32"/>
  <c r="L753" i="32"/>
  <c r="K753" i="32"/>
  <c r="J753" i="32"/>
  <c r="I753" i="32"/>
  <c r="H753" i="32"/>
  <c r="G753" i="32"/>
  <c r="F753" i="32"/>
  <c r="E753" i="32"/>
  <c r="D753" i="32"/>
  <c r="C753" i="32"/>
  <c r="U752" i="32"/>
  <c r="P752" i="32"/>
  <c r="O752" i="32"/>
  <c r="Q752" i="32" s="1"/>
  <c r="N752" i="32"/>
  <c r="W752" i="32" s="1"/>
  <c r="M752" i="32"/>
  <c r="L752" i="32"/>
  <c r="K752" i="32"/>
  <c r="S752" i="32" s="1"/>
  <c r="J752" i="32"/>
  <c r="I752" i="32"/>
  <c r="H752" i="32"/>
  <c r="G752" i="32"/>
  <c r="F752" i="32"/>
  <c r="E752" i="32"/>
  <c r="D752" i="32"/>
  <c r="C752" i="32"/>
  <c r="U751" i="32"/>
  <c r="S751" i="32"/>
  <c r="P751" i="32"/>
  <c r="N751" i="32"/>
  <c r="W751" i="32" s="1"/>
  <c r="M751" i="32"/>
  <c r="L751" i="32"/>
  <c r="O751" i="32" s="1"/>
  <c r="Q751" i="32" s="1"/>
  <c r="K751" i="32"/>
  <c r="J751" i="32"/>
  <c r="I751" i="32"/>
  <c r="H751" i="32"/>
  <c r="G751" i="32"/>
  <c r="F751" i="32"/>
  <c r="E751" i="32"/>
  <c r="D751" i="32"/>
  <c r="C751" i="32"/>
  <c r="W750" i="32"/>
  <c r="U750" i="32"/>
  <c r="P750" i="32"/>
  <c r="N750" i="32"/>
  <c r="M750" i="32"/>
  <c r="L750" i="32"/>
  <c r="O750" i="32" s="1"/>
  <c r="Q750" i="32" s="1"/>
  <c r="K750" i="32"/>
  <c r="J750" i="32"/>
  <c r="I750" i="32"/>
  <c r="H750" i="32"/>
  <c r="G750" i="32"/>
  <c r="F750" i="32"/>
  <c r="E750" i="32"/>
  <c r="D750" i="32"/>
  <c r="C750" i="32"/>
  <c r="U749" i="32"/>
  <c r="S749" i="32"/>
  <c r="P749" i="32"/>
  <c r="N749" i="32"/>
  <c r="V749" i="32" s="1"/>
  <c r="M749" i="32"/>
  <c r="L749" i="32"/>
  <c r="O749" i="32" s="1"/>
  <c r="Q749" i="32" s="1"/>
  <c r="K749" i="32"/>
  <c r="J749" i="32"/>
  <c r="I749" i="32"/>
  <c r="H749" i="32"/>
  <c r="G749" i="32"/>
  <c r="F749" i="32"/>
  <c r="E749" i="32"/>
  <c r="D749" i="32"/>
  <c r="C749" i="32"/>
  <c r="W748" i="32"/>
  <c r="V748" i="32"/>
  <c r="U748" i="32"/>
  <c r="P748" i="32"/>
  <c r="N748" i="32"/>
  <c r="M748" i="32"/>
  <c r="L748" i="32"/>
  <c r="O748" i="32" s="1"/>
  <c r="Q748" i="32" s="1"/>
  <c r="K748" i="32"/>
  <c r="S748" i="32" s="1"/>
  <c r="J748" i="32"/>
  <c r="I748" i="32"/>
  <c r="H748" i="32"/>
  <c r="G748" i="32"/>
  <c r="F748" i="32"/>
  <c r="E748" i="32"/>
  <c r="D748" i="32"/>
  <c r="C748" i="32"/>
  <c r="W747" i="32"/>
  <c r="V747" i="32"/>
  <c r="U747" i="32"/>
  <c r="S747" i="32"/>
  <c r="P747" i="32"/>
  <c r="O747" i="32"/>
  <c r="Q747" i="32" s="1"/>
  <c r="N747" i="32"/>
  <c r="M747" i="32"/>
  <c r="L747" i="32"/>
  <c r="K747" i="32"/>
  <c r="J747" i="32"/>
  <c r="I747" i="32"/>
  <c r="H747" i="32"/>
  <c r="G747" i="32"/>
  <c r="F747" i="32"/>
  <c r="E747" i="32"/>
  <c r="D747" i="32"/>
  <c r="C747" i="32"/>
  <c r="U746" i="32"/>
  <c r="P746" i="32"/>
  <c r="O746" i="32"/>
  <c r="Q746" i="32" s="1"/>
  <c r="N746" i="32"/>
  <c r="W746" i="32" s="1"/>
  <c r="M746" i="32"/>
  <c r="L746" i="32"/>
  <c r="K746" i="32"/>
  <c r="S746" i="32" s="1"/>
  <c r="J746" i="32"/>
  <c r="I746" i="32"/>
  <c r="H746" i="32"/>
  <c r="G746" i="32"/>
  <c r="F746" i="32"/>
  <c r="E746" i="32"/>
  <c r="D746" i="32"/>
  <c r="C746" i="32"/>
  <c r="U745" i="32"/>
  <c r="S745" i="32"/>
  <c r="P745" i="32"/>
  <c r="N745" i="32"/>
  <c r="W745" i="32" s="1"/>
  <c r="M745" i="32"/>
  <c r="L745" i="32"/>
  <c r="O745" i="32" s="1"/>
  <c r="Q745" i="32" s="1"/>
  <c r="K745" i="32"/>
  <c r="J745" i="32"/>
  <c r="I745" i="32"/>
  <c r="H745" i="32"/>
  <c r="G745" i="32"/>
  <c r="F745" i="32"/>
  <c r="E745" i="32"/>
  <c r="D745" i="32"/>
  <c r="C745" i="32"/>
  <c r="W744" i="32"/>
  <c r="U744" i="32"/>
  <c r="P744" i="32"/>
  <c r="N744" i="32"/>
  <c r="M744" i="32"/>
  <c r="L744" i="32"/>
  <c r="O744" i="32" s="1"/>
  <c r="Q744" i="32" s="1"/>
  <c r="K744" i="32"/>
  <c r="J744" i="32"/>
  <c r="I744" i="32"/>
  <c r="H744" i="32"/>
  <c r="G744" i="32"/>
  <c r="F744" i="32"/>
  <c r="E744" i="32"/>
  <c r="D744" i="32"/>
  <c r="C744" i="32"/>
  <c r="U743" i="32"/>
  <c r="S743" i="32"/>
  <c r="P743" i="32"/>
  <c r="N743" i="32"/>
  <c r="M743" i="32"/>
  <c r="L743" i="32"/>
  <c r="O743" i="32" s="1"/>
  <c r="Q743" i="32" s="1"/>
  <c r="K743" i="32"/>
  <c r="J743" i="32"/>
  <c r="I743" i="32"/>
  <c r="H743" i="32"/>
  <c r="G743" i="32"/>
  <c r="F743" i="32"/>
  <c r="E743" i="32"/>
  <c r="D743" i="32"/>
  <c r="C743" i="32"/>
  <c r="W742" i="32"/>
  <c r="U742" i="32"/>
  <c r="P742" i="32"/>
  <c r="O742" i="32"/>
  <c r="Q742" i="32" s="1"/>
  <c r="N742" i="32"/>
  <c r="M742" i="32"/>
  <c r="L742" i="32"/>
  <c r="K742" i="32"/>
  <c r="S742" i="32" s="1"/>
  <c r="J742" i="32"/>
  <c r="I742" i="32"/>
  <c r="H742" i="32"/>
  <c r="G742" i="32"/>
  <c r="F742" i="32"/>
  <c r="E742" i="32"/>
  <c r="D742" i="32"/>
  <c r="C742" i="32"/>
  <c r="W741" i="32"/>
  <c r="V741" i="32"/>
  <c r="U741" i="32"/>
  <c r="S741" i="32"/>
  <c r="P741" i="32"/>
  <c r="O741" i="32"/>
  <c r="Q741" i="32" s="1"/>
  <c r="N741" i="32"/>
  <c r="M741" i="32"/>
  <c r="L741" i="32"/>
  <c r="K741" i="32"/>
  <c r="J741" i="32"/>
  <c r="I741" i="32"/>
  <c r="H741" i="32"/>
  <c r="G741" i="32"/>
  <c r="F741" i="32"/>
  <c r="E741" i="32"/>
  <c r="D741" i="32"/>
  <c r="C741" i="32"/>
  <c r="U740" i="32"/>
  <c r="P740" i="32"/>
  <c r="O740" i="32"/>
  <c r="Q740" i="32" s="1"/>
  <c r="N740" i="32"/>
  <c r="W740" i="32" s="1"/>
  <c r="M740" i="32"/>
  <c r="L740" i="32"/>
  <c r="K740" i="32"/>
  <c r="J740" i="32"/>
  <c r="I740" i="32"/>
  <c r="H740" i="32"/>
  <c r="G740" i="32"/>
  <c r="F740" i="32"/>
  <c r="E740" i="32"/>
  <c r="D740" i="32"/>
  <c r="C740" i="32"/>
  <c r="U739" i="32"/>
  <c r="S739" i="32"/>
  <c r="Q739" i="32"/>
  <c r="P739" i="32"/>
  <c r="N739" i="32"/>
  <c r="W739" i="32" s="1"/>
  <c r="M739" i="32"/>
  <c r="L739" i="32"/>
  <c r="O739" i="32" s="1"/>
  <c r="K739" i="32"/>
  <c r="J739" i="32"/>
  <c r="I739" i="32"/>
  <c r="H739" i="32"/>
  <c r="G739" i="32"/>
  <c r="F739" i="32"/>
  <c r="E739" i="32"/>
  <c r="D739" i="32"/>
  <c r="C739" i="32"/>
  <c r="W738" i="32"/>
  <c r="U738" i="32"/>
  <c r="P738" i="32"/>
  <c r="N738" i="32"/>
  <c r="M738" i="32"/>
  <c r="L738" i="32"/>
  <c r="O738" i="32" s="1"/>
  <c r="Q738" i="32" s="1"/>
  <c r="K738" i="32"/>
  <c r="J738" i="32"/>
  <c r="I738" i="32"/>
  <c r="H738" i="32"/>
  <c r="G738" i="32"/>
  <c r="F738" i="32"/>
  <c r="E738" i="32"/>
  <c r="D738" i="32"/>
  <c r="C738" i="32"/>
  <c r="U737" i="32"/>
  <c r="S737" i="32"/>
  <c r="Q737" i="32"/>
  <c r="P737" i="32"/>
  <c r="N737" i="32"/>
  <c r="V737" i="32" s="1"/>
  <c r="M737" i="32"/>
  <c r="L737" i="32"/>
  <c r="O737" i="32" s="1"/>
  <c r="K737" i="32"/>
  <c r="J737" i="32"/>
  <c r="I737" i="32"/>
  <c r="H737" i="32"/>
  <c r="G737" i="32"/>
  <c r="F737" i="32"/>
  <c r="E737" i="32"/>
  <c r="D737" i="32"/>
  <c r="C737" i="32"/>
  <c r="W736" i="32"/>
  <c r="U736" i="32"/>
  <c r="P736" i="32"/>
  <c r="N736" i="32"/>
  <c r="M736" i="32"/>
  <c r="L736" i="32"/>
  <c r="O736" i="32" s="1"/>
  <c r="Q736" i="32" s="1"/>
  <c r="K736" i="32"/>
  <c r="S736" i="32" s="1"/>
  <c r="J736" i="32"/>
  <c r="I736" i="32"/>
  <c r="H736" i="32"/>
  <c r="G736" i="32"/>
  <c r="F736" i="32"/>
  <c r="E736" i="32"/>
  <c r="D736" i="32"/>
  <c r="C736" i="32"/>
  <c r="W735" i="32"/>
  <c r="X735" i="32" s="1"/>
  <c r="V735" i="32"/>
  <c r="U735" i="32"/>
  <c r="S735" i="32"/>
  <c r="Q735" i="32"/>
  <c r="P735" i="32"/>
  <c r="O735" i="32"/>
  <c r="N735" i="32"/>
  <c r="M735" i="32"/>
  <c r="L735" i="32"/>
  <c r="K735" i="32"/>
  <c r="J735" i="32"/>
  <c r="I735" i="32"/>
  <c r="H735" i="32"/>
  <c r="G735" i="32"/>
  <c r="F735" i="32"/>
  <c r="E735" i="32"/>
  <c r="D735" i="32"/>
  <c r="C735" i="32"/>
  <c r="V734" i="32"/>
  <c r="U734" i="32"/>
  <c r="P734" i="32"/>
  <c r="O734" i="32"/>
  <c r="Q734" i="32" s="1"/>
  <c r="N734" i="32"/>
  <c r="W734" i="32" s="1"/>
  <c r="M734" i="32"/>
  <c r="L734" i="32"/>
  <c r="K734" i="32"/>
  <c r="S734" i="32" s="1"/>
  <c r="J734" i="32"/>
  <c r="I734" i="32"/>
  <c r="H734" i="32"/>
  <c r="G734" i="32"/>
  <c r="F734" i="32"/>
  <c r="E734" i="32"/>
  <c r="D734" i="32"/>
  <c r="C734" i="32"/>
  <c r="W733" i="32"/>
  <c r="U733" i="32"/>
  <c r="Q733" i="32"/>
  <c r="P733" i="32"/>
  <c r="N733" i="32"/>
  <c r="M733" i="32"/>
  <c r="L733" i="32"/>
  <c r="O733" i="32" s="1"/>
  <c r="K733" i="32"/>
  <c r="V733" i="32" s="1"/>
  <c r="J733" i="32"/>
  <c r="I733" i="32"/>
  <c r="H733" i="32"/>
  <c r="G733" i="32"/>
  <c r="F733" i="32"/>
  <c r="E733" i="32"/>
  <c r="D733" i="32"/>
  <c r="C733" i="32"/>
  <c r="W732" i="32"/>
  <c r="U732" i="32"/>
  <c r="P732" i="32"/>
  <c r="O732" i="32"/>
  <c r="Q732" i="32" s="1"/>
  <c r="N732" i="32"/>
  <c r="M732" i="32"/>
  <c r="L732" i="32"/>
  <c r="K732" i="32"/>
  <c r="J732" i="32"/>
  <c r="I732" i="32"/>
  <c r="H732" i="32"/>
  <c r="G732" i="32"/>
  <c r="F732" i="32"/>
  <c r="E732" i="32"/>
  <c r="D732" i="32"/>
  <c r="C732" i="32"/>
  <c r="X731" i="32"/>
  <c r="W731" i="32"/>
  <c r="U731" i="32"/>
  <c r="S731" i="32"/>
  <c r="Q731" i="32"/>
  <c r="Y731" i="32" s="1"/>
  <c r="P731" i="32"/>
  <c r="N731" i="32"/>
  <c r="V731" i="32" s="1"/>
  <c r="M731" i="32"/>
  <c r="L731" i="32"/>
  <c r="O731" i="32" s="1"/>
  <c r="K731" i="32"/>
  <c r="J731" i="32"/>
  <c r="I731" i="32"/>
  <c r="H731" i="32"/>
  <c r="G731" i="32"/>
  <c r="F731" i="32"/>
  <c r="E731" i="32"/>
  <c r="D731" i="32"/>
  <c r="C731" i="32"/>
  <c r="W730" i="32"/>
  <c r="V730" i="32"/>
  <c r="U730" i="32"/>
  <c r="P730" i="32"/>
  <c r="N730" i="32"/>
  <c r="M730" i="32"/>
  <c r="L730" i="32"/>
  <c r="O730" i="32" s="1"/>
  <c r="Q730" i="32" s="1"/>
  <c r="K730" i="32"/>
  <c r="S730" i="32" s="1"/>
  <c r="J730" i="32"/>
  <c r="I730" i="32"/>
  <c r="H730" i="32"/>
  <c r="G730" i="32"/>
  <c r="F730" i="32"/>
  <c r="E730" i="32"/>
  <c r="D730" i="32"/>
  <c r="C730" i="32"/>
  <c r="W729" i="32"/>
  <c r="V729" i="32"/>
  <c r="U729" i="32"/>
  <c r="S729" i="32"/>
  <c r="P729" i="32"/>
  <c r="O729" i="32"/>
  <c r="Q729" i="32" s="1"/>
  <c r="N729" i="32"/>
  <c r="M729" i="32"/>
  <c r="L729" i="32"/>
  <c r="K729" i="32"/>
  <c r="J729" i="32"/>
  <c r="I729" i="32"/>
  <c r="H729" i="32"/>
  <c r="G729" i="32"/>
  <c r="F729" i="32"/>
  <c r="E729" i="32"/>
  <c r="D729" i="32"/>
  <c r="C729" i="32"/>
  <c r="V728" i="32"/>
  <c r="U728" i="32"/>
  <c r="P728" i="32"/>
  <c r="O728" i="32"/>
  <c r="Q728" i="32" s="1"/>
  <c r="N728" i="32"/>
  <c r="W728" i="32" s="1"/>
  <c r="M728" i="32"/>
  <c r="L728" i="32"/>
  <c r="K728" i="32"/>
  <c r="S728" i="32" s="1"/>
  <c r="J728" i="32"/>
  <c r="I728" i="32"/>
  <c r="H728" i="32"/>
  <c r="G728" i="32"/>
  <c r="F728" i="32"/>
  <c r="E728" i="32"/>
  <c r="D728" i="32"/>
  <c r="C728" i="32"/>
  <c r="U727" i="32"/>
  <c r="P727" i="32"/>
  <c r="N727" i="32"/>
  <c r="W727" i="32" s="1"/>
  <c r="M727" i="32"/>
  <c r="L727" i="32"/>
  <c r="O727" i="32" s="1"/>
  <c r="Q727" i="32" s="1"/>
  <c r="K727" i="32"/>
  <c r="J727" i="32"/>
  <c r="I727" i="32"/>
  <c r="H727" i="32"/>
  <c r="G727" i="32"/>
  <c r="F727" i="32"/>
  <c r="E727" i="32"/>
  <c r="D727" i="32"/>
  <c r="C727" i="32"/>
  <c r="W726" i="32"/>
  <c r="U726" i="32"/>
  <c r="P726" i="32"/>
  <c r="O726" i="32"/>
  <c r="Q726" i="32" s="1"/>
  <c r="N726" i="32"/>
  <c r="M726" i="32"/>
  <c r="L726" i="32"/>
  <c r="K726" i="32"/>
  <c r="J726" i="32"/>
  <c r="I726" i="32"/>
  <c r="H726" i="32"/>
  <c r="G726" i="32"/>
  <c r="F726" i="32"/>
  <c r="E726" i="32"/>
  <c r="D726" i="32"/>
  <c r="C726" i="32"/>
  <c r="U725" i="32"/>
  <c r="S725" i="32"/>
  <c r="P725" i="32"/>
  <c r="N725" i="32"/>
  <c r="V725" i="32" s="1"/>
  <c r="M725" i="32"/>
  <c r="L725" i="32"/>
  <c r="O725" i="32" s="1"/>
  <c r="Q725" i="32" s="1"/>
  <c r="K725" i="32"/>
  <c r="J725" i="32"/>
  <c r="I725" i="32"/>
  <c r="H725" i="32"/>
  <c r="G725" i="32"/>
  <c r="F725" i="32"/>
  <c r="E725" i="32"/>
  <c r="D725" i="32"/>
  <c r="C725" i="32"/>
  <c r="W724" i="32"/>
  <c r="V724" i="32"/>
  <c r="U724" i="32"/>
  <c r="P724" i="32"/>
  <c r="N724" i="32"/>
  <c r="M724" i="32"/>
  <c r="L724" i="32"/>
  <c r="O724" i="32" s="1"/>
  <c r="Q724" i="32" s="1"/>
  <c r="K724" i="32"/>
  <c r="S724" i="32" s="1"/>
  <c r="J724" i="32"/>
  <c r="I724" i="32"/>
  <c r="H724" i="32"/>
  <c r="G724" i="32"/>
  <c r="F724" i="32"/>
  <c r="E724" i="32"/>
  <c r="D724" i="32"/>
  <c r="C724" i="32"/>
  <c r="W723" i="32"/>
  <c r="V723" i="32"/>
  <c r="U723" i="32"/>
  <c r="S723" i="32"/>
  <c r="P723" i="32"/>
  <c r="O723" i="32"/>
  <c r="Q723" i="32" s="1"/>
  <c r="N723" i="32"/>
  <c r="M723" i="32"/>
  <c r="L723" i="32"/>
  <c r="K723" i="32"/>
  <c r="J723" i="32"/>
  <c r="I723" i="32"/>
  <c r="H723" i="32"/>
  <c r="G723" i="32"/>
  <c r="F723" i="32"/>
  <c r="E723" i="32"/>
  <c r="D723" i="32"/>
  <c r="C723" i="32"/>
  <c r="U722" i="32"/>
  <c r="P722" i="32"/>
  <c r="O722" i="32"/>
  <c r="Q722" i="32" s="1"/>
  <c r="N722" i="32"/>
  <c r="W722" i="32" s="1"/>
  <c r="M722" i="32"/>
  <c r="L722" i="32"/>
  <c r="K722" i="32"/>
  <c r="S722" i="32" s="1"/>
  <c r="J722" i="32"/>
  <c r="I722" i="32"/>
  <c r="H722" i="32"/>
  <c r="G722" i="32"/>
  <c r="F722" i="32"/>
  <c r="E722" i="32"/>
  <c r="D722" i="32"/>
  <c r="C722" i="32"/>
  <c r="U721" i="32"/>
  <c r="S721" i="32"/>
  <c r="P721" i="32"/>
  <c r="N721" i="32"/>
  <c r="W721" i="32" s="1"/>
  <c r="M721" i="32"/>
  <c r="L721" i="32"/>
  <c r="O721" i="32" s="1"/>
  <c r="Q721" i="32" s="1"/>
  <c r="K721" i="32"/>
  <c r="J721" i="32"/>
  <c r="I721" i="32"/>
  <c r="H721" i="32"/>
  <c r="G721" i="32"/>
  <c r="F721" i="32"/>
  <c r="E721" i="32"/>
  <c r="D721" i="32"/>
  <c r="C721" i="32"/>
  <c r="W720" i="32"/>
  <c r="U720" i="32"/>
  <c r="P720" i="32"/>
  <c r="N720" i="32"/>
  <c r="M720" i="32"/>
  <c r="L720" i="32"/>
  <c r="O720" i="32" s="1"/>
  <c r="Q720" i="32" s="1"/>
  <c r="K720" i="32"/>
  <c r="J720" i="32"/>
  <c r="I720" i="32"/>
  <c r="H720" i="32"/>
  <c r="G720" i="32"/>
  <c r="F720" i="32"/>
  <c r="E720" i="32"/>
  <c r="D720" i="32"/>
  <c r="C720" i="32"/>
  <c r="U719" i="32"/>
  <c r="S719" i="32"/>
  <c r="P719" i="32"/>
  <c r="N719" i="32"/>
  <c r="M719" i="32"/>
  <c r="L719" i="32"/>
  <c r="O719" i="32" s="1"/>
  <c r="Q719" i="32" s="1"/>
  <c r="K719" i="32"/>
  <c r="J719" i="32"/>
  <c r="I719" i="32"/>
  <c r="H719" i="32"/>
  <c r="G719" i="32"/>
  <c r="F719" i="32"/>
  <c r="E719" i="32"/>
  <c r="D719" i="32"/>
  <c r="C719" i="32"/>
  <c r="W718" i="32"/>
  <c r="U718" i="32"/>
  <c r="P718" i="32"/>
  <c r="N718" i="32"/>
  <c r="M718" i="32"/>
  <c r="L718" i="32"/>
  <c r="O718" i="32" s="1"/>
  <c r="Q718" i="32" s="1"/>
  <c r="K718" i="32"/>
  <c r="J718" i="32"/>
  <c r="I718" i="32"/>
  <c r="H718" i="32"/>
  <c r="G718" i="32"/>
  <c r="F718" i="32"/>
  <c r="E718" i="32"/>
  <c r="D718" i="32"/>
  <c r="C718" i="32"/>
  <c r="W717" i="32"/>
  <c r="V717" i="32"/>
  <c r="U717" i="32"/>
  <c r="S717" i="32"/>
  <c r="P717" i="32"/>
  <c r="O717" i="32"/>
  <c r="Q717" i="32" s="1"/>
  <c r="N717" i="32"/>
  <c r="M717" i="32"/>
  <c r="L717" i="32"/>
  <c r="K717" i="32"/>
  <c r="J717" i="32"/>
  <c r="I717" i="32"/>
  <c r="H717" i="32"/>
  <c r="G717" i="32"/>
  <c r="F717" i="32"/>
  <c r="E717" i="32"/>
  <c r="D717" i="32"/>
  <c r="C717" i="32"/>
  <c r="U716" i="32"/>
  <c r="P716" i="32"/>
  <c r="O716" i="32"/>
  <c r="Q716" i="32" s="1"/>
  <c r="N716" i="32"/>
  <c r="W716" i="32" s="1"/>
  <c r="M716" i="32"/>
  <c r="L716" i="32"/>
  <c r="K716" i="32"/>
  <c r="V716" i="32" s="1"/>
  <c r="J716" i="32"/>
  <c r="I716" i="32"/>
  <c r="H716" i="32"/>
  <c r="G716" i="32"/>
  <c r="F716" i="32"/>
  <c r="E716" i="32"/>
  <c r="D716" i="32"/>
  <c r="C716" i="32"/>
  <c r="W715" i="32"/>
  <c r="Y715" i="32" s="1"/>
  <c r="U715" i="32"/>
  <c r="S715" i="32"/>
  <c r="P715" i="32"/>
  <c r="N715" i="32"/>
  <c r="M715" i="32"/>
  <c r="L715" i="32"/>
  <c r="O715" i="32" s="1"/>
  <c r="Q715" i="32" s="1"/>
  <c r="K715" i="32"/>
  <c r="V715" i="32" s="1"/>
  <c r="J715" i="32"/>
  <c r="I715" i="32"/>
  <c r="H715" i="32"/>
  <c r="G715" i="32"/>
  <c r="F715" i="32"/>
  <c r="E715" i="32"/>
  <c r="D715" i="32"/>
  <c r="C715" i="32"/>
  <c r="U714" i="32"/>
  <c r="P714" i="32"/>
  <c r="N714" i="32"/>
  <c r="W714" i="32" s="1"/>
  <c r="M714" i="32"/>
  <c r="L714" i="32"/>
  <c r="O714" i="32" s="1"/>
  <c r="Q714" i="32" s="1"/>
  <c r="K714" i="32"/>
  <c r="J714" i="32"/>
  <c r="I714" i="32"/>
  <c r="H714" i="32"/>
  <c r="G714" i="32"/>
  <c r="F714" i="32"/>
  <c r="E714" i="32"/>
  <c r="D714" i="32"/>
  <c r="C714" i="32"/>
  <c r="X713" i="32"/>
  <c r="W713" i="32"/>
  <c r="U713" i="32"/>
  <c r="S713" i="32"/>
  <c r="Q713" i="32"/>
  <c r="Y713" i="32" s="1"/>
  <c r="P713" i="32"/>
  <c r="N713" i="32"/>
  <c r="V713" i="32" s="1"/>
  <c r="M713" i="32"/>
  <c r="L713" i="32"/>
  <c r="O713" i="32" s="1"/>
  <c r="K713" i="32"/>
  <c r="J713" i="32"/>
  <c r="I713" i="32"/>
  <c r="H713" i="32"/>
  <c r="G713" i="32"/>
  <c r="F713" i="32"/>
  <c r="E713" i="32"/>
  <c r="D713" i="32"/>
  <c r="C713" i="32"/>
  <c r="W712" i="32"/>
  <c r="V712" i="32"/>
  <c r="U712" i="32"/>
  <c r="Q712" i="32"/>
  <c r="P712" i="32"/>
  <c r="O712" i="32"/>
  <c r="N712" i="32"/>
  <c r="M712" i="32"/>
  <c r="L712" i="32"/>
  <c r="K712" i="32"/>
  <c r="S712" i="32" s="1"/>
  <c r="J712" i="32"/>
  <c r="I712" i="32"/>
  <c r="H712" i="32"/>
  <c r="G712" i="32"/>
  <c r="F712" i="32"/>
  <c r="E712" i="32"/>
  <c r="D712" i="32"/>
  <c r="C712" i="32"/>
  <c r="W711" i="32"/>
  <c r="V711" i="32"/>
  <c r="U711" i="32"/>
  <c r="S711" i="32"/>
  <c r="Q711" i="32"/>
  <c r="P711" i="32"/>
  <c r="O711" i="32"/>
  <c r="N711" i="32"/>
  <c r="M711" i="32"/>
  <c r="L711" i="32"/>
  <c r="K711" i="32"/>
  <c r="J711" i="32"/>
  <c r="I711" i="32"/>
  <c r="H711" i="32"/>
  <c r="G711" i="32"/>
  <c r="F711" i="32"/>
  <c r="E711" i="32"/>
  <c r="D711" i="32"/>
  <c r="C711" i="32"/>
  <c r="Y710" i="32"/>
  <c r="V710" i="32"/>
  <c r="U710" i="32"/>
  <c r="S710" i="32"/>
  <c r="P710" i="32"/>
  <c r="O710" i="32"/>
  <c r="Q710" i="32" s="1"/>
  <c r="N710" i="32"/>
  <c r="W710" i="32" s="1"/>
  <c r="M710" i="32"/>
  <c r="L710" i="32"/>
  <c r="K710" i="32"/>
  <c r="J710" i="32"/>
  <c r="I710" i="32"/>
  <c r="H710" i="32"/>
  <c r="G710" i="32"/>
  <c r="F710" i="32"/>
  <c r="E710" i="32"/>
  <c r="D710" i="32"/>
  <c r="C710" i="32"/>
  <c r="U709" i="32"/>
  <c r="Q709" i="32"/>
  <c r="P709" i="32"/>
  <c r="N709" i="32"/>
  <c r="W709" i="32" s="1"/>
  <c r="M709" i="32"/>
  <c r="L709" i="32"/>
  <c r="O709" i="32" s="1"/>
  <c r="K709" i="32"/>
  <c r="S709" i="32" s="1"/>
  <c r="J709" i="32"/>
  <c r="I709" i="32"/>
  <c r="H709" i="32"/>
  <c r="G709" i="32"/>
  <c r="F709" i="32"/>
  <c r="E709" i="32"/>
  <c r="D709" i="32"/>
  <c r="C709" i="32"/>
  <c r="W708" i="32"/>
  <c r="U708" i="32"/>
  <c r="P708" i="32"/>
  <c r="N708" i="32"/>
  <c r="M708" i="32"/>
  <c r="L708" i="32"/>
  <c r="O708" i="32" s="1"/>
  <c r="Q708" i="32" s="1"/>
  <c r="K708" i="32"/>
  <c r="J708" i="32"/>
  <c r="I708" i="32"/>
  <c r="H708" i="32"/>
  <c r="G708" i="32"/>
  <c r="F708" i="32"/>
  <c r="E708" i="32"/>
  <c r="D708" i="32"/>
  <c r="C708" i="32"/>
  <c r="U707" i="32"/>
  <c r="S707" i="32"/>
  <c r="P707" i="32"/>
  <c r="N707" i="32"/>
  <c r="M707" i="32"/>
  <c r="L707" i="32"/>
  <c r="O707" i="32" s="1"/>
  <c r="Q707" i="32" s="1"/>
  <c r="K707" i="32"/>
  <c r="J707" i="32"/>
  <c r="I707" i="32"/>
  <c r="H707" i="32"/>
  <c r="G707" i="32"/>
  <c r="F707" i="32"/>
  <c r="E707" i="32"/>
  <c r="D707" i="32"/>
  <c r="C707" i="32"/>
  <c r="W706" i="32"/>
  <c r="U706" i="32"/>
  <c r="P706" i="32"/>
  <c r="N706" i="32"/>
  <c r="M706" i="32"/>
  <c r="L706" i="32"/>
  <c r="O706" i="32" s="1"/>
  <c r="Q706" i="32" s="1"/>
  <c r="K706" i="32"/>
  <c r="J706" i="32"/>
  <c r="I706" i="32"/>
  <c r="H706" i="32"/>
  <c r="G706" i="32"/>
  <c r="F706" i="32"/>
  <c r="E706" i="32"/>
  <c r="D706" i="32"/>
  <c r="C706" i="32"/>
  <c r="W705" i="32"/>
  <c r="V705" i="32"/>
  <c r="U705" i="32"/>
  <c r="S705" i="32"/>
  <c r="P705" i="32"/>
  <c r="O705" i="32"/>
  <c r="Q705" i="32" s="1"/>
  <c r="N705" i="32"/>
  <c r="M705" i="32"/>
  <c r="L705" i="32"/>
  <c r="K705" i="32"/>
  <c r="J705" i="32"/>
  <c r="I705" i="32"/>
  <c r="H705" i="32"/>
  <c r="G705" i="32"/>
  <c r="F705" i="32"/>
  <c r="E705" i="32"/>
  <c r="D705" i="32"/>
  <c r="C705" i="32"/>
  <c r="V704" i="32"/>
  <c r="U704" i="32"/>
  <c r="S704" i="32"/>
  <c r="P704" i="32"/>
  <c r="O704" i="32"/>
  <c r="Q704" i="32" s="1"/>
  <c r="N704" i="32"/>
  <c r="W704" i="32" s="1"/>
  <c r="M704" i="32"/>
  <c r="L704" i="32"/>
  <c r="K704" i="32"/>
  <c r="J704" i="32"/>
  <c r="I704" i="32"/>
  <c r="H704" i="32"/>
  <c r="G704" i="32"/>
  <c r="F704" i="32"/>
  <c r="E704" i="32"/>
  <c r="D704" i="32"/>
  <c r="C704" i="32"/>
  <c r="U703" i="32"/>
  <c r="S703" i="32"/>
  <c r="P703" i="32"/>
  <c r="N703" i="32"/>
  <c r="W703" i="32" s="1"/>
  <c r="M703" i="32"/>
  <c r="L703" i="32"/>
  <c r="O703" i="32" s="1"/>
  <c r="Q703" i="32" s="1"/>
  <c r="K703" i="32"/>
  <c r="J703" i="32"/>
  <c r="I703" i="32"/>
  <c r="H703" i="32"/>
  <c r="G703" i="32"/>
  <c r="F703" i="32"/>
  <c r="E703" i="32"/>
  <c r="D703" i="32"/>
  <c r="C703" i="32"/>
  <c r="W702" i="32"/>
  <c r="U702" i="32"/>
  <c r="P702" i="32"/>
  <c r="N702" i="32"/>
  <c r="V702" i="32" s="1"/>
  <c r="M702" i="32"/>
  <c r="L702" i="32"/>
  <c r="O702" i="32" s="1"/>
  <c r="Q702" i="32" s="1"/>
  <c r="K702" i="32"/>
  <c r="S702" i="32" s="1"/>
  <c r="J702" i="32"/>
  <c r="I702" i="32"/>
  <c r="H702" i="32"/>
  <c r="G702" i="32"/>
  <c r="F702" i="32"/>
  <c r="E702" i="32"/>
  <c r="D702" i="32"/>
  <c r="C702" i="32"/>
  <c r="W701" i="32"/>
  <c r="U701" i="32"/>
  <c r="S701" i="32"/>
  <c r="P701" i="32"/>
  <c r="N701" i="32"/>
  <c r="V701" i="32" s="1"/>
  <c r="M701" i="32"/>
  <c r="L701" i="32"/>
  <c r="O701" i="32" s="1"/>
  <c r="Q701" i="32" s="1"/>
  <c r="K701" i="32"/>
  <c r="J701" i="32"/>
  <c r="I701" i="32"/>
  <c r="H701" i="32"/>
  <c r="G701" i="32"/>
  <c r="F701" i="32"/>
  <c r="E701" i="32"/>
  <c r="D701" i="32"/>
  <c r="C701" i="32"/>
  <c r="W700" i="32"/>
  <c r="U700" i="32"/>
  <c r="P700" i="32"/>
  <c r="O700" i="32"/>
  <c r="Q700" i="32" s="1"/>
  <c r="N700" i="32"/>
  <c r="M700" i="32"/>
  <c r="L700" i="32"/>
  <c r="K700" i="32"/>
  <c r="J700" i="32"/>
  <c r="I700" i="32"/>
  <c r="H700" i="32"/>
  <c r="G700" i="32"/>
  <c r="F700" i="32"/>
  <c r="E700" i="32"/>
  <c r="D700" i="32"/>
  <c r="C700" i="32"/>
  <c r="W699" i="32"/>
  <c r="U699" i="32"/>
  <c r="S699" i="32"/>
  <c r="P699" i="32"/>
  <c r="O699" i="32"/>
  <c r="Q699" i="32" s="1"/>
  <c r="N699" i="32"/>
  <c r="V699" i="32" s="1"/>
  <c r="M699" i="32"/>
  <c r="L699" i="32"/>
  <c r="K699" i="32"/>
  <c r="J699" i="32"/>
  <c r="I699" i="32"/>
  <c r="H699" i="32"/>
  <c r="G699" i="32"/>
  <c r="F699" i="32"/>
  <c r="E699" i="32"/>
  <c r="D699" i="32"/>
  <c r="C699" i="32"/>
  <c r="U698" i="32"/>
  <c r="P698" i="32"/>
  <c r="N698" i="32"/>
  <c r="W698" i="32" s="1"/>
  <c r="M698" i="32"/>
  <c r="L698" i="32"/>
  <c r="O698" i="32" s="1"/>
  <c r="Q698" i="32" s="1"/>
  <c r="K698" i="32"/>
  <c r="V698" i="32" s="1"/>
  <c r="J698" i="32"/>
  <c r="I698" i="32"/>
  <c r="H698" i="32"/>
  <c r="G698" i="32"/>
  <c r="F698" i="32"/>
  <c r="E698" i="32"/>
  <c r="D698" i="32"/>
  <c r="C698" i="32"/>
  <c r="U697" i="32"/>
  <c r="S697" i="32"/>
  <c r="P697" i="32"/>
  <c r="N697" i="32"/>
  <c r="W697" i="32" s="1"/>
  <c r="M697" i="32"/>
  <c r="L697" i="32"/>
  <c r="O697" i="32" s="1"/>
  <c r="Q697" i="32" s="1"/>
  <c r="K697" i="32"/>
  <c r="J697" i="32"/>
  <c r="I697" i="32"/>
  <c r="H697" i="32"/>
  <c r="G697" i="32"/>
  <c r="F697" i="32"/>
  <c r="E697" i="32"/>
  <c r="D697" i="32"/>
  <c r="C697" i="32"/>
  <c r="V696" i="32"/>
  <c r="U696" i="32"/>
  <c r="X696" i="32" s="1"/>
  <c r="P696" i="32"/>
  <c r="O696" i="32"/>
  <c r="Q696" i="32" s="1"/>
  <c r="N696" i="32"/>
  <c r="W696" i="32" s="1"/>
  <c r="M696" i="32"/>
  <c r="L696" i="32"/>
  <c r="K696" i="32"/>
  <c r="S696" i="32" s="1"/>
  <c r="J696" i="32"/>
  <c r="I696" i="32"/>
  <c r="H696" i="32"/>
  <c r="G696" i="32"/>
  <c r="F696" i="32"/>
  <c r="E696" i="32"/>
  <c r="D696" i="32"/>
  <c r="C696" i="32"/>
  <c r="U695" i="32"/>
  <c r="S695" i="32"/>
  <c r="Q695" i="32"/>
  <c r="P695" i="32"/>
  <c r="N695" i="32"/>
  <c r="M695" i="32"/>
  <c r="L695" i="32"/>
  <c r="O695" i="32" s="1"/>
  <c r="K695" i="32"/>
  <c r="J695" i="32"/>
  <c r="I695" i="32"/>
  <c r="H695" i="32"/>
  <c r="G695" i="32"/>
  <c r="F695" i="32"/>
  <c r="E695" i="32"/>
  <c r="D695" i="32"/>
  <c r="C695" i="32"/>
  <c r="W694" i="32"/>
  <c r="U694" i="32"/>
  <c r="P694" i="32"/>
  <c r="N694" i="32"/>
  <c r="M694" i="32"/>
  <c r="L694" i="32"/>
  <c r="O694" i="32" s="1"/>
  <c r="Q694" i="32" s="1"/>
  <c r="K694" i="32"/>
  <c r="J694" i="32"/>
  <c r="I694" i="32"/>
  <c r="H694" i="32"/>
  <c r="G694" i="32"/>
  <c r="F694" i="32"/>
  <c r="E694" i="32"/>
  <c r="D694" i="32"/>
  <c r="C694" i="32"/>
  <c r="W693" i="32"/>
  <c r="V693" i="32"/>
  <c r="U693" i="32"/>
  <c r="S693" i="32"/>
  <c r="P693" i="32"/>
  <c r="O693" i="32"/>
  <c r="Q693" i="32" s="1"/>
  <c r="N693" i="32"/>
  <c r="M693" i="32"/>
  <c r="L693" i="32"/>
  <c r="K693" i="32"/>
  <c r="J693" i="32"/>
  <c r="I693" i="32"/>
  <c r="H693" i="32"/>
  <c r="G693" i="32"/>
  <c r="F693" i="32"/>
  <c r="E693" i="32"/>
  <c r="D693" i="32"/>
  <c r="C693" i="32"/>
  <c r="U692" i="32"/>
  <c r="S692" i="32"/>
  <c r="P692" i="32"/>
  <c r="O692" i="32"/>
  <c r="Q692" i="32" s="1"/>
  <c r="N692" i="32"/>
  <c r="M692" i="32"/>
  <c r="L692" i="32"/>
  <c r="K692" i="32"/>
  <c r="J692" i="32"/>
  <c r="I692" i="32"/>
  <c r="H692" i="32"/>
  <c r="G692" i="32"/>
  <c r="F692" i="32"/>
  <c r="E692" i="32"/>
  <c r="D692" i="32"/>
  <c r="C692" i="32"/>
  <c r="U691" i="32"/>
  <c r="P691" i="32"/>
  <c r="N691" i="32"/>
  <c r="W691" i="32" s="1"/>
  <c r="M691" i="32"/>
  <c r="L691" i="32"/>
  <c r="O691" i="32" s="1"/>
  <c r="Q691" i="32" s="1"/>
  <c r="K691" i="32"/>
  <c r="J691" i="32"/>
  <c r="I691" i="32"/>
  <c r="H691" i="32"/>
  <c r="G691" i="32"/>
  <c r="F691" i="32"/>
  <c r="E691" i="32"/>
  <c r="D691" i="32"/>
  <c r="C691" i="32"/>
  <c r="W690" i="32"/>
  <c r="U690" i="32"/>
  <c r="P690" i="32"/>
  <c r="N690" i="32"/>
  <c r="M690" i="32"/>
  <c r="L690" i="32"/>
  <c r="O690" i="32" s="1"/>
  <c r="Q690" i="32" s="1"/>
  <c r="K690" i="32"/>
  <c r="S690" i="32" s="1"/>
  <c r="J690" i="32"/>
  <c r="I690" i="32"/>
  <c r="H690" i="32"/>
  <c r="G690" i="32"/>
  <c r="F690" i="32"/>
  <c r="E690" i="32"/>
  <c r="D690" i="32"/>
  <c r="C690" i="32"/>
  <c r="V689" i="32"/>
  <c r="U689" i="32"/>
  <c r="S689" i="32"/>
  <c r="Q689" i="32"/>
  <c r="P689" i="32"/>
  <c r="N689" i="32"/>
  <c r="W689" i="32" s="1"/>
  <c r="M689" i="32"/>
  <c r="L689" i="32"/>
  <c r="O689" i="32" s="1"/>
  <c r="K689" i="32"/>
  <c r="J689" i="32"/>
  <c r="I689" i="32"/>
  <c r="H689" i="32"/>
  <c r="G689" i="32"/>
  <c r="F689" i="32"/>
  <c r="E689" i="32"/>
  <c r="D689" i="32"/>
  <c r="C689" i="32"/>
  <c r="W688" i="32"/>
  <c r="U688" i="32"/>
  <c r="S688" i="32"/>
  <c r="P688" i="32"/>
  <c r="O688" i="32"/>
  <c r="Q688" i="32" s="1"/>
  <c r="N688" i="32"/>
  <c r="M688" i="32"/>
  <c r="L688" i="32"/>
  <c r="K688" i="32"/>
  <c r="V688" i="32" s="1"/>
  <c r="J688" i="32"/>
  <c r="I688" i="32"/>
  <c r="H688" i="32"/>
  <c r="G688" i="32"/>
  <c r="F688" i="32"/>
  <c r="E688" i="32"/>
  <c r="D688" i="32"/>
  <c r="C688" i="32"/>
  <c r="V687" i="32"/>
  <c r="U687" i="32"/>
  <c r="S687" i="32"/>
  <c r="P687" i="32"/>
  <c r="O687" i="32"/>
  <c r="Q687" i="32" s="1"/>
  <c r="N687" i="32"/>
  <c r="W687" i="32" s="1"/>
  <c r="M687" i="32"/>
  <c r="L687" i="32"/>
  <c r="K687" i="32"/>
  <c r="J687" i="32"/>
  <c r="I687" i="32"/>
  <c r="H687" i="32"/>
  <c r="G687" i="32"/>
  <c r="F687" i="32"/>
  <c r="E687" i="32"/>
  <c r="D687" i="32"/>
  <c r="C687" i="32"/>
  <c r="U686" i="32"/>
  <c r="S686" i="32"/>
  <c r="P686" i="32"/>
  <c r="O686" i="32"/>
  <c r="Q686" i="32" s="1"/>
  <c r="N686" i="32"/>
  <c r="W686" i="32" s="1"/>
  <c r="M686" i="32"/>
  <c r="L686" i="32"/>
  <c r="K686" i="32"/>
  <c r="V686" i="32" s="1"/>
  <c r="J686" i="32"/>
  <c r="I686" i="32"/>
  <c r="H686" i="32"/>
  <c r="G686" i="32"/>
  <c r="F686" i="32"/>
  <c r="E686" i="32"/>
  <c r="D686" i="32"/>
  <c r="C686" i="32"/>
  <c r="W685" i="32"/>
  <c r="U685" i="32"/>
  <c r="S685" i="32"/>
  <c r="P685" i="32"/>
  <c r="O685" i="32"/>
  <c r="Q685" i="32" s="1"/>
  <c r="N685" i="32"/>
  <c r="M685" i="32"/>
  <c r="L685" i="32"/>
  <c r="K685" i="32"/>
  <c r="V685" i="32" s="1"/>
  <c r="J685" i="32"/>
  <c r="I685" i="32"/>
  <c r="H685" i="32"/>
  <c r="G685" i="32"/>
  <c r="F685" i="32"/>
  <c r="E685" i="32"/>
  <c r="D685" i="32"/>
  <c r="C685" i="32"/>
  <c r="U684" i="32"/>
  <c r="P684" i="32"/>
  <c r="N684" i="32"/>
  <c r="W684" i="32" s="1"/>
  <c r="M684" i="32"/>
  <c r="L684" i="32"/>
  <c r="O684" i="32" s="1"/>
  <c r="Q684" i="32" s="1"/>
  <c r="K684" i="32"/>
  <c r="J684" i="32"/>
  <c r="I684" i="32"/>
  <c r="H684" i="32"/>
  <c r="G684" i="32"/>
  <c r="F684" i="32"/>
  <c r="E684" i="32"/>
  <c r="D684" i="32"/>
  <c r="C684" i="32"/>
  <c r="W683" i="32"/>
  <c r="U683" i="32"/>
  <c r="Q683" i="32"/>
  <c r="P683" i="32"/>
  <c r="N683" i="32"/>
  <c r="M683" i="32"/>
  <c r="L683" i="32"/>
  <c r="O683" i="32" s="1"/>
  <c r="K683" i="32"/>
  <c r="V683" i="32" s="1"/>
  <c r="J683" i="32"/>
  <c r="I683" i="32"/>
  <c r="H683" i="32"/>
  <c r="G683" i="32"/>
  <c r="F683" i="32"/>
  <c r="E683" i="32"/>
  <c r="D683" i="32"/>
  <c r="C683" i="32"/>
  <c r="W682" i="32"/>
  <c r="U682" i="32"/>
  <c r="P682" i="32"/>
  <c r="O682" i="32"/>
  <c r="Q682" i="32" s="1"/>
  <c r="N682" i="32"/>
  <c r="M682" i="32"/>
  <c r="L682" i="32"/>
  <c r="K682" i="32"/>
  <c r="V682" i="32" s="1"/>
  <c r="J682" i="32"/>
  <c r="I682" i="32"/>
  <c r="H682" i="32"/>
  <c r="G682" i="32"/>
  <c r="F682" i="32"/>
  <c r="E682" i="32"/>
  <c r="D682" i="32"/>
  <c r="C682" i="32"/>
  <c r="U681" i="32"/>
  <c r="S681" i="32"/>
  <c r="P681" i="32"/>
  <c r="O681" i="32"/>
  <c r="Q681" i="32" s="1"/>
  <c r="N681" i="32"/>
  <c r="M681" i="32"/>
  <c r="L681" i="32"/>
  <c r="K681" i="32"/>
  <c r="J681" i="32"/>
  <c r="I681" i="32"/>
  <c r="H681" i="32"/>
  <c r="G681" i="32"/>
  <c r="F681" i="32"/>
  <c r="E681" i="32"/>
  <c r="D681" i="32"/>
  <c r="C681" i="32"/>
  <c r="U680" i="32"/>
  <c r="P680" i="32"/>
  <c r="O680" i="32"/>
  <c r="Q680" i="32" s="1"/>
  <c r="N680" i="32"/>
  <c r="W680" i="32" s="1"/>
  <c r="M680" i="32"/>
  <c r="L680" i="32"/>
  <c r="K680" i="32"/>
  <c r="J680" i="32"/>
  <c r="I680" i="32"/>
  <c r="H680" i="32"/>
  <c r="G680" i="32"/>
  <c r="F680" i="32"/>
  <c r="E680" i="32"/>
  <c r="D680" i="32"/>
  <c r="C680" i="32"/>
  <c r="W679" i="32"/>
  <c r="U679" i="32"/>
  <c r="P679" i="32"/>
  <c r="N679" i="32"/>
  <c r="M679" i="32"/>
  <c r="L679" i="32"/>
  <c r="O679" i="32" s="1"/>
  <c r="Q679" i="32" s="1"/>
  <c r="K679" i="32"/>
  <c r="V679" i="32" s="1"/>
  <c r="J679" i="32"/>
  <c r="I679" i="32"/>
  <c r="H679" i="32"/>
  <c r="G679" i="32"/>
  <c r="F679" i="32"/>
  <c r="E679" i="32"/>
  <c r="D679" i="32"/>
  <c r="C679" i="32"/>
  <c r="W678" i="32"/>
  <c r="V678" i="32"/>
  <c r="U678" i="32"/>
  <c r="P678" i="32"/>
  <c r="O678" i="32"/>
  <c r="Q678" i="32" s="1"/>
  <c r="Y678" i="32" s="1"/>
  <c r="N678" i="32"/>
  <c r="M678" i="32"/>
  <c r="L678" i="32"/>
  <c r="K678" i="32"/>
  <c r="S678" i="32" s="1"/>
  <c r="J678" i="32"/>
  <c r="I678" i="32"/>
  <c r="H678" i="32"/>
  <c r="G678" i="32"/>
  <c r="F678" i="32"/>
  <c r="E678" i="32"/>
  <c r="D678" i="32"/>
  <c r="C678" i="32"/>
  <c r="W677" i="32"/>
  <c r="U677" i="32"/>
  <c r="S677" i="32"/>
  <c r="P677" i="32"/>
  <c r="N677" i="32"/>
  <c r="M677" i="32"/>
  <c r="L677" i="32"/>
  <c r="O677" i="32" s="1"/>
  <c r="Q677" i="32" s="1"/>
  <c r="K677" i="32"/>
  <c r="V677" i="32" s="1"/>
  <c r="J677" i="32"/>
  <c r="I677" i="32"/>
  <c r="H677" i="32"/>
  <c r="G677" i="32"/>
  <c r="F677" i="32"/>
  <c r="E677" i="32"/>
  <c r="D677" i="32"/>
  <c r="C677" i="32"/>
  <c r="W676" i="32"/>
  <c r="U676" i="32"/>
  <c r="P676" i="32"/>
  <c r="O676" i="32"/>
  <c r="Q676" i="32" s="1"/>
  <c r="N676" i="32"/>
  <c r="M676" i="32"/>
  <c r="L676" i="32"/>
  <c r="K676" i="32"/>
  <c r="J676" i="32"/>
  <c r="I676" i="32"/>
  <c r="H676" i="32"/>
  <c r="G676" i="32"/>
  <c r="F676" i="32"/>
  <c r="E676" i="32"/>
  <c r="D676" i="32"/>
  <c r="C676" i="32"/>
  <c r="W675" i="32"/>
  <c r="U675" i="32"/>
  <c r="S675" i="32"/>
  <c r="P675" i="32"/>
  <c r="O675" i="32"/>
  <c r="Q675" i="32" s="1"/>
  <c r="N675" i="32"/>
  <c r="V675" i="32" s="1"/>
  <c r="M675" i="32"/>
  <c r="L675" i="32"/>
  <c r="K675" i="32"/>
  <c r="J675" i="32"/>
  <c r="I675" i="32"/>
  <c r="H675" i="32"/>
  <c r="G675" i="32"/>
  <c r="F675" i="32"/>
  <c r="E675" i="32"/>
  <c r="D675" i="32"/>
  <c r="C675" i="32"/>
  <c r="U674" i="32"/>
  <c r="S674" i="32"/>
  <c r="P674" i="32"/>
  <c r="O674" i="32"/>
  <c r="Q674" i="32" s="1"/>
  <c r="N674" i="32"/>
  <c r="W674" i="32" s="1"/>
  <c r="M674" i="32"/>
  <c r="L674" i="32"/>
  <c r="K674" i="32"/>
  <c r="V674" i="32" s="1"/>
  <c r="J674" i="32"/>
  <c r="I674" i="32"/>
  <c r="H674" i="32"/>
  <c r="G674" i="32"/>
  <c r="F674" i="32"/>
  <c r="E674" i="32"/>
  <c r="D674" i="32"/>
  <c r="C674" i="32"/>
  <c r="U673" i="32"/>
  <c r="P673" i="32"/>
  <c r="N673" i="32"/>
  <c r="W673" i="32" s="1"/>
  <c r="M673" i="32"/>
  <c r="L673" i="32"/>
  <c r="O673" i="32" s="1"/>
  <c r="Q673" i="32" s="1"/>
  <c r="K673" i="32"/>
  <c r="J673" i="32"/>
  <c r="I673" i="32"/>
  <c r="H673" i="32"/>
  <c r="G673" i="32"/>
  <c r="F673" i="32"/>
  <c r="E673" i="32"/>
  <c r="D673" i="32"/>
  <c r="C673" i="32"/>
  <c r="W672" i="32"/>
  <c r="U672" i="32"/>
  <c r="P672" i="32"/>
  <c r="N672" i="32"/>
  <c r="M672" i="32"/>
  <c r="L672" i="32"/>
  <c r="O672" i="32" s="1"/>
  <c r="Q672" i="32" s="1"/>
  <c r="K672" i="32"/>
  <c r="S672" i="32" s="1"/>
  <c r="J672" i="32"/>
  <c r="I672" i="32"/>
  <c r="H672" i="32"/>
  <c r="G672" i="32"/>
  <c r="F672" i="32"/>
  <c r="E672" i="32"/>
  <c r="D672" i="32"/>
  <c r="C672" i="32"/>
  <c r="V671" i="32"/>
  <c r="U671" i="32"/>
  <c r="S671" i="32"/>
  <c r="X671" i="32" s="1"/>
  <c r="Q671" i="32"/>
  <c r="P671" i="32"/>
  <c r="N671" i="32"/>
  <c r="W671" i="32" s="1"/>
  <c r="M671" i="32"/>
  <c r="L671" i="32"/>
  <c r="O671" i="32" s="1"/>
  <c r="K671" i="32"/>
  <c r="J671" i="32"/>
  <c r="I671" i="32"/>
  <c r="H671" i="32"/>
  <c r="G671" i="32"/>
  <c r="F671" i="32"/>
  <c r="E671" i="32"/>
  <c r="D671" i="32"/>
  <c r="C671" i="32"/>
  <c r="W670" i="32"/>
  <c r="U670" i="32"/>
  <c r="S670" i="32"/>
  <c r="Q670" i="32"/>
  <c r="Y670" i="32" s="1"/>
  <c r="P670" i="32"/>
  <c r="O670" i="32"/>
  <c r="N670" i="32"/>
  <c r="M670" i="32"/>
  <c r="L670" i="32"/>
  <c r="K670" i="32"/>
  <c r="V670" i="32" s="1"/>
  <c r="J670" i="32"/>
  <c r="I670" i="32"/>
  <c r="H670" i="32"/>
  <c r="G670" i="32"/>
  <c r="F670" i="32"/>
  <c r="E670" i="32"/>
  <c r="D670" i="32"/>
  <c r="C670" i="32"/>
  <c r="U669" i="32"/>
  <c r="S669" i="32"/>
  <c r="P669" i="32"/>
  <c r="O669" i="32"/>
  <c r="Q669" i="32" s="1"/>
  <c r="N669" i="32"/>
  <c r="W669" i="32" s="1"/>
  <c r="M669" i="32"/>
  <c r="L669" i="32"/>
  <c r="K669" i="32"/>
  <c r="V669" i="32" s="1"/>
  <c r="J669" i="32"/>
  <c r="I669" i="32"/>
  <c r="H669" i="32"/>
  <c r="G669" i="32"/>
  <c r="F669" i="32"/>
  <c r="E669" i="32"/>
  <c r="D669" i="32"/>
  <c r="C669" i="32"/>
  <c r="W668" i="32"/>
  <c r="V668" i="32"/>
  <c r="U668" i="32"/>
  <c r="P668" i="32"/>
  <c r="N668" i="32"/>
  <c r="M668" i="32"/>
  <c r="L668" i="32"/>
  <c r="O668" i="32" s="1"/>
  <c r="Q668" i="32" s="1"/>
  <c r="K668" i="32"/>
  <c r="S668" i="32" s="1"/>
  <c r="J668" i="32"/>
  <c r="I668" i="32"/>
  <c r="H668" i="32"/>
  <c r="G668" i="32"/>
  <c r="F668" i="32"/>
  <c r="E668" i="32"/>
  <c r="D668" i="32"/>
  <c r="C668" i="32"/>
  <c r="U667" i="32"/>
  <c r="S667" i="32"/>
  <c r="Q667" i="32"/>
  <c r="P667" i="32"/>
  <c r="N667" i="32"/>
  <c r="W667" i="32" s="1"/>
  <c r="M667" i="32"/>
  <c r="L667" i="32"/>
  <c r="O667" i="32" s="1"/>
  <c r="K667" i="32"/>
  <c r="J667" i="32"/>
  <c r="I667" i="32"/>
  <c r="H667" i="32"/>
  <c r="G667" i="32"/>
  <c r="F667" i="32"/>
  <c r="E667" i="32"/>
  <c r="D667" i="32"/>
  <c r="C667" i="32"/>
  <c r="U666" i="32"/>
  <c r="P666" i="32"/>
  <c r="N666" i="32"/>
  <c r="W666" i="32" s="1"/>
  <c r="M666" i="32"/>
  <c r="L666" i="32"/>
  <c r="O666" i="32" s="1"/>
  <c r="Q666" i="32" s="1"/>
  <c r="K666" i="32"/>
  <c r="S666" i="32" s="1"/>
  <c r="J666" i="32"/>
  <c r="I666" i="32"/>
  <c r="H666" i="32"/>
  <c r="G666" i="32"/>
  <c r="F666" i="32"/>
  <c r="E666" i="32"/>
  <c r="D666" i="32"/>
  <c r="C666" i="32"/>
  <c r="U665" i="32"/>
  <c r="P665" i="32"/>
  <c r="N665" i="32"/>
  <c r="W665" i="32" s="1"/>
  <c r="M665" i="32"/>
  <c r="L665" i="32"/>
  <c r="O665" i="32" s="1"/>
  <c r="Q665" i="32" s="1"/>
  <c r="K665" i="32"/>
  <c r="J665" i="32"/>
  <c r="I665" i="32"/>
  <c r="H665" i="32"/>
  <c r="G665" i="32"/>
  <c r="F665" i="32"/>
  <c r="E665" i="32"/>
  <c r="D665" i="32"/>
  <c r="C665" i="32"/>
  <c r="W664" i="32"/>
  <c r="V664" i="32"/>
  <c r="U664" i="32"/>
  <c r="S664" i="32"/>
  <c r="P664" i="32"/>
  <c r="N664" i="32"/>
  <c r="M664" i="32"/>
  <c r="L664" i="32"/>
  <c r="O664" i="32" s="1"/>
  <c r="Q664" i="32" s="1"/>
  <c r="K664" i="32"/>
  <c r="J664" i="32"/>
  <c r="I664" i="32"/>
  <c r="H664" i="32"/>
  <c r="G664" i="32"/>
  <c r="F664" i="32"/>
  <c r="E664" i="32"/>
  <c r="D664" i="32"/>
  <c r="C664" i="32"/>
  <c r="U663" i="32"/>
  <c r="P663" i="32"/>
  <c r="O663" i="32"/>
  <c r="Q663" i="32" s="1"/>
  <c r="N663" i="32"/>
  <c r="W663" i="32" s="1"/>
  <c r="M663" i="32"/>
  <c r="L663" i="32"/>
  <c r="K663" i="32"/>
  <c r="V663" i="32" s="1"/>
  <c r="J663" i="32"/>
  <c r="I663" i="32"/>
  <c r="H663" i="32"/>
  <c r="G663" i="32"/>
  <c r="F663" i="32"/>
  <c r="E663" i="32"/>
  <c r="D663" i="32"/>
  <c r="C663" i="32"/>
  <c r="V662" i="32"/>
  <c r="U662" i="32"/>
  <c r="S662" i="32"/>
  <c r="P662" i="32"/>
  <c r="O662" i="32"/>
  <c r="Q662" i="32" s="1"/>
  <c r="N662" i="32"/>
  <c r="W662" i="32" s="1"/>
  <c r="M662" i="32"/>
  <c r="L662" i="32"/>
  <c r="K662" i="32"/>
  <c r="J662" i="32"/>
  <c r="I662" i="32"/>
  <c r="H662" i="32"/>
  <c r="G662" i="32"/>
  <c r="F662" i="32"/>
  <c r="E662" i="32"/>
  <c r="D662" i="32"/>
  <c r="C662" i="32"/>
  <c r="W661" i="32"/>
  <c r="U661" i="32"/>
  <c r="P661" i="32"/>
  <c r="N661" i="32"/>
  <c r="M661" i="32"/>
  <c r="L661" i="32"/>
  <c r="O661" i="32" s="1"/>
  <c r="Q661" i="32" s="1"/>
  <c r="K661" i="32"/>
  <c r="V661" i="32" s="1"/>
  <c r="J661" i="32"/>
  <c r="I661" i="32"/>
  <c r="H661" i="32"/>
  <c r="G661" i="32"/>
  <c r="F661" i="32"/>
  <c r="E661" i="32"/>
  <c r="D661" i="32"/>
  <c r="C661" i="32"/>
  <c r="X660" i="32"/>
  <c r="V660" i="32"/>
  <c r="U660" i="32"/>
  <c r="P660" i="32"/>
  <c r="N660" i="32"/>
  <c r="W660" i="32" s="1"/>
  <c r="M660" i="32"/>
  <c r="L660" i="32"/>
  <c r="O660" i="32" s="1"/>
  <c r="Q660" i="32" s="1"/>
  <c r="Y660" i="32" s="1"/>
  <c r="K660" i="32"/>
  <c r="S660" i="32" s="1"/>
  <c r="J660" i="32"/>
  <c r="I660" i="32"/>
  <c r="H660" i="32"/>
  <c r="G660" i="32"/>
  <c r="F660" i="32"/>
  <c r="E660" i="32"/>
  <c r="D660" i="32"/>
  <c r="C660" i="32"/>
  <c r="W659" i="32"/>
  <c r="V659" i="32"/>
  <c r="U659" i="32"/>
  <c r="P659" i="32"/>
  <c r="O659" i="32"/>
  <c r="Q659" i="32" s="1"/>
  <c r="N659" i="32"/>
  <c r="M659" i="32"/>
  <c r="L659" i="32"/>
  <c r="K659" i="32"/>
  <c r="S659" i="32" s="1"/>
  <c r="J659" i="32"/>
  <c r="I659" i="32"/>
  <c r="H659" i="32"/>
  <c r="G659" i="32"/>
  <c r="F659" i="32"/>
  <c r="E659" i="32"/>
  <c r="D659" i="32"/>
  <c r="C659" i="32"/>
  <c r="W658" i="32"/>
  <c r="V658" i="32"/>
  <c r="U658" i="32"/>
  <c r="S658" i="32"/>
  <c r="P658" i="32"/>
  <c r="O658" i="32"/>
  <c r="Q658" i="32" s="1"/>
  <c r="N658" i="32"/>
  <c r="M658" i="32"/>
  <c r="L658" i="32"/>
  <c r="K658" i="32"/>
  <c r="J658" i="32"/>
  <c r="I658" i="32"/>
  <c r="H658" i="32"/>
  <c r="G658" i="32"/>
  <c r="F658" i="32"/>
  <c r="E658" i="32"/>
  <c r="D658" i="32"/>
  <c r="C658" i="32"/>
  <c r="U657" i="32"/>
  <c r="S657" i="32"/>
  <c r="Q657" i="32"/>
  <c r="P657" i="32"/>
  <c r="O657" i="32"/>
  <c r="N657" i="32"/>
  <c r="W657" i="32" s="1"/>
  <c r="M657" i="32"/>
  <c r="L657" i="32"/>
  <c r="K657" i="32"/>
  <c r="J657" i="32"/>
  <c r="I657" i="32"/>
  <c r="H657" i="32"/>
  <c r="G657" i="32"/>
  <c r="F657" i="32"/>
  <c r="E657" i="32"/>
  <c r="D657" i="32"/>
  <c r="C657" i="32"/>
  <c r="W656" i="32"/>
  <c r="U656" i="32"/>
  <c r="P656" i="32"/>
  <c r="O656" i="32"/>
  <c r="Q656" i="32" s="1"/>
  <c r="N656" i="32"/>
  <c r="M656" i="32"/>
  <c r="L656" i="32"/>
  <c r="K656" i="32"/>
  <c r="J656" i="32"/>
  <c r="I656" i="32"/>
  <c r="H656" i="32"/>
  <c r="G656" i="32"/>
  <c r="F656" i="32"/>
  <c r="E656" i="32"/>
  <c r="D656" i="32"/>
  <c r="C656" i="32"/>
  <c r="W655" i="32"/>
  <c r="U655" i="32"/>
  <c r="S655" i="32"/>
  <c r="P655" i="32"/>
  <c r="N655" i="32"/>
  <c r="M655" i="32"/>
  <c r="L655" i="32"/>
  <c r="O655" i="32" s="1"/>
  <c r="Q655" i="32" s="1"/>
  <c r="K655" i="32"/>
  <c r="V655" i="32" s="1"/>
  <c r="J655" i="32"/>
  <c r="I655" i="32"/>
  <c r="H655" i="32"/>
  <c r="G655" i="32"/>
  <c r="F655" i="32"/>
  <c r="E655" i="32"/>
  <c r="D655" i="32"/>
  <c r="C655" i="32"/>
  <c r="W654" i="32"/>
  <c r="U654" i="32"/>
  <c r="P654" i="32"/>
  <c r="O654" i="32"/>
  <c r="Q654" i="32" s="1"/>
  <c r="N654" i="32"/>
  <c r="V654" i="32" s="1"/>
  <c r="M654" i="32"/>
  <c r="L654" i="32"/>
  <c r="K654" i="32"/>
  <c r="S654" i="32" s="1"/>
  <c r="J654" i="32"/>
  <c r="I654" i="32"/>
  <c r="H654" i="32"/>
  <c r="G654" i="32"/>
  <c r="F654" i="32"/>
  <c r="E654" i="32"/>
  <c r="D654" i="32"/>
  <c r="C654" i="32"/>
  <c r="V653" i="32"/>
  <c r="U653" i="32"/>
  <c r="S653" i="32"/>
  <c r="P653" i="32"/>
  <c r="O653" i="32"/>
  <c r="Q653" i="32" s="1"/>
  <c r="Y653" i="32" s="1"/>
  <c r="N653" i="32"/>
  <c r="W653" i="32" s="1"/>
  <c r="M653" i="32"/>
  <c r="L653" i="32"/>
  <c r="K653" i="32"/>
  <c r="J653" i="32"/>
  <c r="I653" i="32"/>
  <c r="H653" i="32"/>
  <c r="G653" i="32"/>
  <c r="F653" i="32"/>
  <c r="E653" i="32"/>
  <c r="D653" i="32"/>
  <c r="C653" i="32"/>
  <c r="W652" i="32"/>
  <c r="U652" i="32"/>
  <c r="Q652" i="32"/>
  <c r="P652" i="32"/>
  <c r="N652" i="32"/>
  <c r="M652" i="32"/>
  <c r="L652" i="32"/>
  <c r="O652" i="32" s="1"/>
  <c r="K652" i="32"/>
  <c r="J652" i="32"/>
  <c r="I652" i="32"/>
  <c r="H652" i="32"/>
  <c r="G652" i="32"/>
  <c r="F652" i="32"/>
  <c r="E652" i="32"/>
  <c r="D652" i="32"/>
  <c r="C652" i="32"/>
  <c r="U651" i="32"/>
  <c r="P651" i="32"/>
  <c r="O651" i="32"/>
  <c r="Q651" i="32" s="1"/>
  <c r="N651" i="32"/>
  <c r="W651" i="32" s="1"/>
  <c r="M651" i="32"/>
  <c r="L651" i="32"/>
  <c r="K651" i="32"/>
  <c r="S651" i="32" s="1"/>
  <c r="J651" i="32"/>
  <c r="I651" i="32"/>
  <c r="H651" i="32"/>
  <c r="G651" i="32"/>
  <c r="F651" i="32"/>
  <c r="E651" i="32"/>
  <c r="D651" i="32"/>
  <c r="C651" i="32"/>
  <c r="W650" i="32"/>
  <c r="V650" i="32"/>
  <c r="U650" i="32"/>
  <c r="P650" i="32"/>
  <c r="N650" i="32"/>
  <c r="M650" i="32"/>
  <c r="L650" i="32"/>
  <c r="O650" i="32" s="1"/>
  <c r="Q650" i="32" s="1"/>
  <c r="K650" i="32"/>
  <c r="S650" i="32" s="1"/>
  <c r="J650" i="32"/>
  <c r="I650" i="32"/>
  <c r="H650" i="32"/>
  <c r="G650" i="32"/>
  <c r="F650" i="32"/>
  <c r="E650" i="32"/>
  <c r="D650" i="32"/>
  <c r="C650" i="32"/>
  <c r="W649" i="32"/>
  <c r="U649" i="32"/>
  <c r="S649" i="32"/>
  <c r="Q649" i="32"/>
  <c r="P649" i="32"/>
  <c r="N649" i="32"/>
  <c r="M649" i="32"/>
  <c r="L649" i="32"/>
  <c r="O649" i="32" s="1"/>
  <c r="K649" i="32"/>
  <c r="J649" i="32"/>
  <c r="I649" i="32"/>
  <c r="H649" i="32"/>
  <c r="G649" i="32"/>
  <c r="F649" i="32"/>
  <c r="E649" i="32"/>
  <c r="D649" i="32"/>
  <c r="C649" i="32"/>
  <c r="U648" i="32"/>
  <c r="Q648" i="32"/>
  <c r="P648" i="32"/>
  <c r="N648" i="32"/>
  <c r="W648" i="32" s="1"/>
  <c r="M648" i="32"/>
  <c r="L648" i="32"/>
  <c r="O648" i="32" s="1"/>
  <c r="K648" i="32"/>
  <c r="J648" i="32"/>
  <c r="I648" i="32"/>
  <c r="H648" i="32"/>
  <c r="G648" i="32"/>
  <c r="F648" i="32"/>
  <c r="E648" i="32"/>
  <c r="D648" i="32"/>
  <c r="C648" i="32"/>
  <c r="W647" i="32"/>
  <c r="U647" i="32"/>
  <c r="P647" i="32"/>
  <c r="N647" i="32"/>
  <c r="M647" i="32"/>
  <c r="L647" i="32"/>
  <c r="O647" i="32" s="1"/>
  <c r="Q647" i="32" s="1"/>
  <c r="K647" i="32"/>
  <c r="J647" i="32"/>
  <c r="I647" i="32"/>
  <c r="H647" i="32"/>
  <c r="G647" i="32"/>
  <c r="F647" i="32"/>
  <c r="E647" i="32"/>
  <c r="D647" i="32"/>
  <c r="C647" i="32"/>
  <c r="U646" i="32"/>
  <c r="S646" i="32"/>
  <c r="P646" i="32"/>
  <c r="N646" i="32"/>
  <c r="M646" i="32"/>
  <c r="L646" i="32"/>
  <c r="O646" i="32" s="1"/>
  <c r="Q646" i="32" s="1"/>
  <c r="K646" i="32"/>
  <c r="J646" i="32"/>
  <c r="I646" i="32"/>
  <c r="H646" i="32"/>
  <c r="G646" i="32"/>
  <c r="F646" i="32"/>
  <c r="E646" i="32"/>
  <c r="D646" i="32"/>
  <c r="C646" i="32"/>
  <c r="W645" i="32"/>
  <c r="U645" i="32"/>
  <c r="P645" i="32"/>
  <c r="N645" i="32"/>
  <c r="M645" i="32"/>
  <c r="L645" i="32"/>
  <c r="O645" i="32" s="1"/>
  <c r="Q645" i="32" s="1"/>
  <c r="K645" i="32"/>
  <c r="J645" i="32"/>
  <c r="I645" i="32"/>
  <c r="H645" i="32"/>
  <c r="G645" i="32"/>
  <c r="F645" i="32"/>
  <c r="E645" i="32"/>
  <c r="D645" i="32"/>
  <c r="C645" i="32"/>
  <c r="W644" i="32"/>
  <c r="V644" i="32"/>
  <c r="U644" i="32"/>
  <c r="S644" i="32"/>
  <c r="P644" i="32"/>
  <c r="O644" i="32"/>
  <c r="Q644" i="32" s="1"/>
  <c r="N644" i="32"/>
  <c r="M644" i="32"/>
  <c r="L644" i="32"/>
  <c r="K644" i="32"/>
  <c r="J644" i="32"/>
  <c r="I644" i="32"/>
  <c r="H644" i="32"/>
  <c r="G644" i="32"/>
  <c r="F644" i="32"/>
  <c r="E644" i="32"/>
  <c r="D644" i="32"/>
  <c r="C644" i="32"/>
  <c r="U643" i="32"/>
  <c r="P643" i="32"/>
  <c r="O643" i="32"/>
  <c r="Q643" i="32" s="1"/>
  <c r="N643" i="32"/>
  <c r="W643" i="32" s="1"/>
  <c r="M643" i="32"/>
  <c r="L643" i="32"/>
  <c r="K643" i="32"/>
  <c r="V643" i="32" s="1"/>
  <c r="J643" i="32"/>
  <c r="I643" i="32"/>
  <c r="H643" i="32"/>
  <c r="G643" i="32"/>
  <c r="F643" i="32"/>
  <c r="E643" i="32"/>
  <c r="D643" i="32"/>
  <c r="C643" i="32"/>
  <c r="W642" i="32"/>
  <c r="U642" i="32"/>
  <c r="S642" i="32"/>
  <c r="P642" i="32"/>
  <c r="N642" i="32"/>
  <c r="M642" i="32"/>
  <c r="L642" i="32"/>
  <c r="O642" i="32" s="1"/>
  <c r="Q642" i="32" s="1"/>
  <c r="K642" i="32"/>
  <c r="V642" i="32" s="1"/>
  <c r="J642" i="32"/>
  <c r="I642" i="32"/>
  <c r="H642" i="32"/>
  <c r="G642" i="32"/>
  <c r="F642" i="32"/>
  <c r="E642" i="32"/>
  <c r="D642" i="32"/>
  <c r="C642" i="32"/>
  <c r="W641" i="32"/>
  <c r="U641" i="32"/>
  <c r="P641" i="32"/>
  <c r="N641" i="32"/>
  <c r="M641" i="32"/>
  <c r="L641" i="32"/>
  <c r="O641" i="32" s="1"/>
  <c r="Q641" i="32" s="1"/>
  <c r="K641" i="32"/>
  <c r="J641" i="32"/>
  <c r="I641" i="32"/>
  <c r="H641" i="32"/>
  <c r="G641" i="32"/>
  <c r="F641" i="32"/>
  <c r="E641" i="32"/>
  <c r="D641" i="32"/>
  <c r="C641" i="32"/>
  <c r="X640" i="32"/>
  <c r="W640" i="32"/>
  <c r="U640" i="32"/>
  <c r="S640" i="32"/>
  <c r="Q640" i="32"/>
  <c r="P640" i="32"/>
  <c r="N640" i="32"/>
  <c r="V640" i="32" s="1"/>
  <c r="M640" i="32"/>
  <c r="L640" i="32"/>
  <c r="O640" i="32" s="1"/>
  <c r="K640" i="32"/>
  <c r="J640" i="32"/>
  <c r="I640" i="32"/>
  <c r="H640" i="32"/>
  <c r="G640" i="32"/>
  <c r="F640" i="32"/>
  <c r="E640" i="32"/>
  <c r="D640" i="32"/>
  <c r="C640" i="32"/>
  <c r="W639" i="32"/>
  <c r="V639" i="32"/>
  <c r="U639" i="32"/>
  <c r="Q639" i="32"/>
  <c r="P639" i="32"/>
  <c r="O639" i="32"/>
  <c r="N639" i="32"/>
  <c r="M639" i="32"/>
  <c r="L639" i="32"/>
  <c r="K639" i="32"/>
  <c r="S639" i="32" s="1"/>
  <c r="J639" i="32"/>
  <c r="I639" i="32"/>
  <c r="H639" i="32"/>
  <c r="G639" i="32"/>
  <c r="F639" i="32"/>
  <c r="E639" i="32"/>
  <c r="D639" i="32"/>
  <c r="C639" i="32"/>
  <c r="W638" i="32"/>
  <c r="U638" i="32"/>
  <c r="S638" i="32"/>
  <c r="Q638" i="32"/>
  <c r="P638" i="32"/>
  <c r="O638" i="32"/>
  <c r="N638" i="32"/>
  <c r="V638" i="32" s="1"/>
  <c r="M638" i="32"/>
  <c r="L638" i="32"/>
  <c r="K638" i="32"/>
  <c r="J638" i="32"/>
  <c r="I638" i="32"/>
  <c r="H638" i="32"/>
  <c r="G638" i="32"/>
  <c r="F638" i="32"/>
  <c r="E638" i="32"/>
  <c r="D638" i="32"/>
  <c r="C638" i="32"/>
  <c r="U637" i="32"/>
  <c r="P637" i="32"/>
  <c r="N637" i="32"/>
  <c r="W637" i="32" s="1"/>
  <c r="M637" i="32"/>
  <c r="L637" i="32"/>
  <c r="O637" i="32" s="1"/>
  <c r="Q637" i="32" s="1"/>
  <c r="K637" i="32"/>
  <c r="V637" i="32" s="1"/>
  <c r="J637" i="32"/>
  <c r="I637" i="32"/>
  <c r="H637" i="32"/>
  <c r="G637" i="32"/>
  <c r="F637" i="32"/>
  <c r="E637" i="32"/>
  <c r="D637" i="32"/>
  <c r="C637" i="32"/>
  <c r="W636" i="32"/>
  <c r="U636" i="32"/>
  <c r="Q636" i="32"/>
  <c r="P636" i="32"/>
  <c r="N636" i="32"/>
  <c r="M636" i="32"/>
  <c r="L636" i="32"/>
  <c r="O636" i="32" s="1"/>
  <c r="K636" i="32"/>
  <c r="V636" i="32" s="1"/>
  <c r="J636" i="32"/>
  <c r="I636" i="32"/>
  <c r="H636" i="32"/>
  <c r="G636" i="32"/>
  <c r="F636" i="32"/>
  <c r="E636" i="32"/>
  <c r="D636" i="32"/>
  <c r="C636" i="32"/>
  <c r="V635" i="32"/>
  <c r="U635" i="32"/>
  <c r="P635" i="32"/>
  <c r="O635" i="32"/>
  <c r="Q635" i="32" s="1"/>
  <c r="N635" i="32"/>
  <c r="W635" i="32" s="1"/>
  <c r="Y635" i="32" s="1"/>
  <c r="M635" i="32"/>
  <c r="L635" i="32"/>
  <c r="K635" i="32"/>
  <c r="S635" i="32" s="1"/>
  <c r="J635" i="32"/>
  <c r="I635" i="32"/>
  <c r="H635" i="32"/>
  <c r="G635" i="32"/>
  <c r="F635" i="32"/>
  <c r="E635" i="32"/>
  <c r="D635" i="32"/>
  <c r="C635" i="32"/>
  <c r="U634" i="32"/>
  <c r="S634" i="32"/>
  <c r="Q634" i="32"/>
  <c r="P634" i="32"/>
  <c r="N634" i="32"/>
  <c r="V634" i="32" s="1"/>
  <c r="M634" i="32"/>
  <c r="L634" i="32"/>
  <c r="O634" i="32" s="1"/>
  <c r="K634" i="32"/>
  <c r="J634" i="32"/>
  <c r="I634" i="32"/>
  <c r="H634" i="32"/>
  <c r="G634" i="32"/>
  <c r="F634" i="32"/>
  <c r="E634" i="32"/>
  <c r="D634" i="32"/>
  <c r="C634" i="32"/>
  <c r="W633" i="32"/>
  <c r="V633" i="32"/>
  <c r="U633" i="32"/>
  <c r="P633" i="32"/>
  <c r="N633" i="32"/>
  <c r="M633" i="32"/>
  <c r="L633" i="32"/>
  <c r="O633" i="32" s="1"/>
  <c r="Q633" i="32" s="1"/>
  <c r="K633" i="32"/>
  <c r="S633" i="32" s="1"/>
  <c r="J633" i="32"/>
  <c r="I633" i="32"/>
  <c r="H633" i="32"/>
  <c r="G633" i="32"/>
  <c r="F633" i="32"/>
  <c r="E633" i="32"/>
  <c r="D633" i="32"/>
  <c r="C633" i="32"/>
  <c r="V632" i="32"/>
  <c r="U632" i="32"/>
  <c r="S632" i="32"/>
  <c r="P632" i="32"/>
  <c r="O632" i="32"/>
  <c r="Q632" i="32" s="1"/>
  <c r="N632" i="32"/>
  <c r="W632" i="32" s="1"/>
  <c r="X632" i="32" s="1"/>
  <c r="M632" i="32"/>
  <c r="L632" i="32"/>
  <c r="K632" i="32"/>
  <c r="J632" i="32"/>
  <c r="I632" i="32"/>
  <c r="H632" i="32"/>
  <c r="G632" i="32"/>
  <c r="F632" i="32"/>
  <c r="E632" i="32"/>
  <c r="D632" i="32"/>
  <c r="C632" i="32"/>
  <c r="V631" i="32"/>
  <c r="U631" i="32"/>
  <c r="S631" i="32"/>
  <c r="P631" i="32"/>
  <c r="O631" i="32"/>
  <c r="Q631" i="32" s="1"/>
  <c r="N631" i="32"/>
  <c r="W631" i="32" s="1"/>
  <c r="M631" i="32"/>
  <c r="L631" i="32"/>
  <c r="K631" i="32"/>
  <c r="J631" i="32"/>
  <c r="I631" i="32"/>
  <c r="H631" i="32"/>
  <c r="G631" i="32"/>
  <c r="F631" i="32"/>
  <c r="E631" i="32"/>
  <c r="D631" i="32"/>
  <c r="C631" i="32"/>
  <c r="U630" i="32"/>
  <c r="S630" i="32"/>
  <c r="P630" i="32"/>
  <c r="N630" i="32"/>
  <c r="W630" i="32" s="1"/>
  <c r="M630" i="32"/>
  <c r="L630" i="32"/>
  <c r="O630" i="32" s="1"/>
  <c r="Q630" i="32" s="1"/>
  <c r="K630" i="32"/>
  <c r="V630" i="32" s="1"/>
  <c r="J630" i="32"/>
  <c r="I630" i="32"/>
  <c r="H630" i="32"/>
  <c r="G630" i="32"/>
  <c r="F630" i="32"/>
  <c r="E630" i="32"/>
  <c r="D630" i="32"/>
  <c r="C630" i="32"/>
  <c r="W629" i="32"/>
  <c r="U629" i="32"/>
  <c r="P629" i="32"/>
  <c r="N629" i="32"/>
  <c r="M629" i="32"/>
  <c r="L629" i="32"/>
  <c r="O629" i="32" s="1"/>
  <c r="Q629" i="32" s="1"/>
  <c r="K629" i="32"/>
  <c r="S629" i="32" s="1"/>
  <c r="J629" i="32"/>
  <c r="I629" i="32"/>
  <c r="H629" i="32"/>
  <c r="G629" i="32"/>
  <c r="F629" i="32"/>
  <c r="E629" i="32"/>
  <c r="D629" i="32"/>
  <c r="C629" i="32"/>
  <c r="U628" i="32"/>
  <c r="S628" i="32"/>
  <c r="P628" i="32"/>
  <c r="N628" i="32"/>
  <c r="M628" i="32"/>
  <c r="L628" i="32"/>
  <c r="O628" i="32" s="1"/>
  <c r="Q628" i="32" s="1"/>
  <c r="K628" i="32"/>
  <c r="J628" i="32"/>
  <c r="I628" i="32"/>
  <c r="H628" i="32"/>
  <c r="G628" i="32"/>
  <c r="F628" i="32"/>
  <c r="E628" i="32"/>
  <c r="D628" i="32"/>
  <c r="C628" i="32"/>
  <c r="W627" i="32"/>
  <c r="U627" i="32"/>
  <c r="P627" i="32"/>
  <c r="N627" i="32"/>
  <c r="M627" i="32"/>
  <c r="L627" i="32"/>
  <c r="O627" i="32" s="1"/>
  <c r="Q627" i="32" s="1"/>
  <c r="K627" i="32"/>
  <c r="J627" i="32"/>
  <c r="I627" i="32"/>
  <c r="H627" i="32"/>
  <c r="G627" i="32"/>
  <c r="F627" i="32"/>
  <c r="E627" i="32"/>
  <c r="D627" i="32"/>
  <c r="C627" i="32"/>
  <c r="W626" i="32"/>
  <c r="V626" i="32"/>
  <c r="U626" i="32"/>
  <c r="S626" i="32"/>
  <c r="Q626" i="32"/>
  <c r="Y626" i="32" s="1"/>
  <c r="P626" i="32"/>
  <c r="O626" i="32"/>
  <c r="N626" i="32"/>
  <c r="M626" i="32"/>
  <c r="L626" i="32"/>
  <c r="K626" i="32"/>
  <c r="J626" i="32"/>
  <c r="I626" i="32"/>
  <c r="H626" i="32"/>
  <c r="G626" i="32"/>
  <c r="F626" i="32"/>
  <c r="E626" i="32"/>
  <c r="D626" i="32"/>
  <c r="C626" i="32"/>
  <c r="V625" i="32"/>
  <c r="U625" i="32"/>
  <c r="S625" i="32"/>
  <c r="P625" i="32"/>
  <c r="N625" i="32"/>
  <c r="W625" i="32" s="1"/>
  <c r="M625" i="32"/>
  <c r="L625" i="32"/>
  <c r="O625" i="32" s="1"/>
  <c r="Q625" i="32" s="1"/>
  <c r="K625" i="32"/>
  <c r="J625" i="32"/>
  <c r="I625" i="32"/>
  <c r="H625" i="32"/>
  <c r="G625" i="32"/>
  <c r="F625" i="32"/>
  <c r="E625" i="32"/>
  <c r="D625" i="32"/>
  <c r="C625" i="32"/>
  <c r="W624" i="32"/>
  <c r="U624" i="32"/>
  <c r="S624" i="32"/>
  <c r="P624" i="32"/>
  <c r="N624" i="32"/>
  <c r="M624" i="32"/>
  <c r="L624" i="32"/>
  <c r="O624" i="32" s="1"/>
  <c r="Q624" i="32" s="1"/>
  <c r="K624" i="32"/>
  <c r="J624" i="32"/>
  <c r="I624" i="32"/>
  <c r="H624" i="32"/>
  <c r="G624" i="32"/>
  <c r="F624" i="32"/>
  <c r="E624" i="32"/>
  <c r="D624" i="32"/>
  <c r="C624" i="32"/>
  <c r="U623" i="32"/>
  <c r="P623" i="32"/>
  <c r="N623" i="32"/>
  <c r="W623" i="32" s="1"/>
  <c r="M623" i="32"/>
  <c r="L623" i="32"/>
  <c r="O623" i="32" s="1"/>
  <c r="Q623" i="32" s="1"/>
  <c r="K623" i="32"/>
  <c r="S623" i="32" s="1"/>
  <c r="J623" i="32"/>
  <c r="I623" i="32"/>
  <c r="H623" i="32"/>
  <c r="G623" i="32"/>
  <c r="F623" i="32"/>
  <c r="E623" i="32"/>
  <c r="D623" i="32"/>
  <c r="C623" i="32"/>
  <c r="W622" i="32"/>
  <c r="U622" i="32"/>
  <c r="S622" i="32"/>
  <c r="Q622" i="32"/>
  <c r="Y622" i="32" s="1"/>
  <c r="P622" i="32"/>
  <c r="N622" i="32"/>
  <c r="V622" i="32" s="1"/>
  <c r="M622" i="32"/>
  <c r="L622" i="32"/>
  <c r="O622" i="32" s="1"/>
  <c r="K622" i="32"/>
  <c r="J622" i="32"/>
  <c r="I622" i="32"/>
  <c r="H622" i="32"/>
  <c r="G622" i="32"/>
  <c r="F622" i="32"/>
  <c r="E622" i="32"/>
  <c r="D622" i="32"/>
  <c r="C622" i="32"/>
  <c r="W621" i="32"/>
  <c r="U621" i="32"/>
  <c r="P621" i="32"/>
  <c r="N621" i="32"/>
  <c r="M621" i="32"/>
  <c r="L621" i="32"/>
  <c r="O621" i="32" s="1"/>
  <c r="Q621" i="32" s="1"/>
  <c r="K621" i="32"/>
  <c r="S621" i="32" s="1"/>
  <c r="J621" i="32"/>
  <c r="I621" i="32"/>
  <c r="H621" i="32"/>
  <c r="G621" i="32"/>
  <c r="F621" i="32"/>
  <c r="E621" i="32"/>
  <c r="D621" i="32"/>
  <c r="C621" i="32"/>
  <c r="U620" i="32"/>
  <c r="S620" i="32"/>
  <c r="Q620" i="32"/>
  <c r="P620" i="32"/>
  <c r="O620" i="32"/>
  <c r="N620" i="32"/>
  <c r="W620" i="32" s="1"/>
  <c r="M620" i="32"/>
  <c r="L620" i="32"/>
  <c r="K620" i="32"/>
  <c r="J620" i="32"/>
  <c r="I620" i="32"/>
  <c r="H620" i="32"/>
  <c r="G620" i="32"/>
  <c r="F620" i="32"/>
  <c r="E620" i="32"/>
  <c r="D620" i="32"/>
  <c r="C620" i="32"/>
  <c r="U619" i="32"/>
  <c r="P619" i="32"/>
  <c r="N619" i="32"/>
  <c r="W619" i="32" s="1"/>
  <c r="M619" i="32"/>
  <c r="L619" i="32"/>
  <c r="O619" i="32" s="1"/>
  <c r="Q619" i="32" s="1"/>
  <c r="K619" i="32"/>
  <c r="J619" i="32"/>
  <c r="I619" i="32"/>
  <c r="H619" i="32"/>
  <c r="G619" i="32"/>
  <c r="F619" i="32"/>
  <c r="E619" i="32"/>
  <c r="D619" i="32"/>
  <c r="C619" i="32"/>
  <c r="U618" i="32"/>
  <c r="Q618" i="32"/>
  <c r="P618" i="32"/>
  <c r="N618" i="32"/>
  <c r="W618" i="32" s="1"/>
  <c r="M618" i="32"/>
  <c r="L618" i="32"/>
  <c r="O618" i="32" s="1"/>
  <c r="K618" i="32"/>
  <c r="V618" i="32" s="1"/>
  <c r="J618" i="32"/>
  <c r="I618" i="32"/>
  <c r="H618" i="32"/>
  <c r="G618" i="32"/>
  <c r="F618" i="32"/>
  <c r="E618" i="32"/>
  <c r="D618" i="32"/>
  <c r="C618" i="32"/>
  <c r="U617" i="32"/>
  <c r="P617" i="32"/>
  <c r="N617" i="32"/>
  <c r="W617" i="32" s="1"/>
  <c r="M617" i="32"/>
  <c r="L617" i="32"/>
  <c r="O617" i="32" s="1"/>
  <c r="Q617" i="32" s="1"/>
  <c r="K617" i="32"/>
  <c r="S617" i="32" s="1"/>
  <c r="J617" i="32"/>
  <c r="I617" i="32"/>
  <c r="H617" i="32"/>
  <c r="G617" i="32"/>
  <c r="F617" i="32"/>
  <c r="E617" i="32"/>
  <c r="D617" i="32"/>
  <c r="C617" i="32"/>
  <c r="X616" i="32"/>
  <c r="W616" i="32"/>
  <c r="U616" i="32"/>
  <c r="S616" i="32"/>
  <c r="Q616" i="32"/>
  <c r="P616" i="32"/>
  <c r="N616" i="32"/>
  <c r="V616" i="32" s="1"/>
  <c r="M616" i="32"/>
  <c r="L616" i="32"/>
  <c r="O616" i="32" s="1"/>
  <c r="K616" i="32"/>
  <c r="J616" i="32"/>
  <c r="I616" i="32"/>
  <c r="H616" i="32"/>
  <c r="G616" i="32"/>
  <c r="F616" i="32"/>
  <c r="E616" i="32"/>
  <c r="D616" i="32"/>
  <c r="C616" i="32"/>
  <c r="W615" i="32"/>
  <c r="V615" i="32"/>
  <c r="U615" i="32"/>
  <c r="Q615" i="32"/>
  <c r="P615" i="32"/>
  <c r="O615" i="32"/>
  <c r="N615" i="32"/>
  <c r="M615" i="32"/>
  <c r="L615" i="32"/>
  <c r="K615" i="32"/>
  <c r="S615" i="32" s="1"/>
  <c r="J615" i="32"/>
  <c r="I615" i="32"/>
  <c r="H615" i="32"/>
  <c r="G615" i="32"/>
  <c r="F615" i="32"/>
  <c r="E615" i="32"/>
  <c r="D615" i="32"/>
  <c r="C615" i="32"/>
  <c r="W614" i="32"/>
  <c r="U614" i="32"/>
  <c r="S614" i="32"/>
  <c r="Q614" i="32"/>
  <c r="P614" i="32"/>
  <c r="O614" i="32"/>
  <c r="N614" i="32"/>
  <c r="V614" i="32" s="1"/>
  <c r="M614" i="32"/>
  <c r="L614" i="32"/>
  <c r="K614" i="32"/>
  <c r="J614" i="32"/>
  <c r="I614" i="32"/>
  <c r="H614" i="32"/>
  <c r="G614" i="32"/>
  <c r="F614" i="32"/>
  <c r="E614" i="32"/>
  <c r="D614" i="32"/>
  <c r="C614" i="32"/>
  <c r="U613" i="32"/>
  <c r="P613" i="32"/>
  <c r="N613" i="32"/>
  <c r="W613" i="32" s="1"/>
  <c r="M613" i="32"/>
  <c r="L613" i="32"/>
  <c r="O613" i="32" s="1"/>
  <c r="Q613" i="32" s="1"/>
  <c r="K613" i="32"/>
  <c r="V613" i="32" s="1"/>
  <c r="J613" i="32"/>
  <c r="I613" i="32"/>
  <c r="H613" i="32"/>
  <c r="G613" i="32"/>
  <c r="F613" i="32"/>
  <c r="E613" i="32"/>
  <c r="D613" i="32"/>
  <c r="C613" i="32"/>
  <c r="W612" i="32"/>
  <c r="U612" i="32"/>
  <c r="Q612" i="32"/>
  <c r="P612" i="32"/>
  <c r="N612" i="32"/>
  <c r="M612" i="32"/>
  <c r="L612" i="32"/>
  <c r="O612" i="32" s="1"/>
  <c r="K612" i="32"/>
  <c r="V612" i="32" s="1"/>
  <c r="J612" i="32"/>
  <c r="I612" i="32"/>
  <c r="H612" i="32"/>
  <c r="G612" i="32"/>
  <c r="F612" i="32"/>
  <c r="E612" i="32"/>
  <c r="D612" i="32"/>
  <c r="C612" i="32"/>
  <c r="V611" i="32"/>
  <c r="U611" i="32"/>
  <c r="P611" i="32"/>
  <c r="O611" i="32"/>
  <c r="Q611" i="32" s="1"/>
  <c r="N611" i="32"/>
  <c r="W611" i="32" s="1"/>
  <c r="Y611" i="32" s="1"/>
  <c r="M611" i="32"/>
  <c r="L611" i="32"/>
  <c r="K611" i="32"/>
  <c r="S611" i="32" s="1"/>
  <c r="J611" i="32"/>
  <c r="I611" i="32"/>
  <c r="H611" i="32"/>
  <c r="G611" i="32"/>
  <c r="F611" i="32"/>
  <c r="E611" i="32"/>
  <c r="D611" i="32"/>
  <c r="C611" i="32"/>
  <c r="U610" i="32"/>
  <c r="S610" i="32"/>
  <c r="Q610" i="32"/>
  <c r="P610" i="32"/>
  <c r="N610" i="32"/>
  <c r="V610" i="32" s="1"/>
  <c r="M610" i="32"/>
  <c r="L610" i="32"/>
  <c r="O610" i="32" s="1"/>
  <c r="K610" i="32"/>
  <c r="J610" i="32"/>
  <c r="I610" i="32"/>
  <c r="H610" i="32"/>
  <c r="G610" i="32"/>
  <c r="F610" i="32"/>
  <c r="E610" i="32"/>
  <c r="D610" i="32"/>
  <c r="C610" i="32"/>
  <c r="W609" i="32"/>
  <c r="V609" i="32"/>
  <c r="U609" i="32"/>
  <c r="P609" i="32"/>
  <c r="N609" i="32"/>
  <c r="M609" i="32"/>
  <c r="L609" i="32"/>
  <c r="O609" i="32" s="1"/>
  <c r="Q609" i="32" s="1"/>
  <c r="K609" i="32"/>
  <c r="S609" i="32" s="1"/>
  <c r="J609" i="32"/>
  <c r="I609" i="32"/>
  <c r="H609" i="32"/>
  <c r="G609" i="32"/>
  <c r="F609" i="32"/>
  <c r="E609" i="32"/>
  <c r="D609" i="32"/>
  <c r="C609" i="32"/>
  <c r="V608" i="32"/>
  <c r="U608" i="32"/>
  <c r="S608" i="32"/>
  <c r="P608" i="32"/>
  <c r="O608" i="32"/>
  <c r="Q608" i="32" s="1"/>
  <c r="Y608" i="32" s="1"/>
  <c r="N608" i="32"/>
  <c r="W608" i="32" s="1"/>
  <c r="M608" i="32"/>
  <c r="L608" i="32"/>
  <c r="K608" i="32"/>
  <c r="J608" i="32"/>
  <c r="I608" i="32"/>
  <c r="H608" i="32"/>
  <c r="G608" i="32"/>
  <c r="F608" i="32"/>
  <c r="E608" i="32"/>
  <c r="D608" i="32"/>
  <c r="C608" i="32"/>
  <c r="V607" i="32"/>
  <c r="U607" i="32"/>
  <c r="S607" i="32"/>
  <c r="P607" i="32"/>
  <c r="O607" i="32"/>
  <c r="Q607" i="32" s="1"/>
  <c r="N607" i="32"/>
  <c r="W607" i="32" s="1"/>
  <c r="M607" i="32"/>
  <c r="L607" i="32"/>
  <c r="K607" i="32"/>
  <c r="J607" i="32"/>
  <c r="I607" i="32"/>
  <c r="H607" i="32"/>
  <c r="G607" i="32"/>
  <c r="F607" i="32"/>
  <c r="E607" i="32"/>
  <c r="D607" i="32"/>
  <c r="C607" i="32"/>
  <c r="U606" i="32"/>
  <c r="S606" i="32"/>
  <c r="P606" i="32"/>
  <c r="N606" i="32"/>
  <c r="W606" i="32" s="1"/>
  <c r="M606" i="32"/>
  <c r="L606" i="32"/>
  <c r="O606" i="32" s="1"/>
  <c r="Q606" i="32" s="1"/>
  <c r="K606" i="32"/>
  <c r="V606" i="32" s="1"/>
  <c r="J606" i="32"/>
  <c r="I606" i="32"/>
  <c r="H606" i="32"/>
  <c r="G606" i="32"/>
  <c r="F606" i="32"/>
  <c r="E606" i="32"/>
  <c r="D606" i="32"/>
  <c r="C606" i="32"/>
  <c r="W605" i="32"/>
  <c r="U605" i="32"/>
  <c r="P605" i="32"/>
  <c r="N605" i="32"/>
  <c r="M605" i="32"/>
  <c r="L605" i="32"/>
  <c r="O605" i="32" s="1"/>
  <c r="Q605" i="32" s="1"/>
  <c r="K605" i="32"/>
  <c r="S605" i="32" s="1"/>
  <c r="J605" i="32"/>
  <c r="I605" i="32"/>
  <c r="H605" i="32"/>
  <c r="G605" i="32"/>
  <c r="F605" i="32"/>
  <c r="E605" i="32"/>
  <c r="D605" i="32"/>
  <c r="C605" i="32"/>
  <c r="U604" i="32"/>
  <c r="S604" i="32"/>
  <c r="P604" i="32"/>
  <c r="N604" i="32"/>
  <c r="M604" i="32"/>
  <c r="L604" i="32"/>
  <c r="O604" i="32" s="1"/>
  <c r="Q604" i="32" s="1"/>
  <c r="K604" i="32"/>
  <c r="J604" i="32"/>
  <c r="I604" i="32"/>
  <c r="H604" i="32"/>
  <c r="G604" i="32"/>
  <c r="F604" i="32"/>
  <c r="E604" i="32"/>
  <c r="D604" i="32"/>
  <c r="C604" i="32"/>
  <c r="W603" i="32"/>
  <c r="U603" i="32"/>
  <c r="P603" i="32"/>
  <c r="N603" i="32"/>
  <c r="M603" i="32"/>
  <c r="L603" i="32"/>
  <c r="O603" i="32" s="1"/>
  <c r="Q603" i="32" s="1"/>
  <c r="K603" i="32"/>
  <c r="J603" i="32"/>
  <c r="I603" i="32"/>
  <c r="H603" i="32"/>
  <c r="G603" i="32"/>
  <c r="F603" i="32"/>
  <c r="E603" i="32"/>
  <c r="D603" i="32"/>
  <c r="C603" i="32"/>
  <c r="W602" i="32"/>
  <c r="V602" i="32"/>
  <c r="U602" i="32"/>
  <c r="S602" i="32"/>
  <c r="Q602" i="32"/>
  <c r="Y602" i="32" s="1"/>
  <c r="P602" i="32"/>
  <c r="O602" i="32"/>
  <c r="N602" i="32"/>
  <c r="M602" i="32"/>
  <c r="L602" i="32"/>
  <c r="K602" i="32"/>
  <c r="J602" i="32"/>
  <c r="I602" i="32"/>
  <c r="H602" i="32"/>
  <c r="G602" i="32"/>
  <c r="F602" i="32"/>
  <c r="E602" i="32"/>
  <c r="D602" i="32"/>
  <c r="C602" i="32"/>
  <c r="V601" i="32"/>
  <c r="U601" i="32"/>
  <c r="S601" i="32"/>
  <c r="P601" i="32"/>
  <c r="N601" i="32"/>
  <c r="W601" i="32" s="1"/>
  <c r="M601" i="32"/>
  <c r="L601" i="32"/>
  <c r="O601" i="32" s="1"/>
  <c r="Q601" i="32" s="1"/>
  <c r="K601" i="32"/>
  <c r="J601" i="32"/>
  <c r="I601" i="32"/>
  <c r="H601" i="32"/>
  <c r="G601" i="32"/>
  <c r="F601" i="32"/>
  <c r="E601" i="32"/>
  <c r="D601" i="32"/>
  <c r="C601" i="32"/>
  <c r="W600" i="32"/>
  <c r="U600" i="32"/>
  <c r="S600" i="32"/>
  <c r="P600" i="32"/>
  <c r="N600" i="32"/>
  <c r="M600" i="32"/>
  <c r="L600" i="32"/>
  <c r="O600" i="32" s="1"/>
  <c r="Q600" i="32" s="1"/>
  <c r="K600" i="32"/>
  <c r="J600" i="32"/>
  <c r="I600" i="32"/>
  <c r="H600" i="32"/>
  <c r="G600" i="32"/>
  <c r="F600" i="32"/>
  <c r="E600" i="32"/>
  <c r="D600" i="32"/>
  <c r="C600" i="32"/>
  <c r="U599" i="32"/>
  <c r="P599" i="32"/>
  <c r="N599" i="32"/>
  <c r="W599" i="32" s="1"/>
  <c r="M599" i="32"/>
  <c r="L599" i="32"/>
  <c r="O599" i="32" s="1"/>
  <c r="Q599" i="32" s="1"/>
  <c r="K599" i="32"/>
  <c r="S599" i="32" s="1"/>
  <c r="J599" i="32"/>
  <c r="I599" i="32"/>
  <c r="H599" i="32"/>
  <c r="G599" i="32"/>
  <c r="F599" i="32"/>
  <c r="E599" i="32"/>
  <c r="D599" i="32"/>
  <c r="C599" i="32"/>
  <c r="W598" i="32"/>
  <c r="U598" i="32"/>
  <c r="S598" i="32"/>
  <c r="Q598" i="32"/>
  <c r="Y598" i="32" s="1"/>
  <c r="P598" i="32"/>
  <c r="N598" i="32"/>
  <c r="V598" i="32" s="1"/>
  <c r="M598" i="32"/>
  <c r="L598" i="32"/>
  <c r="O598" i="32" s="1"/>
  <c r="K598" i="32"/>
  <c r="J598" i="32"/>
  <c r="I598" i="32"/>
  <c r="H598" i="32"/>
  <c r="G598" i="32"/>
  <c r="F598" i="32"/>
  <c r="E598" i="32"/>
  <c r="D598" i="32"/>
  <c r="C598" i="32"/>
  <c r="W597" i="32"/>
  <c r="U597" i="32"/>
  <c r="P597" i="32"/>
  <c r="N597" i="32"/>
  <c r="M597" i="32"/>
  <c r="L597" i="32"/>
  <c r="O597" i="32" s="1"/>
  <c r="Q597" i="32" s="1"/>
  <c r="K597" i="32"/>
  <c r="S597" i="32" s="1"/>
  <c r="J597" i="32"/>
  <c r="I597" i="32"/>
  <c r="H597" i="32"/>
  <c r="G597" i="32"/>
  <c r="F597" i="32"/>
  <c r="E597" i="32"/>
  <c r="D597" i="32"/>
  <c r="C597" i="32"/>
  <c r="U596" i="32"/>
  <c r="S596" i="32"/>
  <c r="Q596" i="32"/>
  <c r="P596" i="32"/>
  <c r="O596" i="32"/>
  <c r="N596" i="32"/>
  <c r="M596" i="32"/>
  <c r="L596" i="32"/>
  <c r="K596" i="32"/>
  <c r="J596" i="32"/>
  <c r="I596" i="32"/>
  <c r="H596" i="32"/>
  <c r="G596" i="32"/>
  <c r="F596" i="32"/>
  <c r="E596" i="32"/>
  <c r="D596" i="32"/>
  <c r="C596" i="32"/>
  <c r="U595" i="32"/>
  <c r="P595" i="32"/>
  <c r="N595" i="32"/>
  <c r="W595" i="32" s="1"/>
  <c r="M595" i="32"/>
  <c r="L595" i="32"/>
  <c r="O595" i="32" s="1"/>
  <c r="Q595" i="32" s="1"/>
  <c r="K595" i="32"/>
  <c r="J595" i="32"/>
  <c r="I595" i="32"/>
  <c r="H595" i="32"/>
  <c r="G595" i="32"/>
  <c r="F595" i="32"/>
  <c r="E595" i="32"/>
  <c r="D595" i="32"/>
  <c r="C595" i="32"/>
  <c r="U594" i="32"/>
  <c r="Q594" i="32"/>
  <c r="P594" i="32"/>
  <c r="N594" i="32"/>
  <c r="W594" i="32" s="1"/>
  <c r="M594" i="32"/>
  <c r="L594" i="32"/>
  <c r="O594" i="32" s="1"/>
  <c r="K594" i="32"/>
  <c r="V594" i="32" s="1"/>
  <c r="J594" i="32"/>
  <c r="I594" i="32"/>
  <c r="H594" i="32"/>
  <c r="G594" i="32"/>
  <c r="F594" i="32"/>
  <c r="E594" i="32"/>
  <c r="D594" i="32"/>
  <c r="C594" i="32"/>
  <c r="U593" i="32"/>
  <c r="P593" i="32"/>
  <c r="N593" i="32"/>
  <c r="W593" i="32" s="1"/>
  <c r="M593" i="32"/>
  <c r="L593" i="32"/>
  <c r="O593" i="32" s="1"/>
  <c r="Q593" i="32" s="1"/>
  <c r="K593" i="32"/>
  <c r="J593" i="32"/>
  <c r="I593" i="32"/>
  <c r="H593" i="32"/>
  <c r="G593" i="32"/>
  <c r="F593" i="32"/>
  <c r="E593" i="32"/>
  <c r="D593" i="32"/>
  <c r="C593" i="32"/>
  <c r="W592" i="32"/>
  <c r="U592" i="32"/>
  <c r="X592" i="32" s="1"/>
  <c r="S592" i="32"/>
  <c r="Q592" i="32"/>
  <c r="P592" i="32"/>
  <c r="N592" i="32"/>
  <c r="V592" i="32" s="1"/>
  <c r="M592" i="32"/>
  <c r="L592" i="32"/>
  <c r="O592" i="32" s="1"/>
  <c r="K592" i="32"/>
  <c r="J592" i="32"/>
  <c r="I592" i="32"/>
  <c r="H592" i="32"/>
  <c r="G592" i="32"/>
  <c r="F592" i="32"/>
  <c r="E592" i="32"/>
  <c r="D592" i="32"/>
  <c r="C592" i="32"/>
  <c r="W591" i="32"/>
  <c r="V591" i="32"/>
  <c r="U591" i="32"/>
  <c r="P591" i="32"/>
  <c r="O591" i="32"/>
  <c r="Q591" i="32" s="1"/>
  <c r="N591" i="32"/>
  <c r="M591" i="32"/>
  <c r="L591" i="32"/>
  <c r="K591" i="32"/>
  <c r="S591" i="32" s="1"/>
  <c r="J591" i="32"/>
  <c r="I591" i="32"/>
  <c r="H591" i="32"/>
  <c r="G591" i="32"/>
  <c r="F591" i="32"/>
  <c r="E591" i="32"/>
  <c r="D591" i="32"/>
  <c r="C591" i="32"/>
  <c r="W590" i="32"/>
  <c r="U590" i="32"/>
  <c r="S590" i="32"/>
  <c r="Q590" i="32"/>
  <c r="P590" i="32"/>
  <c r="O590" i="32"/>
  <c r="N590" i="32"/>
  <c r="V590" i="32" s="1"/>
  <c r="M590" i="32"/>
  <c r="L590" i="32"/>
  <c r="K590" i="32"/>
  <c r="J590" i="32"/>
  <c r="I590" i="32"/>
  <c r="H590" i="32"/>
  <c r="G590" i="32"/>
  <c r="F590" i="32"/>
  <c r="E590" i="32"/>
  <c r="D590" i="32"/>
  <c r="C590" i="32"/>
  <c r="U589" i="32"/>
  <c r="P589" i="32"/>
  <c r="N589" i="32"/>
  <c r="W589" i="32" s="1"/>
  <c r="M589" i="32"/>
  <c r="L589" i="32"/>
  <c r="O589" i="32" s="1"/>
  <c r="Q589" i="32" s="1"/>
  <c r="K589" i="32"/>
  <c r="V589" i="32" s="1"/>
  <c r="J589" i="32"/>
  <c r="I589" i="32"/>
  <c r="H589" i="32"/>
  <c r="G589" i="32"/>
  <c r="F589" i="32"/>
  <c r="E589" i="32"/>
  <c r="D589" i="32"/>
  <c r="C589" i="32"/>
  <c r="W588" i="32"/>
  <c r="U588" i="32"/>
  <c r="Q588" i="32"/>
  <c r="P588" i="32"/>
  <c r="N588" i="32"/>
  <c r="M588" i="32"/>
  <c r="L588" i="32"/>
  <c r="O588" i="32" s="1"/>
  <c r="K588" i="32"/>
  <c r="V588" i="32" s="1"/>
  <c r="J588" i="32"/>
  <c r="I588" i="32"/>
  <c r="H588" i="32"/>
  <c r="G588" i="32"/>
  <c r="F588" i="32"/>
  <c r="E588" i="32"/>
  <c r="D588" i="32"/>
  <c r="C588" i="32"/>
  <c r="Y587" i="32"/>
  <c r="V587" i="32"/>
  <c r="U587" i="32"/>
  <c r="P587" i="32"/>
  <c r="O587" i="32"/>
  <c r="Q587" i="32" s="1"/>
  <c r="N587" i="32"/>
  <c r="W587" i="32" s="1"/>
  <c r="M587" i="32"/>
  <c r="L587" i="32"/>
  <c r="K587" i="32"/>
  <c r="S587" i="32" s="1"/>
  <c r="J587" i="32"/>
  <c r="I587" i="32"/>
  <c r="H587" i="32"/>
  <c r="G587" i="32"/>
  <c r="F587" i="32"/>
  <c r="E587" i="32"/>
  <c r="D587" i="32"/>
  <c r="C587" i="32"/>
  <c r="U586" i="32"/>
  <c r="S586" i="32"/>
  <c r="Q586" i="32"/>
  <c r="P586" i="32"/>
  <c r="N586" i="32"/>
  <c r="V586" i="32" s="1"/>
  <c r="M586" i="32"/>
  <c r="L586" i="32"/>
  <c r="O586" i="32" s="1"/>
  <c r="K586" i="32"/>
  <c r="J586" i="32"/>
  <c r="I586" i="32"/>
  <c r="H586" i="32"/>
  <c r="G586" i="32"/>
  <c r="F586" i="32"/>
  <c r="E586" i="32"/>
  <c r="D586" i="32"/>
  <c r="C586" i="32"/>
  <c r="W585" i="32"/>
  <c r="V585" i="32"/>
  <c r="U585" i="32"/>
  <c r="P585" i="32"/>
  <c r="N585" i="32"/>
  <c r="M585" i="32"/>
  <c r="L585" i="32"/>
  <c r="O585" i="32" s="1"/>
  <c r="Q585" i="32" s="1"/>
  <c r="K585" i="32"/>
  <c r="S585" i="32" s="1"/>
  <c r="J585" i="32"/>
  <c r="I585" i="32"/>
  <c r="H585" i="32"/>
  <c r="G585" i="32"/>
  <c r="F585" i="32"/>
  <c r="E585" i="32"/>
  <c r="D585" i="32"/>
  <c r="C585" i="32"/>
  <c r="V584" i="32"/>
  <c r="U584" i="32"/>
  <c r="S584" i="32"/>
  <c r="P584" i="32"/>
  <c r="O584" i="32"/>
  <c r="Q584" i="32" s="1"/>
  <c r="Y584" i="32" s="1"/>
  <c r="N584" i="32"/>
  <c r="W584" i="32" s="1"/>
  <c r="M584" i="32"/>
  <c r="L584" i="32"/>
  <c r="K584" i="32"/>
  <c r="J584" i="32"/>
  <c r="I584" i="32"/>
  <c r="H584" i="32"/>
  <c r="G584" i="32"/>
  <c r="F584" i="32"/>
  <c r="E584" i="32"/>
  <c r="D584" i="32"/>
  <c r="C584" i="32"/>
  <c r="V583" i="32"/>
  <c r="U583" i="32"/>
  <c r="S583" i="32"/>
  <c r="P583" i="32"/>
  <c r="O583" i="32"/>
  <c r="Q583" i="32" s="1"/>
  <c r="N583" i="32"/>
  <c r="W583" i="32" s="1"/>
  <c r="M583" i="32"/>
  <c r="L583" i="32"/>
  <c r="K583" i="32"/>
  <c r="J583" i="32"/>
  <c r="I583" i="32"/>
  <c r="H583" i="32"/>
  <c r="G583" i="32"/>
  <c r="F583" i="32"/>
  <c r="E583" i="32"/>
  <c r="D583" i="32"/>
  <c r="C583" i="32"/>
  <c r="U582" i="32"/>
  <c r="S582" i="32"/>
  <c r="P582" i="32"/>
  <c r="N582" i="32"/>
  <c r="W582" i="32" s="1"/>
  <c r="M582" i="32"/>
  <c r="L582" i="32"/>
  <c r="O582" i="32" s="1"/>
  <c r="Q582" i="32" s="1"/>
  <c r="K582" i="32"/>
  <c r="V582" i="32" s="1"/>
  <c r="J582" i="32"/>
  <c r="I582" i="32"/>
  <c r="H582" i="32"/>
  <c r="G582" i="32"/>
  <c r="F582" i="32"/>
  <c r="E582" i="32"/>
  <c r="D582" i="32"/>
  <c r="C582" i="32"/>
  <c r="W581" i="32"/>
  <c r="U581" i="32"/>
  <c r="P581" i="32"/>
  <c r="N581" i="32"/>
  <c r="M581" i="32"/>
  <c r="L581" i="32"/>
  <c r="O581" i="32" s="1"/>
  <c r="Q581" i="32" s="1"/>
  <c r="K581" i="32"/>
  <c r="S581" i="32" s="1"/>
  <c r="J581" i="32"/>
  <c r="I581" i="32"/>
  <c r="H581" i="32"/>
  <c r="G581" i="32"/>
  <c r="F581" i="32"/>
  <c r="E581" i="32"/>
  <c r="D581" i="32"/>
  <c r="C581" i="32"/>
  <c r="U580" i="32"/>
  <c r="S580" i="32"/>
  <c r="P580" i="32"/>
  <c r="N580" i="32"/>
  <c r="V580" i="32" s="1"/>
  <c r="M580" i="32"/>
  <c r="L580" i="32"/>
  <c r="O580" i="32" s="1"/>
  <c r="Q580" i="32" s="1"/>
  <c r="K580" i="32"/>
  <c r="J580" i="32"/>
  <c r="I580" i="32"/>
  <c r="H580" i="32"/>
  <c r="G580" i="32"/>
  <c r="F580" i="32"/>
  <c r="E580" i="32"/>
  <c r="D580" i="32"/>
  <c r="C580" i="32"/>
  <c r="W579" i="32"/>
  <c r="U579" i="32"/>
  <c r="P579" i="32"/>
  <c r="N579" i="32"/>
  <c r="M579" i="32"/>
  <c r="L579" i="32"/>
  <c r="O579" i="32" s="1"/>
  <c r="Q579" i="32" s="1"/>
  <c r="K579" i="32"/>
  <c r="S579" i="32" s="1"/>
  <c r="J579" i="32"/>
  <c r="I579" i="32"/>
  <c r="H579" i="32"/>
  <c r="G579" i="32"/>
  <c r="F579" i="32"/>
  <c r="E579" i="32"/>
  <c r="D579" i="32"/>
  <c r="C579" i="32"/>
  <c r="W578" i="32"/>
  <c r="V578" i="32"/>
  <c r="U578" i="32"/>
  <c r="S578" i="32"/>
  <c r="Q578" i="32"/>
  <c r="P578" i="32"/>
  <c r="O578" i="32"/>
  <c r="N578" i="32"/>
  <c r="M578" i="32"/>
  <c r="L578" i="32"/>
  <c r="K578" i="32"/>
  <c r="J578" i="32"/>
  <c r="I578" i="32"/>
  <c r="H578" i="32"/>
  <c r="G578" i="32"/>
  <c r="F578" i="32"/>
  <c r="E578" i="32"/>
  <c r="D578" i="32"/>
  <c r="C578" i="32"/>
  <c r="V577" i="32"/>
  <c r="U577" i="32"/>
  <c r="S577" i="32"/>
  <c r="P577" i="32"/>
  <c r="N577" i="32"/>
  <c r="W577" i="32" s="1"/>
  <c r="M577" i="32"/>
  <c r="L577" i="32"/>
  <c r="O577" i="32" s="1"/>
  <c r="Q577" i="32" s="1"/>
  <c r="K577" i="32"/>
  <c r="J577" i="32"/>
  <c r="I577" i="32"/>
  <c r="H577" i="32"/>
  <c r="G577" i="32"/>
  <c r="F577" i="32"/>
  <c r="E577" i="32"/>
  <c r="D577" i="32"/>
  <c r="C577" i="32"/>
  <c r="U576" i="32"/>
  <c r="S576" i="32"/>
  <c r="P576" i="32"/>
  <c r="N576" i="32"/>
  <c r="W576" i="32" s="1"/>
  <c r="M576" i="32"/>
  <c r="L576" i="32"/>
  <c r="O576" i="32" s="1"/>
  <c r="Q576" i="32" s="1"/>
  <c r="K576" i="32"/>
  <c r="J576" i="32"/>
  <c r="I576" i="32"/>
  <c r="H576" i="32"/>
  <c r="G576" i="32"/>
  <c r="F576" i="32"/>
  <c r="E576" i="32"/>
  <c r="D576" i="32"/>
  <c r="C576" i="32"/>
  <c r="U575" i="32"/>
  <c r="P575" i="32"/>
  <c r="N575" i="32"/>
  <c r="M575" i="32"/>
  <c r="L575" i="32"/>
  <c r="O575" i="32" s="1"/>
  <c r="Q575" i="32" s="1"/>
  <c r="K575" i="32"/>
  <c r="S575" i="32" s="1"/>
  <c r="J575" i="32"/>
  <c r="I575" i="32"/>
  <c r="H575" i="32"/>
  <c r="G575" i="32"/>
  <c r="F575" i="32"/>
  <c r="E575" i="32"/>
  <c r="D575" i="32"/>
  <c r="C575" i="32"/>
  <c r="W574" i="32"/>
  <c r="U574" i="32"/>
  <c r="S574" i="32"/>
  <c r="Q574" i="32"/>
  <c r="P574" i="32"/>
  <c r="N574" i="32"/>
  <c r="V574" i="32" s="1"/>
  <c r="M574" i="32"/>
  <c r="L574" i="32"/>
  <c r="O574" i="32" s="1"/>
  <c r="K574" i="32"/>
  <c r="J574" i="32"/>
  <c r="I574" i="32"/>
  <c r="H574" i="32"/>
  <c r="G574" i="32"/>
  <c r="F574" i="32"/>
  <c r="E574" i="32"/>
  <c r="D574" i="32"/>
  <c r="C574" i="32"/>
  <c r="W573" i="32"/>
  <c r="U573" i="32"/>
  <c r="P573" i="32"/>
  <c r="N573" i="32"/>
  <c r="M573" i="32"/>
  <c r="L573" i="32"/>
  <c r="O573" i="32" s="1"/>
  <c r="Q573" i="32" s="1"/>
  <c r="K573" i="32"/>
  <c r="S573" i="32" s="1"/>
  <c r="J573" i="32"/>
  <c r="I573" i="32"/>
  <c r="H573" i="32"/>
  <c r="G573" i="32"/>
  <c r="F573" i="32"/>
  <c r="E573" i="32"/>
  <c r="D573" i="32"/>
  <c r="C573" i="32"/>
  <c r="W572" i="32"/>
  <c r="U572" i="32"/>
  <c r="S572" i="32"/>
  <c r="Q572" i="32"/>
  <c r="P572" i="32"/>
  <c r="O572" i="32"/>
  <c r="N572" i="32"/>
  <c r="V572" i="32" s="1"/>
  <c r="M572" i="32"/>
  <c r="L572" i="32"/>
  <c r="K572" i="32"/>
  <c r="J572" i="32"/>
  <c r="I572" i="32"/>
  <c r="H572" i="32"/>
  <c r="G572" i="32"/>
  <c r="F572" i="32"/>
  <c r="E572" i="32"/>
  <c r="D572" i="32"/>
  <c r="C572" i="32"/>
  <c r="V571" i="32"/>
  <c r="U571" i="32"/>
  <c r="P571" i="32"/>
  <c r="N571" i="32"/>
  <c r="W571" i="32" s="1"/>
  <c r="M571" i="32"/>
  <c r="L571" i="32"/>
  <c r="O571" i="32" s="1"/>
  <c r="Q571" i="32" s="1"/>
  <c r="K571" i="32"/>
  <c r="S571" i="32" s="1"/>
  <c r="J571" i="32"/>
  <c r="I571" i="32"/>
  <c r="H571" i="32"/>
  <c r="G571" i="32"/>
  <c r="F571" i="32"/>
  <c r="E571" i="32"/>
  <c r="D571" i="32"/>
  <c r="C571" i="32"/>
  <c r="U570" i="32"/>
  <c r="Q570" i="32"/>
  <c r="P570" i="32"/>
  <c r="N570" i="32"/>
  <c r="W570" i="32" s="1"/>
  <c r="M570" i="32"/>
  <c r="L570" i="32"/>
  <c r="O570" i="32" s="1"/>
  <c r="K570" i="32"/>
  <c r="J570" i="32"/>
  <c r="I570" i="32"/>
  <c r="H570" i="32"/>
  <c r="G570" i="32"/>
  <c r="F570" i="32"/>
  <c r="E570" i="32"/>
  <c r="D570" i="32"/>
  <c r="C570" i="32"/>
  <c r="V569" i="32"/>
  <c r="U569" i="32"/>
  <c r="P569" i="32"/>
  <c r="N569" i="32"/>
  <c r="W569" i="32" s="1"/>
  <c r="M569" i="32"/>
  <c r="L569" i="32"/>
  <c r="O569" i="32" s="1"/>
  <c r="Q569" i="32" s="1"/>
  <c r="K569" i="32"/>
  <c r="S569" i="32" s="1"/>
  <c r="J569" i="32"/>
  <c r="I569" i="32"/>
  <c r="H569" i="32"/>
  <c r="G569" i="32"/>
  <c r="F569" i="32"/>
  <c r="E569" i="32"/>
  <c r="D569" i="32"/>
  <c r="C569" i="32"/>
  <c r="W568" i="32"/>
  <c r="U568" i="32"/>
  <c r="S568" i="32"/>
  <c r="Q568" i="32"/>
  <c r="P568" i="32"/>
  <c r="N568" i="32"/>
  <c r="V568" i="32" s="1"/>
  <c r="M568" i="32"/>
  <c r="L568" i="32"/>
  <c r="O568" i="32" s="1"/>
  <c r="K568" i="32"/>
  <c r="J568" i="32"/>
  <c r="I568" i="32"/>
  <c r="H568" i="32"/>
  <c r="G568" i="32"/>
  <c r="F568" i="32"/>
  <c r="E568" i="32"/>
  <c r="D568" i="32"/>
  <c r="C568" i="32"/>
  <c r="W567" i="32"/>
  <c r="V567" i="32"/>
  <c r="U567" i="32"/>
  <c r="Q567" i="32"/>
  <c r="X567" i="32" s="1"/>
  <c r="P567" i="32"/>
  <c r="O567" i="32"/>
  <c r="N567" i="32"/>
  <c r="M567" i="32"/>
  <c r="L567" i="32"/>
  <c r="K567" i="32"/>
  <c r="S567" i="32" s="1"/>
  <c r="J567" i="32"/>
  <c r="I567" i="32"/>
  <c r="H567" i="32"/>
  <c r="G567" i="32"/>
  <c r="F567" i="32"/>
  <c r="E567" i="32"/>
  <c r="D567" i="32"/>
  <c r="C567" i="32"/>
  <c r="W566" i="32"/>
  <c r="U566" i="32"/>
  <c r="S566" i="32"/>
  <c r="Q566" i="32"/>
  <c r="P566" i="32"/>
  <c r="O566" i="32"/>
  <c r="N566" i="32"/>
  <c r="V566" i="32" s="1"/>
  <c r="M566" i="32"/>
  <c r="L566" i="32"/>
  <c r="K566" i="32"/>
  <c r="J566" i="32"/>
  <c r="I566" i="32"/>
  <c r="H566" i="32"/>
  <c r="G566" i="32"/>
  <c r="F566" i="32"/>
  <c r="E566" i="32"/>
  <c r="D566" i="32"/>
  <c r="C566" i="32"/>
  <c r="U565" i="32"/>
  <c r="P565" i="32"/>
  <c r="N565" i="32"/>
  <c r="W565" i="32" s="1"/>
  <c r="M565" i="32"/>
  <c r="L565" i="32"/>
  <c r="O565" i="32" s="1"/>
  <c r="Q565" i="32" s="1"/>
  <c r="K565" i="32"/>
  <c r="V565" i="32" s="1"/>
  <c r="J565" i="32"/>
  <c r="I565" i="32"/>
  <c r="H565" i="32"/>
  <c r="G565" i="32"/>
  <c r="F565" i="32"/>
  <c r="E565" i="32"/>
  <c r="D565" i="32"/>
  <c r="C565" i="32"/>
  <c r="U564" i="32"/>
  <c r="S564" i="32"/>
  <c r="Q564" i="32"/>
  <c r="P564" i="32"/>
  <c r="O564" i="32"/>
  <c r="N564" i="32"/>
  <c r="W564" i="32" s="1"/>
  <c r="M564" i="32"/>
  <c r="L564" i="32"/>
  <c r="K564" i="32"/>
  <c r="J564" i="32"/>
  <c r="I564" i="32"/>
  <c r="H564" i="32"/>
  <c r="G564" i="32"/>
  <c r="F564" i="32"/>
  <c r="E564" i="32"/>
  <c r="D564" i="32"/>
  <c r="C564" i="32"/>
  <c r="W563" i="32"/>
  <c r="U563" i="32"/>
  <c r="P563" i="32"/>
  <c r="N563" i="32"/>
  <c r="M563" i="32"/>
  <c r="L563" i="32"/>
  <c r="O563" i="32" s="1"/>
  <c r="Q563" i="32" s="1"/>
  <c r="K563" i="32"/>
  <c r="J563" i="32"/>
  <c r="I563" i="32"/>
  <c r="H563" i="32"/>
  <c r="G563" i="32"/>
  <c r="F563" i="32"/>
  <c r="E563" i="32"/>
  <c r="D563" i="32"/>
  <c r="C563" i="32"/>
  <c r="U562" i="32"/>
  <c r="S562" i="32"/>
  <c r="Q562" i="32"/>
  <c r="P562" i="32"/>
  <c r="N562" i="32"/>
  <c r="W562" i="32" s="1"/>
  <c r="M562" i="32"/>
  <c r="L562" i="32"/>
  <c r="O562" i="32" s="1"/>
  <c r="K562" i="32"/>
  <c r="V562" i="32" s="1"/>
  <c r="J562" i="32"/>
  <c r="I562" i="32"/>
  <c r="H562" i="32"/>
  <c r="G562" i="32"/>
  <c r="F562" i="32"/>
  <c r="E562" i="32"/>
  <c r="D562" i="32"/>
  <c r="C562" i="32"/>
  <c r="W561" i="32"/>
  <c r="U561" i="32"/>
  <c r="P561" i="32"/>
  <c r="O561" i="32"/>
  <c r="Q561" i="32" s="1"/>
  <c r="N561" i="32"/>
  <c r="M561" i="32"/>
  <c r="L561" i="32"/>
  <c r="K561" i="32"/>
  <c r="J561" i="32"/>
  <c r="I561" i="32"/>
  <c r="H561" i="32"/>
  <c r="G561" i="32"/>
  <c r="F561" i="32"/>
  <c r="E561" i="32"/>
  <c r="D561" i="32"/>
  <c r="C561" i="32"/>
  <c r="W560" i="32"/>
  <c r="U560" i="32"/>
  <c r="S560" i="32"/>
  <c r="P560" i="32"/>
  <c r="O560" i="32"/>
  <c r="Q560" i="32" s="1"/>
  <c r="N560" i="32"/>
  <c r="V560" i="32" s="1"/>
  <c r="M560" i="32"/>
  <c r="L560" i="32"/>
  <c r="K560" i="32"/>
  <c r="J560" i="32"/>
  <c r="I560" i="32"/>
  <c r="H560" i="32"/>
  <c r="G560" i="32"/>
  <c r="F560" i="32"/>
  <c r="E560" i="32"/>
  <c r="D560" i="32"/>
  <c r="C560" i="32"/>
  <c r="V559" i="32"/>
  <c r="U559" i="32"/>
  <c r="P559" i="32"/>
  <c r="O559" i="32"/>
  <c r="Q559" i="32" s="1"/>
  <c r="N559" i="32"/>
  <c r="W559" i="32" s="1"/>
  <c r="M559" i="32"/>
  <c r="L559" i="32"/>
  <c r="K559" i="32"/>
  <c r="S559" i="32" s="1"/>
  <c r="J559" i="32"/>
  <c r="I559" i="32"/>
  <c r="H559" i="32"/>
  <c r="G559" i="32"/>
  <c r="F559" i="32"/>
  <c r="E559" i="32"/>
  <c r="D559" i="32"/>
  <c r="C559" i="32"/>
  <c r="U558" i="32"/>
  <c r="S558" i="32"/>
  <c r="P558" i="32"/>
  <c r="N558" i="32"/>
  <c r="W558" i="32" s="1"/>
  <c r="M558" i="32"/>
  <c r="L558" i="32"/>
  <c r="O558" i="32" s="1"/>
  <c r="Q558" i="32" s="1"/>
  <c r="K558" i="32"/>
  <c r="J558" i="32"/>
  <c r="I558" i="32"/>
  <c r="H558" i="32"/>
  <c r="G558" i="32"/>
  <c r="F558" i="32"/>
  <c r="E558" i="32"/>
  <c r="D558" i="32"/>
  <c r="C558" i="32"/>
  <c r="U557" i="32"/>
  <c r="P557" i="32"/>
  <c r="N557" i="32"/>
  <c r="W557" i="32" s="1"/>
  <c r="M557" i="32"/>
  <c r="L557" i="32"/>
  <c r="O557" i="32" s="1"/>
  <c r="Q557" i="32" s="1"/>
  <c r="K557" i="32"/>
  <c r="S557" i="32" s="1"/>
  <c r="J557" i="32"/>
  <c r="I557" i="32"/>
  <c r="H557" i="32"/>
  <c r="G557" i="32"/>
  <c r="F557" i="32"/>
  <c r="E557" i="32"/>
  <c r="D557" i="32"/>
  <c r="C557" i="32"/>
  <c r="U556" i="32"/>
  <c r="S556" i="32"/>
  <c r="P556" i="32"/>
  <c r="N556" i="32"/>
  <c r="W556" i="32" s="1"/>
  <c r="M556" i="32"/>
  <c r="L556" i="32"/>
  <c r="O556" i="32" s="1"/>
  <c r="Q556" i="32" s="1"/>
  <c r="K556" i="32"/>
  <c r="J556" i="32"/>
  <c r="I556" i="32"/>
  <c r="H556" i="32"/>
  <c r="G556" i="32"/>
  <c r="F556" i="32"/>
  <c r="E556" i="32"/>
  <c r="D556" i="32"/>
  <c r="C556" i="32"/>
  <c r="W555" i="32"/>
  <c r="V555" i="32"/>
  <c r="U555" i="32"/>
  <c r="Q555" i="32"/>
  <c r="P555" i="32"/>
  <c r="O555" i="32"/>
  <c r="N555" i="32"/>
  <c r="M555" i="32"/>
  <c r="L555" i="32"/>
  <c r="K555" i="32"/>
  <c r="S555" i="32" s="1"/>
  <c r="J555" i="32"/>
  <c r="I555" i="32"/>
  <c r="H555" i="32"/>
  <c r="G555" i="32"/>
  <c r="F555" i="32"/>
  <c r="E555" i="32"/>
  <c r="D555" i="32"/>
  <c r="C555" i="32"/>
  <c r="V554" i="32"/>
  <c r="U554" i="32"/>
  <c r="S554" i="32"/>
  <c r="P554" i="32"/>
  <c r="O554" i="32"/>
  <c r="Q554" i="32" s="1"/>
  <c r="N554" i="32"/>
  <c r="W554" i="32" s="1"/>
  <c r="M554" i="32"/>
  <c r="L554" i="32"/>
  <c r="K554" i="32"/>
  <c r="J554" i="32"/>
  <c r="I554" i="32"/>
  <c r="H554" i="32"/>
  <c r="G554" i="32"/>
  <c r="F554" i="32"/>
  <c r="E554" i="32"/>
  <c r="D554" i="32"/>
  <c r="C554" i="32"/>
  <c r="U553" i="32"/>
  <c r="P553" i="32"/>
  <c r="N553" i="32"/>
  <c r="W553" i="32" s="1"/>
  <c r="M553" i="32"/>
  <c r="L553" i="32"/>
  <c r="O553" i="32" s="1"/>
  <c r="Q553" i="32" s="1"/>
  <c r="K553" i="32"/>
  <c r="J553" i="32"/>
  <c r="I553" i="32"/>
  <c r="H553" i="32"/>
  <c r="G553" i="32"/>
  <c r="F553" i="32"/>
  <c r="E553" i="32"/>
  <c r="D553" i="32"/>
  <c r="C553" i="32"/>
  <c r="W552" i="32"/>
  <c r="U552" i="32"/>
  <c r="S552" i="32"/>
  <c r="P552" i="32"/>
  <c r="N552" i="32"/>
  <c r="M552" i="32"/>
  <c r="L552" i="32"/>
  <c r="O552" i="32" s="1"/>
  <c r="Q552" i="32" s="1"/>
  <c r="K552" i="32"/>
  <c r="V552" i="32" s="1"/>
  <c r="J552" i="32"/>
  <c r="I552" i="32"/>
  <c r="H552" i="32"/>
  <c r="G552" i="32"/>
  <c r="F552" i="32"/>
  <c r="E552" i="32"/>
  <c r="D552" i="32"/>
  <c r="C552" i="32"/>
  <c r="U551" i="32"/>
  <c r="P551" i="32"/>
  <c r="N551" i="32"/>
  <c r="M551" i="32"/>
  <c r="L551" i="32"/>
  <c r="O551" i="32" s="1"/>
  <c r="Q551" i="32" s="1"/>
  <c r="K551" i="32"/>
  <c r="S551" i="32" s="1"/>
  <c r="J551" i="32"/>
  <c r="I551" i="32"/>
  <c r="H551" i="32"/>
  <c r="G551" i="32"/>
  <c r="F551" i="32"/>
  <c r="E551" i="32"/>
  <c r="D551" i="32"/>
  <c r="C551" i="32"/>
  <c r="U550" i="32"/>
  <c r="Q550" i="32"/>
  <c r="P550" i="32"/>
  <c r="N550" i="32"/>
  <c r="W550" i="32" s="1"/>
  <c r="M550" i="32"/>
  <c r="L550" i="32"/>
  <c r="O550" i="32" s="1"/>
  <c r="K550" i="32"/>
  <c r="J550" i="32"/>
  <c r="I550" i="32"/>
  <c r="H550" i="32"/>
  <c r="G550" i="32"/>
  <c r="F550" i="32"/>
  <c r="E550" i="32"/>
  <c r="D550" i="32"/>
  <c r="C550" i="32"/>
  <c r="W549" i="32"/>
  <c r="U549" i="32"/>
  <c r="P549" i="32"/>
  <c r="N549" i="32"/>
  <c r="M549" i="32"/>
  <c r="L549" i="32"/>
  <c r="O549" i="32" s="1"/>
  <c r="Q549" i="32" s="1"/>
  <c r="K549" i="32"/>
  <c r="J549" i="32"/>
  <c r="I549" i="32"/>
  <c r="H549" i="32"/>
  <c r="G549" i="32"/>
  <c r="F549" i="32"/>
  <c r="E549" i="32"/>
  <c r="D549" i="32"/>
  <c r="C549" i="32"/>
  <c r="W548" i="32"/>
  <c r="V548" i="32"/>
  <c r="U548" i="32"/>
  <c r="S548" i="32"/>
  <c r="P548" i="32"/>
  <c r="O548" i="32"/>
  <c r="Q548" i="32" s="1"/>
  <c r="N548" i="32"/>
  <c r="M548" i="32"/>
  <c r="L548" i="32"/>
  <c r="K548" i="32"/>
  <c r="J548" i="32"/>
  <c r="I548" i="32"/>
  <c r="H548" i="32"/>
  <c r="G548" i="32"/>
  <c r="F548" i="32"/>
  <c r="E548" i="32"/>
  <c r="D548" i="32"/>
  <c r="C548" i="32"/>
  <c r="U547" i="32"/>
  <c r="P547" i="32"/>
  <c r="O547" i="32"/>
  <c r="Q547" i="32" s="1"/>
  <c r="N547" i="32"/>
  <c r="W547" i="32" s="1"/>
  <c r="M547" i="32"/>
  <c r="L547" i="32"/>
  <c r="K547" i="32"/>
  <c r="S547" i="32" s="1"/>
  <c r="J547" i="32"/>
  <c r="I547" i="32"/>
  <c r="H547" i="32"/>
  <c r="G547" i="32"/>
  <c r="F547" i="32"/>
  <c r="E547" i="32"/>
  <c r="D547" i="32"/>
  <c r="C547" i="32"/>
  <c r="W546" i="32"/>
  <c r="U546" i="32"/>
  <c r="P546" i="32"/>
  <c r="N546" i="32"/>
  <c r="M546" i="32"/>
  <c r="L546" i="32"/>
  <c r="O546" i="32" s="1"/>
  <c r="Q546" i="32" s="1"/>
  <c r="K546" i="32"/>
  <c r="V546" i="32" s="1"/>
  <c r="J546" i="32"/>
  <c r="I546" i="32"/>
  <c r="H546" i="32"/>
  <c r="G546" i="32"/>
  <c r="F546" i="32"/>
  <c r="E546" i="32"/>
  <c r="D546" i="32"/>
  <c r="C546" i="32"/>
  <c r="W545" i="32"/>
  <c r="V545" i="32"/>
  <c r="U545" i="32"/>
  <c r="P545" i="32"/>
  <c r="N545" i="32"/>
  <c r="M545" i="32"/>
  <c r="L545" i="32"/>
  <c r="O545" i="32" s="1"/>
  <c r="Q545" i="32" s="1"/>
  <c r="K545" i="32"/>
  <c r="S545" i="32" s="1"/>
  <c r="J545" i="32"/>
  <c r="I545" i="32"/>
  <c r="H545" i="32"/>
  <c r="G545" i="32"/>
  <c r="F545" i="32"/>
  <c r="E545" i="32"/>
  <c r="D545" i="32"/>
  <c r="C545" i="32"/>
  <c r="Y544" i="32"/>
  <c r="W544" i="32"/>
  <c r="U544" i="32"/>
  <c r="S544" i="32"/>
  <c r="Q544" i="32"/>
  <c r="P544" i="32"/>
  <c r="N544" i="32"/>
  <c r="V544" i="32" s="1"/>
  <c r="X544" i="32" s="1"/>
  <c r="M544" i="32"/>
  <c r="L544" i="32"/>
  <c r="O544" i="32" s="1"/>
  <c r="K544" i="32"/>
  <c r="J544" i="32"/>
  <c r="I544" i="32"/>
  <c r="H544" i="32"/>
  <c r="G544" i="32"/>
  <c r="F544" i="32"/>
  <c r="E544" i="32"/>
  <c r="D544" i="32"/>
  <c r="C544" i="32"/>
  <c r="W543" i="32"/>
  <c r="U543" i="32"/>
  <c r="P543" i="32"/>
  <c r="O543" i="32"/>
  <c r="Q543" i="32" s="1"/>
  <c r="N543" i="32"/>
  <c r="M543" i="32"/>
  <c r="L543" i="32"/>
  <c r="K543" i="32"/>
  <c r="S543" i="32" s="1"/>
  <c r="J543" i="32"/>
  <c r="I543" i="32"/>
  <c r="H543" i="32"/>
  <c r="G543" i="32"/>
  <c r="F543" i="32"/>
  <c r="E543" i="32"/>
  <c r="D543" i="32"/>
  <c r="C543" i="32"/>
  <c r="W542" i="32"/>
  <c r="U542" i="32"/>
  <c r="S542" i="32"/>
  <c r="P542" i="32"/>
  <c r="O542" i="32"/>
  <c r="Q542" i="32" s="1"/>
  <c r="N542" i="32"/>
  <c r="V542" i="32" s="1"/>
  <c r="M542" i="32"/>
  <c r="L542" i="32"/>
  <c r="K542" i="32"/>
  <c r="J542" i="32"/>
  <c r="I542" i="32"/>
  <c r="H542" i="32"/>
  <c r="G542" i="32"/>
  <c r="F542" i="32"/>
  <c r="E542" i="32"/>
  <c r="D542" i="32"/>
  <c r="C542" i="32"/>
  <c r="U541" i="32"/>
  <c r="P541" i="32"/>
  <c r="O541" i="32"/>
  <c r="Q541" i="32" s="1"/>
  <c r="N541" i="32"/>
  <c r="W541" i="32" s="1"/>
  <c r="M541" i="32"/>
  <c r="L541" i="32"/>
  <c r="K541" i="32"/>
  <c r="J541" i="32"/>
  <c r="I541" i="32"/>
  <c r="H541" i="32"/>
  <c r="G541" i="32"/>
  <c r="F541" i="32"/>
  <c r="E541" i="32"/>
  <c r="D541" i="32"/>
  <c r="C541" i="32"/>
  <c r="U540" i="32"/>
  <c r="S540" i="32"/>
  <c r="P540" i="32"/>
  <c r="N540" i="32"/>
  <c r="W540" i="32" s="1"/>
  <c r="M540" i="32"/>
  <c r="L540" i="32"/>
  <c r="O540" i="32" s="1"/>
  <c r="Q540" i="32" s="1"/>
  <c r="K540" i="32"/>
  <c r="J540" i="32"/>
  <c r="I540" i="32"/>
  <c r="H540" i="32"/>
  <c r="G540" i="32"/>
  <c r="F540" i="32"/>
  <c r="E540" i="32"/>
  <c r="D540" i="32"/>
  <c r="C540" i="32"/>
  <c r="U539" i="32"/>
  <c r="P539" i="32"/>
  <c r="N539" i="32"/>
  <c r="W539" i="32" s="1"/>
  <c r="M539" i="32"/>
  <c r="L539" i="32"/>
  <c r="O539" i="32" s="1"/>
  <c r="Q539" i="32" s="1"/>
  <c r="K539" i="32"/>
  <c r="S539" i="32" s="1"/>
  <c r="J539" i="32"/>
  <c r="I539" i="32"/>
  <c r="H539" i="32"/>
  <c r="G539" i="32"/>
  <c r="F539" i="32"/>
  <c r="E539" i="32"/>
  <c r="D539" i="32"/>
  <c r="C539" i="32"/>
  <c r="V538" i="32"/>
  <c r="U538" i="32"/>
  <c r="S538" i="32"/>
  <c r="P538" i="32"/>
  <c r="N538" i="32"/>
  <c r="W538" i="32" s="1"/>
  <c r="M538" i="32"/>
  <c r="L538" i="32"/>
  <c r="O538" i="32" s="1"/>
  <c r="Q538" i="32" s="1"/>
  <c r="Y538" i="32" s="1"/>
  <c r="K538" i="32"/>
  <c r="J538" i="32"/>
  <c r="I538" i="32"/>
  <c r="H538" i="32"/>
  <c r="G538" i="32"/>
  <c r="F538" i="32"/>
  <c r="E538" i="32"/>
  <c r="D538" i="32"/>
  <c r="C538" i="32"/>
  <c r="W537" i="32"/>
  <c r="U537" i="32"/>
  <c r="P537" i="32"/>
  <c r="O537" i="32"/>
  <c r="Q537" i="32" s="1"/>
  <c r="N537" i="32"/>
  <c r="M537" i="32"/>
  <c r="L537" i="32"/>
  <c r="K537" i="32"/>
  <c r="J537" i="32"/>
  <c r="I537" i="32"/>
  <c r="H537" i="32"/>
  <c r="G537" i="32"/>
  <c r="F537" i="32"/>
  <c r="E537" i="32"/>
  <c r="D537" i="32"/>
  <c r="C537" i="32"/>
  <c r="V536" i="32"/>
  <c r="U536" i="32"/>
  <c r="S536" i="32"/>
  <c r="P536" i="32"/>
  <c r="O536" i="32"/>
  <c r="Q536" i="32" s="1"/>
  <c r="N536" i="32"/>
  <c r="W536" i="32" s="1"/>
  <c r="M536" i="32"/>
  <c r="L536" i="32"/>
  <c r="K536" i="32"/>
  <c r="J536" i="32"/>
  <c r="I536" i="32"/>
  <c r="H536" i="32"/>
  <c r="G536" i="32"/>
  <c r="F536" i="32"/>
  <c r="E536" i="32"/>
  <c r="D536" i="32"/>
  <c r="C536" i="32"/>
  <c r="U535" i="32"/>
  <c r="P535" i="32"/>
  <c r="N535" i="32"/>
  <c r="W535" i="32" s="1"/>
  <c r="M535" i="32"/>
  <c r="L535" i="32"/>
  <c r="O535" i="32" s="1"/>
  <c r="Q535" i="32" s="1"/>
  <c r="K535" i="32"/>
  <c r="J535" i="32"/>
  <c r="I535" i="32"/>
  <c r="H535" i="32"/>
  <c r="G535" i="32"/>
  <c r="F535" i="32"/>
  <c r="E535" i="32"/>
  <c r="D535" i="32"/>
  <c r="C535" i="32"/>
  <c r="X534" i="32"/>
  <c r="W534" i="32"/>
  <c r="U534" i="32"/>
  <c r="S534" i="32"/>
  <c r="P534" i="32"/>
  <c r="N534" i="32"/>
  <c r="M534" i="32"/>
  <c r="L534" i="32"/>
  <c r="O534" i="32" s="1"/>
  <c r="Q534" i="32" s="1"/>
  <c r="K534" i="32"/>
  <c r="V534" i="32" s="1"/>
  <c r="J534" i="32"/>
  <c r="I534" i="32"/>
  <c r="H534" i="32"/>
  <c r="G534" i="32"/>
  <c r="F534" i="32"/>
  <c r="E534" i="32"/>
  <c r="D534" i="32"/>
  <c r="C534" i="32"/>
  <c r="U533" i="32"/>
  <c r="P533" i="32"/>
  <c r="N533" i="32"/>
  <c r="M533" i="32"/>
  <c r="L533" i="32"/>
  <c r="O533" i="32" s="1"/>
  <c r="Q533" i="32" s="1"/>
  <c r="K533" i="32"/>
  <c r="S533" i="32" s="1"/>
  <c r="J533" i="32"/>
  <c r="I533" i="32"/>
  <c r="H533" i="32"/>
  <c r="G533" i="32"/>
  <c r="F533" i="32"/>
  <c r="E533" i="32"/>
  <c r="D533" i="32"/>
  <c r="C533" i="32"/>
  <c r="U532" i="32"/>
  <c r="Q532" i="32"/>
  <c r="P532" i="32"/>
  <c r="N532" i="32"/>
  <c r="W532" i="32" s="1"/>
  <c r="M532" i="32"/>
  <c r="L532" i="32"/>
  <c r="O532" i="32" s="1"/>
  <c r="K532" i="32"/>
  <c r="J532" i="32"/>
  <c r="I532" i="32"/>
  <c r="H532" i="32"/>
  <c r="G532" i="32"/>
  <c r="F532" i="32"/>
  <c r="E532" i="32"/>
  <c r="D532" i="32"/>
  <c r="C532" i="32"/>
  <c r="W531" i="32"/>
  <c r="U531" i="32"/>
  <c r="P531" i="32"/>
  <c r="N531" i="32"/>
  <c r="M531" i="32"/>
  <c r="L531" i="32"/>
  <c r="O531" i="32" s="1"/>
  <c r="Q531" i="32" s="1"/>
  <c r="K531" i="32"/>
  <c r="J531" i="32"/>
  <c r="I531" i="32"/>
  <c r="H531" i="32"/>
  <c r="G531" i="32"/>
  <c r="F531" i="32"/>
  <c r="E531" i="32"/>
  <c r="D531" i="32"/>
  <c r="C531" i="32"/>
  <c r="W530" i="32"/>
  <c r="V530" i="32"/>
  <c r="U530" i="32"/>
  <c r="S530" i="32"/>
  <c r="P530" i="32"/>
  <c r="O530" i="32"/>
  <c r="Q530" i="32" s="1"/>
  <c r="N530" i="32"/>
  <c r="M530" i="32"/>
  <c r="L530" i="32"/>
  <c r="K530" i="32"/>
  <c r="J530" i="32"/>
  <c r="I530" i="32"/>
  <c r="H530" i="32"/>
  <c r="G530" i="32"/>
  <c r="F530" i="32"/>
  <c r="E530" i="32"/>
  <c r="D530" i="32"/>
  <c r="C530" i="32"/>
  <c r="V529" i="32"/>
  <c r="U529" i="32"/>
  <c r="P529" i="32"/>
  <c r="O529" i="32"/>
  <c r="Q529" i="32" s="1"/>
  <c r="N529" i="32"/>
  <c r="W529" i="32" s="1"/>
  <c r="M529" i="32"/>
  <c r="L529" i="32"/>
  <c r="K529" i="32"/>
  <c r="S529" i="32" s="1"/>
  <c r="J529" i="32"/>
  <c r="I529" i="32"/>
  <c r="H529" i="32"/>
  <c r="G529" i="32"/>
  <c r="F529" i="32"/>
  <c r="E529" i="32"/>
  <c r="D529" i="32"/>
  <c r="C529" i="32"/>
  <c r="W528" i="32"/>
  <c r="U528" i="32"/>
  <c r="Q528" i="32"/>
  <c r="P528" i="32"/>
  <c r="N528" i="32"/>
  <c r="M528" i="32"/>
  <c r="L528" i="32"/>
  <c r="O528" i="32" s="1"/>
  <c r="K528" i="32"/>
  <c r="V528" i="32" s="1"/>
  <c r="J528" i="32"/>
  <c r="I528" i="32"/>
  <c r="H528" i="32"/>
  <c r="G528" i="32"/>
  <c r="F528" i="32"/>
  <c r="E528" i="32"/>
  <c r="D528" i="32"/>
  <c r="C528" i="32"/>
  <c r="X527" i="32"/>
  <c r="W527" i="32"/>
  <c r="V527" i="32"/>
  <c r="U527" i="32"/>
  <c r="P527" i="32"/>
  <c r="N527" i="32"/>
  <c r="M527" i="32"/>
  <c r="L527" i="32"/>
  <c r="O527" i="32" s="1"/>
  <c r="Q527" i="32" s="1"/>
  <c r="Y527" i="32" s="1"/>
  <c r="K527" i="32"/>
  <c r="S527" i="32" s="1"/>
  <c r="J527" i="32"/>
  <c r="I527" i="32"/>
  <c r="H527" i="32"/>
  <c r="G527" i="32"/>
  <c r="F527" i="32"/>
  <c r="E527" i="32"/>
  <c r="D527" i="32"/>
  <c r="C527" i="32"/>
  <c r="W526" i="32"/>
  <c r="U526" i="32"/>
  <c r="S526" i="32"/>
  <c r="Y526" i="32" s="1"/>
  <c r="Q526" i="32"/>
  <c r="P526" i="32"/>
  <c r="N526" i="32"/>
  <c r="V526" i="32" s="1"/>
  <c r="M526" i="32"/>
  <c r="L526" i="32"/>
  <c r="O526" i="32" s="1"/>
  <c r="K526" i="32"/>
  <c r="J526" i="32"/>
  <c r="I526" i="32"/>
  <c r="H526" i="32"/>
  <c r="G526" i="32"/>
  <c r="F526" i="32"/>
  <c r="E526" i="32"/>
  <c r="D526" i="32"/>
  <c r="C526" i="32"/>
  <c r="Y525" i="32"/>
  <c r="W525" i="32"/>
  <c r="V525" i="32"/>
  <c r="U525" i="32"/>
  <c r="P525" i="32"/>
  <c r="O525" i="32"/>
  <c r="Q525" i="32" s="1"/>
  <c r="N525" i="32"/>
  <c r="M525" i="32"/>
  <c r="L525" i="32"/>
  <c r="K525" i="32"/>
  <c r="S525" i="32" s="1"/>
  <c r="J525" i="32"/>
  <c r="I525" i="32"/>
  <c r="H525" i="32"/>
  <c r="G525" i="32"/>
  <c r="F525" i="32"/>
  <c r="E525" i="32"/>
  <c r="D525" i="32"/>
  <c r="C525" i="32"/>
  <c r="W524" i="32"/>
  <c r="U524" i="32"/>
  <c r="S524" i="32"/>
  <c r="P524" i="32"/>
  <c r="O524" i="32"/>
  <c r="Q524" i="32" s="1"/>
  <c r="N524" i="32"/>
  <c r="V524" i="32" s="1"/>
  <c r="M524" i="32"/>
  <c r="L524" i="32"/>
  <c r="K524" i="32"/>
  <c r="J524" i="32"/>
  <c r="I524" i="32"/>
  <c r="H524" i="32"/>
  <c r="G524" i="32"/>
  <c r="F524" i="32"/>
  <c r="E524" i="32"/>
  <c r="D524" i="32"/>
  <c r="C524" i="32"/>
  <c r="U523" i="32"/>
  <c r="Q523" i="32"/>
  <c r="P523" i="32"/>
  <c r="O523" i="32"/>
  <c r="N523" i="32"/>
  <c r="W523" i="32" s="1"/>
  <c r="M523" i="32"/>
  <c r="L523" i="32"/>
  <c r="K523" i="32"/>
  <c r="J523" i="32"/>
  <c r="I523" i="32"/>
  <c r="H523" i="32"/>
  <c r="G523" i="32"/>
  <c r="F523" i="32"/>
  <c r="E523" i="32"/>
  <c r="D523" i="32"/>
  <c r="C523" i="32"/>
  <c r="U522" i="32"/>
  <c r="S522" i="32"/>
  <c r="P522" i="32"/>
  <c r="N522" i="32"/>
  <c r="W522" i="32" s="1"/>
  <c r="M522" i="32"/>
  <c r="L522" i="32"/>
  <c r="O522" i="32" s="1"/>
  <c r="Q522" i="32" s="1"/>
  <c r="K522" i="32"/>
  <c r="J522" i="32"/>
  <c r="I522" i="32"/>
  <c r="H522" i="32"/>
  <c r="G522" i="32"/>
  <c r="F522" i="32"/>
  <c r="E522" i="32"/>
  <c r="D522" i="32"/>
  <c r="C522" i="32"/>
  <c r="U521" i="32"/>
  <c r="P521" i="32"/>
  <c r="N521" i="32"/>
  <c r="W521" i="32" s="1"/>
  <c r="M521" i="32"/>
  <c r="L521" i="32"/>
  <c r="O521" i="32" s="1"/>
  <c r="Q521" i="32" s="1"/>
  <c r="K521" i="32"/>
  <c r="S521" i="32" s="1"/>
  <c r="J521" i="32"/>
  <c r="I521" i="32"/>
  <c r="H521" i="32"/>
  <c r="G521" i="32"/>
  <c r="F521" i="32"/>
  <c r="E521" i="32"/>
  <c r="D521" i="32"/>
  <c r="C521" i="32"/>
  <c r="V520" i="32"/>
  <c r="Y520" i="32" s="1"/>
  <c r="U520" i="32"/>
  <c r="S520" i="32"/>
  <c r="P520" i="32"/>
  <c r="N520" i="32"/>
  <c r="W520" i="32" s="1"/>
  <c r="M520" i="32"/>
  <c r="L520" i="32"/>
  <c r="O520" i="32" s="1"/>
  <c r="Q520" i="32" s="1"/>
  <c r="K520" i="32"/>
  <c r="J520" i="32"/>
  <c r="I520" i="32"/>
  <c r="H520" i="32"/>
  <c r="G520" i="32"/>
  <c r="F520" i="32"/>
  <c r="E520" i="32"/>
  <c r="D520" i="32"/>
  <c r="C520" i="32"/>
  <c r="W519" i="32"/>
  <c r="U519" i="32"/>
  <c r="Q519" i="32"/>
  <c r="P519" i="32"/>
  <c r="O519" i="32"/>
  <c r="N519" i="32"/>
  <c r="M519" i="32"/>
  <c r="L519" i="32"/>
  <c r="K519" i="32"/>
  <c r="J519" i="32"/>
  <c r="I519" i="32"/>
  <c r="H519" i="32"/>
  <c r="G519" i="32"/>
  <c r="F519" i="32"/>
  <c r="E519" i="32"/>
  <c r="D519" i="32"/>
  <c r="C519" i="32"/>
  <c r="V518" i="32"/>
  <c r="U518" i="32"/>
  <c r="S518" i="32"/>
  <c r="P518" i="32"/>
  <c r="O518" i="32"/>
  <c r="Q518" i="32" s="1"/>
  <c r="N518" i="32"/>
  <c r="W518" i="32" s="1"/>
  <c r="M518" i="32"/>
  <c r="L518" i="32"/>
  <c r="K518" i="32"/>
  <c r="J518" i="32"/>
  <c r="I518" i="32"/>
  <c r="H518" i="32"/>
  <c r="G518" i="32"/>
  <c r="F518" i="32"/>
  <c r="E518" i="32"/>
  <c r="D518" i="32"/>
  <c r="C518" i="32"/>
  <c r="U517" i="32"/>
  <c r="P517" i="32"/>
  <c r="O517" i="32"/>
  <c r="Q517" i="32" s="1"/>
  <c r="N517" i="32"/>
  <c r="W517" i="32" s="1"/>
  <c r="M517" i="32"/>
  <c r="L517" i="32"/>
  <c r="K517" i="32"/>
  <c r="J517" i="32"/>
  <c r="I517" i="32"/>
  <c r="H517" i="32"/>
  <c r="G517" i="32"/>
  <c r="F517" i="32"/>
  <c r="E517" i="32"/>
  <c r="D517" i="32"/>
  <c r="C517" i="32"/>
  <c r="W516" i="32"/>
  <c r="U516" i="32"/>
  <c r="S516" i="32"/>
  <c r="P516" i="32"/>
  <c r="N516" i="32"/>
  <c r="M516" i="32"/>
  <c r="L516" i="32"/>
  <c r="O516" i="32" s="1"/>
  <c r="Q516" i="32" s="1"/>
  <c r="K516" i="32"/>
  <c r="V516" i="32" s="1"/>
  <c r="J516" i="32"/>
  <c r="I516" i="32"/>
  <c r="H516" i="32"/>
  <c r="G516" i="32"/>
  <c r="F516" i="32"/>
  <c r="E516" i="32"/>
  <c r="D516" i="32"/>
  <c r="C516" i="32"/>
  <c r="U515" i="32"/>
  <c r="P515" i="32"/>
  <c r="N515" i="32"/>
  <c r="M515" i="32"/>
  <c r="L515" i="32"/>
  <c r="O515" i="32" s="1"/>
  <c r="Q515" i="32" s="1"/>
  <c r="K515" i="32"/>
  <c r="S515" i="32" s="1"/>
  <c r="J515" i="32"/>
  <c r="I515" i="32"/>
  <c r="H515" i="32"/>
  <c r="G515" i="32"/>
  <c r="F515" i="32"/>
  <c r="E515" i="32"/>
  <c r="D515" i="32"/>
  <c r="C515" i="32"/>
  <c r="U514" i="32"/>
  <c r="Q514" i="32"/>
  <c r="P514" i="32"/>
  <c r="N514" i="32"/>
  <c r="W514" i="32" s="1"/>
  <c r="M514" i="32"/>
  <c r="L514" i="32"/>
  <c r="O514" i="32" s="1"/>
  <c r="K514" i="32"/>
  <c r="J514" i="32"/>
  <c r="I514" i="32"/>
  <c r="H514" i="32"/>
  <c r="G514" i="32"/>
  <c r="F514" i="32"/>
  <c r="E514" i="32"/>
  <c r="D514" i="32"/>
  <c r="C514" i="32"/>
  <c r="W513" i="32"/>
  <c r="U513" i="32"/>
  <c r="P513" i="32"/>
  <c r="N513" i="32"/>
  <c r="M513" i="32"/>
  <c r="L513" i="32"/>
  <c r="O513" i="32" s="1"/>
  <c r="Q513" i="32" s="1"/>
  <c r="K513" i="32"/>
  <c r="J513" i="32"/>
  <c r="I513" i="32"/>
  <c r="H513" i="32"/>
  <c r="G513" i="32"/>
  <c r="F513" i="32"/>
  <c r="E513" i="32"/>
  <c r="D513" i="32"/>
  <c r="C513" i="32"/>
  <c r="W512" i="32"/>
  <c r="V512" i="32"/>
  <c r="U512" i="32"/>
  <c r="S512" i="32"/>
  <c r="P512" i="32"/>
  <c r="O512" i="32"/>
  <c r="Q512" i="32" s="1"/>
  <c r="N512" i="32"/>
  <c r="M512" i="32"/>
  <c r="L512" i="32"/>
  <c r="K512" i="32"/>
  <c r="J512" i="32"/>
  <c r="I512" i="32"/>
  <c r="H512" i="32"/>
  <c r="G512" i="32"/>
  <c r="F512" i="32"/>
  <c r="E512" i="32"/>
  <c r="D512" i="32"/>
  <c r="C512" i="32"/>
  <c r="U511" i="32"/>
  <c r="P511" i="32"/>
  <c r="O511" i="32"/>
  <c r="Q511" i="32" s="1"/>
  <c r="N511" i="32"/>
  <c r="W511" i="32" s="1"/>
  <c r="M511" i="32"/>
  <c r="L511" i="32"/>
  <c r="K511" i="32"/>
  <c r="J511" i="32"/>
  <c r="I511" i="32"/>
  <c r="H511" i="32"/>
  <c r="G511" i="32"/>
  <c r="F511" i="32"/>
  <c r="E511" i="32"/>
  <c r="D511" i="32"/>
  <c r="C511" i="32"/>
  <c r="W510" i="32"/>
  <c r="U510" i="32"/>
  <c r="P510" i="32"/>
  <c r="N510" i="32"/>
  <c r="M510" i="32"/>
  <c r="L510" i="32"/>
  <c r="O510" i="32" s="1"/>
  <c r="Q510" i="32" s="1"/>
  <c r="K510" i="32"/>
  <c r="V510" i="32" s="1"/>
  <c r="J510" i="32"/>
  <c r="I510" i="32"/>
  <c r="H510" i="32"/>
  <c r="G510" i="32"/>
  <c r="F510" i="32"/>
  <c r="E510" i="32"/>
  <c r="D510" i="32"/>
  <c r="C510" i="32"/>
  <c r="V509" i="32"/>
  <c r="U509" i="32"/>
  <c r="P509" i="32"/>
  <c r="N509" i="32"/>
  <c r="W509" i="32" s="1"/>
  <c r="M509" i="32"/>
  <c r="L509" i="32"/>
  <c r="O509" i="32" s="1"/>
  <c r="Q509" i="32" s="1"/>
  <c r="K509" i="32"/>
  <c r="S509" i="32" s="1"/>
  <c r="J509" i="32"/>
  <c r="I509" i="32"/>
  <c r="H509" i="32"/>
  <c r="G509" i="32"/>
  <c r="F509" i="32"/>
  <c r="E509" i="32"/>
  <c r="D509" i="32"/>
  <c r="C509" i="32"/>
  <c r="W508" i="32"/>
  <c r="U508" i="32"/>
  <c r="Q508" i="32"/>
  <c r="P508" i="32"/>
  <c r="O508" i="32"/>
  <c r="N508" i="32"/>
  <c r="M508" i="32"/>
  <c r="L508" i="32"/>
  <c r="K508" i="32"/>
  <c r="J508" i="32"/>
  <c r="I508" i="32"/>
  <c r="H508" i="32"/>
  <c r="G508" i="32"/>
  <c r="F508" i="32"/>
  <c r="E508" i="32"/>
  <c r="D508" i="32"/>
  <c r="C508" i="32"/>
  <c r="X507" i="32"/>
  <c r="W507" i="32"/>
  <c r="V507" i="32"/>
  <c r="U507" i="32"/>
  <c r="S507" i="32"/>
  <c r="Q507" i="32"/>
  <c r="Y507" i="32" s="1"/>
  <c r="P507" i="32"/>
  <c r="O507" i="32"/>
  <c r="N507" i="32"/>
  <c r="M507" i="32"/>
  <c r="L507" i="32"/>
  <c r="K507" i="32"/>
  <c r="J507" i="32"/>
  <c r="I507" i="32"/>
  <c r="H507" i="32"/>
  <c r="G507" i="32"/>
  <c r="F507" i="32"/>
  <c r="E507" i="32"/>
  <c r="D507" i="32"/>
  <c r="C507" i="32"/>
  <c r="U506" i="32"/>
  <c r="S506" i="32"/>
  <c r="P506" i="32"/>
  <c r="O506" i="32"/>
  <c r="Q506" i="32" s="1"/>
  <c r="Y506" i="32" s="1"/>
  <c r="N506" i="32"/>
  <c r="W506" i="32" s="1"/>
  <c r="M506" i="32"/>
  <c r="L506" i="32"/>
  <c r="K506" i="32"/>
  <c r="V506" i="32" s="1"/>
  <c r="J506" i="32"/>
  <c r="I506" i="32"/>
  <c r="H506" i="32"/>
  <c r="G506" i="32"/>
  <c r="F506" i="32"/>
  <c r="E506" i="32"/>
  <c r="D506" i="32"/>
  <c r="C506" i="32"/>
  <c r="W505" i="32"/>
  <c r="U505" i="32"/>
  <c r="P505" i="32"/>
  <c r="N505" i="32"/>
  <c r="M505" i="32"/>
  <c r="L505" i="32"/>
  <c r="O505" i="32" s="1"/>
  <c r="Q505" i="32" s="1"/>
  <c r="K505" i="32"/>
  <c r="J505" i="32"/>
  <c r="I505" i="32"/>
  <c r="H505" i="32"/>
  <c r="G505" i="32"/>
  <c r="F505" i="32"/>
  <c r="E505" i="32"/>
  <c r="D505" i="32"/>
  <c r="C505" i="32"/>
  <c r="X504" i="32"/>
  <c r="W504" i="32"/>
  <c r="U504" i="32"/>
  <c r="S504" i="32"/>
  <c r="P504" i="32"/>
  <c r="N504" i="32"/>
  <c r="M504" i="32"/>
  <c r="L504" i="32"/>
  <c r="O504" i="32" s="1"/>
  <c r="Q504" i="32" s="1"/>
  <c r="K504" i="32"/>
  <c r="V504" i="32" s="1"/>
  <c r="J504" i="32"/>
  <c r="I504" i="32"/>
  <c r="H504" i="32"/>
  <c r="G504" i="32"/>
  <c r="F504" i="32"/>
  <c r="E504" i="32"/>
  <c r="D504" i="32"/>
  <c r="C504" i="32"/>
  <c r="W503" i="32"/>
  <c r="U503" i="32"/>
  <c r="Q503" i="32"/>
  <c r="Y503" i="32" s="1"/>
  <c r="P503" i="32"/>
  <c r="O503" i="32"/>
  <c r="N503" i="32"/>
  <c r="V503" i="32" s="1"/>
  <c r="M503" i="32"/>
  <c r="L503" i="32"/>
  <c r="K503" i="32"/>
  <c r="S503" i="32" s="1"/>
  <c r="J503" i="32"/>
  <c r="I503" i="32"/>
  <c r="H503" i="32"/>
  <c r="G503" i="32"/>
  <c r="F503" i="32"/>
  <c r="E503" i="32"/>
  <c r="D503" i="32"/>
  <c r="C503" i="32"/>
  <c r="U502" i="32"/>
  <c r="P502" i="32"/>
  <c r="O502" i="32"/>
  <c r="Q502" i="32" s="1"/>
  <c r="N502" i="32"/>
  <c r="W502" i="32" s="1"/>
  <c r="M502" i="32"/>
  <c r="L502" i="32"/>
  <c r="K502" i="32"/>
  <c r="S502" i="32" s="1"/>
  <c r="J502" i="32"/>
  <c r="I502" i="32"/>
  <c r="H502" i="32"/>
  <c r="G502" i="32"/>
  <c r="F502" i="32"/>
  <c r="E502" i="32"/>
  <c r="D502" i="32"/>
  <c r="C502" i="32"/>
  <c r="W501" i="32"/>
  <c r="U501" i="32"/>
  <c r="Q501" i="32"/>
  <c r="P501" i="32"/>
  <c r="N501" i="32"/>
  <c r="M501" i="32"/>
  <c r="L501" i="32"/>
  <c r="O501" i="32" s="1"/>
  <c r="K501" i="32"/>
  <c r="J501" i="32"/>
  <c r="I501" i="32"/>
  <c r="H501" i="32"/>
  <c r="G501" i="32"/>
  <c r="F501" i="32"/>
  <c r="E501" i="32"/>
  <c r="D501" i="32"/>
  <c r="C501" i="32"/>
  <c r="U500" i="32"/>
  <c r="P500" i="32"/>
  <c r="O500" i="32"/>
  <c r="Q500" i="32" s="1"/>
  <c r="N500" i="32"/>
  <c r="W500" i="32" s="1"/>
  <c r="M500" i="32"/>
  <c r="L500" i="32"/>
  <c r="K500" i="32"/>
  <c r="J500" i="32"/>
  <c r="I500" i="32"/>
  <c r="H500" i="32"/>
  <c r="G500" i="32"/>
  <c r="F500" i="32"/>
  <c r="E500" i="32"/>
  <c r="D500" i="32"/>
  <c r="C500" i="32"/>
  <c r="W499" i="32"/>
  <c r="U499" i="32"/>
  <c r="P499" i="32"/>
  <c r="O499" i="32"/>
  <c r="Q499" i="32" s="1"/>
  <c r="N499" i="32"/>
  <c r="M499" i="32"/>
  <c r="L499" i="32"/>
  <c r="K499" i="32"/>
  <c r="J499" i="32"/>
  <c r="I499" i="32"/>
  <c r="H499" i="32"/>
  <c r="G499" i="32"/>
  <c r="F499" i="32"/>
  <c r="E499" i="32"/>
  <c r="D499" i="32"/>
  <c r="C499" i="32"/>
  <c r="W498" i="32"/>
  <c r="U498" i="32"/>
  <c r="S498" i="32"/>
  <c r="P498" i="32"/>
  <c r="N498" i="32"/>
  <c r="M498" i="32"/>
  <c r="L498" i="32"/>
  <c r="O498" i="32" s="1"/>
  <c r="Q498" i="32" s="1"/>
  <c r="K498" i="32"/>
  <c r="J498" i="32"/>
  <c r="I498" i="32"/>
  <c r="H498" i="32"/>
  <c r="G498" i="32"/>
  <c r="F498" i="32"/>
  <c r="E498" i="32"/>
  <c r="D498" i="32"/>
  <c r="C498" i="32"/>
  <c r="U497" i="32"/>
  <c r="P497" i="32"/>
  <c r="N497" i="32"/>
  <c r="W497" i="32" s="1"/>
  <c r="M497" i="32"/>
  <c r="L497" i="32"/>
  <c r="O497" i="32" s="1"/>
  <c r="Q497" i="32" s="1"/>
  <c r="K497" i="32"/>
  <c r="J497" i="32"/>
  <c r="I497" i="32"/>
  <c r="H497" i="32"/>
  <c r="G497" i="32"/>
  <c r="F497" i="32"/>
  <c r="E497" i="32"/>
  <c r="D497" i="32"/>
  <c r="C497" i="32"/>
  <c r="W496" i="32"/>
  <c r="U496" i="32"/>
  <c r="P496" i="32"/>
  <c r="O496" i="32"/>
  <c r="Q496" i="32" s="1"/>
  <c r="N496" i="32"/>
  <c r="M496" i="32"/>
  <c r="L496" i="32"/>
  <c r="K496" i="32"/>
  <c r="J496" i="32"/>
  <c r="I496" i="32"/>
  <c r="H496" i="32"/>
  <c r="G496" i="32"/>
  <c r="F496" i="32"/>
  <c r="E496" i="32"/>
  <c r="D496" i="32"/>
  <c r="C496" i="32"/>
  <c r="X495" i="32"/>
  <c r="W495" i="32"/>
  <c r="V495" i="32"/>
  <c r="U495" i="32"/>
  <c r="S495" i="32"/>
  <c r="Q495" i="32"/>
  <c r="P495" i="32"/>
  <c r="N495" i="32"/>
  <c r="M495" i="32"/>
  <c r="L495" i="32"/>
  <c r="O495" i="32" s="1"/>
  <c r="K495" i="32"/>
  <c r="J495" i="32"/>
  <c r="I495" i="32"/>
  <c r="H495" i="32"/>
  <c r="G495" i="32"/>
  <c r="F495" i="32"/>
  <c r="E495" i="32"/>
  <c r="D495" i="32"/>
  <c r="C495" i="32"/>
  <c r="U494" i="32"/>
  <c r="S494" i="32"/>
  <c r="P494" i="32"/>
  <c r="O494" i="32"/>
  <c r="Q494" i="32" s="1"/>
  <c r="X494" i="32" s="1"/>
  <c r="N494" i="32"/>
  <c r="W494" i="32" s="1"/>
  <c r="M494" i="32"/>
  <c r="L494" i="32"/>
  <c r="K494" i="32"/>
  <c r="V494" i="32" s="1"/>
  <c r="J494" i="32"/>
  <c r="I494" i="32"/>
  <c r="H494" i="32"/>
  <c r="G494" i="32"/>
  <c r="F494" i="32"/>
  <c r="E494" i="32"/>
  <c r="D494" i="32"/>
  <c r="C494" i="32"/>
  <c r="U493" i="32"/>
  <c r="P493" i="32"/>
  <c r="O493" i="32"/>
  <c r="Q493" i="32" s="1"/>
  <c r="N493" i="32"/>
  <c r="W493" i="32" s="1"/>
  <c r="M493" i="32"/>
  <c r="L493" i="32"/>
  <c r="K493" i="32"/>
  <c r="S493" i="32" s="1"/>
  <c r="J493" i="32"/>
  <c r="I493" i="32"/>
  <c r="H493" i="32"/>
  <c r="G493" i="32"/>
  <c r="F493" i="32"/>
  <c r="E493" i="32"/>
  <c r="D493" i="32"/>
  <c r="C493" i="32"/>
  <c r="W492" i="32"/>
  <c r="U492" i="32"/>
  <c r="Q492" i="32"/>
  <c r="P492" i="32"/>
  <c r="N492" i="32"/>
  <c r="M492" i="32"/>
  <c r="L492" i="32"/>
  <c r="O492" i="32" s="1"/>
  <c r="K492" i="32"/>
  <c r="V492" i="32" s="1"/>
  <c r="J492" i="32"/>
  <c r="I492" i="32"/>
  <c r="H492" i="32"/>
  <c r="G492" i="32"/>
  <c r="F492" i="32"/>
  <c r="E492" i="32"/>
  <c r="D492" i="32"/>
  <c r="C492" i="32"/>
  <c r="U491" i="32"/>
  <c r="Q491" i="32"/>
  <c r="P491" i="32"/>
  <c r="N491" i="32"/>
  <c r="W491" i="32" s="1"/>
  <c r="M491" i="32"/>
  <c r="L491" i="32"/>
  <c r="O491" i="32" s="1"/>
  <c r="K491" i="32"/>
  <c r="S491" i="32" s="1"/>
  <c r="J491" i="32"/>
  <c r="I491" i="32"/>
  <c r="H491" i="32"/>
  <c r="G491" i="32"/>
  <c r="F491" i="32"/>
  <c r="E491" i="32"/>
  <c r="D491" i="32"/>
  <c r="C491" i="32"/>
  <c r="W490" i="32"/>
  <c r="U490" i="32"/>
  <c r="P490" i="32"/>
  <c r="N490" i="32"/>
  <c r="M490" i="32"/>
  <c r="L490" i="32"/>
  <c r="O490" i="32" s="1"/>
  <c r="Q490" i="32" s="1"/>
  <c r="K490" i="32"/>
  <c r="S490" i="32" s="1"/>
  <c r="J490" i="32"/>
  <c r="I490" i="32"/>
  <c r="H490" i="32"/>
  <c r="G490" i="32"/>
  <c r="F490" i="32"/>
  <c r="E490" i="32"/>
  <c r="D490" i="32"/>
  <c r="C490" i="32"/>
  <c r="W489" i="32"/>
  <c r="V489" i="32"/>
  <c r="U489" i="32"/>
  <c r="S489" i="32"/>
  <c r="P489" i="32"/>
  <c r="O489" i="32"/>
  <c r="Q489" i="32" s="1"/>
  <c r="N489" i="32"/>
  <c r="M489" i="32"/>
  <c r="L489" i="32"/>
  <c r="K489" i="32"/>
  <c r="J489" i="32"/>
  <c r="I489" i="32"/>
  <c r="H489" i="32"/>
  <c r="G489" i="32"/>
  <c r="F489" i="32"/>
  <c r="E489" i="32"/>
  <c r="D489" i="32"/>
  <c r="C489" i="32"/>
  <c r="U488" i="32"/>
  <c r="S488" i="32"/>
  <c r="P488" i="32"/>
  <c r="O488" i="32"/>
  <c r="Q488" i="32" s="1"/>
  <c r="N488" i="32"/>
  <c r="W488" i="32" s="1"/>
  <c r="M488" i="32"/>
  <c r="L488" i="32"/>
  <c r="K488" i="32"/>
  <c r="J488" i="32"/>
  <c r="I488" i="32"/>
  <c r="H488" i="32"/>
  <c r="G488" i="32"/>
  <c r="F488" i="32"/>
  <c r="E488" i="32"/>
  <c r="D488" i="32"/>
  <c r="C488" i="32"/>
  <c r="W487" i="32"/>
  <c r="V487" i="32"/>
  <c r="U487" i="32"/>
  <c r="Q487" i="32"/>
  <c r="P487" i="32"/>
  <c r="O487" i="32"/>
  <c r="N487" i="32"/>
  <c r="M487" i="32"/>
  <c r="L487" i="32"/>
  <c r="K487" i="32"/>
  <c r="S487" i="32" s="1"/>
  <c r="X487" i="32" s="1"/>
  <c r="J487" i="32"/>
  <c r="I487" i="32"/>
  <c r="H487" i="32"/>
  <c r="G487" i="32"/>
  <c r="F487" i="32"/>
  <c r="E487" i="32"/>
  <c r="D487" i="32"/>
  <c r="C487" i="32"/>
  <c r="U486" i="32"/>
  <c r="P486" i="32"/>
  <c r="O486" i="32"/>
  <c r="Q486" i="32" s="1"/>
  <c r="N486" i="32"/>
  <c r="W486" i="32" s="1"/>
  <c r="M486" i="32"/>
  <c r="L486" i="32"/>
  <c r="K486" i="32"/>
  <c r="J486" i="32"/>
  <c r="I486" i="32"/>
  <c r="H486" i="32"/>
  <c r="G486" i="32"/>
  <c r="F486" i="32"/>
  <c r="E486" i="32"/>
  <c r="D486" i="32"/>
  <c r="C486" i="32"/>
  <c r="Y485" i="32"/>
  <c r="W485" i="32"/>
  <c r="V485" i="32"/>
  <c r="U485" i="32"/>
  <c r="S485" i="32"/>
  <c r="P485" i="32"/>
  <c r="N485" i="32"/>
  <c r="M485" i="32"/>
  <c r="L485" i="32"/>
  <c r="O485" i="32" s="1"/>
  <c r="Q485" i="32" s="1"/>
  <c r="X485" i="32" s="1"/>
  <c r="K485" i="32"/>
  <c r="J485" i="32"/>
  <c r="I485" i="32"/>
  <c r="H485" i="32"/>
  <c r="G485" i="32"/>
  <c r="F485" i="32"/>
  <c r="E485" i="32"/>
  <c r="D485" i="32"/>
  <c r="C485" i="32"/>
  <c r="U484" i="32"/>
  <c r="P484" i="32"/>
  <c r="O484" i="32"/>
  <c r="Q484" i="32" s="1"/>
  <c r="N484" i="32"/>
  <c r="W484" i="32" s="1"/>
  <c r="M484" i="32"/>
  <c r="L484" i="32"/>
  <c r="K484" i="32"/>
  <c r="S484" i="32" s="1"/>
  <c r="J484" i="32"/>
  <c r="I484" i="32"/>
  <c r="H484" i="32"/>
  <c r="G484" i="32"/>
  <c r="F484" i="32"/>
  <c r="E484" i="32"/>
  <c r="D484" i="32"/>
  <c r="C484" i="32"/>
  <c r="V483" i="32"/>
  <c r="U483" i="32"/>
  <c r="S483" i="32"/>
  <c r="P483" i="32"/>
  <c r="N483" i="32"/>
  <c r="W483" i="32" s="1"/>
  <c r="M483" i="32"/>
  <c r="L483" i="32"/>
  <c r="O483" i="32" s="1"/>
  <c r="Q483" i="32" s="1"/>
  <c r="K483" i="32"/>
  <c r="J483" i="32"/>
  <c r="I483" i="32"/>
  <c r="H483" i="32"/>
  <c r="G483" i="32"/>
  <c r="F483" i="32"/>
  <c r="E483" i="32"/>
  <c r="D483" i="32"/>
  <c r="C483" i="32"/>
  <c r="U482" i="32"/>
  <c r="S482" i="32"/>
  <c r="P482" i="32"/>
  <c r="N482" i="32"/>
  <c r="W482" i="32" s="1"/>
  <c r="M482" i="32"/>
  <c r="L482" i="32"/>
  <c r="O482" i="32" s="1"/>
  <c r="Q482" i="32" s="1"/>
  <c r="K482" i="32"/>
  <c r="V482" i="32" s="1"/>
  <c r="J482" i="32"/>
  <c r="I482" i="32"/>
  <c r="H482" i="32"/>
  <c r="G482" i="32"/>
  <c r="F482" i="32"/>
  <c r="E482" i="32"/>
  <c r="D482" i="32"/>
  <c r="C482" i="32"/>
  <c r="W481" i="32"/>
  <c r="V481" i="32"/>
  <c r="U481" i="32"/>
  <c r="Q481" i="32"/>
  <c r="X481" i="32" s="1"/>
  <c r="P481" i="32"/>
  <c r="O481" i="32"/>
  <c r="N481" i="32"/>
  <c r="M481" i="32"/>
  <c r="L481" i="32"/>
  <c r="K481" i="32"/>
  <c r="S481" i="32" s="1"/>
  <c r="J481" i="32"/>
  <c r="I481" i="32"/>
  <c r="H481" i="32"/>
  <c r="G481" i="32"/>
  <c r="F481" i="32"/>
  <c r="E481" i="32"/>
  <c r="D481" i="32"/>
  <c r="C481" i="32"/>
  <c r="W480" i="32"/>
  <c r="U480" i="32"/>
  <c r="P480" i="32"/>
  <c r="O480" i="32"/>
  <c r="Q480" i="32" s="1"/>
  <c r="N480" i="32"/>
  <c r="M480" i="32"/>
  <c r="L480" i="32"/>
  <c r="K480" i="32"/>
  <c r="J480" i="32"/>
  <c r="I480" i="32"/>
  <c r="H480" i="32"/>
  <c r="G480" i="32"/>
  <c r="F480" i="32"/>
  <c r="E480" i="32"/>
  <c r="D480" i="32"/>
  <c r="C480" i="32"/>
  <c r="W479" i="32"/>
  <c r="V479" i="32"/>
  <c r="U479" i="32"/>
  <c r="S479" i="32"/>
  <c r="P479" i="32"/>
  <c r="N479" i="32"/>
  <c r="M479" i="32"/>
  <c r="L479" i="32"/>
  <c r="O479" i="32" s="1"/>
  <c r="Q479" i="32" s="1"/>
  <c r="K479" i="32"/>
  <c r="J479" i="32"/>
  <c r="I479" i="32"/>
  <c r="H479" i="32"/>
  <c r="G479" i="32"/>
  <c r="F479" i="32"/>
  <c r="E479" i="32"/>
  <c r="D479" i="32"/>
  <c r="C479" i="32"/>
  <c r="W478" i="32"/>
  <c r="U478" i="32"/>
  <c r="Q478" i="32"/>
  <c r="P478" i="32"/>
  <c r="O478" i="32"/>
  <c r="N478" i="32"/>
  <c r="M478" i="32"/>
  <c r="L478" i="32"/>
  <c r="K478" i="32"/>
  <c r="S478" i="32" s="1"/>
  <c r="J478" i="32"/>
  <c r="I478" i="32"/>
  <c r="H478" i="32"/>
  <c r="G478" i="32"/>
  <c r="F478" i="32"/>
  <c r="E478" i="32"/>
  <c r="D478" i="32"/>
  <c r="C478" i="32"/>
  <c r="W477" i="32"/>
  <c r="V477" i="32"/>
  <c r="U477" i="32"/>
  <c r="S477" i="32"/>
  <c r="P477" i="32"/>
  <c r="O477" i="32"/>
  <c r="Q477" i="32" s="1"/>
  <c r="N477" i="32"/>
  <c r="M477" i="32"/>
  <c r="L477" i="32"/>
  <c r="K477" i="32"/>
  <c r="J477" i="32"/>
  <c r="I477" i="32"/>
  <c r="H477" i="32"/>
  <c r="G477" i="32"/>
  <c r="F477" i="32"/>
  <c r="E477" i="32"/>
  <c r="D477" i="32"/>
  <c r="C477" i="32"/>
  <c r="U476" i="32"/>
  <c r="P476" i="32"/>
  <c r="N476" i="32"/>
  <c r="W476" i="32" s="1"/>
  <c r="M476" i="32"/>
  <c r="L476" i="32"/>
  <c r="O476" i="32" s="1"/>
  <c r="Q476" i="32" s="1"/>
  <c r="K476" i="32"/>
  <c r="J476" i="32"/>
  <c r="I476" i="32"/>
  <c r="H476" i="32"/>
  <c r="G476" i="32"/>
  <c r="F476" i="32"/>
  <c r="E476" i="32"/>
  <c r="D476" i="32"/>
  <c r="C476" i="32"/>
  <c r="W475" i="32"/>
  <c r="U475" i="32"/>
  <c r="Q475" i="32"/>
  <c r="P475" i="32"/>
  <c r="O475" i="32"/>
  <c r="N475" i="32"/>
  <c r="M475" i="32"/>
  <c r="L475" i="32"/>
  <c r="K475" i="32"/>
  <c r="J475" i="32"/>
  <c r="I475" i="32"/>
  <c r="H475" i="32"/>
  <c r="G475" i="32"/>
  <c r="F475" i="32"/>
  <c r="E475" i="32"/>
  <c r="D475" i="32"/>
  <c r="C475" i="32"/>
  <c r="U474" i="32"/>
  <c r="S474" i="32"/>
  <c r="P474" i="32"/>
  <c r="O474" i="32"/>
  <c r="Q474" i="32" s="1"/>
  <c r="N474" i="32"/>
  <c r="W474" i="32" s="1"/>
  <c r="M474" i="32"/>
  <c r="L474" i="32"/>
  <c r="K474" i="32"/>
  <c r="J474" i="32"/>
  <c r="I474" i="32"/>
  <c r="H474" i="32"/>
  <c r="G474" i="32"/>
  <c r="F474" i="32"/>
  <c r="E474" i="32"/>
  <c r="D474" i="32"/>
  <c r="C474" i="32"/>
  <c r="W473" i="32"/>
  <c r="V473" i="32"/>
  <c r="U473" i="32"/>
  <c r="S473" i="32"/>
  <c r="P473" i="32"/>
  <c r="N473" i="32"/>
  <c r="M473" i="32"/>
  <c r="L473" i="32"/>
  <c r="O473" i="32" s="1"/>
  <c r="Q473" i="32" s="1"/>
  <c r="K473" i="32"/>
  <c r="J473" i="32"/>
  <c r="I473" i="32"/>
  <c r="H473" i="32"/>
  <c r="G473" i="32"/>
  <c r="F473" i="32"/>
  <c r="E473" i="32"/>
  <c r="D473" i="32"/>
  <c r="C473" i="32"/>
  <c r="U472" i="32"/>
  <c r="Q472" i="32"/>
  <c r="P472" i="32"/>
  <c r="O472" i="32"/>
  <c r="N472" i="32"/>
  <c r="W472" i="32" s="1"/>
  <c r="M472" i="32"/>
  <c r="L472" i="32"/>
  <c r="K472" i="32"/>
  <c r="J472" i="32"/>
  <c r="I472" i="32"/>
  <c r="H472" i="32"/>
  <c r="G472" i="32"/>
  <c r="F472" i="32"/>
  <c r="E472" i="32"/>
  <c r="D472" i="32"/>
  <c r="C472" i="32"/>
  <c r="U471" i="32"/>
  <c r="S471" i="32"/>
  <c r="P471" i="32"/>
  <c r="N471" i="32"/>
  <c r="M471" i="32"/>
  <c r="L471" i="32"/>
  <c r="O471" i="32" s="1"/>
  <c r="Q471" i="32" s="1"/>
  <c r="K471" i="32"/>
  <c r="J471" i="32"/>
  <c r="I471" i="32"/>
  <c r="H471" i="32"/>
  <c r="G471" i="32"/>
  <c r="F471" i="32"/>
  <c r="E471" i="32"/>
  <c r="D471" i="32"/>
  <c r="C471" i="32"/>
  <c r="U470" i="32"/>
  <c r="S470" i="32"/>
  <c r="P470" i="32"/>
  <c r="O470" i="32"/>
  <c r="Q470" i="32" s="1"/>
  <c r="N470" i="32"/>
  <c r="W470" i="32" s="1"/>
  <c r="M470" i="32"/>
  <c r="L470" i="32"/>
  <c r="K470" i="32"/>
  <c r="J470" i="32"/>
  <c r="I470" i="32"/>
  <c r="H470" i="32"/>
  <c r="G470" i="32"/>
  <c r="F470" i="32"/>
  <c r="E470" i="32"/>
  <c r="D470" i="32"/>
  <c r="C470" i="32"/>
  <c r="W469" i="32"/>
  <c r="V469" i="32"/>
  <c r="U469" i="32"/>
  <c r="Q469" i="32"/>
  <c r="P469" i="32"/>
  <c r="O469" i="32"/>
  <c r="N469" i="32"/>
  <c r="M469" i="32"/>
  <c r="L469" i="32"/>
  <c r="K469" i="32"/>
  <c r="S469" i="32" s="1"/>
  <c r="J469" i="32"/>
  <c r="I469" i="32"/>
  <c r="H469" i="32"/>
  <c r="G469" i="32"/>
  <c r="F469" i="32"/>
  <c r="E469" i="32"/>
  <c r="D469" i="32"/>
  <c r="C469" i="32"/>
  <c r="W468" i="32"/>
  <c r="U468" i="32"/>
  <c r="P468" i="32"/>
  <c r="O468" i="32"/>
  <c r="Q468" i="32" s="1"/>
  <c r="N468" i="32"/>
  <c r="M468" i="32"/>
  <c r="L468" i="32"/>
  <c r="K468" i="32"/>
  <c r="J468" i="32"/>
  <c r="I468" i="32"/>
  <c r="H468" i="32"/>
  <c r="G468" i="32"/>
  <c r="F468" i="32"/>
  <c r="E468" i="32"/>
  <c r="D468" i="32"/>
  <c r="C468" i="32"/>
  <c r="W467" i="32"/>
  <c r="U467" i="32"/>
  <c r="Q467" i="32"/>
  <c r="P467" i="32"/>
  <c r="N467" i="32"/>
  <c r="M467" i="32"/>
  <c r="L467" i="32"/>
  <c r="O467" i="32" s="1"/>
  <c r="K467" i="32"/>
  <c r="J467" i="32"/>
  <c r="I467" i="32"/>
  <c r="H467" i="32"/>
  <c r="G467" i="32"/>
  <c r="F467" i="32"/>
  <c r="E467" i="32"/>
  <c r="D467" i="32"/>
  <c r="C467" i="32"/>
  <c r="U466" i="32"/>
  <c r="P466" i="32"/>
  <c r="O466" i="32"/>
  <c r="Q466" i="32" s="1"/>
  <c r="N466" i="32"/>
  <c r="W466" i="32" s="1"/>
  <c r="M466" i="32"/>
  <c r="L466" i="32"/>
  <c r="K466" i="32"/>
  <c r="V466" i="32" s="1"/>
  <c r="J466" i="32"/>
  <c r="I466" i="32"/>
  <c r="H466" i="32"/>
  <c r="G466" i="32"/>
  <c r="F466" i="32"/>
  <c r="E466" i="32"/>
  <c r="D466" i="32"/>
  <c r="C466" i="32"/>
  <c r="V465" i="32"/>
  <c r="U465" i="32"/>
  <c r="S465" i="32"/>
  <c r="P465" i="32"/>
  <c r="O465" i="32"/>
  <c r="Q465" i="32" s="1"/>
  <c r="N465" i="32"/>
  <c r="W465" i="32" s="1"/>
  <c r="M465" i="32"/>
  <c r="L465" i="32"/>
  <c r="K465" i="32"/>
  <c r="J465" i="32"/>
  <c r="I465" i="32"/>
  <c r="H465" i="32"/>
  <c r="G465" i="32"/>
  <c r="F465" i="32"/>
  <c r="E465" i="32"/>
  <c r="D465" i="32"/>
  <c r="C465" i="32"/>
  <c r="U464" i="32"/>
  <c r="P464" i="32"/>
  <c r="O464" i="32"/>
  <c r="Q464" i="32" s="1"/>
  <c r="N464" i="32"/>
  <c r="W464" i="32" s="1"/>
  <c r="M464" i="32"/>
  <c r="L464" i="32"/>
  <c r="K464" i="32"/>
  <c r="J464" i="32"/>
  <c r="I464" i="32"/>
  <c r="H464" i="32"/>
  <c r="G464" i="32"/>
  <c r="F464" i="32"/>
  <c r="E464" i="32"/>
  <c r="D464" i="32"/>
  <c r="C464" i="32"/>
  <c r="W463" i="32"/>
  <c r="U463" i="32"/>
  <c r="P463" i="32"/>
  <c r="N463" i="32"/>
  <c r="M463" i="32"/>
  <c r="L463" i="32"/>
  <c r="O463" i="32" s="1"/>
  <c r="Q463" i="32" s="1"/>
  <c r="K463" i="32"/>
  <c r="S463" i="32" s="1"/>
  <c r="J463" i="32"/>
  <c r="I463" i="32"/>
  <c r="H463" i="32"/>
  <c r="G463" i="32"/>
  <c r="F463" i="32"/>
  <c r="E463" i="32"/>
  <c r="D463" i="32"/>
  <c r="C463" i="32"/>
  <c r="U462" i="32"/>
  <c r="P462" i="32"/>
  <c r="O462" i="32"/>
  <c r="Q462" i="32" s="1"/>
  <c r="N462" i="32"/>
  <c r="M462" i="32"/>
  <c r="L462" i="32"/>
  <c r="K462" i="32"/>
  <c r="S462" i="32" s="1"/>
  <c r="J462" i="32"/>
  <c r="I462" i="32"/>
  <c r="H462" i="32"/>
  <c r="G462" i="32"/>
  <c r="F462" i="32"/>
  <c r="E462" i="32"/>
  <c r="D462" i="32"/>
  <c r="C462" i="32"/>
  <c r="W461" i="32"/>
  <c r="U461" i="32"/>
  <c r="S461" i="32"/>
  <c r="P461" i="32"/>
  <c r="N461" i="32"/>
  <c r="M461" i="32"/>
  <c r="L461" i="32"/>
  <c r="O461" i="32" s="1"/>
  <c r="Q461" i="32" s="1"/>
  <c r="K461" i="32"/>
  <c r="V461" i="32" s="1"/>
  <c r="J461" i="32"/>
  <c r="I461" i="32"/>
  <c r="H461" i="32"/>
  <c r="G461" i="32"/>
  <c r="F461" i="32"/>
  <c r="E461" i="32"/>
  <c r="D461" i="32"/>
  <c r="C461" i="32"/>
  <c r="W460" i="32"/>
  <c r="U460" i="32"/>
  <c r="S460" i="32"/>
  <c r="Y460" i="32" s="1"/>
  <c r="Q460" i="32"/>
  <c r="P460" i="32"/>
  <c r="O460" i="32"/>
  <c r="N460" i="32"/>
  <c r="M460" i="32"/>
  <c r="L460" i="32"/>
  <c r="K460" i="32"/>
  <c r="V460" i="32" s="1"/>
  <c r="J460" i="32"/>
  <c r="I460" i="32"/>
  <c r="H460" i="32"/>
  <c r="G460" i="32"/>
  <c r="F460" i="32"/>
  <c r="E460" i="32"/>
  <c r="D460" i="32"/>
  <c r="C460" i="32"/>
  <c r="U459" i="32"/>
  <c r="S459" i="32"/>
  <c r="P459" i="32"/>
  <c r="N459" i="32"/>
  <c r="V459" i="32" s="1"/>
  <c r="M459" i="32"/>
  <c r="L459" i="32"/>
  <c r="O459" i="32" s="1"/>
  <c r="Q459" i="32" s="1"/>
  <c r="K459" i="32"/>
  <c r="J459" i="32"/>
  <c r="I459" i="32"/>
  <c r="H459" i="32"/>
  <c r="G459" i="32"/>
  <c r="F459" i="32"/>
  <c r="E459" i="32"/>
  <c r="D459" i="32"/>
  <c r="C459" i="32"/>
  <c r="U458" i="32"/>
  <c r="Q458" i="32"/>
  <c r="P458" i="32"/>
  <c r="N458" i="32"/>
  <c r="W458" i="32" s="1"/>
  <c r="M458" i="32"/>
  <c r="L458" i="32"/>
  <c r="O458" i="32" s="1"/>
  <c r="K458" i="32"/>
  <c r="S458" i="32" s="1"/>
  <c r="J458" i="32"/>
  <c r="I458" i="32"/>
  <c r="H458" i="32"/>
  <c r="G458" i="32"/>
  <c r="F458" i="32"/>
  <c r="E458" i="32"/>
  <c r="D458" i="32"/>
  <c r="C458" i="32"/>
  <c r="W457" i="32"/>
  <c r="V457" i="32"/>
  <c r="U457" i="32"/>
  <c r="P457" i="32"/>
  <c r="N457" i="32"/>
  <c r="M457" i="32"/>
  <c r="L457" i="32"/>
  <c r="O457" i="32" s="1"/>
  <c r="Q457" i="32" s="1"/>
  <c r="K457" i="32"/>
  <c r="S457" i="32" s="1"/>
  <c r="J457" i="32"/>
  <c r="I457" i="32"/>
  <c r="H457" i="32"/>
  <c r="G457" i="32"/>
  <c r="F457" i="32"/>
  <c r="E457" i="32"/>
  <c r="D457" i="32"/>
  <c r="C457" i="32"/>
  <c r="W456" i="32"/>
  <c r="V456" i="32"/>
  <c r="U456" i="32"/>
  <c r="S456" i="32"/>
  <c r="Y456" i="32" s="1"/>
  <c r="P456" i="32"/>
  <c r="O456" i="32"/>
  <c r="Q456" i="32" s="1"/>
  <c r="N456" i="32"/>
  <c r="M456" i="32"/>
  <c r="L456" i="32"/>
  <c r="K456" i="32"/>
  <c r="J456" i="32"/>
  <c r="I456" i="32"/>
  <c r="H456" i="32"/>
  <c r="G456" i="32"/>
  <c r="F456" i="32"/>
  <c r="E456" i="32"/>
  <c r="D456" i="32"/>
  <c r="C456" i="32"/>
  <c r="W455" i="32"/>
  <c r="U455" i="32"/>
  <c r="Q455" i="32"/>
  <c r="P455" i="32"/>
  <c r="N455" i="32"/>
  <c r="M455" i="32"/>
  <c r="L455" i="32"/>
  <c r="O455" i="32" s="1"/>
  <c r="K455" i="32"/>
  <c r="J455" i="32"/>
  <c r="I455" i="32"/>
  <c r="H455" i="32"/>
  <c r="G455" i="32"/>
  <c r="F455" i="32"/>
  <c r="E455" i="32"/>
  <c r="D455" i="32"/>
  <c r="C455" i="32"/>
  <c r="U454" i="32"/>
  <c r="Q454" i="32"/>
  <c r="P454" i="32"/>
  <c r="O454" i="32"/>
  <c r="N454" i="32"/>
  <c r="W454" i="32" s="1"/>
  <c r="M454" i="32"/>
  <c r="L454" i="32"/>
  <c r="K454" i="32"/>
  <c r="J454" i="32"/>
  <c r="I454" i="32"/>
  <c r="H454" i="32"/>
  <c r="G454" i="32"/>
  <c r="F454" i="32"/>
  <c r="E454" i="32"/>
  <c r="D454" i="32"/>
  <c r="C454" i="32"/>
  <c r="W453" i="32"/>
  <c r="V453" i="32"/>
  <c r="U453" i="32"/>
  <c r="S453" i="32"/>
  <c r="P453" i="32"/>
  <c r="O453" i="32"/>
  <c r="Q453" i="32" s="1"/>
  <c r="N453" i="32"/>
  <c r="M453" i="32"/>
  <c r="L453" i="32"/>
  <c r="K453" i="32"/>
  <c r="J453" i="32"/>
  <c r="I453" i="32"/>
  <c r="H453" i="32"/>
  <c r="G453" i="32"/>
  <c r="F453" i="32"/>
  <c r="E453" i="32"/>
  <c r="D453" i="32"/>
  <c r="C453" i="32"/>
  <c r="U452" i="32"/>
  <c r="S452" i="32"/>
  <c r="P452" i="32"/>
  <c r="O452" i="32"/>
  <c r="Q452" i="32" s="1"/>
  <c r="N452" i="32"/>
  <c r="W452" i="32" s="1"/>
  <c r="M452" i="32"/>
  <c r="L452" i="32"/>
  <c r="K452" i="32"/>
  <c r="V452" i="32" s="1"/>
  <c r="J452" i="32"/>
  <c r="I452" i="32"/>
  <c r="H452" i="32"/>
  <c r="G452" i="32"/>
  <c r="F452" i="32"/>
  <c r="E452" i="32"/>
  <c r="D452" i="32"/>
  <c r="C452" i="32"/>
  <c r="W451" i="32"/>
  <c r="V451" i="32"/>
  <c r="U451" i="32"/>
  <c r="P451" i="32"/>
  <c r="N451" i="32"/>
  <c r="M451" i="32"/>
  <c r="L451" i="32"/>
  <c r="O451" i="32" s="1"/>
  <c r="Q451" i="32" s="1"/>
  <c r="K451" i="32"/>
  <c r="S451" i="32" s="1"/>
  <c r="J451" i="32"/>
  <c r="I451" i="32"/>
  <c r="H451" i="32"/>
  <c r="G451" i="32"/>
  <c r="F451" i="32"/>
  <c r="E451" i="32"/>
  <c r="D451" i="32"/>
  <c r="C451" i="32"/>
  <c r="U450" i="32"/>
  <c r="P450" i="32"/>
  <c r="O450" i="32"/>
  <c r="Q450" i="32" s="1"/>
  <c r="N450" i="32"/>
  <c r="W450" i="32" s="1"/>
  <c r="M450" i="32"/>
  <c r="L450" i="32"/>
  <c r="K450" i="32"/>
  <c r="J450" i="32"/>
  <c r="I450" i="32"/>
  <c r="H450" i="32"/>
  <c r="G450" i="32"/>
  <c r="F450" i="32"/>
  <c r="E450" i="32"/>
  <c r="D450" i="32"/>
  <c r="C450" i="32"/>
  <c r="W449" i="32"/>
  <c r="V449" i="32"/>
  <c r="U449" i="32"/>
  <c r="S449" i="32"/>
  <c r="P449" i="32"/>
  <c r="N449" i="32"/>
  <c r="M449" i="32"/>
  <c r="L449" i="32"/>
  <c r="O449" i="32" s="1"/>
  <c r="Q449" i="32" s="1"/>
  <c r="K449" i="32"/>
  <c r="J449" i="32"/>
  <c r="I449" i="32"/>
  <c r="H449" i="32"/>
  <c r="G449" i="32"/>
  <c r="F449" i="32"/>
  <c r="E449" i="32"/>
  <c r="D449" i="32"/>
  <c r="C449" i="32"/>
  <c r="W448" i="32"/>
  <c r="U448" i="32"/>
  <c r="S448" i="32"/>
  <c r="P448" i="32"/>
  <c r="O448" i="32"/>
  <c r="Q448" i="32" s="1"/>
  <c r="N448" i="32"/>
  <c r="M448" i="32"/>
  <c r="L448" i="32"/>
  <c r="K448" i="32"/>
  <c r="J448" i="32"/>
  <c r="I448" i="32"/>
  <c r="H448" i="32"/>
  <c r="G448" i="32"/>
  <c r="F448" i="32"/>
  <c r="E448" i="32"/>
  <c r="D448" i="32"/>
  <c r="C448" i="32"/>
  <c r="W447" i="32"/>
  <c r="U447" i="32"/>
  <c r="S447" i="32"/>
  <c r="Q447" i="32"/>
  <c r="P447" i="32"/>
  <c r="O447" i="32"/>
  <c r="N447" i="32"/>
  <c r="V447" i="32" s="1"/>
  <c r="M447" i="32"/>
  <c r="L447" i="32"/>
  <c r="K447" i="32"/>
  <c r="J447" i="32"/>
  <c r="I447" i="32"/>
  <c r="H447" i="32"/>
  <c r="G447" i="32"/>
  <c r="F447" i="32"/>
  <c r="E447" i="32"/>
  <c r="D447" i="32"/>
  <c r="C447" i="32"/>
  <c r="U446" i="32"/>
  <c r="S446" i="32"/>
  <c r="Q446" i="32"/>
  <c r="P446" i="32"/>
  <c r="N446" i="32"/>
  <c r="W446" i="32" s="1"/>
  <c r="M446" i="32"/>
  <c r="L446" i="32"/>
  <c r="O446" i="32" s="1"/>
  <c r="K446" i="32"/>
  <c r="J446" i="32"/>
  <c r="I446" i="32"/>
  <c r="H446" i="32"/>
  <c r="G446" i="32"/>
  <c r="F446" i="32"/>
  <c r="E446" i="32"/>
  <c r="D446" i="32"/>
  <c r="C446" i="32"/>
  <c r="W445" i="32"/>
  <c r="U445" i="32"/>
  <c r="P445" i="32"/>
  <c r="O445" i="32"/>
  <c r="Q445" i="32" s="1"/>
  <c r="N445" i="32"/>
  <c r="M445" i="32"/>
  <c r="L445" i="32"/>
  <c r="K445" i="32"/>
  <c r="J445" i="32"/>
  <c r="I445" i="32"/>
  <c r="H445" i="32"/>
  <c r="G445" i="32"/>
  <c r="F445" i="32"/>
  <c r="E445" i="32"/>
  <c r="D445" i="32"/>
  <c r="C445" i="32"/>
  <c r="V444" i="32"/>
  <c r="U444" i="32"/>
  <c r="P444" i="32"/>
  <c r="O444" i="32"/>
  <c r="Q444" i="32" s="1"/>
  <c r="N444" i="32"/>
  <c r="W444" i="32" s="1"/>
  <c r="M444" i="32"/>
  <c r="L444" i="32"/>
  <c r="K444" i="32"/>
  <c r="S444" i="32" s="1"/>
  <c r="J444" i="32"/>
  <c r="I444" i="32"/>
  <c r="H444" i="32"/>
  <c r="G444" i="32"/>
  <c r="F444" i="32"/>
  <c r="E444" i="32"/>
  <c r="D444" i="32"/>
  <c r="C444" i="32"/>
  <c r="W443" i="32"/>
  <c r="U443" i="32"/>
  <c r="P443" i="32"/>
  <c r="N443" i="32"/>
  <c r="M443" i="32"/>
  <c r="L443" i="32"/>
  <c r="O443" i="32" s="1"/>
  <c r="Q443" i="32" s="1"/>
  <c r="K443" i="32"/>
  <c r="J443" i="32"/>
  <c r="I443" i="32"/>
  <c r="H443" i="32"/>
  <c r="G443" i="32"/>
  <c r="F443" i="32"/>
  <c r="E443" i="32"/>
  <c r="D443" i="32"/>
  <c r="C443" i="32"/>
  <c r="U442" i="32"/>
  <c r="P442" i="32"/>
  <c r="O442" i="32"/>
  <c r="Q442" i="32" s="1"/>
  <c r="N442" i="32"/>
  <c r="W442" i="32" s="1"/>
  <c r="M442" i="32"/>
  <c r="L442" i="32"/>
  <c r="K442" i="32"/>
  <c r="J442" i="32"/>
  <c r="I442" i="32"/>
  <c r="H442" i="32"/>
  <c r="G442" i="32"/>
  <c r="F442" i="32"/>
  <c r="E442" i="32"/>
  <c r="D442" i="32"/>
  <c r="C442" i="32"/>
  <c r="W441" i="32"/>
  <c r="U441" i="32"/>
  <c r="S441" i="32"/>
  <c r="P441" i="32"/>
  <c r="O441" i="32"/>
  <c r="Q441" i="32" s="1"/>
  <c r="N441" i="32"/>
  <c r="V441" i="32" s="1"/>
  <c r="M441" i="32"/>
  <c r="L441" i="32"/>
  <c r="K441" i="32"/>
  <c r="J441" i="32"/>
  <c r="I441" i="32"/>
  <c r="H441" i="32"/>
  <c r="G441" i="32"/>
  <c r="F441" i="32"/>
  <c r="E441" i="32"/>
  <c r="D441" i="32"/>
  <c r="C441" i="32"/>
  <c r="U440" i="32"/>
  <c r="S440" i="32"/>
  <c r="Q440" i="32"/>
  <c r="P440" i="32"/>
  <c r="O440" i="32"/>
  <c r="N440" i="32"/>
  <c r="W440" i="32" s="1"/>
  <c r="M440" i="32"/>
  <c r="L440" i="32"/>
  <c r="K440" i="32"/>
  <c r="V440" i="32" s="1"/>
  <c r="J440" i="32"/>
  <c r="I440" i="32"/>
  <c r="H440" i="32"/>
  <c r="G440" i="32"/>
  <c r="F440" i="32"/>
  <c r="E440" i="32"/>
  <c r="D440" i="32"/>
  <c r="C440" i="32"/>
  <c r="W439" i="32"/>
  <c r="U439" i="32"/>
  <c r="P439" i="32"/>
  <c r="O439" i="32"/>
  <c r="Q439" i="32" s="1"/>
  <c r="N439" i="32"/>
  <c r="M439" i="32"/>
  <c r="L439" i="32"/>
  <c r="K439" i="32"/>
  <c r="S439" i="32" s="1"/>
  <c r="J439" i="32"/>
  <c r="I439" i="32"/>
  <c r="H439" i="32"/>
  <c r="G439" i="32"/>
  <c r="F439" i="32"/>
  <c r="E439" i="32"/>
  <c r="D439" i="32"/>
  <c r="C439" i="32"/>
  <c r="W438" i="32"/>
  <c r="U438" i="32"/>
  <c r="P438" i="32"/>
  <c r="O438" i="32"/>
  <c r="Q438" i="32" s="1"/>
  <c r="N438" i="32"/>
  <c r="M438" i="32"/>
  <c r="L438" i="32"/>
  <c r="K438" i="32"/>
  <c r="J438" i="32"/>
  <c r="I438" i="32"/>
  <c r="H438" i="32"/>
  <c r="G438" i="32"/>
  <c r="F438" i="32"/>
  <c r="E438" i="32"/>
  <c r="D438" i="32"/>
  <c r="C438" i="32"/>
  <c r="W437" i="32"/>
  <c r="V437" i="32"/>
  <c r="U437" i="32"/>
  <c r="P437" i="32"/>
  <c r="N437" i="32"/>
  <c r="M437" i="32"/>
  <c r="L437" i="32"/>
  <c r="O437" i="32" s="1"/>
  <c r="Q437" i="32" s="1"/>
  <c r="K437" i="32"/>
  <c r="S437" i="32" s="1"/>
  <c r="J437" i="32"/>
  <c r="I437" i="32"/>
  <c r="H437" i="32"/>
  <c r="G437" i="32"/>
  <c r="F437" i="32"/>
  <c r="E437" i="32"/>
  <c r="D437" i="32"/>
  <c r="C437" i="32"/>
  <c r="W436" i="32"/>
  <c r="U436" i="32"/>
  <c r="P436" i="32"/>
  <c r="O436" i="32"/>
  <c r="Q436" i="32" s="1"/>
  <c r="N436" i="32"/>
  <c r="M436" i="32"/>
  <c r="L436" i="32"/>
  <c r="K436" i="32"/>
  <c r="S436" i="32" s="1"/>
  <c r="J436" i="32"/>
  <c r="I436" i="32"/>
  <c r="H436" i="32"/>
  <c r="G436" i="32"/>
  <c r="F436" i="32"/>
  <c r="E436" i="32"/>
  <c r="D436" i="32"/>
  <c r="C436" i="32"/>
  <c r="W435" i="32"/>
  <c r="V435" i="32"/>
  <c r="U435" i="32"/>
  <c r="S435" i="32"/>
  <c r="P435" i="32"/>
  <c r="N435" i="32"/>
  <c r="M435" i="32"/>
  <c r="L435" i="32"/>
  <c r="O435" i="32" s="1"/>
  <c r="Q435" i="32" s="1"/>
  <c r="K435" i="32"/>
  <c r="J435" i="32"/>
  <c r="I435" i="32"/>
  <c r="H435" i="32"/>
  <c r="G435" i="32"/>
  <c r="F435" i="32"/>
  <c r="E435" i="32"/>
  <c r="D435" i="32"/>
  <c r="C435" i="32"/>
  <c r="U434" i="32"/>
  <c r="S434" i="32"/>
  <c r="P434" i="32"/>
  <c r="O434" i="32"/>
  <c r="Q434" i="32" s="1"/>
  <c r="N434" i="32"/>
  <c r="W434" i="32" s="1"/>
  <c r="M434" i="32"/>
  <c r="L434" i="32"/>
  <c r="K434" i="32"/>
  <c r="J434" i="32"/>
  <c r="I434" i="32"/>
  <c r="H434" i="32"/>
  <c r="G434" i="32"/>
  <c r="F434" i="32"/>
  <c r="E434" i="32"/>
  <c r="D434" i="32"/>
  <c r="C434" i="32"/>
  <c r="W433" i="32"/>
  <c r="U433" i="32"/>
  <c r="P433" i="32"/>
  <c r="O433" i="32"/>
  <c r="Q433" i="32" s="1"/>
  <c r="N433" i="32"/>
  <c r="M433" i="32"/>
  <c r="L433" i="32"/>
  <c r="K433" i="32"/>
  <c r="J433" i="32"/>
  <c r="I433" i="32"/>
  <c r="H433" i="32"/>
  <c r="G433" i="32"/>
  <c r="F433" i="32"/>
  <c r="E433" i="32"/>
  <c r="D433" i="32"/>
  <c r="C433" i="32"/>
  <c r="W432" i="32"/>
  <c r="V432" i="32"/>
  <c r="U432" i="32"/>
  <c r="S432" i="32"/>
  <c r="P432" i="32"/>
  <c r="O432" i="32"/>
  <c r="Q432" i="32" s="1"/>
  <c r="N432" i="32"/>
  <c r="M432" i="32"/>
  <c r="L432" i="32"/>
  <c r="K432" i="32"/>
  <c r="J432" i="32"/>
  <c r="I432" i="32"/>
  <c r="H432" i="32"/>
  <c r="G432" i="32"/>
  <c r="F432" i="32"/>
  <c r="E432" i="32"/>
  <c r="D432" i="32"/>
  <c r="C432" i="32"/>
  <c r="W431" i="32"/>
  <c r="V431" i="32"/>
  <c r="U431" i="32"/>
  <c r="S431" i="32"/>
  <c r="Q431" i="32"/>
  <c r="P431" i="32"/>
  <c r="N431" i="32"/>
  <c r="M431" i="32"/>
  <c r="L431" i="32"/>
  <c r="O431" i="32" s="1"/>
  <c r="K431" i="32"/>
  <c r="J431" i="32"/>
  <c r="I431" i="32"/>
  <c r="H431" i="32"/>
  <c r="G431" i="32"/>
  <c r="F431" i="32"/>
  <c r="E431" i="32"/>
  <c r="D431" i="32"/>
  <c r="C431" i="32"/>
  <c r="X430" i="32"/>
  <c r="W430" i="32"/>
  <c r="U430" i="32"/>
  <c r="S430" i="32"/>
  <c r="Q430" i="32"/>
  <c r="P430" i="32"/>
  <c r="O430" i="32"/>
  <c r="N430" i="32"/>
  <c r="M430" i="32"/>
  <c r="L430" i="32"/>
  <c r="K430" i="32"/>
  <c r="V430" i="32" s="1"/>
  <c r="J430" i="32"/>
  <c r="I430" i="32"/>
  <c r="H430" i="32"/>
  <c r="G430" i="32"/>
  <c r="F430" i="32"/>
  <c r="E430" i="32"/>
  <c r="D430" i="32"/>
  <c r="C430" i="32"/>
  <c r="U429" i="32"/>
  <c r="S429" i="32"/>
  <c r="P429" i="32"/>
  <c r="N429" i="32"/>
  <c r="M429" i="32"/>
  <c r="L429" i="32"/>
  <c r="O429" i="32" s="1"/>
  <c r="Q429" i="32" s="1"/>
  <c r="K429" i="32"/>
  <c r="J429" i="32"/>
  <c r="I429" i="32"/>
  <c r="H429" i="32"/>
  <c r="G429" i="32"/>
  <c r="F429" i="32"/>
  <c r="E429" i="32"/>
  <c r="D429" i="32"/>
  <c r="C429" i="32"/>
  <c r="U428" i="32"/>
  <c r="S428" i="32"/>
  <c r="P428" i="32"/>
  <c r="O428" i="32"/>
  <c r="Q428" i="32" s="1"/>
  <c r="N428" i="32"/>
  <c r="W428" i="32" s="1"/>
  <c r="M428" i="32"/>
  <c r="L428" i="32"/>
  <c r="K428" i="32"/>
  <c r="J428" i="32"/>
  <c r="I428" i="32"/>
  <c r="H428" i="32"/>
  <c r="G428" i="32"/>
  <c r="F428" i="32"/>
  <c r="E428" i="32"/>
  <c r="D428" i="32"/>
  <c r="C428" i="32"/>
  <c r="W427" i="32"/>
  <c r="V427" i="32"/>
  <c r="U427" i="32"/>
  <c r="P427" i="32"/>
  <c r="N427" i="32"/>
  <c r="M427" i="32"/>
  <c r="L427" i="32"/>
  <c r="O427" i="32" s="1"/>
  <c r="Q427" i="32" s="1"/>
  <c r="K427" i="32"/>
  <c r="S427" i="32" s="1"/>
  <c r="J427" i="32"/>
  <c r="I427" i="32"/>
  <c r="H427" i="32"/>
  <c r="G427" i="32"/>
  <c r="F427" i="32"/>
  <c r="E427" i="32"/>
  <c r="D427" i="32"/>
  <c r="C427" i="32"/>
  <c r="U426" i="32"/>
  <c r="S426" i="32"/>
  <c r="P426" i="32"/>
  <c r="O426" i="32"/>
  <c r="Q426" i="32" s="1"/>
  <c r="N426" i="32"/>
  <c r="M426" i="32"/>
  <c r="L426" i="32"/>
  <c r="K426" i="32"/>
  <c r="J426" i="32"/>
  <c r="I426" i="32"/>
  <c r="H426" i="32"/>
  <c r="G426" i="32"/>
  <c r="F426" i="32"/>
  <c r="E426" i="32"/>
  <c r="D426" i="32"/>
  <c r="C426" i="32"/>
  <c r="W425" i="32"/>
  <c r="U425" i="32"/>
  <c r="Q425" i="32"/>
  <c r="P425" i="32"/>
  <c r="N425" i="32"/>
  <c r="M425" i="32"/>
  <c r="L425" i="32"/>
  <c r="O425" i="32" s="1"/>
  <c r="K425" i="32"/>
  <c r="V425" i="32" s="1"/>
  <c r="J425" i="32"/>
  <c r="I425" i="32"/>
  <c r="H425" i="32"/>
  <c r="G425" i="32"/>
  <c r="F425" i="32"/>
  <c r="E425" i="32"/>
  <c r="D425" i="32"/>
  <c r="C425" i="32"/>
  <c r="U424" i="32"/>
  <c r="S424" i="32"/>
  <c r="Q424" i="32"/>
  <c r="P424" i="32"/>
  <c r="O424" i="32"/>
  <c r="N424" i="32"/>
  <c r="W424" i="32" s="1"/>
  <c r="M424" i="32"/>
  <c r="L424" i="32"/>
  <c r="K424" i="32"/>
  <c r="J424" i="32"/>
  <c r="I424" i="32"/>
  <c r="H424" i="32"/>
  <c r="G424" i="32"/>
  <c r="F424" i="32"/>
  <c r="E424" i="32"/>
  <c r="D424" i="32"/>
  <c r="C424" i="32"/>
  <c r="U423" i="32"/>
  <c r="S423" i="32"/>
  <c r="P423" i="32"/>
  <c r="N423" i="32"/>
  <c r="M423" i="32"/>
  <c r="L423" i="32"/>
  <c r="O423" i="32" s="1"/>
  <c r="Q423" i="32" s="1"/>
  <c r="K423" i="32"/>
  <c r="J423" i="32"/>
  <c r="I423" i="32"/>
  <c r="H423" i="32"/>
  <c r="G423" i="32"/>
  <c r="F423" i="32"/>
  <c r="E423" i="32"/>
  <c r="D423" i="32"/>
  <c r="C423" i="32"/>
  <c r="U422" i="32"/>
  <c r="S422" i="32"/>
  <c r="Q422" i="32"/>
  <c r="P422" i="32"/>
  <c r="O422" i="32"/>
  <c r="N422" i="32"/>
  <c r="W422" i="32" s="1"/>
  <c r="M422" i="32"/>
  <c r="L422" i="32"/>
  <c r="K422" i="32"/>
  <c r="J422" i="32"/>
  <c r="I422" i="32"/>
  <c r="H422" i="32"/>
  <c r="G422" i="32"/>
  <c r="F422" i="32"/>
  <c r="E422" i="32"/>
  <c r="D422" i="32"/>
  <c r="C422" i="32"/>
  <c r="W421" i="32"/>
  <c r="V421" i="32"/>
  <c r="U421" i="32"/>
  <c r="Q421" i="32"/>
  <c r="P421" i="32"/>
  <c r="N421" i="32"/>
  <c r="M421" i="32"/>
  <c r="L421" i="32"/>
  <c r="O421" i="32" s="1"/>
  <c r="K421" i="32"/>
  <c r="S421" i="32" s="1"/>
  <c r="J421" i="32"/>
  <c r="I421" i="32"/>
  <c r="H421" i="32"/>
  <c r="G421" i="32"/>
  <c r="F421" i="32"/>
  <c r="E421" i="32"/>
  <c r="D421" i="32"/>
  <c r="C421" i="32"/>
  <c r="W420" i="32"/>
  <c r="U420" i="32"/>
  <c r="P420" i="32"/>
  <c r="O420" i="32"/>
  <c r="Q420" i="32" s="1"/>
  <c r="N420" i="32"/>
  <c r="M420" i="32"/>
  <c r="L420" i="32"/>
  <c r="K420" i="32"/>
  <c r="J420" i="32"/>
  <c r="I420" i="32"/>
  <c r="H420" i="32"/>
  <c r="G420" i="32"/>
  <c r="F420" i="32"/>
  <c r="E420" i="32"/>
  <c r="D420" i="32"/>
  <c r="C420" i="32"/>
  <c r="W419" i="32"/>
  <c r="V419" i="32"/>
  <c r="U419" i="32"/>
  <c r="S419" i="32"/>
  <c r="Q419" i="32"/>
  <c r="P419" i="32"/>
  <c r="N419" i="32"/>
  <c r="M419" i="32"/>
  <c r="L419" i="32"/>
  <c r="O419" i="32" s="1"/>
  <c r="K419" i="32"/>
  <c r="J419" i="32"/>
  <c r="I419" i="32"/>
  <c r="H419" i="32"/>
  <c r="G419" i="32"/>
  <c r="F419" i="32"/>
  <c r="E419" i="32"/>
  <c r="D419" i="32"/>
  <c r="C419" i="32"/>
  <c r="U418" i="32"/>
  <c r="Q418" i="32"/>
  <c r="P418" i="32"/>
  <c r="O418" i="32"/>
  <c r="N418" i="32"/>
  <c r="W418" i="32" s="1"/>
  <c r="M418" i="32"/>
  <c r="L418" i="32"/>
  <c r="K418" i="32"/>
  <c r="J418" i="32"/>
  <c r="I418" i="32"/>
  <c r="H418" i="32"/>
  <c r="G418" i="32"/>
  <c r="F418" i="32"/>
  <c r="E418" i="32"/>
  <c r="D418" i="32"/>
  <c r="C418" i="32"/>
  <c r="W417" i="32"/>
  <c r="U417" i="32"/>
  <c r="S417" i="32"/>
  <c r="P417" i="32"/>
  <c r="O417" i="32"/>
  <c r="Q417" i="32" s="1"/>
  <c r="N417" i="32"/>
  <c r="V417" i="32" s="1"/>
  <c r="M417" i="32"/>
  <c r="L417" i="32"/>
  <c r="K417" i="32"/>
  <c r="J417" i="32"/>
  <c r="I417" i="32"/>
  <c r="H417" i="32"/>
  <c r="G417" i="32"/>
  <c r="F417" i="32"/>
  <c r="E417" i="32"/>
  <c r="D417" i="32"/>
  <c r="C417" i="32"/>
  <c r="U416" i="32"/>
  <c r="P416" i="32"/>
  <c r="O416" i="32"/>
  <c r="Q416" i="32" s="1"/>
  <c r="N416" i="32"/>
  <c r="W416" i="32" s="1"/>
  <c r="M416" i="32"/>
  <c r="L416" i="32"/>
  <c r="K416" i="32"/>
  <c r="J416" i="32"/>
  <c r="I416" i="32"/>
  <c r="H416" i="32"/>
  <c r="G416" i="32"/>
  <c r="F416" i="32"/>
  <c r="E416" i="32"/>
  <c r="D416" i="32"/>
  <c r="C416" i="32"/>
  <c r="W415" i="32"/>
  <c r="V415" i="32"/>
  <c r="U415" i="32"/>
  <c r="P415" i="32"/>
  <c r="O415" i="32"/>
  <c r="Q415" i="32" s="1"/>
  <c r="N415" i="32"/>
  <c r="M415" i="32"/>
  <c r="L415" i="32"/>
  <c r="K415" i="32"/>
  <c r="S415" i="32" s="1"/>
  <c r="J415" i="32"/>
  <c r="I415" i="32"/>
  <c r="H415" i="32"/>
  <c r="G415" i="32"/>
  <c r="F415" i="32"/>
  <c r="E415" i="32"/>
  <c r="D415" i="32"/>
  <c r="C415" i="32"/>
  <c r="U414" i="32"/>
  <c r="S414" i="32"/>
  <c r="P414" i="32"/>
  <c r="O414" i="32"/>
  <c r="Q414" i="32" s="1"/>
  <c r="N414" i="32"/>
  <c r="W414" i="32" s="1"/>
  <c r="M414" i="32"/>
  <c r="L414" i="32"/>
  <c r="K414" i="32"/>
  <c r="J414" i="32"/>
  <c r="I414" i="32"/>
  <c r="H414" i="32"/>
  <c r="G414" i="32"/>
  <c r="F414" i="32"/>
  <c r="E414" i="32"/>
  <c r="D414" i="32"/>
  <c r="C414" i="32"/>
  <c r="W413" i="32"/>
  <c r="V413" i="32"/>
  <c r="U413" i="32"/>
  <c r="P413" i="32"/>
  <c r="N413" i="32"/>
  <c r="M413" i="32"/>
  <c r="L413" i="32"/>
  <c r="O413" i="32" s="1"/>
  <c r="Q413" i="32" s="1"/>
  <c r="K413" i="32"/>
  <c r="S413" i="32" s="1"/>
  <c r="J413" i="32"/>
  <c r="I413" i="32"/>
  <c r="H413" i="32"/>
  <c r="G413" i="32"/>
  <c r="F413" i="32"/>
  <c r="E413" i="32"/>
  <c r="D413" i="32"/>
  <c r="C413" i="32"/>
  <c r="U412" i="32"/>
  <c r="S412" i="32"/>
  <c r="P412" i="32"/>
  <c r="O412" i="32"/>
  <c r="Q412" i="32" s="1"/>
  <c r="N412" i="32"/>
  <c r="W412" i="32" s="1"/>
  <c r="M412" i="32"/>
  <c r="L412" i="32"/>
  <c r="K412" i="32"/>
  <c r="J412" i="32"/>
  <c r="I412" i="32"/>
  <c r="H412" i="32"/>
  <c r="G412" i="32"/>
  <c r="F412" i="32"/>
  <c r="E412" i="32"/>
  <c r="D412" i="32"/>
  <c r="C412" i="32"/>
  <c r="W411" i="32"/>
  <c r="U411" i="32"/>
  <c r="S411" i="32"/>
  <c r="P411" i="32"/>
  <c r="N411" i="32"/>
  <c r="V411" i="32" s="1"/>
  <c r="M411" i="32"/>
  <c r="L411" i="32"/>
  <c r="O411" i="32" s="1"/>
  <c r="Q411" i="32" s="1"/>
  <c r="K411" i="32"/>
  <c r="J411" i="32"/>
  <c r="I411" i="32"/>
  <c r="H411" i="32"/>
  <c r="G411" i="32"/>
  <c r="F411" i="32"/>
  <c r="E411" i="32"/>
  <c r="D411" i="32"/>
  <c r="C411" i="32"/>
  <c r="X410" i="32"/>
  <c r="U410" i="32"/>
  <c r="S410" i="32"/>
  <c r="Q410" i="32"/>
  <c r="Y410" i="32" s="1"/>
  <c r="P410" i="32"/>
  <c r="N410" i="32"/>
  <c r="W410" i="32" s="1"/>
  <c r="M410" i="32"/>
  <c r="L410" i="32"/>
  <c r="O410" i="32" s="1"/>
  <c r="K410" i="32"/>
  <c r="V410" i="32" s="1"/>
  <c r="J410" i="32"/>
  <c r="I410" i="32"/>
  <c r="H410" i="32"/>
  <c r="G410" i="32"/>
  <c r="F410" i="32"/>
  <c r="E410" i="32"/>
  <c r="D410" i="32"/>
  <c r="C410" i="32"/>
  <c r="W409" i="32"/>
  <c r="V409" i="32"/>
  <c r="U409" i="32"/>
  <c r="P409" i="32"/>
  <c r="O409" i="32"/>
  <c r="Q409" i="32" s="1"/>
  <c r="N409" i="32"/>
  <c r="M409" i="32"/>
  <c r="L409" i="32"/>
  <c r="K409" i="32"/>
  <c r="S409" i="32" s="1"/>
  <c r="J409" i="32"/>
  <c r="I409" i="32"/>
  <c r="H409" i="32"/>
  <c r="G409" i="32"/>
  <c r="F409" i="32"/>
  <c r="E409" i="32"/>
  <c r="D409" i="32"/>
  <c r="C409" i="32"/>
  <c r="W408" i="32"/>
  <c r="U408" i="32"/>
  <c r="P408" i="32"/>
  <c r="O408" i="32"/>
  <c r="Q408" i="32" s="1"/>
  <c r="N408" i="32"/>
  <c r="M408" i="32"/>
  <c r="L408" i="32"/>
  <c r="K408" i="32"/>
  <c r="J408" i="32"/>
  <c r="I408" i="32"/>
  <c r="H408" i="32"/>
  <c r="G408" i="32"/>
  <c r="F408" i="32"/>
  <c r="E408" i="32"/>
  <c r="D408" i="32"/>
  <c r="C408" i="32"/>
  <c r="W407" i="32"/>
  <c r="V407" i="32"/>
  <c r="U407" i="32"/>
  <c r="S407" i="32"/>
  <c r="P407" i="32"/>
  <c r="N407" i="32"/>
  <c r="M407" i="32"/>
  <c r="L407" i="32"/>
  <c r="O407" i="32" s="1"/>
  <c r="Q407" i="32" s="1"/>
  <c r="K407" i="32"/>
  <c r="J407" i="32"/>
  <c r="I407" i="32"/>
  <c r="H407" i="32"/>
  <c r="G407" i="32"/>
  <c r="F407" i="32"/>
  <c r="E407" i="32"/>
  <c r="D407" i="32"/>
  <c r="C407" i="32"/>
  <c r="W406" i="32"/>
  <c r="U406" i="32"/>
  <c r="S406" i="32"/>
  <c r="Q406" i="32"/>
  <c r="P406" i="32"/>
  <c r="O406" i="32"/>
  <c r="N406" i="32"/>
  <c r="M406" i="32"/>
  <c r="L406" i="32"/>
  <c r="K406" i="32"/>
  <c r="J406" i="32"/>
  <c r="I406" i="32"/>
  <c r="H406" i="32"/>
  <c r="G406" i="32"/>
  <c r="F406" i="32"/>
  <c r="E406" i="32"/>
  <c r="D406" i="32"/>
  <c r="C406" i="32"/>
  <c r="W405" i="32"/>
  <c r="V405" i="32"/>
  <c r="U405" i="32"/>
  <c r="S405" i="32"/>
  <c r="P405" i="32"/>
  <c r="N405" i="32"/>
  <c r="M405" i="32"/>
  <c r="L405" i="32"/>
  <c r="O405" i="32" s="1"/>
  <c r="Q405" i="32" s="1"/>
  <c r="K405" i="32"/>
  <c r="J405" i="32"/>
  <c r="I405" i="32"/>
  <c r="H405" i="32"/>
  <c r="G405" i="32"/>
  <c r="F405" i="32"/>
  <c r="E405" i="32"/>
  <c r="D405" i="32"/>
  <c r="C405" i="32"/>
  <c r="U404" i="32"/>
  <c r="P404" i="32"/>
  <c r="N404" i="32"/>
  <c r="W404" i="32" s="1"/>
  <c r="M404" i="32"/>
  <c r="L404" i="32"/>
  <c r="O404" i="32" s="1"/>
  <c r="Q404" i="32" s="1"/>
  <c r="K404" i="32"/>
  <c r="J404" i="32"/>
  <c r="I404" i="32"/>
  <c r="H404" i="32"/>
  <c r="G404" i="32"/>
  <c r="F404" i="32"/>
  <c r="E404" i="32"/>
  <c r="D404" i="32"/>
  <c r="C404" i="32"/>
  <c r="W403" i="32"/>
  <c r="U403" i="32"/>
  <c r="P403" i="32"/>
  <c r="O403" i="32"/>
  <c r="Q403" i="32" s="1"/>
  <c r="N403" i="32"/>
  <c r="M403" i="32"/>
  <c r="L403" i="32"/>
  <c r="K403" i="32"/>
  <c r="J403" i="32"/>
  <c r="I403" i="32"/>
  <c r="H403" i="32"/>
  <c r="G403" i="32"/>
  <c r="F403" i="32"/>
  <c r="E403" i="32"/>
  <c r="D403" i="32"/>
  <c r="C403" i="32"/>
  <c r="U402" i="32"/>
  <c r="S402" i="32"/>
  <c r="P402" i="32"/>
  <c r="O402" i="32"/>
  <c r="Q402" i="32" s="1"/>
  <c r="N402" i="32"/>
  <c r="W402" i="32" s="1"/>
  <c r="M402" i="32"/>
  <c r="L402" i="32"/>
  <c r="K402" i="32"/>
  <c r="J402" i="32"/>
  <c r="I402" i="32"/>
  <c r="H402" i="32"/>
  <c r="G402" i="32"/>
  <c r="F402" i="32"/>
  <c r="E402" i="32"/>
  <c r="D402" i="32"/>
  <c r="C402" i="32"/>
  <c r="W401" i="32"/>
  <c r="Y401" i="32" s="1"/>
  <c r="V401" i="32"/>
  <c r="U401" i="32"/>
  <c r="S401" i="32"/>
  <c r="P401" i="32"/>
  <c r="N401" i="32"/>
  <c r="M401" i="32"/>
  <c r="L401" i="32"/>
  <c r="O401" i="32" s="1"/>
  <c r="Q401" i="32" s="1"/>
  <c r="K401" i="32"/>
  <c r="J401" i="32"/>
  <c r="I401" i="32"/>
  <c r="H401" i="32"/>
  <c r="G401" i="32"/>
  <c r="F401" i="32"/>
  <c r="E401" i="32"/>
  <c r="D401" i="32"/>
  <c r="C401" i="32"/>
  <c r="W400" i="32"/>
  <c r="U400" i="32"/>
  <c r="S400" i="32"/>
  <c r="P400" i="32"/>
  <c r="O400" i="32"/>
  <c r="Q400" i="32" s="1"/>
  <c r="N400" i="32"/>
  <c r="M400" i="32"/>
  <c r="L400" i="32"/>
  <c r="K400" i="32"/>
  <c r="V400" i="32" s="1"/>
  <c r="J400" i="32"/>
  <c r="I400" i="32"/>
  <c r="H400" i="32"/>
  <c r="G400" i="32"/>
  <c r="F400" i="32"/>
  <c r="E400" i="32"/>
  <c r="D400" i="32"/>
  <c r="C400" i="32"/>
  <c r="U399" i="32"/>
  <c r="S399" i="32"/>
  <c r="P399" i="32"/>
  <c r="N399" i="32"/>
  <c r="M399" i="32"/>
  <c r="L399" i="32"/>
  <c r="O399" i="32" s="1"/>
  <c r="Q399" i="32" s="1"/>
  <c r="K399" i="32"/>
  <c r="J399" i="32"/>
  <c r="I399" i="32"/>
  <c r="H399" i="32"/>
  <c r="G399" i="32"/>
  <c r="F399" i="32"/>
  <c r="E399" i="32"/>
  <c r="D399" i="32"/>
  <c r="C399" i="32"/>
  <c r="U398" i="32"/>
  <c r="S398" i="32"/>
  <c r="P398" i="32"/>
  <c r="O398" i="32"/>
  <c r="Q398" i="32" s="1"/>
  <c r="N398" i="32"/>
  <c r="W398" i="32" s="1"/>
  <c r="M398" i="32"/>
  <c r="L398" i="32"/>
  <c r="K398" i="32"/>
  <c r="J398" i="32"/>
  <c r="I398" i="32"/>
  <c r="H398" i="32"/>
  <c r="G398" i="32"/>
  <c r="F398" i="32"/>
  <c r="E398" i="32"/>
  <c r="D398" i="32"/>
  <c r="C398" i="32"/>
  <c r="W397" i="32"/>
  <c r="V397" i="32"/>
  <c r="U397" i="32"/>
  <c r="P397" i="32"/>
  <c r="N397" i="32"/>
  <c r="M397" i="32"/>
  <c r="L397" i="32"/>
  <c r="O397" i="32" s="1"/>
  <c r="Q397" i="32" s="1"/>
  <c r="K397" i="32"/>
  <c r="S397" i="32" s="1"/>
  <c r="J397" i="32"/>
  <c r="I397" i="32"/>
  <c r="H397" i="32"/>
  <c r="G397" i="32"/>
  <c r="F397" i="32"/>
  <c r="E397" i="32"/>
  <c r="D397" i="32"/>
  <c r="C397" i="32"/>
  <c r="W396" i="32"/>
  <c r="U396" i="32"/>
  <c r="P396" i="32"/>
  <c r="O396" i="32"/>
  <c r="Q396" i="32" s="1"/>
  <c r="N396" i="32"/>
  <c r="M396" i="32"/>
  <c r="L396" i="32"/>
  <c r="K396" i="32"/>
  <c r="S396" i="32" s="1"/>
  <c r="J396" i="32"/>
  <c r="I396" i="32"/>
  <c r="H396" i="32"/>
  <c r="G396" i="32"/>
  <c r="F396" i="32"/>
  <c r="E396" i="32"/>
  <c r="D396" i="32"/>
  <c r="C396" i="32"/>
  <c r="W395" i="32"/>
  <c r="V395" i="32"/>
  <c r="U395" i="32"/>
  <c r="Q395" i="32"/>
  <c r="P395" i="32"/>
  <c r="N395" i="32"/>
  <c r="M395" i="32"/>
  <c r="L395" i="32"/>
  <c r="O395" i="32" s="1"/>
  <c r="K395" i="32"/>
  <c r="S395" i="32" s="1"/>
  <c r="J395" i="32"/>
  <c r="I395" i="32"/>
  <c r="H395" i="32"/>
  <c r="G395" i="32"/>
  <c r="F395" i="32"/>
  <c r="E395" i="32"/>
  <c r="D395" i="32"/>
  <c r="C395" i="32"/>
  <c r="Y394" i="32"/>
  <c r="X394" i="32"/>
  <c r="U394" i="32"/>
  <c r="S394" i="32"/>
  <c r="Q394" i="32"/>
  <c r="P394" i="32"/>
  <c r="O394" i="32"/>
  <c r="N394" i="32"/>
  <c r="W394" i="32" s="1"/>
  <c r="M394" i="32"/>
  <c r="L394" i="32"/>
  <c r="K394" i="32"/>
  <c r="V394" i="32" s="1"/>
  <c r="J394" i="32"/>
  <c r="I394" i="32"/>
  <c r="H394" i="32"/>
  <c r="G394" i="32"/>
  <c r="F394" i="32"/>
  <c r="E394" i="32"/>
  <c r="D394" i="32"/>
  <c r="C394" i="32"/>
  <c r="U393" i="32"/>
  <c r="S393" i="32"/>
  <c r="P393" i="32"/>
  <c r="O393" i="32"/>
  <c r="Q393" i="32" s="1"/>
  <c r="N393" i="32"/>
  <c r="M393" i="32"/>
  <c r="L393" i="32"/>
  <c r="K393" i="32"/>
  <c r="J393" i="32"/>
  <c r="I393" i="32"/>
  <c r="H393" i="32"/>
  <c r="G393" i="32"/>
  <c r="F393" i="32"/>
  <c r="E393" i="32"/>
  <c r="D393" i="32"/>
  <c r="C393" i="32"/>
  <c r="U392" i="32"/>
  <c r="P392" i="32"/>
  <c r="O392" i="32"/>
  <c r="Q392" i="32" s="1"/>
  <c r="N392" i="32"/>
  <c r="W392" i="32" s="1"/>
  <c r="M392" i="32"/>
  <c r="L392" i="32"/>
  <c r="K392" i="32"/>
  <c r="J392" i="32"/>
  <c r="I392" i="32"/>
  <c r="H392" i="32"/>
  <c r="G392" i="32"/>
  <c r="F392" i="32"/>
  <c r="E392" i="32"/>
  <c r="D392" i="32"/>
  <c r="C392" i="32"/>
  <c r="W391" i="32"/>
  <c r="V391" i="32"/>
  <c r="U391" i="32"/>
  <c r="Q391" i="32"/>
  <c r="X391" i="32" s="1"/>
  <c r="P391" i="32"/>
  <c r="N391" i="32"/>
  <c r="M391" i="32"/>
  <c r="L391" i="32"/>
  <c r="O391" i="32" s="1"/>
  <c r="K391" i="32"/>
  <c r="S391" i="32" s="1"/>
  <c r="J391" i="32"/>
  <c r="I391" i="32"/>
  <c r="H391" i="32"/>
  <c r="G391" i="32"/>
  <c r="F391" i="32"/>
  <c r="E391" i="32"/>
  <c r="D391" i="32"/>
  <c r="C391" i="32"/>
  <c r="U390" i="32"/>
  <c r="P390" i="32"/>
  <c r="O390" i="32"/>
  <c r="Q390" i="32" s="1"/>
  <c r="N390" i="32"/>
  <c r="M390" i="32"/>
  <c r="L390" i="32"/>
  <c r="K390" i="32"/>
  <c r="S390" i="32" s="1"/>
  <c r="J390" i="32"/>
  <c r="I390" i="32"/>
  <c r="H390" i="32"/>
  <c r="G390" i="32"/>
  <c r="F390" i="32"/>
  <c r="E390" i="32"/>
  <c r="D390" i="32"/>
  <c r="C390" i="32"/>
  <c r="Y389" i="32"/>
  <c r="W389" i="32"/>
  <c r="U389" i="32"/>
  <c r="S389" i="32"/>
  <c r="Q389" i="32"/>
  <c r="X389" i="32" s="1"/>
  <c r="P389" i="32"/>
  <c r="N389" i="32"/>
  <c r="M389" i="32"/>
  <c r="L389" i="32"/>
  <c r="O389" i="32" s="1"/>
  <c r="K389" i="32"/>
  <c r="V389" i="32" s="1"/>
  <c r="J389" i="32"/>
  <c r="I389" i="32"/>
  <c r="H389" i="32"/>
  <c r="G389" i="32"/>
  <c r="F389" i="32"/>
  <c r="E389" i="32"/>
  <c r="D389" i="32"/>
  <c r="C389" i="32"/>
  <c r="W388" i="32"/>
  <c r="U388" i="32"/>
  <c r="Q388" i="32"/>
  <c r="P388" i="32"/>
  <c r="O388" i="32"/>
  <c r="N388" i="32"/>
  <c r="M388" i="32"/>
  <c r="L388" i="32"/>
  <c r="K388" i="32"/>
  <c r="J388" i="32"/>
  <c r="I388" i="32"/>
  <c r="H388" i="32"/>
  <c r="G388" i="32"/>
  <c r="F388" i="32"/>
  <c r="E388" i="32"/>
  <c r="D388" i="32"/>
  <c r="C388" i="32"/>
  <c r="W387" i="32"/>
  <c r="V387" i="32"/>
  <c r="U387" i="32"/>
  <c r="Q387" i="32"/>
  <c r="P387" i="32"/>
  <c r="O387" i="32"/>
  <c r="N387" i="32"/>
  <c r="M387" i="32"/>
  <c r="L387" i="32"/>
  <c r="K387" i="32"/>
  <c r="S387" i="32" s="1"/>
  <c r="J387" i="32"/>
  <c r="I387" i="32"/>
  <c r="H387" i="32"/>
  <c r="G387" i="32"/>
  <c r="F387" i="32"/>
  <c r="E387" i="32"/>
  <c r="D387" i="32"/>
  <c r="C387" i="32"/>
  <c r="U386" i="32"/>
  <c r="P386" i="32"/>
  <c r="O386" i="32"/>
  <c r="Q386" i="32" s="1"/>
  <c r="N386" i="32"/>
  <c r="W386" i="32" s="1"/>
  <c r="M386" i="32"/>
  <c r="L386" i="32"/>
  <c r="K386" i="32"/>
  <c r="J386" i="32"/>
  <c r="I386" i="32"/>
  <c r="H386" i="32"/>
  <c r="G386" i="32"/>
  <c r="F386" i="32"/>
  <c r="E386" i="32"/>
  <c r="D386" i="32"/>
  <c r="C386" i="32"/>
  <c r="W385" i="32"/>
  <c r="V385" i="32"/>
  <c r="U385" i="32"/>
  <c r="Q385" i="32"/>
  <c r="P385" i="32"/>
  <c r="N385" i="32"/>
  <c r="M385" i="32"/>
  <c r="L385" i="32"/>
  <c r="O385" i="32" s="1"/>
  <c r="K385" i="32"/>
  <c r="S385" i="32" s="1"/>
  <c r="J385" i="32"/>
  <c r="I385" i="32"/>
  <c r="H385" i="32"/>
  <c r="G385" i="32"/>
  <c r="F385" i="32"/>
  <c r="E385" i="32"/>
  <c r="D385" i="32"/>
  <c r="C385" i="32"/>
  <c r="U384" i="32"/>
  <c r="S384" i="32"/>
  <c r="P384" i="32"/>
  <c r="O384" i="32"/>
  <c r="Q384" i="32" s="1"/>
  <c r="N384" i="32"/>
  <c r="M384" i="32"/>
  <c r="L384" i="32"/>
  <c r="K384" i="32"/>
  <c r="J384" i="32"/>
  <c r="I384" i="32"/>
  <c r="H384" i="32"/>
  <c r="G384" i="32"/>
  <c r="F384" i="32"/>
  <c r="E384" i="32"/>
  <c r="D384" i="32"/>
  <c r="C384" i="32"/>
  <c r="W383" i="32"/>
  <c r="U383" i="32"/>
  <c r="P383" i="32"/>
  <c r="O383" i="32"/>
  <c r="Q383" i="32" s="1"/>
  <c r="N383" i="32"/>
  <c r="M383" i="32"/>
  <c r="L383" i="32"/>
  <c r="K383" i="32"/>
  <c r="J383" i="32"/>
  <c r="I383" i="32"/>
  <c r="H383" i="32"/>
  <c r="G383" i="32"/>
  <c r="F383" i="32"/>
  <c r="E383" i="32"/>
  <c r="D383" i="32"/>
  <c r="C383" i="32"/>
  <c r="W382" i="32"/>
  <c r="U382" i="32"/>
  <c r="Q382" i="32"/>
  <c r="P382" i="32"/>
  <c r="O382" i="32"/>
  <c r="N382" i="32"/>
  <c r="M382" i="32"/>
  <c r="L382" i="32"/>
  <c r="K382" i="32"/>
  <c r="S382" i="32" s="1"/>
  <c r="J382" i="32"/>
  <c r="I382" i="32"/>
  <c r="H382" i="32"/>
  <c r="G382" i="32"/>
  <c r="F382" i="32"/>
  <c r="E382" i="32"/>
  <c r="D382" i="32"/>
  <c r="C382" i="32"/>
  <c r="V381" i="32"/>
  <c r="U381" i="32"/>
  <c r="S381" i="32"/>
  <c r="P381" i="32"/>
  <c r="N381" i="32"/>
  <c r="W381" i="32" s="1"/>
  <c r="M381" i="32"/>
  <c r="L381" i="32"/>
  <c r="O381" i="32" s="1"/>
  <c r="Q381" i="32" s="1"/>
  <c r="K381" i="32"/>
  <c r="J381" i="32"/>
  <c r="I381" i="32"/>
  <c r="H381" i="32"/>
  <c r="G381" i="32"/>
  <c r="F381" i="32"/>
  <c r="E381" i="32"/>
  <c r="D381" i="32"/>
  <c r="C381" i="32"/>
  <c r="U380" i="32"/>
  <c r="P380" i="32"/>
  <c r="O380" i="32"/>
  <c r="Q380" i="32" s="1"/>
  <c r="N380" i="32"/>
  <c r="W380" i="32" s="1"/>
  <c r="M380" i="32"/>
  <c r="L380" i="32"/>
  <c r="K380" i="32"/>
  <c r="J380" i="32"/>
  <c r="I380" i="32"/>
  <c r="H380" i="32"/>
  <c r="G380" i="32"/>
  <c r="F380" i="32"/>
  <c r="E380" i="32"/>
  <c r="D380" i="32"/>
  <c r="C380" i="32"/>
  <c r="W379" i="32"/>
  <c r="V379" i="32"/>
  <c r="U379" i="32"/>
  <c r="P379" i="32"/>
  <c r="O379" i="32"/>
  <c r="Q379" i="32" s="1"/>
  <c r="N379" i="32"/>
  <c r="M379" i="32"/>
  <c r="L379" i="32"/>
  <c r="K379" i="32"/>
  <c r="S379" i="32" s="1"/>
  <c r="J379" i="32"/>
  <c r="I379" i="32"/>
  <c r="H379" i="32"/>
  <c r="G379" i="32"/>
  <c r="F379" i="32"/>
  <c r="E379" i="32"/>
  <c r="D379" i="32"/>
  <c r="C379" i="32"/>
  <c r="W378" i="32"/>
  <c r="U378" i="32"/>
  <c r="S378" i="32"/>
  <c r="P378" i="32"/>
  <c r="O378" i="32"/>
  <c r="Q378" i="32" s="1"/>
  <c r="N378" i="32"/>
  <c r="M378" i="32"/>
  <c r="L378" i="32"/>
  <c r="K378" i="32"/>
  <c r="V378" i="32" s="1"/>
  <c r="J378" i="32"/>
  <c r="I378" i="32"/>
  <c r="H378" i="32"/>
  <c r="G378" i="32"/>
  <c r="F378" i="32"/>
  <c r="E378" i="32"/>
  <c r="D378" i="32"/>
  <c r="C378" i="32"/>
  <c r="W377" i="32"/>
  <c r="U377" i="32"/>
  <c r="P377" i="32"/>
  <c r="O377" i="32"/>
  <c r="Q377" i="32" s="1"/>
  <c r="N377" i="32"/>
  <c r="M377" i="32"/>
  <c r="L377" i="32"/>
  <c r="K377" i="32"/>
  <c r="J377" i="32"/>
  <c r="I377" i="32"/>
  <c r="H377" i="32"/>
  <c r="G377" i="32"/>
  <c r="F377" i="32"/>
  <c r="E377" i="32"/>
  <c r="D377" i="32"/>
  <c r="C377" i="32"/>
  <c r="W376" i="32"/>
  <c r="V376" i="32"/>
  <c r="U376" i="32"/>
  <c r="Y376" i="32" s="1"/>
  <c r="Q376" i="32"/>
  <c r="P376" i="32"/>
  <c r="N376" i="32"/>
  <c r="M376" i="32"/>
  <c r="L376" i="32"/>
  <c r="O376" i="32" s="1"/>
  <c r="K376" i="32"/>
  <c r="S376" i="32" s="1"/>
  <c r="J376" i="32"/>
  <c r="I376" i="32"/>
  <c r="H376" i="32"/>
  <c r="G376" i="32"/>
  <c r="F376" i="32"/>
  <c r="E376" i="32"/>
  <c r="D376" i="32"/>
  <c r="C376" i="32"/>
  <c r="W375" i="32"/>
  <c r="V375" i="32"/>
  <c r="U375" i="32"/>
  <c r="S375" i="32"/>
  <c r="P375" i="32"/>
  <c r="O375" i="32"/>
  <c r="Q375" i="32" s="1"/>
  <c r="N375" i="32"/>
  <c r="M375" i="32"/>
  <c r="L375" i="32"/>
  <c r="K375" i="32"/>
  <c r="J375" i="32"/>
  <c r="I375" i="32"/>
  <c r="H375" i="32"/>
  <c r="G375" i="32"/>
  <c r="F375" i="32"/>
  <c r="E375" i="32"/>
  <c r="D375" i="32"/>
  <c r="C375" i="32"/>
  <c r="U374" i="32"/>
  <c r="S374" i="32"/>
  <c r="P374" i="32"/>
  <c r="O374" i="32"/>
  <c r="Q374" i="32" s="1"/>
  <c r="N374" i="32"/>
  <c r="M374" i="32"/>
  <c r="L374" i="32"/>
  <c r="K374" i="32"/>
  <c r="J374" i="32"/>
  <c r="I374" i="32"/>
  <c r="H374" i="32"/>
  <c r="G374" i="32"/>
  <c r="F374" i="32"/>
  <c r="E374" i="32"/>
  <c r="D374" i="32"/>
  <c r="C374" i="32"/>
  <c r="U373" i="32"/>
  <c r="S373" i="32"/>
  <c r="P373" i="32"/>
  <c r="N373" i="32"/>
  <c r="W373" i="32" s="1"/>
  <c r="M373" i="32"/>
  <c r="L373" i="32"/>
  <c r="O373" i="32" s="1"/>
  <c r="Q373" i="32" s="1"/>
  <c r="K373" i="32"/>
  <c r="J373" i="32"/>
  <c r="I373" i="32"/>
  <c r="H373" i="32"/>
  <c r="G373" i="32"/>
  <c r="F373" i="32"/>
  <c r="E373" i="32"/>
  <c r="D373" i="32"/>
  <c r="C373" i="32"/>
  <c r="U372" i="32"/>
  <c r="P372" i="32"/>
  <c r="O372" i="32"/>
  <c r="Q372" i="32" s="1"/>
  <c r="N372" i="32"/>
  <c r="W372" i="32" s="1"/>
  <c r="M372" i="32"/>
  <c r="L372" i="32"/>
  <c r="K372" i="32"/>
  <c r="S372" i="32" s="1"/>
  <c r="J372" i="32"/>
  <c r="I372" i="32"/>
  <c r="H372" i="32"/>
  <c r="G372" i="32"/>
  <c r="F372" i="32"/>
  <c r="E372" i="32"/>
  <c r="D372" i="32"/>
  <c r="C372" i="32"/>
  <c r="U371" i="32"/>
  <c r="S371" i="32"/>
  <c r="P371" i="32"/>
  <c r="O371" i="32"/>
  <c r="Q371" i="32" s="1"/>
  <c r="N371" i="32"/>
  <c r="M371" i="32"/>
  <c r="L371" i="32"/>
  <c r="K371" i="32"/>
  <c r="J371" i="32"/>
  <c r="I371" i="32"/>
  <c r="H371" i="32"/>
  <c r="G371" i="32"/>
  <c r="F371" i="32"/>
  <c r="E371" i="32"/>
  <c r="D371" i="32"/>
  <c r="C371" i="32"/>
  <c r="W370" i="32"/>
  <c r="V370" i="32"/>
  <c r="U370" i="32"/>
  <c r="P370" i="32"/>
  <c r="N370" i="32"/>
  <c r="M370" i="32"/>
  <c r="L370" i="32"/>
  <c r="O370" i="32" s="1"/>
  <c r="Q370" i="32" s="1"/>
  <c r="K370" i="32"/>
  <c r="S370" i="32" s="1"/>
  <c r="J370" i="32"/>
  <c r="I370" i="32"/>
  <c r="H370" i="32"/>
  <c r="G370" i="32"/>
  <c r="F370" i="32"/>
  <c r="E370" i="32"/>
  <c r="D370" i="32"/>
  <c r="C370" i="32"/>
  <c r="W369" i="32"/>
  <c r="V369" i="32"/>
  <c r="U369" i="32"/>
  <c r="S369" i="32"/>
  <c r="Q369" i="32"/>
  <c r="P369" i="32"/>
  <c r="O369" i="32"/>
  <c r="N369" i="32"/>
  <c r="M369" i="32"/>
  <c r="L369" i="32"/>
  <c r="K369" i="32"/>
  <c r="J369" i="32"/>
  <c r="I369" i="32"/>
  <c r="H369" i="32"/>
  <c r="G369" i="32"/>
  <c r="F369" i="32"/>
  <c r="E369" i="32"/>
  <c r="D369" i="32"/>
  <c r="C369" i="32"/>
  <c r="U368" i="32"/>
  <c r="S368" i="32"/>
  <c r="P368" i="32"/>
  <c r="N368" i="32"/>
  <c r="W368" i="32" s="1"/>
  <c r="M368" i="32"/>
  <c r="L368" i="32"/>
  <c r="O368" i="32" s="1"/>
  <c r="Q368" i="32" s="1"/>
  <c r="K368" i="32"/>
  <c r="J368" i="32"/>
  <c r="I368" i="32"/>
  <c r="H368" i="32"/>
  <c r="G368" i="32"/>
  <c r="F368" i="32"/>
  <c r="E368" i="32"/>
  <c r="D368" i="32"/>
  <c r="C368" i="32"/>
  <c r="U367" i="32"/>
  <c r="Q367" i="32"/>
  <c r="P367" i="32"/>
  <c r="N367" i="32"/>
  <c r="W367" i="32" s="1"/>
  <c r="M367" i="32"/>
  <c r="L367" i="32"/>
  <c r="O367" i="32" s="1"/>
  <c r="K367" i="32"/>
  <c r="J367" i="32"/>
  <c r="I367" i="32"/>
  <c r="H367" i="32"/>
  <c r="G367" i="32"/>
  <c r="F367" i="32"/>
  <c r="E367" i="32"/>
  <c r="D367" i="32"/>
  <c r="C367" i="32"/>
  <c r="W366" i="32"/>
  <c r="V366" i="32"/>
  <c r="U366" i="32"/>
  <c r="P366" i="32"/>
  <c r="O366" i="32"/>
  <c r="Q366" i="32" s="1"/>
  <c r="N366" i="32"/>
  <c r="M366" i="32"/>
  <c r="L366" i="32"/>
  <c r="K366" i="32"/>
  <c r="S366" i="32" s="1"/>
  <c r="J366" i="32"/>
  <c r="I366" i="32"/>
  <c r="H366" i="32"/>
  <c r="G366" i="32"/>
  <c r="F366" i="32"/>
  <c r="E366" i="32"/>
  <c r="D366" i="32"/>
  <c r="C366" i="32"/>
  <c r="U365" i="32"/>
  <c r="S365" i="32"/>
  <c r="P365" i="32"/>
  <c r="N365" i="32"/>
  <c r="W365" i="32" s="1"/>
  <c r="M365" i="32"/>
  <c r="L365" i="32"/>
  <c r="O365" i="32" s="1"/>
  <c r="Q365" i="32" s="1"/>
  <c r="K365" i="32"/>
  <c r="J365" i="32"/>
  <c r="I365" i="32"/>
  <c r="H365" i="32"/>
  <c r="G365" i="32"/>
  <c r="F365" i="32"/>
  <c r="E365" i="32"/>
  <c r="D365" i="32"/>
  <c r="C365" i="32"/>
  <c r="W364" i="32"/>
  <c r="U364" i="32"/>
  <c r="P364" i="32"/>
  <c r="N364" i="32"/>
  <c r="M364" i="32"/>
  <c r="L364" i="32"/>
  <c r="O364" i="32" s="1"/>
  <c r="Q364" i="32" s="1"/>
  <c r="K364" i="32"/>
  <c r="V364" i="32" s="1"/>
  <c r="J364" i="32"/>
  <c r="I364" i="32"/>
  <c r="H364" i="32"/>
  <c r="G364" i="32"/>
  <c r="F364" i="32"/>
  <c r="E364" i="32"/>
  <c r="D364" i="32"/>
  <c r="C364" i="32"/>
  <c r="W363" i="32"/>
  <c r="V363" i="32"/>
  <c r="U363" i="32"/>
  <c r="S363" i="32"/>
  <c r="Q363" i="32"/>
  <c r="X363" i="32" s="1"/>
  <c r="P363" i="32"/>
  <c r="O363" i="32"/>
  <c r="N363" i="32"/>
  <c r="M363" i="32"/>
  <c r="L363" i="32"/>
  <c r="K363" i="32"/>
  <c r="J363" i="32"/>
  <c r="I363" i="32"/>
  <c r="H363" i="32"/>
  <c r="G363" i="32"/>
  <c r="F363" i="32"/>
  <c r="E363" i="32"/>
  <c r="D363" i="32"/>
  <c r="C363" i="32"/>
  <c r="U362" i="32"/>
  <c r="S362" i="32"/>
  <c r="P362" i="32"/>
  <c r="N362" i="32"/>
  <c r="W362" i="32" s="1"/>
  <c r="M362" i="32"/>
  <c r="L362" i="32"/>
  <c r="O362" i="32" s="1"/>
  <c r="Q362" i="32" s="1"/>
  <c r="K362" i="32"/>
  <c r="J362" i="32"/>
  <c r="I362" i="32"/>
  <c r="H362" i="32"/>
  <c r="G362" i="32"/>
  <c r="F362" i="32"/>
  <c r="E362" i="32"/>
  <c r="D362" i="32"/>
  <c r="C362" i="32"/>
  <c r="U361" i="32"/>
  <c r="P361" i="32"/>
  <c r="N361" i="32"/>
  <c r="W361" i="32" s="1"/>
  <c r="M361" i="32"/>
  <c r="L361" i="32"/>
  <c r="O361" i="32" s="1"/>
  <c r="Q361" i="32" s="1"/>
  <c r="K361" i="32"/>
  <c r="J361" i="32"/>
  <c r="I361" i="32"/>
  <c r="H361" i="32"/>
  <c r="G361" i="32"/>
  <c r="F361" i="32"/>
  <c r="E361" i="32"/>
  <c r="D361" i="32"/>
  <c r="C361" i="32"/>
  <c r="W360" i="32"/>
  <c r="U360" i="32"/>
  <c r="P360" i="32"/>
  <c r="N360" i="32"/>
  <c r="V360" i="32" s="1"/>
  <c r="M360" i="32"/>
  <c r="L360" i="32"/>
  <c r="O360" i="32" s="1"/>
  <c r="Q360" i="32" s="1"/>
  <c r="K360" i="32"/>
  <c r="S360" i="32" s="1"/>
  <c r="J360" i="32"/>
  <c r="I360" i="32"/>
  <c r="H360" i="32"/>
  <c r="G360" i="32"/>
  <c r="F360" i="32"/>
  <c r="E360" i="32"/>
  <c r="D360" i="32"/>
  <c r="C360" i="32"/>
  <c r="U359" i="32"/>
  <c r="S359" i="32"/>
  <c r="Q359" i="32"/>
  <c r="P359" i="32"/>
  <c r="O359" i="32"/>
  <c r="N359" i="32"/>
  <c r="M359" i="32"/>
  <c r="L359" i="32"/>
  <c r="K359" i="32"/>
  <c r="J359" i="32"/>
  <c r="I359" i="32"/>
  <c r="H359" i="32"/>
  <c r="G359" i="32"/>
  <c r="F359" i="32"/>
  <c r="E359" i="32"/>
  <c r="D359" i="32"/>
  <c r="C359" i="32"/>
  <c r="W358" i="32"/>
  <c r="U358" i="32"/>
  <c r="P358" i="32"/>
  <c r="N358" i="32"/>
  <c r="M358" i="32"/>
  <c r="L358" i="32"/>
  <c r="O358" i="32" s="1"/>
  <c r="Q358" i="32" s="1"/>
  <c r="K358" i="32"/>
  <c r="J358" i="32"/>
  <c r="I358" i="32"/>
  <c r="H358" i="32"/>
  <c r="G358" i="32"/>
  <c r="F358" i="32"/>
  <c r="E358" i="32"/>
  <c r="D358" i="32"/>
  <c r="C358" i="32"/>
  <c r="W357" i="32"/>
  <c r="V357" i="32"/>
  <c r="U357" i="32"/>
  <c r="S357" i="32"/>
  <c r="Q357" i="32"/>
  <c r="P357" i="32"/>
  <c r="O357" i="32"/>
  <c r="N357" i="32"/>
  <c r="M357" i="32"/>
  <c r="L357" i="32"/>
  <c r="K357" i="32"/>
  <c r="J357" i="32"/>
  <c r="I357" i="32"/>
  <c r="H357" i="32"/>
  <c r="G357" i="32"/>
  <c r="F357" i="32"/>
  <c r="E357" i="32"/>
  <c r="D357" i="32"/>
  <c r="C357" i="32"/>
  <c r="U356" i="32"/>
  <c r="S356" i="32"/>
  <c r="P356" i="32"/>
  <c r="N356" i="32"/>
  <c r="V356" i="32" s="1"/>
  <c r="M356" i="32"/>
  <c r="L356" i="32"/>
  <c r="O356" i="32" s="1"/>
  <c r="Q356" i="32" s="1"/>
  <c r="K356" i="32"/>
  <c r="J356" i="32"/>
  <c r="I356" i="32"/>
  <c r="H356" i="32"/>
  <c r="G356" i="32"/>
  <c r="F356" i="32"/>
  <c r="E356" i="32"/>
  <c r="D356" i="32"/>
  <c r="C356" i="32"/>
  <c r="U355" i="32"/>
  <c r="S355" i="32"/>
  <c r="P355" i="32"/>
  <c r="N355" i="32"/>
  <c r="W355" i="32" s="1"/>
  <c r="M355" i="32"/>
  <c r="L355" i="32"/>
  <c r="O355" i="32" s="1"/>
  <c r="Q355" i="32" s="1"/>
  <c r="K355" i="32"/>
  <c r="J355" i="32"/>
  <c r="I355" i="32"/>
  <c r="H355" i="32"/>
  <c r="G355" i="32"/>
  <c r="F355" i="32"/>
  <c r="E355" i="32"/>
  <c r="D355" i="32"/>
  <c r="C355" i="32"/>
  <c r="Y354" i="32"/>
  <c r="V354" i="32"/>
  <c r="U354" i="32"/>
  <c r="P354" i="32"/>
  <c r="N354" i="32"/>
  <c r="W354" i="32" s="1"/>
  <c r="M354" i="32"/>
  <c r="L354" i="32"/>
  <c r="O354" i="32" s="1"/>
  <c r="Q354" i="32" s="1"/>
  <c r="X354" i="32" s="1"/>
  <c r="K354" i="32"/>
  <c r="S354" i="32" s="1"/>
  <c r="J354" i="32"/>
  <c r="I354" i="32"/>
  <c r="H354" i="32"/>
  <c r="G354" i="32"/>
  <c r="F354" i="32"/>
  <c r="E354" i="32"/>
  <c r="D354" i="32"/>
  <c r="C354" i="32"/>
  <c r="W353" i="32"/>
  <c r="U353" i="32"/>
  <c r="S353" i="32"/>
  <c r="P353" i="32"/>
  <c r="O353" i="32"/>
  <c r="Q353" i="32" s="1"/>
  <c r="N353" i="32"/>
  <c r="M353" i="32"/>
  <c r="L353" i="32"/>
  <c r="K353" i="32"/>
  <c r="V353" i="32" s="1"/>
  <c r="J353" i="32"/>
  <c r="I353" i="32"/>
  <c r="H353" i="32"/>
  <c r="G353" i="32"/>
  <c r="F353" i="32"/>
  <c r="E353" i="32"/>
  <c r="D353" i="32"/>
  <c r="C353" i="32"/>
  <c r="W352" i="32"/>
  <c r="V352" i="32"/>
  <c r="U352" i="32"/>
  <c r="S352" i="32"/>
  <c r="P352" i="32"/>
  <c r="N352" i="32"/>
  <c r="M352" i="32"/>
  <c r="L352" i="32"/>
  <c r="O352" i="32" s="1"/>
  <c r="Q352" i="32" s="1"/>
  <c r="K352" i="32"/>
  <c r="J352" i="32"/>
  <c r="I352" i="32"/>
  <c r="H352" i="32"/>
  <c r="G352" i="32"/>
  <c r="F352" i="32"/>
  <c r="E352" i="32"/>
  <c r="D352" i="32"/>
  <c r="C352" i="32"/>
  <c r="U351" i="32"/>
  <c r="S351" i="32"/>
  <c r="Q351" i="32"/>
  <c r="P351" i="32"/>
  <c r="O351" i="32"/>
  <c r="N351" i="32"/>
  <c r="W351" i="32" s="1"/>
  <c r="M351" i="32"/>
  <c r="L351" i="32"/>
  <c r="K351" i="32"/>
  <c r="J351" i="32"/>
  <c r="I351" i="32"/>
  <c r="H351" i="32"/>
  <c r="G351" i="32"/>
  <c r="F351" i="32"/>
  <c r="E351" i="32"/>
  <c r="D351" i="32"/>
  <c r="C351" i="32"/>
  <c r="U350" i="32"/>
  <c r="P350" i="32"/>
  <c r="O350" i="32"/>
  <c r="Q350" i="32" s="1"/>
  <c r="N350" i="32"/>
  <c r="W350" i="32" s="1"/>
  <c r="M350" i="32"/>
  <c r="L350" i="32"/>
  <c r="K350" i="32"/>
  <c r="S350" i="32" s="1"/>
  <c r="J350" i="32"/>
  <c r="I350" i="32"/>
  <c r="H350" i="32"/>
  <c r="G350" i="32"/>
  <c r="F350" i="32"/>
  <c r="E350" i="32"/>
  <c r="D350" i="32"/>
  <c r="C350" i="32"/>
  <c r="W349" i="32"/>
  <c r="U349" i="32"/>
  <c r="P349" i="32"/>
  <c r="N349" i="32"/>
  <c r="M349" i="32"/>
  <c r="L349" i="32"/>
  <c r="O349" i="32" s="1"/>
  <c r="Q349" i="32" s="1"/>
  <c r="K349" i="32"/>
  <c r="J349" i="32"/>
  <c r="I349" i="32"/>
  <c r="H349" i="32"/>
  <c r="G349" i="32"/>
  <c r="F349" i="32"/>
  <c r="E349" i="32"/>
  <c r="D349" i="32"/>
  <c r="C349" i="32"/>
  <c r="W348" i="32"/>
  <c r="U348" i="32"/>
  <c r="Q348" i="32"/>
  <c r="P348" i="32"/>
  <c r="N348" i="32"/>
  <c r="V348" i="32" s="1"/>
  <c r="X348" i="32" s="1"/>
  <c r="M348" i="32"/>
  <c r="L348" i="32"/>
  <c r="O348" i="32" s="1"/>
  <c r="K348" i="32"/>
  <c r="S348" i="32" s="1"/>
  <c r="J348" i="32"/>
  <c r="I348" i="32"/>
  <c r="H348" i="32"/>
  <c r="G348" i="32"/>
  <c r="F348" i="32"/>
  <c r="E348" i="32"/>
  <c r="D348" i="32"/>
  <c r="C348" i="32"/>
  <c r="U347" i="32"/>
  <c r="S347" i="32"/>
  <c r="P347" i="32"/>
  <c r="O347" i="32"/>
  <c r="Q347" i="32" s="1"/>
  <c r="N347" i="32"/>
  <c r="W347" i="32" s="1"/>
  <c r="M347" i="32"/>
  <c r="L347" i="32"/>
  <c r="K347" i="32"/>
  <c r="V347" i="32" s="1"/>
  <c r="J347" i="32"/>
  <c r="I347" i="32"/>
  <c r="H347" i="32"/>
  <c r="G347" i="32"/>
  <c r="F347" i="32"/>
  <c r="E347" i="32"/>
  <c r="D347" i="32"/>
  <c r="C347" i="32"/>
  <c r="W346" i="32"/>
  <c r="V346" i="32"/>
  <c r="U346" i="32"/>
  <c r="S346" i="32"/>
  <c r="P346" i="32"/>
  <c r="N346" i="32"/>
  <c r="M346" i="32"/>
  <c r="L346" i="32"/>
  <c r="O346" i="32" s="1"/>
  <c r="Q346" i="32" s="1"/>
  <c r="K346" i="32"/>
  <c r="J346" i="32"/>
  <c r="I346" i="32"/>
  <c r="H346" i="32"/>
  <c r="G346" i="32"/>
  <c r="F346" i="32"/>
  <c r="E346" i="32"/>
  <c r="D346" i="32"/>
  <c r="C346" i="32"/>
  <c r="U345" i="32"/>
  <c r="Q345" i="32"/>
  <c r="P345" i="32"/>
  <c r="O345" i="32"/>
  <c r="N345" i="32"/>
  <c r="W345" i="32" s="1"/>
  <c r="M345" i="32"/>
  <c r="L345" i="32"/>
  <c r="K345" i="32"/>
  <c r="J345" i="32"/>
  <c r="I345" i="32"/>
  <c r="H345" i="32"/>
  <c r="G345" i="32"/>
  <c r="F345" i="32"/>
  <c r="E345" i="32"/>
  <c r="D345" i="32"/>
  <c r="C345" i="32"/>
  <c r="W344" i="32"/>
  <c r="U344" i="32"/>
  <c r="P344" i="32"/>
  <c r="O344" i="32"/>
  <c r="Q344" i="32" s="1"/>
  <c r="N344" i="32"/>
  <c r="M344" i="32"/>
  <c r="L344" i="32"/>
  <c r="K344" i="32"/>
  <c r="V344" i="32" s="1"/>
  <c r="J344" i="32"/>
  <c r="I344" i="32"/>
  <c r="H344" i="32"/>
  <c r="G344" i="32"/>
  <c r="F344" i="32"/>
  <c r="E344" i="32"/>
  <c r="D344" i="32"/>
  <c r="C344" i="32"/>
  <c r="W343" i="32"/>
  <c r="U343" i="32"/>
  <c r="S343" i="32"/>
  <c r="P343" i="32"/>
  <c r="O343" i="32"/>
  <c r="Q343" i="32" s="1"/>
  <c r="N343" i="32"/>
  <c r="M343" i="32"/>
  <c r="L343" i="32"/>
  <c r="K343" i="32"/>
  <c r="V343" i="32" s="1"/>
  <c r="J343" i="32"/>
  <c r="I343" i="32"/>
  <c r="H343" i="32"/>
  <c r="G343" i="32"/>
  <c r="F343" i="32"/>
  <c r="E343" i="32"/>
  <c r="D343" i="32"/>
  <c r="C343" i="32"/>
  <c r="U342" i="32"/>
  <c r="Q342" i="32"/>
  <c r="P342" i="32"/>
  <c r="N342" i="32"/>
  <c r="W342" i="32" s="1"/>
  <c r="M342" i="32"/>
  <c r="L342" i="32"/>
  <c r="O342" i="32" s="1"/>
  <c r="K342" i="32"/>
  <c r="S342" i="32" s="1"/>
  <c r="J342" i="32"/>
  <c r="I342" i="32"/>
  <c r="H342" i="32"/>
  <c r="G342" i="32"/>
  <c r="F342" i="32"/>
  <c r="E342" i="32"/>
  <c r="D342" i="32"/>
  <c r="C342" i="32"/>
  <c r="U341" i="32"/>
  <c r="P341" i="32"/>
  <c r="O341" i="32"/>
  <c r="Q341" i="32" s="1"/>
  <c r="N341" i="32"/>
  <c r="W341" i="32" s="1"/>
  <c r="M341" i="32"/>
  <c r="L341" i="32"/>
  <c r="K341" i="32"/>
  <c r="J341" i="32"/>
  <c r="I341" i="32"/>
  <c r="H341" i="32"/>
  <c r="G341" i="32"/>
  <c r="F341" i="32"/>
  <c r="E341" i="32"/>
  <c r="D341" i="32"/>
  <c r="C341" i="32"/>
  <c r="W340" i="32"/>
  <c r="V340" i="32"/>
  <c r="U340" i="32"/>
  <c r="S340" i="32"/>
  <c r="P340" i="32"/>
  <c r="N340" i="32"/>
  <c r="M340" i="32"/>
  <c r="L340" i="32"/>
  <c r="O340" i="32" s="1"/>
  <c r="Q340" i="32" s="1"/>
  <c r="K340" i="32"/>
  <c r="J340" i="32"/>
  <c r="I340" i="32"/>
  <c r="H340" i="32"/>
  <c r="G340" i="32"/>
  <c r="F340" i="32"/>
  <c r="E340" i="32"/>
  <c r="D340" i="32"/>
  <c r="C340" i="32"/>
  <c r="W339" i="32"/>
  <c r="V339" i="32"/>
  <c r="U339" i="32"/>
  <c r="S339" i="32"/>
  <c r="Q339" i="32"/>
  <c r="Y339" i="32" s="1"/>
  <c r="P339" i="32"/>
  <c r="O339" i="32"/>
  <c r="N339" i="32"/>
  <c r="M339" i="32"/>
  <c r="L339" i="32"/>
  <c r="K339" i="32"/>
  <c r="J339" i="32"/>
  <c r="I339" i="32"/>
  <c r="H339" i="32"/>
  <c r="G339" i="32"/>
  <c r="F339" i="32"/>
  <c r="E339" i="32"/>
  <c r="D339" i="32"/>
  <c r="C339" i="32"/>
  <c r="U338" i="32"/>
  <c r="S338" i="32"/>
  <c r="P338" i="32"/>
  <c r="O338" i="32"/>
  <c r="Q338" i="32" s="1"/>
  <c r="N338" i="32"/>
  <c r="W338" i="32" s="1"/>
  <c r="M338" i="32"/>
  <c r="L338" i="32"/>
  <c r="K338" i="32"/>
  <c r="J338" i="32"/>
  <c r="I338" i="32"/>
  <c r="H338" i="32"/>
  <c r="G338" i="32"/>
  <c r="F338" i="32"/>
  <c r="E338" i="32"/>
  <c r="D338" i="32"/>
  <c r="C338" i="32"/>
  <c r="U337" i="32"/>
  <c r="P337" i="32"/>
  <c r="O337" i="32"/>
  <c r="Q337" i="32" s="1"/>
  <c r="N337" i="32"/>
  <c r="W337" i="32" s="1"/>
  <c r="M337" i="32"/>
  <c r="L337" i="32"/>
  <c r="K337" i="32"/>
  <c r="J337" i="32"/>
  <c r="I337" i="32"/>
  <c r="H337" i="32"/>
  <c r="G337" i="32"/>
  <c r="F337" i="32"/>
  <c r="E337" i="32"/>
  <c r="D337" i="32"/>
  <c r="C337" i="32"/>
  <c r="W336" i="32"/>
  <c r="U336" i="32"/>
  <c r="P336" i="32"/>
  <c r="N336" i="32"/>
  <c r="M336" i="32"/>
  <c r="L336" i="32"/>
  <c r="O336" i="32" s="1"/>
  <c r="Q336" i="32" s="1"/>
  <c r="K336" i="32"/>
  <c r="S336" i="32" s="1"/>
  <c r="J336" i="32"/>
  <c r="I336" i="32"/>
  <c r="H336" i="32"/>
  <c r="G336" i="32"/>
  <c r="F336" i="32"/>
  <c r="E336" i="32"/>
  <c r="D336" i="32"/>
  <c r="C336" i="32"/>
  <c r="Y335" i="32"/>
  <c r="W335" i="32"/>
  <c r="U335" i="32"/>
  <c r="S335" i="32"/>
  <c r="X335" i="32" s="1"/>
  <c r="P335" i="32"/>
  <c r="O335" i="32"/>
  <c r="Q335" i="32" s="1"/>
  <c r="N335" i="32"/>
  <c r="M335" i="32"/>
  <c r="L335" i="32"/>
  <c r="K335" i="32"/>
  <c r="V335" i="32" s="1"/>
  <c r="J335" i="32"/>
  <c r="I335" i="32"/>
  <c r="H335" i="32"/>
  <c r="G335" i="32"/>
  <c r="F335" i="32"/>
  <c r="E335" i="32"/>
  <c r="D335" i="32"/>
  <c r="C335" i="32"/>
  <c r="W334" i="32"/>
  <c r="V334" i="32"/>
  <c r="U334" i="32"/>
  <c r="S334" i="32"/>
  <c r="Q334" i="32"/>
  <c r="P334" i="32"/>
  <c r="N334" i="32"/>
  <c r="M334" i="32"/>
  <c r="L334" i="32"/>
  <c r="O334" i="32" s="1"/>
  <c r="K334" i="32"/>
  <c r="J334" i="32"/>
  <c r="I334" i="32"/>
  <c r="H334" i="32"/>
  <c r="G334" i="32"/>
  <c r="F334" i="32"/>
  <c r="E334" i="32"/>
  <c r="D334" i="32"/>
  <c r="C334" i="32"/>
  <c r="U333" i="32"/>
  <c r="S333" i="32"/>
  <c r="Q333" i="32"/>
  <c r="P333" i="32"/>
  <c r="O333" i="32"/>
  <c r="N333" i="32"/>
  <c r="W333" i="32" s="1"/>
  <c r="M333" i="32"/>
  <c r="L333" i="32"/>
  <c r="K333" i="32"/>
  <c r="J333" i="32"/>
  <c r="I333" i="32"/>
  <c r="H333" i="32"/>
  <c r="G333" i="32"/>
  <c r="F333" i="32"/>
  <c r="E333" i="32"/>
  <c r="D333" i="32"/>
  <c r="C333" i="32"/>
  <c r="U332" i="32"/>
  <c r="P332" i="32"/>
  <c r="O332" i="32"/>
  <c r="Q332" i="32" s="1"/>
  <c r="N332" i="32"/>
  <c r="W332" i="32" s="1"/>
  <c r="M332" i="32"/>
  <c r="L332" i="32"/>
  <c r="K332" i="32"/>
  <c r="S332" i="32" s="1"/>
  <c r="J332" i="32"/>
  <c r="I332" i="32"/>
  <c r="H332" i="32"/>
  <c r="G332" i="32"/>
  <c r="F332" i="32"/>
  <c r="E332" i="32"/>
  <c r="D332" i="32"/>
  <c r="C332" i="32"/>
  <c r="W331" i="32"/>
  <c r="U331" i="32"/>
  <c r="P331" i="32"/>
  <c r="N331" i="32"/>
  <c r="M331" i="32"/>
  <c r="L331" i="32"/>
  <c r="O331" i="32" s="1"/>
  <c r="Q331" i="32" s="1"/>
  <c r="K331" i="32"/>
  <c r="J331" i="32"/>
  <c r="I331" i="32"/>
  <c r="H331" i="32"/>
  <c r="G331" i="32"/>
  <c r="F331" i="32"/>
  <c r="E331" i="32"/>
  <c r="D331" i="32"/>
  <c r="C331" i="32"/>
  <c r="W330" i="32"/>
  <c r="U330" i="32"/>
  <c r="P330" i="32"/>
  <c r="N330" i="32"/>
  <c r="V330" i="32" s="1"/>
  <c r="M330" i="32"/>
  <c r="L330" i="32"/>
  <c r="O330" i="32" s="1"/>
  <c r="Q330" i="32" s="1"/>
  <c r="K330" i="32"/>
  <c r="S330" i="32" s="1"/>
  <c r="J330" i="32"/>
  <c r="I330" i="32"/>
  <c r="H330" i="32"/>
  <c r="G330" i="32"/>
  <c r="F330" i="32"/>
  <c r="E330" i="32"/>
  <c r="D330" i="32"/>
  <c r="C330" i="32"/>
  <c r="U329" i="32"/>
  <c r="S329" i="32"/>
  <c r="P329" i="32"/>
  <c r="O329" i="32"/>
  <c r="Q329" i="32" s="1"/>
  <c r="N329" i="32"/>
  <c r="W329" i="32" s="1"/>
  <c r="M329" i="32"/>
  <c r="L329" i="32"/>
  <c r="K329" i="32"/>
  <c r="V329" i="32" s="1"/>
  <c r="J329" i="32"/>
  <c r="I329" i="32"/>
  <c r="H329" i="32"/>
  <c r="G329" i="32"/>
  <c r="F329" i="32"/>
  <c r="E329" i="32"/>
  <c r="D329" i="32"/>
  <c r="C329" i="32"/>
  <c r="W328" i="32"/>
  <c r="V328" i="32"/>
  <c r="U328" i="32"/>
  <c r="S328" i="32"/>
  <c r="P328" i="32"/>
  <c r="N328" i="32"/>
  <c r="M328" i="32"/>
  <c r="L328" i="32"/>
  <c r="O328" i="32" s="1"/>
  <c r="Q328" i="32" s="1"/>
  <c r="K328" i="32"/>
  <c r="J328" i="32"/>
  <c r="I328" i="32"/>
  <c r="H328" i="32"/>
  <c r="G328" i="32"/>
  <c r="F328" i="32"/>
  <c r="E328" i="32"/>
  <c r="D328" i="32"/>
  <c r="C328" i="32"/>
  <c r="W327" i="32"/>
  <c r="U327" i="32"/>
  <c r="P327" i="32"/>
  <c r="N327" i="32"/>
  <c r="M327" i="32"/>
  <c r="L327" i="32"/>
  <c r="O327" i="32" s="1"/>
  <c r="Q327" i="32" s="1"/>
  <c r="K327" i="32"/>
  <c r="V327" i="32" s="1"/>
  <c r="J327" i="32"/>
  <c r="I327" i="32"/>
  <c r="H327" i="32"/>
  <c r="G327" i="32"/>
  <c r="F327" i="32"/>
  <c r="E327" i="32"/>
  <c r="D327" i="32"/>
  <c r="C327" i="32"/>
  <c r="W326" i="32"/>
  <c r="V326" i="32"/>
  <c r="U326" i="32"/>
  <c r="Q326" i="32"/>
  <c r="P326" i="32"/>
  <c r="N326" i="32"/>
  <c r="M326" i="32"/>
  <c r="L326" i="32"/>
  <c r="O326" i="32" s="1"/>
  <c r="K326" i="32"/>
  <c r="S326" i="32" s="1"/>
  <c r="J326" i="32"/>
  <c r="I326" i="32"/>
  <c r="H326" i="32"/>
  <c r="G326" i="32"/>
  <c r="F326" i="32"/>
  <c r="E326" i="32"/>
  <c r="D326" i="32"/>
  <c r="C326" i="32"/>
  <c r="W325" i="32"/>
  <c r="V325" i="32"/>
  <c r="U325" i="32"/>
  <c r="S325" i="32"/>
  <c r="Q325" i="32"/>
  <c r="P325" i="32"/>
  <c r="O325" i="32"/>
  <c r="N325" i="32"/>
  <c r="M325" i="32"/>
  <c r="L325" i="32"/>
  <c r="K325" i="32"/>
  <c r="J325" i="32"/>
  <c r="I325" i="32"/>
  <c r="H325" i="32"/>
  <c r="G325" i="32"/>
  <c r="F325" i="32"/>
  <c r="E325" i="32"/>
  <c r="D325" i="32"/>
  <c r="C325" i="32"/>
  <c r="W324" i="32"/>
  <c r="V324" i="32"/>
  <c r="U324" i="32"/>
  <c r="S324" i="32"/>
  <c r="P324" i="32"/>
  <c r="O324" i="32"/>
  <c r="Q324" i="32" s="1"/>
  <c r="N324" i="32"/>
  <c r="M324" i="32"/>
  <c r="L324" i="32"/>
  <c r="K324" i="32"/>
  <c r="J324" i="32"/>
  <c r="I324" i="32"/>
  <c r="H324" i="32"/>
  <c r="G324" i="32"/>
  <c r="F324" i="32"/>
  <c r="E324" i="32"/>
  <c r="D324" i="32"/>
  <c r="C324" i="32"/>
  <c r="U323" i="32"/>
  <c r="Q323" i="32"/>
  <c r="P323" i="32"/>
  <c r="O323" i="32"/>
  <c r="N323" i="32"/>
  <c r="W323" i="32" s="1"/>
  <c r="M323" i="32"/>
  <c r="L323" i="32"/>
  <c r="K323" i="32"/>
  <c r="V323" i="32" s="1"/>
  <c r="J323" i="32"/>
  <c r="I323" i="32"/>
  <c r="H323" i="32"/>
  <c r="G323" i="32"/>
  <c r="F323" i="32"/>
  <c r="E323" i="32"/>
  <c r="D323" i="32"/>
  <c r="C323" i="32"/>
  <c r="W322" i="32"/>
  <c r="U322" i="32"/>
  <c r="P322" i="32"/>
  <c r="O322" i="32"/>
  <c r="Q322" i="32" s="1"/>
  <c r="N322" i="32"/>
  <c r="M322" i="32"/>
  <c r="L322" i="32"/>
  <c r="K322" i="32"/>
  <c r="J322" i="32"/>
  <c r="I322" i="32"/>
  <c r="H322" i="32"/>
  <c r="G322" i="32"/>
  <c r="F322" i="32"/>
  <c r="E322" i="32"/>
  <c r="D322" i="32"/>
  <c r="C322" i="32"/>
  <c r="W321" i="32"/>
  <c r="U321" i="32"/>
  <c r="P321" i="32"/>
  <c r="N321" i="32"/>
  <c r="M321" i="32"/>
  <c r="L321" i="32"/>
  <c r="O321" i="32" s="1"/>
  <c r="Q321" i="32" s="1"/>
  <c r="K321" i="32"/>
  <c r="J321" i="32"/>
  <c r="I321" i="32"/>
  <c r="H321" i="32"/>
  <c r="G321" i="32"/>
  <c r="F321" i="32"/>
  <c r="E321" i="32"/>
  <c r="D321" i="32"/>
  <c r="C321" i="32"/>
  <c r="W320" i="32"/>
  <c r="U320" i="32"/>
  <c r="P320" i="32"/>
  <c r="N320" i="32"/>
  <c r="M320" i="32"/>
  <c r="L320" i="32"/>
  <c r="O320" i="32" s="1"/>
  <c r="Q320" i="32" s="1"/>
  <c r="K320" i="32"/>
  <c r="S320" i="32" s="1"/>
  <c r="J320" i="32"/>
  <c r="I320" i="32"/>
  <c r="H320" i="32"/>
  <c r="G320" i="32"/>
  <c r="F320" i="32"/>
  <c r="E320" i="32"/>
  <c r="D320" i="32"/>
  <c r="C320" i="32"/>
  <c r="W319" i="32"/>
  <c r="V319" i="32"/>
  <c r="U319" i="32"/>
  <c r="S319" i="32"/>
  <c r="P319" i="32"/>
  <c r="O319" i="32"/>
  <c r="Q319" i="32" s="1"/>
  <c r="N319" i="32"/>
  <c r="M319" i="32"/>
  <c r="L319" i="32"/>
  <c r="K319" i="32"/>
  <c r="J319" i="32"/>
  <c r="I319" i="32"/>
  <c r="H319" i="32"/>
  <c r="G319" i="32"/>
  <c r="F319" i="32"/>
  <c r="E319" i="32"/>
  <c r="D319" i="32"/>
  <c r="C319" i="32"/>
  <c r="W318" i="32"/>
  <c r="V318" i="32"/>
  <c r="U318" i="32"/>
  <c r="S318" i="32"/>
  <c r="P318" i="32"/>
  <c r="O318" i="32"/>
  <c r="Q318" i="32" s="1"/>
  <c r="N318" i="32"/>
  <c r="M318" i="32"/>
  <c r="L318" i="32"/>
  <c r="K318" i="32"/>
  <c r="J318" i="32"/>
  <c r="I318" i="32"/>
  <c r="H318" i="32"/>
  <c r="G318" i="32"/>
  <c r="F318" i="32"/>
  <c r="E318" i="32"/>
  <c r="D318" i="32"/>
  <c r="C318" i="32"/>
  <c r="U317" i="32"/>
  <c r="S317" i="32"/>
  <c r="Q317" i="32"/>
  <c r="P317" i="32"/>
  <c r="O317" i="32"/>
  <c r="N317" i="32"/>
  <c r="W317" i="32" s="1"/>
  <c r="M317" i="32"/>
  <c r="L317" i="32"/>
  <c r="K317" i="32"/>
  <c r="J317" i="32"/>
  <c r="I317" i="32"/>
  <c r="H317" i="32"/>
  <c r="G317" i="32"/>
  <c r="F317" i="32"/>
  <c r="E317" i="32"/>
  <c r="D317" i="32"/>
  <c r="C317" i="32"/>
  <c r="U316" i="32"/>
  <c r="P316" i="32"/>
  <c r="O316" i="32"/>
  <c r="Q316" i="32" s="1"/>
  <c r="N316" i="32"/>
  <c r="W316" i="32" s="1"/>
  <c r="M316" i="32"/>
  <c r="L316" i="32"/>
  <c r="K316" i="32"/>
  <c r="J316" i="32"/>
  <c r="I316" i="32"/>
  <c r="H316" i="32"/>
  <c r="G316" i="32"/>
  <c r="F316" i="32"/>
  <c r="E316" i="32"/>
  <c r="D316" i="32"/>
  <c r="C316" i="32"/>
  <c r="W315" i="32"/>
  <c r="U315" i="32"/>
  <c r="P315" i="32"/>
  <c r="N315" i="32"/>
  <c r="M315" i="32"/>
  <c r="L315" i="32"/>
  <c r="O315" i="32" s="1"/>
  <c r="Q315" i="32" s="1"/>
  <c r="K315" i="32"/>
  <c r="J315" i="32"/>
  <c r="I315" i="32"/>
  <c r="H315" i="32"/>
  <c r="G315" i="32"/>
  <c r="F315" i="32"/>
  <c r="E315" i="32"/>
  <c r="D315" i="32"/>
  <c r="C315" i="32"/>
  <c r="W314" i="32"/>
  <c r="V314" i="32"/>
  <c r="U314" i="32"/>
  <c r="P314" i="32"/>
  <c r="N314" i="32"/>
  <c r="M314" i="32"/>
  <c r="L314" i="32"/>
  <c r="O314" i="32" s="1"/>
  <c r="Q314" i="32" s="1"/>
  <c r="K314" i="32"/>
  <c r="S314" i="32" s="1"/>
  <c r="J314" i="32"/>
  <c r="I314" i="32"/>
  <c r="H314" i="32"/>
  <c r="G314" i="32"/>
  <c r="F314" i="32"/>
  <c r="E314" i="32"/>
  <c r="D314" i="32"/>
  <c r="C314" i="32"/>
  <c r="W313" i="32"/>
  <c r="V313" i="32"/>
  <c r="U313" i="32"/>
  <c r="S313" i="32"/>
  <c r="Q313" i="32"/>
  <c r="P313" i="32"/>
  <c r="O313" i="32"/>
  <c r="N313" i="32"/>
  <c r="M313" i="32"/>
  <c r="L313" i="32"/>
  <c r="K313" i="32"/>
  <c r="J313" i="32"/>
  <c r="I313" i="32"/>
  <c r="H313" i="32"/>
  <c r="G313" i="32"/>
  <c r="F313" i="32"/>
  <c r="E313" i="32"/>
  <c r="D313" i="32"/>
  <c r="C313" i="32"/>
  <c r="W312" i="32"/>
  <c r="V312" i="32"/>
  <c r="U312" i="32"/>
  <c r="S312" i="32"/>
  <c r="P312" i="32"/>
  <c r="O312" i="32"/>
  <c r="Q312" i="32" s="1"/>
  <c r="N312" i="32"/>
  <c r="M312" i="32"/>
  <c r="L312" i="32"/>
  <c r="K312" i="32"/>
  <c r="J312" i="32"/>
  <c r="I312" i="32"/>
  <c r="H312" i="32"/>
  <c r="G312" i="32"/>
  <c r="F312" i="32"/>
  <c r="E312" i="32"/>
  <c r="D312" i="32"/>
  <c r="C312" i="32"/>
  <c r="U311" i="32"/>
  <c r="S311" i="32"/>
  <c r="P311" i="32"/>
  <c r="O311" i="32"/>
  <c r="Q311" i="32" s="1"/>
  <c r="N311" i="32"/>
  <c r="W311" i="32" s="1"/>
  <c r="M311" i="32"/>
  <c r="L311" i="32"/>
  <c r="K311" i="32"/>
  <c r="J311" i="32"/>
  <c r="I311" i="32"/>
  <c r="H311" i="32"/>
  <c r="G311" i="32"/>
  <c r="F311" i="32"/>
  <c r="E311" i="32"/>
  <c r="D311" i="32"/>
  <c r="C311" i="32"/>
  <c r="U310" i="32"/>
  <c r="P310" i="32"/>
  <c r="N310" i="32"/>
  <c r="W310" i="32" s="1"/>
  <c r="M310" i="32"/>
  <c r="L310" i="32"/>
  <c r="O310" i="32" s="1"/>
  <c r="Q310" i="32" s="1"/>
  <c r="K310" i="32"/>
  <c r="J310" i="32"/>
  <c r="I310" i="32"/>
  <c r="H310" i="32"/>
  <c r="G310" i="32"/>
  <c r="F310" i="32"/>
  <c r="E310" i="32"/>
  <c r="D310" i="32"/>
  <c r="C310" i="32"/>
  <c r="U309" i="32"/>
  <c r="P309" i="32"/>
  <c r="N309" i="32"/>
  <c r="W309" i="32" s="1"/>
  <c r="M309" i="32"/>
  <c r="L309" i="32"/>
  <c r="O309" i="32" s="1"/>
  <c r="Q309" i="32" s="1"/>
  <c r="K309" i="32"/>
  <c r="J309" i="32"/>
  <c r="I309" i="32"/>
  <c r="H309" i="32"/>
  <c r="G309" i="32"/>
  <c r="F309" i="32"/>
  <c r="E309" i="32"/>
  <c r="D309" i="32"/>
  <c r="C309" i="32"/>
  <c r="W308" i="32"/>
  <c r="V308" i="32"/>
  <c r="U308" i="32"/>
  <c r="Q308" i="32"/>
  <c r="P308" i="32"/>
  <c r="N308" i="32"/>
  <c r="M308" i="32"/>
  <c r="L308" i="32"/>
  <c r="O308" i="32" s="1"/>
  <c r="K308" i="32"/>
  <c r="S308" i="32" s="1"/>
  <c r="J308" i="32"/>
  <c r="I308" i="32"/>
  <c r="H308" i="32"/>
  <c r="G308" i="32"/>
  <c r="F308" i="32"/>
  <c r="E308" i="32"/>
  <c r="D308" i="32"/>
  <c r="C308" i="32"/>
  <c r="W307" i="32"/>
  <c r="V307" i="32"/>
  <c r="U307" i="32"/>
  <c r="S307" i="32"/>
  <c r="P307" i="32"/>
  <c r="O307" i="32"/>
  <c r="Q307" i="32" s="1"/>
  <c r="N307" i="32"/>
  <c r="M307" i="32"/>
  <c r="L307" i="32"/>
  <c r="K307" i="32"/>
  <c r="J307" i="32"/>
  <c r="I307" i="32"/>
  <c r="H307" i="32"/>
  <c r="G307" i="32"/>
  <c r="F307" i="32"/>
  <c r="E307" i="32"/>
  <c r="D307" i="32"/>
  <c r="C307" i="32"/>
  <c r="W306" i="32"/>
  <c r="V306" i="32"/>
  <c r="U306" i="32"/>
  <c r="S306" i="32"/>
  <c r="Q306" i="32"/>
  <c r="P306" i="32"/>
  <c r="O306" i="32"/>
  <c r="N306" i="32"/>
  <c r="M306" i="32"/>
  <c r="L306" i="32"/>
  <c r="K306" i="32"/>
  <c r="J306" i="32"/>
  <c r="I306" i="32"/>
  <c r="H306" i="32"/>
  <c r="G306" i="32"/>
  <c r="F306" i="32"/>
  <c r="E306" i="32"/>
  <c r="D306" i="32"/>
  <c r="C306" i="32"/>
  <c r="U305" i="32"/>
  <c r="P305" i="32"/>
  <c r="O305" i="32"/>
  <c r="Q305" i="32" s="1"/>
  <c r="N305" i="32"/>
  <c r="W305" i="32" s="1"/>
  <c r="M305" i="32"/>
  <c r="L305" i="32"/>
  <c r="K305" i="32"/>
  <c r="V305" i="32" s="1"/>
  <c r="J305" i="32"/>
  <c r="I305" i="32"/>
  <c r="H305" i="32"/>
  <c r="G305" i="32"/>
  <c r="F305" i="32"/>
  <c r="E305" i="32"/>
  <c r="D305" i="32"/>
  <c r="C305" i="32"/>
  <c r="U304" i="32"/>
  <c r="P304" i="32"/>
  <c r="N304" i="32"/>
  <c r="W304" i="32" s="1"/>
  <c r="M304" i="32"/>
  <c r="L304" i="32"/>
  <c r="O304" i="32" s="1"/>
  <c r="Q304" i="32" s="1"/>
  <c r="K304" i="32"/>
  <c r="J304" i="32"/>
  <c r="I304" i="32"/>
  <c r="H304" i="32"/>
  <c r="G304" i="32"/>
  <c r="F304" i="32"/>
  <c r="E304" i="32"/>
  <c r="D304" i="32"/>
  <c r="C304" i="32"/>
  <c r="U303" i="32"/>
  <c r="P303" i="32"/>
  <c r="N303" i="32"/>
  <c r="W303" i="32" s="1"/>
  <c r="M303" i="32"/>
  <c r="L303" i="32"/>
  <c r="O303" i="32" s="1"/>
  <c r="Q303" i="32" s="1"/>
  <c r="K303" i="32"/>
  <c r="J303" i="32"/>
  <c r="I303" i="32"/>
  <c r="H303" i="32"/>
  <c r="G303" i="32"/>
  <c r="F303" i="32"/>
  <c r="E303" i="32"/>
  <c r="D303" i="32"/>
  <c r="C303" i="32"/>
  <c r="W302" i="32"/>
  <c r="U302" i="32"/>
  <c r="Q302" i="32"/>
  <c r="P302" i="32"/>
  <c r="N302" i="32"/>
  <c r="M302" i="32"/>
  <c r="L302" i="32"/>
  <c r="O302" i="32" s="1"/>
  <c r="K302" i="32"/>
  <c r="J302" i="32"/>
  <c r="I302" i="32"/>
  <c r="H302" i="32"/>
  <c r="G302" i="32"/>
  <c r="F302" i="32"/>
  <c r="E302" i="32"/>
  <c r="D302" i="32"/>
  <c r="C302" i="32"/>
  <c r="W301" i="32"/>
  <c r="V301" i="32"/>
  <c r="U301" i="32"/>
  <c r="S301" i="32"/>
  <c r="P301" i="32"/>
  <c r="O301" i="32"/>
  <c r="Q301" i="32" s="1"/>
  <c r="N301" i="32"/>
  <c r="M301" i="32"/>
  <c r="L301" i="32"/>
  <c r="K301" i="32"/>
  <c r="J301" i="32"/>
  <c r="I301" i="32"/>
  <c r="H301" i="32"/>
  <c r="G301" i="32"/>
  <c r="F301" i="32"/>
  <c r="E301" i="32"/>
  <c r="D301" i="32"/>
  <c r="C301" i="32"/>
  <c r="W300" i="32"/>
  <c r="V300" i="32"/>
  <c r="U300" i="32"/>
  <c r="S300" i="32"/>
  <c r="P300" i="32"/>
  <c r="N300" i="32"/>
  <c r="M300" i="32"/>
  <c r="L300" i="32"/>
  <c r="O300" i="32" s="1"/>
  <c r="Q300" i="32" s="1"/>
  <c r="K300" i="32"/>
  <c r="J300" i="32"/>
  <c r="I300" i="32"/>
  <c r="H300" i="32"/>
  <c r="G300" i="32"/>
  <c r="F300" i="32"/>
  <c r="E300" i="32"/>
  <c r="D300" i="32"/>
  <c r="C300" i="32"/>
  <c r="W299" i="32"/>
  <c r="U299" i="32"/>
  <c r="Q299" i="32"/>
  <c r="P299" i="32"/>
  <c r="O299" i="32"/>
  <c r="N299" i="32"/>
  <c r="M299" i="32"/>
  <c r="L299" i="32"/>
  <c r="K299" i="32"/>
  <c r="V299" i="32" s="1"/>
  <c r="J299" i="32"/>
  <c r="I299" i="32"/>
  <c r="H299" i="32"/>
  <c r="G299" i="32"/>
  <c r="F299" i="32"/>
  <c r="E299" i="32"/>
  <c r="D299" i="32"/>
  <c r="C299" i="32"/>
  <c r="W298" i="32"/>
  <c r="U298" i="32"/>
  <c r="P298" i="32"/>
  <c r="O298" i="32"/>
  <c r="Q298" i="32" s="1"/>
  <c r="N298" i="32"/>
  <c r="M298" i="32"/>
  <c r="L298" i="32"/>
  <c r="K298" i="32"/>
  <c r="S298" i="32" s="1"/>
  <c r="J298" i="32"/>
  <c r="I298" i="32"/>
  <c r="H298" i="32"/>
  <c r="G298" i="32"/>
  <c r="F298" i="32"/>
  <c r="E298" i="32"/>
  <c r="D298" i="32"/>
  <c r="C298" i="32"/>
  <c r="W297" i="32"/>
  <c r="U297" i="32"/>
  <c r="Q297" i="32"/>
  <c r="P297" i="32"/>
  <c r="N297" i="32"/>
  <c r="M297" i="32"/>
  <c r="L297" i="32"/>
  <c r="O297" i="32" s="1"/>
  <c r="K297" i="32"/>
  <c r="V297" i="32" s="1"/>
  <c r="J297" i="32"/>
  <c r="I297" i="32"/>
  <c r="H297" i="32"/>
  <c r="G297" i="32"/>
  <c r="F297" i="32"/>
  <c r="E297" i="32"/>
  <c r="D297" i="32"/>
  <c r="C297" i="32"/>
  <c r="W296" i="32"/>
  <c r="U296" i="32"/>
  <c r="P296" i="32"/>
  <c r="N296" i="32"/>
  <c r="M296" i="32"/>
  <c r="L296" i="32"/>
  <c r="O296" i="32" s="1"/>
  <c r="Q296" i="32" s="1"/>
  <c r="K296" i="32"/>
  <c r="S296" i="32" s="1"/>
  <c r="J296" i="32"/>
  <c r="I296" i="32"/>
  <c r="H296" i="32"/>
  <c r="G296" i="32"/>
  <c r="F296" i="32"/>
  <c r="E296" i="32"/>
  <c r="D296" i="32"/>
  <c r="C296" i="32"/>
  <c r="W295" i="32"/>
  <c r="V295" i="32"/>
  <c r="U295" i="32"/>
  <c r="S295" i="32"/>
  <c r="Q295" i="32"/>
  <c r="P295" i="32"/>
  <c r="O295" i="32"/>
  <c r="N295" i="32"/>
  <c r="M295" i="32"/>
  <c r="L295" i="32"/>
  <c r="K295" i="32"/>
  <c r="J295" i="32"/>
  <c r="I295" i="32"/>
  <c r="H295" i="32"/>
  <c r="G295" i="32"/>
  <c r="F295" i="32"/>
  <c r="E295" i="32"/>
  <c r="D295" i="32"/>
  <c r="C295" i="32"/>
  <c r="W294" i="32"/>
  <c r="V294" i="32"/>
  <c r="U294" i="32"/>
  <c r="S294" i="32"/>
  <c r="Q294" i="32"/>
  <c r="P294" i="32"/>
  <c r="O294" i="32"/>
  <c r="N294" i="32"/>
  <c r="M294" i="32"/>
  <c r="L294" i="32"/>
  <c r="K294" i="32"/>
  <c r="J294" i="32"/>
  <c r="I294" i="32"/>
  <c r="H294" i="32"/>
  <c r="G294" i="32"/>
  <c r="F294" i="32"/>
  <c r="E294" i="32"/>
  <c r="D294" i="32"/>
  <c r="C294" i="32"/>
  <c r="U293" i="32"/>
  <c r="S293" i="32"/>
  <c r="Q293" i="32"/>
  <c r="P293" i="32"/>
  <c r="O293" i="32"/>
  <c r="N293" i="32"/>
  <c r="W293" i="32" s="1"/>
  <c r="M293" i="32"/>
  <c r="L293" i="32"/>
  <c r="K293" i="32"/>
  <c r="J293" i="32"/>
  <c r="I293" i="32"/>
  <c r="H293" i="32"/>
  <c r="G293" i="32"/>
  <c r="F293" i="32"/>
  <c r="E293" i="32"/>
  <c r="D293" i="32"/>
  <c r="C293" i="32"/>
  <c r="W292" i="32"/>
  <c r="U292" i="32"/>
  <c r="P292" i="32"/>
  <c r="N292" i="32"/>
  <c r="M292" i="32"/>
  <c r="L292" i="32"/>
  <c r="O292" i="32" s="1"/>
  <c r="Q292" i="32" s="1"/>
  <c r="K292" i="32"/>
  <c r="S292" i="32" s="1"/>
  <c r="J292" i="32"/>
  <c r="I292" i="32"/>
  <c r="H292" i="32"/>
  <c r="G292" i="32"/>
  <c r="F292" i="32"/>
  <c r="E292" i="32"/>
  <c r="D292" i="32"/>
  <c r="C292" i="32"/>
  <c r="W291" i="32"/>
  <c r="U291" i="32"/>
  <c r="S291" i="32"/>
  <c r="Q291" i="32"/>
  <c r="P291" i="32"/>
  <c r="N291" i="32"/>
  <c r="M291" i="32"/>
  <c r="L291" i="32"/>
  <c r="O291" i="32" s="1"/>
  <c r="K291" i="32"/>
  <c r="J291" i="32"/>
  <c r="I291" i="32"/>
  <c r="H291" i="32"/>
  <c r="G291" i="32"/>
  <c r="F291" i="32"/>
  <c r="E291" i="32"/>
  <c r="D291" i="32"/>
  <c r="C291" i="32"/>
  <c r="W290" i="32"/>
  <c r="U290" i="32"/>
  <c r="P290" i="32"/>
  <c r="N290" i="32"/>
  <c r="M290" i="32"/>
  <c r="L290" i="32"/>
  <c r="O290" i="32" s="1"/>
  <c r="Q290" i="32" s="1"/>
  <c r="K290" i="32"/>
  <c r="S290" i="32" s="1"/>
  <c r="J290" i="32"/>
  <c r="I290" i="32"/>
  <c r="H290" i="32"/>
  <c r="G290" i="32"/>
  <c r="F290" i="32"/>
  <c r="E290" i="32"/>
  <c r="D290" i="32"/>
  <c r="C290" i="32"/>
  <c r="W289" i="32"/>
  <c r="U289" i="32"/>
  <c r="S289" i="32"/>
  <c r="Q289" i="32"/>
  <c r="P289" i="32"/>
  <c r="O289" i="32"/>
  <c r="N289" i="32"/>
  <c r="V289" i="32" s="1"/>
  <c r="M289" i="32"/>
  <c r="L289" i="32"/>
  <c r="K289" i="32"/>
  <c r="J289" i="32"/>
  <c r="I289" i="32"/>
  <c r="H289" i="32"/>
  <c r="G289" i="32"/>
  <c r="F289" i="32"/>
  <c r="E289" i="32"/>
  <c r="D289" i="32"/>
  <c r="C289" i="32"/>
  <c r="W288" i="32"/>
  <c r="U288" i="32"/>
  <c r="S288" i="32"/>
  <c r="Y288" i="32" s="1"/>
  <c r="Q288" i="32"/>
  <c r="P288" i="32"/>
  <c r="O288" i="32"/>
  <c r="N288" i="32"/>
  <c r="M288" i="32"/>
  <c r="L288" i="32"/>
  <c r="K288" i="32"/>
  <c r="V288" i="32" s="1"/>
  <c r="J288" i="32"/>
  <c r="I288" i="32"/>
  <c r="H288" i="32"/>
  <c r="G288" i="32"/>
  <c r="F288" i="32"/>
  <c r="E288" i="32"/>
  <c r="D288" i="32"/>
  <c r="C288" i="32"/>
  <c r="U287" i="32"/>
  <c r="S287" i="32"/>
  <c r="P287" i="32"/>
  <c r="O287" i="32"/>
  <c r="Q287" i="32" s="1"/>
  <c r="N287" i="32"/>
  <c r="W287" i="32" s="1"/>
  <c r="M287" i="32"/>
  <c r="L287" i="32"/>
  <c r="K287" i="32"/>
  <c r="J287" i="32"/>
  <c r="I287" i="32"/>
  <c r="H287" i="32"/>
  <c r="G287" i="32"/>
  <c r="F287" i="32"/>
  <c r="E287" i="32"/>
  <c r="D287" i="32"/>
  <c r="C287" i="32"/>
  <c r="U286" i="32"/>
  <c r="P286" i="32"/>
  <c r="N286" i="32"/>
  <c r="W286" i="32" s="1"/>
  <c r="M286" i="32"/>
  <c r="L286" i="32"/>
  <c r="O286" i="32" s="1"/>
  <c r="Q286" i="32" s="1"/>
  <c r="K286" i="32"/>
  <c r="S286" i="32" s="1"/>
  <c r="J286" i="32"/>
  <c r="I286" i="32"/>
  <c r="H286" i="32"/>
  <c r="G286" i="32"/>
  <c r="F286" i="32"/>
  <c r="E286" i="32"/>
  <c r="D286" i="32"/>
  <c r="C286" i="32"/>
  <c r="U285" i="32"/>
  <c r="S285" i="32"/>
  <c r="Q285" i="32"/>
  <c r="P285" i="32"/>
  <c r="N285" i="32"/>
  <c r="W285" i="32" s="1"/>
  <c r="M285" i="32"/>
  <c r="L285" i="32"/>
  <c r="O285" i="32" s="1"/>
  <c r="K285" i="32"/>
  <c r="J285" i="32"/>
  <c r="I285" i="32"/>
  <c r="H285" i="32"/>
  <c r="G285" i="32"/>
  <c r="F285" i="32"/>
  <c r="E285" i="32"/>
  <c r="D285" i="32"/>
  <c r="C285" i="32"/>
  <c r="W284" i="32"/>
  <c r="V284" i="32"/>
  <c r="U284" i="32"/>
  <c r="P284" i="32"/>
  <c r="O284" i="32"/>
  <c r="Q284" i="32" s="1"/>
  <c r="N284" i="32"/>
  <c r="M284" i="32"/>
  <c r="L284" i="32"/>
  <c r="K284" i="32"/>
  <c r="S284" i="32" s="1"/>
  <c r="J284" i="32"/>
  <c r="I284" i="32"/>
  <c r="H284" i="32"/>
  <c r="G284" i="32"/>
  <c r="F284" i="32"/>
  <c r="E284" i="32"/>
  <c r="D284" i="32"/>
  <c r="C284" i="32"/>
  <c r="U283" i="32"/>
  <c r="S283" i="32"/>
  <c r="P283" i="32"/>
  <c r="O283" i="32"/>
  <c r="Q283" i="32" s="1"/>
  <c r="N283" i="32"/>
  <c r="W283" i="32" s="1"/>
  <c r="M283" i="32"/>
  <c r="L283" i="32"/>
  <c r="K283" i="32"/>
  <c r="J283" i="32"/>
  <c r="I283" i="32"/>
  <c r="H283" i="32"/>
  <c r="G283" i="32"/>
  <c r="F283" i="32"/>
  <c r="E283" i="32"/>
  <c r="D283" i="32"/>
  <c r="C283" i="32"/>
  <c r="W282" i="32"/>
  <c r="U282" i="32"/>
  <c r="P282" i="32"/>
  <c r="O282" i="32"/>
  <c r="Q282" i="32" s="1"/>
  <c r="N282" i="32"/>
  <c r="M282" i="32"/>
  <c r="L282" i="32"/>
  <c r="K282" i="32"/>
  <c r="S282" i="32" s="1"/>
  <c r="J282" i="32"/>
  <c r="I282" i="32"/>
  <c r="H282" i="32"/>
  <c r="G282" i="32"/>
  <c r="F282" i="32"/>
  <c r="E282" i="32"/>
  <c r="D282" i="32"/>
  <c r="C282" i="32"/>
  <c r="W281" i="32"/>
  <c r="U281" i="32"/>
  <c r="P281" i="32"/>
  <c r="O281" i="32"/>
  <c r="Q281" i="32" s="1"/>
  <c r="N281" i="32"/>
  <c r="M281" i="32"/>
  <c r="L281" i="32"/>
  <c r="K281" i="32"/>
  <c r="V281" i="32" s="1"/>
  <c r="J281" i="32"/>
  <c r="I281" i="32"/>
  <c r="H281" i="32"/>
  <c r="G281" i="32"/>
  <c r="F281" i="32"/>
  <c r="E281" i="32"/>
  <c r="D281" i="32"/>
  <c r="C281" i="32"/>
  <c r="U280" i="32"/>
  <c r="P280" i="32"/>
  <c r="O280" i="32"/>
  <c r="Q280" i="32" s="1"/>
  <c r="N280" i="32"/>
  <c r="W280" i="32" s="1"/>
  <c r="M280" i="32"/>
  <c r="L280" i="32"/>
  <c r="K280" i="32"/>
  <c r="S280" i="32" s="1"/>
  <c r="J280" i="32"/>
  <c r="I280" i="32"/>
  <c r="H280" i="32"/>
  <c r="G280" i="32"/>
  <c r="F280" i="32"/>
  <c r="E280" i="32"/>
  <c r="D280" i="32"/>
  <c r="C280" i="32"/>
  <c r="U279" i="32"/>
  <c r="Q279" i="32"/>
  <c r="P279" i="32"/>
  <c r="N279" i="32"/>
  <c r="W279" i="32" s="1"/>
  <c r="M279" i="32"/>
  <c r="L279" i="32"/>
  <c r="O279" i="32" s="1"/>
  <c r="K279" i="32"/>
  <c r="J279" i="32"/>
  <c r="I279" i="32"/>
  <c r="H279" i="32"/>
  <c r="G279" i="32"/>
  <c r="F279" i="32"/>
  <c r="E279" i="32"/>
  <c r="D279" i="32"/>
  <c r="C279" i="32"/>
  <c r="W278" i="32"/>
  <c r="V278" i="32"/>
  <c r="U278" i="32"/>
  <c r="P278" i="32"/>
  <c r="O278" i="32"/>
  <c r="Q278" i="32" s="1"/>
  <c r="N278" i="32"/>
  <c r="M278" i="32"/>
  <c r="L278" i="32"/>
  <c r="K278" i="32"/>
  <c r="S278" i="32" s="1"/>
  <c r="J278" i="32"/>
  <c r="I278" i="32"/>
  <c r="H278" i="32"/>
  <c r="G278" i="32"/>
  <c r="F278" i="32"/>
  <c r="E278" i="32"/>
  <c r="D278" i="32"/>
  <c r="C278" i="32"/>
  <c r="U277" i="32"/>
  <c r="S277" i="32"/>
  <c r="P277" i="32"/>
  <c r="O277" i="32"/>
  <c r="Q277" i="32" s="1"/>
  <c r="N277" i="32"/>
  <c r="W277" i="32" s="1"/>
  <c r="M277" i="32"/>
  <c r="L277" i="32"/>
  <c r="K277" i="32"/>
  <c r="J277" i="32"/>
  <c r="I277" i="32"/>
  <c r="H277" i="32"/>
  <c r="G277" i="32"/>
  <c r="F277" i="32"/>
  <c r="E277" i="32"/>
  <c r="D277" i="32"/>
  <c r="C277" i="32"/>
  <c r="W276" i="32"/>
  <c r="V276" i="32"/>
  <c r="U276" i="32"/>
  <c r="P276" i="32"/>
  <c r="N276" i="32"/>
  <c r="M276" i="32"/>
  <c r="L276" i="32"/>
  <c r="O276" i="32" s="1"/>
  <c r="Q276" i="32" s="1"/>
  <c r="K276" i="32"/>
  <c r="S276" i="32" s="1"/>
  <c r="J276" i="32"/>
  <c r="I276" i="32"/>
  <c r="H276" i="32"/>
  <c r="G276" i="32"/>
  <c r="F276" i="32"/>
  <c r="E276" i="32"/>
  <c r="D276" i="32"/>
  <c r="C276" i="32"/>
  <c r="W275" i="32"/>
  <c r="U275" i="32"/>
  <c r="S275" i="32"/>
  <c r="P275" i="32"/>
  <c r="O275" i="32"/>
  <c r="Q275" i="32" s="1"/>
  <c r="N275" i="32"/>
  <c r="M275" i="32"/>
  <c r="L275" i="32"/>
  <c r="K275" i="32"/>
  <c r="J275" i="32"/>
  <c r="I275" i="32"/>
  <c r="H275" i="32"/>
  <c r="G275" i="32"/>
  <c r="F275" i="32"/>
  <c r="E275" i="32"/>
  <c r="D275" i="32"/>
  <c r="C275" i="32"/>
  <c r="W274" i="32"/>
  <c r="U274" i="32"/>
  <c r="P274" i="32"/>
  <c r="O274" i="32"/>
  <c r="Q274" i="32" s="1"/>
  <c r="N274" i="32"/>
  <c r="M274" i="32"/>
  <c r="L274" i="32"/>
  <c r="K274" i="32"/>
  <c r="J274" i="32"/>
  <c r="I274" i="32"/>
  <c r="H274" i="32"/>
  <c r="G274" i="32"/>
  <c r="F274" i="32"/>
  <c r="E274" i="32"/>
  <c r="D274" i="32"/>
  <c r="C274" i="32"/>
  <c r="W273" i="32"/>
  <c r="U273" i="32"/>
  <c r="P273" i="32"/>
  <c r="N273" i="32"/>
  <c r="M273" i="32"/>
  <c r="L273" i="32"/>
  <c r="O273" i="32" s="1"/>
  <c r="Q273" i="32" s="1"/>
  <c r="K273" i="32"/>
  <c r="V273" i="32" s="1"/>
  <c r="J273" i="32"/>
  <c r="I273" i="32"/>
  <c r="H273" i="32"/>
  <c r="G273" i="32"/>
  <c r="F273" i="32"/>
  <c r="E273" i="32"/>
  <c r="D273" i="32"/>
  <c r="C273" i="32"/>
  <c r="W272" i="32"/>
  <c r="V272" i="32"/>
  <c r="U272" i="32"/>
  <c r="P272" i="32"/>
  <c r="N272" i="32"/>
  <c r="M272" i="32"/>
  <c r="L272" i="32"/>
  <c r="O272" i="32" s="1"/>
  <c r="Q272" i="32" s="1"/>
  <c r="K272" i="32"/>
  <c r="S272" i="32" s="1"/>
  <c r="J272" i="32"/>
  <c r="I272" i="32"/>
  <c r="H272" i="32"/>
  <c r="G272" i="32"/>
  <c r="F272" i="32"/>
  <c r="E272" i="32"/>
  <c r="D272" i="32"/>
  <c r="C272" i="32"/>
  <c r="W271" i="32"/>
  <c r="V271" i="32"/>
  <c r="U271" i="32"/>
  <c r="S271" i="32"/>
  <c r="Q271" i="32"/>
  <c r="P271" i="32"/>
  <c r="O271" i="32"/>
  <c r="N271" i="32"/>
  <c r="M271" i="32"/>
  <c r="L271" i="32"/>
  <c r="K271" i="32"/>
  <c r="J271" i="32"/>
  <c r="I271" i="32"/>
  <c r="H271" i="32"/>
  <c r="G271" i="32"/>
  <c r="F271" i="32"/>
  <c r="E271" i="32"/>
  <c r="D271" i="32"/>
  <c r="C271" i="32"/>
  <c r="W270" i="32"/>
  <c r="V270" i="32"/>
  <c r="U270" i="32"/>
  <c r="S270" i="32"/>
  <c r="P270" i="32"/>
  <c r="N270" i="32"/>
  <c r="M270" i="32"/>
  <c r="L270" i="32"/>
  <c r="O270" i="32" s="1"/>
  <c r="Q270" i="32" s="1"/>
  <c r="K270" i="32"/>
  <c r="J270" i="32"/>
  <c r="I270" i="32"/>
  <c r="H270" i="32"/>
  <c r="G270" i="32"/>
  <c r="F270" i="32"/>
  <c r="E270" i="32"/>
  <c r="D270" i="32"/>
  <c r="C270" i="32"/>
  <c r="W269" i="32"/>
  <c r="U269" i="32"/>
  <c r="S269" i="32"/>
  <c r="Q269" i="32"/>
  <c r="P269" i="32"/>
  <c r="O269" i="32"/>
  <c r="N269" i="32"/>
  <c r="M269" i="32"/>
  <c r="L269" i="32"/>
  <c r="K269" i="32"/>
  <c r="J269" i="32"/>
  <c r="I269" i="32"/>
  <c r="H269" i="32"/>
  <c r="G269" i="32"/>
  <c r="F269" i="32"/>
  <c r="E269" i="32"/>
  <c r="D269" i="32"/>
  <c r="C269" i="32"/>
  <c r="U268" i="32"/>
  <c r="P268" i="32"/>
  <c r="N268" i="32"/>
  <c r="W268" i="32" s="1"/>
  <c r="M268" i="32"/>
  <c r="L268" i="32"/>
  <c r="O268" i="32" s="1"/>
  <c r="Q268" i="32" s="1"/>
  <c r="K268" i="32"/>
  <c r="S268" i="32" s="1"/>
  <c r="J268" i="32"/>
  <c r="I268" i="32"/>
  <c r="H268" i="32"/>
  <c r="G268" i="32"/>
  <c r="F268" i="32"/>
  <c r="E268" i="32"/>
  <c r="D268" i="32"/>
  <c r="C268" i="32"/>
  <c r="W267" i="32"/>
  <c r="U267" i="32"/>
  <c r="P267" i="32"/>
  <c r="N267" i="32"/>
  <c r="M267" i="32"/>
  <c r="L267" i="32"/>
  <c r="O267" i="32" s="1"/>
  <c r="Q267" i="32" s="1"/>
  <c r="K267" i="32"/>
  <c r="V267" i="32" s="1"/>
  <c r="J267" i="32"/>
  <c r="I267" i="32"/>
  <c r="H267" i="32"/>
  <c r="G267" i="32"/>
  <c r="F267" i="32"/>
  <c r="E267" i="32"/>
  <c r="D267" i="32"/>
  <c r="C267" i="32"/>
  <c r="W266" i="32"/>
  <c r="V266" i="32"/>
  <c r="U266" i="32"/>
  <c r="Q266" i="32"/>
  <c r="P266" i="32"/>
  <c r="O266" i="32"/>
  <c r="N266" i="32"/>
  <c r="M266" i="32"/>
  <c r="L266" i="32"/>
  <c r="K266" i="32"/>
  <c r="S266" i="32" s="1"/>
  <c r="J266" i="32"/>
  <c r="I266" i="32"/>
  <c r="H266" i="32"/>
  <c r="G266" i="32"/>
  <c r="F266" i="32"/>
  <c r="E266" i="32"/>
  <c r="D266" i="32"/>
  <c r="C266" i="32"/>
  <c r="W265" i="32"/>
  <c r="U265" i="32"/>
  <c r="S265" i="32"/>
  <c r="Q265" i="32"/>
  <c r="P265" i="32"/>
  <c r="O265" i="32"/>
  <c r="N265" i="32"/>
  <c r="V265" i="32" s="1"/>
  <c r="M265" i="32"/>
  <c r="L265" i="32"/>
  <c r="K265" i="32"/>
  <c r="J265" i="32"/>
  <c r="I265" i="32"/>
  <c r="H265" i="32"/>
  <c r="G265" i="32"/>
  <c r="F265" i="32"/>
  <c r="E265" i="32"/>
  <c r="D265" i="32"/>
  <c r="C265" i="32"/>
  <c r="W264" i="32"/>
  <c r="U264" i="32"/>
  <c r="S264" i="32"/>
  <c r="P264" i="32"/>
  <c r="O264" i="32"/>
  <c r="Q264" i="32" s="1"/>
  <c r="N264" i="32"/>
  <c r="M264" i="32"/>
  <c r="L264" i="32"/>
  <c r="K264" i="32"/>
  <c r="V264" i="32" s="1"/>
  <c r="J264" i="32"/>
  <c r="I264" i="32"/>
  <c r="H264" i="32"/>
  <c r="G264" i="32"/>
  <c r="F264" i="32"/>
  <c r="E264" i="32"/>
  <c r="D264" i="32"/>
  <c r="C264" i="32"/>
  <c r="U263" i="32"/>
  <c r="S263" i="32"/>
  <c r="Q263" i="32"/>
  <c r="P263" i="32"/>
  <c r="O263" i="32"/>
  <c r="N263" i="32"/>
  <c r="W263" i="32" s="1"/>
  <c r="M263" i="32"/>
  <c r="L263" i="32"/>
  <c r="K263" i="32"/>
  <c r="J263" i="32"/>
  <c r="I263" i="32"/>
  <c r="H263" i="32"/>
  <c r="G263" i="32"/>
  <c r="F263" i="32"/>
  <c r="E263" i="32"/>
  <c r="D263" i="32"/>
  <c r="C263" i="32"/>
  <c r="V262" i="32"/>
  <c r="U262" i="32"/>
  <c r="P262" i="32"/>
  <c r="N262" i="32"/>
  <c r="W262" i="32" s="1"/>
  <c r="M262" i="32"/>
  <c r="L262" i="32"/>
  <c r="O262" i="32" s="1"/>
  <c r="Q262" i="32" s="1"/>
  <c r="K262" i="32"/>
  <c r="S262" i="32" s="1"/>
  <c r="J262" i="32"/>
  <c r="I262" i="32"/>
  <c r="H262" i="32"/>
  <c r="G262" i="32"/>
  <c r="F262" i="32"/>
  <c r="E262" i="32"/>
  <c r="D262" i="32"/>
  <c r="C262" i="32"/>
  <c r="U261" i="32"/>
  <c r="S261" i="32"/>
  <c r="P261" i="32"/>
  <c r="N261" i="32"/>
  <c r="W261" i="32" s="1"/>
  <c r="M261" i="32"/>
  <c r="L261" i="32"/>
  <c r="O261" i="32" s="1"/>
  <c r="Q261" i="32" s="1"/>
  <c r="K261" i="32"/>
  <c r="J261" i="32"/>
  <c r="I261" i="32"/>
  <c r="H261" i="32"/>
  <c r="G261" i="32"/>
  <c r="F261" i="32"/>
  <c r="E261" i="32"/>
  <c r="D261" i="32"/>
  <c r="C261" i="32"/>
  <c r="W260" i="32"/>
  <c r="U260" i="32"/>
  <c r="Q260" i="32"/>
  <c r="P260" i="32"/>
  <c r="O260" i="32"/>
  <c r="N260" i="32"/>
  <c r="M260" i="32"/>
  <c r="L260" i="32"/>
  <c r="K260" i="32"/>
  <c r="S260" i="32" s="1"/>
  <c r="J260" i="32"/>
  <c r="I260" i="32"/>
  <c r="H260" i="32"/>
  <c r="G260" i="32"/>
  <c r="F260" i="32"/>
  <c r="E260" i="32"/>
  <c r="D260" i="32"/>
  <c r="C260" i="32"/>
  <c r="U259" i="32"/>
  <c r="S259" i="32"/>
  <c r="P259" i="32"/>
  <c r="O259" i="32"/>
  <c r="Q259" i="32" s="1"/>
  <c r="N259" i="32"/>
  <c r="M259" i="32"/>
  <c r="L259" i="32"/>
  <c r="K259" i="32"/>
  <c r="J259" i="32"/>
  <c r="I259" i="32"/>
  <c r="H259" i="32"/>
  <c r="G259" i="32"/>
  <c r="F259" i="32"/>
  <c r="E259" i="32"/>
  <c r="D259" i="32"/>
  <c r="C259" i="32"/>
  <c r="W258" i="32"/>
  <c r="U258" i="32"/>
  <c r="P258" i="32"/>
  <c r="O258" i="32"/>
  <c r="Q258" i="32" s="1"/>
  <c r="N258" i="32"/>
  <c r="M258" i="32"/>
  <c r="L258" i="32"/>
  <c r="K258" i="32"/>
  <c r="J258" i="32"/>
  <c r="I258" i="32"/>
  <c r="H258" i="32"/>
  <c r="G258" i="32"/>
  <c r="F258" i="32"/>
  <c r="E258" i="32"/>
  <c r="D258" i="32"/>
  <c r="C258" i="32"/>
  <c r="W257" i="32"/>
  <c r="U257" i="32"/>
  <c r="P257" i="32"/>
  <c r="O257" i="32"/>
  <c r="Q257" i="32" s="1"/>
  <c r="N257" i="32"/>
  <c r="M257" i="32"/>
  <c r="L257" i="32"/>
  <c r="K257" i="32"/>
  <c r="J257" i="32"/>
  <c r="I257" i="32"/>
  <c r="H257" i="32"/>
  <c r="G257" i="32"/>
  <c r="F257" i="32"/>
  <c r="E257" i="32"/>
  <c r="D257" i="32"/>
  <c r="C257" i="32"/>
  <c r="V256" i="32"/>
  <c r="U256" i="32"/>
  <c r="P256" i="32"/>
  <c r="O256" i="32"/>
  <c r="Q256" i="32" s="1"/>
  <c r="N256" i="32"/>
  <c r="W256" i="32" s="1"/>
  <c r="M256" i="32"/>
  <c r="L256" i="32"/>
  <c r="K256" i="32"/>
  <c r="S256" i="32" s="1"/>
  <c r="J256" i="32"/>
  <c r="I256" i="32"/>
  <c r="H256" i="32"/>
  <c r="G256" i="32"/>
  <c r="F256" i="32"/>
  <c r="E256" i="32"/>
  <c r="D256" i="32"/>
  <c r="C256" i="32"/>
  <c r="U255" i="32"/>
  <c r="P255" i="32"/>
  <c r="N255" i="32"/>
  <c r="W255" i="32" s="1"/>
  <c r="M255" i="32"/>
  <c r="L255" i="32"/>
  <c r="O255" i="32" s="1"/>
  <c r="Q255" i="32" s="1"/>
  <c r="K255" i="32"/>
  <c r="J255" i="32"/>
  <c r="I255" i="32"/>
  <c r="H255" i="32"/>
  <c r="G255" i="32"/>
  <c r="F255" i="32"/>
  <c r="E255" i="32"/>
  <c r="D255" i="32"/>
  <c r="C255" i="32"/>
  <c r="W254" i="32"/>
  <c r="V254" i="32"/>
  <c r="U254" i="32"/>
  <c r="P254" i="32"/>
  <c r="O254" i="32"/>
  <c r="Q254" i="32" s="1"/>
  <c r="N254" i="32"/>
  <c r="M254" i="32"/>
  <c r="L254" i="32"/>
  <c r="K254" i="32"/>
  <c r="S254" i="32" s="1"/>
  <c r="J254" i="32"/>
  <c r="I254" i="32"/>
  <c r="H254" i="32"/>
  <c r="G254" i="32"/>
  <c r="F254" i="32"/>
  <c r="E254" i="32"/>
  <c r="D254" i="32"/>
  <c r="C254" i="32"/>
  <c r="V253" i="32"/>
  <c r="U253" i="32"/>
  <c r="S253" i="32"/>
  <c r="P253" i="32"/>
  <c r="O253" i="32"/>
  <c r="Q253" i="32" s="1"/>
  <c r="N253" i="32"/>
  <c r="W253" i="32" s="1"/>
  <c r="M253" i="32"/>
  <c r="L253" i="32"/>
  <c r="K253" i="32"/>
  <c r="J253" i="32"/>
  <c r="I253" i="32"/>
  <c r="H253" i="32"/>
  <c r="G253" i="32"/>
  <c r="F253" i="32"/>
  <c r="E253" i="32"/>
  <c r="D253" i="32"/>
  <c r="C253" i="32"/>
  <c r="W252" i="32"/>
  <c r="V252" i="32"/>
  <c r="U252" i="32"/>
  <c r="P252" i="32"/>
  <c r="N252" i="32"/>
  <c r="M252" i="32"/>
  <c r="L252" i="32"/>
  <c r="O252" i="32" s="1"/>
  <c r="Q252" i="32" s="1"/>
  <c r="K252" i="32"/>
  <c r="S252" i="32" s="1"/>
  <c r="J252" i="32"/>
  <c r="I252" i="32"/>
  <c r="H252" i="32"/>
  <c r="G252" i="32"/>
  <c r="F252" i="32"/>
  <c r="E252" i="32"/>
  <c r="D252" i="32"/>
  <c r="C252" i="32"/>
  <c r="W251" i="32"/>
  <c r="U251" i="32"/>
  <c r="Q251" i="32"/>
  <c r="P251" i="32"/>
  <c r="O251" i="32"/>
  <c r="N251" i="32"/>
  <c r="M251" i="32"/>
  <c r="L251" i="32"/>
  <c r="K251" i="32"/>
  <c r="V251" i="32" s="1"/>
  <c r="J251" i="32"/>
  <c r="I251" i="32"/>
  <c r="H251" i="32"/>
  <c r="G251" i="32"/>
  <c r="F251" i="32"/>
  <c r="E251" i="32"/>
  <c r="D251" i="32"/>
  <c r="C251" i="32"/>
  <c r="W250" i="32"/>
  <c r="V250" i="32"/>
  <c r="U250" i="32"/>
  <c r="P250" i="32"/>
  <c r="N250" i="32"/>
  <c r="M250" i="32"/>
  <c r="L250" i="32"/>
  <c r="O250" i="32" s="1"/>
  <c r="Q250" i="32" s="1"/>
  <c r="K250" i="32"/>
  <c r="S250" i="32" s="1"/>
  <c r="J250" i="32"/>
  <c r="I250" i="32"/>
  <c r="H250" i="32"/>
  <c r="G250" i="32"/>
  <c r="F250" i="32"/>
  <c r="E250" i="32"/>
  <c r="D250" i="32"/>
  <c r="C250" i="32"/>
  <c r="U249" i="32"/>
  <c r="S249" i="32"/>
  <c r="P249" i="32"/>
  <c r="N249" i="32"/>
  <c r="W249" i="32" s="1"/>
  <c r="M249" i="32"/>
  <c r="L249" i="32"/>
  <c r="O249" i="32" s="1"/>
  <c r="Q249" i="32" s="1"/>
  <c r="K249" i="32"/>
  <c r="J249" i="32"/>
  <c r="I249" i="32"/>
  <c r="H249" i="32"/>
  <c r="G249" i="32"/>
  <c r="F249" i="32"/>
  <c r="E249" i="32"/>
  <c r="D249" i="32"/>
  <c r="C249" i="32"/>
  <c r="W248" i="32"/>
  <c r="U248" i="32"/>
  <c r="P248" i="32"/>
  <c r="O248" i="32"/>
  <c r="Q248" i="32" s="1"/>
  <c r="N248" i="32"/>
  <c r="M248" i="32"/>
  <c r="L248" i="32"/>
  <c r="K248" i="32"/>
  <c r="S248" i="32" s="1"/>
  <c r="J248" i="32"/>
  <c r="I248" i="32"/>
  <c r="H248" i="32"/>
  <c r="G248" i="32"/>
  <c r="F248" i="32"/>
  <c r="E248" i="32"/>
  <c r="D248" i="32"/>
  <c r="C248" i="32"/>
  <c r="W247" i="32"/>
  <c r="U247" i="32"/>
  <c r="P247" i="32"/>
  <c r="O247" i="32"/>
  <c r="Q247" i="32" s="1"/>
  <c r="N247" i="32"/>
  <c r="M247" i="32"/>
  <c r="L247" i="32"/>
  <c r="K247" i="32"/>
  <c r="J247" i="32"/>
  <c r="I247" i="32"/>
  <c r="H247" i="32"/>
  <c r="G247" i="32"/>
  <c r="F247" i="32"/>
  <c r="E247" i="32"/>
  <c r="D247" i="32"/>
  <c r="C247" i="32"/>
  <c r="W246" i="32"/>
  <c r="V246" i="32"/>
  <c r="U246" i="32"/>
  <c r="S246" i="32"/>
  <c r="P246" i="32"/>
  <c r="N246" i="32"/>
  <c r="M246" i="32"/>
  <c r="L246" i="32"/>
  <c r="O246" i="32" s="1"/>
  <c r="Q246" i="32" s="1"/>
  <c r="K246" i="32"/>
  <c r="J246" i="32"/>
  <c r="I246" i="32"/>
  <c r="H246" i="32"/>
  <c r="G246" i="32"/>
  <c r="F246" i="32"/>
  <c r="E246" i="32"/>
  <c r="D246" i="32"/>
  <c r="C246" i="32"/>
  <c r="W245" i="32"/>
  <c r="U245" i="32"/>
  <c r="Q245" i="32"/>
  <c r="P245" i="32"/>
  <c r="O245" i="32"/>
  <c r="N245" i="32"/>
  <c r="M245" i="32"/>
  <c r="L245" i="32"/>
  <c r="K245" i="32"/>
  <c r="V245" i="32" s="1"/>
  <c r="J245" i="32"/>
  <c r="I245" i="32"/>
  <c r="H245" i="32"/>
  <c r="G245" i="32"/>
  <c r="F245" i="32"/>
  <c r="E245" i="32"/>
  <c r="D245" i="32"/>
  <c r="C245" i="32"/>
  <c r="W244" i="32"/>
  <c r="V244" i="32"/>
  <c r="U244" i="32"/>
  <c r="P244" i="32"/>
  <c r="N244" i="32"/>
  <c r="M244" i="32"/>
  <c r="L244" i="32"/>
  <c r="O244" i="32" s="1"/>
  <c r="Q244" i="32" s="1"/>
  <c r="K244" i="32"/>
  <c r="S244" i="32" s="1"/>
  <c r="J244" i="32"/>
  <c r="I244" i="32"/>
  <c r="H244" i="32"/>
  <c r="G244" i="32"/>
  <c r="F244" i="32"/>
  <c r="E244" i="32"/>
  <c r="D244" i="32"/>
  <c r="C244" i="32"/>
  <c r="W243" i="32"/>
  <c r="U243" i="32"/>
  <c r="S243" i="32"/>
  <c r="Q243" i="32"/>
  <c r="P243" i="32"/>
  <c r="O243" i="32"/>
  <c r="N243" i="32"/>
  <c r="M243" i="32"/>
  <c r="L243" i="32"/>
  <c r="K243" i="32"/>
  <c r="J243" i="32"/>
  <c r="I243" i="32"/>
  <c r="H243" i="32"/>
  <c r="G243" i="32"/>
  <c r="F243" i="32"/>
  <c r="E243" i="32"/>
  <c r="D243" i="32"/>
  <c r="C243" i="32"/>
  <c r="Y242" i="32"/>
  <c r="W242" i="32"/>
  <c r="V242" i="32"/>
  <c r="U242" i="32"/>
  <c r="P242" i="32"/>
  <c r="O242" i="32"/>
  <c r="Q242" i="32" s="1"/>
  <c r="N242" i="32"/>
  <c r="M242" i="32"/>
  <c r="L242" i="32"/>
  <c r="K242" i="32"/>
  <c r="S242" i="32" s="1"/>
  <c r="J242" i="32"/>
  <c r="I242" i="32"/>
  <c r="H242" i="32"/>
  <c r="G242" i="32"/>
  <c r="F242" i="32"/>
  <c r="E242" i="32"/>
  <c r="D242" i="32"/>
  <c r="C242" i="32"/>
  <c r="U241" i="32"/>
  <c r="P241" i="32"/>
  <c r="O241" i="32"/>
  <c r="Q241" i="32" s="1"/>
  <c r="N241" i="32"/>
  <c r="W241" i="32" s="1"/>
  <c r="M241" i="32"/>
  <c r="L241" i="32"/>
  <c r="K241" i="32"/>
  <c r="J241" i="32"/>
  <c r="I241" i="32"/>
  <c r="H241" i="32"/>
  <c r="G241" i="32"/>
  <c r="F241" i="32"/>
  <c r="E241" i="32"/>
  <c r="D241" i="32"/>
  <c r="C241" i="32"/>
  <c r="W240" i="32"/>
  <c r="V240" i="32"/>
  <c r="U240" i="32"/>
  <c r="P240" i="32"/>
  <c r="N240" i="32"/>
  <c r="M240" i="32"/>
  <c r="L240" i="32"/>
  <c r="O240" i="32" s="1"/>
  <c r="Q240" i="32" s="1"/>
  <c r="K240" i="32"/>
  <c r="S240" i="32" s="1"/>
  <c r="J240" i="32"/>
  <c r="I240" i="32"/>
  <c r="H240" i="32"/>
  <c r="G240" i="32"/>
  <c r="F240" i="32"/>
  <c r="E240" i="32"/>
  <c r="D240" i="32"/>
  <c r="C240" i="32"/>
  <c r="W239" i="32"/>
  <c r="U239" i="32"/>
  <c r="S239" i="32"/>
  <c r="P239" i="32"/>
  <c r="O239" i="32"/>
  <c r="Q239" i="32" s="1"/>
  <c r="N239" i="32"/>
  <c r="M239" i="32"/>
  <c r="L239" i="32"/>
  <c r="K239" i="32"/>
  <c r="J239" i="32"/>
  <c r="I239" i="32"/>
  <c r="H239" i="32"/>
  <c r="G239" i="32"/>
  <c r="F239" i="32"/>
  <c r="E239" i="32"/>
  <c r="D239" i="32"/>
  <c r="C239" i="32"/>
  <c r="W238" i="32"/>
  <c r="U238" i="32"/>
  <c r="P238" i="32"/>
  <c r="N238" i="32"/>
  <c r="M238" i="32"/>
  <c r="L238" i="32"/>
  <c r="O238" i="32" s="1"/>
  <c r="Q238" i="32" s="1"/>
  <c r="K238" i="32"/>
  <c r="S238" i="32" s="1"/>
  <c r="J238" i="32"/>
  <c r="I238" i="32"/>
  <c r="H238" i="32"/>
  <c r="G238" i="32"/>
  <c r="F238" i="32"/>
  <c r="E238" i="32"/>
  <c r="D238" i="32"/>
  <c r="C238" i="32"/>
  <c r="U237" i="32"/>
  <c r="S237" i="32"/>
  <c r="Q237" i="32"/>
  <c r="P237" i="32"/>
  <c r="N237" i="32"/>
  <c r="W237" i="32" s="1"/>
  <c r="M237" i="32"/>
  <c r="L237" i="32"/>
  <c r="O237" i="32" s="1"/>
  <c r="K237" i="32"/>
  <c r="J237" i="32"/>
  <c r="I237" i="32"/>
  <c r="H237" i="32"/>
  <c r="G237" i="32"/>
  <c r="F237" i="32"/>
  <c r="E237" i="32"/>
  <c r="D237" i="32"/>
  <c r="C237" i="32"/>
  <c r="W236" i="32"/>
  <c r="U236" i="32"/>
  <c r="Q236" i="32"/>
  <c r="P236" i="32"/>
  <c r="O236" i="32"/>
  <c r="N236" i="32"/>
  <c r="M236" i="32"/>
  <c r="L236" i="32"/>
  <c r="K236" i="32"/>
  <c r="S236" i="32" s="1"/>
  <c r="J236" i="32"/>
  <c r="I236" i="32"/>
  <c r="H236" i="32"/>
  <c r="G236" i="32"/>
  <c r="F236" i="32"/>
  <c r="E236" i="32"/>
  <c r="D236" i="32"/>
  <c r="C236" i="32"/>
  <c r="U235" i="32"/>
  <c r="P235" i="32"/>
  <c r="O235" i="32"/>
  <c r="Q235" i="32" s="1"/>
  <c r="N235" i="32"/>
  <c r="W235" i="32" s="1"/>
  <c r="M235" i="32"/>
  <c r="L235" i="32"/>
  <c r="K235" i="32"/>
  <c r="J235" i="32"/>
  <c r="I235" i="32"/>
  <c r="H235" i="32"/>
  <c r="G235" i="32"/>
  <c r="F235" i="32"/>
  <c r="E235" i="32"/>
  <c r="D235" i="32"/>
  <c r="C235" i="32"/>
  <c r="W234" i="32"/>
  <c r="V234" i="32"/>
  <c r="U234" i="32"/>
  <c r="P234" i="32"/>
  <c r="N234" i="32"/>
  <c r="M234" i="32"/>
  <c r="L234" i="32"/>
  <c r="O234" i="32" s="1"/>
  <c r="Q234" i="32" s="1"/>
  <c r="K234" i="32"/>
  <c r="S234" i="32" s="1"/>
  <c r="J234" i="32"/>
  <c r="I234" i="32"/>
  <c r="H234" i="32"/>
  <c r="G234" i="32"/>
  <c r="F234" i="32"/>
  <c r="E234" i="32"/>
  <c r="D234" i="32"/>
  <c r="C234" i="32"/>
  <c r="W233" i="32"/>
  <c r="U233" i="32"/>
  <c r="Q233" i="32"/>
  <c r="P233" i="32"/>
  <c r="O233" i="32"/>
  <c r="N233" i="32"/>
  <c r="M233" i="32"/>
  <c r="L233" i="32"/>
  <c r="K233" i="32"/>
  <c r="V233" i="32" s="1"/>
  <c r="J233" i="32"/>
  <c r="I233" i="32"/>
  <c r="H233" i="32"/>
  <c r="G233" i="32"/>
  <c r="F233" i="32"/>
  <c r="E233" i="32"/>
  <c r="D233" i="32"/>
  <c r="C233" i="32"/>
  <c r="W232" i="32"/>
  <c r="V232" i="32"/>
  <c r="U232" i="32"/>
  <c r="P232" i="32"/>
  <c r="N232" i="32"/>
  <c r="M232" i="32"/>
  <c r="L232" i="32"/>
  <c r="O232" i="32" s="1"/>
  <c r="Q232" i="32" s="1"/>
  <c r="K232" i="32"/>
  <c r="S232" i="32" s="1"/>
  <c r="J232" i="32"/>
  <c r="I232" i="32"/>
  <c r="H232" i="32"/>
  <c r="G232" i="32"/>
  <c r="F232" i="32"/>
  <c r="E232" i="32"/>
  <c r="D232" i="32"/>
  <c r="C232" i="32"/>
  <c r="U231" i="32"/>
  <c r="S231" i="32"/>
  <c r="P231" i="32"/>
  <c r="N231" i="32"/>
  <c r="W231" i="32" s="1"/>
  <c r="M231" i="32"/>
  <c r="L231" i="32"/>
  <c r="O231" i="32" s="1"/>
  <c r="Q231" i="32" s="1"/>
  <c r="K231" i="32"/>
  <c r="J231" i="32"/>
  <c r="I231" i="32"/>
  <c r="H231" i="32"/>
  <c r="G231" i="32"/>
  <c r="F231" i="32"/>
  <c r="E231" i="32"/>
  <c r="D231" i="32"/>
  <c r="C231" i="32"/>
  <c r="W230" i="32"/>
  <c r="U230" i="32"/>
  <c r="P230" i="32"/>
  <c r="O230" i="32"/>
  <c r="Q230" i="32" s="1"/>
  <c r="N230" i="32"/>
  <c r="M230" i="32"/>
  <c r="L230" i="32"/>
  <c r="K230" i="32"/>
  <c r="S230" i="32" s="1"/>
  <c r="J230" i="32"/>
  <c r="I230" i="32"/>
  <c r="H230" i="32"/>
  <c r="G230" i="32"/>
  <c r="F230" i="32"/>
  <c r="E230" i="32"/>
  <c r="D230" i="32"/>
  <c r="C230" i="32"/>
  <c r="W229" i="32"/>
  <c r="U229" i="32"/>
  <c r="P229" i="32"/>
  <c r="O229" i="32"/>
  <c r="Q229" i="32" s="1"/>
  <c r="N229" i="32"/>
  <c r="M229" i="32"/>
  <c r="L229" i="32"/>
  <c r="K229" i="32"/>
  <c r="J229" i="32"/>
  <c r="I229" i="32"/>
  <c r="H229" i="32"/>
  <c r="G229" i="32"/>
  <c r="F229" i="32"/>
  <c r="E229" i="32"/>
  <c r="D229" i="32"/>
  <c r="C229" i="32"/>
  <c r="W228" i="32"/>
  <c r="V228" i="32"/>
  <c r="U228" i="32"/>
  <c r="S228" i="32"/>
  <c r="P228" i="32"/>
  <c r="N228" i="32"/>
  <c r="M228" i="32"/>
  <c r="L228" i="32"/>
  <c r="O228" i="32" s="1"/>
  <c r="Q228" i="32" s="1"/>
  <c r="K228" i="32"/>
  <c r="J228" i="32"/>
  <c r="I228" i="32"/>
  <c r="H228" i="32"/>
  <c r="G228" i="32"/>
  <c r="F228" i="32"/>
  <c r="E228" i="32"/>
  <c r="D228" i="32"/>
  <c r="C228" i="32"/>
  <c r="W227" i="32"/>
  <c r="U227" i="32"/>
  <c r="Q227" i="32"/>
  <c r="P227" i="32"/>
  <c r="O227" i="32"/>
  <c r="N227" i="32"/>
  <c r="M227" i="32"/>
  <c r="L227" i="32"/>
  <c r="K227" i="32"/>
  <c r="V227" i="32" s="1"/>
  <c r="J227" i="32"/>
  <c r="I227" i="32"/>
  <c r="H227" i="32"/>
  <c r="G227" i="32"/>
  <c r="F227" i="32"/>
  <c r="E227" i="32"/>
  <c r="D227" i="32"/>
  <c r="C227" i="32"/>
  <c r="W226" i="32"/>
  <c r="V226" i="32"/>
  <c r="U226" i="32"/>
  <c r="P226" i="32"/>
  <c r="N226" i="32"/>
  <c r="M226" i="32"/>
  <c r="L226" i="32"/>
  <c r="O226" i="32" s="1"/>
  <c r="Q226" i="32" s="1"/>
  <c r="K226" i="32"/>
  <c r="S226" i="32" s="1"/>
  <c r="J226" i="32"/>
  <c r="I226" i="32"/>
  <c r="H226" i="32"/>
  <c r="G226" i="32"/>
  <c r="F226" i="32"/>
  <c r="E226" i="32"/>
  <c r="D226" i="32"/>
  <c r="C226" i="32"/>
  <c r="W225" i="32"/>
  <c r="U225" i="32"/>
  <c r="S225" i="32"/>
  <c r="Q225" i="32"/>
  <c r="P225" i="32"/>
  <c r="O225" i="32"/>
  <c r="N225" i="32"/>
  <c r="M225" i="32"/>
  <c r="L225" i="32"/>
  <c r="K225" i="32"/>
  <c r="J225" i="32"/>
  <c r="I225" i="32"/>
  <c r="H225" i="32"/>
  <c r="G225" i="32"/>
  <c r="F225" i="32"/>
  <c r="E225" i="32"/>
  <c r="D225" i="32"/>
  <c r="C225" i="32"/>
  <c r="Y224" i="32"/>
  <c r="W224" i="32"/>
  <c r="V224" i="32"/>
  <c r="U224" i="32"/>
  <c r="Q224" i="32"/>
  <c r="X224" i="32" s="1"/>
  <c r="P224" i="32"/>
  <c r="O224" i="32"/>
  <c r="N224" i="32"/>
  <c r="M224" i="32"/>
  <c r="L224" i="32"/>
  <c r="K224" i="32"/>
  <c r="S224" i="32" s="1"/>
  <c r="J224" i="32"/>
  <c r="I224" i="32"/>
  <c r="H224" i="32"/>
  <c r="G224" i="32"/>
  <c r="F224" i="32"/>
  <c r="E224" i="32"/>
  <c r="D224" i="32"/>
  <c r="C224" i="32"/>
  <c r="U223" i="32"/>
  <c r="P223" i="32"/>
  <c r="O223" i="32"/>
  <c r="Q223" i="32" s="1"/>
  <c r="N223" i="32"/>
  <c r="W223" i="32" s="1"/>
  <c r="M223" i="32"/>
  <c r="L223" i="32"/>
  <c r="K223" i="32"/>
  <c r="J223" i="32"/>
  <c r="I223" i="32"/>
  <c r="H223" i="32"/>
  <c r="G223" i="32"/>
  <c r="F223" i="32"/>
  <c r="E223" i="32"/>
  <c r="D223" i="32"/>
  <c r="C223" i="32"/>
  <c r="W222" i="32"/>
  <c r="V222" i="32"/>
  <c r="U222" i="32"/>
  <c r="P222" i="32"/>
  <c r="N222" i="32"/>
  <c r="M222" i="32"/>
  <c r="L222" i="32"/>
  <c r="O222" i="32" s="1"/>
  <c r="Q222" i="32" s="1"/>
  <c r="K222" i="32"/>
  <c r="S222" i="32" s="1"/>
  <c r="J222" i="32"/>
  <c r="I222" i="32"/>
  <c r="H222" i="32"/>
  <c r="G222" i="32"/>
  <c r="F222" i="32"/>
  <c r="E222" i="32"/>
  <c r="D222" i="32"/>
  <c r="C222" i="32"/>
  <c r="W221" i="32"/>
  <c r="U221" i="32"/>
  <c r="S221" i="32"/>
  <c r="P221" i="32"/>
  <c r="O221" i="32"/>
  <c r="Q221" i="32" s="1"/>
  <c r="N221" i="32"/>
  <c r="M221" i="32"/>
  <c r="L221" i="32"/>
  <c r="K221" i="32"/>
  <c r="J221" i="32"/>
  <c r="I221" i="32"/>
  <c r="H221" i="32"/>
  <c r="G221" i="32"/>
  <c r="F221" i="32"/>
  <c r="E221" i="32"/>
  <c r="D221" i="32"/>
  <c r="C221" i="32"/>
  <c r="W220" i="32"/>
  <c r="U220" i="32"/>
  <c r="P220" i="32"/>
  <c r="N220" i="32"/>
  <c r="M220" i="32"/>
  <c r="L220" i="32"/>
  <c r="O220" i="32" s="1"/>
  <c r="Q220" i="32" s="1"/>
  <c r="K220" i="32"/>
  <c r="S220" i="32" s="1"/>
  <c r="J220" i="32"/>
  <c r="I220" i="32"/>
  <c r="H220" i="32"/>
  <c r="G220" i="32"/>
  <c r="F220" i="32"/>
  <c r="E220" i="32"/>
  <c r="D220" i="32"/>
  <c r="C220" i="32"/>
  <c r="U219" i="32"/>
  <c r="S219" i="32"/>
  <c r="P219" i="32"/>
  <c r="N219" i="32"/>
  <c r="W219" i="32" s="1"/>
  <c r="M219" i="32"/>
  <c r="L219" i="32"/>
  <c r="O219" i="32" s="1"/>
  <c r="Q219" i="32" s="1"/>
  <c r="K219" i="32"/>
  <c r="J219" i="32"/>
  <c r="I219" i="32"/>
  <c r="H219" i="32"/>
  <c r="G219" i="32"/>
  <c r="F219" i="32"/>
  <c r="E219" i="32"/>
  <c r="D219" i="32"/>
  <c r="C219" i="32"/>
  <c r="W218" i="32"/>
  <c r="U218" i="32"/>
  <c r="Q218" i="32"/>
  <c r="P218" i="32"/>
  <c r="O218" i="32"/>
  <c r="N218" i="32"/>
  <c r="M218" i="32"/>
  <c r="L218" i="32"/>
  <c r="K218" i="32"/>
  <c r="S218" i="32" s="1"/>
  <c r="J218" i="32"/>
  <c r="I218" i="32"/>
  <c r="H218" i="32"/>
  <c r="G218" i="32"/>
  <c r="F218" i="32"/>
  <c r="E218" i="32"/>
  <c r="D218" i="32"/>
  <c r="C218" i="32"/>
  <c r="U217" i="32"/>
  <c r="P217" i="32"/>
  <c r="O217" i="32"/>
  <c r="Q217" i="32" s="1"/>
  <c r="N217" i="32"/>
  <c r="W217" i="32" s="1"/>
  <c r="M217" i="32"/>
  <c r="L217" i="32"/>
  <c r="K217" i="32"/>
  <c r="J217" i="32"/>
  <c r="I217" i="32"/>
  <c r="H217" i="32"/>
  <c r="G217" i="32"/>
  <c r="F217" i="32"/>
  <c r="E217" i="32"/>
  <c r="D217" i="32"/>
  <c r="C217" i="32"/>
  <c r="W216" i="32"/>
  <c r="V216" i="32"/>
  <c r="U216" i="32"/>
  <c r="P216" i="32"/>
  <c r="N216" i="32"/>
  <c r="M216" i="32"/>
  <c r="L216" i="32"/>
  <c r="O216" i="32" s="1"/>
  <c r="Q216" i="32" s="1"/>
  <c r="K216" i="32"/>
  <c r="S216" i="32" s="1"/>
  <c r="J216" i="32"/>
  <c r="I216" i="32"/>
  <c r="H216" i="32"/>
  <c r="G216" i="32"/>
  <c r="F216" i="32"/>
  <c r="E216" i="32"/>
  <c r="D216" i="32"/>
  <c r="C216" i="32"/>
  <c r="W215" i="32"/>
  <c r="U215" i="32"/>
  <c r="Q215" i="32"/>
  <c r="P215" i="32"/>
  <c r="O215" i="32"/>
  <c r="N215" i="32"/>
  <c r="M215" i="32"/>
  <c r="L215" i="32"/>
  <c r="K215" i="32"/>
  <c r="V215" i="32" s="1"/>
  <c r="J215" i="32"/>
  <c r="I215" i="32"/>
  <c r="H215" i="32"/>
  <c r="G215" i="32"/>
  <c r="F215" i="32"/>
  <c r="E215" i="32"/>
  <c r="D215" i="32"/>
  <c r="C215" i="32"/>
  <c r="W214" i="32"/>
  <c r="V214" i="32"/>
  <c r="U214" i="32"/>
  <c r="P214" i="32"/>
  <c r="N214" i="32"/>
  <c r="M214" i="32"/>
  <c r="L214" i="32"/>
  <c r="O214" i="32" s="1"/>
  <c r="Q214" i="32" s="1"/>
  <c r="K214" i="32"/>
  <c r="S214" i="32" s="1"/>
  <c r="J214" i="32"/>
  <c r="I214" i="32"/>
  <c r="H214" i="32"/>
  <c r="G214" i="32"/>
  <c r="F214" i="32"/>
  <c r="E214" i="32"/>
  <c r="D214" i="32"/>
  <c r="C214" i="32"/>
  <c r="U213" i="32"/>
  <c r="S213" i="32"/>
  <c r="P213" i="32"/>
  <c r="N213" i="32"/>
  <c r="W213" i="32" s="1"/>
  <c r="M213" i="32"/>
  <c r="L213" i="32"/>
  <c r="O213" i="32" s="1"/>
  <c r="Q213" i="32" s="1"/>
  <c r="K213" i="32"/>
  <c r="V213" i="32" s="1"/>
  <c r="J213" i="32"/>
  <c r="I213" i="32"/>
  <c r="H213" i="32"/>
  <c r="G213" i="32"/>
  <c r="F213" i="32"/>
  <c r="E213" i="32"/>
  <c r="D213" i="32"/>
  <c r="C213" i="32"/>
  <c r="W212" i="32"/>
  <c r="U212" i="32"/>
  <c r="P212" i="32"/>
  <c r="O212" i="32"/>
  <c r="Q212" i="32" s="1"/>
  <c r="N212" i="32"/>
  <c r="M212" i="32"/>
  <c r="L212" i="32"/>
  <c r="K212" i="32"/>
  <c r="S212" i="32" s="1"/>
  <c r="J212" i="32"/>
  <c r="I212" i="32"/>
  <c r="H212" i="32"/>
  <c r="G212" i="32"/>
  <c r="F212" i="32"/>
  <c r="E212" i="32"/>
  <c r="D212" i="32"/>
  <c r="C212" i="32"/>
  <c r="W211" i="32"/>
  <c r="U211" i="32"/>
  <c r="P211" i="32"/>
  <c r="O211" i="32"/>
  <c r="Q211" i="32" s="1"/>
  <c r="N211" i="32"/>
  <c r="M211" i="32"/>
  <c r="L211" i="32"/>
  <c r="K211" i="32"/>
  <c r="J211" i="32"/>
  <c r="I211" i="32"/>
  <c r="H211" i="32"/>
  <c r="G211" i="32"/>
  <c r="F211" i="32"/>
  <c r="E211" i="32"/>
  <c r="D211" i="32"/>
  <c r="C211" i="32"/>
  <c r="W210" i="32"/>
  <c r="V210" i="32"/>
  <c r="U210" i="32"/>
  <c r="S210" i="32"/>
  <c r="P210" i="32"/>
  <c r="N210" i="32"/>
  <c r="M210" i="32"/>
  <c r="L210" i="32"/>
  <c r="O210" i="32" s="1"/>
  <c r="Q210" i="32" s="1"/>
  <c r="K210" i="32"/>
  <c r="J210" i="32"/>
  <c r="I210" i="32"/>
  <c r="H210" i="32"/>
  <c r="G210" i="32"/>
  <c r="F210" i="32"/>
  <c r="E210" i="32"/>
  <c r="D210" i="32"/>
  <c r="C210" i="32"/>
  <c r="W209" i="32"/>
  <c r="U209" i="32"/>
  <c r="S209" i="32"/>
  <c r="Q209" i="32"/>
  <c r="P209" i="32"/>
  <c r="O209" i="32"/>
  <c r="N209" i="32"/>
  <c r="M209" i="32"/>
  <c r="L209" i="32"/>
  <c r="K209" i="32"/>
  <c r="V209" i="32" s="1"/>
  <c r="J209" i="32"/>
  <c r="I209" i="32"/>
  <c r="H209" i="32"/>
  <c r="G209" i="32"/>
  <c r="F209" i="32"/>
  <c r="E209" i="32"/>
  <c r="D209" i="32"/>
  <c r="C209" i="32"/>
  <c r="U208" i="32"/>
  <c r="S208" i="32"/>
  <c r="P208" i="32"/>
  <c r="O208" i="32"/>
  <c r="Q208" i="32" s="1"/>
  <c r="N208" i="32"/>
  <c r="M208" i="32"/>
  <c r="L208" i="32"/>
  <c r="K208" i="32"/>
  <c r="J208" i="32"/>
  <c r="I208" i="32"/>
  <c r="H208" i="32"/>
  <c r="G208" i="32"/>
  <c r="F208" i="32"/>
  <c r="E208" i="32"/>
  <c r="D208" i="32"/>
  <c r="C208" i="32"/>
  <c r="W207" i="32"/>
  <c r="U207" i="32"/>
  <c r="P207" i="32"/>
  <c r="N207" i="32"/>
  <c r="M207" i="32"/>
  <c r="L207" i="32"/>
  <c r="O207" i="32" s="1"/>
  <c r="Q207" i="32" s="1"/>
  <c r="K207" i="32"/>
  <c r="J207" i="32"/>
  <c r="I207" i="32"/>
  <c r="H207" i="32"/>
  <c r="G207" i="32"/>
  <c r="F207" i="32"/>
  <c r="E207" i="32"/>
  <c r="D207" i="32"/>
  <c r="C207" i="32"/>
  <c r="W206" i="32"/>
  <c r="V206" i="32"/>
  <c r="U206" i="32"/>
  <c r="P206" i="32"/>
  <c r="N206" i="32"/>
  <c r="M206" i="32"/>
  <c r="L206" i="32"/>
  <c r="O206" i="32" s="1"/>
  <c r="Q206" i="32" s="1"/>
  <c r="X206" i="32" s="1"/>
  <c r="K206" i="32"/>
  <c r="S206" i="32" s="1"/>
  <c r="J206" i="32"/>
  <c r="I206" i="32"/>
  <c r="H206" i="32"/>
  <c r="G206" i="32"/>
  <c r="F206" i="32"/>
  <c r="E206" i="32"/>
  <c r="D206" i="32"/>
  <c r="C206" i="32"/>
  <c r="U205" i="32"/>
  <c r="S205" i="32"/>
  <c r="P205" i="32"/>
  <c r="N205" i="32"/>
  <c r="W205" i="32" s="1"/>
  <c r="M205" i="32"/>
  <c r="L205" i="32"/>
  <c r="O205" i="32" s="1"/>
  <c r="Q205" i="32" s="1"/>
  <c r="K205" i="32"/>
  <c r="J205" i="32"/>
  <c r="I205" i="32"/>
  <c r="H205" i="32"/>
  <c r="G205" i="32"/>
  <c r="F205" i="32"/>
  <c r="E205" i="32"/>
  <c r="D205" i="32"/>
  <c r="C205" i="32"/>
  <c r="W204" i="32"/>
  <c r="V204" i="32"/>
  <c r="U204" i="32"/>
  <c r="Q204" i="32"/>
  <c r="P204" i="32"/>
  <c r="N204" i="32"/>
  <c r="M204" i="32"/>
  <c r="L204" i="32"/>
  <c r="O204" i="32" s="1"/>
  <c r="K204" i="32"/>
  <c r="S204" i="32" s="1"/>
  <c r="J204" i="32"/>
  <c r="I204" i="32"/>
  <c r="H204" i="32"/>
  <c r="G204" i="32"/>
  <c r="F204" i="32"/>
  <c r="E204" i="32"/>
  <c r="D204" i="32"/>
  <c r="C204" i="32"/>
  <c r="W203" i="32"/>
  <c r="U203" i="32"/>
  <c r="S203" i="32"/>
  <c r="Q203" i="32"/>
  <c r="P203" i="32"/>
  <c r="O203" i="32"/>
  <c r="N203" i="32"/>
  <c r="V203" i="32" s="1"/>
  <c r="M203" i="32"/>
  <c r="L203" i="32"/>
  <c r="K203" i="32"/>
  <c r="J203" i="32"/>
  <c r="I203" i="32"/>
  <c r="H203" i="32"/>
  <c r="G203" i="32"/>
  <c r="F203" i="32"/>
  <c r="E203" i="32"/>
  <c r="D203" i="32"/>
  <c r="C203" i="32"/>
  <c r="U202" i="32"/>
  <c r="Q202" i="32"/>
  <c r="P202" i="32"/>
  <c r="O202" i="32"/>
  <c r="N202" i="32"/>
  <c r="W202" i="32" s="1"/>
  <c r="M202" i="32"/>
  <c r="L202" i="32"/>
  <c r="K202" i="32"/>
  <c r="V202" i="32" s="1"/>
  <c r="J202" i="32"/>
  <c r="I202" i="32"/>
  <c r="H202" i="32"/>
  <c r="G202" i="32"/>
  <c r="F202" i="32"/>
  <c r="E202" i="32"/>
  <c r="D202" i="32"/>
  <c r="C202" i="32"/>
  <c r="W201" i="32"/>
  <c r="U201" i="32"/>
  <c r="P201" i="32"/>
  <c r="O201" i="32"/>
  <c r="Q201" i="32" s="1"/>
  <c r="N201" i="32"/>
  <c r="M201" i="32"/>
  <c r="L201" i="32"/>
  <c r="K201" i="32"/>
  <c r="J201" i="32"/>
  <c r="I201" i="32"/>
  <c r="H201" i="32"/>
  <c r="G201" i="32"/>
  <c r="F201" i="32"/>
  <c r="E201" i="32"/>
  <c r="D201" i="32"/>
  <c r="C201" i="32"/>
  <c r="W200" i="32"/>
  <c r="U200" i="32"/>
  <c r="P200" i="32"/>
  <c r="N200" i="32"/>
  <c r="M200" i="32"/>
  <c r="L200" i="32"/>
  <c r="O200" i="32" s="1"/>
  <c r="Q200" i="32" s="1"/>
  <c r="K200" i="32"/>
  <c r="S200" i="32" s="1"/>
  <c r="J200" i="32"/>
  <c r="I200" i="32"/>
  <c r="H200" i="32"/>
  <c r="G200" i="32"/>
  <c r="F200" i="32"/>
  <c r="E200" i="32"/>
  <c r="D200" i="32"/>
  <c r="C200" i="32"/>
  <c r="U199" i="32"/>
  <c r="S199" i="32"/>
  <c r="P199" i="32"/>
  <c r="O199" i="32"/>
  <c r="Q199" i="32" s="1"/>
  <c r="N199" i="32"/>
  <c r="M199" i="32"/>
  <c r="L199" i="32"/>
  <c r="K199" i="32"/>
  <c r="J199" i="32"/>
  <c r="I199" i="32"/>
  <c r="H199" i="32"/>
  <c r="G199" i="32"/>
  <c r="F199" i="32"/>
  <c r="E199" i="32"/>
  <c r="D199" i="32"/>
  <c r="C199" i="32"/>
  <c r="W198" i="32"/>
  <c r="V198" i="32"/>
  <c r="U198" i="32"/>
  <c r="P198" i="32"/>
  <c r="N198" i="32"/>
  <c r="M198" i="32"/>
  <c r="L198" i="32"/>
  <c r="O198" i="32" s="1"/>
  <c r="Q198" i="32" s="1"/>
  <c r="K198" i="32"/>
  <c r="S198" i="32" s="1"/>
  <c r="J198" i="32"/>
  <c r="I198" i="32"/>
  <c r="H198" i="32"/>
  <c r="G198" i="32"/>
  <c r="F198" i="32"/>
  <c r="E198" i="32"/>
  <c r="D198" i="32"/>
  <c r="C198" i="32"/>
  <c r="W197" i="32"/>
  <c r="V197" i="32"/>
  <c r="U197" i="32"/>
  <c r="S197" i="32"/>
  <c r="Q197" i="32"/>
  <c r="Y197" i="32" s="1"/>
  <c r="P197" i="32"/>
  <c r="O197" i="32"/>
  <c r="N197" i="32"/>
  <c r="M197" i="32"/>
  <c r="L197" i="32"/>
  <c r="K197" i="32"/>
  <c r="J197" i="32"/>
  <c r="I197" i="32"/>
  <c r="H197" i="32"/>
  <c r="G197" i="32"/>
  <c r="F197" i="32"/>
  <c r="E197" i="32"/>
  <c r="D197" i="32"/>
  <c r="C197" i="32"/>
  <c r="U196" i="32"/>
  <c r="S196" i="32"/>
  <c r="P196" i="32"/>
  <c r="N196" i="32"/>
  <c r="W196" i="32" s="1"/>
  <c r="M196" i="32"/>
  <c r="L196" i="32"/>
  <c r="O196" i="32" s="1"/>
  <c r="Q196" i="32" s="1"/>
  <c r="K196" i="32"/>
  <c r="V196" i="32" s="1"/>
  <c r="J196" i="32"/>
  <c r="I196" i="32"/>
  <c r="H196" i="32"/>
  <c r="G196" i="32"/>
  <c r="F196" i="32"/>
  <c r="E196" i="32"/>
  <c r="D196" i="32"/>
  <c r="C196" i="32"/>
  <c r="U195" i="32"/>
  <c r="P195" i="32"/>
  <c r="O195" i="32"/>
  <c r="Q195" i="32" s="1"/>
  <c r="N195" i="32"/>
  <c r="W195" i="32" s="1"/>
  <c r="M195" i="32"/>
  <c r="L195" i="32"/>
  <c r="K195" i="32"/>
  <c r="J195" i="32"/>
  <c r="I195" i="32"/>
  <c r="H195" i="32"/>
  <c r="G195" i="32"/>
  <c r="F195" i="32"/>
  <c r="E195" i="32"/>
  <c r="D195" i="32"/>
  <c r="C195" i="32"/>
  <c r="W194" i="32"/>
  <c r="V194" i="32"/>
  <c r="U194" i="32"/>
  <c r="P194" i="32"/>
  <c r="N194" i="32"/>
  <c r="M194" i="32"/>
  <c r="L194" i="32"/>
  <c r="O194" i="32" s="1"/>
  <c r="Q194" i="32" s="1"/>
  <c r="K194" i="32"/>
  <c r="S194" i="32" s="1"/>
  <c r="J194" i="32"/>
  <c r="I194" i="32"/>
  <c r="H194" i="32"/>
  <c r="G194" i="32"/>
  <c r="F194" i="32"/>
  <c r="E194" i="32"/>
  <c r="D194" i="32"/>
  <c r="C194" i="32"/>
  <c r="U193" i="32"/>
  <c r="Q193" i="32"/>
  <c r="P193" i="32"/>
  <c r="O193" i="32"/>
  <c r="N193" i="32"/>
  <c r="W193" i="32" s="1"/>
  <c r="M193" i="32"/>
  <c r="L193" i="32"/>
  <c r="K193" i="32"/>
  <c r="J193" i="32"/>
  <c r="I193" i="32"/>
  <c r="H193" i="32"/>
  <c r="G193" i="32"/>
  <c r="F193" i="32"/>
  <c r="E193" i="32"/>
  <c r="D193" i="32"/>
  <c r="C193" i="32"/>
  <c r="W192" i="32"/>
  <c r="V192" i="32"/>
  <c r="U192" i="32"/>
  <c r="S192" i="32"/>
  <c r="P192" i="32"/>
  <c r="O192" i="32"/>
  <c r="Q192" i="32" s="1"/>
  <c r="N192" i="32"/>
  <c r="M192" i="32"/>
  <c r="L192" i="32"/>
  <c r="K192" i="32"/>
  <c r="J192" i="32"/>
  <c r="I192" i="32"/>
  <c r="H192" i="32"/>
  <c r="G192" i="32"/>
  <c r="F192" i="32"/>
  <c r="E192" i="32"/>
  <c r="D192" i="32"/>
  <c r="C192" i="32"/>
  <c r="W191" i="32"/>
  <c r="U191" i="32"/>
  <c r="S191" i="32"/>
  <c r="Q191" i="32"/>
  <c r="P191" i="32"/>
  <c r="O191" i="32"/>
  <c r="N191" i="32"/>
  <c r="M191" i="32"/>
  <c r="L191" i="32"/>
  <c r="K191" i="32"/>
  <c r="V191" i="32" s="1"/>
  <c r="J191" i="32"/>
  <c r="I191" i="32"/>
  <c r="H191" i="32"/>
  <c r="G191" i="32"/>
  <c r="F191" i="32"/>
  <c r="E191" i="32"/>
  <c r="D191" i="32"/>
  <c r="C191" i="32"/>
  <c r="U190" i="32"/>
  <c r="S190" i="32"/>
  <c r="P190" i="32"/>
  <c r="O190" i="32"/>
  <c r="Q190" i="32" s="1"/>
  <c r="N190" i="32"/>
  <c r="V190" i="32" s="1"/>
  <c r="M190" i="32"/>
  <c r="L190" i="32"/>
  <c r="K190" i="32"/>
  <c r="J190" i="32"/>
  <c r="I190" i="32"/>
  <c r="H190" i="32"/>
  <c r="G190" i="32"/>
  <c r="F190" i="32"/>
  <c r="E190" i="32"/>
  <c r="D190" i="32"/>
  <c r="C190" i="32"/>
  <c r="W189" i="32"/>
  <c r="U189" i="32"/>
  <c r="S189" i="32"/>
  <c r="P189" i="32"/>
  <c r="N189" i="32"/>
  <c r="M189" i="32"/>
  <c r="L189" i="32"/>
  <c r="O189" i="32" s="1"/>
  <c r="Q189" i="32" s="1"/>
  <c r="K189" i="32"/>
  <c r="V189" i="32" s="1"/>
  <c r="J189" i="32"/>
  <c r="I189" i="32"/>
  <c r="H189" i="32"/>
  <c r="G189" i="32"/>
  <c r="F189" i="32"/>
  <c r="E189" i="32"/>
  <c r="D189" i="32"/>
  <c r="C189" i="32"/>
  <c r="X188" i="32"/>
  <c r="W188" i="32"/>
  <c r="V188" i="32"/>
  <c r="U188" i="32"/>
  <c r="P188" i="32"/>
  <c r="O188" i="32"/>
  <c r="Q188" i="32" s="1"/>
  <c r="Y188" i="32" s="1"/>
  <c r="N188" i="32"/>
  <c r="M188" i="32"/>
  <c r="L188" i="32"/>
  <c r="K188" i="32"/>
  <c r="S188" i="32" s="1"/>
  <c r="J188" i="32"/>
  <c r="I188" i="32"/>
  <c r="H188" i="32"/>
  <c r="G188" i="32"/>
  <c r="F188" i="32"/>
  <c r="E188" i="32"/>
  <c r="D188" i="32"/>
  <c r="C188" i="32"/>
  <c r="U187" i="32"/>
  <c r="S187" i="32"/>
  <c r="P187" i="32"/>
  <c r="N187" i="32"/>
  <c r="W187" i="32" s="1"/>
  <c r="M187" i="32"/>
  <c r="L187" i="32"/>
  <c r="O187" i="32" s="1"/>
  <c r="Q187" i="32" s="1"/>
  <c r="K187" i="32"/>
  <c r="J187" i="32"/>
  <c r="I187" i="32"/>
  <c r="H187" i="32"/>
  <c r="G187" i="32"/>
  <c r="F187" i="32"/>
  <c r="E187" i="32"/>
  <c r="D187" i="32"/>
  <c r="C187" i="32"/>
  <c r="W186" i="32"/>
  <c r="V186" i="32"/>
  <c r="U186" i="32"/>
  <c r="Q186" i="32"/>
  <c r="X186" i="32" s="1"/>
  <c r="P186" i="32"/>
  <c r="N186" i="32"/>
  <c r="M186" i="32"/>
  <c r="L186" i="32"/>
  <c r="O186" i="32" s="1"/>
  <c r="K186" i="32"/>
  <c r="S186" i="32" s="1"/>
  <c r="J186" i="32"/>
  <c r="I186" i="32"/>
  <c r="H186" i="32"/>
  <c r="G186" i="32"/>
  <c r="F186" i="32"/>
  <c r="E186" i="32"/>
  <c r="D186" i="32"/>
  <c r="C186" i="32"/>
  <c r="U185" i="32"/>
  <c r="S185" i="32"/>
  <c r="Q185" i="32"/>
  <c r="P185" i="32"/>
  <c r="O185" i="32"/>
  <c r="N185" i="32"/>
  <c r="W185" i="32" s="1"/>
  <c r="M185" i="32"/>
  <c r="L185" i="32"/>
  <c r="K185" i="32"/>
  <c r="J185" i="32"/>
  <c r="I185" i="32"/>
  <c r="H185" i="32"/>
  <c r="G185" i="32"/>
  <c r="F185" i="32"/>
  <c r="E185" i="32"/>
  <c r="D185" i="32"/>
  <c r="C185" i="32"/>
  <c r="U184" i="32"/>
  <c r="Q184" i="32"/>
  <c r="P184" i="32"/>
  <c r="O184" i="32"/>
  <c r="N184" i="32"/>
  <c r="W184" i="32" s="1"/>
  <c r="M184" i="32"/>
  <c r="L184" i="32"/>
  <c r="K184" i="32"/>
  <c r="V184" i="32" s="1"/>
  <c r="J184" i="32"/>
  <c r="I184" i="32"/>
  <c r="H184" i="32"/>
  <c r="G184" i="32"/>
  <c r="F184" i="32"/>
  <c r="E184" i="32"/>
  <c r="D184" i="32"/>
  <c r="C184" i="32"/>
  <c r="U183" i="32"/>
  <c r="P183" i="32"/>
  <c r="O183" i="32"/>
  <c r="Q183" i="32" s="1"/>
  <c r="N183" i="32"/>
  <c r="W183" i="32" s="1"/>
  <c r="M183" i="32"/>
  <c r="L183" i="32"/>
  <c r="K183" i="32"/>
  <c r="J183" i="32"/>
  <c r="I183" i="32"/>
  <c r="H183" i="32"/>
  <c r="G183" i="32"/>
  <c r="F183" i="32"/>
  <c r="E183" i="32"/>
  <c r="D183" i="32"/>
  <c r="C183" i="32"/>
  <c r="W182" i="32"/>
  <c r="U182" i="32"/>
  <c r="Q182" i="32"/>
  <c r="P182" i="32"/>
  <c r="N182" i="32"/>
  <c r="M182" i="32"/>
  <c r="L182" i="32"/>
  <c r="O182" i="32" s="1"/>
  <c r="K182" i="32"/>
  <c r="J182" i="32"/>
  <c r="I182" i="32"/>
  <c r="H182" i="32"/>
  <c r="G182" i="32"/>
  <c r="F182" i="32"/>
  <c r="E182" i="32"/>
  <c r="D182" i="32"/>
  <c r="C182" i="32"/>
  <c r="U181" i="32"/>
  <c r="S181" i="32"/>
  <c r="P181" i="32"/>
  <c r="O181" i="32"/>
  <c r="Q181" i="32" s="1"/>
  <c r="N181" i="32"/>
  <c r="V181" i="32" s="1"/>
  <c r="M181" i="32"/>
  <c r="L181" i="32"/>
  <c r="K181" i="32"/>
  <c r="J181" i="32"/>
  <c r="I181" i="32"/>
  <c r="H181" i="32"/>
  <c r="G181" i="32"/>
  <c r="F181" i="32"/>
  <c r="E181" i="32"/>
  <c r="D181" i="32"/>
  <c r="C181" i="32"/>
  <c r="W180" i="32"/>
  <c r="V180" i="32"/>
  <c r="U180" i="32"/>
  <c r="P180" i="32"/>
  <c r="N180" i="32"/>
  <c r="M180" i="32"/>
  <c r="L180" i="32"/>
  <c r="O180" i="32" s="1"/>
  <c r="Q180" i="32" s="1"/>
  <c r="K180" i="32"/>
  <c r="S180" i="32" s="1"/>
  <c r="J180" i="32"/>
  <c r="I180" i="32"/>
  <c r="H180" i="32"/>
  <c r="G180" i="32"/>
  <c r="F180" i="32"/>
  <c r="E180" i="32"/>
  <c r="D180" i="32"/>
  <c r="C180" i="32"/>
  <c r="W179" i="32"/>
  <c r="V179" i="32"/>
  <c r="U179" i="32"/>
  <c r="S179" i="32"/>
  <c r="Q179" i="32"/>
  <c r="Y179" i="32" s="1"/>
  <c r="P179" i="32"/>
  <c r="O179" i="32"/>
  <c r="N179" i="32"/>
  <c r="M179" i="32"/>
  <c r="L179" i="32"/>
  <c r="K179" i="32"/>
  <c r="J179" i="32"/>
  <c r="I179" i="32"/>
  <c r="H179" i="32"/>
  <c r="G179" i="32"/>
  <c r="F179" i="32"/>
  <c r="E179" i="32"/>
  <c r="D179" i="32"/>
  <c r="C179" i="32"/>
  <c r="U178" i="32"/>
  <c r="S178" i="32"/>
  <c r="P178" i="32"/>
  <c r="N178" i="32"/>
  <c r="W178" i="32" s="1"/>
  <c r="M178" i="32"/>
  <c r="L178" i="32"/>
  <c r="O178" i="32" s="1"/>
  <c r="Q178" i="32" s="1"/>
  <c r="K178" i="32"/>
  <c r="J178" i="32"/>
  <c r="I178" i="32"/>
  <c r="H178" i="32"/>
  <c r="G178" i="32"/>
  <c r="F178" i="32"/>
  <c r="E178" i="32"/>
  <c r="D178" i="32"/>
  <c r="C178" i="32"/>
  <c r="U177" i="32"/>
  <c r="P177" i="32"/>
  <c r="O177" i="32"/>
  <c r="Q177" i="32" s="1"/>
  <c r="N177" i="32"/>
  <c r="W177" i="32" s="1"/>
  <c r="M177" i="32"/>
  <c r="L177" i="32"/>
  <c r="K177" i="32"/>
  <c r="J177" i="32"/>
  <c r="I177" i="32"/>
  <c r="H177" i="32"/>
  <c r="G177" i="32"/>
  <c r="F177" i="32"/>
  <c r="E177" i="32"/>
  <c r="D177" i="32"/>
  <c r="C177" i="32"/>
  <c r="W176" i="32"/>
  <c r="V176" i="32"/>
  <c r="U176" i="32"/>
  <c r="S176" i="32"/>
  <c r="P176" i="32"/>
  <c r="N176" i="32"/>
  <c r="M176" i="32"/>
  <c r="L176" i="32"/>
  <c r="O176" i="32" s="1"/>
  <c r="Q176" i="32" s="1"/>
  <c r="K176" i="32"/>
  <c r="J176" i="32"/>
  <c r="I176" i="32"/>
  <c r="H176" i="32"/>
  <c r="G176" i="32"/>
  <c r="F176" i="32"/>
  <c r="E176" i="32"/>
  <c r="D176" i="32"/>
  <c r="C176" i="32"/>
  <c r="W175" i="32"/>
  <c r="U175" i="32"/>
  <c r="P175" i="32"/>
  <c r="O175" i="32"/>
  <c r="Q175" i="32" s="1"/>
  <c r="N175" i="32"/>
  <c r="M175" i="32"/>
  <c r="L175" i="32"/>
  <c r="K175" i="32"/>
  <c r="V175" i="32" s="1"/>
  <c r="J175" i="32"/>
  <c r="I175" i="32"/>
  <c r="H175" i="32"/>
  <c r="G175" i="32"/>
  <c r="F175" i="32"/>
  <c r="E175" i="32"/>
  <c r="D175" i="32"/>
  <c r="C175" i="32"/>
  <c r="X174" i="32"/>
  <c r="W174" i="32"/>
  <c r="V174" i="32"/>
  <c r="U174" i="32"/>
  <c r="S174" i="32"/>
  <c r="Q174" i="32"/>
  <c r="Y174" i="32" s="1"/>
  <c r="P174" i="32"/>
  <c r="O174" i="32"/>
  <c r="N174" i="32"/>
  <c r="M174" i="32"/>
  <c r="L174" i="32"/>
  <c r="K174" i="32"/>
  <c r="J174" i="32"/>
  <c r="I174" i="32"/>
  <c r="H174" i="32"/>
  <c r="G174" i="32"/>
  <c r="F174" i="32"/>
  <c r="E174" i="32"/>
  <c r="D174" i="32"/>
  <c r="C174" i="32"/>
  <c r="U173" i="32"/>
  <c r="P173" i="32"/>
  <c r="O173" i="32"/>
  <c r="Q173" i="32" s="1"/>
  <c r="N173" i="32"/>
  <c r="W173" i="32" s="1"/>
  <c r="M173" i="32"/>
  <c r="L173" i="32"/>
  <c r="K173" i="32"/>
  <c r="J173" i="32"/>
  <c r="I173" i="32"/>
  <c r="H173" i="32"/>
  <c r="G173" i="32"/>
  <c r="F173" i="32"/>
  <c r="E173" i="32"/>
  <c r="D173" i="32"/>
  <c r="C173" i="32"/>
  <c r="W172" i="32"/>
  <c r="U172" i="32"/>
  <c r="S172" i="32"/>
  <c r="Q172" i="32"/>
  <c r="P172" i="32"/>
  <c r="N172" i="32"/>
  <c r="M172" i="32"/>
  <c r="L172" i="32"/>
  <c r="O172" i="32" s="1"/>
  <c r="K172" i="32"/>
  <c r="V172" i="32" s="1"/>
  <c r="J172" i="32"/>
  <c r="I172" i="32"/>
  <c r="H172" i="32"/>
  <c r="G172" i="32"/>
  <c r="F172" i="32"/>
  <c r="E172" i="32"/>
  <c r="D172" i="32"/>
  <c r="C172" i="32"/>
  <c r="U171" i="32"/>
  <c r="P171" i="32"/>
  <c r="O171" i="32"/>
  <c r="Q171" i="32" s="1"/>
  <c r="N171" i="32"/>
  <c r="W171" i="32" s="1"/>
  <c r="M171" i="32"/>
  <c r="L171" i="32"/>
  <c r="K171" i="32"/>
  <c r="J171" i="32"/>
  <c r="I171" i="32"/>
  <c r="H171" i="32"/>
  <c r="G171" i="32"/>
  <c r="F171" i="32"/>
  <c r="E171" i="32"/>
  <c r="D171" i="32"/>
  <c r="C171" i="32"/>
  <c r="W170" i="32"/>
  <c r="V170" i="32"/>
  <c r="U170" i="32"/>
  <c r="S170" i="32"/>
  <c r="Q170" i="32"/>
  <c r="P170" i="32"/>
  <c r="N170" i="32"/>
  <c r="M170" i="32"/>
  <c r="L170" i="32"/>
  <c r="O170" i="32" s="1"/>
  <c r="K170" i="32"/>
  <c r="J170" i="32"/>
  <c r="I170" i="32"/>
  <c r="H170" i="32"/>
  <c r="G170" i="32"/>
  <c r="F170" i="32"/>
  <c r="E170" i="32"/>
  <c r="D170" i="32"/>
  <c r="C170" i="32"/>
  <c r="W169" i="32"/>
  <c r="U169" i="32"/>
  <c r="P169" i="32"/>
  <c r="O169" i="32"/>
  <c r="Q169" i="32" s="1"/>
  <c r="N169" i="32"/>
  <c r="M169" i="32"/>
  <c r="L169" i="32"/>
  <c r="K169" i="32"/>
  <c r="J169" i="32"/>
  <c r="I169" i="32"/>
  <c r="H169" i="32"/>
  <c r="G169" i="32"/>
  <c r="F169" i="32"/>
  <c r="E169" i="32"/>
  <c r="D169" i="32"/>
  <c r="C169" i="32"/>
  <c r="X168" i="32"/>
  <c r="W168" i="32"/>
  <c r="V168" i="32"/>
  <c r="U168" i="32"/>
  <c r="S168" i="32"/>
  <c r="Q168" i="32"/>
  <c r="P168" i="32"/>
  <c r="O168" i="32"/>
  <c r="N168" i="32"/>
  <c r="M168" i="32"/>
  <c r="L168" i="32"/>
  <c r="K168" i="32"/>
  <c r="J168" i="32"/>
  <c r="I168" i="32"/>
  <c r="H168" i="32"/>
  <c r="G168" i="32"/>
  <c r="F168" i="32"/>
  <c r="E168" i="32"/>
  <c r="D168" i="32"/>
  <c r="C168" i="32"/>
  <c r="U167" i="32"/>
  <c r="P167" i="32"/>
  <c r="O167" i="32"/>
  <c r="Q167" i="32" s="1"/>
  <c r="N167" i="32"/>
  <c r="W167" i="32" s="1"/>
  <c r="M167" i="32"/>
  <c r="L167" i="32"/>
  <c r="K167" i="32"/>
  <c r="S167" i="32" s="1"/>
  <c r="J167" i="32"/>
  <c r="I167" i="32"/>
  <c r="H167" i="32"/>
  <c r="G167" i="32"/>
  <c r="F167" i="32"/>
  <c r="E167" i="32"/>
  <c r="D167" i="32"/>
  <c r="C167" i="32"/>
  <c r="W166" i="32"/>
  <c r="U166" i="32"/>
  <c r="S166" i="32"/>
  <c r="Q166" i="32"/>
  <c r="P166" i="32"/>
  <c r="N166" i="32"/>
  <c r="M166" i="32"/>
  <c r="L166" i="32"/>
  <c r="O166" i="32" s="1"/>
  <c r="K166" i="32"/>
  <c r="V166" i="32" s="1"/>
  <c r="J166" i="32"/>
  <c r="I166" i="32"/>
  <c r="H166" i="32"/>
  <c r="G166" i="32"/>
  <c r="F166" i="32"/>
  <c r="E166" i="32"/>
  <c r="D166" i="32"/>
  <c r="C166" i="32"/>
  <c r="U165" i="32"/>
  <c r="P165" i="32"/>
  <c r="O165" i="32"/>
  <c r="Q165" i="32" s="1"/>
  <c r="N165" i="32"/>
  <c r="W165" i="32" s="1"/>
  <c r="M165" i="32"/>
  <c r="L165" i="32"/>
  <c r="K165" i="32"/>
  <c r="J165" i="32"/>
  <c r="I165" i="32"/>
  <c r="H165" i="32"/>
  <c r="G165" i="32"/>
  <c r="F165" i="32"/>
  <c r="E165" i="32"/>
  <c r="D165" i="32"/>
  <c r="C165" i="32"/>
  <c r="W164" i="32"/>
  <c r="V164" i="32"/>
  <c r="U164" i="32"/>
  <c r="S164" i="32"/>
  <c r="Q164" i="32"/>
  <c r="P164" i="32"/>
  <c r="N164" i="32"/>
  <c r="M164" i="32"/>
  <c r="L164" i="32"/>
  <c r="O164" i="32" s="1"/>
  <c r="K164" i="32"/>
  <c r="J164" i="32"/>
  <c r="I164" i="32"/>
  <c r="H164" i="32"/>
  <c r="G164" i="32"/>
  <c r="F164" i="32"/>
  <c r="E164" i="32"/>
  <c r="D164" i="32"/>
  <c r="C164" i="32"/>
  <c r="W163" i="32"/>
  <c r="U163" i="32"/>
  <c r="S163" i="32"/>
  <c r="P163" i="32"/>
  <c r="N163" i="32"/>
  <c r="M163" i="32"/>
  <c r="L163" i="32"/>
  <c r="O163" i="32" s="1"/>
  <c r="Q163" i="32" s="1"/>
  <c r="K163" i="32"/>
  <c r="V163" i="32" s="1"/>
  <c r="J163" i="32"/>
  <c r="I163" i="32"/>
  <c r="H163" i="32"/>
  <c r="G163" i="32"/>
  <c r="F163" i="32"/>
  <c r="E163" i="32"/>
  <c r="D163" i="32"/>
  <c r="C163" i="32"/>
  <c r="X162" i="32"/>
  <c r="W162" i="32"/>
  <c r="V162" i="32"/>
  <c r="U162" i="32"/>
  <c r="S162" i="32"/>
  <c r="Q162" i="32"/>
  <c r="Y162" i="32" s="1"/>
  <c r="P162" i="32"/>
  <c r="O162" i="32"/>
  <c r="N162" i="32"/>
  <c r="M162" i="32"/>
  <c r="L162" i="32"/>
  <c r="K162" i="32"/>
  <c r="J162" i="32"/>
  <c r="I162" i="32"/>
  <c r="H162" i="32"/>
  <c r="G162" i="32"/>
  <c r="F162" i="32"/>
  <c r="E162" i="32"/>
  <c r="D162" i="32"/>
  <c r="C162" i="32"/>
  <c r="V161" i="32"/>
  <c r="U161" i="32"/>
  <c r="P161" i="32"/>
  <c r="O161" i="32"/>
  <c r="Q161" i="32" s="1"/>
  <c r="N161" i="32"/>
  <c r="W161" i="32" s="1"/>
  <c r="M161" i="32"/>
  <c r="L161" i="32"/>
  <c r="K161" i="32"/>
  <c r="S161" i="32" s="1"/>
  <c r="J161" i="32"/>
  <c r="I161" i="32"/>
  <c r="H161" i="32"/>
  <c r="G161" i="32"/>
  <c r="F161" i="32"/>
  <c r="E161" i="32"/>
  <c r="D161" i="32"/>
  <c r="C161" i="32"/>
  <c r="W160" i="32"/>
  <c r="U160" i="32"/>
  <c r="P160" i="32"/>
  <c r="N160" i="32"/>
  <c r="M160" i="32"/>
  <c r="L160" i="32"/>
  <c r="O160" i="32" s="1"/>
  <c r="Q160" i="32" s="1"/>
  <c r="K160" i="32"/>
  <c r="V160" i="32" s="1"/>
  <c r="J160" i="32"/>
  <c r="I160" i="32"/>
  <c r="H160" i="32"/>
  <c r="G160" i="32"/>
  <c r="F160" i="32"/>
  <c r="E160" i="32"/>
  <c r="D160" i="32"/>
  <c r="C160" i="32"/>
  <c r="U159" i="32"/>
  <c r="P159" i="32"/>
  <c r="O159" i="32"/>
  <c r="Q159" i="32" s="1"/>
  <c r="N159" i="32"/>
  <c r="W159" i="32" s="1"/>
  <c r="M159" i="32"/>
  <c r="L159" i="32"/>
  <c r="K159" i="32"/>
  <c r="J159" i="32"/>
  <c r="I159" i="32"/>
  <c r="H159" i="32"/>
  <c r="G159" i="32"/>
  <c r="F159" i="32"/>
  <c r="E159" i="32"/>
  <c r="D159" i="32"/>
  <c r="C159" i="32"/>
  <c r="W158" i="32"/>
  <c r="V158" i="32"/>
  <c r="U158" i="32"/>
  <c r="P158" i="32"/>
  <c r="N158" i="32"/>
  <c r="M158" i="32"/>
  <c r="L158" i="32"/>
  <c r="O158" i="32" s="1"/>
  <c r="Q158" i="32" s="1"/>
  <c r="K158" i="32"/>
  <c r="S158" i="32" s="1"/>
  <c r="J158" i="32"/>
  <c r="I158" i="32"/>
  <c r="H158" i="32"/>
  <c r="G158" i="32"/>
  <c r="F158" i="32"/>
  <c r="E158" i="32"/>
  <c r="D158" i="32"/>
  <c r="C158" i="32"/>
  <c r="W157" i="32"/>
  <c r="U157" i="32"/>
  <c r="S157" i="32"/>
  <c r="Q157" i="32"/>
  <c r="P157" i="32"/>
  <c r="O157" i="32"/>
  <c r="N157" i="32"/>
  <c r="M157" i="32"/>
  <c r="L157" i="32"/>
  <c r="K157" i="32"/>
  <c r="V157" i="32" s="1"/>
  <c r="J157" i="32"/>
  <c r="I157" i="32"/>
  <c r="H157" i="32"/>
  <c r="G157" i="32"/>
  <c r="F157" i="32"/>
  <c r="E157" i="32"/>
  <c r="D157" i="32"/>
  <c r="C157" i="32"/>
  <c r="W156" i="32"/>
  <c r="V156" i="32"/>
  <c r="U156" i="32"/>
  <c r="S156" i="32"/>
  <c r="Q156" i="32"/>
  <c r="Y156" i="32" s="1"/>
  <c r="P156" i="32"/>
  <c r="O156" i="32"/>
  <c r="N156" i="32"/>
  <c r="M156" i="32"/>
  <c r="L156" i="32"/>
  <c r="K156" i="32"/>
  <c r="J156" i="32"/>
  <c r="I156" i="32"/>
  <c r="H156" i="32"/>
  <c r="G156" i="32"/>
  <c r="F156" i="32"/>
  <c r="E156" i="32"/>
  <c r="D156" i="32"/>
  <c r="C156" i="32"/>
  <c r="V155" i="32"/>
  <c r="U155" i="32"/>
  <c r="P155" i="32"/>
  <c r="O155" i="32"/>
  <c r="Q155" i="32" s="1"/>
  <c r="Y155" i="32" s="1"/>
  <c r="N155" i="32"/>
  <c r="W155" i="32" s="1"/>
  <c r="M155" i="32"/>
  <c r="L155" i="32"/>
  <c r="K155" i="32"/>
  <c r="S155" i="32" s="1"/>
  <c r="J155" i="32"/>
  <c r="I155" i="32"/>
  <c r="H155" i="32"/>
  <c r="G155" i="32"/>
  <c r="F155" i="32"/>
  <c r="E155" i="32"/>
  <c r="D155" i="32"/>
  <c r="C155" i="32"/>
  <c r="W154" i="32"/>
  <c r="U154" i="32"/>
  <c r="S154" i="32"/>
  <c r="Q154" i="32"/>
  <c r="P154" i="32"/>
  <c r="N154" i="32"/>
  <c r="M154" i="32"/>
  <c r="L154" i="32"/>
  <c r="O154" i="32" s="1"/>
  <c r="K154" i="32"/>
  <c r="V154" i="32" s="1"/>
  <c r="J154" i="32"/>
  <c r="I154" i="32"/>
  <c r="H154" i="32"/>
  <c r="G154" i="32"/>
  <c r="F154" i="32"/>
  <c r="E154" i="32"/>
  <c r="D154" i="32"/>
  <c r="C154" i="32"/>
  <c r="W153" i="32"/>
  <c r="U153" i="32"/>
  <c r="P153" i="32"/>
  <c r="O153" i="32"/>
  <c r="Q153" i="32" s="1"/>
  <c r="N153" i="32"/>
  <c r="M153" i="32"/>
  <c r="L153" i="32"/>
  <c r="K153" i="32"/>
  <c r="J153" i="32"/>
  <c r="I153" i="32"/>
  <c r="H153" i="32"/>
  <c r="G153" i="32"/>
  <c r="F153" i="32"/>
  <c r="E153" i="32"/>
  <c r="D153" i="32"/>
  <c r="C153" i="32"/>
  <c r="W152" i="32"/>
  <c r="V152" i="32"/>
  <c r="U152" i="32"/>
  <c r="P152" i="32"/>
  <c r="N152" i="32"/>
  <c r="M152" i="32"/>
  <c r="L152" i="32"/>
  <c r="O152" i="32" s="1"/>
  <c r="Q152" i="32" s="1"/>
  <c r="K152" i="32"/>
  <c r="S152" i="32" s="1"/>
  <c r="J152" i="32"/>
  <c r="I152" i="32"/>
  <c r="H152" i="32"/>
  <c r="G152" i="32"/>
  <c r="F152" i="32"/>
  <c r="E152" i="32"/>
  <c r="D152" i="32"/>
  <c r="C152" i="32"/>
  <c r="W151" i="32"/>
  <c r="U151" i="32"/>
  <c r="P151" i="32"/>
  <c r="N151" i="32"/>
  <c r="M151" i="32"/>
  <c r="L151" i="32"/>
  <c r="O151" i="32" s="1"/>
  <c r="Q151" i="32" s="1"/>
  <c r="K151" i="32"/>
  <c r="V151" i="32" s="1"/>
  <c r="J151" i="32"/>
  <c r="I151" i="32"/>
  <c r="H151" i="32"/>
  <c r="G151" i="32"/>
  <c r="F151" i="32"/>
  <c r="E151" i="32"/>
  <c r="D151" i="32"/>
  <c r="C151" i="32"/>
  <c r="W150" i="32"/>
  <c r="V150" i="32"/>
  <c r="U150" i="32"/>
  <c r="X150" i="32" s="1"/>
  <c r="S150" i="32"/>
  <c r="Q150" i="32"/>
  <c r="P150" i="32"/>
  <c r="O150" i="32"/>
  <c r="N150" i="32"/>
  <c r="M150" i="32"/>
  <c r="L150" i="32"/>
  <c r="K150" i="32"/>
  <c r="J150" i="32"/>
  <c r="I150" i="32"/>
  <c r="H150" i="32"/>
  <c r="G150" i="32"/>
  <c r="F150" i="32"/>
  <c r="E150" i="32"/>
  <c r="D150" i="32"/>
  <c r="C150" i="32"/>
  <c r="V149" i="32"/>
  <c r="U149" i="32"/>
  <c r="S149" i="32"/>
  <c r="P149" i="32"/>
  <c r="O149" i="32"/>
  <c r="Q149" i="32" s="1"/>
  <c r="N149" i="32"/>
  <c r="W149" i="32" s="1"/>
  <c r="M149" i="32"/>
  <c r="L149" i="32"/>
  <c r="K149" i="32"/>
  <c r="J149" i="32"/>
  <c r="I149" i="32"/>
  <c r="H149" i="32"/>
  <c r="G149" i="32"/>
  <c r="F149" i="32"/>
  <c r="E149" i="32"/>
  <c r="D149" i="32"/>
  <c r="C149" i="32"/>
  <c r="U148" i="32"/>
  <c r="S148" i="32"/>
  <c r="P148" i="32"/>
  <c r="N148" i="32"/>
  <c r="W148" i="32" s="1"/>
  <c r="M148" i="32"/>
  <c r="L148" i="32"/>
  <c r="O148" i="32" s="1"/>
  <c r="Q148" i="32" s="1"/>
  <c r="K148" i="32"/>
  <c r="V148" i="32" s="1"/>
  <c r="J148" i="32"/>
  <c r="I148" i="32"/>
  <c r="H148" i="32"/>
  <c r="G148" i="32"/>
  <c r="F148" i="32"/>
  <c r="E148" i="32"/>
  <c r="D148" i="32"/>
  <c r="C148" i="32"/>
  <c r="U147" i="32"/>
  <c r="P147" i="32"/>
  <c r="N147" i="32"/>
  <c r="W147" i="32" s="1"/>
  <c r="M147" i="32"/>
  <c r="L147" i="32"/>
  <c r="O147" i="32" s="1"/>
  <c r="Q147" i="32" s="1"/>
  <c r="K147" i="32"/>
  <c r="S147" i="32" s="1"/>
  <c r="J147" i="32"/>
  <c r="I147" i="32"/>
  <c r="H147" i="32"/>
  <c r="G147" i="32"/>
  <c r="F147" i="32"/>
  <c r="E147" i="32"/>
  <c r="D147" i="32"/>
  <c r="C147" i="32"/>
  <c r="W146" i="32"/>
  <c r="U146" i="32"/>
  <c r="Q146" i="32"/>
  <c r="P146" i="32"/>
  <c r="N146" i="32"/>
  <c r="M146" i="32"/>
  <c r="L146" i="32"/>
  <c r="O146" i="32" s="1"/>
  <c r="K146" i="32"/>
  <c r="S146" i="32" s="1"/>
  <c r="J146" i="32"/>
  <c r="I146" i="32"/>
  <c r="H146" i="32"/>
  <c r="G146" i="32"/>
  <c r="F146" i="32"/>
  <c r="E146" i="32"/>
  <c r="D146" i="32"/>
  <c r="C146" i="32"/>
  <c r="W145" i="32"/>
  <c r="V145" i="32"/>
  <c r="U145" i="32"/>
  <c r="S145" i="32"/>
  <c r="P145" i="32"/>
  <c r="O145" i="32"/>
  <c r="Q145" i="32" s="1"/>
  <c r="N145" i="32"/>
  <c r="M145" i="32"/>
  <c r="L145" i="32"/>
  <c r="K145" i="32"/>
  <c r="J145" i="32"/>
  <c r="I145" i="32"/>
  <c r="H145" i="32"/>
  <c r="G145" i="32"/>
  <c r="F145" i="32"/>
  <c r="E145" i="32"/>
  <c r="D145" i="32"/>
  <c r="C145" i="32"/>
  <c r="U144" i="32"/>
  <c r="S144" i="32"/>
  <c r="Q144" i="32"/>
  <c r="P144" i="32"/>
  <c r="O144" i="32"/>
  <c r="N144" i="32"/>
  <c r="W144" i="32" s="1"/>
  <c r="M144" i="32"/>
  <c r="L144" i="32"/>
  <c r="K144" i="32"/>
  <c r="J144" i="32"/>
  <c r="I144" i="32"/>
  <c r="H144" i="32"/>
  <c r="G144" i="32"/>
  <c r="F144" i="32"/>
  <c r="E144" i="32"/>
  <c r="D144" i="32"/>
  <c r="C144" i="32"/>
  <c r="V143" i="32"/>
  <c r="U143" i="32"/>
  <c r="P143" i="32"/>
  <c r="N143" i="32"/>
  <c r="W143" i="32" s="1"/>
  <c r="M143" i="32"/>
  <c r="L143" i="32"/>
  <c r="O143" i="32" s="1"/>
  <c r="Q143" i="32" s="1"/>
  <c r="K143" i="32"/>
  <c r="S143" i="32" s="1"/>
  <c r="J143" i="32"/>
  <c r="I143" i="32"/>
  <c r="H143" i="32"/>
  <c r="G143" i="32"/>
  <c r="F143" i="32"/>
  <c r="E143" i="32"/>
  <c r="D143" i="32"/>
  <c r="C143" i="32"/>
  <c r="W142" i="32"/>
  <c r="U142" i="32"/>
  <c r="S142" i="32"/>
  <c r="Q142" i="32"/>
  <c r="P142" i="32"/>
  <c r="O142" i="32"/>
  <c r="N142" i="32"/>
  <c r="M142" i="32"/>
  <c r="L142" i="32"/>
  <c r="K142" i="32"/>
  <c r="J142" i="32"/>
  <c r="I142" i="32"/>
  <c r="H142" i="32"/>
  <c r="G142" i="32"/>
  <c r="F142" i="32"/>
  <c r="E142" i="32"/>
  <c r="D142" i="32"/>
  <c r="C142" i="32"/>
  <c r="U141" i="32"/>
  <c r="P141" i="32"/>
  <c r="N141" i="32"/>
  <c r="M141" i="32"/>
  <c r="L141" i="32"/>
  <c r="O141" i="32" s="1"/>
  <c r="Q141" i="32" s="1"/>
  <c r="K141" i="32"/>
  <c r="S141" i="32" s="1"/>
  <c r="J141" i="32"/>
  <c r="I141" i="32"/>
  <c r="H141" i="32"/>
  <c r="G141" i="32"/>
  <c r="F141" i="32"/>
  <c r="E141" i="32"/>
  <c r="D141" i="32"/>
  <c r="C141" i="32"/>
  <c r="U140" i="32"/>
  <c r="P140" i="32"/>
  <c r="N140" i="32"/>
  <c r="W140" i="32" s="1"/>
  <c r="M140" i="32"/>
  <c r="L140" i="32"/>
  <c r="O140" i="32" s="1"/>
  <c r="Q140" i="32" s="1"/>
  <c r="K140" i="32"/>
  <c r="V140" i="32" s="1"/>
  <c r="J140" i="32"/>
  <c r="I140" i="32"/>
  <c r="H140" i="32"/>
  <c r="G140" i="32"/>
  <c r="F140" i="32"/>
  <c r="E140" i="32"/>
  <c r="D140" i="32"/>
  <c r="C140" i="32"/>
  <c r="W139" i="32"/>
  <c r="V139" i="32"/>
  <c r="U139" i="32"/>
  <c r="S139" i="32"/>
  <c r="P139" i="32"/>
  <c r="O139" i="32"/>
  <c r="Q139" i="32" s="1"/>
  <c r="Y139" i="32" s="1"/>
  <c r="N139" i="32"/>
  <c r="M139" i="32"/>
  <c r="L139" i="32"/>
  <c r="K139" i="32"/>
  <c r="J139" i="32"/>
  <c r="I139" i="32"/>
  <c r="H139" i="32"/>
  <c r="G139" i="32"/>
  <c r="F139" i="32"/>
  <c r="E139" i="32"/>
  <c r="D139" i="32"/>
  <c r="C139" i="32"/>
  <c r="W138" i="32"/>
  <c r="U138" i="32"/>
  <c r="P138" i="32"/>
  <c r="O138" i="32"/>
  <c r="Q138" i="32" s="1"/>
  <c r="N138" i="32"/>
  <c r="M138" i="32"/>
  <c r="L138" i="32"/>
  <c r="K138" i="32"/>
  <c r="S138" i="32" s="1"/>
  <c r="J138" i="32"/>
  <c r="I138" i="32"/>
  <c r="H138" i="32"/>
  <c r="G138" i="32"/>
  <c r="F138" i="32"/>
  <c r="E138" i="32"/>
  <c r="D138" i="32"/>
  <c r="C138" i="32"/>
  <c r="W137" i="32"/>
  <c r="V137" i="32"/>
  <c r="U137" i="32"/>
  <c r="S137" i="32"/>
  <c r="P137" i="32"/>
  <c r="O137" i="32"/>
  <c r="Q137" i="32" s="1"/>
  <c r="N137" i="32"/>
  <c r="M137" i="32"/>
  <c r="L137" i="32"/>
  <c r="K137" i="32"/>
  <c r="J137" i="32"/>
  <c r="I137" i="32"/>
  <c r="H137" i="32"/>
  <c r="G137" i="32"/>
  <c r="F137" i="32"/>
  <c r="E137" i="32"/>
  <c r="D137" i="32"/>
  <c r="C137" i="32"/>
  <c r="W136" i="32"/>
  <c r="U136" i="32"/>
  <c r="S136" i="32"/>
  <c r="P136" i="32"/>
  <c r="N136" i="32"/>
  <c r="M136" i="32"/>
  <c r="L136" i="32"/>
  <c r="O136" i="32" s="1"/>
  <c r="Q136" i="32" s="1"/>
  <c r="K136" i="32"/>
  <c r="V136" i="32" s="1"/>
  <c r="J136" i="32"/>
  <c r="I136" i="32"/>
  <c r="H136" i="32"/>
  <c r="G136" i="32"/>
  <c r="F136" i="32"/>
  <c r="E136" i="32"/>
  <c r="D136" i="32"/>
  <c r="C136" i="32"/>
  <c r="U135" i="32"/>
  <c r="P135" i="32"/>
  <c r="O135" i="32"/>
  <c r="Q135" i="32" s="1"/>
  <c r="N135" i="32"/>
  <c r="W135" i="32" s="1"/>
  <c r="M135" i="32"/>
  <c r="L135" i="32"/>
  <c r="K135" i="32"/>
  <c r="S135" i="32" s="1"/>
  <c r="J135" i="32"/>
  <c r="I135" i="32"/>
  <c r="H135" i="32"/>
  <c r="G135" i="32"/>
  <c r="F135" i="32"/>
  <c r="E135" i="32"/>
  <c r="D135" i="32"/>
  <c r="C135" i="32"/>
  <c r="V134" i="32"/>
  <c r="U134" i="32"/>
  <c r="P134" i="32"/>
  <c r="N134" i="32"/>
  <c r="W134" i="32" s="1"/>
  <c r="M134" i="32"/>
  <c r="L134" i="32"/>
  <c r="O134" i="32" s="1"/>
  <c r="Q134" i="32" s="1"/>
  <c r="K134" i="32"/>
  <c r="S134" i="32" s="1"/>
  <c r="J134" i="32"/>
  <c r="I134" i="32"/>
  <c r="H134" i="32"/>
  <c r="G134" i="32"/>
  <c r="F134" i="32"/>
  <c r="E134" i="32"/>
  <c r="D134" i="32"/>
  <c r="C134" i="32"/>
  <c r="W133" i="32"/>
  <c r="U133" i="32"/>
  <c r="S133" i="32"/>
  <c r="X133" i="32" s="1"/>
  <c r="Q133" i="32"/>
  <c r="P133" i="32"/>
  <c r="O133" i="32"/>
  <c r="N133" i="32"/>
  <c r="M133" i="32"/>
  <c r="L133" i="32"/>
  <c r="K133" i="32"/>
  <c r="V133" i="32" s="1"/>
  <c r="J133" i="32"/>
  <c r="I133" i="32"/>
  <c r="H133" i="32"/>
  <c r="G133" i="32"/>
  <c r="F133" i="32"/>
  <c r="E133" i="32"/>
  <c r="D133" i="32"/>
  <c r="C133" i="32"/>
  <c r="V132" i="32"/>
  <c r="U132" i="32"/>
  <c r="S132" i="32"/>
  <c r="P132" i="32"/>
  <c r="O132" i="32"/>
  <c r="Q132" i="32" s="1"/>
  <c r="N132" i="32"/>
  <c r="W132" i="32" s="1"/>
  <c r="M132" i="32"/>
  <c r="L132" i="32"/>
  <c r="K132" i="32"/>
  <c r="J132" i="32"/>
  <c r="I132" i="32"/>
  <c r="H132" i="32"/>
  <c r="G132" i="32"/>
  <c r="F132" i="32"/>
  <c r="E132" i="32"/>
  <c r="D132" i="32"/>
  <c r="C132" i="32"/>
  <c r="U131" i="32"/>
  <c r="P131" i="32"/>
  <c r="N131" i="32"/>
  <c r="W131" i="32" s="1"/>
  <c r="M131" i="32"/>
  <c r="L131" i="32"/>
  <c r="O131" i="32" s="1"/>
  <c r="Q131" i="32" s="1"/>
  <c r="K131" i="32"/>
  <c r="V131" i="32" s="1"/>
  <c r="J131" i="32"/>
  <c r="I131" i="32"/>
  <c r="H131" i="32"/>
  <c r="G131" i="32"/>
  <c r="F131" i="32"/>
  <c r="E131" i="32"/>
  <c r="D131" i="32"/>
  <c r="C131" i="32"/>
  <c r="U130" i="32"/>
  <c r="P130" i="32"/>
  <c r="N130" i="32"/>
  <c r="W130" i="32" s="1"/>
  <c r="M130" i="32"/>
  <c r="L130" i="32"/>
  <c r="O130" i="32" s="1"/>
  <c r="Q130" i="32" s="1"/>
  <c r="K130" i="32"/>
  <c r="J130" i="32"/>
  <c r="I130" i="32"/>
  <c r="H130" i="32"/>
  <c r="G130" i="32"/>
  <c r="F130" i="32"/>
  <c r="E130" i="32"/>
  <c r="D130" i="32"/>
  <c r="C130" i="32"/>
  <c r="W129" i="32"/>
  <c r="U129" i="32"/>
  <c r="Q129" i="32"/>
  <c r="P129" i="32"/>
  <c r="O129" i="32"/>
  <c r="N129" i="32"/>
  <c r="M129" i="32"/>
  <c r="L129" i="32"/>
  <c r="K129" i="32"/>
  <c r="S129" i="32" s="1"/>
  <c r="J129" i="32"/>
  <c r="I129" i="32"/>
  <c r="H129" i="32"/>
  <c r="G129" i="32"/>
  <c r="F129" i="32"/>
  <c r="E129" i="32"/>
  <c r="D129" i="32"/>
  <c r="C129" i="32"/>
  <c r="W128" i="32"/>
  <c r="V128" i="32"/>
  <c r="U128" i="32"/>
  <c r="S128" i="32"/>
  <c r="P128" i="32"/>
  <c r="O128" i="32"/>
  <c r="Q128" i="32" s="1"/>
  <c r="N128" i="32"/>
  <c r="M128" i="32"/>
  <c r="L128" i="32"/>
  <c r="K128" i="32"/>
  <c r="J128" i="32"/>
  <c r="I128" i="32"/>
  <c r="H128" i="32"/>
  <c r="G128" i="32"/>
  <c r="F128" i="32"/>
  <c r="E128" i="32"/>
  <c r="D128" i="32"/>
  <c r="C128" i="32"/>
  <c r="W127" i="32"/>
  <c r="U127" i="32"/>
  <c r="S127" i="32"/>
  <c r="P127" i="32"/>
  <c r="N127" i="32"/>
  <c r="M127" i="32"/>
  <c r="L127" i="32"/>
  <c r="O127" i="32" s="1"/>
  <c r="Q127" i="32" s="1"/>
  <c r="K127" i="32"/>
  <c r="V127" i="32" s="1"/>
  <c r="J127" i="32"/>
  <c r="I127" i="32"/>
  <c r="H127" i="32"/>
  <c r="G127" i="32"/>
  <c r="F127" i="32"/>
  <c r="E127" i="32"/>
  <c r="D127" i="32"/>
  <c r="C127" i="32"/>
  <c r="U126" i="32"/>
  <c r="P126" i="32"/>
  <c r="O126" i="32"/>
  <c r="Q126" i="32" s="1"/>
  <c r="N126" i="32"/>
  <c r="W126" i="32" s="1"/>
  <c r="M126" i="32"/>
  <c r="L126" i="32"/>
  <c r="K126" i="32"/>
  <c r="J126" i="32"/>
  <c r="I126" i="32"/>
  <c r="H126" i="32"/>
  <c r="G126" i="32"/>
  <c r="F126" i="32"/>
  <c r="E126" i="32"/>
  <c r="D126" i="32"/>
  <c r="C126" i="32"/>
  <c r="V125" i="32"/>
  <c r="U125" i="32"/>
  <c r="P125" i="32"/>
  <c r="N125" i="32"/>
  <c r="W125" i="32" s="1"/>
  <c r="M125" i="32"/>
  <c r="L125" i="32"/>
  <c r="O125" i="32" s="1"/>
  <c r="Q125" i="32" s="1"/>
  <c r="K125" i="32"/>
  <c r="S125" i="32" s="1"/>
  <c r="J125" i="32"/>
  <c r="I125" i="32"/>
  <c r="H125" i="32"/>
  <c r="G125" i="32"/>
  <c r="F125" i="32"/>
  <c r="E125" i="32"/>
  <c r="D125" i="32"/>
  <c r="C125" i="32"/>
  <c r="W124" i="32"/>
  <c r="U124" i="32"/>
  <c r="Q124" i="32"/>
  <c r="P124" i="32"/>
  <c r="O124" i="32"/>
  <c r="N124" i="32"/>
  <c r="M124" i="32"/>
  <c r="L124" i="32"/>
  <c r="K124" i="32"/>
  <c r="S124" i="32" s="1"/>
  <c r="J124" i="32"/>
  <c r="I124" i="32"/>
  <c r="H124" i="32"/>
  <c r="G124" i="32"/>
  <c r="F124" i="32"/>
  <c r="E124" i="32"/>
  <c r="D124" i="32"/>
  <c r="C124" i="32"/>
  <c r="U123" i="32"/>
  <c r="P123" i="32"/>
  <c r="N123" i="32"/>
  <c r="M123" i="32"/>
  <c r="L123" i="32"/>
  <c r="O123" i="32" s="1"/>
  <c r="Q123" i="32" s="1"/>
  <c r="K123" i="32"/>
  <c r="S123" i="32" s="1"/>
  <c r="J123" i="32"/>
  <c r="I123" i="32"/>
  <c r="H123" i="32"/>
  <c r="G123" i="32"/>
  <c r="F123" i="32"/>
  <c r="E123" i="32"/>
  <c r="D123" i="32"/>
  <c r="C123" i="32"/>
  <c r="U122" i="32"/>
  <c r="P122" i="32"/>
  <c r="N122" i="32"/>
  <c r="W122" i="32" s="1"/>
  <c r="M122" i="32"/>
  <c r="L122" i="32"/>
  <c r="O122" i="32" s="1"/>
  <c r="Q122" i="32" s="1"/>
  <c r="K122" i="32"/>
  <c r="V122" i="32" s="1"/>
  <c r="J122" i="32"/>
  <c r="I122" i="32"/>
  <c r="H122" i="32"/>
  <c r="G122" i="32"/>
  <c r="F122" i="32"/>
  <c r="E122" i="32"/>
  <c r="D122" i="32"/>
  <c r="C122" i="32"/>
  <c r="W121" i="32"/>
  <c r="V121" i="32"/>
  <c r="U121" i="32"/>
  <c r="S121" i="32"/>
  <c r="P121" i="32"/>
  <c r="O121" i="32"/>
  <c r="Q121" i="32" s="1"/>
  <c r="Y121" i="32" s="1"/>
  <c r="N121" i="32"/>
  <c r="M121" i="32"/>
  <c r="L121" i="32"/>
  <c r="K121" i="32"/>
  <c r="J121" i="32"/>
  <c r="I121" i="32"/>
  <c r="H121" i="32"/>
  <c r="G121" i="32"/>
  <c r="F121" i="32"/>
  <c r="E121" i="32"/>
  <c r="D121" i="32"/>
  <c r="C121" i="32"/>
  <c r="W120" i="32"/>
  <c r="U120" i="32"/>
  <c r="P120" i="32"/>
  <c r="O120" i="32"/>
  <c r="Q120" i="32" s="1"/>
  <c r="N120" i="32"/>
  <c r="M120" i="32"/>
  <c r="L120" i="32"/>
  <c r="K120" i="32"/>
  <c r="J120" i="32"/>
  <c r="I120" i="32"/>
  <c r="H120" i="32"/>
  <c r="G120" i="32"/>
  <c r="F120" i="32"/>
  <c r="E120" i="32"/>
  <c r="D120" i="32"/>
  <c r="C120" i="32"/>
  <c r="W119" i="32"/>
  <c r="V119" i="32"/>
  <c r="U119" i="32"/>
  <c r="S119" i="32"/>
  <c r="P119" i="32"/>
  <c r="O119" i="32"/>
  <c r="Q119" i="32" s="1"/>
  <c r="N119" i="32"/>
  <c r="M119" i="32"/>
  <c r="L119" i="32"/>
  <c r="K119" i="32"/>
  <c r="J119" i="32"/>
  <c r="I119" i="32"/>
  <c r="H119" i="32"/>
  <c r="G119" i="32"/>
  <c r="F119" i="32"/>
  <c r="E119" i="32"/>
  <c r="D119" i="32"/>
  <c r="C119" i="32"/>
  <c r="W118" i="32"/>
  <c r="U118" i="32"/>
  <c r="S118" i="32"/>
  <c r="P118" i="32"/>
  <c r="N118" i="32"/>
  <c r="M118" i="32"/>
  <c r="L118" i="32"/>
  <c r="O118" i="32" s="1"/>
  <c r="Q118" i="32" s="1"/>
  <c r="K118" i="32"/>
  <c r="V118" i="32" s="1"/>
  <c r="J118" i="32"/>
  <c r="I118" i="32"/>
  <c r="H118" i="32"/>
  <c r="G118" i="32"/>
  <c r="F118" i="32"/>
  <c r="E118" i="32"/>
  <c r="D118" i="32"/>
  <c r="C118" i="32"/>
  <c r="U117" i="32"/>
  <c r="P117" i="32"/>
  <c r="O117" i="32"/>
  <c r="Q117" i="32" s="1"/>
  <c r="N117" i="32"/>
  <c r="M117" i="32"/>
  <c r="L117" i="32"/>
  <c r="K117" i="32"/>
  <c r="S117" i="32" s="1"/>
  <c r="J117" i="32"/>
  <c r="I117" i="32"/>
  <c r="H117" i="32"/>
  <c r="G117" i="32"/>
  <c r="F117" i="32"/>
  <c r="E117" i="32"/>
  <c r="D117" i="32"/>
  <c r="C117" i="32"/>
  <c r="V116" i="32"/>
  <c r="U116" i="32"/>
  <c r="P116" i="32"/>
  <c r="N116" i="32"/>
  <c r="W116" i="32" s="1"/>
  <c r="M116" i="32"/>
  <c r="L116" i="32"/>
  <c r="O116" i="32" s="1"/>
  <c r="Q116" i="32" s="1"/>
  <c r="K116" i="32"/>
  <c r="S116" i="32" s="1"/>
  <c r="J116" i="32"/>
  <c r="I116" i="32"/>
  <c r="H116" i="32"/>
  <c r="G116" i="32"/>
  <c r="F116" i="32"/>
  <c r="E116" i="32"/>
  <c r="D116" i="32"/>
  <c r="C116" i="32"/>
  <c r="W115" i="32"/>
  <c r="U115" i="32"/>
  <c r="S115" i="32"/>
  <c r="Y115" i="32" s="1"/>
  <c r="Q115" i="32"/>
  <c r="P115" i="32"/>
  <c r="O115" i="32"/>
  <c r="N115" i="32"/>
  <c r="M115" i="32"/>
  <c r="L115" i="32"/>
  <c r="K115" i="32"/>
  <c r="V115" i="32" s="1"/>
  <c r="J115" i="32"/>
  <c r="I115" i="32"/>
  <c r="H115" i="32"/>
  <c r="G115" i="32"/>
  <c r="F115" i="32"/>
  <c r="E115" i="32"/>
  <c r="D115" i="32"/>
  <c r="C115" i="32"/>
  <c r="V114" i="32"/>
  <c r="U114" i="32"/>
  <c r="S114" i="32"/>
  <c r="P114" i="32"/>
  <c r="O114" i="32"/>
  <c r="Q114" i="32" s="1"/>
  <c r="N114" i="32"/>
  <c r="W114" i="32" s="1"/>
  <c r="M114" i="32"/>
  <c r="L114" i="32"/>
  <c r="K114" i="32"/>
  <c r="J114" i="32"/>
  <c r="I114" i="32"/>
  <c r="H114" i="32"/>
  <c r="G114" i="32"/>
  <c r="F114" i="32"/>
  <c r="E114" i="32"/>
  <c r="D114" i="32"/>
  <c r="C114" i="32"/>
  <c r="U113" i="32"/>
  <c r="P113" i="32"/>
  <c r="N113" i="32"/>
  <c r="W113" i="32" s="1"/>
  <c r="M113" i="32"/>
  <c r="L113" i="32"/>
  <c r="O113" i="32" s="1"/>
  <c r="Q113" i="32" s="1"/>
  <c r="K113" i="32"/>
  <c r="V113" i="32" s="1"/>
  <c r="J113" i="32"/>
  <c r="I113" i="32"/>
  <c r="H113" i="32"/>
  <c r="G113" i="32"/>
  <c r="F113" i="32"/>
  <c r="E113" i="32"/>
  <c r="D113" i="32"/>
  <c r="C113" i="32"/>
  <c r="U112" i="32"/>
  <c r="P112" i="32"/>
  <c r="N112" i="32"/>
  <c r="W112" i="32" s="1"/>
  <c r="M112" i="32"/>
  <c r="L112" i="32"/>
  <c r="O112" i="32" s="1"/>
  <c r="Q112" i="32" s="1"/>
  <c r="K112" i="32"/>
  <c r="J112" i="32"/>
  <c r="I112" i="32"/>
  <c r="H112" i="32"/>
  <c r="G112" i="32"/>
  <c r="F112" i="32"/>
  <c r="E112" i="32"/>
  <c r="D112" i="32"/>
  <c r="C112" i="32"/>
  <c r="W111" i="32"/>
  <c r="U111" i="32"/>
  <c r="Q111" i="32"/>
  <c r="P111" i="32"/>
  <c r="O111" i="32"/>
  <c r="N111" i="32"/>
  <c r="M111" i="32"/>
  <c r="L111" i="32"/>
  <c r="K111" i="32"/>
  <c r="J111" i="32"/>
  <c r="I111" i="32"/>
  <c r="H111" i="32"/>
  <c r="G111" i="32"/>
  <c r="F111" i="32"/>
  <c r="E111" i="32"/>
  <c r="D111" i="32"/>
  <c r="C111" i="32"/>
  <c r="W110" i="32"/>
  <c r="V110" i="32"/>
  <c r="U110" i="32"/>
  <c r="S110" i="32"/>
  <c r="P110" i="32"/>
  <c r="O110" i="32"/>
  <c r="Q110" i="32" s="1"/>
  <c r="N110" i="32"/>
  <c r="M110" i="32"/>
  <c r="L110" i="32"/>
  <c r="K110" i="32"/>
  <c r="J110" i="32"/>
  <c r="I110" i="32"/>
  <c r="H110" i="32"/>
  <c r="G110" i="32"/>
  <c r="F110" i="32"/>
  <c r="E110" i="32"/>
  <c r="D110" i="32"/>
  <c r="C110" i="32"/>
  <c r="W109" i="32"/>
  <c r="U109" i="32"/>
  <c r="S109" i="32"/>
  <c r="P109" i="32"/>
  <c r="N109" i="32"/>
  <c r="M109" i="32"/>
  <c r="L109" i="32"/>
  <c r="O109" i="32" s="1"/>
  <c r="Q109" i="32" s="1"/>
  <c r="K109" i="32"/>
  <c r="V109" i="32" s="1"/>
  <c r="J109" i="32"/>
  <c r="I109" i="32"/>
  <c r="H109" i="32"/>
  <c r="G109" i="32"/>
  <c r="F109" i="32"/>
  <c r="E109" i="32"/>
  <c r="D109" i="32"/>
  <c r="C109" i="32"/>
  <c r="U108" i="32"/>
  <c r="P108" i="32"/>
  <c r="O108" i="32"/>
  <c r="Q108" i="32" s="1"/>
  <c r="N108" i="32"/>
  <c r="W108" i="32" s="1"/>
  <c r="M108" i="32"/>
  <c r="L108" i="32"/>
  <c r="K108" i="32"/>
  <c r="J108" i="32"/>
  <c r="I108" i="32"/>
  <c r="H108" i="32"/>
  <c r="G108" i="32"/>
  <c r="F108" i="32"/>
  <c r="E108" i="32"/>
  <c r="D108" i="32"/>
  <c r="C108" i="32"/>
  <c r="W107" i="32"/>
  <c r="V107" i="32"/>
  <c r="U107" i="32"/>
  <c r="P107" i="32"/>
  <c r="N107" i="32"/>
  <c r="M107" i="32"/>
  <c r="L107" i="32"/>
  <c r="O107" i="32" s="1"/>
  <c r="Q107" i="32" s="1"/>
  <c r="K107" i="32"/>
  <c r="S107" i="32" s="1"/>
  <c r="J107" i="32"/>
  <c r="I107" i="32"/>
  <c r="H107" i="32"/>
  <c r="G107" i="32"/>
  <c r="F107" i="32"/>
  <c r="E107" i="32"/>
  <c r="D107" i="32"/>
  <c r="C107" i="32"/>
  <c r="W106" i="32"/>
  <c r="U106" i="32"/>
  <c r="S106" i="32"/>
  <c r="Q106" i="32"/>
  <c r="P106" i="32"/>
  <c r="O106" i="32"/>
  <c r="N106" i="32"/>
  <c r="M106" i="32"/>
  <c r="L106" i="32"/>
  <c r="K106" i="32"/>
  <c r="J106" i="32"/>
  <c r="I106" i="32"/>
  <c r="H106" i="32"/>
  <c r="G106" i="32"/>
  <c r="F106" i="32"/>
  <c r="E106" i="32"/>
  <c r="D106" i="32"/>
  <c r="C106" i="32"/>
  <c r="V105" i="32"/>
  <c r="U105" i="32"/>
  <c r="P105" i="32"/>
  <c r="N105" i="32"/>
  <c r="W105" i="32" s="1"/>
  <c r="M105" i="32"/>
  <c r="L105" i="32"/>
  <c r="O105" i="32" s="1"/>
  <c r="Q105" i="32" s="1"/>
  <c r="K105" i="32"/>
  <c r="S105" i="32" s="1"/>
  <c r="J105" i="32"/>
  <c r="I105" i="32"/>
  <c r="H105" i="32"/>
  <c r="G105" i="32"/>
  <c r="F105" i="32"/>
  <c r="E105" i="32"/>
  <c r="D105" i="32"/>
  <c r="C105" i="32"/>
  <c r="U104" i="32"/>
  <c r="P104" i="32"/>
  <c r="N104" i="32"/>
  <c r="W104" i="32" s="1"/>
  <c r="M104" i="32"/>
  <c r="L104" i="32"/>
  <c r="O104" i="32" s="1"/>
  <c r="Q104" i="32" s="1"/>
  <c r="K104" i="32"/>
  <c r="J104" i="32"/>
  <c r="I104" i="32"/>
  <c r="H104" i="32"/>
  <c r="G104" i="32"/>
  <c r="F104" i="32"/>
  <c r="E104" i="32"/>
  <c r="D104" i="32"/>
  <c r="C104" i="32"/>
  <c r="X103" i="32"/>
  <c r="W103" i="32"/>
  <c r="V103" i="32"/>
  <c r="U103" i="32"/>
  <c r="S103" i="32"/>
  <c r="P103" i="32"/>
  <c r="O103" i="32"/>
  <c r="Q103" i="32" s="1"/>
  <c r="N103" i="32"/>
  <c r="M103" i="32"/>
  <c r="L103" i="32"/>
  <c r="K103" i="32"/>
  <c r="J103" i="32"/>
  <c r="I103" i="32"/>
  <c r="H103" i="32"/>
  <c r="G103" i="32"/>
  <c r="F103" i="32"/>
  <c r="E103" i="32"/>
  <c r="D103" i="32"/>
  <c r="C103" i="32"/>
  <c r="W102" i="32"/>
  <c r="U102" i="32"/>
  <c r="Q102" i="32"/>
  <c r="P102" i="32"/>
  <c r="O102" i="32"/>
  <c r="N102" i="32"/>
  <c r="M102" i="32"/>
  <c r="L102" i="32"/>
  <c r="K102" i="32"/>
  <c r="V102" i="32" s="1"/>
  <c r="J102" i="32"/>
  <c r="I102" i="32"/>
  <c r="H102" i="32"/>
  <c r="G102" i="32"/>
  <c r="F102" i="32"/>
  <c r="E102" i="32"/>
  <c r="D102" i="32"/>
  <c r="C102" i="32"/>
  <c r="W101" i="32"/>
  <c r="V101" i="32"/>
  <c r="U101" i="32"/>
  <c r="S101" i="32"/>
  <c r="P101" i="32"/>
  <c r="O101" i="32"/>
  <c r="Q101" i="32" s="1"/>
  <c r="N101" i="32"/>
  <c r="M101" i="32"/>
  <c r="L101" i="32"/>
  <c r="K101" i="32"/>
  <c r="J101" i="32"/>
  <c r="I101" i="32"/>
  <c r="H101" i="32"/>
  <c r="G101" i="32"/>
  <c r="F101" i="32"/>
  <c r="E101" i="32"/>
  <c r="D101" i="32"/>
  <c r="C101" i="32"/>
  <c r="W100" i="32"/>
  <c r="U100" i="32"/>
  <c r="S100" i="32"/>
  <c r="Q100" i="32"/>
  <c r="P100" i="32"/>
  <c r="N100" i="32"/>
  <c r="M100" i="32"/>
  <c r="L100" i="32"/>
  <c r="O100" i="32" s="1"/>
  <c r="K100" i="32"/>
  <c r="V100" i="32" s="1"/>
  <c r="J100" i="32"/>
  <c r="I100" i="32"/>
  <c r="H100" i="32"/>
  <c r="G100" i="32"/>
  <c r="F100" i="32"/>
  <c r="E100" i="32"/>
  <c r="D100" i="32"/>
  <c r="C100" i="32"/>
  <c r="U99" i="32"/>
  <c r="P99" i="32"/>
  <c r="O99" i="32"/>
  <c r="Q99" i="32" s="1"/>
  <c r="N99" i="32"/>
  <c r="M99" i="32"/>
  <c r="L99" i="32"/>
  <c r="K99" i="32"/>
  <c r="S99" i="32" s="1"/>
  <c r="J99" i="32"/>
  <c r="I99" i="32"/>
  <c r="H99" i="32"/>
  <c r="G99" i="32"/>
  <c r="F99" i="32"/>
  <c r="E99" i="32"/>
  <c r="D99" i="32"/>
  <c r="C99" i="32"/>
  <c r="U98" i="32"/>
  <c r="P98" i="32"/>
  <c r="N98" i="32"/>
  <c r="W98" i="32" s="1"/>
  <c r="M98" i="32"/>
  <c r="L98" i="32"/>
  <c r="O98" i="32" s="1"/>
  <c r="Q98" i="32" s="1"/>
  <c r="K98" i="32"/>
  <c r="S98" i="32" s="1"/>
  <c r="J98" i="32"/>
  <c r="I98" i="32"/>
  <c r="H98" i="32"/>
  <c r="G98" i="32"/>
  <c r="F98" i="32"/>
  <c r="E98" i="32"/>
  <c r="D98" i="32"/>
  <c r="C98" i="32"/>
  <c r="Y97" i="32"/>
  <c r="X97" i="32"/>
  <c r="W97" i="32"/>
  <c r="U97" i="32"/>
  <c r="S97" i="32"/>
  <c r="Q97" i="32"/>
  <c r="P97" i="32"/>
  <c r="O97" i="32"/>
  <c r="N97" i="32"/>
  <c r="M97" i="32"/>
  <c r="L97" i="32"/>
  <c r="K97" i="32"/>
  <c r="V97" i="32" s="1"/>
  <c r="J97" i="32"/>
  <c r="I97" i="32"/>
  <c r="H97" i="32"/>
  <c r="G97" i="32"/>
  <c r="F97" i="32"/>
  <c r="E97" i="32"/>
  <c r="D97" i="32"/>
  <c r="C97" i="32"/>
  <c r="U96" i="32"/>
  <c r="S96" i="32"/>
  <c r="P96" i="32"/>
  <c r="O96" i="32"/>
  <c r="Q96" i="32" s="1"/>
  <c r="N96" i="32"/>
  <c r="W96" i="32" s="1"/>
  <c r="M96" i="32"/>
  <c r="L96" i="32"/>
  <c r="K96" i="32"/>
  <c r="J96" i="32"/>
  <c r="I96" i="32"/>
  <c r="H96" i="32"/>
  <c r="G96" i="32"/>
  <c r="F96" i="32"/>
  <c r="E96" i="32"/>
  <c r="D96" i="32"/>
  <c r="C96" i="32"/>
  <c r="U95" i="32"/>
  <c r="Q95" i="32"/>
  <c r="P95" i="32"/>
  <c r="O95" i="32"/>
  <c r="N95" i="32"/>
  <c r="W95" i="32" s="1"/>
  <c r="M95" i="32"/>
  <c r="L95" i="32"/>
  <c r="K95" i="32"/>
  <c r="J95" i="32"/>
  <c r="I95" i="32"/>
  <c r="H95" i="32"/>
  <c r="G95" i="32"/>
  <c r="F95" i="32"/>
  <c r="E95" i="32"/>
  <c r="D95" i="32"/>
  <c r="C95" i="32"/>
  <c r="U94" i="32"/>
  <c r="P94" i="32"/>
  <c r="N94" i="32"/>
  <c r="W94" i="32" s="1"/>
  <c r="M94" i="32"/>
  <c r="L94" i="32"/>
  <c r="O94" i="32" s="1"/>
  <c r="Q94" i="32" s="1"/>
  <c r="K94" i="32"/>
  <c r="J94" i="32"/>
  <c r="I94" i="32"/>
  <c r="H94" i="32"/>
  <c r="G94" i="32"/>
  <c r="F94" i="32"/>
  <c r="E94" i="32"/>
  <c r="D94" i="32"/>
  <c r="C94" i="32"/>
  <c r="W93" i="32"/>
  <c r="U93" i="32"/>
  <c r="Q93" i="32"/>
  <c r="P93" i="32"/>
  <c r="O93" i="32"/>
  <c r="N93" i="32"/>
  <c r="M93" i="32"/>
  <c r="L93" i="32"/>
  <c r="K93" i="32"/>
  <c r="J93" i="32"/>
  <c r="I93" i="32"/>
  <c r="H93" i="32"/>
  <c r="G93" i="32"/>
  <c r="F93" i="32"/>
  <c r="E93" i="32"/>
  <c r="D93" i="32"/>
  <c r="C93" i="32"/>
  <c r="W92" i="32"/>
  <c r="V92" i="32"/>
  <c r="U92" i="32"/>
  <c r="S92" i="32"/>
  <c r="P92" i="32"/>
  <c r="O92" i="32"/>
  <c r="Q92" i="32" s="1"/>
  <c r="N92" i="32"/>
  <c r="M92" i="32"/>
  <c r="L92" i="32"/>
  <c r="K92" i="32"/>
  <c r="J92" i="32"/>
  <c r="I92" i="32"/>
  <c r="H92" i="32"/>
  <c r="G92" i="32"/>
  <c r="F92" i="32"/>
  <c r="E92" i="32"/>
  <c r="D92" i="32"/>
  <c r="C92" i="32"/>
  <c r="W91" i="32"/>
  <c r="U91" i="32"/>
  <c r="S91" i="32"/>
  <c r="Q91" i="32"/>
  <c r="P91" i="32"/>
  <c r="N91" i="32"/>
  <c r="M91" i="32"/>
  <c r="L91" i="32"/>
  <c r="O91" i="32" s="1"/>
  <c r="K91" i="32"/>
  <c r="V91" i="32" s="1"/>
  <c r="J91" i="32"/>
  <c r="I91" i="32"/>
  <c r="H91" i="32"/>
  <c r="G91" i="32"/>
  <c r="F91" i="32"/>
  <c r="E91" i="32"/>
  <c r="D91" i="32"/>
  <c r="C91" i="32"/>
  <c r="U90" i="32"/>
  <c r="P90" i="32"/>
  <c r="O90" i="32"/>
  <c r="Q90" i="32" s="1"/>
  <c r="N90" i="32"/>
  <c r="W90" i="32" s="1"/>
  <c r="M90" i="32"/>
  <c r="L90" i="32"/>
  <c r="K90" i="32"/>
  <c r="J90" i="32"/>
  <c r="I90" i="32"/>
  <c r="H90" i="32"/>
  <c r="G90" i="32"/>
  <c r="F90" i="32"/>
  <c r="E90" i="32"/>
  <c r="D90" i="32"/>
  <c r="C90" i="32"/>
  <c r="U89" i="32"/>
  <c r="P89" i="32"/>
  <c r="N89" i="32"/>
  <c r="W89" i="32" s="1"/>
  <c r="M89" i="32"/>
  <c r="L89" i="32"/>
  <c r="O89" i="32" s="1"/>
  <c r="Q89" i="32" s="1"/>
  <c r="K89" i="32"/>
  <c r="S89" i="32" s="1"/>
  <c r="J89" i="32"/>
  <c r="I89" i="32"/>
  <c r="H89" i="32"/>
  <c r="G89" i="32"/>
  <c r="F89" i="32"/>
  <c r="E89" i="32"/>
  <c r="D89" i="32"/>
  <c r="C89" i="32"/>
  <c r="W88" i="32"/>
  <c r="U88" i="32"/>
  <c r="Q88" i="32"/>
  <c r="P88" i="32"/>
  <c r="O88" i="32"/>
  <c r="N88" i="32"/>
  <c r="M88" i="32"/>
  <c r="L88" i="32"/>
  <c r="K88" i="32"/>
  <c r="S88" i="32" s="1"/>
  <c r="J88" i="32"/>
  <c r="I88" i="32"/>
  <c r="H88" i="32"/>
  <c r="G88" i="32"/>
  <c r="F88" i="32"/>
  <c r="E88" i="32"/>
  <c r="D88" i="32"/>
  <c r="C88" i="32"/>
  <c r="U87" i="32"/>
  <c r="P87" i="32"/>
  <c r="N87" i="32"/>
  <c r="W87" i="32" s="1"/>
  <c r="M87" i="32"/>
  <c r="L87" i="32"/>
  <c r="O87" i="32" s="1"/>
  <c r="Q87" i="32" s="1"/>
  <c r="K87" i="32"/>
  <c r="S87" i="32" s="1"/>
  <c r="J87" i="32"/>
  <c r="I87" i="32"/>
  <c r="H87" i="32"/>
  <c r="G87" i="32"/>
  <c r="F87" i="32"/>
  <c r="E87" i="32"/>
  <c r="D87" i="32"/>
  <c r="C87" i="32"/>
  <c r="U86" i="32"/>
  <c r="P86" i="32"/>
  <c r="O86" i="32"/>
  <c r="Q86" i="32" s="1"/>
  <c r="N86" i="32"/>
  <c r="W86" i="32" s="1"/>
  <c r="M86" i="32"/>
  <c r="L86" i="32"/>
  <c r="K86" i="32"/>
  <c r="J86" i="32"/>
  <c r="I86" i="32"/>
  <c r="H86" i="32"/>
  <c r="G86" i="32"/>
  <c r="F86" i="32"/>
  <c r="E86" i="32"/>
  <c r="D86" i="32"/>
  <c r="C86" i="32"/>
  <c r="W85" i="32"/>
  <c r="V85" i="32"/>
  <c r="U85" i="32"/>
  <c r="S85" i="32"/>
  <c r="P85" i="32"/>
  <c r="O85" i="32"/>
  <c r="Q85" i="32" s="1"/>
  <c r="Y85" i="32" s="1"/>
  <c r="N85" i="32"/>
  <c r="M85" i="32"/>
  <c r="L85" i="32"/>
  <c r="K85" i="32"/>
  <c r="J85" i="32"/>
  <c r="I85" i="32"/>
  <c r="H85" i="32"/>
  <c r="G85" i="32"/>
  <c r="F85" i="32"/>
  <c r="E85" i="32"/>
  <c r="D85" i="32"/>
  <c r="C85" i="32"/>
  <c r="W84" i="32"/>
  <c r="U84" i="32"/>
  <c r="S84" i="32"/>
  <c r="Y84" i="32" s="1"/>
  <c r="Q84" i="32"/>
  <c r="P84" i="32"/>
  <c r="O84" i="32"/>
  <c r="N84" i="32"/>
  <c r="M84" i="32"/>
  <c r="L84" i="32"/>
  <c r="K84" i="32"/>
  <c r="V84" i="32" s="1"/>
  <c r="J84" i="32"/>
  <c r="I84" i="32"/>
  <c r="H84" i="32"/>
  <c r="G84" i="32"/>
  <c r="F84" i="32"/>
  <c r="E84" i="32"/>
  <c r="D84" i="32"/>
  <c r="C84" i="32"/>
  <c r="W83" i="32"/>
  <c r="V83" i="32"/>
  <c r="U83" i="32"/>
  <c r="S83" i="32"/>
  <c r="P83" i="32"/>
  <c r="O83" i="32"/>
  <c r="Q83" i="32" s="1"/>
  <c r="N83" i="32"/>
  <c r="M83" i="32"/>
  <c r="L83" i="32"/>
  <c r="K83" i="32"/>
  <c r="J83" i="32"/>
  <c r="I83" i="32"/>
  <c r="H83" i="32"/>
  <c r="G83" i="32"/>
  <c r="F83" i="32"/>
  <c r="E83" i="32"/>
  <c r="D83" i="32"/>
  <c r="C83" i="32"/>
  <c r="W82" i="32"/>
  <c r="U82" i="32"/>
  <c r="S82" i="32"/>
  <c r="Q82" i="32"/>
  <c r="P82" i="32"/>
  <c r="N82" i="32"/>
  <c r="M82" i="32"/>
  <c r="L82" i="32"/>
  <c r="O82" i="32" s="1"/>
  <c r="K82" i="32"/>
  <c r="V82" i="32" s="1"/>
  <c r="J82" i="32"/>
  <c r="I82" i="32"/>
  <c r="H82" i="32"/>
  <c r="G82" i="32"/>
  <c r="F82" i="32"/>
  <c r="E82" i="32"/>
  <c r="D82" i="32"/>
  <c r="C82" i="32"/>
  <c r="U81" i="32"/>
  <c r="P81" i="32"/>
  <c r="O81" i="32"/>
  <c r="Q81" i="32" s="1"/>
  <c r="N81" i="32"/>
  <c r="M81" i="32"/>
  <c r="L81" i="32"/>
  <c r="K81" i="32"/>
  <c r="S81" i="32" s="1"/>
  <c r="J81" i="32"/>
  <c r="I81" i="32"/>
  <c r="H81" i="32"/>
  <c r="G81" i="32"/>
  <c r="F81" i="32"/>
  <c r="E81" i="32"/>
  <c r="D81" i="32"/>
  <c r="C81" i="32"/>
  <c r="U80" i="32"/>
  <c r="P80" i="32"/>
  <c r="N80" i="32"/>
  <c r="W80" i="32" s="1"/>
  <c r="M80" i="32"/>
  <c r="L80" i="32"/>
  <c r="O80" i="32" s="1"/>
  <c r="Q80" i="32" s="1"/>
  <c r="K80" i="32"/>
  <c r="S80" i="32" s="1"/>
  <c r="J80" i="32"/>
  <c r="I80" i="32"/>
  <c r="H80" i="32"/>
  <c r="G80" i="32"/>
  <c r="F80" i="32"/>
  <c r="E80" i="32"/>
  <c r="D80" i="32"/>
  <c r="C80" i="32"/>
  <c r="W79" i="32"/>
  <c r="U79" i="32"/>
  <c r="Q79" i="32"/>
  <c r="P79" i="32"/>
  <c r="O79" i="32"/>
  <c r="N79" i="32"/>
  <c r="M79" i="32"/>
  <c r="L79" i="32"/>
  <c r="K79" i="32"/>
  <c r="V79" i="32" s="1"/>
  <c r="J79" i="32"/>
  <c r="I79" i="32"/>
  <c r="H79" i="32"/>
  <c r="G79" i="32"/>
  <c r="F79" i="32"/>
  <c r="E79" i="32"/>
  <c r="D79" i="32"/>
  <c r="C79" i="32"/>
  <c r="V78" i="32"/>
  <c r="U78" i="32"/>
  <c r="S78" i="32"/>
  <c r="P78" i="32"/>
  <c r="O78" i="32"/>
  <c r="Q78" i="32" s="1"/>
  <c r="N78" i="32"/>
  <c r="W78" i="32" s="1"/>
  <c r="M78" i="32"/>
  <c r="L78" i="32"/>
  <c r="K78" i="32"/>
  <c r="J78" i="32"/>
  <c r="I78" i="32"/>
  <c r="H78" i="32"/>
  <c r="G78" i="32"/>
  <c r="F78" i="32"/>
  <c r="E78" i="32"/>
  <c r="D78" i="32"/>
  <c r="C78" i="32"/>
  <c r="U77" i="32"/>
  <c r="P77" i="32"/>
  <c r="N77" i="32"/>
  <c r="W77" i="32" s="1"/>
  <c r="M77" i="32"/>
  <c r="L77" i="32"/>
  <c r="O77" i="32" s="1"/>
  <c r="Q77" i="32" s="1"/>
  <c r="K77" i="32"/>
  <c r="J77" i="32"/>
  <c r="I77" i="32"/>
  <c r="H77" i="32"/>
  <c r="G77" i="32"/>
  <c r="F77" i="32"/>
  <c r="E77" i="32"/>
  <c r="D77" i="32"/>
  <c r="C77" i="32"/>
  <c r="U76" i="32"/>
  <c r="P76" i="32"/>
  <c r="N76" i="32"/>
  <c r="W76" i="32" s="1"/>
  <c r="M76" i="32"/>
  <c r="L76" i="32"/>
  <c r="O76" i="32" s="1"/>
  <c r="Q76" i="32" s="1"/>
  <c r="K76" i="32"/>
  <c r="J76" i="32"/>
  <c r="I76" i="32"/>
  <c r="H76" i="32"/>
  <c r="G76" i="32"/>
  <c r="F76" i="32"/>
  <c r="E76" i="32"/>
  <c r="D76" i="32"/>
  <c r="C76" i="32"/>
  <c r="W75" i="32"/>
  <c r="U75" i="32"/>
  <c r="Q75" i="32"/>
  <c r="P75" i="32"/>
  <c r="O75" i="32"/>
  <c r="N75" i="32"/>
  <c r="M75" i="32"/>
  <c r="L75" i="32"/>
  <c r="K75" i="32"/>
  <c r="J75" i="32"/>
  <c r="I75" i="32"/>
  <c r="H75" i="32"/>
  <c r="G75" i="32"/>
  <c r="F75" i="32"/>
  <c r="E75" i="32"/>
  <c r="D75" i="32"/>
  <c r="C75" i="32"/>
  <c r="W74" i="32"/>
  <c r="V74" i="32"/>
  <c r="U74" i="32"/>
  <c r="S74" i="32"/>
  <c r="P74" i="32"/>
  <c r="O74" i="32"/>
  <c r="Q74" i="32" s="1"/>
  <c r="N74" i="32"/>
  <c r="M74" i="32"/>
  <c r="L74" i="32"/>
  <c r="K74" i="32"/>
  <c r="J74" i="32"/>
  <c r="I74" i="32"/>
  <c r="H74" i="32"/>
  <c r="G74" i="32"/>
  <c r="F74" i="32"/>
  <c r="E74" i="32"/>
  <c r="D74" i="32"/>
  <c r="C74" i="32"/>
  <c r="W73" i="32"/>
  <c r="U73" i="32"/>
  <c r="S73" i="32"/>
  <c r="Q73" i="32"/>
  <c r="P73" i="32"/>
  <c r="N73" i="32"/>
  <c r="M73" i="32"/>
  <c r="L73" i="32"/>
  <c r="O73" i="32" s="1"/>
  <c r="K73" i="32"/>
  <c r="V73" i="32" s="1"/>
  <c r="J73" i="32"/>
  <c r="I73" i="32"/>
  <c r="H73" i="32"/>
  <c r="G73" i="32"/>
  <c r="F73" i="32"/>
  <c r="E73" i="32"/>
  <c r="D73" i="32"/>
  <c r="C73" i="32"/>
  <c r="U72" i="32"/>
  <c r="P72" i="32"/>
  <c r="O72" i="32"/>
  <c r="Q72" i="32" s="1"/>
  <c r="N72" i="32"/>
  <c r="W72" i="32" s="1"/>
  <c r="M72" i="32"/>
  <c r="L72" i="32"/>
  <c r="K72" i="32"/>
  <c r="J72" i="32"/>
  <c r="I72" i="32"/>
  <c r="H72" i="32"/>
  <c r="G72" i="32"/>
  <c r="F72" i="32"/>
  <c r="E72" i="32"/>
  <c r="D72" i="32"/>
  <c r="C72" i="32"/>
  <c r="V71" i="32"/>
  <c r="U71" i="32"/>
  <c r="P71" i="32"/>
  <c r="N71" i="32"/>
  <c r="W71" i="32" s="1"/>
  <c r="M71" i="32"/>
  <c r="L71" i="32"/>
  <c r="O71" i="32" s="1"/>
  <c r="Q71" i="32" s="1"/>
  <c r="K71" i="32"/>
  <c r="S71" i="32" s="1"/>
  <c r="J71" i="32"/>
  <c r="I71" i="32"/>
  <c r="H71" i="32"/>
  <c r="G71" i="32"/>
  <c r="F71" i="32"/>
  <c r="E71" i="32"/>
  <c r="D71" i="32"/>
  <c r="C71" i="32"/>
  <c r="W70" i="32"/>
  <c r="U70" i="32"/>
  <c r="Q70" i="32"/>
  <c r="P70" i="32"/>
  <c r="O70" i="32"/>
  <c r="N70" i="32"/>
  <c r="M70" i="32"/>
  <c r="L70" i="32"/>
  <c r="K70" i="32"/>
  <c r="S70" i="32" s="1"/>
  <c r="J70" i="32"/>
  <c r="I70" i="32"/>
  <c r="H70" i="32"/>
  <c r="G70" i="32"/>
  <c r="F70" i="32"/>
  <c r="E70" i="32"/>
  <c r="D70" i="32"/>
  <c r="C70" i="32"/>
  <c r="U69" i="32"/>
  <c r="Q69" i="32"/>
  <c r="P69" i="32"/>
  <c r="N69" i="32"/>
  <c r="W69" i="32" s="1"/>
  <c r="M69" i="32"/>
  <c r="L69" i="32"/>
  <c r="O69" i="32" s="1"/>
  <c r="K69" i="32"/>
  <c r="S69" i="32" s="1"/>
  <c r="J69" i="32"/>
  <c r="I69" i="32"/>
  <c r="H69" i="32"/>
  <c r="G69" i="32"/>
  <c r="F69" i="32"/>
  <c r="E69" i="32"/>
  <c r="D69" i="32"/>
  <c r="C69" i="32"/>
  <c r="U68" i="32"/>
  <c r="P68" i="32"/>
  <c r="O68" i="32"/>
  <c r="Q68" i="32" s="1"/>
  <c r="N68" i="32"/>
  <c r="W68" i="32" s="1"/>
  <c r="M68" i="32"/>
  <c r="L68" i="32"/>
  <c r="K68" i="32"/>
  <c r="J68" i="32"/>
  <c r="I68" i="32"/>
  <c r="H68" i="32"/>
  <c r="G68" i="32"/>
  <c r="F68" i="32"/>
  <c r="E68" i="32"/>
  <c r="D68" i="32"/>
  <c r="C68" i="32"/>
  <c r="W67" i="32"/>
  <c r="X67" i="32" s="1"/>
  <c r="V67" i="32"/>
  <c r="U67" i="32"/>
  <c r="S67" i="32"/>
  <c r="P67" i="32"/>
  <c r="O67" i="32"/>
  <c r="Q67" i="32" s="1"/>
  <c r="N67" i="32"/>
  <c r="M67" i="32"/>
  <c r="L67" i="32"/>
  <c r="K67" i="32"/>
  <c r="J67" i="32"/>
  <c r="I67" i="32"/>
  <c r="H67" i="32"/>
  <c r="G67" i="32"/>
  <c r="F67" i="32"/>
  <c r="E67" i="32"/>
  <c r="D67" i="32"/>
  <c r="C67" i="32"/>
  <c r="W66" i="32"/>
  <c r="U66" i="32"/>
  <c r="S66" i="32"/>
  <c r="Y66" i="32" s="1"/>
  <c r="Q66" i="32"/>
  <c r="P66" i="32"/>
  <c r="O66" i="32"/>
  <c r="N66" i="32"/>
  <c r="M66" i="32"/>
  <c r="L66" i="32"/>
  <c r="K66" i="32"/>
  <c r="V66" i="32" s="1"/>
  <c r="J66" i="32"/>
  <c r="I66" i="32"/>
  <c r="H66" i="32"/>
  <c r="G66" i="32"/>
  <c r="F66" i="32"/>
  <c r="E66" i="32"/>
  <c r="D66" i="32"/>
  <c r="C66" i="32"/>
  <c r="W65" i="32"/>
  <c r="V65" i="32"/>
  <c r="U65" i="32"/>
  <c r="S65" i="32"/>
  <c r="P65" i="32"/>
  <c r="O65" i="32"/>
  <c r="Q65" i="32" s="1"/>
  <c r="N65" i="32"/>
  <c r="M65" i="32"/>
  <c r="L65" i="32"/>
  <c r="K65" i="32"/>
  <c r="J65" i="32"/>
  <c r="I65" i="32"/>
  <c r="H65" i="32"/>
  <c r="G65" i="32"/>
  <c r="F65" i="32"/>
  <c r="E65" i="32"/>
  <c r="D65" i="32"/>
  <c r="C65" i="32"/>
  <c r="W64" i="32"/>
  <c r="U64" i="32"/>
  <c r="S64" i="32"/>
  <c r="P64" i="32"/>
  <c r="N64" i="32"/>
  <c r="M64" i="32"/>
  <c r="L64" i="32"/>
  <c r="O64" i="32" s="1"/>
  <c r="Q64" i="32" s="1"/>
  <c r="K64" i="32"/>
  <c r="V64" i="32" s="1"/>
  <c r="J64" i="32"/>
  <c r="I64" i="32"/>
  <c r="H64" i="32"/>
  <c r="G64" i="32"/>
  <c r="F64" i="32"/>
  <c r="E64" i="32"/>
  <c r="D64" i="32"/>
  <c r="C64" i="32"/>
  <c r="U63" i="32"/>
  <c r="P63" i="32"/>
  <c r="O63" i="32"/>
  <c r="Q63" i="32" s="1"/>
  <c r="N63" i="32"/>
  <c r="M63" i="32"/>
  <c r="L63" i="32"/>
  <c r="K63" i="32"/>
  <c r="S63" i="32" s="1"/>
  <c r="J63" i="32"/>
  <c r="I63" i="32"/>
  <c r="H63" i="32"/>
  <c r="G63" i="32"/>
  <c r="F63" i="32"/>
  <c r="E63" i="32"/>
  <c r="D63" i="32"/>
  <c r="C63" i="32"/>
  <c r="U62" i="32"/>
  <c r="P62" i="32"/>
  <c r="N62" i="32"/>
  <c r="W62" i="32" s="1"/>
  <c r="M62" i="32"/>
  <c r="L62" i="32"/>
  <c r="O62" i="32" s="1"/>
  <c r="Q62" i="32" s="1"/>
  <c r="K62" i="32"/>
  <c r="S62" i="32" s="1"/>
  <c r="J62" i="32"/>
  <c r="I62" i="32"/>
  <c r="H62" i="32"/>
  <c r="G62" i="32"/>
  <c r="F62" i="32"/>
  <c r="E62" i="32"/>
  <c r="D62" i="32"/>
  <c r="C62" i="32"/>
  <c r="W61" i="32"/>
  <c r="U61" i="32"/>
  <c r="S61" i="32"/>
  <c r="Y61" i="32" s="1"/>
  <c r="Q61" i="32"/>
  <c r="P61" i="32"/>
  <c r="O61" i="32"/>
  <c r="N61" i="32"/>
  <c r="M61" i="32"/>
  <c r="L61" i="32"/>
  <c r="K61" i="32"/>
  <c r="V61" i="32" s="1"/>
  <c r="J61" i="32"/>
  <c r="I61" i="32"/>
  <c r="H61" i="32"/>
  <c r="G61" i="32"/>
  <c r="F61" i="32"/>
  <c r="E61" i="32"/>
  <c r="D61" i="32"/>
  <c r="C61" i="32"/>
  <c r="U60" i="32"/>
  <c r="S60" i="32"/>
  <c r="P60" i="32"/>
  <c r="O60" i="32"/>
  <c r="Q60" i="32" s="1"/>
  <c r="N60" i="32"/>
  <c r="W60" i="32" s="1"/>
  <c r="M60" i="32"/>
  <c r="L60" i="32"/>
  <c r="K60" i="32"/>
  <c r="J60" i="32"/>
  <c r="I60" i="32"/>
  <c r="H60" i="32"/>
  <c r="G60" i="32"/>
  <c r="F60" i="32"/>
  <c r="E60" i="32"/>
  <c r="D60" i="32"/>
  <c r="C60" i="32"/>
  <c r="U59" i="32"/>
  <c r="P59" i="32"/>
  <c r="N59" i="32"/>
  <c r="W59" i="32" s="1"/>
  <c r="M59" i="32"/>
  <c r="L59" i="32"/>
  <c r="O59" i="32" s="1"/>
  <c r="Q59" i="32" s="1"/>
  <c r="K59" i="32"/>
  <c r="J59" i="32"/>
  <c r="I59" i="32"/>
  <c r="H59" i="32"/>
  <c r="G59" i="32"/>
  <c r="F59" i="32"/>
  <c r="E59" i="32"/>
  <c r="D59" i="32"/>
  <c r="C59" i="32"/>
  <c r="U58" i="32"/>
  <c r="P58" i="32"/>
  <c r="N58" i="32"/>
  <c r="W58" i="32" s="1"/>
  <c r="M58" i="32"/>
  <c r="L58" i="32"/>
  <c r="O58" i="32" s="1"/>
  <c r="Q58" i="32" s="1"/>
  <c r="K58" i="32"/>
  <c r="J58" i="32"/>
  <c r="I58" i="32"/>
  <c r="H58" i="32"/>
  <c r="G58" i="32"/>
  <c r="F58" i="32"/>
  <c r="E58" i="32"/>
  <c r="D58" i="32"/>
  <c r="C58" i="32"/>
  <c r="W57" i="32"/>
  <c r="U57" i="32"/>
  <c r="Q57" i="32"/>
  <c r="P57" i="32"/>
  <c r="O57" i="32"/>
  <c r="N57" i="32"/>
  <c r="M57" i="32"/>
  <c r="L57" i="32"/>
  <c r="K57" i="32"/>
  <c r="J57" i="32"/>
  <c r="I57" i="32"/>
  <c r="H57" i="32"/>
  <c r="G57" i="32"/>
  <c r="F57" i="32"/>
  <c r="E57" i="32"/>
  <c r="D57" i="32"/>
  <c r="C57" i="32"/>
  <c r="W56" i="32"/>
  <c r="V56" i="32"/>
  <c r="U56" i="32"/>
  <c r="S56" i="32"/>
  <c r="P56" i="32"/>
  <c r="O56" i="32"/>
  <c r="Q56" i="32" s="1"/>
  <c r="N56" i="32"/>
  <c r="M56" i="32"/>
  <c r="L56" i="32"/>
  <c r="K56" i="32"/>
  <c r="J56" i="32"/>
  <c r="I56" i="32"/>
  <c r="H56" i="32"/>
  <c r="G56" i="32"/>
  <c r="F56" i="32"/>
  <c r="E56" i="32"/>
  <c r="D56" i="32"/>
  <c r="C56" i="32"/>
  <c r="W55" i="32"/>
  <c r="U55" i="32"/>
  <c r="S55" i="32"/>
  <c r="Q55" i="32"/>
  <c r="P55" i="32"/>
  <c r="N55" i="32"/>
  <c r="M55" i="32"/>
  <c r="L55" i="32"/>
  <c r="O55" i="32" s="1"/>
  <c r="K55" i="32"/>
  <c r="V55" i="32" s="1"/>
  <c r="J55" i="32"/>
  <c r="I55" i="32"/>
  <c r="H55" i="32"/>
  <c r="G55" i="32"/>
  <c r="F55" i="32"/>
  <c r="E55" i="32"/>
  <c r="D55" i="32"/>
  <c r="C55" i="32"/>
  <c r="U54" i="32"/>
  <c r="P54" i="32"/>
  <c r="O54" i="32"/>
  <c r="Q54" i="32" s="1"/>
  <c r="N54" i="32"/>
  <c r="W54" i="32" s="1"/>
  <c r="M54" i="32"/>
  <c r="L54" i="32"/>
  <c r="K54" i="32"/>
  <c r="J54" i="32"/>
  <c r="I54" i="32"/>
  <c r="H54" i="32"/>
  <c r="G54" i="32"/>
  <c r="F54" i="32"/>
  <c r="E54" i="32"/>
  <c r="D54" i="32"/>
  <c r="C54" i="32"/>
  <c r="V53" i="32"/>
  <c r="U53" i="32"/>
  <c r="P53" i="32"/>
  <c r="N53" i="32"/>
  <c r="W53" i="32" s="1"/>
  <c r="M53" i="32"/>
  <c r="L53" i="32"/>
  <c r="O53" i="32" s="1"/>
  <c r="Q53" i="32" s="1"/>
  <c r="K53" i="32"/>
  <c r="S53" i="32" s="1"/>
  <c r="J53" i="32"/>
  <c r="I53" i="32"/>
  <c r="H53" i="32"/>
  <c r="G53" i="32"/>
  <c r="F53" i="32"/>
  <c r="E53" i="32"/>
  <c r="D53" i="32"/>
  <c r="C53" i="32"/>
  <c r="W52" i="32"/>
  <c r="U52" i="32"/>
  <c r="Q52" i="32"/>
  <c r="P52" i="32"/>
  <c r="O52" i="32"/>
  <c r="N52" i="32"/>
  <c r="M52" i="32"/>
  <c r="L52" i="32"/>
  <c r="K52" i="32"/>
  <c r="S52" i="32" s="1"/>
  <c r="J52" i="32"/>
  <c r="I52" i="32"/>
  <c r="H52" i="32"/>
  <c r="G52" i="32"/>
  <c r="F52" i="32"/>
  <c r="E52" i="32"/>
  <c r="D52" i="32"/>
  <c r="C52" i="32"/>
  <c r="U51" i="32"/>
  <c r="Q51" i="32"/>
  <c r="P51" i="32"/>
  <c r="N51" i="32"/>
  <c r="W51" i="32" s="1"/>
  <c r="M51" i="32"/>
  <c r="L51" i="32"/>
  <c r="O51" i="32" s="1"/>
  <c r="K51" i="32"/>
  <c r="S51" i="32" s="1"/>
  <c r="J51" i="32"/>
  <c r="I51" i="32"/>
  <c r="H51" i="32"/>
  <c r="G51" i="32"/>
  <c r="F51" i="32"/>
  <c r="E51" i="32"/>
  <c r="D51" i="32"/>
  <c r="C51" i="32"/>
  <c r="U50" i="32"/>
  <c r="Q50" i="32"/>
  <c r="P50" i="32"/>
  <c r="O50" i="32"/>
  <c r="N50" i="32"/>
  <c r="W50" i="32" s="1"/>
  <c r="M50" i="32"/>
  <c r="L50" i="32"/>
  <c r="K50" i="32"/>
  <c r="J50" i="32"/>
  <c r="I50" i="32"/>
  <c r="H50" i="32"/>
  <c r="G50" i="32"/>
  <c r="F50" i="32"/>
  <c r="E50" i="32"/>
  <c r="D50" i="32"/>
  <c r="C50" i="32"/>
  <c r="W49" i="32"/>
  <c r="V49" i="32"/>
  <c r="U49" i="32"/>
  <c r="S49" i="32"/>
  <c r="P49" i="32"/>
  <c r="N49" i="32"/>
  <c r="M49" i="32"/>
  <c r="L49" i="32"/>
  <c r="O49" i="32" s="1"/>
  <c r="Q49" i="32" s="1"/>
  <c r="K49" i="32"/>
  <c r="J49" i="32"/>
  <c r="I49" i="32"/>
  <c r="H49" i="32"/>
  <c r="G49" i="32"/>
  <c r="F49" i="32"/>
  <c r="E49" i="32"/>
  <c r="D49" i="32"/>
  <c r="C49" i="32"/>
  <c r="W48" i="32"/>
  <c r="U48" i="32"/>
  <c r="Q48" i="32"/>
  <c r="P48" i="32"/>
  <c r="O48" i="32"/>
  <c r="N48" i="32"/>
  <c r="M48" i="32"/>
  <c r="L48" i="32"/>
  <c r="K48" i="32"/>
  <c r="V48" i="32" s="1"/>
  <c r="J48" i="32"/>
  <c r="I48" i="32"/>
  <c r="H48" i="32"/>
  <c r="G48" i="32"/>
  <c r="F48" i="32"/>
  <c r="E48" i="32"/>
  <c r="D48" i="32"/>
  <c r="C48" i="32"/>
  <c r="W47" i="32"/>
  <c r="V47" i="32"/>
  <c r="U47" i="32"/>
  <c r="S47" i="32"/>
  <c r="P47" i="32"/>
  <c r="O47" i="32"/>
  <c r="Q47" i="32" s="1"/>
  <c r="N47" i="32"/>
  <c r="M47" i="32"/>
  <c r="L47" i="32"/>
  <c r="K47" i="32"/>
  <c r="J47" i="32"/>
  <c r="I47" i="32"/>
  <c r="H47" i="32"/>
  <c r="G47" i="32"/>
  <c r="F47" i="32"/>
  <c r="E47" i="32"/>
  <c r="D47" i="32"/>
  <c r="C47" i="32"/>
  <c r="W46" i="32"/>
  <c r="U46" i="32"/>
  <c r="S46" i="32"/>
  <c r="P46" i="32"/>
  <c r="N46" i="32"/>
  <c r="M46" i="32"/>
  <c r="L46" i="32"/>
  <c r="O46" i="32" s="1"/>
  <c r="Q46" i="32" s="1"/>
  <c r="K46" i="32"/>
  <c r="V46" i="32" s="1"/>
  <c r="J46" i="32"/>
  <c r="I46" i="32"/>
  <c r="H46" i="32"/>
  <c r="G46" i="32"/>
  <c r="F46" i="32"/>
  <c r="E46" i="32"/>
  <c r="D46" i="32"/>
  <c r="C46" i="32"/>
  <c r="U45" i="32"/>
  <c r="P45" i="32"/>
  <c r="O45" i="32"/>
  <c r="Q45" i="32" s="1"/>
  <c r="N45" i="32"/>
  <c r="M45" i="32"/>
  <c r="L45" i="32"/>
  <c r="K45" i="32"/>
  <c r="S45" i="32" s="1"/>
  <c r="J45" i="32"/>
  <c r="I45" i="32"/>
  <c r="H45" i="32"/>
  <c r="G45" i="32"/>
  <c r="F45" i="32"/>
  <c r="E45" i="32"/>
  <c r="D45" i="32"/>
  <c r="C45" i="32"/>
  <c r="U44" i="32"/>
  <c r="P44" i="32"/>
  <c r="N44" i="32"/>
  <c r="W44" i="32" s="1"/>
  <c r="M44" i="32"/>
  <c r="L44" i="32"/>
  <c r="O44" i="32" s="1"/>
  <c r="Q44" i="32" s="1"/>
  <c r="K44" i="32"/>
  <c r="S44" i="32" s="1"/>
  <c r="J44" i="32"/>
  <c r="I44" i="32"/>
  <c r="H44" i="32"/>
  <c r="G44" i="32"/>
  <c r="F44" i="32"/>
  <c r="E44" i="32"/>
  <c r="D44" i="32"/>
  <c r="C44" i="32"/>
  <c r="W43" i="32"/>
  <c r="V43" i="32"/>
  <c r="U43" i="32"/>
  <c r="Q43" i="32"/>
  <c r="P43" i="32"/>
  <c r="O43" i="32"/>
  <c r="N43" i="32"/>
  <c r="M43" i="32"/>
  <c r="L43" i="32"/>
  <c r="K43" i="32"/>
  <c r="S43" i="32" s="1"/>
  <c r="J43" i="32"/>
  <c r="I43" i="32"/>
  <c r="H43" i="32"/>
  <c r="G43" i="32"/>
  <c r="F43" i="32"/>
  <c r="E43" i="32"/>
  <c r="D43" i="32"/>
  <c r="C43" i="32"/>
  <c r="U42" i="32"/>
  <c r="S42" i="32"/>
  <c r="Q42" i="32"/>
  <c r="P42" i="32"/>
  <c r="O42" i="32"/>
  <c r="N42" i="32"/>
  <c r="W42" i="32" s="1"/>
  <c r="M42" i="32"/>
  <c r="L42" i="32"/>
  <c r="K42" i="32"/>
  <c r="J42" i="32"/>
  <c r="I42" i="32"/>
  <c r="H42" i="32"/>
  <c r="G42" i="32"/>
  <c r="F42" i="32"/>
  <c r="E42" i="32"/>
  <c r="D42" i="32"/>
  <c r="C42" i="32"/>
  <c r="U41" i="32"/>
  <c r="Q41" i="32"/>
  <c r="P41" i="32"/>
  <c r="O41" i="32"/>
  <c r="N41" i="32"/>
  <c r="W41" i="32" s="1"/>
  <c r="M41" i="32"/>
  <c r="L41" i="32"/>
  <c r="K41" i="32"/>
  <c r="J41" i="32"/>
  <c r="I41" i="32"/>
  <c r="H41" i="32"/>
  <c r="G41" i="32"/>
  <c r="F41" i="32"/>
  <c r="E41" i="32"/>
  <c r="D41" i="32"/>
  <c r="C41" i="32"/>
  <c r="U40" i="32"/>
  <c r="P40" i="32"/>
  <c r="N40" i="32"/>
  <c r="W40" i="32" s="1"/>
  <c r="M40" i="32"/>
  <c r="L40" i="32"/>
  <c r="O40" i="32" s="1"/>
  <c r="Q40" i="32" s="1"/>
  <c r="K40" i="32"/>
  <c r="J40" i="32"/>
  <c r="I40" i="32"/>
  <c r="H40" i="32"/>
  <c r="G40" i="32"/>
  <c r="F40" i="32"/>
  <c r="E40" i="32"/>
  <c r="D40" i="32"/>
  <c r="C40" i="32"/>
  <c r="W39" i="32"/>
  <c r="U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W38" i="32"/>
  <c r="U38" i="32"/>
  <c r="S38" i="32"/>
  <c r="P38" i="32"/>
  <c r="O38" i="32"/>
  <c r="Q38" i="32" s="1"/>
  <c r="N38" i="32"/>
  <c r="V38" i="32" s="1"/>
  <c r="M38" i="32"/>
  <c r="L38" i="32"/>
  <c r="K38" i="32"/>
  <c r="J38" i="32"/>
  <c r="I38" i="32"/>
  <c r="H38" i="32"/>
  <c r="G38" i="32"/>
  <c r="F38" i="32"/>
  <c r="E38" i="32"/>
  <c r="D38" i="32"/>
  <c r="C38" i="32"/>
  <c r="W37" i="32"/>
  <c r="U37" i="32"/>
  <c r="S37" i="32"/>
  <c r="P37" i="32"/>
  <c r="N37" i="32"/>
  <c r="M37" i="32"/>
  <c r="L37" i="32"/>
  <c r="O37" i="32" s="1"/>
  <c r="Q37" i="32" s="1"/>
  <c r="K37" i="32"/>
  <c r="V37" i="32" s="1"/>
  <c r="J37" i="32"/>
  <c r="I37" i="32"/>
  <c r="H37" i="32"/>
  <c r="G37" i="32"/>
  <c r="F37" i="32"/>
  <c r="E37" i="32"/>
  <c r="D37" i="32"/>
  <c r="C37" i="32"/>
  <c r="W36" i="32"/>
  <c r="U36" i="32"/>
  <c r="P36" i="32"/>
  <c r="O36" i="32"/>
  <c r="Q36" i="32" s="1"/>
  <c r="N36" i="32"/>
  <c r="M36" i="32"/>
  <c r="L36" i="32"/>
  <c r="K36" i="32"/>
  <c r="J36" i="32"/>
  <c r="I36" i="32"/>
  <c r="H36" i="32"/>
  <c r="G36" i="32"/>
  <c r="F36" i="32"/>
  <c r="E36" i="32"/>
  <c r="D36" i="32"/>
  <c r="C36" i="32"/>
  <c r="V35" i="32"/>
  <c r="U35" i="32"/>
  <c r="P35" i="32"/>
  <c r="N35" i="32"/>
  <c r="W35" i="32" s="1"/>
  <c r="M35" i="32"/>
  <c r="L35" i="32"/>
  <c r="O35" i="32" s="1"/>
  <c r="Q35" i="32" s="1"/>
  <c r="Y35" i="32" s="1"/>
  <c r="K35" i="32"/>
  <c r="S35" i="32" s="1"/>
  <c r="J35" i="32"/>
  <c r="I35" i="32"/>
  <c r="H35" i="32"/>
  <c r="G35" i="32"/>
  <c r="F35" i="32"/>
  <c r="E35" i="32"/>
  <c r="D35" i="32"/>
  <c r="C35" i="32"/>
  <c r="W34" i="32"/>
  <c r="U34" i="32"/>
  <c r="Q34" i="32"/>
  <c r="P34" i="32"/>
  <c r="O34" i="32"/>
  <c r="N34" i="32"/>
  <c r="M34" i="32"/>
  <c r="L34" i="32"/>
  <c r="K34" i="32"/>
  <c r="S34" i="32" s="1"/>
  <c r="J34" i="32"/>
  <c r="I34" i="32"/>
  <c r="H34" i="32"/>
  <c r="G34" i="32"/>
  <c r="F34" i="32"/>
  <c r="E34" i="32"/>
  <c r="D34" i="32"/>
  <c r="C34" i="32"/>
  <c r="U33" i="32"/>
  <c r="P33" i="32"/>
  <c r="N33" i="32"/>
  <c r="W33" i="32" s="1"/>
  <c r="M33" i="32"/>
  <c r="L33" i="32"/>
  <c r="O33" i="32" s="1"/>
  <c r="Q33" i="32" s="1"/>
  <c r="K33" i="32"/>
  <c r="S33" i="32" s="1"/>
  <c r="J33" i="32"/>
  <c r="I33" i="32"/>
  <c r="H33" i="32"/>
  <c r="G33" i="32"/>
  <c r="F33" i="32"/>
  <c r="E33" i="32"/>
  <c r="D33" i="32"/>
  <c r="C33" i="32"/>
  <c r="W32" i="32"/>
  <c r="V32" i="32"/>
  <c r="U32" i="32"/>
  <c r="P32" i="32"/>
  <c r="N32" i="32"/>
  <c r="M32" i="32"/>
  <c r="L32" i="32"/>
  <c r="O32" i="32" s="1"/>
  <c r="Q32" i="32" s="1"/>
  <c r="K32" i="32"/>
  <c r="S32" i="32" s="1"/>
  <c r="J32" i="32"/>
  <c r="I32" i="32"/>
  <c r="H32" i="32"/>
  <c r="G32" i="32"/>
  <c r="F32" i="32"/>
  <c r="E32" i="32"/>
  <c r="D32" i="32"/>
  <c r="C32" i="32"/>
  <c r="W31" i="32"/>
  <c r="V31" i="32"/>
  <c r="U31" i="32"/>
  <c r="S31" i="32"/>
  <c r="P31" i="32"/>
  <c r="N31" i="32"/>
  <c r="M31" i="32"/>
  <c r="L31" i="32"/>
  <c r="O31" i="32" s="1"/>
  <c r="Q31" i="32" s="1"/>
  <c r="K31" i="32"/>
  <c r="J31" i="32"/>
  <c r="I31" i="32"/>
  <c r="H31" i="32"/>
  <c r="G31" i="32"/>
  <c r="F31" i="32"/>
  <c r="E31" i="32"/>
  <c r="D31" i="32"/>
  <c r="C31" i="32"/>
  <c r="W30" i="32"/>
  <c r="U30" i="32"/>
  <c r="P30" i="32"/>
  <c r="O30" i="32"/>
  <c r="Q30" i="32" s="1"/>
  <c r="N30" i="32"/>
  <c r="M30" i="32"/>
  <c r="L30" i="32"/>
  <c r="K30" i="32"/>
  <c r="V30" i="32" s="1"/>
  <c r="J30" i="32"/>
  <c r="I30" i="32"/>
  <c r="H30" i="32"/>
  <c r="G30" i="32"/>
  <c r="F30" i="32"/>
  <c r="E30" i="32"/>
  <c r="D30" i="32"/>
  <c r="C30" i="32"/>
  <c r="U29" i="32"/>
  <c r="S29" i="32"/>
  <c r="P29" i="32"/>
  <c r="O29" i="32"/>
  <c r="Q29" i="32" s="1"/>
  <c r="N29" i="32"/>
  <c r="W29" i="32" s="1"/>
  <c r="M29" i="32"/>
  <c r="L29" i="32"/>
  <c r="K29" i="32"/>
  <c r="J29" i="32"/>
  <c r="I29" i="32"/>
  <c r="H29" i="32"/>
  <c r="G29" i="32"/>
  <c r="F29" i="32"/>
  <c r="E29" i="32"/>
  <c r="D29" i="32"/>
  <c r="C29" i="32"/>
  <c r="W28" i="32"/>
  <c r="U28" i="32"/>
  <c r="P28" i="32"/>
  <c r="N28" i="32"/>
  <c r="M28" i="32"/>
  <c r="L28" i="32"/>
  <c r="O28" i="32" s="1"/>
  <c r="Q28" i="32" s="1"/>
  <c r="K28" i="32"/>
  <c r="V28" i="32" s="1"/>
  <c r="J28" i="32"/>
  <c r="I28" i="32"/>
  <c r="H28" i="32"/>
  <c r="G28" i="32"/>
  <c r="F28" i="32"/>
  <c r="E28" i="32"/>
  <c r="D28" i="32"/>
  <c r="C28" i="32"/>
  <c r="V27" i="32"/>
  <c r="U27" i="32"/>
  <c r="P27" i="32"/>
  <c r="N27" i="32"/>
  <c r="W27" i="32" s="1"/>
  <c r="M27" i="32"/>
  <c r="L27" i="32"/>
  <c r="O27" i="32" s="1"/>
  <c r="Q27" i="32" s="1"/>
  <c r="K27" i="32"/>
  <c r="S27" i="32" s="1"/>
  <c r="J27" i="32"/>
  <c r="I27" i="32"/>
  <c r="H27" i="32"/>
  <c r="G27" i="32"/>
  <c r="F27" i="32"/>
  <c r="E27" i="32"/>
  <c r="D27" i="32"/>
  <c r="C27" i="32"/>
  <c r="V26" i="32"/>
  <c r="U26" i="32"/>
  <c r="S26" i="32"/>
  <c r="P26" i="32"/>
  <c r="N26" i="32"/>
  <c r="W26" i="32" s="1"/>
  <c r="M26" i="32"/>
  <c r="L26" i="32"/>
  <c r="O26" i="32" s="1"/>
  <c r="Q26" i="32" s="1"/>
  <c r="K26" i="32"/>
  <c r="J26" i="32"/>
  <c r="I26" i="32"/>
  <c r="H26" i="32"/>
  <c r="G26" i="32"/>
  <c r="F26" i="32"/>
  <c r="E26" i="32"/>
  <c r="D26" i="32"/>
  <c r="C26" i="32"/>
  <c r="W25" i="32"/>
  <c r="U25" i="32"/>
  <c r="Q25" i="32"/>
  <c r="P25" i="32"/>
  <c r="O25" i="32"/>
  <c r="N25" i="32"/>
  <c r="M25" i="32"/>
  <c r="L25" i="32"/>
  <c r="K25" i="32"/>
  <c r="V25" i="32" s="1"/>
  <c r="J25" i="32"/>
  <c r="I25" i="32"/>
  <c r="H25" i="32"/>
  <c r="G25" i="32"/>
  <c r="F25" i="32"/>
  <c r="E25" i="32"/>
  <c r="D25" i="32"/>
  <c r="C25" i="32"/>
  <c r="U24" i="32"/>
  <c r="S24" i="32"/>
  <c r="Q24" i="32"/>
  <c r="P24" i="32"/>
  <c r="O24" i="32"/>
  <c r="N24" i="32"/>
  <c r="W24" i="32" s="1"/>
  <c r="M24" i="32"/>
  <c r="L24" i="32"/>
  <c r="K24" i="32"/>
  <c r="V24" i="32" s="1"/>
  <c r="J24" i="32"/>
  <c r="I24" i="32"/>
  <c r="H24" i="32"/>
  <c r="G24" i="32"/>
  <c r="F24" i="32"/>
  <c r="E24" i="32"/>
  <c r="D24" i="32"/>
  <c r="C24" i="32"/>
  <c r="U23" i="32"/>
  <c r="Q23" i="32"/>
  <c r="P23" i="32"/>
  <c r="O23" i="32"/>
  <c r="N23" i="32"/>
  <c r="W23" i="32" s="1"/>
  <c r="M23" i="32"/>
  <c r="L23" i="32"/>
  <c r="K23" i="32"/>
  <c r="S23" i="32" s="1"/>
  <c r="J23" i="32"/>
  <c r="I23" i="32"/>
  <c r="H23" i="32"/>
  <c r="G23" i="32"/>
  <c r="F23" i="32"/>
  <c r="E23" i="32"/>
  <c r="D23" i="32"/>
  <c r="C23" i="32"/>
  <c r="U22" i="32"/>
  <c r="S22" i="32"/>
  <c r="P22" i="32"/>
  <c r="N22" i="32"/>
  <c r="W22" i="32" s="1"/>
  <c r="M22" i="32"/>
  <c r="L22" i="32"/>
  <c r="O22" i="32" s="1"/>
  <c r="Q22" i="32" s="1"/>
  <c r="K22" i="32"/>
  <c r="J22" i="32"/>
  <c r="I22" i="32"/>
  <c r="H22" i="32"/>
  <c r="G22" i="32"/>
  <c r="F22" i="32"/>
  <c r="E22" i="32"/>
  <c r="D22" i="32"/>
  <c r="C22" i="32"/>
  <c r="W21" i="32"/>
  <c r="U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W20" i="32"/>
  <c r="U20" i="32"/>
  <c r="S20" i="32"/>
  <c r="P20" i="32"/>
  <c r="N20" i="32"/>
  <c r="V20" i="32" s="1"/>
  <c r="M20" i="32"/>
  <c r="L20" i="32"/>
  <c r="O20" i="32" s="1"/>
  <c r="Q20" i="32" s="1"/>
  <c r="K20" i="32"/>
  <c r="J20" i="32"/>
  <c r="I20" i="32"/>
  <c r="H20" i="32"/>
  <c r="G20" i="32"/>
  <c r="F20" i="32"/>
  <c r="E20" i="32"/>
  <c r="D20" i="32"/>
  <c r="C20" i="32"/>
  <c r="W19" i="32"/>
  <c r="U19" i="32"/>
  <c r="Q19" i="32"/>
  <c r="P19" i="32"/>
  <c r="N19" i="32"/>
  <c r="M19" i="32"/>
  <c r="L19" i="32"/>
  <c r="O19" i="32" s="1"/>
  <c r="K19" i="32"/>
  <c r="V19" i="32" s="1"/>
  <c r="J19" i="32"/>
  <c r="I19" i="32"/>
  <c r="H19" i="32"/>
  <c r="G19" i="32"/>
  <c r="F19" i="32"/>
  <c r="E19" i="32"/>
  <c r="D19" i="32"/>
  <c r="C19" i="32"/>
  <c r="W18" i="32"/>
  <c r="V18" i="32"/>
  <c r="U18" i="32"/>
  <c r="P18" i="32"/>
  <c r="O18" i="32"/>
  <c r="Q18" i="32" s="1"/>
  <c r="Y18" i="32" s="1"/>
  <c r="N18" i="32"/>
  <c r="M18" i="32"/>
  <c r="L18" i="32"/>
  <c r="K18" i="32"/>
  <c r="S18" i="32" s="1"/>
  <c r="J18" i="32"/>
  <c r="I18" i="32"/>
  <c r="H18" i="32"/>
  <c r="G18" i="32"/>
  <c r="F18" i="32"/>
  <c r="E18" i="32"/>
  <c r="D18" i="32"/>
  <c r="C18" i="32"/>
  <c r="U17" i="32"/>
  <c r="Q17" i="32"/>
  <c r="P17" i="32"/>
  <c r="N17" i="32"/>
  <c r="W17" i="32" s="1"/>
  <c r="M17" i="32"/>
  <c r="L17" i="32"/>
  <c r="O17" i="32" s="1"/>
  <c r="K17" i="32"/>
  <c r="V17" i="32" s="1"/>
  <c r="J17" i="32"/>
  <c r="I17" i="32"/>
  <c r="H17" i="32"/>
  <c r="G17" i="32"/>
  <c r="F17" i="32"/>
  <c r="E17" i="32"/>
  <c r="D17" i="32"/>
  <c r="C17" i="32"/>
  <c r="W16" i="32"/>
  <c r="U16" i="32"/>
  <c r="Q16" i="32"/>
  <c r="P16" i="32"/>
  <c r="O16" i="32"/>
  <c r="N16" i="32"/>
  <c r="M16" i="32"/>
  <c r="L16" i="32"/>
  <c r="K16" i="32"/>
  <c r="S16" i="32" s="1"/>
  <c r="J16" i="32"/>
  <c r="I16" i="32"/>
  <c r="H16" i="32"/>
  <c r="G16" i="32"/>
  <c r="F16" i="32"/>
  <c r="E16" i="32"/>
  <c r="D16" i="32"/>
  <c r="C16" i="32"/>
  <c r="U15" i="32"/>
  <c r="Q15" i="32"/>
  <c r="P15" i="32"/>
  <c r="N15" i="32"/>
  <c r="W15" i="32" s="1"/>
  <c r="M15" i="32"/>
  <c r="L15" i="32"/>
  <c r="O15" i="32" s="1"/>
  <c r="K15" i="32"/>
  <c r="S15" i="32" s="1"/>
  <c r="J15" i="32"/>
  <c r="I15" i="32"/>
  <c r="H15" i="32"/>
  <c r="G15" i="32"/>
  <c r="F15" i="32"/>
  <c r="E15" i="32"/>
  <c r="D15" i="32"/>
  <c r="C15" i="32"/>
  <c r="B15" i="32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248" i="32" s="1"/>
  <c r="B249" i="32" s="1"/>
  <c r="B250" i="32" s="1"/>
  <c r="B251" i="32" s="1"/>
  <c r="B252" i="32" s="1"/>
  <c r="B253" i="32" s="1"/>
  <c r="B254" i="32" s="1"/>
  <c r="B255" i="32" s="1"/>
  <c r="B256" i="32" s="1"/>
  <c r="B257" i="32" s="1"/>
  <c r="B258" i="32" s="1"/>
  <c r="B259" i="32" s="1"/>
  <c r="B260" i="32" s="1"/>
  <c r="B261" i="32" s="1"/>
  <c r="B262" i="32" s="1"/>
  <c r="B263" i="32" s="1"/>
  <c r="B264" i="32" s="1"/>
  <c r="B265" i="32" s="1"/>
  <c r="B266" i="32" s="1"/>
  <c r="B267" i="32" s="1"/>
  <c r="B268" i="32" s="1"/>
  <c r="B269" i="32" s="1"/>
  <c r="B270" i="32" s="1"/>
  <c r="B271" i="32" s="1"/>
  <c r="B272" i="32" s="1"/>
  <c r="B273" i="32" s="1"/>
  <c r="B274" i="32" s="1"/>
  <c r="B275" i="32" s="1"/>
  <c r="B276" i="32" s="1"/>
  <c r="B277" i="32" s="1"/>
  <c r="B278" i="32" s="1"/>
  <c r="B279" i="32" s="1"/>
  <c r="B280" i="32" s="1"/>
  <c r="B281" i="32" s="1"/>
  <c r="B282" i="32" s="1"/>
  <c r="B283" i="32" s="1"/>
  <c r="B284" i="32" s="1"/>
  <c r="B285" i="32" s="1"/>
  <c r="B286" i="32" s="1"/>
  <c r="B287" i="32" s="1"/>
  <c r="B288" i="32" s="1"/>
  <c r="B289" i="32" s="1"/>
  <c r="B290" i="32" s="1"/>
  <c r="B291" i="32" s="1"/>
  <c r="B292" i="32" s="1"/>
  <c r="B293" i="32" s="1"/>
  <c r="B294" i="32" s="1"/>
  <c r="B295" i="32" s="1"/>
  <c r="B296" i="32" s="1"/>
  <c r="B297" i="32" s="1"/>
  <c r="B298" i="32" s="1"/>
  <c r="B299" i="32" s="1"/>
  <c r="B300" i="32" s="1"/>
  <c r="B301" i="32" s="1"/>
  <c r="B302" i="32" s="1"/>
  <c r="B303" i="32" s="1"/>
  <c r="B304" i="32" s="1"/>
  <c r="B305" i="32" s="1"/>
  <c r="B306" i="32" s="1"/>
  <c r="B307" i="32" s="1"/>
  <c r="B308" i="32" s="1"/>
  <c r="B309" i="32" s="1"/>
  <c r="B310" i="32" s="1"/>
  <c r="B311" i="32" s="1"/>
  <c r="B312" i="32" s="1"/>
  <c r="B313" i="32" s="1"/>
  <c r="B314" i="32" s="1"/>
  <c r="B315" i="32" s="1"/>
  <c r="B316" i="32" s="1"/>
  <c r="B317" i="32" s="1"/>
  <c r="B318" i="32" s="1"/>
  <c r="B319" i="32" s="1"/>
  <c r="B320" i="32" s="1"/>
  <c r="B321" i="32" s="1"/>
  <c r="B322" i="32" s="1"/>
  <c r="B323" i="32" s="1"/>
  <c r="B324" i="32" s="1"/>
  <c r="B325" i="32" s="1"/>
  <c r="B326" i="32" s="1"/>
  <c r="B327" i="32" s="1"/>
  <c r="B328" i="32" s="1"/>
  <c r="B329" i="32" s="1"/>
  <c r="B330" i="32" s="1"/>
  <c r="B331" i="32" s="1"/>
  <c r="B332" i="32" s="1"/>
  <c r="B333" i="32" s="1"/>
  <c r="B334" i="32" s="1"/>
  <c r="B335" i="32" s="1"/>
  <c r="B336" i="32" s="1"/>
  <c r="B337" i="32" s="1"/>
  <c r="B338" i="32" s="1"/>
  <c r="B339" i="32" s="1"/>
  <c r="B340" i="32" s="1"/>
  <c r="B341" i="32" s="1"/>
  <c r="B342" i="32" s="1"/>
  <c r="B343" i="32" s="1"/>
  <c r="B344" i="32" s="1"/>
  <c r="B345" i="32" s="1"/>
  <c r="B346" i="32" s="1"/>
  <c r="B347" i="32" s="1"/>
  <c r="B348" i="32" s="1"/>
  <c r="B349" i="32" s="1"/>
  <c r="B350" i="32" s="1"/>
  <c r="B351" i="32" s="1"/>
  <c r="B352" i="32" s="1"/>
  <c r="B353" i="32" s="1"/>
  <c r="B354" i="32" s="1"/>
  <c r="B355" i="32" s="1"/>
  <c r="B356" i="32" s="1"/>
  <c r="B357" i="32" s="1"/>
  <c r="B358" i="32" s="1"/>
  <c r="B359" i="32" s="1"/>
  <c r="B360" i="32" s="1"/>
  <c r="B361" i="32" s="1"/>
  <c r="B362" i="32" s="1"/>
  <c r="B363" i="32" s="1"/>
  <c r="B364" i="32" s="1"/>
  <c r="B365" i="32" s="1"/>
  <c r="B366" i="32" s="1"/>
  <c r="B367" i="32" s="1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B382" i="32" s="1"/>
  <c r="B383" i="32" s="1"/>
  <c r="B384" i="32" s="1"/>
  <c r="B385" i="32" s="1"/>
  <c r="B386" i="32" s="1"/>
  <c r="B387" i="32" s="1"/>
  <c r="B388" i="32" s="1"/>
  <c r="B389" i="32" s="1"/>
  <c r="B390" i="32" s="1"/>
  <c r="B391" i="32" s="1"/>
  <c r="B392" i="32" s="1"/>
  <c r="B393" i="32" s="1"/>
  <c r="B394" i="32" s="1"/>
  <c r="B395" i="32" s="1"/>
  <c r="B396" i="32" s="1"/>
  <c r="B397" i="32" s="1"/>
  <c r="B398" i="32" s="1"/>
  <c r="B399" i="32" s="1"/>
  <c r="B400" i="32" s="1"/>
  <c r="B401" i="32" s="1"/>
  <c r="B402" i="32" s="1"/>
  <c r="B403" i="32" s="1"/>
  <c r="B404" i="32" s="1"/>
  <c r="B405" i="32" s="1"/>
  <c r="B406" i="32" s="1"/>
  <c r="B407" i="32" s="1"/>
  <c r="B408" i="32" s="1"/>
  <c r="B409" i="32" s="1"/>
  <c r="B410" i="32" s="1"/>
  <c r="B411" i="32" s="1"/>
  <c r="B412" i="32" s="1"/>
  <c r="B413" i="32" s="1"/>
  <c r="B414" i="32" s="1"/>
  <c r="B415" i="32" s="1"/>
  <c r="B416" i="32" s="1"/>
  <c r="B417" i="32" s="1"/>
  <c r="B418" i="32" s="1"/>
  <c r="B419" i="32" s="1"/>
  <c r="B420" i="32" s="1"/>
  <c r="B421" i="32" s="1"/>
  <c r="B422" i="32" s="1"/>
  <c r="B423" i="32" s="1"/>
  <c r="B424" i="32" s="1"/>
  <c r="B425" i="32" s="1"/>
  <c r="B426" i="32" s="1"/>
  <c r="B427" i="32" s="1"/>
  <c r="B428" i="32" s="1"/>
  <c r="B429" i="32" s="1"/>
  <c r="B430" i="32" s="1"/>
  <c r="B431" i="32" s="1"/>
  <c r="B432" i="32" s="1"/>
  <c r="B433" i="32" s="1"/>
  <c r="B434" i="32" s="1"/>
  <c r="B435" i="32" s="1"/>
  <c r="B436" i="32" s="1"/>
  <c r="B437" i="32" s="1"/>
  <c r="B438" i="32" s="1"/>
  <c r="B439" i="32" s="1"/>
  <c r="B440" i="32" s="1"/>
  <c r="B441" i="32" s="1"/>
  <c r="B442" i="32" s="1"/>
  <c r="B443" i="32" s="1"/>
  <c r="B444" i="32" s="1"/>
  <c r="B445" i="32" s="1"/>
  <c r="B446" i="32" s="1"/>
  <c r="B447" i="32" s="1"/>
  <c r="B448" i="32" s="1"/>
  <c r="B449" i="32" s="1"/>
  <c r="B450" i="32" s="1"/>
  <c r="B451" i="32" s="1"/>
  <c r="B452" i="32" s="1"/>
  <c r="B453" i="32" s="1"/>
  <c r="B454" i="32" s="1"/>
  <c r="B455" i="32" s="1"/>
  <c r="B456" i="32" s="1"/>
  <c r="B457" i="32" s="1"/>
  <c r="B458" i="32" s="1"/>
  <c r="B459" i="32" s="1"/>
  <c r="B460" i="32" s="1"/>
  <c r="B461" i="32" s="1"/>
  <c r="B462" i="32" s="1"/>
  <c r="B463" i="32" s="1"/>
  <c r="B464" i="32" s="1"/>
  <c r="B465" i="32" s="1"/>
  <c r="B466" i="32" s="1"/>
  <c r="B467" i="32" s="1"/>
  <c r="B468" i="32" s="1"/>
  <c r="B469" i="32" s="1"/>
  <c r="B470" i="32" s="1"/>
  <c r="B471" i="32" s="1"/>
  <c r="B472" i="32" s="1"/>
  <c r="B473" i="32" s="1"/>
  <c r="B474" i="32" s="1"/>
  <c r="B475" i="32" s="1"/>
  <c r="B476" i="32" s="1"/>
  <c r="B477" i="32" s="1"/>
  <c r="B478" i="32" s="1"/>
  <c r="B479" i="32" s="1"/>
  <c r="B480" i="32" s="1"/>
  <c r="B481" i="32" s="1"/>
  <c r="B482" i="32" s="1"/>
  <c r="B483" i="32" s="1"/>
  <c r="B484" i="32" s="1"/>
  <c r="B485" i="32" s="1"/>
  <c r="B486" i="32" s="1"/>
  <c r="B487" i="32" s="1"/>
  <c r="B488" i="32" s="1"/>
  <c r="B489" i="32" s="1"/>
  <c r="B490" i="32" s="1"/>
  <c r="B491" i="32" s="1"/>
  <c r="B492" i="32" s="1"/>
  <c r="B493" i="32" s="1"/>
  <c r="B494" i="32" s="1"/>
  <c r="B495" i="32" s="1"/>
  <c r="B496" i="32" s="1"/>
  <c r="B497" i="32" s="1"/>
  <c r="B498" i="32" s="1"/>
  <c r="B499" i="32" s="1"/>
  <c r="B500" i="32" s="1"/>
  <c r="B501" i="32" s="1"/>
  <c r="B502" i="32" s="1"/>
  <c r="B503" i="32" s="1"/>
  <c r="B504" i="32" s="1"/>
  <c r="B505" i="32" s="1"/>
  <c r="B506" i="32" s="1"/>
  <c r="B507" i="32" s="1"/>
  <c r="B508" i="32" s="1"/>
  <c r="B509" i="32" s="1"/>
  <c r="B510" i="32" s="1"/>
  <c r="B511" i="32" s="1"/>
  <c r="B512" i="32" s="1"/>
  <c r="B513" i="32" s="1"/>
  <c r="B514" i="32" s="1"/>
  <c r="B515" i="32" s="1"/>
  <c r="B516" i="32" s="1"/>
  <c r="B517" i="32" s="1"/>
  <c r="B518" i="32" s="1"/>
  <c r="B519" i="32" s="1"/>
  <c r="B520" i="32" s="1"/>
  <c r="B521" i="32" s="1"/>
  <c r="B522" i="32" s="1"/>
  <c r="B523" i="32" s="1"/>
  <c r="B524" i="32" s="1"/>
  <c r="B525" i="32" s="1"/>
  <c r="B526" i="32" s="1"/>
  <c r="B527" i="32" s="1"/>
  <c r="B528" i="32" s="1"/>
  <c r="B529" i="32" s="1"/>
  <c r="B530" i="32" s="1"/>
  <c r="B531" i="32" s="1"/>
  <c r="B532" i="32" s="1"/>
  <c r="B533" i="32" s="1"/>
  <c r="B534" i="32" s="1"/>
  <c r="B535" i="32" s="1"/>
  <c r="B536" i="32" s="1"/>
  <c r="B537" i="32" s="1"/>
  <c r="B538" i="32" s="1"/>
  <c r="B539" i="32" s="1"/>
  <c r="B540" i="32" s="1"/>
  <c r="B541" i="32" s="1"/>
  <c r="B542" i="32" s="1"/>
  <c r="B543" i="32" s="1"/>
  <c r="B544" i="32" s="1"/>
  <c r="B545" i="32" s="1"/>
  <c r="B546" i="32" s="1"/>
  <c r="B547" i="32" s="1"/>
  <c r="B548" i="32" s="1"/>
  <c r="B549" i="32" s="1"/>
  <c r="B550" i="32" s="1"/>
  <c r="B551" i="32" s="1"/>
  <c r="B552" i="32" s="1"/>
  <c r="B553" i="32" s="1"/>
  <c r="B554" i="32" s="1"/>
  <c r="B555" i="32" s="1"/>
  <c r="B556" i="32" s="1"/>
  <c r="B557" i="32" s="1"/>
  <c r="B558" i="32" s="1"/>
  <c r="B559" i="32" s="1"/>
  <c r="B560" i="32" s="1"/>
  <c r="B561" i="32" s="1"/>
  <c r="B562" i="32" s="1"/>
  <c r="B563" i="32" s="1"/>
  <c r="B564" i="32" s="1"/>
  <c r="B565" i="32" s="1"/>
  <c r="B566" i="32" s="1"/>
  <c r="B567" i="32" s="1"/>
  <c r="B568" i="32" s="1"/>
  <c r="B569" i="32" s="1"/>
  <c r="B570" i="32" s="1"/>
  <c r="B571" i="32" s="1"/>
  <c r="B572" i="32" s="1"/>
  <c r="B573" i="32" s="1"/>
  <c r="B574" i="32" s="1"/>
  <c r="B575" i="32" s="1"/>
  <c r="B576" i="32" s="1"/>
  <c r="B577" i="32" s="1"/>
  <c r="B578" i="32" s="1"/>
  <c r="B579" i="32" s="1"/>
  <c r="B580" i="32" s="1"/>
  <c r="B581" i="32" s="1"/>
  <c r="B582" i="32" s="1"/>
  <c r="B583" i="32" s="1"/>
  <c r="B584" i="32" s="1"/>
  <c r="B585" i="32" s="1"/>
  <c r="B586" i="32" s="1"/>
  <c r="B587" i="32" s="1"/>
  <c r="B588" i="32" s="1"/>
  <c r="B589" i="32" s="1"/>
  <c r="B590" i="32" s="1"/>
  <c r="B591" i="32" s="1"/>
  <c r="B592" i="32" s="1"/>
  <c r="B593" i="32" s="1"/>
  <c r="B594" i="32" s="1"/>
  <c r="B595" i="32" s="1"/>
  <c r="B596" i="32" s="1"/>
  <c r="B597" i="32" s="1"/>
  <c r="B598" i="32" s="1"/>
  <c r="B599" i="32" s="1"/>
  <c r="B600" i="32" s="1"/>
  <c r="B601" i="32" s="1"/>
  <c r="B602" i="32" s="1"/>
  <c r="B603" i="32" s="1"/>
  <c r="B604" i="32" s="1"/>
  <c r="B605" i="32" s="1"/>
  <c r="B606" i="32" s="1"/>
  <c r="B607" i="32" s="1"/>
  <c r="B608" i="32" s="1"/>
  <c r="B609" i="32" s="1"/>
  <c r="B610" i="32" s="1"/>
  <c r="B611" i="32" s="1"/>
  <c r="B612" i="32" s="1"/>
  <c r="B613" i="32" s="1"/>
  <c r="B614" i="32" s="1"/>
  <c r="B615" i="32" s="1"/>
  <c r="B616" i="32" s="1"/>
  <c r="B617" i="32" s="1"/>
  <c r="B618" i="32" s="1"/>
  <c r="B619" i="32" s="1"/>
  <c r="B620" i="32" s="1"/>
  <c r="B621" i="32" s="1"/>
  <c r="B622" i="32" s="1"/>
  <c r="B623" i="32" s="1"/>
  <c r="B624" i="32" s="1"/>
  <c r="B625" i="32" s="1"/>
  <c r="B626" i="32" s="1"/>
  <c r="B627" i="32" s="1"/>
  <c r="B628" i="32" s="1"/>
  <c r="B629" i="32" s="1"/>
  <c r="B630" i="32" s="1"/>
  <c r="B631" i="32" s="1"/>
  <c r="B632" i="32" s="1"/>
  <c r="B633" i="32" s="1"/>
  <c r="B634" i="32" s="1"/>
  <c r="B635" i="32" s="1"/>
  <c r="B636" i="32" s="1"/>
  <c r="B637" i="32" s="1"/>
  <c r="B638" i="32" s="1"/>
  <c r="B639" i="32" s="1"/>
  <c r="B640" i="32" s="1"/>
  <c r="B641" i="32" s="1"/>
  <c r="B642" i="32" s="1"/>
  <c r="B643" i="32" s="1"/>
  <c r="B644" i="32" s="1"/>
  <c r="B645" i="32" s="1"/>
  <c r="B646" i="32" s="1"/>
  <c r="B647" i="32" s="1"/>
  <c r="B648" i="32" s="1"/>
  <c r="B649" i="32" s="1"/>
  <c r="B650" i="32" s="1"/>
  <c r="B651" i="32" s="1"/>
  <c r="B652" i="32" s="1"/>
  <c r="B653" i="32" s="1"/>
  <c r="B654" i="32" s="1"/>
  <c r="B655" i="32" s="1"/>
  <c r="B656" i="32" s="1"/>
  <c r="B657" i="32" s="1"/>
  <c r="B658" i="32" s="1"/>
  <c r="B659" i="32" s="1"/>
  <c r="B660" i="32" s="1"/>
  <c r="B661" i="32" s="1"/>
  <c r="B662" i="32" s="1"/>
  <c r="B663" i="32" s="1"/>
  <c r="B664" i="32" s="1"/>
  <c r="B665" i="32" s="1"/>
  <c r="B666" i="32" s="1"/>
  <c r="B667" i="32" s="1"/>
  <c r="B668" i="32" s="1"/>
  <c r="B669" i="32" s="1"/>
  <c r="B670" i="32" s="1"/>
  <c r="B671" i="32" s="1"/>
  <c r="B672" i="32" s="1"/>
  <c r="B673" i="32" s="1"/>
  <c r="B674" i="32" s="1"/>
  <c r="B675" i="32" s="1"/>
  <c r="B676" i="32" s="1"/>
  <c r="B677" i="32" s="1"/>
  <c r="B678" i="32" s="1"/>
  <c r="B679" i="32" s="1"/>
  <c r="B680" i="32" s="1"/>
  <c r="B681" i="32" s="1"/>
  <c r="B682" i="32" s="1"/>
  <c r="B683" i="32" s="1"/>
  <c r="B684" i="32" s="1"/>
  <c r="B685" i="32" s="1"/>
  <c r="B686" i="32" s="1"/>
  <c r="B687" i="32" s="1"/>
  <c r="B688" i="32" s="1"/>
  <c r="B689" i="32" s="1"/>
  <c r="B690" i="32" s="1"/>
  <c r="B691" i="32" s="1"/>
  <c r="B692" i="32" s="1"/>
  <c r="B693" i="32" s="1"/>
  <c r="B694" i="32" s="1"/>
  <c r="B695" i="32" s="1"/>
  <c r="B696" i="32" s="1"/>
  <c r="B697" i="32" s="1"/>
  <c r="B698" i="32" s="1"/>
  <c r="B699" i="32" s="1"/>
  <c r="B700" i="32" s="1"/>
  <c r="B701" i="32" s="1"/>
  <c r="B702" i="32" s="1"/>
  <c r="B703" i="32" s="1"/>
  <c r="B704" i="32" s="1"/>
  <c r="B705" i="32" s="1"/>
  <c r="B706" i="32" s="1"/>
  <c r="B707" i="32" s="1"/>
  <c r="B708" i="32" s="1"/>
  <c r="B709" i="32" s="1"/>
  <c r="B710" i="32" s="1"/>
  <c r="B711" i="32" s="1"/>
  <c r="B712" i="32" s="1"/>
  <c r="B713" i="32" s="1"/>
  <c r="B714" i="32" s="1"/>
  <c r="B715" i="32" s="1"/>
  <c r="B716" i="32" s="1"/>
  <c r="B717" i="32" s="1"/>
  <c r="B718" i="32" s="1"/>
  <c r="B719" i="32" s="1"/>
  <c r="B720" i="32" s="1"/>
  <c r="B721" i="32" s="1"/>
  <c r="B722" i="32" s="1"/>
  <c r="B723" i="32" s="1"/>
  <c r="B724" i="32" s="1"/>
  <c r="B725" i="32" s="1"/>
  <c r="B726" i="32" s="1"/>
  <c r="B727" i="32" s="1"/>
  <c r="B728" i="32" s="1"/>
  <c r="B729" i="32" s="1"/>
  <c r="B730" i="32" s="1"/>
  <c r="B731" i="32" s="1"/>
  <c r="B732" i="32" s="1"/>
  <c r="B733" i="32" s="1"/>
  <c r="B734" i="32" s="1"/>
  <c r="B735" i="32" s="1"/>
  <c r="B736" i="32" s="1"/>
  <c r="B737" i="32" s="1"/>
  <c r="B738" i="32" s="1"/>
  <c r="B739" i="32" s="1"/>
  <c r="B740" i="32" s="1"/>
  <c r="B741" i="32" s="1"/>
  <c r="B742" i="32" s="1"/>
  <c r="B743" i="32" s="1"/>
  <c r="B744" i="32" s="1"/>
  <c r="B745" i="32" s="1"/>
  <c r="B746" i="32" s="1"/>
  <c r="B747" i="32" s="1"/>
  <c r="B748" i="32" s="1"/>
  <c r="B749" i="32" s="1"/>
  <c r="B750" i="32" s="1"/>
  <c r="B751" i="32" s="1"/>
  <c r="B752" i="32" s="1"/>
  <c r="B753" i="32" s="1"/>
  <c r="B754" i="32" s="1"/>
  <c r="B755" i="32" s="1"/>
  <c r="B756" i="32" s="1"/>
  <c r="B757" i="32" s="1"/>
  <c r="B758" i="32" s="1"/>
  <c r="B759" i="32" s="1"/>
  <c r="B760" i="32" s="1"/>
  <c r="B761" i="32" s="1"/>
  <c r="B762" i="32" s="1"/>
  <c r="B763" i="32" s="1"/>
  <c r="B764" i="32" s="1"/>
  <c r="B765" i="32" s="1"/>
  <c r="B766" i="32" s="1"/>
  <c r="B767" i="32" s="1"/>
  <c r="B768" i="32" s="1"/>
  <c r="B769" i="32" s="1"/>
  <c r="B770" i="32" s="1"/>
  <c r="B771" i="32" s="1"/>
  <c r="B772" i="32" s="1"/>
  <c r="B773" i="32" s="1"/>
  <c r="B774" i="32" s="1"/>
  <c r="B775" i="32" s="1"/>
  <c r="B776" i="32" s="1"/>
  <c r="B777" i="32" s="1"/>
  <c r="B778" i="32" s="1"/>
  <c r="B779" i="32" s="1"/>
  <c r="B780" i="32" s="1"/>
  <c r="B781" i="32" s="1"/>
  <c r="B782" i="32" s="1"/>
  <c r="B783" i="32" s="1"/>
  <c r="B784" i="32" s="1"/>
  <c r="B785" i="32" s="1"/>
  <c r="B786" i="32" s="1"/>
  <c r="B787" i="32" s="1"/>
  <c r="B788" i="32" s="1"/>
  <c r="B789" i="32" s="1"/>
  <c r="B790" i="32" s="1"/>
  <c r="B791" i="32" s="1"/>
  <c r="B792" i="32" s="1"/>
  <c r="B793" i="32" s="1"/>
  <c r="B794" i="32" s="1"/>
  <c r="B795" i="32" s="1"/>
  <c r="B796" i="32" s="1"/>
  <c r="B797" i="32" s="1"/>
  <c r="B798" i="32" s="1"/>
  <c r="B799" i="32" s="1"/>
  <c r="B800" i="32" s="1"/>
  <c r="B801" i="32" s="1"/>
  <c r="B802" i="32" s="1"/>
  <c r="B803" i="32" s="1"/>
  <c r="B804" i="32" s="1"/>
  <c r="B805" i="32" s="1"/>
  <c r="B806" i="32" s="1"/>
  <c r="B807" i="32" s="1"/>
  <c r="B808" i="32" s="1"/>
  <c r="B809" i="32" s="1"/>
  <c r="B810" i="32" s="1"/>
  <c r="B811" i="32" s="1"/>
  <c r="B812" i="32" s="1"/>
  <c r="B813" i="32" s="1"/>
  <c r="B814" i="32" s="1"/>
  <c r="B815" i="32" s="1"/>
  <c r="B816" i="32" s="1"/>
  <c r="B817" i="32" s="1"/>
  <c r="B818" i="32" s="1"/>
  <c r="B819" i="32" s="1"/>
  <c r="B820" i="32" s="1"/>
  <c r="B821" i="32" s="1"/>
  <c r="B822" i="32" s="1"/>
  <c r="B823" i="32" s="1"/>
  <c r="B824" i="32" s="1"/>
  <c r="B825" i="32" s="1"/>
  <c r="B826" i="32" s="1"/>
  <c r="B827" i="32" s="1"/>
  <c r="B828" i="32" s="1"/>
  <c r="B829" i="32" s="1"/>
  <c r="B830" i="32" s="1"/>
  <c r="B831" i="32" s="1"/>
  <c r="B832" i="32" s="1"/>
  <c r="B833" i="32" s="1"/>
  <c r="B834" i="32" s="1"/>
  <c r="B835" i="32" s="1"/>
  <c r="B836" i="32" s="1"/>
  <c r="B837" i="32" s="1"/>
  <c r="B838" i="32" s="1"/>
  <c r="B839" i="32" s="1"/>
  <c r="B840" i="32" s="1"/>
  <c r="B841" i="32" s="1"/>
  <c r="B842" i="32" s="1"/>
  <c r="B843" i="32" s="1"/>
  <c r="B844" i="32" s="1"/>
  <c r="B845" i="32" s="1"/>
  <c r="B846" i="32" s="1"/>
  <c r="B847" i="32" s="1"/>
  <c r="B848" i="32" s="1"/>
  <c r="B849" i="32" s="1"/>
  <c r="B850" i="32" s="1"/>
  <c r="B851" i="32" s="1"/>
  <c r="B852" i="32" s="1"/>
  <c r="B853" i="32" s="1"/>
  <c r="B854" i="32" s="1"/>
  <c r="B855" i="32" s="1"/>
  <c r="B856" i="32" s="1"/>
  <c r="B857" i="32" s="1"/>
  <c r="B858" i="32" s="1"/>
  <c r="B859" i="32" s="1"/>
  <c r="B860" i="32" s="1"/>
  <c r="B861" i="32" s="1"/>
  <c r="B862" i="32" s="1"/>
  <c r="B863" i="32" s="1"/>
  <c r="B864" i="32" s="1"/>
  <c r="B865" i="32" s="1"/>
  <c r="B866" i="32" s="1"/>
  <c r="B867" i="32" s="1"/>
  <c r="B868" i="32" s="1"/>
  <c r="B869" i="32" s="1"/>
  <c r="B870" i="32" s="1"/>
  <c r="B871" i="32" s="1"/>
  <c r="B872" i="32" s="1"/>
  <c r="B873" i="32" s="1"/>
  <c r="B874" i="32" s="1"/>
  <c r="B875" i="32" s="1"/>
  <c r="B876" i="32" s="1"/>
  <c r="B877" i="32" s="1"/>
  <c r="B878" i="32" s="1"/>
  <c r="B879" i="32" s="1"/>
  <c r="B880" i="32" s="1"/>
  <c r="B881" i="32" s="1"/>
  <c r="B882" i="32" s="1"/>
  <c r="B883" i="32" s="1"/>
  <c r="B884" i="32" s="1"/>
  <c r="B885" i="32" s="1"/>
  <c r="B886" i="32" s="1"/>
  <c r="B887" i="32" s="1"/>
  <c r="B888" i="32" s="1"/>
  <c r="B889" i="32" s="1"/>
  <c r="B890" i="32" s="1"/>
  <c r="B891" i="32" s="1"/>
  <c r="B892" i="32" s="1"/>
  <c r="B893" i="32" s="1"/>
  <c r="B894" i="32" s="1"/>
  <c r="B895" i="32" s="1"/>
  <c r="B896" i="32" s="1"/>
  <c r="B897" i="32" s="1"/>
  <c r="B898" i="32" s="1"/>
  <c r="B899" i="32" s="1"/>
  <c r="B900" i="32" s="1"/>
  <c r="B901" i="32" s="1"/>
  <c r="B902" i="32" s="1"/>
  <c r="B903" i="32" s="1"/>
  <c r="B904" i="32" s="1"/>
  <c r="B905" i="32" s="1"/>
  <c r="B906" i="32" s="1"/>
  <c r="B907" i="32" s="1"/>
  <c r="B908" i="32" s="1"/>
  <c r="B909" i="32" s="1"/>
  <c r="B910" i="32" s="1"/>
  <c r="B911" i="32" s="1"/>
  <c r="B912" i="32" s="1"/>
  <c r="B913" i="32" s="1"/>
  <c r="B914" i="32" s="1"/>
  <c r="B915" i="32" s="1"/>
  <c r="B916" i="32" s="1"/>
  <c r="B917" i="32" s="1"/>
  <c r="B918" i="32" s="1"/>
  <c r="B919" i="32" s="1"/>
  <c r="B920" i="32" s="1"/>
  <c r="B921" i="32" s="1"/>
  <c r="B922" i="32" s="1"/>
  <c r="B923" i="32" s="1"/>
  <c r="B924" i="32" s="1"/>
  <c r="B925" i="32" s="1"/>
  <c r="B926" i="32" s="1"/>
  <c r="B927" i="32" s="1"/>
  <c r="B928" i="32" s="1"/>
  <c r="B929" i="32" s="1"/>
  <c r="B930" i="32" s="1"/>
  <c r="B931" i="32" s="1"/>
  <c r="B932" i="32" s="1"/>
  <c r="B933" i="32" s="1"/>
  <c r="B934" i="32" s="1"/>
  <c r="B935" i="32" s="1"/>
  <c r="B936" i="32" s="1"/>
  <c r="B937" i="32" s="1"/>
  <c r="B938" i="32" s="1"/>
  <c r="B939" i="32" s="1"/>
  <c r="B940" i="32" s="1"/>
  <c r="B941" i="32" s="1"/>
  <c r="B942" i="32" s="1"/>
  <c r="B943" i="32" s="1"/>
  <c r="B944" i="32" s="1"/>
  <c r="B945" i="32" s="1"/>
  <c r="B946" i="32" s="1"/>
  <c r="B947" i="32" s="1"/>
  <c r="B948" i="32" s="1"/>
  <c r="B949" i="32" s="1"/>
  <c r="B950" i="32" s="1"/>
  <c r="B951" i="32" s="1"/>
  <c r="B952" i="32" s="1"/>
  <c r="B953" i="32" s="1"/>
  <c r="B954" i="32" s="1"/>
  <c r="B955" i="32" s="1"/>
  <c r="B956" i="32" s="1"/>
  <c r="B957" i="32" s="1"/>
  <c r="B958" i="32" s="1"/>
  <c r="B959" i="32" s="1"/>
  <c r="B960" i="32" s="1"/>
  <c r="B961" i="32" s="1"/>
  <c r="B962" i="32" s="1"/>
  <c r="B963" i="32" s="1"/>
  <c r="B964" i="32" s="1"/>
  <c r="B965" i="32" s="1"/>
  <c r="B966" i="32" s="1"/>
  <c r="B967" i="32" s="1"/>
  <c r="B968" i="32" s="1"/>
  <c r="B969" i="32" s="1"/>
  <c r="B970" i="32" s="1"/>
  <c r="B971" i="32" s="1"/>
  <c r="B972" i="32" s="1"/>
  <c r="B973" i="32" s="1"/>
  <c r="B974" i="32" s="1"/>
  <c r="B975" i="32" s="1"/>
  <c r="B976" i="32" s="1"/>
  <c r="B977" i="32" s="1"/>
  <c r="B978" i="32" s="1"/>
  <c r="B979" i="32" s="1"/>
  <c r="B980" i="32" s="1"/>
  <c r="B981" i="32" s="1"/>
  <c r="B982" i="32" s="1"/>
  <c r="B983" i="32" s="1"/>
  <c r="B984" i="32" s="1"/>
  <c r="B985" i="32" s="1"/>
  <c r="B986" i="32" s="1"/>
  <c r="B987" i="32" s="1"/>
  <c r="B988" i="32" s="1"/>
  <c r="B989" i="32" s="1"/>
  <c r="B990" i="32" s="1"/>
  <c r="B991" i="32" s="1"/>
  <c r="B992" i="32" s="1"/>
  <c r="B993" i="32" s="1"/>
  <c r="B994" i="32" s="1"/>
  <c r="B995" i="32" s="1"/>
  <c r="B996" i="32" s="1"/>
  <c r="B997" i="32" s="1"/>
  <c r="B998" i="32" s="1"/>
  <c r="B999" i="32" s="1"/>
  <c r="B1000" i="32" s="1"/>
  <c r="B1001" i="32" s="1"/>
  <c r="B1002" i="32" s="1"/>
  <c r="B1003" i="32" s="1"/>
  <c r="B1004" i="32" s="1"/>
  <c r="B1005" i="32" s="1"/>
  <c r="B1006" i="32" s="1"/>
  <c r="B1007" i="32" s="1"/>
  <c r="B1008" i="32" s="1"/>
  <c r="B1009" i="32" s="1"/>
  <c r="B1010" i="32" s="1"/>
  <c r="B1011" i="32" s="1"/>
  <c r="B1012" i="32" s="1"/>
  <c r="B1013" i="32" s="1"/>
  <c r="B1014" i="32" s="1"/>
  <c r="B1015" i="32" s="1"/>
  <c r="B1016" i="32" s="1"/>
  <c r="B1017" i="32" s="1"/>
  <c r="B1018" i="32" s="1"/>
  <c r="B1019" i="32" s="1"/>
  <c r="B1020" i="32" s="1"/>
  <c r="B1021" i="32" s="1"/>
  <c r="B1022" i="32" s="1"/>
  <c r="B1023" i="32" s="1"/>
  <c r="B1024" i="32" s="1"/>
  <c r="B1025" i="32" s="1"/>
  <c r="B1026" i="32" s="1"/>
  <c r="B1027" i="32" s="1"/>
  <c r="B1028" i="32" s="1"/>
  <c r="B1029" i="32" s="1"/>
  <c r="B1030" i="32" s="1"/>
  <c r="B1031" i="32" s="1"/>
  <c r="B1032" i="32" s="1"/>
  <c r="B1033" i="32" s="1"/>
  <c r="B1034" i="32" s="1"/>
  <c r="B1035" i="32" s="1"/>
  <c r="B1036" i="32" s="1"/>
  <c r="B1037" i="32" s="1"/>
  <c r="B1038" i="32" s="1"/>
  <c r="B1039" i="32" s="1"/>
  <c r="B1040" i="32" s="1"/>
  <c r="B1041" i="32" s="1"/>
  <c r="B1042" i="32" s="1"/>
  <c r="B1043" i="32" s="1"/>
  <c r="B1044" i="32" s="1"/>
  <c r="B1045" i="32" s="1"/>
  <c r="B1046" i="32" s="1"/>
  <c r="B1047" i="32" s="1"/>
  <c r="B1048" i="32" s="1"/>
  <c r="B1049" i="32" s="1"/>
  <c r="B1050" i="32" s="1"/>
  <c r="B1051" i="32" s="1"/>
  <c r="B1052" i="32" s="1"/>
  <c r="B1053" i="32" s="1"/>
  <c r="B1054" i="32" s="1"/>
  <c r="B1055" i="32" s="1"/>
  <c r="B1056" i="32" s="1"/>
  <c r="B1057" i="32" s="1"/>
  <c r="B1058" i="32" s="1"/>
  <c r="B1059" i="32" s="1"/>
  <c r="B1060" i="32" s="1"/>
  <c r="B1061" i="32" s="1"/>
  <c r="B1062" i="32" s="1"/>
  <c r="B1063" i="32" s="1"/>
  <c r="B1064" i="32" s="1"/>
  <c r="B1065" i="32" s="1"/>
  <c r="B1066" i="32" s="1"/>
  <c r="B1067" i="32" s="1"/>
  <c r="B1068" i="32" s="1"/>
  <c r="B1069" i="32" s="1"/>
  <c r="B1070" i="32" s="1"/>
  <c r="B1071" i="32" s="1"/>
  <c r="B1072" i="32" s="1"/>
  <c r="B1073" i="32" s="1"/>
  <c r="B1074" i="32" s="1"/>
  <c r="B1075" i="32" s="1"/>
  <c r="B1076" i="32" s="1"/>
  <c r="B1077" i="32" s="1"/>
  <c r="B1078" i="32" s="1"/>
  <c r="B1079" i="32" s="1"/>
  <c r="B1080" i="32" s="1"/>
  <c r="B1081" i="32" s="1"/>
  <c r="B1082" i="32" s="1"/>
  <c r="B1083" i="32" s="1"/>
  <c r="B1084" i="32" s="1"/>
  <c r="B1085" i="32" s="1"/>
  <c r="B1086" i="32" s="1"/>
  <c r="B1087" i="32" s="1"/>
  <c r="B1088" i="32" s="1"/>
  <c r="B1089" i="32" s="1"/>
  <c r="B1090" i="32" s="1"/>
  <c r="B1091" i="32" s="1"/>
  <c r="B1092" i="32" s="1"/>
  <c r="B1093" i="32" s="1"/>
  <c r="B1094" i="32" s="1"/>
  <c r="B1095" i="32" s="1"/>
  <c r="B1096" i="32" s="1"/>
  <c r="B1097" i="32" s="1"/>
  <c r="B1098" i="32" s="1"/>
  <c r="B1099" i="32" s="1"/>
  <c r="B1100" i="32" s="1"/>
  <c r="B1101" i="32" s="1"/>
  <c r="B1102" i="32" s="1"/>
  <c r="B1103" i="32" s="1"/>
  <c r="B1104" i="32" s="1"/>
  <c r="B1105" i="32" s="1"/>
  <c r="B1106" i="32" s="1"/>
  <c r="B1107" i="32" s="1"/>
  <c r="B1108" i="32" s="1"/>
  <c r="B1109" i="32" s="1"/>
  <c r="B1110" i="32" s="1"/>
  <c r="B1111" i="32" s="1"/>
  <c r="B1112" i="32" s="1"/>
  <c r="B1113" i="32" s="1"/>
  <c r="B1114" i="32" s="1"/>
  <c r="B1115" i="32" s="1"/>
  <c r="B1116" i="32" s="1"/>
  <c r="B1117" i="32" s="1"/>
  <c r="B1118" i="32" s="1"/>
  <c r="B1119" i="32" s="1"/>
  <c r="B1120" i="32" s="1"/>
  <c r="B1121" i="32" s="1"/>
  <c r="B1122" i="32" s="1"/>
  <c r="B1123" i="32" s="1"/>
  <c r="B1124" i="32" s="1"/>
  <c r="B1125" i="32" s="1"/>
  <c r="B1126" i="32" s="1"/>
  <c r="B1127" i="32" s="1"/>
  <c r="B1128" i="32" s="1"/>
  <c r="B1129" i="32" s="1"/>
  <c r="B1130" i="32" s="1"/>
  <c r="B1131" i="32" s="1"/>
  <c r="B1132" i="32" s="1"/>
  <c r="B1133" i="32" s="1"/>
  <c r="B1134" i="32" s="1"/>
  <c r="B1135" i="32" s="1"/>
  <c r="B1136" i="32" s="1"/>
  <c r="B1137" i="32" s="1"/>
  <c r="B1138" i="32" s="1"/>
  <c r="B1139" i="32" s="1"/>
  <c r="B1140" i="32" s="1"/>
  <c r="B1141" i="32" s="1"/>
  <c r="B1142" i="32" s="1"/>
  <c r="B1143" i="32" s="1"/>
  <c r="B1144" i="32" s="1"/>
  <c r="B1145" i="32" s="1"/>
  <c r="B1146" i="32" s="1"/>
  <c r="B1147" i="32" s="1"/>
  <c r="B1148" i="32" s="1"/>
  <c r="B1149" i="32" s="1"/>
  <c r="B1150" i="32" s="1"/>
  <c r="B1151" i="32" s="1"/>
  <c r="B1152" i="32" s="1"/>
  <c r="B1153" i="32" s="1"/>
  <c r="B1154" i="32" s="1"/>
  <c r="B1155" i="32" s="1"/>
  <c r="B1156" i="32" s="1"/>
  <c r="B1157" i="32" s="1"/>
  <c r="B1158" i="32" s="1"/>
  <c r="B1159" i="32" s="1"/>
  <c r="B1160" i="32" s="1"/>
  <c r="B1161" i="32" s="1"/>
  <c r="B1162" i="32" s="1"/>
  <c r="B1163" i="32" s="1"/>
  <c r="B1164" i="32" s="1"/>
  <c r="B1165" i="32" s="1"/>
  <c r="B1166" i="32" s="1"/>
  <c r="B1167" i="32" s="1"/>
  <c r="B1168" i="32" s="1"/>
  <c r="B1169" i="32" s="1"/>
  <c r="B1170" i="32" s="1"/>
  <c r="B1171" i="32" s="1"/>
  <c r="B1172" i="32" s="1"/>
  <c r="B1173" i="32" s="1"/>
  <c r="B1174" i="32" s="1"/>
  <c r="B1175" i="32" s="1"/>
  <c r="B1176" i="32" s="1"/>
  <c r="B1177" i="32" s="1"/>
  <c r="B1178" i="32" s="1"/>
  <c r="B1179" i="32" s="1"/>
  <c r="B1180" i="32" s="1"/>
  <c r="B1181" i="32" s="1"/>
  <c r="B1182" i="32" s="1"/>
  <c r="B1183" i="32" s="1"/>
  <c r="B1184" i="32" s="1"/>
  <c r="B1185" i="32" s="1"/>
  <c r="B1186" i="32" s="1"/>
  <c r="B1187" i="32" s="1"/>
  <c r="B1188" i="32" s="1"/>
  <c r="B1189" i="32" s="1"/>
  <c r="B1190" i="32" s="1"/>
  <c r="B1191" i="32" s="1"/>
  <c r="B1192" i="32" s="1"/>
  <c r="B1193" i="32" s="1"/>
  <c r="B1194" i="32" s="1"/>
  <c r="B1195" i="32" s="1"/>
  <c r="B1196" i="32" s="1"/>
  <c r="B1197" i="32" s="1"/>
  <c r="B1198" i="32" s="1"/>
  <c r="B1199" i="32" s="1"/>
  <c r="B1200" i="32" s="1"/>
  <c r="B1201" i="32" s="1"/>
  <c r="B1202" i="32" s="1"/>
  <c r="B1203" i="32" s="1"/>
  <c r="B1204" i="32" s="1"/>
  <c r="B1205" i="32" s="1"/>
  <c r="B1206" i="32" s="1"/>
  <c r="B1207" i="32" s="1"/>
  <c r="B1208" i="32" s="1"/>
  <c r="B1209" i="32" s="1"/>
  <c r="W14" i="32"/>
  <c r="U14" i="32"/>
  <c r="P14" i="32"/>
  <c r="N14" i="32"/>
  <c r="M14" i="32"/>
  <c r="L14" i="32"/>
  <c r="O14" i="32" s="1"/>
  <c r="Q14" i="32" s="1"/>
  <c r="K14" i="32"/>
  <c r="S14" i="32" s="1"/>
  <c r="J14" i="32"/>
  <c r="I14" i="32"/>
  <c r="H14" i="32"/>
  <c r="G14" i="32"/>
  <c r="F14" i="32"/>
  <c r="E14" i="32"/>
  <c r="D14" i="32"/>
  <c r="C14" i="32"/>
  <c r="B14" i="32"/>
  <c r="W13" i="32"/>
  <c r="V13" i="32"/>
  <c r="U13" i="32"/>
  <c r="S13" i="32"/>
  <c r="P13" i="32"/>
  <c r="N13" i="32"/>
  <c r="M13" i="32"/>
  <c r="L13" i="32"/>
  <c r="O13" i="32" s="1"/>
  <c r="Q13" i="32" s="1"/>
  <c r="K13" i="32"/>
  <c r="J13" i="32"/>
  <c r="I13" i="32"/>
  <c r="H13" i="32"/>
  <c r="G13" i="32"/>
  <c r="F13" i="32"/>
  <c r="E13" i="32"/>
  <c r="D13" i="32"/>
  <c r="C13" i="32"/>
  <c r="W12" i="32"/>
  <c r="U12" i="32"/>
  <c r="S12" i="32"/>
  <c r="P12" i="32"/>
  <c r="O12" i="32"/>
  <c r="Q12" i="32" s="1"/>
  <c r="N12" i="32"/>
  <c r="M12" i="32"/>
  <c r="L12" i="32"/>
  <c r="K12" i="32"/>
  <c r="V12" i="32" s="1"/>
  <c r="J12" i="32"/>
  <c r="I12" i="32"/>
  <c r="H12" i="32"/>
  <c r="G12" i="32"/>
  <c r="F12" i="32"/>
  <c r="E12" i="32"/>
  <c r="D12" i="32"/>
  <c r="C12" i="32"/>
  <c r="U11" i="32"/>
  <c r="S11" i="32"/>
  <c r="P11" i="32"/>
  <c r="N11" i="32"/>
  <c r="W11" i="32" s="1"/>
  <c r="M11" i="32"/>
  <c r="L11" i="32"/>
  <c r="O11" i="32" s="1"/>
  <c r="Q11" i="32" s="1"/>
  <c r="K11" i="32"/>
  <c r="J11" i="32"/>
  <c r="I11" i="32"/>
  <c r="H11" i="32"/>
  <c r="G11" i="32"/>
  <c r="F11" i="32"/>
  <c r="E11" i="32"/>
  <c r="D11" i="32"/>
  <c r="C11" i="32"/>
  <c r="B11" i="32"/>
  <c r="B12" i="32" s="1"/>
  <c r="B13" i="32" s="1"/>
  <c r="W10" i="32"/>
  <c r="U10" i="32"/>
  <c r="S10" i="32"/>
  <c r="P10" i="32"/>
  <c r="O10" i="32"/>
  <c r="Q10" i="32" s="1"/>
  <c r="N10" i="32"/>
  <c r="M10" i="32"/>
  <c r="L10" i="32"/>
  <c r="K10" i="32"/>
  <c r="V10" i="32" s="1"/>
  <c r="J10" i="32"/>
  <c r="I10" i="32"/>
  <c r="H10" i="32"/>
  <c r="G10" i="32"/>
  <c r="F10" i="32"/>
  <c r="E10" i="32"/>
  <c r="D10" i="32"/>
  <c r="C10" i="32"/>
  <c r="V9" i="32"/>
  <c r="U9" i="32"/>
  <c r="P9" i="32"/>
  <c r="O9" i="32"/>
  <c r="Q9" i="32" s="1"/>
  <c r="Y9" i="32" s="1"/>
  <c r="N9" i="32"/>
  <c r="W9" i="32" s="1"/>
  <c r="M9" i="32"/>
  <c r="L9" i="32"/>
  <c r="K9" i="32"/>
  <c r="S9" i="32" s="1"/>
  <c r="J9" i="32"/>
  <c r="I9" i="32"/>
  <c r="H9" i="32"/>
  <c r="G9" i="32"/>
  <c r="F9" i="32"/>
  <c r="E9" i="32"/>
  <c r="D9" i="32"/>
  <c r="C9" i="32"/>
  <c r="B9" i="32"/>
  <c r="B10" i="32" s="1"/>
  <c r="U8" i="32"/>
  <c r="P8" i="32"/>
  <c r="N8" i="32"/>
  <c r="W8" i="32" s="1"/>
  <c r="M8" i="32"/>
  <c r="L8" i="32"/>
  <c r="O8" i="32" s="1"/>
  <c r="Q8" i="32" s="1"/>
  <c r="K8" i="32"/>
  <c r="S8" i="32" s="1"/>
  <c r="J8" i="32"/>
  <c r="I8" i="32"/>
  <c r="H8" i="32"/>
  <c r="G8" i="32"/>
  <c r="F8" i="32"/>
  <c r="E8" i="32"/>
  <c r="D8" i="32"/>
  <c r="C8" i="32"/>
  <c r="B8" i="32"/>
  <c r="X7" i="32"/>
  <c r="W7" i="32"/>
  <c r="V7" i="32"/>
  <c r="U7" i="32"/>
  <c r="S7" i="32"/>
  <c r="Q7" i="32"/>
  <c r="Y7" i="32" s="1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X3" i="31"/>
  <c r="W3" i="31"/>
  <c r="V3" i="31"/>
  <c r="U3" i="31"/>
  <c r="T3" i="31"/>
  <c r="S3" i="31"/>
  <c r="R3" i="31"/>
  <c r="Q3" i="31"/>
  <c r="U1078" i="31"/>
  <c r="S1078" i="31"/>
  <c r="P1078" i="31"/>
  <c r="X1078" i="31" s="1"/>
  <c r="O1078" i="31"/>
  <c r="Q1078" i="31" s="1"/>
  <c r="N1078" i="31"/>
  <c r="V1078" i="31" s="1"/>
  <c r="M1078" i="31"/>
  <c r="L1078" i="31"/>
  <c r="K1078" i="31"/>
  <c r="J1078" i="31"/>
  <c r="I1078" i="31"/>
  <c r="H1078" i="31"/>
  <c r="G1078" i="31"/>
  <c r="F1078" i="31"/>
  <c r="E1078" i="31"/>
  <c r="D1078" i="31"/>
  <c r="C1078" i="31"/>
  <c r="X1077" i="31"/>
  <c r="V1077" i="31"/>
  <c r="U1077" i="31"/>
  <c r="Q1077" i="31"/>
  <c r="Y1077" i="31" s="1"/>
  <c r="P1077" i="31"/>
  <c r="N1077" i="31"/>
  <c r="W1077" i="31" s="1"/>
  <c r="M1077" i="31"/>
  <c r="L1077" i="31"/>
  <c r="O1077" i="31" s="1"/>
  <c r="K1077" i="31"/>
  <c r="S1077" i="31" s="1"/>
  <c r="J1077" i="31"/>
  <c r="I1077" i="31"/>
  <c r="H1077" i="31"/>
  <c r="G1077" i="31"/>
  <c r="F1077" i="31"/>
  <c r="E1077" i="31"/>
  <c r="D1077" i="31"/>
  <c r="C1077" i="31"/>
  <c r="W1076" i="31"/>
  <c r="U1076" i="31"/>
  <c r="P1076" i="31"/>
  <c r="O1076" i="31"/>
  <c r="Q1076" i="31" s="1"/>
  <c r="N1076" i="31"/>
  <c r="M1076" i="31"/>
  <c r="L1076" i="31"/>
  <c r="K1076" i="31"/>
  <c r="S1076" i="31" s="1"/>
  <c r="J1076" i="31"/>
  <c r="I1076" i="31"/>
  <c r="H1076" i="31"/>
  <c r="G1076" i="31"/>
  <c r="F1076" i="31"/>
  <c r="E1076" i="31"/>
  <c r="D1076" i="31"/>
  <c r="C1076" i="31"/>
  <c r="W1075" i="31"/>
  <c r="V1075" i="31"/>
  <c r="U1075" i="31"/>
  <c r="S1075" i="31"/>
  <c r="P1075" i="31"/>
  <c r="N1075" i="31"/>
  <c r="M1075" i="31"/>
  <c r="L1075" i="31"/>
  <c r="O1075" i="31" s="1"/>
  <c r="Q1075" i="31" s="1"/>
  <c r="Y1075" i="31" s="1"/>
  <c r="K1075" i="31"/>
  <c r="J1075" i="31"/>
  <c r="I1075" i="31"/>
  <c r="H1075" i="31"/>
  <c r="G1075" i="31"/>
  <c r="F1075" i="31"/>
  <c r="E1075" i="31"/>
  <c r="D1075" i="31"/>
  <c r="C1075" i="31"/>
  <c r="U1074" i="31"/>
  <c r="P1074" i="31"/>
  <c r="N1074" i="31"/>
  <c r="W1074" i="31" s="1"/>
  <c r="M1074" i="31"/>
  <c r="L1074" i="31"/>
  <c r="O1074" i="31" s="1"/>
  <c r="Q1074" i="31" s="1"/>
  <c r="K1074" i="31"/>
  <c r="V1074" i="31" s="1"/>
  <c r="J1074" i="31"/>
  <c r="I1074" i="31"/>
  <c r="H1074" i="31"/>
  <c r="G1074" i="31"/>
  <c r="F1074" i="31"/>
  <c r="E1074" i="31"/>
  <c r="D1074" i="31"/>
  <c r="C1074" i="31"/>
  <c r="W1073" i="31"/>
  <c r="U1073" i="31"/>
  <c r="P1073" i="31"/>
  <c r="O1073" i="31"/>
  <c r="Q1073" i="31" s="1"/>
  <c r="N1073" i="31"/>
  <c r="M1073" i="31"/>
  <c r="L1073" i="31"/>
  <c r="K1073" i="31"/>
  <c r="S1073" i="31" s="1"/>
  <c r="J1073" i="31"/>
  <c r="I1073" i="31"/>
  <c r="H1073" i="31"/>
  <c r="G1073" i="31"/>
  <c r="F1073" i="31"/>
  <c r="E1073" i="31"/>
  <c r="D1073" i="31"/>
  <c r="C1073" i="31"/>
  <c r="U1072" i="31"/>
  <c r="S1072" i="31"/>
  <c r="P1072" i="31"/>
  <c r="O1072" i="31"/>
  <c r="Q1072" i="31" s="1"/>
  <c r="N1072" i="31"/>
  <c r="V1072" i="31" s="1"/>
  <c r="M1072" i="31"/>
  <c r="L1072" i="31"/>
  <c r="K1072" i="31"/>
  <c r="J1072" i="31"/>
  <c r="I1072" i="31"/>
  <c r="H1072" i="31"/>
  <c r="G1072" i="31"/>
  <c r="F1072" i="31"/>
  <c r="E1072" i="31"/>
  <c r="D1072" i="31"/>
  <c r="C1072" i="31"/>
  <c r="V1071" i="31"/>
  <c r="U1071" i="31"/>
  <c r="P1071" i="31"/>
  <c r="N1071" i="31"/>
  <c r="W1071" i="31" s="1"/>
  <c r="M1071" i="31"/>
  <c r="L1071" i="31"/>
  <c r="O1071" i="31" s="1"/>
  <c r="Q1071" i="31" s="1"/>
  <c r="K1071" i="31"/>
  <c r="S1071" i="31" s="1"/>
  <c r="J1071" i="31"/>
  <c r="I1071" i="31"/>
  <c r="H1071" i="31"/>
  <c r="G1071" i="31"/>
  <c r="F1071" i="31"/>
  <c r="E1071" i="31"/>
  <c r="D1071" i="31"/>
  <c r="C1071" i="31"/>
  <c r="W1070" i="31"/>
  <c r="U1070" i="31"/>
  <c r="S1070" i="31"/>
  <c r="Q1070" i="31"/>
  <c r="P1070" i="31"/>
  <c r="N1070" i="31"/>
  <c r="M1070" i="31"/>
  <c r="L1070" i="31"/>
  <c r="O1070" i="31" s="1"/>
  <c r="K1070" i="31"/>
  <c r="V1070" i="31" s="1"/>
  <c r="J1070" i="31"/>
  <c r="I1070" i="31"/>
  <c r="H1070" i="31"/>
  <c r="G1070" i="31"/>
  <c r="F1070" i="31"/>
  <c r="E1070" i="31"/>
  <c r="D1070" i="31"/>
  <c r="C1070" i="31"/>
  <c r="W1069" i="31"/>
  <c r="V1069" i="31"/>
  <c r="U1069" i="31"/>
  <c r="Y1069" i="31" s="1"/>
  <c r="S1069" i="31"/>
  <c r="P1069" i="31"/>
  <c r="O1069" i="31"/>
  <c r="Q1069" i="31" s="1"/>
  <c r="N1069" i="31"/>
  <c r="M1069" i="31"/>
  <c r="L1069" i="31"/>
  <c r="K1069" i="31"/>
  <c r="J1069" i="31"/>
  <c r="I1069" i="31"/>
  <c r="H1069" i="31"/>
  <c r="G1069" i="31"/>
  <c r="F1069" i="31"/>
  <c r="E1069" i="31"/>
  <c r="D1069" i="31"/>
  <c r="C1069" i="31"/>
  <c r="U1068" i="31"/>
  <c r="P1068" i="31"/>
  <c r="N1068" i="31"/>
  <c r="W1068" i="31" s="1"/>
  <c r="M1068" i="31"/>
  <c r="L1068" i="31"/>
  <c r="O1068" i="31" s="1"/>
  <c r="Q1068" i="31" s="1"/>
  <c r="K1068" i="31"/>
  <c r="J1068" i="31"/>
  <c r="I1068" i="31"/>
  <c r="H1068" i="31"/>
  <c r="G1068" i="31"/>
  <c r="F1068" i="31"/>
  <c r="E1068" i="31"/>
  <c r="D1068" i="31"/>
  <c r="C1068" i="31"/>
  <c r="W1067" i="31"/>
  <c r="U1067" i="31"/>
  <c r="P1067" i="31"/>
  <c r="N1067" i="31"/>
  <c r="M1067" i="31"/>
  <c r="L1067" i="31"/>
  <c r="O1067" i="31" s="1"/>
  <c r="Q1067" i="31" s="1"/>
  <c r="K1067" i="31"/>
  <c r="V1067" i="31" s="1"/>
  <c r="J1067" i="31"/>
  <c r="I1067" i="31"/>
  <c r="H1067" i="31"/>
  <c r="G1067" i="31"/>
  <c r="F1067" i="31"/>
  <c r="E1067" i="31"/>
  <c r="D1067" i="31"/>
  <c r="C1067" i="31"/>
  <c r="U1066" i="31"/>
  <c r="S1066" i="31"/>
  <c r="P1066" i="31"/>
  <c r="O1066" i="31"/>
  <c r="Q1066" i="31" s="1"/>
  <c r="N1066" i="31"/>
  <c r="M1066" i="31"/>
  <c r="L1066" i="31"/>
  <c r="K1066" i="31"/>
  <c r="J1066" i="31"/>
  <c r="I1066" i="31"/>
  <c r="H1066" i="31"/>
  <c r="G1066" i="31"/>
  <c r="F1066" i="31"/>
  <c r="E1066" i="31"/>
  <c r="D1066" i="31"/>
  <c r="C1066" i="31"/>
  <c r="V1065" i="31"/>
  <c r="U1065" i="31"/>
  <c r="P1065" i="31"/>
  <c r="N1065" i="31"/>
  <c r="W1065" i="31" s="1"/>
  <c r="M1065" i="31"/>
  <c r="L1065" i="31"/>
  <c r="O1065" i="31" s="1"/>
  <c r="Q1065" i="31" s="1"/>
  <c r="Y1065" i="31" s="1"/>
  <c r="K1065" i="31"/>
  <c r="S1065" i="31" s="1"/>
  <c r="J1065" i="31"/>
  <c r="I1065" i="31"/>
  <c r="H1065" i="31"/>
  <c r="G1065" i="31"/>
  <c r="F1065" i="31"/>
  <c r="E1065" i="31"/>
  <c r="D1065" i="31"/>
  <c r="C1065" i="31"/>
  <c r="U1064" i="31"/>
  <c r="P1064" i="31"/>
  <c r="O1064" i="31"/>
  <c r="Q1064" i="31" s="1"/>
  <c r="N1064" i="31"/>
  <c r="W1064" i="31" s="1"/>
  <c r="M1064" i="31"/>
  <c r="L1064" i="31"/>
  <c r="K1064" i="31"/>
  <c r="J1064" i="31"/>
  <c r="I1064" i="31"/>
  <c r="H1064" i="31"/>
  <c r="G1064" i="31"/>
  <c r="F1064" i="31"/>
  <c r="E1064" i="31"/>
  <c r="D1064" i="31"/>
  <c r="C1064" i="31"/>
  <c r="W1063" i="31"/>
  <c r="U1063" i="31"/>
  <c r="P1063" i="31"/>
  <c r="N1063" i="31"/>
  <c r="M1063" i="31"/>
  <c r="L1063" i="31"/>
  <c r="O1063" i="31" s="1"/>
  <c r="Q1063" i="31" s="1"/>
  <c r="K1063" i="31"/>
  <c r="J1063" i="31"/>
  <c r="I1063" i="31"/>
  <c r="H1063" i="31"/>
  <c r="G1063" i="31"/>
  <c r="F1063" i="31"/>
  <c r="E1063" i="31"/>
  <c r="D1063" i="31"/>
  <c r="C1063" i="31"/>
  <c r="W1062" i="31"/>
  <c r="V1062" i="31"/>
  <c r="U1062" i="31"/>
  <c r="S1062" i="31"/>
  <c r="Q1062" i="31"/>
  <c r="P1062" i="31"/>
  <c r="N1062" i="31"/>
  <c r="M1062" i="31"/>
  <c r="L1062" i="31"/>
  <c r="O1062" i="31" s="1"/>
  <c r="K1062" i="31"/>
  <c r="J1062" i="31"/>
  <c r="I1062" i="31"/>
  <c r="H1062" i="31"/>
  <c r="G1062" i="31"/>
  <c r="F1062" i="31"/>
  <c r="E1062" i="31"/>
  <c r="D1062" i="31"/>
  <c r="C1062" i="31"/>
  <c r="U1061" i="31"/>
  <c r="P1061" i="31"/>
  <c r="N1061" i="31"/>
  <c r="W1061" i="31" s="1"/>
  <c r="M1061" i="31"/>
  <c r="L1061" i="31"/>
  <c r="O1061" i="31" s="1"/>
  <c r="Q1061" i="31" s="1"/>
  <c r="K1061" i="31"/>
  <c r="J1061" i="31"/>
  <c r="I1061" i="31"/>
  <c r="H1061" i="31"/>
  <c r="G1061" i="31"/>
  <c r="F1061" i="31"/>
  <c r="E1061" i="31"/>
  <c r="D1061" i="31"/>
  <c r="C1061" i="31"/>
  <c r="W1060" i="31"/>
  <c r="U1060" i="31"/>
  <c r="S1060" i="31"/>
  <c r="P1060" i="31"/>
  <c r="N1060" i="31"/>
  <c r="V1060" i="31" s="1"/>
  <c r="M1060" i="31"/>
  <c r="L1060" i="31"/>
  <c r="O1060" i="31" s="1"/>
  <c r="Q1060" i="31" s="1"/>
  <c r="K1060" i="31"/>
  <c r="J1060" i="31"/>
  <c r="I1060" i="31"/>
  <c r="H1060" i="31"/>
  <c r="G1060" i="31"/>
  <c r="F1060" i="31"/>
  <c r="E1060" i="31"/>
  <c r="D1060" i="31"/>
  <c r="C1060" i="31"/>
  <c r="V1059" i="31"/>
  <c r="U1059" i="31"/>
  <c r="P1059" i="31"/>
  <c r="O1059" i="31"/>
  <c r="Q1059" i="31" s="1"/>
  <c r="Y1059" i="31" s="1"/>
  <c r="N1059" i="31"/>
  <c r="W1059" i="31" s="1"/>
  <c r="M1059" i="31"/>
  <c r="L1059" i="31"/>
  <c r="K1059" i="31"/>
  <c r="S1059" i="31" s="1"/>
  <c r="J1059" i="31"/>
  <c r="I1059" i="31"/>
  <c r="H1059" i="31"/>
  <c r="G1059" i="31"/>
  <c r="F1059" i="31"/>
  <c r="E1059" i="31"/>
  <c r="D1059" i="31"/>
  <c r="C1059" i="31"/>
  <c r="U1058" i="31"/>
  <c r="S1058" i="31"/>
  <c r="Q1058" i="31"/>
  <c r="P1058" i="31"/>
  <c r="O1058" i="31"/>
  <c r="N1058" i="31"/>
  <c r="M1058" i="31"/>
  <c r="L1058" i="31"/>
  <c r="K1058" i="31"/>
  <c r="J1058" i="31"/>
  <c r="I1058" i="31"/>
  <c r="H1058" i="31"/>
  <c r="G1058" i="31"/>
  <c r="F1058" i="31"/>
  <c r="E1058" i="31"/>
  <c r="D1058" i="31"/>
  <c r="C1058" i="31"/>
  <c r="W1057" i="31"/>
  <c r="U1057" i="31"/>
  <c r="S1057" i="31"/>
  <c r="P1057" i="31"/>
  <c r="X1057" i="31" s="1"/>
  <c r="N1057" i="31"/>
  <c r="M1057" i="31"/>
  <c r="L1057" i="31"/>
  <c r="O1057" i="31" s="1"/>
  <c r="Q1057" i="31" s="1"/>
  <c r="K1057" i="31"/>
  <c r="V1057" i="31" s="1"/>
  <c r="J1057" i="31"/>
  <c r="I1057" i="31"/>
  <c r="H1057" i="31"/>
  <c r="G1057" i="31"/>
  <c r="F1057" i="31"/>
  <c r="E1057" i="31"/>
  <c r="D1057" i="31"/>
  <c r="C1057" i="31"/>
  <c r="W1056" i="31"/>
  <c r="U1056" i="31"/>
  <c r="P1056" i="31"/>
  <c r="N1056" i="31"/>
  <c r="M1056" i="31"/>
  <c r="L1056" i="31"/>
  <c r="O1056" i="31" s="1"/>
  <c r="Q1056" i="31" s="1"/>
  <c r="K1056" i="31"/>
  <c r="J1056" i="31"/>
  <c r="I1056" i="31"/>
  <c r="H1056" i="31"/>
  <c r="G1056" i="31"/>
  <c r="F1056" i="31"/>
  <c r="E1056" i="31"/>
  <c r="D1056" i="31"/>
  <c r="C1056" i="31"/>
  <c r="W1055" i="31"/>
  <c r="V1055" i="31"/>
  <c r="U1055" i="31"/>
  <c r="P1055" i="31"/>
  <c r="O1055" i="31"/>
  <c r="Q1055" i="31" s="1"/>
  <c r="N1055" i="31"/>
  <c r="M1055" i="31"/>
  <c r="L1055" i="31"/>
  <c r="K1055" i="31"/>
  <c r="S1055" i="31" s="1"/>
  <c r="J1055" i="31"/>
  <c r="I1055" i="31"/>
  <c r="H1055" i="31"/>
  <c r="G1055" i="31"/>
  <c r="F1055" i="31"/>
  <c r="E1055" i="31"/>
  <c r="D1055" i="31"/>
  <c r="C1055" i="31"/>
  <c r="U1054" i="31"/>
  <c r="S1054" i="31"/>
  <c r="P1054" i="31"/>
  <c r="N1054" i="31"/>
  <c r="V1054" i="31" s="1"/>
  <c r="M1054" i="31"/>
  <c r="L1054" i="31"/>
  <c r="O1054" i="31" s="1"/>
  <c r="Q1054" i="31" s="1"/>
  <c r="K1054" i="31"/>
  <c r="J1054" i="31"/>
  <c r="I1054" i="31"/>
  <c r="H1054" i="31"/>
  <c r="G1054" i="31"/>
  <c r="F1054" i="31"/>
  <c r="E1054" i="31"/>
  <c r="D1054" i="31"/>
  <c r="C1054" i="31"/>
  <c r="V1053" i="31"/>
  <c r="U1053" i="31"/>
  <c r="P1053" i="31"/>
  <c r="N1053" i="31"/>
  <c r="W1053" i="31" s="1"/>
  <c r="M1053" i="31"/>
  <c r="L1053" i="31"/>
  <c r="O1053" i="31" s="1"/>
  <c r="Q1053" i="31" s="1"/>
  <c r="Y1053" i="31" s="1"/>
  <c r="K1053" i="31"/>
  <c r="S1053" i="31" s="1"/>
  <c r="J1053" i="31"/>
  <c r="I1053" i="31"/>
  <c r="H1053" i="31"/>
  <c r="G1053" i="31"/>
  <c r="F1053" i="31"/>
  <c r="E1053" i="31"/>
  <c r="D1053" i="31"/>
  <c r="C1053" i="31"/>
  <c r="W1052" i="31"/>
  <c r="U1052" i="31"/>
  <c r="Q1052" i="31"/>
  <c r="P1052" i="31"/>
  <c r="N1052" i="31"/>
  <c r="M1052" i="31"/>
  <c r="L1052" i="31"/>
  <c r="O1052" i="31" s="1"/>
  <c r="K1052" i="31"/>
  <c r="J1052" i="31"/>
  <c r="I1052" i="31"/>
  <c r="H1052" i="31"/>
  <c r="G1052" i="31"/>
  <c r="F1052" i="31"/>
  <c r="E1052" i="31"/>
  <c r="D1052" i="31"/>
  <c r="C1052" i="31"/>
  <c r="W1051" i="31"/>
  <c r="V1051" i="31"/>
  <c r="Y1051" i="31" s="1"/>
  <c r="U1051" i="31"/>
  <c r="S1051" i="31"/>
  <c r="P1051" i="31"/>
  <c r="O1051" i="31"/>
  <c r="Q1051" i="31" s="1"/>
  <c r="N1051" i="31"/>
  <c r="M1051" i="31"/>
  <c r="L1051" i="31"/>
  <c r="K1051" i="31"/>
  <c r="J1051" i="31"/>
  <c r="I1051" i="31"/>
  <c r="H1051" i="31"/>
  <c r="G1051" i="31"/>
  <c r="F1051" i="31"/>
  <c r="E1051" i="31"/>
  <c r="D1051" i="31"/>
  <c r="C1051" i="31"/>
  <c r="U1050" i="31"/>
  <c r="Q1050" i="31"/>
  <c r="P1050" i="31"/>
  <c r="N1050" i="31"/>
  <c r="W1050" i="31" s="1"/>
  <c r="M1050" i="31"/>
  <c r="L1050" i="31"/>
  <c r="O1050" i="31" s="1"/>
  <c r="K1050" i="31"/>
  <c r="V1050" i="31" s="1"/>
  <c r="J1050" i="31"/>
  <c r="I1050" i="31"/>
  <c r="H1050" i="31"/>
  <c r="G1050" i="31"/>
  <c r="F1050" i="31"/>
  <c r="E1050" i="31"/>
  <c r="D1050" i="31"/>
  <c r="C1050" i="31"/>
  <c r="W1049" i="31"/>
  <c r="U1049" i="31"/>
  <c r="S1049" i="31"/>
  <c r="P1049" i="31"/>
  <c r="N1049" i="31"/>
  <c r="M1049" i="31"/>
  <c r="L1049" i="31"/>
  <c r="O1049" i="31" s="1"/>
  <c r="Q1049" i="31" s="1"/>
  <c r="K1049" i="31"/>
  <c r="V1049" i="31" s="1"/>
  <c r="J1049" i="31"/>
  <c r="I1049" i="31"/>
  <c r="H1049" i="31"/>
  <c r="G1049" i="31"/>
  <c r="F1049" i="31"/>
  <c r="E1049" i="31"/>
  <c r="D1049" i="31"/>
  <c r="C1049" i="31"/>
  <c r="W1048" i="31"/>
  <c r="U1048" i="31"/>
  <c r="S1048" i="31"/>
  <c r="P1048" i="31"/>
  <c r="X1048" i="31" s="1"/>
  <c r="O1048" i="31"/>
  <c r="Q1048" i="31" s="1"/>
  <c r="N1048" i="31"/>
  <c r="V1048" i="31" s="1"/>
  <c r="M1048" i="31"/>
  <c r="L1048" i="31"/>
  <c r="K1048" i="31"/>
  <c r="J1048" i="31"/>
  <c r="I1048" i="31"/>
  <c r="H1048" i="31"/>
  <c r="G1048" i="31"/>
  <c r="F1048" i="31"/>
  <c r="E1048" i="31"/>
  <c r="D1048" i="31"/>
  <c r="C1048" i="31"/>
  <c r="V1047" i="31"/>
  <c r="U1047" i="31"/>
  <c r="P1047" i="31"/>
  <c r="O1047" i="31"/>
  <c r="Q1047" i="31" s="1"/>
  <c r="Y1047" i="31" s="1"/>
  <c r="N1047" i="31"/>
  <c r="W1047" i="31" s="1"/>
  <c r="M1047" i="31"/>
  <c r="L1047" i="31"/>
  <c r="K1047" i="31"/>
  <c r="S1047" i="31" s="1"/>
  <c r="J1047" i="31"/>
  <c r="I1047" i="31"/>
  <c r="H1047" i="31"/>
  <c r="G1047" i="31"/>
  <c r="F1047" i="31"/>
  <c r="E1047" i="31"/>
  <c r="D1047" i="31"/>
  <c r="C1047" i="31"/>
  <c r="U1046" i="31"/>
  <c r="P1046" i="31"/>
  <c r="O1046" i="31"/>
  <c r="Q1046" i="31" s="1"/>
  <c r="N1046" i="31"/>
  <c r="W1046" i="31" s="1"/>
  <c r="M1046" i="31"/>
  <c r="L1046" i="31"/>
  <c r="K1046" i="31"/>
  <c r="J1046" i="31"/>
  <c r="I1046" i="31"/>
  <c r="H1046" i="31"/>
  <c r="G1046" i="31"/>
  <c r="F1046" i="31"/>
  <c r="E1046" i="31"/>
  <c r="D1046" i="31"/>
  <c r="C1046" i="31"/>
  <c r="W1045" i="31"/>
  <c r="U1045" i="31"/>
  <c r="S1045" i="31"/>
  <c r="P1045" i="31"/>
  <c r="N1045" i="31"/>
  <c r="M1045" i="31"/>
  <c r="L1045" i="31"/>
  <c r="O1045" i="31" s="1"/>
  <c r="Q1045" i="31" s="1"/>
  <c r="K1045" i="31"/>
  <c r="V1045" i="31" s="1"/>
  <c r="J1045" i="31"/>
  <c r="I1045" i="31"/>
  <c r="H1045" i="31"/>
  <c r="G1045" i="31"/>
  <c r="F1045" i="31"/>
  <c r="E1045" i="31"/>
  <c r="D1045" i="31"/>
  <c r="C1045" i="31"/>
  <c r="V1044" i="31"/>
  <c r="U1044" i="31"/>
  <c r="S1044" i="31"/>
  <c r="Q1044" i="31"/>
  <c r="P1044" i="31"/>
  <c r="N1044" i="31"/>
  <c r="W1044" i="31" s="1"/>
  <c r="M1044" i="31"/>
  <c r="L1044" i="31"/>
  <c r="O1044" i="31" s="1"/>
  <c r="K1044" i="31"/>
  <c r="J1044" i="31"/>
  <c r="I1044" i="31"/>
  <c r="H1044" i="31"/>
  <c r="G1044" i="31"/>
  <c r="F1044" i="31"/>
  <c r="E1044" i="31"/>
  <c r="D1044" i="31"/>
  <c r="C1044" i="31"/>
  <c r="U1043" i="31"/>
  <c r="P1043" i="31"/>
  <c r="O1043" i="31"/>
  <c r="Q1043" i="31" s="1"/>
  <c r="N1043" i="31"/>
  <c r="W1043" i="31" s="1"/>
  <c r="M1043" i="31"/>
  <c r="L1043" i="31"/>
  <c r="K1043" i="31"/>
  <c r="J1043" i="31"/>
  <c r="I1043" i="31"/>
  <c r="H1043" i="31"/>
  <c r="G1043" i="31"/>
  <c r="F1043" i="31"/>
  <c r="E1043" i="31"/>
  <c r="D1043" i="31"/>
  <c r="C1043" i="31"/>
  <c r="U1042" i="31"/>
  <c r="S1042" i="31"/>
  <c r="P1042" i="31"/>
  <c r="O1042" i="31"/>
  <c r="Q1042" i="31" s="1"/>
  <c r="N1042" i="31"/>
  <c r="M1042" i="31"/>
  <c r="L1042" i="31"/>
  <c r="K1042" i="31"/>
  <c r="J1042" i="31"/>
  <c r="I1042" i="31"/>
  <c r="H1042" i="31"/>
  <c r="G1042" i="31"/>
  <c r="F1042" i="31"/>
  <c r="E1042" i="31"/>
  <c r="D1042" i="31"/>
  <c r="C1042" i="31"/>
  <c r="U1041" i="31"/>
  <c r="Q1041" i="31"/>
  <c r="P1041" i="31"/>
  <c r="O1041" i="31"/>
  <c r="N1041" i="31"/>
  <c r="W1041" i="31" s="1"/>
  <c r="M1041" i="31"/>
  <c r="L1041" i="31"/>
  <c r="K1041" i="31"/>
  <c r="S1041" i="31" s="1"/>
  <c r="J1041" i="31"/>
  <c r="I1041" i="31"/>
  <c r="H1041" i="31"/>
  <c r="G1041" i="31"/>
  <c r="F1041" i="31"/>
  <c r="E1041" i="31"/>
  <c r="D1041" i="31"/>
  <c r="C1041" i="31"/>
  <c r="W1040" i="31"/>
  <c r="V1040" i="31"/>
  <c r="U1040" i="31"/>
  <c r="S1040" i="31"/>
  <c r="P1040" i="31"/>
  <c r="N1040" i="31"/>
  <c r="M1040" i="31"/>
  <c r="L1040" i="31"/>
  <c r="O1040" i="31" s="1"/>
  <c r="Q1040" i="31" s="1"/>
  <c r="K1040" i="31"/>
  <c r="J1040" i="31"/>
  <c r="I1040" i="31"/>
  <c r="H1040" i="31"/>
  <c r="G1040" i="31"/>
  <c r="F1040" i="31"/>
  <c r="E1040" i="31"/>
  <c r="D1040" i="31"/>
  <c r="C1040" i="31"/>
  <c r="W1039" i="31"/>
  <c r="U1039" i="31"/>
  <c r="P1039" i="31"/>
  <c r="O1039" i="31"/>
  <c r="Q1039" i="31" s="1"/>
  <c r="N1039" i="31"/>
  <c r="M1039" i="31"/>
  <c r="L1039" i="31"/>
  <c r="K1039" i="31"/>
  <c r="J1039" i="31"/>
  <c r="I1039" i="31"/>
  <c r="H1039" i="31"/>
  <c r="G1039" i="31"/>
  <c r="F1039" i="31"/>
  <c r="E1039" i="31"/>
  <c r="D1039" i="31"/>
  <c r="C1039" i="31"/>
  <c r="U1038" i="31"/>
  <c r="P1038" i="31"/>
  <c r="N1038" i="31"/>
  <c r="W1038" i="31" s="1"/>
  <c r="M1038" i="31"/>
  <c r="L1038" i="31"/>
  <c r="O1038" i="31" s="1"/>
  <c r="Q1038" i="31" s="1"/>
  <c r="K1038" i="31"/>
  <c r="J1038" i="31"/>
  <c r="I1038" i="31"/>
  <c r="H1038" i="31"/>
  <c r="G1038" i="31"/>
  <c r="F1038" i="31"/>
  <c r="E1038" i="31"/>
  <c r="D1038" i="31"/>
  <c r="C1038" i="31"/>
  <c r="W1037" i="31"/>
  <c r="V1037" i="31"/>
  <c r="U1037" i="31"/>
  <c r="S1037" i="31"/>
  <c r="P1037" i="31"/>
  <c r="O1037" i="31"/>
  <c r="Q1037" i="31" s="1"/>
  <c r="N1037" i="31"/>
  <c r="M1037" i="31"/>
  <c r="L1037" i="31"/>
  <c r="K1037" i="31"/>
  <c r="J1037" i="31"/>
  <c r="I1037" i="31"/>
  <c r="H1037" i="31"/>
  <c r="G1037" i="31"/>
  <c r="F1037" i="31"/>
  <c r="E1037" i="31"/>
  <c r="D1037" i="31"/>
  <c r="C1037" i="31"/>
  <c r="U1036" i="31"/>
  <c r="S1036" i="31"/>
  <c r="P1036" i="31"/>
  <c r="N1036" i="31"/>
  <c r="M1036" i="31"/>
  <c r="L1036" i="31"/>
  <c r="O1036" i="31" s="1"/>
  <c r="Q1036" i="31" s="1"/>
  <c r="K1036" i="31"/>
  <c r="J1036" i="31"/>
  <c r="I1036" i="31"/>
  <c r="H1036" i="31"/>
  <c r="G1036" i="31"/>
  <c r="F1036" i="31"/>
  <c r="E1036" i="31"/>
  <c r="D1036" i="31"/>
  <c r="C1036" i="31"/>
  <c r="U1035" i="31"/>
  <c r="P1035" i="31"/>
  <c r="O1035" i="31"/>
  <c r="Q1035" i="31" s="1"/>
  <c r="N1035" i="31"/>
  <c r="W1035" i="31" s="1"/>
  <c r="M1035" i="31"/>
  <c r="L1035" i="31"/>
  <c r="K1035" i="31"/>
  <c r="S1035" i="31" s="1"/>
  <c r="J1035" i="31"/>
  <c r="I1035" i="31"/>
  <c r="H1035" i="31"/>
  <c r="G1035" i="31"/>
  <c r="F1035" i="31"/>
  <c r="E1035" i="31"/>
  <c r="D1035" i="31"/>
  <c r="C1035" i="31"/>
  <c r="W1034" i="31"/>
  <c r="U1034" i="31"/>
  <c r="S1034" i="31"/>
  <c r="Q1034" i="31"/>
  <c r="P1034" i="31"/>
  <c r="N1034" i="31"/>
  <c r="M1034" i="31"/>
  <c r="L1034" i="31"/>
  <c r="O1034" i="31" s="1"/>
  <c r="K1034" i="31"/>
  <c r="V1034" i="31" s="1"/>
  <c r="J1034" i="31"/>
  <c r="I1034" i="31"/>
  <c r="H1034" i="31"/>
  <c r="G1034" i="31"/>
  <c r="F1034" i="31"/>
  <c r="E1034" i="31"/>
  <c r="D1034" i="31"/>
  <c r="C1034" i="31"/>
  <c r="W1033" i="31"/>
  <c r="V1033" i="31"/>
  <c r="X1033" i="31" s="1"/>
  <c r="U1033" i="31"/>
  <c r="S1033" i="31"/>
  <c r="P1033" i="31"/>
  <c r="O1033" i="31"/>
  <c r="Q1033" i="31" s="1"/>
  <c r="N1033" i="31"/>
  <c r="M1033" i="31"/>
  <c r="L1033" i="31"/>
  <c r="K1033" i="31"/>
  <c r="J1033" i="31"/>
  <c r="I1033" i="31"/>
  <c r="H1033" i="31"/>
  <c r="G1033" i="31"/>
  <c r="F1033" i="31"/>
  <c r="E1033" i="31"/>
  <c r="D1033" i="31"/>
  <c r="C1033" i="31"/>
  <c r="U1032" i="31"/>
  <c r="P1032" i="31"/>
  <c r="N1032" i="31"/>
  <c r="W1032" i="31" s="1"/>
  <c r="M1032" i="31"/>
  <c r="L1032" i="31"/>
  <c r="O1032" i="31" s="1"/>
  <c r="Q1032" i="31" s="1"/>
  <c r="K1032" i="31"/>
  <c r="J1032" i="31"/>
  <c r="I1032" i="31"/>
  <c r="H1032" i="31"/>
  <c r="G1032" i="31"/>
  <c r="F1032" i="31"/>
  <c r="E1032" i="31"/>
  <c r="D1032" i="31"/>
  <c r="C1032" i="31"/>
  <c r="W1031" i="31"/>
  <c r="U1031" i="31"/>
  <c r="P1031" i="31"/>
  <c r="O1031" i="31"/>
  <c r="Q1031" i="31" s="1"/>
  <c r="N1031" i="31"/>
  <c r="M1031" i="31"/>
  <c r="L1031" i="31"/>
  <c r="K1031" i="31"/>
  <c r="J1031" i="31"/>
  <c r="I1031" i="31"/>
  <c r="H1031" i="31"/>
  <c r="G1031" i="31"/>
  <c r="F1031" i="31"/>
  <c r="E1031" i="31"/>
  <c r="D1031" i="31"/>
  <c r="C1031" i="31"/>
  <c r="U1030" i="31"/>
  <c r="S1030" i="31"/>
  <c r="Q1030" i="31"/>
  <c r="P1030" i="31"/>
  <c r="O1030" i="31"/>
  <c r="N1030" i="31"/>
  <c r="V1030" i="31" s="1"/>
  <c r="M1030" i="31"/>
  <c r="L1030" i="31"/>
  <c r="K1030" i="31"/>
  <c r="J1030" i="31"/>
  <c r="I1030" i="31"/>
  <c r="H1030" i="31"/>
  <c r="G1030" i="31"/>
  <c r="F1030" i="31"/>
  <c r="E1030" i="31"/>
  <c r="D1030" i="31"/>
  <c r="C1030" i="31"/>
  <c r="U1029" i="31"/>
  <c r="Q1029" i="31"/>
  <c r="P1029" i="31"/>
  <c r="N1029" i="31"/>
  <c r="W1029" i="31" s="1"/>
  <c r="M1029" i="31"/>
  <c r="L1029" i="31"/>
  <c r="O1029" i="31" s="1"/>
  <c r="K1029" i="31"/>
  <c r="J1029" i="31"/>
  <c r="I1029" i="31"/>
  <c r="H1029" i="31"/>
  <c r="G1029" i="31"/>
  <c r="F1029" i="31"/>
  <c r="E1029" i="31"/>
  <c r="D1029" i="31"/>
  <c r="C1029" i="31"/>
  <c r="W1028" i="31"/>
  <c r="U1028" i="31"/>
  <c r="P1028" i="31"/>
  <c r="O1028" i="31"/>
  <c r="Q1028" i="31" s="1"/>
  <c r="N1028" i="31"/>
  <c r="V1028" i="31" s="1"/>
  <c r="Y1028" i="31" s="1"/>
  <c r="M1028" i="31"/>
  <c r="L1028" i="31"/>
  <c r="K1028" i="31"/>
  <c r="S1028" i="31" s="1"/>
  <c r="J1028" i="31"/>
  <c r="I1028" i="31"/>
  <c r="H1028" i="31"/>
  <c r="G1028" i="31"/>
  <c r="F1028" i="31"/>
  <c r="E1028" i="31"/>
  <c r="D1028" i="31"/>
  <c r="C1028" i="31"/>
  <c r="W1027" i="31"/>
  <c r="U1027" i="31"/>
  <c r="P1027" i="31"/>
  <c r="N1027" i="31"/>
  <c r="M1027" i="31"/>
  <c r="L1027" i="31"/>
  <c r="O1027" i="31" s="1"/>
  <c r="Q1027" i="31" s="1"/>
  <c r="K1027" i="31"/>
  <c r="J1027" i="31"/>
  <c r="I1027" i="31"/>
  <c r="H1027" i="31"/>
  <c r="G1027" i="31"/>
  <c r="F1027" i="31"/>
  <c r="E1027" i="31"/>
  <c r="D1027" i="31"/>
  <c r="C1027" i="31"/>
  <c r="V1026" i="31"/>
  <c r="U1026" i="31"/>
  <c r="S1026" i="31"/>
  <c r="Q1026" i="31"/>
  <c r="P1026" i="31"/>
  <c r="N1026" i="31"/>
  <c r="W1026" i="31" s="1"/>
  <c r="M1026" i="31"/>
  <c r="L1026" i="31"/>
  <c r="O1026" i="31" s="1"/>
  <c r="K1026" i="31"/>
  <c r="J1026" i="31"/>
  <c r="I1026" i="31"/>
  <c r="H1026" i="31"/>
  <c r="G1026" i="31"/>
  <c r="F1026" i="31"/>
  <c r="E1026" i="31"/>
  <c r="D1026" i="31"/>
  <c r="C1026" i="31"/>
  <c r="U1025" i="31"/>
  <c r="S1025" i="31"/>
  <c r="P1025" i="31"/>
  <c r="N1025" i="31"/>
  <c r="W1025" i="31" s="1"/>
  <c r="M1025" i="31"/>
  <c r="L1025" i="31"/>
  <c r="O1025" i="31" s="1"/>
  <c r="Q1025" i="31" s="1"/>
  <c r="K1025" i="31"/>
  <c r="J1025" i="31"/>
  <c r="I1025" i="31"/>
  <c r="H1025" i="31"/>
  <c r="G1025" i="31"/>
  <c r="F1025" i="31"/>
  <c r="E1025" i="31"/>
  <c r="D1025" i="31"/>
  <c r="C1025" i="31"/>
  <c r="X1024" i="31"/>
  <c r="W1024" i="31"/>
  <c r="U1024" i="31"/>
  <c r="S1024" i="31"/>
  <c r="P1024" i="31"/>
  <c r="O1024" i="31"/>
  <c r="Q1024" i="31" s="1"/>
  <c r="N1024" i="31"/>
  <c r="V1024" i="31" s="1"/>
  <c r="M1024" i="31"/>
  <c r="L1024" i="31"/>
  <c r="K1024" i="31"/>
  <c r="J1024" i="31"/>
  <c r="I1024" i="31"/>
  <c r="H1024" i="31"/>
  <c r="G1024" i="31"/>
  <c r="F1024" i="31"/>
  <c r="E1024" i="31"/>
  <c r="D1024" i="31"/>
  <c r="C1024" i="31"/>
  <c r="U1023" i="31"/>
  <c r="P1023" i="31"/>
  <c r="O1023" i="31"/>
  <c r="Q1023" i="31" s="1"/>
  <c r="N1023" i="31"/>
  <c r="W1023" i="31" s="1"/>
  <c r="M1023" i="31"/>
  <c r="L1023" i="31"/>
  <c r="K1023" i="31"/>
  <c r="S1023" i="31" s="1"/>
  <c r="J1023" i="31"/>
  <c r="I1023" i="31"/>
  <c r="H1023" i="31"/>
  <c r="G1023" i="31"/>
  <c r="F1023" i="31"/>
  <c r="E1023" i="31"/>
  <c r="D1023" i="31"/>
  <c r="C1023" i="31"/>
  <c r="V1022" i="31"/>
  <c r="U1022" i="31"/>
  <c r="S1022" i="31"/>
  <c r="P1022" i="31"/>
  <c r="N1022" i="31"/>
  <c r="W1022" i="31" s="1"/>
  <c r="M1022" i="31"/>
  <c r="L1022" i="31"/>
  <c r="O1022" i="31" s="1"/>
  <c r="Q1022" i="31" s="1"/>
  <c r="K1022" i="31"/>
  <c r="J1022" i="31"/>
  <c r="I1022" i="31"/>
  <c r="H1022" i="31"/>
  <c r="G1022" i="31"/>
  <c r="F1022" i="31"/>
  <c r="E1022" i="31"/>
  <c r="D1022" i="31"/>
  <c r="C1022" i="31"/>
  <c r="W1021" i="31"/>
  <c r="U1021" i="31"/>
  <c r="P1021" i="31"/>
  <c r="O1021" i="31"/>
  <c r="Q1021" i="31" s="1"/>
  <c r="N1021" i="31"/>
  <c r="M1021" i="31"/>
  <c r="L1021" i="31"/>
  <c r="K1021" i="31"/>
  <c r="V1021" i="31" s="1"/>
  <c r="J1021" i="31"/>
  <c r="I1021" i="31"/>
  <c r="H1021" i="31"/>
  <c r="G1021" i="31"/>
  <c r="F1021" i="31"/>
  <c r="E1021" i="31"/>
  <c r="D1021" i="31"/>
  <c r="C1021" i="31"/>
  <c r="Y1020" i="31"/>
  <c r="U1020" i="31"/>
  <c r="S1020" i="31"/>
  <c r="X1020" i="31" s="1"/>
  <c r="P1020" i="31"/>
  <c r="N1020" i="31"/>
  <c r="W1020" i="31" s="1"/>
  <c r="M1020" i="31"/>
  <c r="L1020" i="31"/>
  <c r="O1020" i="31" s="1"/>
  <c r="Q1020" i="31" s="1"/>
  <c r="K1020" i="31"/>
  <c r="V1020" i="31" s="1"/>
  <c r="J1020" i="31"/>
  <c r="I1020" i="31"/>
  <c r="H1020" i="31"/>
  <c r="G1020" i="31"/>
  <c r="F1020" i="31"/>
  <c r="E1020" i="31"/>
  <c r="D1020" i="31"/>
  <c r="C1020" i="31"/>
  <c r="V1019" i="31"/>
  <c r="U1019" i="31"/>
  <c r="Q1019" i="31"/>
  <c r="P1019" i="31"/>
  <c r="O1019" i="31"/>
  <c r="N1019" i="31"/>
  <c r="W1019" i="31" s="1"/>
  <c r="M1019" i="31"/>
  <c r="L1019" i="31"/>
  <c r="K1019" i="31"/>
  <c r="S1019" i="31" s="1"/>
  <c r="J1019" i="31"/>
  <c r="I1019" i="31"/>
  <c r="H1019" i="31"/>
  <c r="G1019" i="31"/>
  <c r="F1019" i="31"/>
  <c r="E1019" i="31"/>
  <c r="D1019" i="31"/>
  <c r="C1019" i="31"/>
  <c r="U1018" i="31"/>
  <c r="S1018" i="31"/>
  <c r="P1018" i="31"/>
  <c r="N1018" i="31"/>
  <c r="M1018" i="31"/>
  <c r="L1018" i="31"/>
  <c r="O1018" i="31" s="1"/>
  <c r="Q1018" i="31" s="1"/>
  <c r="K1018" i="31"/>
  <c r="J1018" i="31"/>
  <c r="I1018" i="31"/>
  <c r="H1018" i="31"/>
  <c r="G1018" i="31"/>
  <c r="F1018" i="31"/>
  <c r="E1018" i="31"/>
  <c r="D1018" i="31"/>
  <c r="C1018" i="31"/>
  <c r="V1017" i="31"/>
  <c r="U1017" i="31"/>
  <c r="P1017" i="31"/>
  <c r="N1017" i="31"/>
  <c r="W1017" i="31" s="1"/>
  <c r="M1017" i="31"/>
  <c r="L1017" i="31"/>
  <c r="O1017" i="31" s="1"/>
  <c r="Q1017" i="31" s="1"/>
  <c r="K1017" i="31"/>
  <c r="S1017" i="31" s="1"/>
  <c r="J1017" i="31"/>
  <c r="I1017" i="31"/>
  <c r="H1017" i="31"/>
  <c r="G1017" i="31"/>
  <c r="F1017" i="31"/>
  <c r="E1017" i="31"/>
  <c r="D1017" i="31"/>
  <c r="C1017" i="31"/>
  <c r="W1016" i="31"/>
  <c r="U1016" i="31"/>
  <c r="Q1016" i="31"/>
  <c r="P1016" i="31"/>
  <c r="N1016" i="31"/>
  <c r="M1016" i="31"/>
  <c r="L1016" i="31"/>
  <c r="O1016" i="31" s="1"/>
  <c r="K1016" i="31"/>
  <c r="J1016" i="31"/>
  <c r="I1016" i="31"/>
  <c r="H1016" i="31"/>
  <c r="G1016" i="31"/>
  <c r="F1016" i="31"/>
  <c r="E1016" i="31"/>
  <c r="D1016" i="31"/>
  <c r="C1016" i="31"/>
  <c r="W1015" i="31"/>
  <c r="V1015" i="31"/>
  <c r="U1015" i="31"/>
  <c r="S1015" i="31"/>
  <c r="P1015" i="31"/>
  <c r="O1015" i="31"/>
  <c r="Q1015" i="31" s="1"/>
  <c r="N1015" i="31"/>
  <c r="M1015" i="31"/>
  <c r="L1015" i="31"/>
  <c r="K1015" i="31"/>
  <c r="J1015" i="31"/>
  <c r="I1015" i="31"/>
  <c r="H1015" i="31"/>
  <c r="G1015" i="31"/>
  <c r="F1015" i="31"/>
  <c r="E1015" i="31"/>
  <c r="D1015" i="31"/>
  <c r="C1015" i="31"/>
  <c r="U1014" i="31"/>
  <c r="S1014" i="31"/>
  <c r="Y1014" i="31" s="1"/>
  <c r="P1014" i="31"/>
  <c r="N1014" i="31"/>
  <c r="W1014" i="31" s="1"/>
  <c r="M1014" i="31"/>
  <c r="L1014" i="31"/>
  <c r="O1014" i="31" s="1"/>
  <c r="Q1014" i="31" s="1"/>
  <c r="K1014" i="31"/>
  <c r="V1014" i="31" s="1"/>
  <c r="J1014" i="31"/>
  <c r="I1014" i="31"/>
  <c r="H1014" i="31"/>
  <c r="G1014" i="31"/>
  <c r="F1014" i="31"/>
  <c r="E1014" i="31"/>
  <c r="D1014" i="31"/>
  <c r="C1014" i="31"/>
  <c r="W1013" i="31"/>
  <c r="U1013" i="31"/>
  <c r="P1013" i="31"/>
  <c r="O1013" i="31"/>
  <c r="Q1013" i="31" s="1"/>
  <c r="N1013" i="31"/>
  <c r="V1013" i="31" s="1"/>
  <c r="Y1013" i="31" s="1"/>
  <c r="M1013" i="31"/>
  <c r="L1013" i="31"/>
  <c r="K1013" i="31"/>
  <c r="S1013" i="31" s="1"/>
  <c r="J1013" i="31"/>
  <c r="I1013" i="31"/>
  <c r="H1013" i="31"/>
  <c r="G1013" i="31"/>
  <c r="F1013" i="31"/>
  <c r="E1013" i="31"/>
  <c r="D1013" i="31"/>
  <c r="C1013" i="31"/>
  <c r="W1012" i="31"/>
  <c r="U1012" i="31"/>
  <c r="S1012" i="31"/>
  <c r="P1012" i="31"/>
  <c r="O1012" i="31"/>
  <c r="Q1012" i="31" s="1"/>
  <c r="N1012" i="31"/>
  <c r="V1012" i="31" s="1"/>
  <c r="M1012" i="31"/>
  <c r="L1012" i="31"/>
  <c r="K1012" i="31"/>
  <c r="J1012" i="31"/>
  <c r="I1012" i="31"/>
  <c r="H1012" i="31"/>
  <c r="G1012" i="31"/>
  <c r="F1012" i="31"/>
  <c r="E1012" i="31"/>
  <c r="D1012" i="31"/>
  <c r="C1012" i="31"/>
  <c r="U1011" i="31"/>
  <c r="P1011" i="31"/>
  <c r="N1011" i="31"/>
  <c r="W1011" i="31" s="1"/>
  <c r="M1011" i="31"/>
  <c r="L1011" i="31"/>
  <c r="O1011" i="31" s="1"/>
  <c r="Q1011" i="31" s="1"/>
  <c r="K1011" i="31"/>
  <c r="J1011" i="31"/>
  <c r="I1011" i="31"/>
  <c r="H1011" i="31"/>
  <c r="G1011" i="31"/>
  <c r="F1011" i="31"/>
  <c r="E1011" i="31"/>
  <c r="D1011" i="31"/>
  <c r="C1011" i="31"/>
  <c r="W1010" i="31"/>
  <c r="U1010" i="31"/>
  <c r="P1010" i="31"/>
  <c r="O1010" i="31"/>
  <c r="Q1010" i="31" s="1"/>
  <c r="N1010" i="31"/>
  <c r="V1010" i="31" s="1"/>
  <c r="M1010" i="31"/>
  <c r="L1010" i="31"/>
  <c r="K1010" i="31"/>
  <c r="S1010" i="31" s="1"/>
  <c r="J1010" i="31"/>
  <c r="I1010" i="31"/>
  <c r="H1010" i="31"/>
  <c r="G1010" i="31"/>
  <c r="F1010" i="31"/>
  <c r="E1010" i="31"/>
  <c r="D1010" i="31"/>
  <c r="C1010" i="31"/>
  <c r="W1009" i="31"/>
  <c r="U1009" i="31"/>
  <c r="P1009" i="31"/>
  <c r="N1009" i="31"/>
  <c r="M1009" i="31"/>
  <c r="L1009" i="31"/>
  <c r="O1009" i="31" s="1"/>
  <c r="Q1009" i="31" s="1"/>
  <c r="K1009" i="31"/>
  <c r="J1009" i="31"/>
  <c r="I1009" i="31"/>
  <c r="H1009" i="31"/>
  <c r="G1009" i="31"/>
  <c r="F1009" i="31"/>
  <c r="E1009" i="31"/>
  <c r="D1009" i="31"/>
  <c r="C1009" i="31"/>
  <c r="V1008" i="31"/>
  <c r="U1008" i="31"/>
  <c r="S1008" i="31"/>
  <c r="Q1008" i="31"/>
  <c r="P1008" i="31"/>
  <c r="N1008" i="31"/>
  <c r="W1008" i="31" s="1"/>
  <c r="M1008" i="31"/>
  <c r="L1008" i="31"/>
  <c r="O1008" i="31" s="1"/>
  <c r="K1008" i="31"/>
  <c r="J1008" i="31"/>
  <c r="I1008" i="31"/>
  <c r="H1008" i="31"/>
  <c r="G1008" i="31"/>
  <c r="F1008" i="31"/>
  <c r="E1008" i="31"/>
  <c r="D1008" i="31"/>
  <c r="C1008" i="31"/>
  <c r="U1007" i="31"/>
  <c r="Q1007" i="31"/>
  <c r="P1007" i="31"/>
  <c r="N1007" i="31"/>
  <c r="W1007" i="31" s="1"/>
  <c r="M1007" i="31"/>
  <c r="L1007" i="31"/>
  <c r="O1007" i="31" s="1"/>
  <c r="K1007" i="31"/>
  <c r="S1007" i="31" s="1"/>
  <c r="J1007" i="31"/>
  <c r="I1007" i="31"/>
  <c r="H1007" i="31"/>
  <c r="G1007" i="31"/>
  <c r="F1007" i="31"/>
  <c r="E1007" i="31"/>
  <c r="D1007" i="31"/>
  <c r="C1007" i="31"/>
  <c r="U1006" i="31"/>
  <c r="S1006" i="31"/>
  <c r="P1006" i="31"/>
  <c r="O1006" i="31"/>
  <c r="Q1006" i="31" s="1"/>
  <c r="N1006" i="31"/>
  <c r="V1006" i="31" s="1"/>
  <c r="X1006" i="31" s="1"/>
  <c r="M1006" i="31"/>
  <c r="L1006" i="31"/>
  <c r="K1006" i="31"/>
  <c r="J1006" i="31"/>
  <c r="I1006" i="31"/>
  <c r="H1006" i="31"/>
  <c r="G1006" i="31"/>
  <c r="F1006" i="31"/>
  <c r="E1006" i="31"/>
  <c r="D1006" i="31"/>
  <c r="C1006" i="31"/>
  <c r="U1005" i="31"/>
  <c r="P1005" i="31"/>
  <c r="O1005" i="31"/>
  <c r="Q1005" i="31" s="1"/>
  <c r="N1005" i="31"/>
  <c r="W1005" i="31" s="1"/>
  <c r="M1005" i="31"/>
  <c r="L1005" i="31"/>
  <c r="K1005" i="31"/>
  <c r="J1005" i="31"/>
  <c r="I1005" i="31"/>
  <c r="H1005" i="31"/>
  <c r="G1005" i="31"/>
  <c r="F1005" i="31"/>
  <c r="E1005" i="31"/>
  <c r="D1005" i="31"/>
  <c r="C1005" i="31"/>
  <c r="W1004" i="31"/>
  <c r="V1004" i="31"/>
  <c r="U1004" i="31"/>
  <c r="S1004" i="31"/>
  <c r="Q1004" i="31"/>
  <c r="P1004" i="31"/>
  <c r="N1004" i="31"/>
  <c r="M1004" i="31"/>
  <c r="L1004" i="31"/>
  <c r="O1004" i="31" s="1"/>
  <c r="K1004" i="31"/>
  <c r="J1004" i="31"/>
  <c r="I1004" i="31"/>
  <c r="H1004" i="31"/>
  <c r="G1004" i="31"/>
  <c r="F1004" i="31"/>
  <c r="E1004" i="31"/>
  <c r="D1004" i="31"/>
  <c r="C1004" i="31"/>
  <c r="X1003" i="31"/>
  <c r="W1003" i="31"/>
  <c r="U1003" i="31"/>
  <c r="S1003" i="31"/>
  <c r="P1003" i="31"/>
  <c r="N1003" i="31"/>
  <c r="M1003" i="31"/>
  <c r="L1003" i="31"/>
  <c r="O1003" i="31" s="1"/>
  <c r="Q1003" i="31" s="1"/>
  <c r="Y1003" i="31" s="1"/>
  <c r="K1003" i="31"/>
  <c r="V1003" i="31" s="1"/>
  <c r="J1003" i="31"/>
  <c r="I1003" i="31"/>
  <c r="H1003" i="31"/>
  <c r="G1003" i="31"/>
  <c r="F1003" i="31"/>
  <c r="E1003" i="31"/>
  <c r="D1003" i="31"/>
  <c r="C1003" i="31"/>
  <c r="U1002" i="31"/>
  <c r="S1002" i="31"/>
  <c r="P1002" i="31"/>
  <c r="N1002" i="31"/>
  <c r="W1002" i="31" s="1"/>
  <c r="M1002" i="31"/>
  <c r="L1002" i="31"/>
  <c r="O1002" i="31" s="1"/>
  <c r="Q1002" i="31" s="1"/>
  <c r="K1002" i="31"/>
  <c r="J1002" i="31"/>
  <c r="I1002" i="31"/>
  <c r="H1002" i="31"/>
  <c r="G1002" i="31"/>
  <c r="F1002" i="31"/>
  <c r="E1002" i="31"/>
  <c r="D1002" i="31"/>
  <c r="C1002" i="31"/>
  <c r="W1001" i="31"/>
  <c r="U1001" i="31"/>
  <c r="S1001" i="31"/>
  <c r="Q1001" i="31"/>
  <c r="Y1001" i="31" s="1"/>
  <c r="P1001" i="31"/>
  <c r="X1001" i="31" s="1"/>
  <c r="O1001" i="31"/>
  <c r="N1001" i="31"/>
  <c r="M1001" i="31"/>
  <c r="L1001" i="31"/>
  <c r="K1001" i="31"/>
  <c r="V1001" i="31" s="1"/>
  <c r="J1001" i="31"/>
  <c r="I1001" i="31"/>
  <c r="H1001" i="31"/>
  <c r="G1001" i="31"/>
  <c r="F1001" i="31"/>
  <c r="E1001" i="31"/>
  <c r="D1001" i="31"/>
  <c r="C1001" i="31"/>
  <c r="U1000" i="31"/>
  <c r="S1000" i="31"/>
  <c r="P1000" i="31"/>
  <c r="N1000" i="31"/>
  <c r="M1000" i="31"/>
  <c r="L1000" i="31"/>
  <c r="O1000" i="31" s="1"/>
  <c r="Q1000" i="31" s="1"/>
  <c r="K1000" i="31"/>
  <c r="J1000" i="31"/>
  <c r="I1000" i="31"/>
  <c r="H1000" i="31"/>
  <c r="G1000" i="31"/>
  <c r="F1000" i="31"/>
  <c r="E1000" i="31"/>
  <c r="D1000" i="31"/>
  <c r="C1000" i="31"/>
  <c r="U999" i="31"/>
  <c r="P999" i="31"/>
  <c r="N999" i="31"/>
  <c r="W999" i="31" s="1"/>
  <c r="M999" i="31"/>
  <c r="L999" i="31"/>
  <c r="O999" i="31" s="1"/>
  <c r="Q999" i="31" s="1"/>
  <c r="K999" i="31"/>
  <c r="S999" i="31" s="1"/>
  <c r="J999" i="31"/>
  <c r="I999" i="31"/>
  <c r="H999" i="31"/>
  <c r="G999" i="31"/>
  <c r="F999" i="31"/>
  <c r="E999" i="31"/>
  <c r="D999" i="31"/>
  <c r="C999" i="31"/>
  <c r="W998" i="31"/>
  <c r="U998" i="31"/>
  <c r="Q998" i="31"/>
  <c r="P998" i="31"/>
  <c r="N998" i="31"/>
  <c r="M998" i="31"/>
  <c r="L998" i="31"/>
  <c r="O998" i="31" s="1"/>
  <c r="K998" i="31"/>
  <c r="V998" i="31" s="1"/>
  <c r="J998" i="31"/>
  <c r="I998" i="31"/>
  <c r="H998" i="31"/>
  <c r="G998" i="31"/>
  <c r="F998" i="31"/>
  <c r="E998" i="31"/>
  <c r="D998" i="31"/>
  <c r="C998" i="31"/>
  <c r="W997" i="31"/>
  <c r="V997" i="31"/>
  <c r="U997" i="31"/>
  <c r="S997" i="31"/>
  <c r="Y997" i="31" s="1"/>
  <c r="P997" i="31"/>
  <c r="X997" i="31" s="1"/>
  <c r="O997" i="31"/>
  <c r="Q997" i="31" s="1"/>
  <c r="N997" i="31"/>
  <c r="M997" i="31"/>
  <c r="L997" i="31"/>
  <c r="K997" i="31"/>
  <c r="J997" i="31"/>
  <c r="I997" i="31"/>
  <c r="H997" i="31"/>
  <c r="G997" i="31"/>
  <c r="F997" i="31"/>
  <c r="E997" i="31"/>
  <c r="D997" i="31"/>
  <c r="C997" i="31"/>
  <c r="U996" i="31"/>
  <c r="P996" i="31"/>
  <c r="N996" i="31"/>
  <c r="W996" i="31" s="1"/>
  <c r="M996" i="31"/>
  <c r="L996" i="31"/>
  <c r="O996" i="31" s="1"/>
  <c r="Q996" i="31" s="1"/>
  <c r="K996" i="31"/>
  <c r="V996" i="31" s="1"/>
  <c r="J996" i="31"/>
  <c r="I996" i="31"/>
  <c r="H996" i="31"/>
  <c r="G996" i="31"/>
  <c r="F996" i="31"/>
  <c r="E996" i="31"/>
  <c r="D996" i="31"/>
  <c r="C996" i="31"/>
  <c r="V995" i="31"/>
  <c r="U995" i="31"/>
  <c r="S995" i="31"/>
  <c r="P995" i="31"/>
  <c r="O995" i="31"/>
  <c r="Q995" i="31" s="1"/>
  <c r="Y995" i="31" s="1"/>
  <c r="N995" i="31"/>
  <c r="W995" i="31" s="1"/>
  <c r="M995" i="31"/>
  <c r="L995" i="31"/>
  <c r="K995" i="31"/>
  <c r="J995" i="31"/>
  <c r="I995" i="31"/>
  <c r="H995" i="31"/>
  <c r="G995" i="31"/>
  <c r="F995" i="31"/>
  <c r="E995" i="31"/>
  <c r="D995" i="31"/>
  <c r="C995" i="31"/>
  <c r="W994" i="31"/>
  <c r="V994" i="31"/>
  <c r="U994" i="31"/>
  <c r="S994" i="31"/>
  <c r="P994" i="31"/>
  <c r="N994" i="31"/>
  <c r="M994" i="31"/>
  <c r="L994" i="31"/>
  <c r="O994" i="31" s="1"/>
  <c r="Q994" i="31" s="1"/>
  <c r="K994" i="31"/>
  <c r="J994" i="31"/>
  <c r="I994" i="31"/>
  <c r="H994" i="31"/>
  <c r="G994" i="31"/>
  <c r="F994" i="31"/>
  <c r="E994" i="31"/>
  <c r="D994" i="31"/>
  <c r="C994" i="31"/>
  <c r="V993" i="31"/>
  <c r="U993" i="31"/>
  <c r="S993" i="31"/>
  <c r="P993" i="31"/>
  <c r="N993" i="31"/>
  <c r="W993" i="31" s="1"/>
  <c r="M993" i="31"/>
  <c r="L993" i="31"/>
  <c r="O993" i="31" s="1"/>
  <c r="Q993" i="31" s="1"/>
  <c r="Y993" i="31" s="1"/>
  <c r="K993" i="31"/>
  <c r="J993" i="31"/>
  <c r="I993" i="31"/>
  <c r="H993" i="31"/>
  <c r="G993" i="31"/>
  <c r="F993" i="31"/>
  <c r="E993" i="31"/>
  <c r="D993" i="31"/>
  <c r="C993" i="31"/>
  <c r="U992" i="31"/>
  <c r="S992" i="31"/>
  <c r="P992" i="31"/>
  <c r="N992" i="31"/>
  <c r="W992" i="31" s="1"/>
  <c r="M992" i="31"/>
  <c r="L992" i="31"/>
  <c r="O992" i="31" s="1"/>
  <c r="Q992" i="31" s="1"/>
  <c r="K992" i="31"/>
  <c r="J992" i="31"/>
  <c r="I992" i="31"/>
  <c r="H992" i="31"/>
  <c r="G992" i="31"/>
  <c r="F992" i="31"/>
  <c r="E992" i="31"/>
  <c r="D992" i="31"/>
  <c r="C992" i="31"/>
  <c r="U991" i="31"/>
  <c r="P991" i="31"/>
  <c r="O991" i="31"/>
  <c r="Q991" i="31" s="1"/>
  <c r="N991" i="31"/>
  <c r="W991" i="31" s="1"/>
  <c r="M991" i="31"/>
  <c r="L991" i="31"/>
  <c r="K991" i="31"/>
  <c r="J991" i="31"/>
  <c r="I991" i="31"/>
  <c r="H991" i="31"/>
  <c r="G991" i="31"/>
  <c r="F991" i="31"/>
  <c r="E991" i="31"/>
  <c r="D991" i="31"/>
  <c r="C991" i="31"/>
  <c r="W990" i="31"/>
  <c r="V990" i="31"/>
  <c r="U990" i="31"/>
  <c r="P990" i="31"/>
  <c r="N990" i="31"/>
  <c r="M990" i="31"/>
  <c r="L990" i="31"/>
  <c r="O990" i="31" s="1"/>
  <c r="Q990" i="31" s="1"/>
  <c r="K990" i="31"/>
  <c r="S990" i="31" s="1"/>
  <c r="J990" i="31"/>
  <c r="I990" i="31"/>
  <c r="H990" i="31"/>
  <c r="G990" i="31"/>
  <c r="F990" i="31"/>
  <c r="E990" i="31"/>
  <c r="D990" i="31"/>
  <c r="C990" i="31"/>
  <c r="U989" i="31"/>
  <c r="Q989" i="31"/>
  <c r="P989" i="31"/>
  <c r="O989" i="31"/>
  <c r="N989" i="31"/>
  <c r="W989" i="31" s="1"/>
  <c r="M989" i="31"/>
  <c r="L989" i="31"/>
  <c r="K989" i="31"/>
  <c r="S989" i="31" s="1"/>
  <c r="J989" i="31"/>
  <c r="I989" i="31"/>
  <c r="H989" i="31"/>
  <c r="G989" i="31"/>
  <c r="F989" i="31"/>
  <c r="E989" i="31"/>
  <c r="D989" i="31"/>
  <c r="C989" i="31"/>
  <c r="U988" i="31"/>
  <c r="S988" i="31"/>
  <c r="P988" i="31"/>
  <c r="N988" i="31"/>
  <c r="W988" i="31" s="1"/>
  <c r="M988" i="31"/>
  <c r="L988" i="31"/>
  <c r="O988" i="31" s="1"/>
  <c r="Q988" i="31" s="1"/>
  <c r="K988" i="31"/>
  <c r="J988" i="31"/>
  <c r="I988" i="31"/>
  <c r="H988" i="31"/>
  <c r="G988" i="31"/>
  <c r="F988" i="31"/>
  <c r="E988" i="31"/>
  <c r="D988" i="31"/>
  <c r="C988" i="31"/>
  <c r="X987" i="31"/>
  <c r="V987" i="31"/>
  <c r="U987" i="31"/>
  <c r="Q987" i="31"/>
  <c r="Y987" i="31" s="1"/>
  <c r="P987" i="31"/>
  <c r="N987" i="31"/>
  <c r="W987" i="31" s="1"/>
  <c r="M987" i="31"/>
  <c r="L987" i="31"/>
  <c r="O987" i="31" s="1"/>
  <c r="K987" i="31"/>
  <c r="S987" i="31" s="1"/>
  <c r="J987" i="31"/>
  <c r="I987" i="31"/>
  <c r="H987" i="31"/>
  <c r="G987" i="31"/>
  <c r="F987" i="31"/>
  <c r="E987" i="31"/>
  <c r="D987" i="31"/>
  <c r="C987" i="31"/>
  <c r="U986" i="31"/>
  <c r="S986" i="31"/>
  <c r="P986" i="31"/>
  <c r="O986" i="31"/>
  <c r="Q986" i="31" s="1"/>
  <c r="N986" i="31"/>
  <c r="W986" i="31" s="1"/>
  <c r="M986" i="31"/>
  <c r="L986" i="31"/>
  <c r="K986" i="31"/>
  <c r="J986" i="31"/>
  <c r="I986" i="31"/>
  <c r="H986" i="31"/>
  <c r="G986" i="31"/>
  <c r="F986" i="31"/>
  <c r="E986" i="31"/>
  <c r="D986" i="31"/>
  <c r="C986" i="31"/>
  <c r="W985" i="31"/>
  <c r="V985" i="31"/>
  <c r="U985" i="31"/>
  <c r="P985" i="31"/>
  <c r="N985" i="31"/>
  <c r="M985" i="31"/>
  <c r="L985" i="31"/>
  <c r="O985" i="31" s="1"/>
  <c r="Q985" i="31" s="1"/>
  <c r="K985" i="31"/>
  <c r="S985" i="31" s="1"/>
  <c r="J985" i="31"/>
  <c r="I985" i="31"/>
  <c r="H985" i="31"/>
  <c r="G985" i="31"/>
  <c r="F985" i="31"/>
  <c r="E985" i="31"/>
  <c r="D985" i="31"/>
  <c r="C985" i="31"/>
  <c r="V984" i="31"/>
  <c r="U984" i="31"/>
  <c r="S984" i="31"/>
  <c r="P984" i="31"/>
  <c r="X984" i="31" s="1"/>
  <c r="N984" i="31"/>
  <c r="W984" i="31" s="1"/>
  <c r="M984" i="31"/>
  <c r="L984" i="31"/>
  <c r="O984" i="31" s="1"/>
  <c r="Q984" i="31" s="1"/>
  <c r="K984" i="31"/>
  <c r="J984" i="31"/>
  <c r="I984" i="31"/>
  <c r="H984" i="31"/>
  <c r="G984" i="31"/>
  <c r="F984" i="31"/>
  <c r="E984" i="31"/>
  <c r="D984" i="31"/>
  <c r="C984" i="31"/>
  <c r="U983" i="31"/>
  <c r="Q983" i="31"/>
  <c r="P983" i="31"/>
  <c r="O983" i="31"/>
  <c r="N983" i="31"/>
  <c r="W983" i="31" s="1"/>
  <c r="M983" i="31"/>
  <c r="L983" i="31"/>
  <c r="K983" i="31"/>
  <c r="J983" i="31"/>
  <c r="I983" i="31"/>
  <c r="H983" i="31"/>
  <c r="G983" i="31"/>
  <c r="F983" i="31"/>
  <c r="E983" i="31"/>
  <c r="D983" i="31"/>
  <c r="C983" i="31"/>
  <c r="V982" i="31"/>
  <c r="U982" i="31"/>
  <c r="S982" i="31"/>
  <c r="P982" i="31"/>
  <c r="X982" i="31" s="1"/>
  <c r="N982" i="31"/>
  <c r="W982" i="31" s="1"/>
  <c r="M982" i="31"/>
  <c r="L982" i="31"/>
  <c r="O982" i="31" s="1"/>
  <c r="Q982" i="31" s="1"/>
  <c r="Y982" i="31" s="1"/>
  <c r="K982" i="31"/>
  <c r="J982" i="31"/>
  <c r="I982" i="31"/>
  <c r="H982" i="31"/>
  <c r="G982" i="31"/>
  <c r="F982" i="31"/>
  <c r="E982" i="31"/>
  <c r="D982" i="31"/>
  <c r="C982" i="31"/>
  <c r="V981" i="31"/>
  <c r="U981" i="31"/>
  <c r="P981" i="31"/>
  <c r="N981" i="31"/>
  <c r="W981" i="31" s="1"/>
  <c r="M981" i="31"/>
  <c r="L981" i="31"/>
  <c r="O981" i="31" s="1"/>
  <c r="Q981" i="31" s="1"/>
  <c r="K981" i="31"/>
  <c r="S981" i="31" s="1"/>
  <c r="Y981" i="31" s="1"/>
  <c r="J981" i="31"/>
  <c r="I981" i="31"/>
  <c r="H981" i="31"/>
  <c r="G981" i="31"/>
  <c r="F981" i="31"/>
  <c r="E981" i="31"/>
  <c r="D981" i="31"/>
  <c r="C981" i="31"/>
  <c r="Y980" i="31"/>
  <c r="W980" i="31"/>
  <c r="U980" i="31"/>
  <c r="S980" i="31"/>
  <c r="P980" i="31"/>
  <c r="O980" i="31"/>
  <c r="Q980" i="31" s="1"/>
  <c r="N980" i="31"/>
  <c r="M980" i="31"/>
  <c r="L980" i="31"/>
  <c r="K980" i="31"/>
  <c r="V980" i="31" s="1"/>
  <c r="J980" i="31"/>
  <c r="I980" i="31"/>
  <c r="H980" i="31"/>
  <c r="G980" i="31"/>
  <c r="F980" i="31"/>
  <c r="E980" i="31"/>
  <c r="D980" i="31"/>
  <c r="C980" i="31"/>
  <c r="U979" i="31"/>
  <c r="P979" i="31"/>
  <c r="N979" i="31"/>
  <c r="W979" i="31" s="1"/>
  <c r="M979" i="31"/>
  <c r="L979" i="31"/>
  <c r="O979" i="31" s="1"/>
  <c r="Q979" i="31" s="1"/>
  <c r="K979" i="31"/>
  <c r="V979" i="31" s="1"/>
  <c r="J979" i="31"/>
  <c r="I979" i="31"/>
  <c r="H979" i="31"/>
  <c r="G979" i="31"/>
  <c r="F979" i="31"/>
  <c r="E979" i="31"/>
  <c r="D979" i="31"/>
  <c r="C979" i="31"/>
  <c r="W978" i="31"/>
  <c r="U978" i="31"/>
  <c r="P978" i="31"/>
  <c r="N978" i="31"/>
  <c r="M978" i="31"/>
  <c r="L978" i="31"/>
  <c r="O978" i="31" s="1"/>
  <c r="Q978" i="31" s="1"/>
  <c r="K978" i="31"/>
  <c r="J978" i="31"/>
  <c r="I978" i="31"/>
  <c r="H978" i="31"/>
  <c r="G978" i="31"/>
  <c r="F978" i="31"/>
  <c r="E978" i="31"/>
  <c r="D978" i="31"/>
  <c r="C978" i="31"/>
  <c r="W977" i="31"/>
  <c r="U977" i="31"/>
  <c r="P977" i="31"/>
  <c r="O977" i="31"/>
  <c r="Q977" i="31" s="1"/>
  <c r="N977" i="31"/>
  <c r="M977" i="31"/>
  <c r="L977" i="31"/>
  <c r="K977" i="31"/>
  <c r="V977" i="31" s="1"/>
  <c r="J977" i="31"/>
  <c r="I977" i="31"/>
  <c r="H977" i="31"/>
  <c r="G977" i="31"/>
  <c r="F977" i="31"/>
  <c r="E977" i="31"/>
  <c r="D977" i="31"/>
  <c r="C977" i="31"/>
  <c r="W976" i="31"/>
  <c r="V976" i="31"/>
  <c r="U976" i="31"/>
  <c r="S976" i="31"/>
  <c r="P976" i="31"/>
  <c r="N976" i="31"/>
  <c r="M976" i="31"/>
  <c r="L976" i="31"/>
  <c r="O976" i="31" s="1"/>
  <c r="Q976" i="31" s="1"/>
  <c r="Y976" i="31" s="1"/>
  <c r="K976" i="31"/>
  <c r="J976" i="31"/>
  <c r="I976" i="31"/>
  <c r="H976" i="31"/>
  <c r="G976" i="31"/>
  <c r="F976" i="31"/>
  <c r="E976" i="31"/>
  <c r="D976" i="31"/>
  <c r="C976" i="31"/>
  <c r="V975" i="31"/>
  <c r="U975" i="31"/>
  <c r="S975" i="31"/>
  <c r="P975" i="31"/>
  <c r="O975" i="31"/>
  <c r="Q975" i="31" s="1"/>
  <c r="N975" i="31"/>
  <c r="W975" i="31" s="1"/>
  <c r="M975" i="31"/>
  <c r="L975" i="31"/>
  <c r="K975" i="31"/>
  <c r="J975" i="31"/>
  <c r="I975" i="31"/>
  <c r="H975" i="31"/>
  <c r="G975" i="31"/>
  <c r="F975" i="31"/>
  <c r="E975" i="31"/>
  <c r="D975" i="31"/>
  <c r="C975" i="31"/>
  <c r="U974" i="31"/>
  <c r="S974" i="31"/>
  <c r="P974" i="31"/>
  <c r="O974" i="31"/>
  <c r="Q974" i="31" s="1"/>
  <c r="Y974" i="31" s="1"/>
  <c r="N974" i="31"/>
  <c r="W974" i="31" s="1"/>
  <c r="M974" i="31"/>
  <c r="L974" i="31"/>
  <c r="K974" i="31"/>
  <c r="V974" i="31" s="1"/>
  <c r="J974" i="31"/>
  <c r="I974" i="31"/>
  <c r="H974" i="31"/>
  <c r="G974" i="31"/>
  <c r="F974" i="31"/>
  <c r="E974" i="31"/>
  <c r="D974" i="31"/>
  <c r="C974" i="31"/>
  <c r="W973" i="31"/>
  <c r="U973" i="31"/>
  <c r="P973" i="31"/>
  <c r="N973" i="31"/>
  <c r="M973" i="31"/>
  <c r="L973" i="31"/>
  <c r="O973" i="31" s="1"/>
  <c r="Q973" i="31" s="1"/>
  <c r="K973" i="31"/>
  <c r="S973" i="31" s="1"/>
  <c r="J973" i="31"/>
  <c r="I973" i="31"/>
  <c r="H973" i="31"/>
  <c r="G973" i="31"/>
  <c r="F973" i="31"/>
  <c r="E973" i="31"/>
  <c r="D973" i="31"/>
  <c r="C973" i="31"/>
  <c r="W972" i="31"/>
  <c r="U972" i="31"/>
  <c r="S972" i="31"/>
  <c r="X972" i="31" s="1"/>
  <c r="Q972" i="31"/>
  <c r="P972" i="31"/>
  <c r="N972" i="31"/>
  <c r="M972" i="31"/>
  <c r="L972" i="31"/>
  <c r="O972" i="31" s="1"/>
  <c r="K972" i="31"/>
  <c r="V972" i="31" s="1"/>
  <c r="J972" i="31"/>
  <c r="I972" i="31"/>
  <c r="H972" i="31"/>
  <c r="G972" i="31"/>
  <c r="F972" i="31"/>
  <c r="E972" i="31"/>
  <c r="D972" i="31"/>
  <c r="C972" i="31"/>
  <c r="U971" i="31"/>
  <c r="S971" i="31"/>
  <c r="Y971" i="31" s="1"/>
  <c r="Q971" i="31"/>
  <c r="P971" i="31"/>
  <c r="O971" i="31"/>
  <c r="N971" i="31"/>
  <c r="W971" i="31" s="1"/>
  <c r="M971" i="31"/>
  <c r="L971" i="31"/>
  <c r="K971" i="31"/>
  <c r="V971" i="31" s="1"/>
  <c r="J971" i="31"/>
  <c r="I971" i="31"/>
  <c r="H971" i="31"/>
  <c r="G971" i="31"/>
  <c r="F971" i="31"/>
  <c r="E971" i="31"/>
  <c r="D971" i="31"/>
  <c r="C971" i="31"/>
  <c r="V970" i="31"/>
  <c r="U970" i="31"/>
  <c r="S970" i="31"/>
  <c r="P970" i="31"/>
  <c r="X970" i="31" s="1"/>
  <c r="O970" i="31"/>
  <c r="Q970" i="31" s="1"/>
  <c r="N970" i="31"/>
  <c r="W970" i="31" s="1"/>
  <c r="M970" i="31"/>
  <c r="L970" i="31"/>
  <c r="K970" i="31"/>
  <c r="J970" i="31"/>
  <c r="I970" i="31"/>
  <c r="H970" i="31"/>
  <c r="G970" i="31"/>
  <c r="F970" i="31"/>
  <c r="E970" i="31"/>
  <c r="D970" i="31"/>
  <c r="C970" i="31"/>
  <c r="U969" i="31"/>
  <c r="P969" i="31"/>
  <c r="N969" i="31"/>
  <c r="W969" i="31" s="1"/>
  <c r="M969" i="31"/>
  <c r="L969" i="31"/>
  <c r="O969" i="31" s="1"/>
  <c r="Q969" i="31" s="1"/>
  <c r="K969" i="31"/>
  <c r="J969" i="31"/>
  <c r="I969" i="31"/>
  <c r="H969" i="31"/>
  <c r="G969" i="31"/>
  <c r="F969" i="31"/>
  <c r="E969" i="31"/>
  <c r="D969" i="31"/>
  <c r="C969" i="31"/>
  <c r="W968" i="31"/>
  <c r="V968" i="31"/>
  <c r="U968" i="31"/>
  <c r="P968" i="31"/>
  <c r="O968" i="31"/>
  <c r="Q968" i="31" s="1"/>
  <c r="N968" i="31"/>
  <c r="M968" i="31"/>
  <c r="L968" i="31"/>
  <c r="K968" i="31"/>
  <c r="S968" i="31" s="1"/>
  <c r="X968" i="31" s="1"/>
  <c r="J968" i="31"/>
  <c r="I968" i="31"/>
  <c r="H968" i="31"/>
  <c r="G968" i="31"/>
  <c r="F968" i="31"/>
  <c r="E968" i="31"/>
  <c r="D968" i="31"/>
  <c r="C968" i="31"/>
  <c r="W967" i="31"/>
  <c r="U967" i="31"/>
  <c r="P967" i="31"/>
  <c r="N967" i="31"/>
  <c r="M967" i="31"/>
  <c r="L967" i="31"/>
  <c r="O967" i="31" s="1"/>
  <c r="Q967" i="31" s="1"/>
  <c r="K967" i="31"/>
  <c r="J967" i="31"/>
  <c r="I967" i="31"/>
  <c r="H967" i="31"/>
  <c r="G967" i="31"/>
  <c r="F967" i="31"/>
  <c r="E967" i="31"/>
  <c r="D967" i="31"/>
  <c r="C967" i="31"/>
  <c r="U966" i="31"/>
  <c r="S966" i="31"/>
  <c r="P966" i="31"/>
  <c r="N966" i="31"/>
  <c r="M966" i="31"/>
  <c r="L966" i="31"/>
  <c r="O966" i="31" s="1"/>
  <c r="Q966" i="31" s="1"/>
  <c r="K966" i="31"/>
  <c r="J966" i="31"/>
  <c r="I966" i="31"/>
  <c r="H966" i="31"/>
  <c r="G966" i="31"/>
  <c r="F966" i="31"/>
  <c r="E966" i="31"/>
  <c r="D966" i="31"/>
  <c r="C966" i="31"/>
  <c r="U965" i="31"/>
  <c r="S965" i="31"/>
  <c r="P965" i="31"/>
  <c r="X965" i="31" s="1"/>
  <c r="O965" i="31"/>
  <c r="Q965" i="31" s="1"/>
  <c r="Y965" i="31" s="1"/>
  <c r="N965" i="31"/>
  <c r="W965" i="31" s="1"/>
  <c r="M965" i="31"/>
  <c r="L965" i="31"/>
  <c r="K965" i="31"/>
  <c r="V965" i="31" s="1"/>
  <c r="J965" i="31"/>
  <c r="I965" i="31"/>
  <c r="H965" i="31"/>
  <c r="G965" i="31"/>
  <c r="F965" i="31"/>
  <c r="E965" i="31"/>
  <c r="D965" i="31"/>
  <c r="C965" i="31"/>
  <c r="W964" i="31"/>
  <c r="V964" i="31"/>
  <c r="U964" i="31"/>
  <c r="S964" i="31"/>
  <c r="P964" i="31"/>
  <c r="N964" i="31"/>
  <c r="M964" i="31"/>
  <c r="L964" i="31"/>
  <c r="O964" i="31" s="1"/>
  <c r="Q964" i="31" s="1"/>
  <c r="K964" i="31"/>
  <c r="J964" i="31"/>
  <c r="I964" i="31"/>
  <c r="H964" i="31"/>
  <c r="G964" i="31"/>
  <c r="F964" i="31"/>
  <c r="E964" i="31"/>
  <c r="D964" i="31"/>
  <c r="C964" i="31"/>
  <c r="U963" i="31"/>
  <c r="Q963" i="31"/>
  <c r="P963" i="31"/>
  <c r="O963" i="31"/>
  <c r="N963" i="31"/>
  <c r="W963" i="31" s="1"/>
  <c r="M963" i="31"/>
  <c r="L963" i="31"/>
  <c r="K963" i="31"/>
  <c r="J963" i="31"/>
  <c r="I963" i="31"/>
  <c r="H963" i="31"/>
  <c r="G963" i="31"/>
  <c r="F963" i="31"/>
  <c r="E963" i="31"/>
  <c r="D963" i="31"/>
  <c r="C963" i="31"/>
  <c r="Y962" i="31"/>
  <c r="U962" i="31"/>
  <c r="S962" i="31"/>
  <c r="Q962" i="31"/>
  <c r="P962" i="31"/>
  <c r="O962" i="31"/>
  <c r="N962" i="31"/>
  <c r="W962" i="31" s="1"/>
  <c r="M962" i="31"/>
  <c r="L962" i="31"/>
  <c r="K962" i="31"/>
  <c r="V962" i="31" s="1"/>
  <c r="J962" i="31"/>
  <c r="I962" i="31"/>
  <c r="H962" i="31"/>
  <c r="G962" i="31"/>
  <c r="F962" i="31"/>
  <c r="E962" i="31"/>
  <c r="D962" i="31"/>
  <c r="C962" i="31"/>
  <c r="W961" i="31"/>
  <c r="V961" i="31"/>
  <c r="U961" i="31"/>
  <c r="P961" i="31"/>
  <c r="X961" i="31" s="1"/>
  <c r="O961" i="31"/>
  <c r="Q961" i="31" s="1"/>
  <c r="N961" i="31"/>
  <c r="M961" i="31"/>
  <c r="L961" i="31"/>
  <c r="K961" i="31"/>
  <c r="S961" i="31" s="1"/>
  <c r="J961" i="31"/>
  <c r="I961" i="31"/>
  <c r="H961" i="31"/>
  <c r="G961" i="31"/>
  <c r="F961" i="31"/>
  <c r="E961" i="31"/>
  <c r="D961" i="31"/>
  <c r="C961" i="31"/>
  <c r="Y960" i="31"/>
  <c r="W960" i="31"/>
  <c r="V960" i="31"/>
  <c r="U960" i="31"/>
  <c r="S960" i="31"/>
  <c r="P960" i="31"/>
  <c r="N960" i="31"/>
  <c r="M960" i="31"/>
  <c r="L960" i="31"/>
  <c r="O960" i="31" s="1"/>
  <c r="Q960" i="31" s="1"/>
  <c r="X960" i="31" s="1"/>
  <c r="K960" i="31"/>
  <c r="J960" i="31"/>
  <c r="I960" i="31"/>
  <c r="H960" i="31"/>
  <c r="G960" i="31"/>
  <c r="F960" i="31"/>
  <c r="E960" i="31"/>
  <c r="D960" i="31"/>
  <c r="C960" i="31"/>
  <c r="W959" i="31"/>
  <c r="U959" i="31"/>
  <c r="Q959" i="31"/>
  <c r="P959" i="31"/>
  <c r="O959" i="31"/>
  <c r="N959" i="31"/>
  <c r="M959" i="31"/>
  <c r="L959" i="31"/>
  <c r="K959" i="31"/>
  <c r="J959" i="31"/>
  <c r="I959" i="31"/>
  <c r="H959" i="31"/>
  <c r="G959" i="31"/>
  <c r="F959" i="31"/>
  <c r="E959" i="31"/>
  <c r="D959" i="31"/>
  <c r="C959" i="31"/>
  <c r="U958" i="31"/>
  <c r="S958" i="31"/>
  <c r="Q958" i="31"/>
  <c r="P958" i="31"/>
  <c r="N958" i="31"/>
  <c r="M958" i="31"/>
  <c r="L958" i="31"/>
  <c r="O958" i="31" s="1"/>
  <c r="K958" i="31"/>
  <c r="J958" i="31"/>
  <c r="I958" i="31"/>
  <c r="H958" i="31"/>
  <c r="G958" i="31"/>
  <c r="F958" i="31"/>
  <c r="E958" i="31"/>
  <c r="D958" i="31"/>
  <c r="C958" i="31"/>
  <c r="U957" i="31"/>
  <c r="P957" i="31"/>
  <c r="O957" i="31"/>
  <c r="Q957" i="31" s="1"/>
  <c r="N957" i="31"/>
  <c r="W957" i="31" s="1"/>
  <c r="M957" i="31"/>
  <c r="L957" i="31"/>
  <c r="K957" i="31"/>
  <c r="S957" i="31" s="1"/>
  <c r="J957" i="31"/>
  <c r="I957" i="31"/>
  <c r="H957" i="31"/>
  <c r="G957" i="31"/>
  <c r="F957" i="31"/>
  <c r="E957" i="31"/>
  <c r="D957" i="31"/>
  <c r="C957" i="31"/>
  <c r="W956" i="31"/>
  <c r="U956" i="31"/>
  <c r="S956" i="31"/>
  <c r="P956" i="31"/>
  <c r="N956" i="31"/>
  <c r="M956" i="31"/>
  <c r="L956" i="31"/>
  <c r="O956" i="31" s="1"/>
  <c r="Q956" i="31" s="1"/>
  <c r="Y956" i="31" s="1"/>
  <c r="K956" i="31"/>
  <c r="V956" i="31" s="1"/>
  <c r="J956" i="31"/>
  <c r="I956" i="31"/>
  <c r="H956" i="31"/>
  <c r="G956" i="31"/>
  <c r="F956" i="31"/>
  <c r="E956" i="31"/>
  <c r="D956" i="31"/>
  <c r="C956" i="31"/>
  <c r="W955" i="31"/>
  <c r="U955" i="31"/>
  <c r="P955" i="31"/>
  <c r="N955" i="31"/>
  <c r="V955" i="31" s="1"/>
  <c r="M955" i="31"/>
  <c r="L955" i="31"/>
  <c r="O955" i="31" s="1"/>
  <c r="Q955" i="31" s="1"/>
  <c r="K955" i="31"/>
  <c r="S955" i="31" s="1"/>
  <c r="J955" i="31"/>
  <c r="I955" i="31"/>
  <c r="H955" i="31"/>
  <c r="G955" i="31"/>
  <c r="F955" i="31"/>
  <c r="E955" i="31"/>
  <c r="D955" i="31"/>
  <c r="C955" i="31"/>
  <c r="W954" i="31"/>
  <c r="U954" i="31"/>
  <c r="P954" i="31"/>
  <c r="N954" i="31"/>
  <c r="M954" i="31"/>
  <c r="L954" i="31"/>
  <c r="O954" i="31" s="1"/>
  <c r="Q954" i="31" s="1"/>
  <c r="K954" i="31"/>
  <c r="V954" i="31" s="1"/>
  <c r="J954" i="31"/>
  <c r="I954" i="31"/>
  <c r="H954" i="31"/>
  <c r="G954" i="31"/>
  <c r="F954" i="31"/>
  <c r="E954" i="31"/>
  <c r="D954" i="31"/>
  <c r="C954" i="31"/>
  <c r="U953" i="31"/>
  <c r="S953" i="31"/>
  <c r="P953" i="31"/>
  <c r="O953" i="31"/>
  <c r="Q953" i="31" s="1"/>
  <c r="N953" i="31"/>
  <c r="W953" i="31" s="1"/>
  <c r="M953" i="31"/>
  <c r="L953" i="31"/>
  <c r="K953" i="31"/>
  <c r="J953" i="31"/>
  <c r="I953" i="31"/>
  <c r="H953" i="31"/>
  <c r="G953" i="31"/>
  <c r="F953" i="31"/>
  <c r="E953" i="31"/>
  <c r="D953" i="31"/>
  <c r="C953" i="31"/>
  <c r="V952" i="31"/>
  <c r="U952" i="31"/>
  <c r="Q952" i="31"/>
  <c r="P952" i="31"/>
  <c r="X952" i="31" s="1"/>
  <c r="O952" i="31"/>
  <c r="N952" i="31"/>
  <c r="W952" i="31" s="1"/>
  <c r="M952" i="31"/>
  <c r="L952" i="31"/>
  <c r="K952" i="31"/>
  <c r="S952" i="31" s="1"/>
  <c r="J952" i="31"/>
  <c r="I952" i="31"/>
  <c r="H952" i="31"/>
  <c r="G952" i="31"/>
  <c r="F952" i="31"/>
  <c r="E952" i="31"/>
  <c r="D952" i="31"/>
  <c r="C952" i="31"/>
  <c r="W951" i="31"/>
  <c r="U951" i="31"/>
  <c r="S951" i="31"/>
  <c r="P951" i="31"/>
  <c r="O951" i="31"/>
  <c r="Q951" i="31" s="1"/>
  <c r="N951" i="31"/>
  <c r="V951" i="31" s="1"/>
  <c r="M951" i="31"/>
  <c r="L951" i="31"/>
  <c r="K951" i="31"/>
  <c r="J951" i="31"/>
  <c r="I951" i="31"/>
  <c r="H951" i="31"/>
  <c r="G951" i="31"/>
  <c r="F951" i="31"/>
  <c r="E951" i="31"/>
  <c r="D951" i="31"/>
  <c r="C951" i="31"/>
  <c r="U950" i="31"/>
  <c r="P950" i="31"/>
  <c r="N950" i="31"/>
  <c r="W950" i="31" s="1"/>
  <c r="M950" i="31"/>
  <c r="L950" i="31"/>
  <c r="O950" i="31" s="1"/>
  <c r="Q950" i="31" s="1"/>
  <c r="K950" i="31"/>
  <c r="V950" i="31" s="1"/>
  <c r="J950" i="31"/>
  <c r="I950" i="31"/>
  <c r="H950" i="31"/>
  <c r="G950" i="31"/>
  <c r="F950" i="31"/>
  <c r="E950" i="31"/>
  <c r="D950" i="31"/>
  <c r="C950" i="31"/>
  <c r="U949" i="31"/>
  <c r="P949" i="31"/>
  <c r="N949" i="31"/>
  <c r="W949" i="31" s="1"/>
  <c r="M949" i="31"/>
  <c r="L949" i="31"/>
  <c r="O949" i="31" s="1"/>
  <c r="Q949" i="31" s="1"/>
  <c r="K949" i="31"/>
  <c r="S949" i="31" s="1"/>
  <c r="J949" i="31"/>
  <c r="I949" i="31"/>
  <c r="H949" i="31"/>
  <c r="G949" i="31"/>
  <c r="F949" i="31"/>
  <c r="E949" i="31"/>
  <c r="D949" i="31"/>
  <c r="C949" i="31"/>
  <c r="W948" i="31"/>
  <c r="U948" i="31"/>
  <c r="Q948" i="31"/>
  <c r="P948" i="31"/>
  <c r="N948" i="31"/>
  <c r="M948" i="31"/>
  <c r="L948" i="31"/>
  <c r="O948" i="31" s="1"/>
  <c r="K948" i="31"/>
  <c r="V948" i="31" s="1"/>
  <c r="J948" i="31"/>
  <c r="I948" i="31"/>
  <c r="H948" i="31"/>
  <c r="G948" i="31"/>
  <c r="F948" i="31"/>
  <c r="E948" i="31"/>
  <c r="D948" i="31"/>
  <c r="C948" i="31"/>
  <c r="U947" i="31"/>
  <c r="S947" i="31"/>
  <c r="P947" i="31"/>
  <c r="O947" i="31"/>
  <c r="Q947" i="31" s="1"/>
  <c r="N947" i="31"/>
  <c r="W947" i="31" s="1"/>
  <c r="M947" i="31"/>
  <c r="L947" i="31"/>
  <c r="K947" i="31"/>
  <c r="J947" i="31"/>
  <c r="I947" i="31"/>
  <c r="H947" i="31"/>
  <c r="G947" i="31"/>
  <c r="F947" i="31"/>
  <c r="E947" i="31"/>
  <c r="D947" i="31"/>
  <c r="C947" i="31"/>
  <c r="U946" i="31"/>
  <c r="S946" i="31"/>
  <c r="Q946" i="31"/>
  <c r="Y946" i="31" s="1"/>
  <c r="P946" i="31"/>
  <c r="N946" i="31"/>
  <c r="W946" i="31" s="1"/>
  <c r="M946" i="31"/>
  <c r="L946" i="31"/>
  <c r="O946" i="31" s="1"/>
  <c r="K946" i="31"/>
  <c r="V946" i="31" s="1"/>
  <c r="J946" i="31"/>
  <c r="I946" i="31"/>
  <c r="H946" i="31"/>
  <c r="G946" i="31"/>
  <c r="F946" i="31"/>
  <c r="E946" i="31"/>
  <c r="D946" i="31"/>
  <c r="C946" i="31"/>
  <c r="Y945" i="31"/>
  <c r="W945" i="31"/>
  <c r="V945" i="31"/>
  <c r="U945" i="31"/>
  <c r="Q945" i="31"/>
  <c r="P945" i="31"/>
  <c r="X945" i="31" s="1"/>
  <c r="O945" i="31"/>
  <c r="N945" i="31"/>
  <c r="M945" i="31"/>
  <c r="L945" i="31"/>
  <c r="K945" i="31"/>
  <c r="S945" i="31" s="1"/>
  <c r="J945" i="31"/>
  <c r="I945" i="31"/>
  <c r="H945" i="31"/>
  <c r="G945" i="31"/>
  <c r="F945" i="31"/>
  <c r="E945" i="31"/>
  <c r="D945" i="31"/>
  <c r="C945" i="31"/>
  <c r="W944" i="31"/>
  <c r="V944" i="31"/>
  <c r="U944" i="31"/>
  <c r="S944" i="31"/>
  <c r="P944" i="31"/>
  <c r="N944" i="31"/>
  <c r="M944" i="31"/>
  <c r="L944" i="31"/>
  <c r="O944" i="31" s="1"/>
  <c r="Q944" i="31" s="1"/>
  <c r="K944" i="31"/>
  <c r="J944" i="31"/>
  <c r="I944" i="31"/>
  <c r="H944" i="31"/>
  <c r="G944" i="31"/>
  <c r="F944" i="31"/>
  <c r="E944" i="31"/>
  <c r="D944" i="31"/>
  <c r="C944" i="31"/>
  <c r="U943" i="31"/>
  <c r="Q943" i="31"/>
  <c r="P943" i="31"/>
  <c r="N943" i="31"/>
  <c r="W943" i="31" s="1"/>
  <c r="M943" i="31"/>
  <c r="L943" i="31"/>
  <c r="O943" i="31" s="1"/>
  <c r="K943" i="31"/>
  <c r="J943" i="31"/>
  <c r="I943" i="31"/>
  <c r="H943" i="31"/>
  <c r="G943" i="31"/>
  <c r="F943" i="31"/>
  <c r="E943" i="31"/>
  <c r="D943" i="31"/>
  <c r="C943" i="31"/>
  <c r="V942" i="31"/>
  <c r="U942" i="31"/>
  <c r="S942" i="31"/>
  <c r="P942" i="31"/>
  <c r="O942" i="31"/>
  <c r="Q942" i="31" s="1"/>
  <c r="N942" i="31"/>
  <c r="W942" i="31" s="1"/>
  <c r="M942" i="31"/>
  <c r="L942" i="31"/>
  <c r="K942" i="31"/>
  <c r="J942" i="31"/>
  <c r="I942" i="31"/>
  <c r="H942" i="31"/>
  <c r="G942" i="31"/>
  <c r="F942" i="31"/>
  <c r="E942" i="31"/>
  <c r="D942" i="31"/>
  <c r="C942" i="31"/>
  <c r="W941" i="31"/>
  <c r="U941" i="31"/>
  <c r="S941" i="31"/>
  <c r="P941" i="31"/>
  <c r="N941" i="31"/>
  <c r="V941" i="31" s="1"/>
  <c r="M941" i="31"/>
  <c r="L941" i="31"/>
  <c r="O941" i="31" s="1"/>
  <c r="Q941" i="31" s="1"/>
  <c r="K941" i="31"/>
  <c r="J941" i="31"/>
  <c r="I941" i="31"/>
  <c r="H941" i="31"/>
  <c r="G941" i="31"/>
  <c r="F941" i="31"/>
  <c r="E941" i="31"/>
  <c r="D941" i="31"/>
  <c r="C941" i="31"/>
  <c r="V940" i="31"/>
  <c r="U940" i="31"/>
  <c r="S940" i="31"/>
  <c r="P940" i="31"/>
  <c r="N940" i="31"/>
  <c r="W940" i="31" s="1"/>
  <c r="M940" i="31"/>
  <c r="L940" i="31"/>
  <c r="O940" i="31" s="1"/>
  <c r="Q940" i="31" s="1"/>
  <c r="K940" i="31"/>
  <c r="J940" i="31"/>
  <c r="I940" i="31"/>
  <c r="H940" i="31"/>
  <c r="G940" i="31"/>
  <c r="F940" i="31"/>
  <c r="E940" i="31"/>
  <c r="D940" i="31"/>
  <c r="C940" i="31"/>
  <c r="W939" i="31"/>
  <c r="U939" i="31"/>
  <c r="Q939" i="31"/>
  <c r="P939" i="31"/>
  <c r="N939" i="31"/>
  <c r="M939" i="31"/>
  <c r="L939" i="31"/>
  <c r="O939" i="31" s="1"/>
  <c r="K939" i="31"/>
  <c r="V939" i="31" s="1"/>
  <c r="J939" i="31"/>
  <c r="I939" i="31"/>
  <c r="H939" i="31"/>
  <c r="G939" i="31"/>
  <c r="F939" i="31"/>
  <c r="E939" i="31"/>
  <c r="D939" i="31"/>
  <c r="C939" i="31"/>
  <c r="W938" i="31"/>
  <c r="V938" i="31"/>
  <c r="U938" i="31"/>
  <c r="S938" i="31"/>
  <c r="P938" i="31"/>
  <c r="O938" i="31"/>
  <c r="Q938" i="31" s="1"/>
  <c r="Y938" i="31" s="1"/>
  <c r="N938" i="31"/>
  <c r="M938" i="31"/>
  <c r="L938" i="31"/>
  <c r="K938" i="31"/>
  <c r="J938" i="31"/>
  <c r="I938" i="31"/>
  <c r="H938" i="31"/>
  <c r="G938" i="31"/>
  <c r="F938" i="31"/>
  <c r="E938" i="31"/>
  <c r="D938" i="31"/>
  <c r="C938" i="31"/>
  <c r="V937" i="31"/>
  <c r="U937" i="31"/>
  <c r="P937" i="31"/>
  <c r="N937" i="31"/>
  <c r="W937" i="31" s="1"/>
  <c r="M937" i="31"/>
  <c r="L937" i="31"/>
  <c r="O937" i="31" s="1"/>
  <c r="Q937" i="31" s="1"/>
  <c r="K937" i="31"/>
  <c r="S937" i="31" s="1"/>
  <c r="J937" i="31"/>
  <c r="I937" i="31"/>
  <c r="H937" i="31"/>
  <c r="G937" i="31"/>
  <c r="F937" i="31"/>
  <c r="E937" i="31"/>
  <c r="D937" i="31"/>
  <c r="C937" i="31"/>
  <c r="V936" i="31"/>
  <c r="U936" i="31"/>
  <c r="P936" i="31"/>
  <c r="X936" i="31" s="1"/>
  <c r="O936" i="31"/>
  <c r="Q936" i="31" s="1"/>
  <c r="Y936" i="31" s="1"/>
  <c r="N936" i="31"/>
  <c r="W936" i="31" s="1"/>
  <c r="M936" i="31"/>
  <c r="L936" i="31"/>
  <c r="K936" i="31"/>
  <c r="S936" i="31" s="1"/>
  <c r="J936" i="31"/>
  <c r="I936" i="31"/>
  <c r="H936" i="31"/>
  <c r="G936" i="31"/>
  <c r="F936" i="31"/>
  <c r="E936" i="31"/>
  <c r="D936" i="31"/>
  <c r="C936" i="31"/>
  <c r="V935" i="31"/>
  <c r="U935" i="31"/>
  <c r="S935" i="31"/>
  <c r="Q935" i="31"/>
  <c r="P935" i="31"/>
  <c r="N935" i="31"/>
  <c r="W935" i="31" s="1"/>
  <c r="M935" i="31"/>
  <c r="L935" i="31"/>
  <c r="O935" i="31" s="1"/>
  <c r="K935" i="31"/>
  <c r="J935" i="31"/>
  <c r="I935" i="31"/>
  <c r="H935" i="31"/>
  <c r="G935" i="31"/>
  <c r="F935" i="31"/>
  <c r="E935" i="31"/>
  <c r="D935" i="31"/>
  <c r="C935" i="31"/>
  <c r="V934" i="31"/>
  <c r="U934" i="31"/>
  <c r="Q934" i="31"/>
  <c r="Y934" i="31" s="1"/>
  <c r="P934" i="31"/>
  <c r="X934" i="31" s="1"/>
  <c r="O934" i="31"/>
  <c r="N934" i="31"/>
  <c r="W934" i="31" s="1"/>
  <c r="M934" i="31"/>
  <c r="L934" i="31"/>
  <c r="K934" i="31"/>
  <c r="S934" i="31" s="1"/>
  <c r="J934" i="31"/>
  <c r="I934" i="31"/>
  <c r="H934" i="31"/>
  <c r="G934" i="31"/>
  <c r="F934" i="31"/>
  <c r="E934" i="31"/>
  <c r="D934" i="31"/>
  <c r="C934" i="31"/>
  <c r="V933" i="31"/>
  <c r="U933" i="31"/>
  <c r="S933" i="31"/>
  <c r="Q933" i="31"/>
  <c r="Y933" i="31" s="1"/>
  <c r="P933" i="31"/>
  <c r="N933" i="31"/>
  <c r="W933" i="31" s="1"/>
  <c r="M933" i="31"/>
  <c r="L933" i="31"/>
  <c r="O933" i="31" s="1"/>
  <c r="K933" i="31"/>
  <c r="J933" i="31"/>
  <c r="I933" i="31"/>
  <c r="H933" i="31"/>
  <c r="G933" i="31"/>
  <c r="F933" i="31"/>
  <c r="E933" i="31"/>
  <c r="D933" i="31"/>
  <c r="C933" i="31"/>
  <c r="U932" i="31"/>
  <c r="P932" i="31"/>
  <c r="N932" i="31"/>
  <c r="W932" i="31" s="1"/>
  <c r="M932" i="31"/>
  <c r="L932" i="31"/>
  <c r="O932" i="31" s="1"/>
  <c r="Q932" i="31" s="1"/>
  <c r="K932" i="31"/>
  <c r="V932" i="31" s="1"/>
  <c r="J932" i="31"/>
  <c r="I932" i="31"/>
  <c r="H932" i="31"/>
  <c r="G932" i="31"/>
  <c r="F932" i="31"/>
  <c r="E932" i="31"/>
  <c r="D932" i="31"/>
  <c r="C932" i="31"/>
  <c r="W931" i="31"/>
  <c r="V931" i="31"/>
  <c r="U931" i="31"/>
  <c r="Q931" i="31"/>
  <c r="P931" i="31"/>
  <c r="X931" i="31" s="1"/>
  <c r="O931" i="31"/>
  <c r="N931" i="31"/>
  <c r="M931" i="31"/>
  <c r="L931" i="31"/>
  <c r="K931" i="31"/>
  <c r="S931" i="31" s="1"/>
  <c r="J931" i="31"/>
  <c r="I931" i="31"/>
  <c r="H931" i="31"/>
  <c r="G931" i="31"/>
  <c r="F931" i="31"/>
  <c r="E931" i="31"/>
  <c r="D931" i="31"/>
  <c r="C931" i="31"/>
  <c r="U930" i="31"/>
  <c r="P930" i="31"/>
  <c r="N930" i="31"/>
  <c r="W930" i="31" s="1"/>
  <c r="M930" i="31"/>
  <c r="L930" i="31"/>
  <c r="O930" i="31" s="1"/>
  <c r="Q930" i="31" s="1"/>
  <c r="K930" i="31"/>
  <c r="J930" i="31"/>
  <c r="I930" i="31"/>
  <c r="H930" i="31"/>
  <c r="G930" i="31"/>
  <c r="F930" i="31"/>
  <c r="E930" i="31"/>
  <c r="D930" i="31"/>
  <c r="C930" i="31"/>
  <c r="W929" i="31"/>
  <c r="U929" i="31"/>
  <c r="S929" i="31"/>
  <c r="Q929" i="31"/>
  <c r="P929" i="31"/>
  <c r="N929" i="31"/>
  <c r="M929" i="31"/>
  <c r="L929" i="31"/>
  <c r="O929" i="31" s="1"/>
  <c r="K929" i="31"/>
  <c r="V929" i="31" s="1"/>
  <c r="J929" i="31"/>
  <c r="I929" i="31"/>
  <c r="H929" i="31"/>
  <c r="G929" i="31"/>
  <c r="F929" i="31"/>
  <c r="E929" i="31"/>
  <c r="D929" i="31"/>
  <c r="C929" i="31"/>
  <c r="W928" i="31"/>
  <c r="V928" i="31"/>
  <c r="U928" i="31"/>
  <c r="Q928" i="31"/>
  <c r="Y928" i="31" s="1"/>
  <c r="P928" i="31"/>
  <c r="X928" i="31" s="1"/>
  <c r="O928" i="31"/>
  <c r="N928" i="31"/>
  <c r="M928" i="31"/>
  <c r="L928" i="31"/>
  <c r="K928" i="31"/>
  <c r="S928" i="31" s="1"/>
  <c r="J928" i="31"/>
  <c r="I928" i="31"/>
  <c r="H928" i="31"/>
  <c r="G928" i="31"/>
  <c r="F928" i="31"/>
  <c r="E928" i="31"/>
  <c r="D928" i="31"/>
  <c r="C928" i="31"/>
  <c r="V927" i="31"/>
  <c r="U927" i="31"/>
  <c r="S927" i="31"/>
  <c r="Q927" i="31"/>
  <c r="Y927" i="31" s="1"/>
  <c r="P927" i="31"/>
  <c r="N927" i="31"/>
  <c r="W927" i="31" s="1"/>
  <c r="M927" i="31"/>
  <c r="L927" i="31"/>
  <c r="O927" i="31" s="1"/>
  <c r="K927" i="31"/>
  <c r="J927" i="31"/>
  <c r="I927" i="31"/>
  <c r="H927" i="31"/>
  <c r="G927" i="31"/>
  <c r="F927" i="31"/>
  <c r="E927" i="31"/>
  <c r="D927" i="31"/>
  <c r="C927" i="31"/>
  <c r="U926" i="31"/>
  <c r="P926" i="31"/>
  <c r="N926" i="31"/>
  <c r="W926" i="31" s="1"/>
  <c r="M926" i="31"/>
  <c r="L926" i="31"/>
  <c r="O926" i="31" s="1"/>
  <c r="Q926" i="31" s="1"/>
  <c r="K926" i="31"/>
  <c r="V926" i="31" s="1"/>
  <c r="J926" i="31"/>
  <c r="I926" i="31"/>
  <c r="H926" i="31"/>
  <c r="G926" i="31"/>
  <c r="F926" i="31"/>
  <c r="E926" i="31"/>
  <c r="D926" i="31"/>
  <c r="C926" i="31"/>
  <c r="W925" i="31"/>
  <c r="V925" i="31"/>
  <c r="U925" i="31"/>
  <c r="Q925" i="31"/>
  <c r="P925" i="31"/>
  <c r="X925" i="31" s="1"/>
  <c r="O925" i="31"/>
  <c r="N925" i="31"/>
  <c r="M925" i="31"/>
  <c r="L925" i="31"/>
  <c r="K925" i="31"/>
  <c r="S925" i="31" s="1"/>
  <c r="J925" i="31"/>
  <c r="I925" i="31"/>
  <c r="H925" i="31"/>
  <c r="G925" i="31"/>
  <c r="F925" i="31"/>
  <c r="E925" i="31"/>
  <c r="D925" i="31"/>
  <c r="C925" i="31"/>
  <c r="U924" i="31"/>
  <c r="P924" i="31"/>
  <c r="N924" i="31"/>
  <c r="W924" i="31" s="1"/>
  <c r="M924" i="31"/>
  <c r="L924" i="31"/>
  <c r="O924" i="31" s="1"/>
  <c r="Q924" i="31" s="1"/>
  <c r="K924" i="31"/>
  <c r="J924" i="31"/>
  <c r="I924" i="31"/>
  <c r="H924" i="31"/>
  <c r="G924" i="31"/>
  <c r="F924" i="31"/>
  <c r="E924" i="31"/>
  <c r="D924" i="31"/>
  <c r="C924" i="31"/>
  <c r="W923" i="31"/>
  <c r="U923" i="31"/>
  <c r="S923" i="31"/>
  <c r="Q923" i="31"/>
  <c r="P923" i="31"/>
  <c r="N923" i="31"/>
  <c r="M923" i="31"/>
  <c r="L923" i="31"/>
  <c r="O923" i="31" s="1"/>
  <c r="K923" i="31"/>
  <c r="V923" i="31" s="1"/>
  <c r="J923" i="31"/>
  <c r="I923" i="31"/>
  <c r="H923" i="31"/>
  <c r="G923" i="31"/>
  <c r="F923" i="31"/>
  <c r="E923" i="31"/>
  <c r="D923" i="31"/>
  <c r="C923" i="31"/>
  <c r="W922" i="31"/>
  <c r="V922" i="31"/>
  <c r="U922" i="31"/>
  <c r="Q922" i="31"/>
  <c r="Y922" i="31" s="1"/>
  <c r="P922" i="31"/>
  <c r="O922" i="31"/>
  <c r="N922" i="31"/>
  <c r="M922" i="31"/>
  <c r="L922" i="31"/>
  <c r="K922" i="31"/>
  <c r="S922" i="31" s="1"/>
  <c r="J922" i="31"/>
  <c r="I922" i="31"/>
  <c r="H922" i="31"/>
  <c r="G922" i="31"/>
  <c r="F922" i="31"/>
  <c r="E922" i="31"/>
  <c r="D922" i="31"/>
  <c r="C922" i="31"/>
  <c r="V921" i="31"/>
  <c r="U921" i="31"/>
  <c r="S921" i="31"/>
  <c r="Q921" i="31"/>
  <c r="Y921" i="31" s="1"/>
  <c r="P921" i="31"/>
  <c r="N921" i="31"/>
  <c r="W921" i="31" s="1"/>
  <c r="M921" i="31"/>
  <c r="L921" i="31"/>
  <c r="O921" i="31" s="1"/>
  <c r="K921" i="31"/>
  <c r="J921" i="31"/>
  <c r="I921" i="31"/>
  <c r="H921" i="31"/>
  <c r="G921" i="31"/>
  <c r="F921" i="31"/>
  <c r="E921" i="31"/>
  <c r="D921" i="31"/>
  <c r="C921" i="31"/>
  <c r="U920" i="31"/>
  <c r="P920" i="31"/>
  <c r="N920" i="31"/>
  <c r="W920" i="31" s="1"/>
  <c r="M920" i="31"/>
  <c r="L920" i="31"/>
  <c r="O920" i="31" s="1"/>
  <c r="Q920" i="31" s="1"/>
  <c r="K920" i="31"/>
  <c r="S920" i="31" s="1"/>
  <c r="J920" i="31"/>
  <c r="I920" i="31"/>
  <c r="H920" i="31"/>
  <c r="G920" i="31"/>
  <c r="F920" i="31"/>
  <c r="E920" i="31"/>
  <c r="D920" i="31"/>
  <c r="C920" i="31"/>
  <c r="V919" i="31"/>
  <c r="Y919" i="31" s="1"/>
  <c r="U919" i="31"/>
  <c r="Q919" i="31"/>
  <c r="P919" i="31"/>
  <c r="X919" i="31" s="1"/>
  <c r="O919" i="31"/>
  <c r="N919" i="31"/>
  <c r="W919" i="31" s="1"/>
  <c r="M919" i="31"/>
  <c r="L919" i="31"/>
  <c r="K919" i="31"/>
  <c r="S919" i="31" s="1"/>
  <c r="J919" i="31"/>
  <c r="I919" i="31"/>
  <c r="H919" i="31"/>
  <c r="G919" i="31"/>
  <c r="F919" i="31"/>
  <c r="E919" i="31"/>
  <c r="D919" i="31"/>
  <c r="C919" i="31"/>
  <c r="U918" i="31"/>
  <c r="P918" i="31"/>
  <c r="O918" i="31"/>
  <c r="Q918" i="31" s="1"/>
  <c r="N918" i="31"/>
  <c r="W918" i="31" s="1"/>
  <c r="M918" i="31"/>
  <c r="L918" i="31"/>
  <c r="K918" i="31"/>
  <c r="S918" i="31" s="1"/>
  <c r="J918" i="31"/>
  <c r="I918" i="31"/>
  <c r="H918" i="31"/>
  <c r="G918" i="31"/>
  <c r="F918" i="31"/>
  <c r="E918" i="31"/>
  <c r="D918" i="31"/>
  <c r="C918" i="31"/>
  <c r="W917" i="31"/>
  <c r="V917" i="31"/>
  <c r="U917" i="31"/>
  <c r="Q917" i="31"/>
  <c r="Y917" i="31" s="1"/>
  <c r="P917" i="31"/>
  <c r="N917" i="31"/>
  <c r="M917" i="31"/>
  <c r="L917" i="31"/>
  <c r="O917" i="31" s="1"/>
  <c r="K917" i="31"/>
  <c r="S917" i="31" s="1"/>
  <c r="J917" i="31"/>
  <c r="I917" i="31"/>
  <c r="H917" i="31"/>
  <c r="G917" i="31"/>
  <c r="F917" i="31"/>
  <c r="E917" i="31"/>
  <c r="D917" i="31"/>
  <c r="C917" i="31"/>
  <c r="W916" i="31"/>
  <c r="V916" i="31"/>
  <c r="U916" i="31"/>
  <c r="Q916" i="31"/>
  <c r="Y916" i="31" s="1"/>
  <c r="P916" i="31"/>
  <c r="X916" i="31" s="1"/>
  <c r="O916" i="31"/>
  <c r="N916" i="31"/>
  <c r="M916" i="31"/>
  <c r="L916" i="31"/>
  <c r="K916" i="31"/>
  <c r="S916" i="31" s="1"/>
  <c r="J916" i="31"/>
  <c r="I916" i="31"/>
  <c r="H916" i="31"/>
  <c r="G916" i="31"/>
  <c r="F916" i="31"/>
  <c r="E916" i="31"/>
  <c r="D916" i="31"/>
  <c r="C916" i="31"/>
  <c r="W915" i="31"/>
  <c r="V915" i="31"/>
  <c r="U915" i="31"/>
  <c r="S915" i="31"/>
  <c r="P915" i="31"/>
  <c r="N915" i="31"/>
  <c r="M915" i="31"/>
  <c r="L915" i="31"/>
  <c r="O915" i="31" s="1"/>
  <c r="Q915" i="31" s="1"/>
  <c r="Y915" i="31" s="1"/>
  <c r="K915" i="31"/>
  <c r="J915" i="31"/>
  <c r="I915" i="31"/>
  <c r="H915" i="31"/>
  <c r="G915" i="31"/>
  <c r="F915" i="31"/>
  <c r="E915" i="31"/>
  <c r="D915" i="31"/>
  <c r="C915" i="31"/>
  <c r="U914" i="31"/>
  <c r="Q914" i="31"/>
  <c r="P914" i="31"/>
  <c r="N914" i="31"/>
  <c r="W914" i="31" s="1"/>
  <c r="M914" i="31"/>
  <c r="L914" i="31"/>
  <c r="O914" i="31" s="1"/>
  <c r="K914" i="31"/>
  <c r="J914" i="31"/>
  <c r="I914" i="31"/>
  <c r="H914" i="31"/>
  <c r="G914" i="31"/>
  <c r="F914" i="31"/>
  <c r="E914" i="31"/>
  <c r="D914" i="31"/>
  <c r="C914" i="31"/>
  <c r="U913" i="31"/>
  <c r="Q913" i="31"/>
  <c r="P913" i="31"/>
  <c r="O913" i="31"/>
  <c r="N913" i="31"/>
  <c r="W913" i="31" s="1"/>
  <c r="M913" i="31"/>
  <c r="L913" i="31"/>
  <c r="K913" i="31"/>
  <c r="J913" i="31"/>
  <c r="I913" i="31"/>
  <c r="H913" i="31"/>
  <c r="G913" i="31"/>
  <c r="F913" i="31"/>
  <c r="E913" i="31"/>
  <c r="D913" i="31"/>
  <c r="C913" i="31"/>
  <c r="W912" i="31"/>
  <c r="V912" i="31"/>
  <c r="U912" i="31"/>
  <c r="S912" i="31"/>
  <c r="P912" i="31"/>
  <c r="N912" i="31"/>
  <c r="M912" i="31"/>
  <c r="L912" i="31"/>
  <c r="O912" i="31" s="1"/>
  <c r="Q912" i="31" s="1"/>
  <c r="K912" i="31"/>
  <c r="J912" i="31"/>
  <c r="I912" i="31"/>
  <c r="H912" i="31"/>
  <c r="G912" i="31"/>
  <c r="F912" i="31"/>
  <c r="E912" i="31"/>
  <c r="D912" i="31"/>
  <c r="C912" i="31"/>
  <c r="W911" i="31"/>
  <c r="U911" i="31"/>
  <c r="Q911" i="31"/>
  <c r="P911" i="31"/>
  <c r="N911" i="31"/>
  <c r="M911" i="31"/>
  <c r="L911" i="31"/>
  <c r="O911" i="31" s="1"/>
  <c r="K911" i="31"/>
  <c r="J911" i="31"/>
  <c r="I911" i="31"/>
  <c r="H911" i="31"/>
  <c r="G911" i="31"/>
  <c r="F911" i="31"/>
  <c r="E911" i="31"/>
  <c r="D911" i="31"/>
  <c r="C911" i="31"/>
  <c r="U910" i="31"/>
  <c r="Q910" i="31"/>
  <c r="P910" i="31"/>
  <c r="O910" i="31"/>
  <c r="N910" i="31"/>
  <c r="M910" i="31"/>
  <c r="L910" i="31"/>
  <c r="K910" i="31"/>
  <c r="S910" i="31" s="1"/>
  <c r="J910" i="31"/>
  <c r="I910" i="31"/>
  <c r="H910" i="31"/>
  <c r="G910" i="31"/>
  <c r="F910" i="31"/>
  <c r="E910" i="31"/>
  <c r="D910" i="31"/>
  <c r="C910" i="31"/>
  <c r="W909" i="31"/>
  <c r="V909" i="31"/>
  <c r="U909" i="31"/>
  <c r="S909" i="31"/>
  <c r="P909" i="31"/>
  <c r="N909" i="31"/>
  <c r="M909" i="31"/>
  <c r="L909" i="31"/>
  <c r="O909" i="31" s="1"/>
  <c r="Q909" i="31" s="1"/>
  <c r="Y909" i="31" s="1"/>
  <c r="K909" i="31"/>
  <c r="J909" i="31"/>
  <c r="I909" i="31"/>
  <c r="H909" i="31"/>
  <c r="G909" i="31"/>
  <c r="F909" i="31"/>
  <c r="E909" i="31"/>
  <c r="D909" i="31"/>
  <c r="C909" i="31"/>
  <c r="U908" i="31"/>
  <c r="S908" i="31"/>
  <c r="P908" i="31"/>
  <c r="O908" i="31"/>
  <c r="Q908" i="31" s="1"/>
  <c r="N908" i="31"/>
  <c r="W908" i="31" s="1"/>
  <c r="M908" i="31"/>
  <c r="L908" i="31"/>
  <c r="K908" i="31"/>
  <c r="J908" i="31"/>
  <c r="I908" i="31"/>
  <c r="H908" i="31"/>
  <c r="G908" i="31"/>
  <c r="F908" i="31"/>
  <c r="E908" i="31"/>
  <c r="D908" i="31"/>
  <c r="C908" i="31"/>
  <c r="U907" i="31"/>
  <c r="P907" i="31"/>
  <c r="N907" i="31"/>
  <c r="M907" i="31"/>
  <c r="L907" i="31"/>
  <c r="O907" i="31" s="1"/>
  <c r="Q907" i="31" s="1"/>
  <c r="K907" i="31"/>
  <c r="S907" i="31" s="1"/>
  <c r="J907" i="31"/>
  <c r="I907" i="31"/>
  <c r="H907" i="31"/>
  <c r="G907" i="31"/>
  <c r="F907" i="31"/>
  <c r="E907" i="31"/>
  <c r="D907" i="31"/>
  <c r="C907" i="31"/>
  <c r="U906" i="31"/>
  <c r="P906" i="31"/>
  <c r="O906" i="31"/>
  <c r="Q906" i="31" s="1"/>
  <c r="N906" i="31"/>
  <c r="W906" i="31" s="1"/>
  <c r="M906" i="31"/>
  <c r="L906" i="31"/>
  <c r="K906" i="31"/>
  <c r="J906" i="31"/>
  <c r="I906" i="31"/>
  <c r="H906" i="31"/>
  <c r="G906" i="31"/>
  <c r="F906" i="31"/>
  <c r="E906" i="31"/>
  <c r="D906" i="31"/>
  <c r="C906" i="31"/>
  <c r="W905" i="31"/>
  <c r="U905" i="31"/>
  <c r="P905" i="31"/>
  <c r="N905" i="31"/>
  <c r="M905" i="31"/>
  <c r="L905" i="31"/>
  <c r="O905" i="31" s="1"/>
  <c r="Q905" i="31" s="1"/>
  <c r="K905" i="31"/>
  <c r="J905" i="31"/>
  <c r="I905" i="31"/>
  <c r="H905" i="31"/>
  <c r="G905" i="31"/>
  <c r="F905" i="31"/>
  <c r="E905" i="31"/>
  <c r="D905" i="31"/>
  <c r="C905" i="31"/>
  <c r="W904" i="31"/>
  <c r="V904" i="31"/>
  <c r="U904" i="31"/>
  <c r="S904" i="31"/>
  <c r="P904" i="31"/>
  <c r="O904" i="31"/>
  <c r="Q904" i="31" s="1"/>
  <c r="N904" i="31"/>
  <c r="M904" i="31"/>
  <c r="L904" i="31"/>
  <c r="K904" i="31"/>
  <c r="J904" i="31"/>
  <c r="I904" i="31"/>
  <c r="H904" i="31"/>
  <c r="G904" i="31"/>
  <c r="F904" i="31"/>
  <c r="E904" i="31"/>
  <c r="D904" i="31"/>
  <c r="C904" i="31"/>
  <c r="U903" i="31"/>
  <c r="S903" i="31"/>
  <c r="P903" i="31"/>
  <c r="N903" i="31"/>
  <c r="M903" i="31"/>
  <c r="L903" i="31"/>
  <c r="O903" i="31" s="1"/>
  <c r="Q903" i="31" s="1"/>
  <c r="K903" i="31"/>
  <c r="J903" i="31"/>
  <c r="I903" i="31"/>
  <c r="H903" i="31"/>
  <c r="G903" i="31"/>
  <c r="F903" i="31"/>
  <c r="E903" i="31"/>
  <c r="D903" i="31"/>
  <c r="C903" i="31"/>
  <c r="U902" i="31"/>
  <c r="P902" i="31"/>
  <c r="N902" i="31"/>
  <c r="W902" i="31" s="1"/>
  <c r="M902" i="31"/>
  <c r="L902" i="31"/>
  <c r="O902" i="31" s="1"/>
  <c r="Q902" i="31" s="1"/>
  <c r="K902" i="31"/>
  <c r="V902" i="31" s="1"/>
  <c r="J902" i="31"/>
  <c r="I902" i="31"/>
  <c r="H902" i="31"/>
  <c r="G902" i="31"/>
  <c r="F902" i="31"/>
  <c r="E902" i="31"/>
  <c r="D902" i="31"/>
  <c r="C902" i="31"/>
  <c r="X901" i="31"/>
  <c r="W901" i="31"/>
  <c r="V901" i="31"/>
  <c r="U901" i="31"/>
  <c r="Q901" i="31"/>
  <c r="Y901" i="31" s="1"/>
  <c r="P901" i="31"/>
  <c r="O901" i="31"/>
  <c r="N901" i="31"/>
  <c r="M901" i="31"/>
  <c r="L901" i="31"/>
  <c r="K901" i="31"/>
  <c r="S901" i="31" s="1"/>
  <c r="J901" i="31"/>
  <c r="I901" i="31"/>
  <c r="H901" i="31"/>
  <c r="G901" i="31"/>
  <c r="F901" i="31"/>
  <c r="E901" i="31"/>
  <c r="D901" i="31"/>
  <c r="C901" i="31"/>
  <c r="V900" i="31"/>
  <c r="U900" i="31"/>
  <c r="S900" i="31"/>
  <c r="P900" i="31"/>
  <c r="O900" i="31"/>
  <c r="Q900" i="31" s="1"/>
  <c r="N900" i="31"/>
  <c r="W900" i="31" s="1"/>
  <c r="M900" i="31"/>
  <c r="L900" i="31"/>
  <c r="K900" i="31"/>
  <c r="J900" i="31"/>
  <c r="I900" i="31"/>
  <c r="H900" i="31"/>
  <c r="G900" i="31"/>
  <c r="F900" i="31"/>
  <c r="E900" i="31"/>
  <c r="D900" i="31"/>
  <c r="C900" i="31"/>
  <c r="W899" i="31"/>
  <c r="V899" i="31"/>
  <c r="U899" i="31"/>
  <c r="Q899" i="31"/>
  <c r="Y899" i="31" s="1"/>
  <c r="P899" i="31"/>
  <c r="N899" i="31"/>
  <c r="M899" i="31"/>
  <c r="L899" i="31"/>
  <c r="O899" i="31" s="1"/>
  <c r="K899" i="31"/>
  <c r="S899" i="31" s="1"/>
  <c r="J899" i="31"/>
  <c r="I899" i="31"/>
  <c r="H899" i="31"/>
  <c r="G899" i="31"/>
  <c r="F899" i="31"/>
  <c r="E899" i="31"/>
  <c r="D899" i="31"/>
  <c r="C899" i="31"/>
  <c r="X898" i="31"/>
  <c r="W898" i="31"/>
  <c r="V898" i="31"/>
  <c r="U898" i="31"/>
  <c r="Q898" i="31"/>
  <c r="P898" i="31"/>
  <c r="O898" i="31"/>
  <c r="N898" i="31"/>
  <c r="M898" i="31"/>
  <c r="L898" i="31"/>
  <c r="K898" i="31"/>
  <c r="S898" i="31" s="1"/>
  <c r="J898" i="31"/>
  <c r="I898" i="31"/>
  <c r="H898" i="31"/>
  <c r="G898" i="31"/>
  <c r="F898" i="31"/>
  <c r="E898" i="31"/>
  <c r="D898" i="31"/>
  <c r="C898" i="31"/>
  <c r="W897" i="31"/>
  <c r="V897" i="31"/>
  <c r="U897" i="31"/>
  <c r="S897" i="31"/>
  <c r="P897" i="31"/>
  <c r="N897" i="31"/>
  <c r="M897" i="31"/>
  <c r="L897" i="31"/>
  <c r="O897" i="31" s="1"/>
  <c r="Q897" i="31" s="1"/>
  <c r="Y897" i="31" s="1"/>
  <c r="K897" i="31"/>
  <c r="J897" i="31"/>
  <c r="I897" i="31"/>
  <c r="H897" i="31"/>
  <c r="G897" i="31"/>
  <c r="F897" i="31"/>
  <c r="E897" i="31"/>
  <c r="D897" i="31"/>
  <c r="C897" i="31"/>
  <c r="U896" i="31"/>
  <c r="Q896" i="31"/>
  <c r="P896" i="31"/>
  <c r="N896" i="31"/>
  <c r="W896" i="31" s="1"/>
  <c r="M896" i="31"/>
  <c r="L896" i="31"/>
  <c r="O896" i="31" s="1"/>
  <c r="K896" i="31"/>
  <c r="J896" i="31"/>
  <c r="I896" i="31"/>
  <c r="H896" i="31"/>
  <c r="G896" i="31"/>
  <c r="F896" i="31"/>
  <c r="E896" i="31"/>
  <c r="D896" i="31"/>
  <c r="C896" i="31"/>
  <c r="U895" i="31"/>
  <c r="Q895" i="31"/>
  <c r="P895" i="31"/>
  <c r="N895" i="31"/>
  <c r="W895" i="31" s="1"/>
  <c r="M895" i="31"/>
  <c r="L895" i="31"/>
  <c r="O895" i="31" s="1"/>
  <c r="K895" i="31"/>
  <c r="J895" i="31"/>
  <c r="I895" i="31"/>
  <c r="H895" i="31"/>
  <c r="G895" i="31"/>
  <c r="F895" i="31"/>
  <c r="E895" i="31"/>
  <c r="D895" i="31"/>
  <c r="C895" i="31"/>
  <c r="U894" i="31"/>
  <c r="P894" i="31"/>
  <c r="O894" i="31"/>
  <c r="Q894" i="31" s="1"/>
  <c r="N894" i="31"/>
  <c r="W894" i="31" s="1"/>
  <c r="M894" i="31"/>
  <c r="L894" i="31"/>
  <c r="K894" i="31"/>
  <c r="S894" i="31" s="1"/>
  <c r="J894" i="31"/>
  <c r="I894" i="31"/>
  <c r="H894" i="31"/>
  <c r="G894" i="31"/>
  <c r="F894" i="31"/>
  <c r="E894" i="31"/>
  <c r="D894" i="31"/>
  <c r="C894" i="31"/>
  <c r="W893" i="31"/>
  <c r="V893" i="31"/>
  <c r="U893" i="31"/>
  <c r="S893" i="31"/>
  <c r="Q893" i="31"/>
  <c r="P893" i="31"/>
  <c r="N893" i="31"/>
  <c r="M893" i="31"/>
  <c r="L893" i="31"/>
  <c r="O893" i="31" s="1"/>
  <c r="K893" i="31"/>
  <c r="J893" i="31"/>
  <c r="I893" i="31"/>
  <c r="H893" i="31"/>
  <c r="G893" i="31"/>
  <c r="F893" i="31"/>
  <c r="E893" i="31"/>
  <c r="D893" i="31"/>
  <c r="C893" i="31"/>
  <c r="U892" i="31"/>
  <c r="Q892" i="31"/>
  <c r="P892" i="31"/>
  <c r="O892" i="31"/>
  <c r="N892" i="31"/>
  <c r="W892" i="31" s="1"/>
  <c r="M892" i="31"/>
  <c r="L892" i="31"/>
  <c r="K892" i="31"/>
  <c r="J892" i="31"/>
  <c r="I892" i="31"/>
  <c r="H892" i="31"/>
  <c r="G892" i="31"/>
  <c r="F892" i="31"/>
  <c r="E892" i="31"/>
  <c r="D892" i="31"/>
  <c r="C892" i="31"/>
  <c r="W891" i="31"/>
  <c r="V891" i="31"/>
  <c r="U891" i="31"/>
  <c r="S891" i="31"/>
  <c r="P891" i="31"/>
  <c r="N891" i="31"/>
  <c r="M891" i="31"/>
  <c r="L891" i="31"/>
  <c r="O891" i="31" s="1"/>
  <c r="Q891" i="31" s="1"/>
  <c r="K891" i="31"/>
  <c r="J891" i="31"/>
  <c r="I891" i="31"/>
  <c r="H891" i="31"/>
  <c r="G891" i="31"/>
  <c r="F891" i="31"/>
  <c r="E891" i="31"/>
  <c r="D891" i="31"/>
  <c r="C891" i="31"/>
  <c r="U890" i="31"/>
  <c r="S890" i="31"/>
  <c r="P890" i="31"/>
  <c r="N890" i="31"/>
  <c r="W890" i="31" s="1"/>
  <c r="M890" i="31"/>
  <c r="L890" i="31"/>
  <c r="O890" i="31" s="1"/>
  <c r="Q890" i="31" s="1"/>
  <c r="K890" i="31"/>
  <c r="J890" i="31"/>
  <c r="I890" i="31"/>
  <c r="H890" i="31"/>
  <c r="G890" i="31"/>
  <c r="F890" i="31"/>
  <c r="E890" i="31"/>
  <c r="D890" i="31"/>
  <c r="C890" i="31"/>
  <c r="U889" i="31"/>
  <c r="Q889" i="31"/>
  <c r="P889" i="31"/>
  <c r="O889" i="31"/>
  <c r="N889" i="31"/>
  <c r="M889" i="31"/>
  <c r="L889" i="31"/>
  <c r="K889" i="31"/>
  <c r="S889" i="31" s="1"/>
  <c r="J889" i="31"/>
  <c r="I889" i="31"/>
  <c r="H889" i="31"/>
  <c r="G889" i="31"/>
  <c r="F889" i="31"/>
  <c r="E889" i="31"/>
  <c r="D889" i="31"/>
  <c r="C889" i="31"/>
  <c r="U888" i="31"/>
  <c r="P888" i="31"/>
  <c r="N888" i="31"/>
  <c r="W888" i="31" s="1"/>
  <c r="M888" i="31"/>
  <c r="L888" i="31"/>
  <c r="O888" i="31" s="1"/>
  <c r="Q888" i="31" s="1"/>
  <c r="K888" i="31"/>
  <c r="J888" i="31"/>
  <c r="I888" i="31"/>
  <c r="H888" i="31"/>
  <c r="G888" i="31"/>
  <c r="F888" i="31"/>
  <c r="E888" i="31"/>
  <c r="D888" i="31"/>
  <c r="C888" i="31"/>
  <c r="W887" i="31"/>
  <c r="V887" i="31"/>
  <c r="U887" i="31"/>
  <c r="X887" i="31" s="1"/>
  <c r="P887" i="31"/>
  <c r="N887" i="31"/>
  <c r="M887" i="31"/>
  <c r="L887" i="31"/>
  <c r="O887" i="31" s="1"/>
  <c r="Q887" i="31" s="1"/>
  <c r="K887" i="31"/>
  <c r="S887" i="31" s="1"/>
  <c r="J887" i="31"/>
  <c r="I887" i="31"/>
  <c r="H887" i="31"/>
  <c r="G887" i="31"/>
  <c r="F887" i="31"/>
  <c r="E887" i="31"/>
  <c r="D887" i="31"/>
  <c r="C887" i="31"/>
  <c r="W886" i="31"/>
  <c r="V886" i="31"/>
  <c r="U886" i="31"/>
  <c r="S886" i="31"/>
  <c r="P886" i="31"/>
  <c r="O886" i="31"/>
  <c r="Q886" i="31" s="1"/>
  <c r="N886" i="31"/>
  <c r="M886" i="31"/>
  <c r="L886" i="31"/>
  <c r="K886" i="31"/>
  <c r="J886" i="31"/>
  <c r="I886" i="31"/>
  <c r="H886" i="31"/>
  <c r="G886" i="31"/>
  <c r="F886" i="31"/>
  <c r="E886" i="31"/>
  <c r="D886" i="31"/>
  <c r="C886" i="31"/>
  <c r="U885" i="31"/>
  <c r="S885" i="31"/>
  <c r="Q885" i="31"/>
  <c r="P885" i="31"/>
  <c r="N885" i="31"/>
  <c r="W885" i="31" s="1"/>
  <c r="M885" i="31"/>
  <c r="L885" i="31"/>
  <c r="O885" i="31" s="1"/>
  <c r="K885" i="31"/>
  <c r="J885" i="31"/>
  <c r="I885" i="31"/>
  <c r="H885" i="31"/>
  <c r="G885" i="31"/>
  <c r="F885" i="31"/>
  <c r="E885" i="31"/>
  <c r="D885" i="31"/>
  <c r="C885" i="31"/>
  <c r="U884" i="31"/>
  <c r="P884" i="31"/>
  <c r="N884" i="31"/>
  <c r="W884" i="31" s="1"/>
  <c r="M884" i="31"/>
  <c r="L884" i="31"/>
  <c r="O884" i="31" s="1"/>
  <c r="Q884" i="31" s="1"/>
  <c r="K884" i="31"/>
  <c r="V884" i="31" s="1"/>
  <c r="J884" i="31"/>
  <c r="I884" i="31"/>
  <c r="H884" i="31"/>
  <c r="G884" i="31"/>
  <c r="F884" i="31"/>
  <c r="E884" i="31"/>
  <c r="D884" i="31"/>
  <c r="C884" i="31"/>
  <c r="W883" i="31"/>
  <c r="V883" i="31"/>
  <c r="U883" i="31"/>
  <c r="Q883" i="31"/>
  <c r="P883" i="31"/>
  <c r="O883" i="31"/>
  <c r="N883" i="31"/>
  <c r="M883" i="31"/>
  <c r="L883" i="31"/>
  <c r="K883" i="31"/>
  <c r="S883" i="31" s="1"/>
  <c r="J883" i="31"/>
  <c r="I883" i="31"/>
  <c r="H883" i="31"/>
  <c r="G883" i="31"/>
  <c r="F883" i="31"/>
  <c r="E883" i="31"/>
  <c r="D883" i="31"/>
  <c r="C883" i="31"/>
  <c r="U882" i="31"/>
  <c r="S882" i="31"/>
  <c r="P882" i="31"/>
  <c r="O882" i="31"/>
  <c r="Q882" i="31" s="1"/>
  <c r="N882" i="31"/>
  <c r="M882" i="31"/>
  <c r="L882" i="31"/>
  <c r="K882" i="31"/>
  <c r="J882" i="31"/>
  <c r="I882" i="31"/>
  <c r="H882" i="31"/>
  <c r="G882" i="31"/>
  <c r="F882" i="31"/>
  <c r="E882" i="31"/>
  <c r="D882" i="31"/>
  <c r="C882" i="31"/>
  <c r="W881" i="31"/>
  <c r="V881" i="31"/>
  <c r="U881" i="31"/>
  <c r="Q881" i="31"/>
  <c r="Y881" i="31" s="1"/>
  <c r="P881" i="31"/>
  <c r="N881" i="31"/>
  <c r="M881" i="31"/>
  <c r="L881" i="31"/>
  <c r="O881" i="31" s="1"/>
  <c r="K881" i="31"/>
  <c r="S881" i="31" s="1"/>
  <c r="J881" i="31"/>
  <c r="I881" i="31"/>
  <c r="H881" i="31"/>
  <c r="G881" i="31"/>
  <c r="F881" i="31"/>
  <c r="E881" i="31"/>
  <c r="D881" i="31"/>
  <c r="C881" i="31"/>
  <c r="W880" i="31"/>
  <c r="V880" i="31"/>
  <c r="U880" i="31"/>
  <c r="Q880" i="31"/>
  <c r="P880" i="31"/>
  <c r="X880" i="31" s="1"/>
  <c r="O880" i="31"/>
  <c r="N880" i="31"/>
  <c r="M880" i="31"/>
  <c r="L880" i="31"/>
  <c r="K880" i="31"/>
  <c r="S880" i="31" s="1"/>
  <c r="Y880" i="31" s="1"/>
  <c r="J880" i="31"/>
  <c r="I880" i="31"/>
  <c r="H880" i="31"/>
  <c r="G880" i="31"/>
  <c r="F880" i="31"/>
  <c r="E880" i="31"/>
  <c r="D880" i="31"/>
  <c r="C880" i="31"/>
  <c r="W879" i="31"/>
  <c r="V879" i="31"/>
  <c r="U879" i="31"/>
  <c r="S879" i="31"/>
  <c r="P879" i="31"/>
  <c r="N879" i="31"/>
  <c r="M879" i="31"/>
  <c r="L879" i="31"/>
  <c r="O879" i="31" s="1"/>
  <c r="Q879" i="31" s="1"/>
  <c r="K879" i="31"/>
  <c r="J879" i="31"/>
  <c r="I879" i="31"/>
  <c r="H879" i="31"/>
  <c r="G879" i="31"/>
  <c r="F879" i="31"/>
  <c r="E879" i="31"/>
  <c r="D879" i="31"/>
  <c r="C879" i="31"/>
  <c r="U878" i="31"/>
  <c r="P878" i="31"/>
  <c r="O878" i="31"/>
  <c r="Q878" i="31" s="1"/>
  <c r="N878" i="31"/>
  <c r="W878" i="31" s="1"/>
  <c r="M878" i="31"/>
  <c r="L878" i="31"/>
  <c r="K878" i="31"/>
  <c r="J878" i="31"/>
  <c r="I878" i="31"/>
  <c r="H878" i="31"/>
  <c r="G878" i="31"/>
  <c r="F878" i="31"/>
  <c r="E878" i="31"/>
  <c r="D878" i="31"/>
  <c r="C878" i="31"/>
  <c r="W877" i="31"/>
  <c r="U877" i="31"/>
  <c r="P877" i="31"/>
  <c r="N877" i="31"/>
  <c r="M877" i="31"/>
  <c r="L877" i="31"/>
  <c r="O877" i="31" s="1"/>
  <c r="Q877" i="31" s="1"/>
  <c r="K877" i="31"/>
  <c r="J877" i="31"/>
  <c r="I877" i="31"/>
  <c r="H877" i="31"/>
  <c r="G877" i="31"/>
  <c r="F877" i="31"/>
  <c r="E877" i="31"/>
  <c r="D877" i="31"/>
  <c r="C877" i="31"/>
  <c r="W876" i="31"/>
  <c r="V876" i="31"/>
  <c r="X876" i="31" s="1"/>
  <c r="U876" i="31"/>
  <c r="S876" i="31"/>
  <c r="P876" i="31"/>
  <c r="O876" i="31"/>
  <c r="Q876" i="31" s="1"/>
  <c r="N876" i="31"/>
  <c r="M876" i="31"/>
  <c r="L876" i="31"/>
  <c r="K876" i="31"/>
  <c r="J876" i="31"/>
  <c r="I876" i="31"/>
  <c r="H876" i="31"/>
  <c r="G876" i="31"/>
  <c r="F876" i="31"/>
  <c r="E876" i="31"/>
  <c r="D876" i="31"/>
  <c r="C876" i="31"/>
  <c r="W875" i="31"/>
  <c r="U875" i="31"/>
  <c r="S875" i="31"/>
  <c r="Q875" i="31"/>
  <c r="Y875" i="31" s="1"/>
  <c r="P875" i="31"/>
  <c r="N875" i="31"/>
  <c r="M875" i="31"/>
  <c r="L875" i="31"/>
  <c r="O875" i="31" s="1"/>
  <c r="K875" i="31"/>
  <c r="V875" i="31" s="1"/>
  <c r="J875" i="31"/>
  <c r="I875" i="31"/>
  <c r="H875" i="31"/>
  <c r="G875" i="31"/>
  <c r="F875" i="31"/>
  <c r="E875" i="31"/>
  <c r="D875" i="31"/>
  <c r="C875" i="31"/>
  <c r="Y874" i="31"/>
  <c r="V874" i="31"/>
  <c r="U874" i="31"/>
  <c r="Q874" i="31"/>
  <c r="P874" i="31"/>
  <c r="O874" i="31"/>
  <c r="N874" i="31"/>
  <c r="W874" i="31" s="1"/>
  <c r="M874" i="31"/>
  <c r="L874" i="31"/>
  <c r="K874" i="31"/>
  <c r="S874" i="31" s="1"/>
  <c r="J874" i="31"/>
  <c r="I874" i="31"/>
  <c r="H874" i="31"/>
  <c r="G874" i="31"/>
  <c r="F874" i="31"/>
  <c r="E874" i="31"/>
  <c r="D874" i="31"/>
  <c r="C874" i="31"/>
  <c r="W873" i="31"/>
  <c r="V873" i="31"/>
  <c r="U873" i="31"/>
  <c r="S873" i="31"/>
  <c r="P873" i="31"/>
  <c r="X873" i="31" s="1"/>
  <c r="N873" i="31"/>
  <c r="M873" i="31"/>
  <c r="L873" i="31"/>
  <c r="O873" i="31" s="1"/>
  <c r="Q873" i="31" s="1"/>
  <c r="Y873" i="31" s="1"/>
  <c r="K873" i="31"/>
  <c r="J873" i="31"/>
  <c r="I873" i="31"/>
  <c r="H873" i="31"/>
  <c r="G873" i="31"/>
  <c r="F873" i="31"/>
  <c r="E873" i="31"/>
  <c r="D873" i="31"/>
  <c r="C873" i="31"/>
  <c r="U872" i="31"/>
  <c r="S872" i="31"/>
  <c r="P872" i="31"/>
  <c r="N872" i="31"/>
  <c r="W872" i="31" s="1"/>
  <c r="M872" i="31"/>
  <c r="L872" i="31"/>
  <c r="O872" i="31" s="1"/>
  <c r="Q872" i="31" s="1"/>
  <c r="K872" i="31"/>
  <c r="J872" i="31"/>
  <c r="I872" i="31"/>
  <c r="H872" i="31"/>
  <c r="G872" i="31"/>
  <c r="F872" i="31"/>
  <c r="E872" i="31"/>
  <c r="D872" i="31"/>
  <c r="C872" i="31"/>
  <c r="U871" i="31"/>
  <c r="P871" i="31"/>
  <c r="O871" i="31"/>
  <c r="Q871" i="31" s="1"/>
  <c r="N871" i="31"/>
  <c r="M871" i="31"/>
  <c r="L871" i="31"/>
  <c r="K871" i="31"/>
  <c r="S871" i="31" s="1"/>
  <c r="J871" i="31"/>
  <c r="I871" i="31"/>
  <c r="H871" i="31"/>
  <c r="G871" i="31"/>
  <c r="F871" i="31"/>
  <c r="E871" i="31"/>
  <c r="D871" i="31"/>
  <c r="C871" i="31"/>
  <c r="U870" i="31"/>
  <c r="P870" i="31"/>
  <c r="N870" i="31"/>
  <c r="W870" i="31" s="1"/>
  <c r="M870" i="31"/>
  <c r="L870" i="31"/>
  <c r="O870" i="31" s="1"/>
  <c r="Q870" i="31" s="1"/>
  <c r="K870" i="31"/>
  <c r="J870" i="31"/>
  <c r="I870" i="31"/>
  <c r="H870" i="31"/>
  <c r="G870" i="31"/>
  <c r="F870" i="31"/>
  <c r="E870" i="31"/>
  <c r="D870" i="31"/>
  <c r="C870" i="31"/>
  <c r="W869" i="31"/>
  <c r="V869" i="31"/>
  <c r="U869" i="31"/>
  <c r="P869" i="31"/>
  <c r="N869" i="31"/>
  <c r="M869" i="31"/>
  <c r="L869" i="31"/>
  <c r="O869" i="31" s="1"/>
  <c r="Q869" i="31" s="1"/>
  <c r="Y869" i="31" s="1"/>
  <c r="K869" i="31"/>
  <c r="S869" i="31" s="1"/>
  <c r="J869" i="31"/>
  <c r="I869" i="31"/>
  <c r="H869" i="31"/>
  <c r="G869" i="31"/>
  <c r="F869" i="31"/>
  <c r="E869" i="31"/>
  <c r="D869" i="31"/>
  <c r="C869" i="31"/>
  <c r="W868" i="31"/>
  <c r="V868" i="31"/>
  <c r="U868" i="31"/>
  <c r="S868" i="31"/>
  <c r="Q868" i="31"/>
  <c r="P868" i="31"/>
  <c r="O868" i="31"/>
  <c r="N868" i="31"/>
  <c r="M868" i="31"/>
  <c r="L868" i="31"/>
  <c r="K868" i="31"/>
  <c r="J868" i="31"/>
  <c r="I868" i="31"/>
  <c r="H868" i="31"/>
  <c r="G868" i="31"/>
  <c r="F868" i="31"/>
  <c r="E868" i="31"/>
  <c r="D868" i="31"/>
  <c r="C868" i="31"/>
  <c r="U867" i="31"/>
  <c r="S867" i="31"/>
  <c r="P867" i="31"/>
  <c r="N867" i="31"/>
  <c r="M867" i="31"/>
  <c r="L867" i="31"/>
  <c r="O867" i="31" s="1"/>
  <c r="Q867" i="31" s="1"/>
  <c r="K867" i="31"/>
  <c r="J867" i="31"/>
  <c r="I867" i="31"/>
  <c r="H867" i="31"/>
  <c r="G867" i="31"/>
  <c r="F867" i="31"/>
  <c r="E867" i="31"/>
  <c r="D867" i="31"/>
  <c r="C867" i="31"/>
  <c r="U866" i="31"/>
  <c r="P866" i="31"/>
  <c r="N866" i="31"/>
  <c r="W866" i="31" s="1"/>
  <c r="M866" i="31"/>
  <c r="L866" i="31"/>
  <c r="O866" i="31" s="1"/>
  <c r="Q866" i="31" s="1"/>
  <c r="K866" i="31"/>
  <c r="J866" i="31"/>
  <c r="I866" i="31"/>
  <c r="H866" i="31"/>
  <c r="G866" i="31"/>
  <c r="F866" i="31"/>
  <c r="E866" i="31"/>
  <c r="D866" i="31"/>
  <c r="C866" i="31"/>
  <c r="W865" i="31"/>
  <c r="V865" i="31"/>
  <c r="U865" i="31"/>
  <c r="Q865" i="31"/>
  <c r="P865" i="31"/>
  <c r="O865" i="31"/>
  <c r="N865" i="31"/>
  <c r="M865" i="31"/>
  <c r="L865" i="31"/>
  <c r="K865" i="31"/>
  <c r="S865" i="31" s="1"/>
  <c r="J865" i="31"/>
  <c r="I865" i="31"/>
  <c r="H865" i="31"/>
  <c r="G865" i="31"/>
  <c r="F865" i="31"/>
  <c r="E865" i="31"/>
  <c r="D865" i="31"/>
  <c r="C865" i="31"/>
  <c r="U864" i="31"/>
  <c r="P864" i="31"/>
  <c r="O864" i="31"/>
  <c r="Q864" i="31" s="1"/>
  <c r="N864" i="31"/>
  <c r="W864" i="31" s="1"/>
  <c r="M864" i="31"/>
  <c r="L864" i="31"/>
  <c r="K864" i="31"/>
  <c r="J864" i="31"/>
  <c r="I864" i="31"/>
  <c r="H864" i="31"/>
  <c r="G864" i="31"/>
  <c r="F864" i="31"/>
  <c r="E864" i="31"/>
  <c r="D864" i="31"/>
  <c r="C864" i="31"/>
  <c r="W863" i="31"/>
  <c r="V863" i="31"/>
  <c r="U863" i="31"/>
  <c r="Q863" i="31"/>
  <c r="Y863" i="31" s="1"/>
  <c r="P863" i="31"/>
  <c r="N863" i="31"/>
  <c r="M863" i="31"/>
  <c r="L863" i="31"/>
  <c r="O863" i="31" s="1"/>
  <c r="K863" i="31"/>
  <c r="S863" i="31" s="1"/>
  <c r="J863" i="31"/>
  <c r="I863" i="31"/>
  <c r="H863" i="31"/>
  <c r="G863" i="31"/>
  <c r="F863" i="31"/>
  <c r="E863" i="31"/>
  <c r="D863" i="31"/>
  <c r="C863" i="31"/>
  <c r="W862" i="31"/>
  <c r="V862" i="31"/>
  <c r="U862" i="31"/>
  <c r="Q862" i="31"/>
  <c r="Y862" i="31" s="1"/>
  <c r="P862" i="31"/>
  <c r="X862" i="31" s="1"/>
  <c r="O862" i="31"/>
  <c r="N862" i="31"/>
  <c r="M862" i="31"/>
  <c r="L862" i="31"/>
  <c r="K862" i="31"/>
  <c r="S862" i="31" s="1"/>
  <c r="J862" i="31"/>
  <c r="I862" i="31"/>
  <c r="H862" i="31"/>
  <c r="G862" i="31"/>
  <c r="F862" i="31"/>
  <c r="E862" i="31"/>
  <c r="D862" i="31"/>
  <c r="C862" i="31"/>
  <c r="W861" i="31"/>
  <c r="V861" i="31"/>
  <c r="U861" i="31"/>
  <c r="S861" i="31"/>
  <c r="P861" i="31"/>
  <c r="N861" i="31"/>
  <c r="M861" i="31"/>
  <c r="L861" i="31"/>
  <c r="O861" i="31" s="1"/>
  <c r="Q861" i="31" s="1"/>
  <c r="K861" i="31"/>
  <c r="J861" i="31"/>
  <c r="I861" i="31"/>
  <c r="H861" i="31"/>
  <c r="G861" i="31"/>
  <c r="F861" i="31"/>
  <c r="E861" i="31"/>
  <c r="D861" i="31"/>
  <c r="C861" i="31"/>
  <c r="U860" i="31"/>
  <c r="P860" i="31"/>
  <c r="O860" i="31"/>
  <c r="Q860" i="31" s="1"/>
  <c r="N860" i="31"/>
  <c r="W860" i="31" s="1"/>
  <c r="M860" i="31"/>
  <c r="L860" i="31"/>
  <c r="K860" i="31"/>
  <c r="J860" i="31"/>
  <c r="I860" i="31"/>
  <c r="H860" i="31"/>
  <c r="G860" i="31"/>
  <c r="F860" i="31"/>
  <c r="E860" i="31"/>
  <c r="D860" i="31"/>
  <c r="C860" i="31"/>
  <c r="U859" i="31"/>
  <c r="P859" i="31"/>
  <c r="N859" i="31"/>
  <c r="W859" i="31" s="1"/>
  <c r="M859" i="31"/>
  <c r="L859" i="31"/>
  <c r="O859" i="31" s="1"/>
  <c r="Q859" i="31" s="1"/>
  <c r="K859" i="31"/>
  <c r="J859" i="31"/>
  <c r="I859" i="31"/>
  <c r="H859" i="31"/>
  <c r="G859" i="31"/>
  <c r="F859" i="31"/>
  <c r="E859" i="31"/>
  <c r="D859" i="31"/>
  <c r="C859" i="31"/>
  <c r="W858" i="31"/>
  <c r="V858" i="31"/>
  <c r="U858" i="31"/>
  <c r="P858" i="31"/>
  <c r="O858" i="31"/>
  <c r="Q858" i="31" s="1"/>
  <c r="N858" i="31"/>
  <c r="M858" i="31"/>
  <c r="L858" i="31"/>
  <c r="K858" i="31"/>
  <c r="S858" i="31" s="1"/>
  <c r="J858" i="31"/>
  <c r="I858" i="31"/>
  <c r="H858" i="31"/>
  <c r="G858" i="31"/>
  <c r="F858" i="31"/>
  <c r="E858" i="31"/>
  <c r="D858" i="31"/>
  <c r="C858" i="31"/>
  <c r="W857" i="31"/>
  <c r="V857" i="31"/>
  <c r="U857" i="31"/>
  <c r="S857" i="31"/>
  <c r="Q857" i="31"/>
  <c r="P857" i="31"/>
  <c r="N857" i="31"/>
  <c r="M857" i="31"/>
  <c r="L857" i="31"/>
  <c r="O857" i="31" s="1"/>
  <c r="K857" i="31"/>
  <c r="J857" i="31"/>
  <c r="I857" i="31"/>
  <c r="H857" i="31"/>
  <c r="G857" i="31"/>
  <c r="F857" i="31"/>
  <c r="E857" i="31"/>
  <c r="D857" i="31"/>
  <c r="C857" i="31"/>
  <c r="V856" i="31"/>
  <c r="U856" i="31"/>
  <c r="P856" i="31"/>
  <c r="O856" i="31"/>
  <c r="Q856" i="31" s="1"/>
  <c r="N856" i="31"/>
  <c r="W856" i="31" s="1"/>
  <c r="M856" i="31"/>
  <c r="L856" i="31"/>
  <c r="K856" i="31"/>
  <c r="S856" i="31" s="1"/>
  <c r="Y856" i="31" s="1"/>
  <c r="J856" i="31"/>
  <c r="I856" i="31"/>
  <c r="H856" i="31"/>
  <c r="G856" i="31"/>
  <c r="F856" i="31"/>
  <c r="E856" i="31"/>
  <c r="D856" i="31"/>
  <c r="C856" i="31"/>
  <c r="W855" i="31"/>
  <c r="V855" i="31"/>
  <c r="U855" i="31"/>
  <c r="S855" i="31"/>
  <c r="Q855" i="31"/>
  <c r="P855" i="31"/>
  <c r="N855" i="31"/>
  <c r="M855" i="31"/>
  <c r="L855" i="31"/>
  <c r="O855" i="31" s="1"/>
  <c r="K855" i="31"/>
  <c r="J855" i="31"/>
  <c r="I855" i="31"/>
  <c r="H855" i="31"/>
  <c r="G855" i="31"/>
  <c r="F855" i="31"/>
  <c r="E855" i="31"/>
  <c r="D855" i="31"/>
  <c r="C855" i="31"/>
  <c r="U854" i="31"/>
  <c r="S854" i="31"/>
  <c r="P854" i="31"/>
  <c r="N854" i="31"/>
  <c r="W854" i="31" s="1"/>
  <c r="M854" i="31"/>
  <c r="L854" i="31"/>
  <c r="O854" i="31" s="1"/>
  <c r="Q854" i="31" s="1"/>
  <c r="K854" i="31"/>
  <c r="J854" i="31"/>
  <c r="I854" i="31"/>
  <c r="H854" i="31"/>
  <c r="G854" i="31"/>
  <c r="F854" i="31"/>
  <c r="E854" i="31"/>
  <c r="D854" i="31"/>
  <c r="C854" i="31"/>
  <c r="U853" i="31"/>
  <c r="P853" i="31"/>
  <c r="O853" i="31"/>
  <c r="Q853" i="31" s="1"/>
  <c r="N853" i="31"/>
  <c r="W853" i="31" s="1"/>
  <c r="M853" i="31"/>
  <c r="L853" i="31"/>
  <c r="K853" i="31"/>
  <c r="J853" i="31"/>
  <c r="I853" i="31"/>
  <c r="H853" i="31"/>
  <c r="G853" i="31"/>
  <c r="F853" i="31"/>
  <c r="E853" i="31"/>
  <c r="D853" i="31"/>
  <c r="C853" i="31"/>
  <c r="U852" i="31"/>
  <c r="P852" i="31"/>
  <c r="O852" i="31"/>
  <c r="Q852" i="31" s="1"/>
  <c r="N852" i="31"/>
  <c r="W852" i="31" s="1"/>
  <c r="M852" i="31"/>
  <c r="L852" i="31"/>
  <c r="K852" i="31"/>
  <c r="J852" i="31"/>
  <c r="I852" i="31"/>
  <c r="H852" i="31"/>
  <c r="G852" i="31"/>
  <c r="F852" i="31"/>
  <c r="E852" i="31"/>
  <c r="D852" i="31"/>
  <c r="C852" i="31"/>
  <c r="W851" i="31"/>
  <c r="U851" i="31"/>
  <c r="P851" i="31"/>
  <c r="N851" i="31"/>
  <c r="M851" i="31"/>
  <c r="L851" i="31"/>
  <c r="O851" i="31" s="1"/>
  <c r="Q851" i="31" s="1"/>
  <c r="K851" i="31"/>
  <c r="J851" i="31"/>
  <c r="I851" i="31"/>
  <c r="H851" i="31"/>
  <c r="G851" i="31"/>
  <c r="F851" i="31"/>
  <c r="E851" i="31"/>
  <c r="D851" i="31"/>
  <c r="C851" i="31"/>
  <c r="W850" i="31"/>
  <c r="V850" i="31"/>
  <c r="U850" i="31"/>
  <c r="X850" i="31" s="1"/>
  <c r="S850" i="31"/>
  <c r="Q850" i="31"/>
  <c r="P850" i="31"/>
  <c r="O850" i="31"/>
  <c r="N850" i="31"/>
  <c r="M850" i="31"/>
  <c r="L850" i="31"/>
  <c r="K850" i="31"/>
  <c r="J850" i="31"/>
  <c r="I850" i="31"/>
  <c r="H850" i="31"/>
  <c r="G850" i="31"/>
  <c r="F850" i="31"/>
  <c r="E850" i="31"/>
  <c r="D850" i="31"/>
  <c r="C850" i="31"/>
  <c r="U849" i="31"/>
  <c r="S849" i="31"/>
  <c r="Q849" i="31"/>
  <c r="P849" i="31"/>
  <c r="N849" i="31"/>
  <c r="M849" i="31"/>
  <c r="L849" i="31"/>
  <c r="O849" i="31" s="1"/>
  <c r="K849" i="31"/>
  <c r="J849" i="31"/>
  <c r="I849" i="31"/>
  <c r="H849" i="31"/>
  <c r="G849" i="31"/>
  <c r="F849" i="31"/>
  <c r="E849" i="31"/>
  <c r="D849" i="31"/>
  <c r="C849" i="31"/>
  <c r="U848" i="31"/>
  <c r="P848" i="31"/>
  <c r="O848" i="31"/>
  <c r="Q848" i="31" s="1"/>
  <c r="N848" i="31"/>
  <c r="W848" i="31" s="1"/>
  <c r="M848" i="31"/>
  <c r="L848" i="31"/>
  <c r="K848" i="31"/>
  <c r="J848" i="31"/>
  <c r="I848" i="31"/>
  <c r="H848" i="31"/>
  <c r="G848" i="31"/>
  <c r="F848" i="31"/>
  <c r="E848" i="31"/>
  <c r="D848" i="31"/>
  <c r="C848" i="31"/>
  <c r="W847" i="31"/>
  <c r="U847" i="31"/>
  <c r="Q847" i="31"/>
  <c r="P847" i="31"/>
  <c r="N847" i="31"/>
  <c r="M847" i="31"/>
  <c r="L847" i="31"/>
  <c r="O847" i="31" s="1"/>
  <c r="K847" i="31"/>
  <c r="J847" i="31"/>
  <c r="I847" i="31"/>
  <c r="H847" i="31"/>
  <c r="G847" i="31"/>
  <c r="F847" i="31"/>
  <c r="E847" i="31"/>
  <c r="D847" i="31"/>
  <c r="C847" i="31"/>
  <c r="W846" i="31"/>
  <c r="U846" i="31"/>
  <c r="X846" i="31" s="1"/>
  <c r="S846" i="31"/>
  <c r="P846" i="31"/>
  <c r="O846" i="31"/>
  <c r="Q846" i="31" s="1"/>
  <c r="N846" i="31"/>
  <c r="V846" i="31" s="1"/>
  <c r="M846" i="31"/>
  <c r="L846" i="31"/>
  <c r="K846" i="31"/>
  <c r="J846" i="31"/>
  <c r="I846" i="31"/>
  <c r="H846" i="31"/>
  <c r="G846" i="31"/>
  <c r="F846" i="31"/>
  <c r="E846" i="31"/>
  <c r="D846" i="31"/>
  <c r="C846" i="31"/>
  <c r="W845" i="31"/>
  <c r="U845" i="31"/>
  <c r="S845" i="31"/>
  <c r="Q845" i="31"/>
  <c r="Y845" i="31" s="1"/>
  <c r="P845" i="31"/>
  <c r="N845" i="31"/>
  <c r="M845" i="31"/>
  <c r="L845" i="31"/>
  <c r="O845" i="31" s="1"/>
  <c r="K845" i="31"/>
  <c r="V845" i="31" s="1"/>
  <c r="J845" i="31"/>
  <c r="I845" i="31"/>
  <c r="H845" i="31"/>
  <c r="G845" i="31"/>
  <c r="F845" i="31"/>
  <c r="E845" i="31"/>
  <c r="D845" i="31"/>
  <c r="C845" i="31"/>
  <c r="V844" i="31"/>
  <c r="Y844" i="31" s="1"/>
  <c r="U844" i="31"/>
  <c r="P844" i="31"/>
  <c r="O844" i="31"/>
  <c r="Q844" i="31" s="1"/>
  <c r="N844" i="31"/>
  <c r="W844" i="31" s="1"/>
  <c r="M844" i="31"/>
  <c r="L844" i="31"/>
  <c r="K844" i="31"/>
  <c r="S844" i="31" s="1"/>
  <c r="J844" i="31"/>
  <c r="I844" i="31"/>
  <c r="H844" i="31"/>
  <c r="G844" i="31"/>
  <c r="F844" i="31"/>
  <c r="E844" i="31"/>
  <c r="D844" i="31"/>
  <c r="C844" i="31"/>
  <c r="W843" i="31"/>
  <c r="V843" i="31"/>
  <c r="U843" i="31"/>
  <c r="S843" i="31"/>
  <c r="P843" i="31"/>
  <c r="N843" i="31"/>
  <c r="M843" i="31"/>
  <c r="L843" i="31"/>
  <c r="O843" i="31" s="1"/>
  <c r="Q843" i="31" s="1"/>
  <c r="K843" i="31"/>
  <c r="J843" i="31"/>
  <c r="I843" i="31"/>
  <c r="H843" i="31"/>
  <c r="G843" i="31"/>
  <c r="F843" i="31"/>
  <c r="E843" i="31"/>
  <c r="D843" i="31"/>
  <c r="C843" i="31"/>
  <c r="U842" i="31"/>
  <c r="S842" i="31"/>
  <c r="P842" i="31"/>
  <c r="N842" i="31"/>
  <c r="W842" i="31" s="1"/>
  <c r="M842" i="31"/>
  <c r="L842" i="31"/>
  <c r="O842" i="31" s="1"/>
  <c r="Q842" i="31" s="1"/>
  <c r="K842" i="31"/>
  <c r="J842" i="31"/>
  <c r="I842" i="31"/>
  <c r="H842" i="31"/>
  <c r="G842" i="31"/>
  <c r="F842" i="31"/>
  <c r="E842" i="31"/>
  <c r="D842" i="31"/>
  <c r="C842" i="31"/>
  <c r="U841" i="31"/>
  <c r="P841" i="31"/>
  <c r="N841" i="31"/>
  <c r="W841" i="31" s="1"/>
  <c r="M841" i="31"/>
  <c r="L841" i="31"/>
  <c r="O841" i="31" s="1"/>
  <c r="Q841" i="31" s="1"/>
  <c r="K841" i="31"/>
  <c r="J841" i="31"/>
  <c r="I841" i="31"/>
  <c r="H841" i="31"/>
  <c r="G841" i="31"/>
  <c r="F841" i="31"/>
  <c r="E841" i="31"/>
  <c r="D841" i="31"/>
  <c r="C841" i="31"/>
  <c r="U840" i="31"/>
  <c r="P840" i="31"/>
  <c r="N840" i="31"/>
  <c r="W840" i="31" s="1"/>
  <c r="M840" i="31"/>
  <c r="L840" i="31"/>
  <c r="O840" i="31" s="1"/>
  <c r="Q840" i="31" s="1"/>
  <c r="K840" i="31"/>
  <c r="J840" i="31"/>
  <c r="I840" i="31"/>
  <c r="H840" i="31"/>
  <c r="G840" i="31"/>
  <c r="F840" i="31"/>
  <c r="E840" i="31"/>
  <c r="D840" i="31"/>
  <c r="C840" i="31"/>
  <c r="Y839" i="31"/>
  <c r="W839" i="31"/>
  <c r="V839" i="31"/>
  <c r="U839" i="31"/>
  <c r="S839" i="31"/>
  <c r="X839" i="31" s="1"/>
  <c r="P839" i="31"/>
  <c r="N839" i="31"/>
  <c r="M839" i="31"/>
  <c r="L839" i="31"/>
  <c r="O839" i="31" s="1"/>
  <c r="Q839" i="31" s="1"/>
  <c r="K839" i="31"/>
  <c r="J839" i="31"/>
  <c r="I839" i="31"/>
  <c r="H839" i="31"/>
  <c r="G839" i="31"/>
  <c r="F839" i="31"/>
  <c r="E839" i="31"/>
  <c r="D839" i="31"/>
  <c r="C839" i="31"/>
  <c r="W838" i="31"/>
  <c r="V838" i="31"/>
  <c r="U838" i="31"/>
  <c r="S838" i="31"/>
  <c r="P838" i="31"/>
  <c r="O838" i="31"/>
  <c r="Q838" i="31" s="1"/>
  <c r="Y838" i="31" s="1"/>
  <c r="N838" i="31"/>
  <c r="M838" i="31"/>
  <c r="L838" i="31"/>
  <c r="K838" i="31"/>
  <c r="J838" i="31"/>
  <c r="I838" i="31"/>
  <c r="H838" i="31"/>
  <c r="G838" i="31"/>
  <c r="F838" i="31"/>
  <c r="E838" i="31"/>
  <c r="D838" i="31"/>
  <c r="C838" i="31"/>
  <c r="U837" i="31"/>
  <c r="S837" i="31"/>
  <c r="P837" i="31"/>
  <c r="O837" i="31"/>
  <c r="Q837" i="31" s="1"/>
  <c r="Y837" i="31" s="1"/>
  <c r="N837" i="31"/>
  <c r="W837" i="31" s="1"/>
  <c r="M837" i="31"/>
  <c r="L837" i="31"/>
  <c r="K837" i="31"/>
  <c r="V837" i="31" s="1"/>
  <c r="J837" i="31"/>
  <c r="I837" i="31"/>
  <c r="H837" i="31"/>
  <c r="G837" i="31"/>
  <c r="F837" i="31"/>
  <c r="E837" i="31"/>
  <c r="D837" i="31"/>
  <c r="C837" i="31"/>
  <c r="U836" i="31"/>
  <c r="P836" i="31"/>
  <c r="N836" i="31"/>
  <c r="W836" i="31" s="1"/>
  <c r="M836" i="31"/>
  <c r="L836" i="31"/>
  <c r="O836" i="31" s="1"/>
  <c r="Q836" i="31" s="1"/>
  <c r="K836" i="31"/>
  <c r="J836" i="31"/>
  <c r="I836" i="31"/>
  <c r="H836" i="31"/>
  <c r="G836" i="31"/>
  <c r="F836" i="31"/>
  <c r="E836" i="31"/>
  <c r="D836" i="31"/>
  <c r="C836" i="31"/>
  <c r="W835" i="31"/>
  <c r="U835" i="31"/>
  <c r="P835" i="31"/>
  <c r="N835" i="31"/>
  <c r="M835" i="31"/>
  <c r="L835" i="31"/>
  <c r="O835" i="31" s="1"/>
  <c r="Q835" i="31" s="1"/>
  <c r="K835" i="31"/>
  <c r="J835" i="31"/>
  <c r="I835" i="31"/>
  <c r="H835" i="31"/>
  <c r="G835" i="31"/>
  <c r="F835" i="31"/>
  <c r="E835" i="31"/>
  <c r="D835" i="31"/>
  <c r="C835" i="31"/>
  <c r="U834" i="31"/>
  <c r="S834" i="31"/>
  <c r="Q834" i="31"/>
  <c r="P834" i="31"/>
  <c r="O834" i="31"/>
  <c r="N834" i="31"/>
  <c r="W834" i="31" s="1"/>
  <c r="M834" i="31"/>
  <c r="L834" i="31"/>
  <c r="K834" i="31"/>
  <c r="J834" i="31"/>
  <c r="I834" i="31"/>
  <c r="H834" i="31"/>
  <c r="G834" i="31"/>
  <c r="F834" i="31"/>
  <c r="E834" i="31"/>
  <c r="D834" i="31"/>
  <c r="C834" i="31"/>
  <c r="W833" i="31"/>
  <c r="V833" i="31"/>
  <c r="U833" i="31"/>
  <c r="S833" i="31"/>
  <c r="P833" i="31"/>
  <c r="O833" i="31"/>
  <c r="Q833" i="31" s="1"/>
  <c r="Y833" i="31" s="1"/>
  <c r="N833" i="31"/>
  <c r="M833" i="31"/>
  <c r="L833" i="31"/>
  <c r="K833" i="31"/>
  <c r="J833" i="31"/>
  <c r="I833" i="31"/>
  <c r="H833" i="31"/>
  <c r="G833" i="31"/>
  <c r="F833" i="31"/>
  <c r="E833" i="31"/>
  <c r="D833" i="31"/>
  <c r="C833" i="31"/>
  <c r="U832" i="31"/>
  <c r="Q832" i="31"/>
  <c r="P832" i="31"/>
  <c r="O832" i="31"/>
  <c r="N832" i="31"/>
  <c r="W832" i="31" s="1"/>
  <c r="M832" i="31"/>
  <c r="L832" i="31"/>
  <c r="K832" i="31"/>
  <c r="J832" i="31"/>
  <c r="I832" i="31"/>
  <c r="H832" i="31"/>
  <c r="G832" i="31"/>
  <c r="F832" i="31"/>
  <c r="E832" i="31"/>
  <c r="D832" i="31"/>
  <c r="C832" i="31"/>
  <c r="U831" i="31"/>
  <c r="S831" i="31"/>
  <c r="P831" i="31"/>
  <c r="N831" i="31"/>
  <c r="W831" i="31" s="1"/>
  <c r="M831" i="31"/>
  <c r="L831" i="31"/>
  <c r="O831" i="31" s="1"/>
  <c r="Q831" i="31" s="1"/>
  <c r="K831" i="31"/>
  <c r="V831" i="31" s="1"/>
  <c r="J831" i="31"/>
  <c r="I831" i="31"/>
  <c r="H831" i="31"/>
  <c r="G831" i="31"/>
  <c r="F831" i="31"/>
  <c r="E831" i="31"/>
  <c r="D831" i="31"/>
  <c r="C831" i="31"/>
  <c r="W830" i="31"/>
  <c r="U830" i="31"/>
  <c r="S830" i="31"/>
  <c r="P830" i="31"/>
  <c r="O830" i="31"/>
  <c r="Q830" i="31" s="1"/>
  <c r="N830" i="31"/>
  <c r="M830" i="31"/>
  <c r="L830" i="31"/>
  <c r="K830" i="31"/>
  <c r="V830" i="31" s="1"/>
  <c r="J830" i="31"/>
  <c r="I830" i="31"/>
  <c r="H830" i="31"/>
  <c r="G830" i="31"/>
  <c r="F830" i="31"/>
  <c r="E830" i="31"/>
  <c r="D830" i="31"/>
  <c r="C830" i="31"/>
  <c r="V829" i="31"/>
  <c r="U829" i="31"/>
  <c r="P829" i="31"/>
  <c r="N829" i="31"/>
  <c r="W829" i="31" s="1"/>
  <c r="M829" i="31"/>
  <c r="L829" i="31"/>
  <c r="O829" i="31" s="1"/>
  <c r="Q829" i="31" s="1"/>
  <c r="K829" i="31"/>
  <c r="S829" i="31" s="1"/>
  <c r="J829" i="31"/>
  <c r="I829" i="31"/>
  <c r="H829" i="31"/>
  <c r="G829" i="31"/>
  <c r="F829" i="31"/>
  <c r="E829" i="31"/>
  <c r="D829" i="31"/>
  <c r="C829" i="31"/>
  <c r="U828" i="31"/>
  <c r="S828" i="31"/>
  <c r="P828" i="31"/>
  <c r="N828" i="31"/>
  <c r="W828" i="31" s="1"/>
  <c r="M828" i="31"/>
  <c r="L828" i="31"/>
  <c r="O828" i="31" s="1"/>
  <c r="Q828" i="31" s="1"/>
  <c r="K828" i="31"/>
  <c r="J828" i="31"/>
  <c r="I828" i="31"/>
  <c r="H828" i="31"/>
  <c r="G828" i="31"/>
  <c r="F828" i="31"/>
  <c r="E828" i="31"/>
  <c r="D828" i="31"/>
  <c r="C828" i="31"/>
  <c r="W827" i="31"/>
  <c r="V827" i="31"/>
  <c r="U827" i="31"/>
  <c r="P827" i="31"/>
  <c r="O827" i="31"/>
  <c r="Q827" i="31" s="1"/>
  <c r="N827" i="31"/>
  <c r="M827" i="31"/>
  <c r="L827" i="31"/>
  <c r="K827" i="31"/>
  <c r="S827" i="31" s="1"/>
  <c r="J827" i="31"/>
  <c r="I827" i="31"/>
  <c r="H827" i="31"/>
  <c r="G827" i="31"/>
  <c r="F827" i="31"/>
  <c r="E827" i="31"/>
  <c r="D827" i="31"/>
  <c r="C827" i="31"/>
  <c r="W826" i="31"/>
  <c r="U826" i="31"/>
  <c r="Q826" i="31"/>
  <c r="P826" i="31"/>
  <c r="O826" i="31"/>
  <c r="N826" i="31"/>
  <c r="M826" i="31"/>
  <c r="L826" i="31"/>
  <c r="K826" i="31"/>
  <c r="J826" i="31"/>
  <c r="I826" i="31"/>
  <c r="H826" i="31"/>
  <c r="G826" i="31"/>
  <c r="F826" i="31"/>
  <c r="E826" i="31"/>
  <c r="D826" i="31"/>
  <c r="C826" i="31"/>
  <c r="U825" i="31"/>
  <c r="S825" i="31"/>
  <c r="Q825" i="31"/>
  <c r="P825" i="31"/>
  <c r="O825" i="31"/>
  <c r="N825" i="31"/>
  <c r="M825" i="31"/>
  <c r="L825" i="31"/>
  <c r="K825" i="31"/>
  <c r="J825" i="31"/>
  <c r="I825" i="31"/>
  <c r="H825" i="31"/>
  <c r="G825" i="31"/>
  <c r="F825" i="31"/>
  <c r="E825" i="31"/>
  <c r="D825" i="31"/>
  <c r="C825" i="31"/>
  <c r="U824" i="31"/>
  <c r="S824" i="31"/>
  <c r="Q824" i="31"/>
  <c r="P824" i="31"/>
  <c r="O824" i="31"/>
  <c r="N824" i="31"/>
  <c r="W824" i="31" s="1"/>
  <c r="M824" i="31"/>
  <c r="L824" i="31"/>
  <c r="K824" i="31"/>
  <c r="J824" i="31"/>
  <c r="I824" i="31"/>
  <c r="H824" i="31"/>
  <c r="G824" i="31"/>
  <c r="F824" i="31"/>
  <c r="E824" i="31"/>
  <c r="D824" i="31"/>
  <c r="C824" i="31"/>
  <c r="U823" i="31"/>
  <c r="P823" i="31"/>
  <c r="N823" i="31"/>
  <c r="W823" i="31" s="1"/>
  <c r="M823" i="31"/>
  <c r="L823" i="31"/>
  <c r="O823" i="31" s="1"/>
  <c r="Q823" i="31" s="1"/>
  <c r="K823" i="31"/>
  <c r="J823" i="31"/>
  <c r="I823" i="31"/>
  <c r="H823" i="31"/>
  <c r="G823" i="31"/>
  <c r="F823" i="31"/>
  <c r="E823" i="31"/>
  <c r="D823" i="31"/>
  <c r="C823" i="31"/>
  <c r="W822" i="31"/>
  <c r="V822" i="31"/>
  <c r="U822" i="31"/>
  <c r="P822" i="31"/>
  <c r="N822" i="31"/>
  <c r="M822" i="31"/>
  <c r="L822" i="31"/>
  <c r="O822" i="31" s="1"/>
  <c r="Q822" i="31" s="1"/>
  <c r="K822" i="31"/>
  <c r="S822" i="31" s="1"/>
  <c r="J822" i="31"/>
  <c r="I822" i="31"/>
  <c r="H822" i="31"/>
  <c r="G822" i="31"/>
  <c r="F822" i="31"/>
  <c r="E822" i="31"/>
  <c r="D822" i="31"/>
  <c r="C822" i="31"/>
  <c r="W821" i="31"/>
  <c r="V821" i="31"/>
  <c r="U821" i="31"/>
  <c r="P821" i="31"/>
  <c r="N821" i="31"/>
  <c r="M821" i="31"/>
  <c r="L821" i="31"/>
  <c r="O821" i="31" s="1"/>
  <c r="Q821" i="31" s="1"/>
  <c r="K821" i="31"/>
  <c r="S821" i="31" s="1"/>
  <c r="J821" i="31"/>
  <c r="I821" i="31"/>
  <c r="H821" i="31"/>
  <c r="G821" i="31"/>
  <c r="F821" i="31"/>
  <c r="E821" i="31"/>
  <c r="D821" i="31"/>
  <c r="C821" i="31"/>
  <c r="W820" i="31"/>
  <c r="V820" i="31"/>
  <c r="U820" i="31"/>
  <c r="S820" i="31"/>
  <c r="P820" i="31"/>
  <c r="O820" i="31"/>
  <c r="Q820" i="31" s="1"/>
  <c r="Y820" i="31" s="1"/>
  <c r="N820" i="31"/>
  <c r="M820" i="31"/>
  <c r="L820" i="31"/>
  <c r="K820" i="31"/>
  <c r="J820" i="31"/>
  <c r="I820" i="31"/>
  <c r="H820" i="31"/>
  <c r="G820" i="31"/>
  <c r="F820" i="31"/>
  <c r="E820" i="31"/>
  <c r="D820" i="31"/>
  <c r="C820" i="31"/>
  <c r="U819" i="31"/>
  <c r="S819" i="31"/>
  <c r="P819" i="31"/>
  <c r="O819" i="31"/>
  <c r="Q819" i="31" s="1"/>
  <c r="N819" i="31"/>
  <c r="W819" i="31" s="1"/>
  <c r="M819" i="31"/>
  <c r="L819" i="31"/>
  <c r="K819" i="31"/>
  <c r="J819" i="31"/>
  <c r="I819" i="31"/>
  <c r="H819" i="31"/>
  <c r="G819" i="31"/>
  <c r="F819" i="31"/>
  <c r="E819" i="31"/>
  <c r="D819" i="31"/>
  <c r="C819" i="31"/>
  <c r="U818" i="31"/>
  <c r="P818" i="31"/>
  <c r="N818" i="31"/>
  <c r="W818" i="31" s="1"/>
  <c r="M818" i="31"/>
  <c r="L818" i="31"/>
  <c r="O818" i="31" s="1"/>
  <c r="Q818" i="31" s="1"/>
  <c r="K818" i="31"/>
  <c r="J818" i="31"/>
  <c r="I818" i="31"/>
  <c r="H818" i="31"/>
  <c r="G818" i="31"/>
  <c r="F818" i="31"/>
  <c r="E818" i="31"/>
  <c r="D818" i="31"/>
  <c r="C818" i="31"/>
  <c r="W817" i="31"/>
  <c r="V817" i="31"/>
  <c r="U817" i="31"/>
  <c r="Y817" i="31" s="1"/>
  <c r="P817" i="31"/>
  <c r="X817" i="31" s="1"/>
  <c r="N817" i="31"/>
  <c r="M817" i="31"/>
  <c r="L817" i="31"/>
  <c r="O817" i="31" s="1"/>
  <c r="Q817" i="31" s="1"/>
  <c r="K817" i="31"/>
  <c r="S817" i="31" s="1"/>
  <c r="J817" i="31"/>
  <c r="I817" i="31"/>
  <c r="H817" i="31"/>
  <c r="G817" i="31"/>
  <c r="F817" i="31"/>
  <c r="E817" i="31"/>
  <c r="D817" i="31"/>
  <c r="C817" i="31"/>
  <c r="W816" i="31"/>
  <c r="U816" i="31"/>
  <c r="S816" i="31"/>
  <c r="Q816" i="31"/>
  <c r="X816" i="31" s="1"/>
  <c r="P816" i="31"/>
  <c r="O816" i="31"/>
  <c r="N816" i="31"/>
  <c r="V816" i="31" s="1"/>
  <c r="M816" i="31"/>
  <c r="L816" i="31"/>
  <c r="K816" i="31"/>
  <c r="J816" i="31"/>
  <c r="I816" i="31"/>
  <c r="H816" i="31"/>
  <c r="G816" i="31"/>
  <c r="F816" i="31"/>
  <c r="E816" i="31"/>
  <c r="D816" i="31"/>
  <c r="C816" i="31"/>
  <c r="W815" i="31"/>
  <c r="V815" i="31"/>
  <c r="U815" i="31"/>
  <c r="S815" i="31"/>
  <c r="P815" i="31"/>
  <c r="N815" i="31"/>
  <c r="M815" i="31"/>
  <c r="L815" i="31"/>
  <c r="O815" i="31" s="1"/>
  <c r="Q815" i="31" s="1"/>
  <c r="Y815" i="31" s="1"/>
  <c r="K815" i="31"/>
  <c r="J815" i="31"/>
  <c r="I815" i="31"/>
  <c r="H815" i="31"/>
  <c r="G815" i="31"/>
  <c r="F815" i="31"/>
  <c r="E815" i="31"/>
  <c r="D815" i="31"/>
  <c r="C815" i="31"/>
  <c r="U814" i="31"/>
  <c r="P814" i="31"/>
  <c r="O814" i="31"/>
  <c r="Q814" i="31" s="1"/>
  <c r="N814" i="31"/>
  <c r="W814" i="31" s="1"/>
  <c r="M814" i="31"/>
  <c r="L814" i="31"/>
  <c r="K814" i="31"/>
  <c r="J814" i="31"/>
  <c r="I814" i="31"/>
  <c r="H814" i="31"/>
  <c r="G814" i="31"/>
  <c r="F814" i="31"/>
  <c r="E814" i="31"/>
  <c r="D814" i="31"/>
  <c r="C814" i="31"/>
  <c r="V813" i="31"/>
  <c r="U813" i="31"/>
  <c r="P813" i="31"/>
  <c r="N813" i="31"/>
  <c r="W813" i="31" s="1"/>
  <c r="M813" i="31"/>
  <c r="L813" i="31"/>
  <c r="O813" i="31" s="1"/>
  <c r="Q813" i="31" s="1"/>
  <c r="K813" i="31"/>
  <c r="S813" i="31" s="1"/>
  <c r="Y813" i="31" s="1"/>
  <c r="J813" i="31"/>
  <c r="I813" i="31"/>
  <c r="H813" i="31"/>
  <c r="G813" i="31"/>
  <c r="F813" i="31"/>
  <c r="E813" i="31"/>
  <c r="D813" i="31"/>
  <c r="C813" i="31"/>
  <c r="W812" i="31"/>
  <c r="U812" i="31"/>
  <c r="S812" i="31"/>
  <c r="P812" i="31"/>
  <c r="O812" i="31"/>
  <c r="Q812" i="31" s="1"/>
  <c r="N812" i="31"/>
  <c r="M812" i="31"/>
  <c r="L812" i="31"/>
  <c r="K812" i="31"/>
  <c r="V812" i="31" s="1"/>
  <c r="J812" i="31"/>
  <c r="I812" i="31"/>
  <c r="H812" i="31"/>
  <c r="G812" i="31"/>
  <c r="F812" i="31"/>
  <c r="E812" i="31"/>
  <c r="D812" i="31"/>
  <c r="C812" i="31"/>
  <c r="U811" i="31"/>
  <c r="P811" i="31"/>
  <c r="N811" i="31"/>
  <c r="W811" i="31" s="1"/>
  <c r="M811" i="31"/>
  <c r="L811" i="31"/>
  <c r="O811" i="31" s="1"/>
  <c r="Q811" i="31" s="1"/>
  <c r="K811" i="31"/>
  <c r="S811" i="31" s="1"/>
  <c r="J811" i="31"/>
  <c r="I811" i="31"/>
  <c r="H811" i="31"/>
  <c r="G811" i="31"/>
  <c r="F811" i="31"/>
  <c r="E811" i="31"/>
  <c r="D811" i="31"/>
  <c r="C811" i="31"/>
  <c r="U810" i="31"/>
  <c r="S810" i="31"/>
  <c r="P810" i="31"/>
  <c r="N810" i="31"/>
  <c r="W810" i="31" s="1"/>
  <c r="M810" i="31"/>
  <c r="L810" i="31"/>
  <c r="O810" i="31" s="1"/>
  <c r="Q810" i="31" s="1"/>
  <c r="Y810" i="31" s="1"/>
  <c r="K810" i="31"/>
  <c r="V810" i="31" s="1"/>
  <c r="J810" i="31"/>
  <c r="I810" i="31"/>
  <c r="H810" i="31"/>
  <c r="G810" i="31"/>
  <c r="F810" i="31"/>
  <c r="E810" i="31"/>
  <c r="D810" i="31"/>
  <c r="C810" i="31"/>
  <c r="W809" i="31"/>
  <c r="V809" i="31"/>
  <c r="U809" i="31"/>
  <c r="P809" i="31"/>
  <c r="O809" i="31"/>
  <c r="Q809" i="31" s="1"/>
  <c r="Y809" i="31" s="1"/>
  <c r="N809" i="31"/>
  <c r="M809" i="31"/>
  <c r="L809" i="31"/>
  <c r="K809" i="31"/>
  <c r="S809" i="31" s="1"/>
  <c r="J809" i="31"/>
  <c r="I809" i="31"/>
  <c r="H809" i="31"/>
  <c r="G809" i="31"/>
  <c r="F809" i="31"/>
  <c r="E809" i="31"/>
  <c r="D809" i="31"/>
  <c r="C809" i="31"/>
  <c r="W808" i="31"/>
  <c r="U808" i="31"/>
  <c r="Q808" i="31"/>
  <c r="P808" i="31"/>
  <c r="O808" i="31"/>
  <c r="N808" i="31"/>
  <c r="M808" i="31"/>
  <c r="L808" i="31"/>
  <c r="K808" i="31"/>
  <c r="J808" i="31"/>
  <c r="I808" i="31"/>
  <c r="H808" i="31"/>
  <c r="G808" i="31"/>
  <c r="F808" i="31"/>
  <c r="E808" i="31"/>
  <c r="D808" i="31"/>
  <c r="C808" i="31"/>
  <c r="W807" i="31"/>
  <c r="V807" i="31"/>
  <c r="U807" i="31"/>
  <c r="S807" i="31"/>
  <c r="Y807" i="31" s="1"/>
  <c r="Q807" i="31"/>
  <c r="P807" i="31"/>
  <c r="X807" i="31" s="1"/>
  <c r="O807" i="31"/>
  <c r="N807" i="31"/>
  <c r="M807" i="31"/>
  <c r="L807" i="31"/>
  <c r="K807" i="31"/>
  <c r="J807" i="31"/>
  <c r="I807" i="31"/>
  <c r="H807" i="31"/>
  <c r="G807" i="31"/>
  <c r="F807" i="31"/>
  <c r="E807" i="31"/>
  <c r="D807" i="31"/>
  <c r="C807" i="31"/>
  <c r="U806" i="31"/>
  <c r="S806" i="31"/>
  <c r="Q806" i="31"/>
  <c r="P806" i="31"/>
  <c r="O806" i="31"/>
  <c r="N806" i="31"/>
  <c r="W806" i="31" s="1"/>
  <c r="M806" i="31"/>
  <c r="L806" i="31"/>
  <c r="K806" i="31"/>
  <c r="J806" i="31"/>
  <c r="I806" i="31"/>
  <c r="H806" i="31"/>
  <c r="G806" i="31"/>
  <c r="F806" i="31"/>
  <c r="E806" i="31"/>
  <c r="D806" i="31"/>
  <c r="C806" i="31"/>
  <c r="W805" i="31"/>
  <c r="U805" i="31"/>
  <c r="P805" i="31"/>
  <c r="N805" i="31"/>
  <c r="M805" i="31"/>
  <c r="L805" i="31"/>
  <c r="O805" i="31" s="1"/>
  <c r="Q805" i="31" s="1"/>
  <c r="K805" i="31"/>
  <c r="J805" i="31"/>
  <c r="I805" i="31"/>
  <c r="H805" i="31"/>
  <c r="G805" i="31"/>
  <c r="F805" i="31"/>
  <c r="E805" i="31"/>
  <c r="D805" i="31"/>
  <c r="C805" i="31"/>
  <c r="W804" i="31"/>
  <c r="U804" i="31"/>
  <c r="S804" i="31"/>
  <c r="P804" i="31"/>
  <c r="N804" i="31"/>
  <c r="V804" i="31" s="1"/>
  <c r="M804" i="31"/>
  <c r="L804" i="31"/>
  <c r="O804" i="31" s="1"/>
  <c r="Q804" i="31" s="1"/>
  <c r="K804" i="31"/>
  <c r="J804" i="31"/>
  <c r="I804" i="31"/>
  <c r="H804" i="31"/>
  <c r="G804" i="31"/>
  <c r="F804" i="31"/>
  <c r="E804" i="31"/>
  <c r="D804" i="31"/>
  <c r="C804" i="31"/>
  <c r="W803" i="31"/>
  <c r="U803" i="31"/>
  <c r="P803" i="31"/>
  <c r="N803" i="31"/>
  <c r="M803" i="31"/>
  <c r="L803" i="31"/>
  <c r="O803" i="31" s="1"/>
  <c r="Q803" i="31" s="1"/>
  <c r="K803" i="31"/>
  <c r="J803" i="31"/>
  <c r="I803" i="31"/>
  <c r="H803" i="31"/>
  <c r="G803" i="31"/>
  <c r="F803" i="31"/>
  <c r="E803" i="31"/>
  <c r="D803" i="31"/>
  <c r="C803" i="31"/>
  <c r="W802" i="31"/>
  <c r="V802" i="31"/>
  <c r="U802" i="31"/>
  <c r="S802" i="31"/>
  <c r="Q802" i="31"/>
  <c r="P802" i="31"/>
  <c r="O802" i="31"/>
  <c r="N802" i="31"/>
  <c r="M802" i="31"/>
  <c r="L802" i="31"/>
  <c r="K802" i="31"/>
  <c r="J802" i="31"/>
  <c r="I802" i="31"/>
  <c r="H802" i="31"/>
  <c r="G802" i="31"/>
  <c r="F802" i="31"/>
  <c r="E802" i="31"/>
  <c r="D802" i="31"/>
  <c r="C802" i="31"/>
  <c r="U801" i="31"/>
  <c r="P801" i="31"/>
  <c r="O801" i="31"/>
  <c r="Q801" i="31" s="1"/>
  <c r="N801" i="31"/>
  <c r="W801" i="31" s="1"/>
  <c r="M801" i="31"/>
  <c r="L801" i="31"/>
  <c r="K801" i="31"/>
  <c r="J801" i="31"/>
  <c r="I801" i="31"/>
  <c r="H801" i="31"/>
  <c r="G801" i="31"/>
  <c r="F801" i="31"/>
  <c r="E801" i="31"/>
  <c r="D801" i="31"/>
  <c r="C801" i="31"/>
  <c r="W800" i="31"/>
  <c r="U800" i="31"/>
  <c r="P800" i="31"/>
  <c r="N800" i="31"/>
  <c r="M800" i="31"/>
  <c r="L800" i="31"/>
  <c r="O800" i="31" s="1"/>
  <c r="Q800" i="31" s="1"/>
  <c r="K800" i="31"/>
  <c r="J800" i="31"/>
  <c r="I800" i="31"/>
  <c r="H800" i="31"/>
  <c r="G800" i="31"/>
  <c r="F800" i="31"/>
  <c r="E800" i="31"/>
  <c r="D800" i="31"/>
  <c r="C800" i="31"/>
  <c r="Y799" i="31"/>
  <c r="W799" i="31"/>
  <c r="V799" i="31"/>
  <c r="U799" i="31"/>
  <c r="Q799" i="31"/>
  <c r="P799" i="31"/>
  <c r="N799" i="31"/>
  <c r="M799" i="31"/>
  <c r="L799" i="31"/>
  <c r="O799" i="31" s="1"/>
  <c r="K799" i="31"/>
  <c r="S799" i="31" s="1"/>
  <c r="J799" i="31"/>
  <c r="I799" i="31"/>
  <c r="H799" i="31"/>
  <c r="G799" i="31"/>
  <c r="F799" i="31"/>
  <c r="E799" i="31"/>
  <c r="D799" i="31"/>
  <c r="C799" i="31"/>
  <c r="U798" i="31"/>
  <c r="S798" i="31"/>
  <c r="P798" i="31"/>
  <c r="O798" i="31"/>
  <c r="Q798" i="31" s="1"/>
  <c r="N798" i="31"/>
  <c r="M798" i="31"/>
  <c r="L798" i="31"/>
  <c r="K798" i="31"/>
  <c r="J798" i="31"/>
  <c r="I798" i="31"/>
  <c r="H798" i="31"/>
  <c r="G798" i="31"/>
  <c r="F798" i="31"/>
  <c r="E798" i="31"/>
  <c r="D798" i="31"/>
  <c r="C798" i="31"/>
  <c r="W797" i="31"/>
  <c r="V797" i="31"/>
  <c r="U797" i="31"/>
  <c r="S797" i="31"/>
  <c r="P797" i="31"/>
  <c r="N797" i="31"/>
  <c r="M797" i="31"/>
  <c r="L797" i="31"/>
  <c r="O797" i="31" s="1"/>
  <c r="Q797" i="31" s="1"/>
  <c r="Y797" i="31" s="1"/>
  <c r="K797" i="31"/>
  <c r="J797" i="31"/>
  <c r="I797" i="31"/>
  <c r="H797" i="31"/>
  <c r="G797" i="31"/>
  <c r="F797" i="31"/>
  <c r="E797" i="31"/>
  <c r="D797" i="31"/>
  <c r="C797" i="31"/>
  <c r="W796" i="31"/>
  <c r="U796" i="31"/>
  <c r="P796" i="31"/>
  <c r="O796" i="31"/>
  <c r="Q796" i="31" s="1"/>
  <c r="N796" i="31"/>
  <c r="M796" i="31"/>
  <c r="L796" i="31"/>
  <c r="K796" i="31"/>
  <c r="J796" i="31"/>
  <c r="I796" i="31"/>
  <c r="H796" i="31"/>
  <c r="G796" i="31"/>
  <c r="F796" i="31"/>
  <c r="E796" i="31"/>
  <c r="D796" i="31"/>
  <c r="C796" i="31"/>
  <c r="U795" i="31"/>
  <c r="P795" i="31"/>
  <c r="N795" i="31"/>
  <c r="W795" i="31" s="1"/>
  <c r="M795" i="31"/>
  <c r="L795" i="31"/>
  <c r="O795" i="31" s="1"/>
  <c r="Q795" i="31" s="1"/>
  <c r="K795" i="31"/>
  <c r="J795" i="31"/>
  <c r="I795" i="31"/>
  <c r="H795" i="31"/>
  <c r="G795" i="31"/>
  <c r="F795" i="31"/>
  <c r="E795" i="31"/>
  <c r="D795" i="31"/>
  <c r="C795" i="31"/>
  <c r="W794" i="31"/>
  <c r="U794" i="31"/>
  <c r="Q794" i="31"/>
  <c r="P794" i="31"/>
  <c r="O794" i="31"/>
  <c r="N794" i="31"/>
  <c r="M794" i="31"/>
  <c r="L794" i="31"/>
  <c r="K794" i="31"/>
  <c r="V794" i="31" s="1"/>
  <c r="J794" i="31"/>
  <c r="I794" i="31"/>
  <c r="H794" i="31"/>
  <c r="G794" i="31"/>
  <c r="F794" i="31"/>
  <c r="E794" i="31"/>
  <c r="D794" i="31"/>
  <c r="C794" i="31"/>
  <c r="U793" i="31"/>
  <c r="P793" i="31"/>
  <c r="O793" i="31"/>
  <c r="Q793" i="31" s="1"/>
  <c r="N793" i="31"/>
  <c r="M793" i="31"/>
  <c r="L793" i="31"/>
  <c r="K793" i="31"/>
  <c r="S793" i="31" s="1"/>
  <c r="J793" i="31"/>
  <c r="I793" i="31"/>
  <c r="H793" i="31"/>
  <c r="G793" i="31"/>
  <c r="F793" i="31"/>
  <c r="E793" i="31"/>
  <c r="D793" i="31"/>
  <c r="C793" i="31"/>
  <c r="U792" i="31"/>
  <c r="P792" i="31"/>
  <c r="N792" i="31"/>
  <c r="W792" i="31" s="1"/>
  <c r="M792" i="31"/>
  <c r="L792" i="31"/>
  <c r="O792" i="31" s="1"/>
  <c r="Q792" i="31" s="1"/>
  <c r="K792" i="31"/>
  <c r="J792" i="31"/>
  <c r="I792" i="31"/>
  <c r="H792" i="31"/>
  <c r="G792" i="31"/>
  <c r="F792" i="31"/>
  <c r="E792" i="31"/>
  <c r="D792" i="31"/>
  <c r="C792" i="31"/>
  <c r="W791" i="31"/>
  <c r="V791" i="31"/>
  <c r="U791" i="31"/>
  <c r="P791" i="31"/>
  <c r="O791" i="31"/>
  <c r="Q791" i="31" s="1"/>
  <c r="N791" i="31"/>
  <c r="M791" i="31"/>
  <c r="L791" i="31"/>
  <c r="K791" i="31"/>
  <c r="S791" i="31" s="1"/>
  <c r="J791" i="31"/>
  <c r="I791" i="31"/>
  <c r="H791" i="31"/>
  <c r="G791" i="31"/>
  <c r="F791" i="31"/>
  <c r="E791" i="31"/>
  <c r="D791" i="31"/>
  <c r="C791" i="31"/>
  <c r="W790" i="31"/>
  <c r="V790" i="31"/>
  <c r="U790" i="31"/>
  <c r="S790" i="31"/>
  <c r="Q790" i="31"/>
  <c r="P790" i="31"/>
  <c r="O790" i="31"/>
  <c r="N790" i="31"/>
  <c r="M790" i="31"/>
  <c r="L790" i="31"/>
  <c r="K790" i="31"/>
  <c r="J790" i="31"/>
  <c r="I790" i="31"/>
  <c r="H790" i="31"/>
  <c r="G790" i="31"/>
  <c r="F790" i="31"/>
  <c r="E790" i="31"/>
  <c r="D790" i="31"/>
  <c r="C790" i="31"/>
  <c r="V789" i="31"/>
  <c r="Y789" i="31" s="1"/>
  <c r="U789" i="31"/>
  <c r="S789" i="31"/>
  <c r="P789" i="31"/>
  <c r="O789" i="31"/>
  <c r="Q789" i="31" s="1"/>
  <c r="N789" i="31"/>
  <c r="W789" i="31" s="1"/>
  <c r="M789" i="31"/>
  <c r="L789" i="31"/>
  <c r="K789" i="31"/>
  <c r="J789" i="31"/>
  <c r="I789" i="31"/>
  <c r="H789" i="31"/>
  <c r="G789" i="31"/>
  <c r="F789" i="31"/>
  <c r="E789" i="31"/>
  <c r="D789" i="31"/>
  <c r="C789" i="31"/>
  <c r="U788" i="31"/>
  <c r="S788" i="31"/>
  <c r="Q788" i="31"/>
  <c r="P788" i="31"/>
  <c r="O788" i="31"/>
  <c r="N788" i="31"/>
  <c r="W788" i="31" s="1"/>
  <c r="M788" i="31"/>
  <c r="L788" i="31"/>
  <c r="K788" i="31"/>
  <c r="J788" i="31"/>
  <c r="I788" i="31"/>
  <c r="H788" i="31"/>
  <c r="G788" i="31"/>
  <c r="F788" i="31"/>
  <c r="E788" i="31"/>
  <c r="D788" i="31"/>
  <c r="C788" i="31"/>
  <c r="U787" i="31"/>
  <c r="P787" i="31"/>
  <c r="N787" i="31"/>
  <c r="W787" i="31" s="1"/>
  <c r="M787" i="31"/>
  <c r="L787" i="31"/>
  <c r="O787" i="31" s="1"/>
  <c r="Q787" i="31" s="1"/>
  <c r="K787" i="31"/>
  <c r="J787" i="31"/>
  <c r="I787" i="31"/>
  <c r="H787" i="31"/>
  <c r="G787" i="31"/>
  <c r="F787" i="31"/>
  <c r="E787" i="31"/>
  <c r="D787" i="31"/>
  <c r="C787" i="31"/>
  <c r="W786" i="31"/>
  <c r="U786" i="31"/>
  <c r="P786" i="31"/>
  <c r="N786" i="31"/>
  <c r="M786" i="31"/>
  <c r="L786" i="31"/>
  <c r="O786" i="31" s="1"/>
  <c r="Q786" i="31" s="1"/>
  <c r="K786" i="31"/>
  <c r="S786" i="31" s="1"/>
  <c r="J786" i="31"/>
  <c r="I786" i="31"/>
  <c r="H786" i="31"/>
  <c r="G786" i="31"/>
  <c r="F786" i="31"/>
  <c r="E786" i="31"/>
  <c r="D786" i="31"/>
  <c r="C786" i="31"/>
  <c r="W785" i="31"/>
  <c r="V785" i="31"/>
  <c r="U785" i="31"/>
  <c r="S785" i="31"/>
  <c r="Q785" i="31"/>
  <c r="P785" i="31"/>
  <c r="N785" i="31"/>
  <c r="M785" i="31"/>
  <c r="L785" i="31"/>
  <c r="O785" i="31" s="1"/>
  <c r="K785" i="31"/>
  <c r="J785" i="31"/>
  <c r="I785" i="31"/>
  <c r="H785" i="31"/>
  <c r="G785" i="31"/>
  <c r="F785" i="31"/>
  <c r="E785" i="31"/>
  <c r="D785" i="31"/>
  <c r="C785" i="31"/>
  <c r="W784" i="31"/>
  <c r="U784" i="31"/>
  <c r="S784" i="31"/>
  <c r="P784" i="31"/>
  <c r="O784" i="31"/>
  <c r="Q784" i="31" s="1"/>
  <c r="N784" i="31"/>
  <c r="V784" i="31" s="1"/>
  <c r="M784" i="31"/>
  <c r="L784" i="31"/>
  <c r="K784" i="31"/>
  <c r="J784" i="31"/>
  <c r="I784" i="31"/>
  <c r="H784" i="31"/>
  <c r="G784" i="31"/>
  <c r="F784" i="31"/>
  <c r="E784" i="31"/>
  <c r="D784" i="31"/>
  <c r="C784" i="31"/>
  <c r="U783" i="31"/>
  <c r="P783" i="31"/>
  <c r="N783" i="31"/>
  <c r="W783" i="31" s="1"/>
  <c r="M783" i="31"/>
  <c r="L783" i="31"/>
  <c r="O783" i="31" s="1"/>
  <c r="Q783" i="31" s="1"/>
  <c r="K783" i="31"/>
  <c r="J783" i="31"/>
  <c r="I783" i="31"/>
  <c r="H783" i="31"/>
  <c r="G783" i="31"/>
  <c r="F783" i="31"/>
  <c r="E783" i="31"/>
  <c r="D783" i="31"/>
  <c r="C783" i="31"/>
  <c r="W782" i="31"/>
  <c r="U782" i="31"/>
  <c r="P782" i="31"/>
  <c r="O782" i="31"/>
  <c r="Q782" i="31" s="1"/>
  <c r="N782" i="31"/>
  <c r="M782" i="31"/>
  <c r="L782" i="31"/>
  <c r="K782" i="31"/>
  <c r="J782" i="31"/>
  <c r="I782" i="31"/>
  <c r="H782" i="31"/>
  <c r="G782" i="31"/>
  <c r="F782" i="31"/>
  <c r="E782" i="31"/>
  <c r="D782" i="31"/>
  <c r="C782" i="31"/>
  <c r="W781" i="31"/>
  <c r="U781" i="31"/>
  <c r="P781" i="31"/>
  <c r="N781" i="31"/>
  <c r="M781" i="31"/>
  <c r="L781" i="31"/>
  <c r="O781" i="31" s="1"/>
  <c r="Q781" i="31" s="1"/>
  <c r="K781" i="31"/>
  <c r="J781" i="31"/>
  <c r="I781" i="31"/>
  <c r="H781" i="31"/>
  <c r="G781" i="31"/>
  <c r="F781" i="31"/>
  <c r="E781" i="31"/>
  <c r="D781" i="31"/>
  <c r="C781" i="31"/>
  <c r="W780" i="31"/>
  <c r="V780" i="31"/>
  <c r="U780" i="31"/>
  <c r="Q780" i="31"/>
  <c r="P780" i="31"/>
  <c r="O780" i="31"/>
  <c r="N780" i="31"/>
  <c r="M780" i="31"/>
  <c r="L780" i="31"/>
  <c r="K780" i="31"/>
  <c r="S780" i="31" s="1"/>
  <c r="J780" i="31"/>
  <c r="I780" i="31"/>
  <c r="H780" i="31"/>
  <c r="G780" i="31"/>
  <c r="F780" i="31"/>
  <c r="E780" i="31"/>
  <c r="D780" i="31"/>
  <c r="C780" i="31"/>
  <c r="U779" i="31"/>
  <c r="S779" i="31"/>
  <c r="Q779" i="31"/>
  <c r="P779" i="31"/>
  <c r="O779" i="31"/>
  <c r="N779" i="31"/>
  <c r="M779" i="31"/>
  <c r="L779" i="31"/>
  <c r="K779" i="31"/>
  <c r="J779" i="31"/>
  <c r="I779" i="31"/>
  <c r="H779" i="31"/>
  <c r="G779" i="31"/>
  <c r="F779" i="31"/>
  <c r="E779" i="31"/>
  <c r="D779" i="31"/>
  <c r="C779" i="31"/>
  <c r="U778" i="31"/>
  <c r="P778" i="31"/>
  <c r="N778" i="31"/>
  <c r="W778" i="31" s="1"/>
  <c r="M778" i="31"/>
  <c r="L778" i="31"/>
  <c r="O778" i="31" s="1"/>
  <c r="Q778" i="31" s="1"/>
  <c r="K778" i="31"/>
  <c r="J778" i="31"/>
  <c r="I778" i="31"/>
  <c r="H778" i="31"/>
  <c r="G778" i="31"/>
  <c r="F778" i="31"/>
  <c r="E778" i="31"/>
  <c r="D778" i="31"/>
  <c r="C778" i="31"/>
  <c r="W777" i="31"/>
  <c r="U777" i="31"/>
  <c r="P777" i="31"/>
  <c r="O777" i="31"/>
  <c r="Q777" i="31" s="1"/>
  <c r="N777" i="31"/>
  <c r="M777" i="31"/>
  <c r="L777" i="31"/>
  <c r="K777" i="31"/>
  <c r="J777" i="31"/>
  <c r="I777" i="31"/>
  <c r="H777" i="31"/>
  <c r="G777" i="31"/>
  <c r="F777" i="31"/>
  <c r="E777" i="31"/>
  <c r="D777" i="31"/>
  <c r="C777" i="31"/>
  <c r="U776" i="31"/>
  <c r="P776" i="31"/>
  <c r="O776" i="31"/>
  <c r="Q776" i="31" s="1"/>
  <c r="N776" i="31"/>
  <c r="W776" i="31" s="1"/>
  <c r="M776" i="31"/>
  <c r="L776" i="31"/>
  <c r="K776" i="31"/>
  <c r="J776" i="31"/>
  <c r="I776" i="31"/>
  <c r="H776" i="31"/>
  <c r="G776" i="31"/>
  <c r="F776" i="31"/>
  <c r="E776" i="31"/>
  <c r="D776" i="31"/>
  <c r="C776" i="31"/>
  <c r="W775" i="31"/>
  <c r="U775" i="31"/>
  <c r="P775" i="31"/>
  <c r="N775" i="31"/>
  <c r="M775" i="31"/>
  <c r="L775" i="31"/>
  <c r="O775" i="31" s="1"/>
  <c r="Q775" i="31" s="1"/>
  <c r="K775" i="31"/>
  <c r="J775" i="31"/>
  <c r="I775" i="31"/>
  <c r="H775" i="31"/>
  <c r="G775" i="31"/>
  <c r="F775" i="31"/>
  <c r="E775" i="31"/>
  <c r="D775" i="31"/>
  <c r="C775" i="31"/>
  <c r="W774" i="31"/>
  <c r="U774" i="31"/>
  <c r="Q774" i="31"/>
  <c r="P774" i="31"/>
  <c r="O774" i="31"/>
  <c r="N774" i="31"/>
  <c r="M774" i="31"/>
  <c r="L774" i="31"/>
  <c r="K774" i="31"/>
  <c r="S774" i="31" s="1"/>
  <c r="J774" i="31"/>
  <c r="I774" i="31"/>
  <c r="H774" i="31"/>
  <c r="G774" i="31"/>
  <c r="F774" i="31"/>
  <c r="E774" i="31"/>
  <c r="D774" i="31"/>
  <c r="C774" i="31"/>
  <c r="U773" i="31"/>
  <c r="S773" i="31"/>
  <c r="Q773" i="31"/>
  <c r="P773" i="31"/>
  <c r="O773" i="31"/>
  <c r="N773" i="31"/>
  <c r="M773" i="31"/>
  <c r="L773" i="31"/>
  <c r="K773" i="31"/>
  <c r="J773" i="31"/>
  <c r="I773" i="31"/>
  <c r="H773" i="31"/>
  <c r="G773" i="31"/>
  <c r="F773" i="31"/>
  <c r="E773" i="31"/>
  <c r="D773" i="31"/>
  <c r="C773" i="31"/>
  <c r="U772" i="31"/>
  <c r="P772" i="31"/>
  <c r="N772" i="31"/>
  <c r="W772" i="31" s="1"/>
  <c r="M772" i="31"/>
  <c r="L772" i="31"/>
  <c r="O772" i="31" s="1"/>
  <c r="Q772" i="31" s="1"/>
  <c r="K772" i="31"/>
  <c r="J772" i="31"/>
  <c r="I772" i="31"/>
  <c r="H772" i="31"/>
  <c r="G772" i="31"/>
  <c r="F772" i="31"/>
  <c r="E772" i="31"/>
  <c r="D772" i="31"/>
  <c r="C772" i="31"/>
  <c r="W771" i="31"/>
  <c r="U771" i="31"/>
  <c r="Q771" i="31"/>
  <c r="P771" i="31"/>
  <c r="O771" i="31"/>
  <c r="N771" i="31"/>
  <c r="M771" i="31"/>
  <c r="L771" i="31"/>
  <c r="K771" i="31"/>
  <c r="J771" i="31"/>
  <c r="I771" i="31"/>
  <c r="H771" i="31"/>
  <c r="G771" i="31"/>
  <c r="F771" i="31"/>
  <c r="E771" i="31"/>
  <c r="D771" i="31"/>
  <c r="C771" i="31"/>
  <c r="U770" i="31"/>
  <c r="P770" i="31"/>
  <c r="O770" i="31"/>
  <c r="Q770" i="31" s="1"/>
  <c r="N770" i="31"/>
  <c r="W770" i="31" s="1"/>
  <c r="M770" i="31"/>
  <c r="L770" i="31"/>
  <c r="K770" i="31"/>
  <c r="J770" i="31"/>
  <c r="I770" i="31"/>
  <c r="H770" i="31"/>
  <c r="G770" i="31"/>
  <c r="F770" i="31"/>
  <c r="E770" i="31"/>
  <c r="D770" i="31"/>
  <c r="C770" i="31"/>
  <c r="W769" i="31"/>
  <c r="U769" i="31"/>
  <c r="P769" i="31"/>
  <c r="N769" i="31"/>
  <c r="M769" i="31"/>
  <c r="L769" i="31"/>
  <c r="O769" i="31" s="1"/>
  <c r="Q769" i="31" s="1"/>
  <c r="K769" i="31"/>
  <c r="J769" i="31"/>
  <c r="I769" i="31"/>
  <c r="H769" i="31"/>
  <c r="G769" i="31"/>
  <c r="F769" i="31"/>
  <c r="E769" i="31"/>
  <c r="D769" i="31"/>
  <c r="C769" i="31"/>
  <c r="W768" i="31"/>
  <c r="U768" i="31"/>
  <c r="Q768" i="31"/>
  <c r="P768" i="31"/>
  <c r="O768" i="31"/>
  <c r="N768" i="31"/>
  <c r="M768" i="31"/>
  <c r="L768" i="31"/>
  <c r="K768" i="31"/>
  <c r="J768" i="31"/>
  <c r="I768" i="31"/>
  <c r="H768" i="31"/>
  <c r="G768" i="31"/>
  <c r="F768" i="31"/>
  <c r="E768" i="31"/>
  <c r="D768" i="31"/>
  <c r="C768" i="31"/>
  <c r="W767" i="31"/>
  <c r="V767" i="31"/>
  <c r="U767" i="31"/>
  <c r="S767" i="31"/>
  <c r="Q767" i="31"/>
  <c r="P767" i="31"/>
  <c r="X767" i="31" s="1"/>
  <c r="O767" i="31"/>
  <c r="N767" i="31"/>
  <c r="M767" i="31"/>
  <c r="L767" i="31"/>
  <c r="K767" i="31"/>
  <c r="J767" i="31"/>
  <c r="I767" i="31"/>
  <c r="H767" i="31"/>
  <c r="G767" i="31"/>
  <c r="F767" i="31"/>
  <c r="E767" i="31"/>
  <c r="D767" i="31"/>
  <c r="C767" i="31"/>
  <c r="U766" i="31"/>
  <c r="P766" i="31"/>
  <c r="N766" i="31"/>
  <c r="W766" i="31" s="1"/>
  <c r="M766" i="31"/>
  <c r="L766" i="31"/>
  <c r="O766" i="31" s="1"/>
  <c r="Q766" i="31" s="1"/>
  <c r="K766" i="31"/>
  <c r="J766" i="31"/>
  <c r="I766" i="31"/>
  <c r="H766" i="31"/>
  <c r="G766" i="31"/>
  <c r="F766" i="31"/>
  <c r="E766" i="31"/>
  <c r="D766" i="31"/>
  <c r="C766" i="31"/>
  <c r="W765" i="31"/>
  <c r="U765" i="31"/>
  <c r="P765" i="31"/>
  <c r="N765" i="31"/>
  <c r="M765" i="31"/>
  <c r="L765" i="31"/>
  <c r="O765" i="31" s="1"/>
  <c r="Q765" i="31" s="1"/>
  <c r="K765" i="31"/>
  <c r="J765" i="31"/>
  <c r="I765" i="31"/>
  <c r="H765" i="31"/>
  <c r="G765" i="31"/>
  <c r="F765" i="31"/>
  <c r="E765" i="31"/>
  <c r="D765" i="31"/>
  <c r="C765" i="31"/>
  <c r="W764" i="31"/>
  <c r="V764" i="31"/>
  <c r="U764" i="31"/>
  <c r="S764" i="31"/>
  <c r="P764" i="31"/>
  <c r="O764" i="31"/>
  <c r="Q764" i="31" s="1"/>
  <c r="N764" i="31"/>
  <c r="M764" i="31"/>
  <c r="L764" i="31"/>
  <c r="K764" i="31"/>
  <c r="J764" i="31"/>
  <c r="I764" i="31"/>
  <c r="H764" i="31"/>
  <c r="G764" i="31"/>
  <c r="F764" i="31"/>
  <c r="E764" i="31"/>
  <c r="D764" i="31"/>
  <c r="C764" i="31"/>
  <c r="W763" i="31"/>
  <c r="V763" i="31"/>
  <c r="U763" i="31"/>
  <c r="S763" i="31"/>
  <c r="P763" i="31"/>
  <c r="N763" i="31"/>
  <c r="M763" i="31"/>
  <c r="L763" i="31"/>
  <c r="O763" i="31" s="1"/>
  <c r="Q763" i="31" s="1"/>
  <c r="Y763" i="31" s="1"/>
  <c r="K763" i="31"/>
  <c r="J763" i="31"/>
  <c r="I763" i="31"/>
  <c r="H763" i="31"/>
  <c r="G763" i="31"/>
  <c r="F763" i="31"/>
  <c r="E763" i="31"/>
  <c r="D763" i="31"/>
  <c r="C763" i="31"/>
  <c r="W762" i="31"/>
  <c r="U762" i="31"/>
  <c r="P762" i="31"/>
  <c r="O762" i="31"/>
  <c r="Q762" i="31" s="1"/>
  <c r="N762" i="31"/>
  <c r="M762" i="31"/>
  <c r="L762" i="31"/>
  <c r="K762" i="31"/>
  <c r="J762" i="31"/>
  <c r="I762" i="31"/>
  <c r="H762" i="31"/>
  <c r="G762" i="31"/>
  <c r="F762" i="31"/>
  <c r="E762" i="31"/>
  <c r="D762" i="31"/>
  <c r="C762" i="31"/>
  <c r="W761" i="31"/>
  <c r="V761" i="31"/>
  <c r="U761" i="31"/>
  <c r="S761" i="31"/>
  <c r="P761" i="31"/>
  <c r="N761" i="31"/>
  <c r="M761" i="31"/>
  <c r="L761" i="31"/>
  <c r="O761" i="31" s="1"/>
  <c r="Q761" i="31" s="1"/>
  <c r="Y761" i="31" s="1"/>
  <c r="K761" i="31"/>
  <c r="J761" i="31"/>
  <c r="I761" i="31"/>
  <c r="H761" i="31"/>
  <c r="G761" i="31"/>
  <c r="F761" i="31"/>
  <c r="E761" i="31"/>
  <c r="D761" i="31"/>
  <c r="C761" i="31"/>
  <c r="U760" i="31"/>
  <c r="S760" i="31"/>
  <c r="P760" i="31"/>
  <c r="O760" i="31"/>
  <c r="Q760" i="31" s="1"/>
  <c r="N760" i="31"/>
  <c r="W760" i="31" s="1"/>
  <c r="M760" i="31"/>
  <c r="L760" i="31"/>
  <c r="K760" i="31"/>
  <c r="J760" i="31"/>
  <c r="I760" i="31"/>
  <c r="H760" i="31"/>
  <c r="G760" i="31"/>
  <c r="F760" i="31"/>
  <c r="E760" i="31"/>
  <c r="D760" i="31"/>
  <c r="C760" i="31"/>
  <c r="U759" i="31"/>
  <c r="Q759" i="31"/>
  <c r="P759" i="31"/>
  <c r="N759" i="31"/>
  <c r="W759" i="31" s="1"/>
  <c r="M759" i="31"/>
  <c r="L759" i="31"/>
  <c r="O759" i="31" s="1"/>
  <c r="K759" i="31"/>
  <c r="S759" i="31" s="1"/>
  <c r="J759" i="31"/>
  <c r="I759" i="31"/>
  <c r="H759" i="31"/>
  <c r="G759" i="31"/>
  <c r="F759" i="31"/>
  <c r="E759" i="31"/>
  <c r="D759" i="31"/>
  <c r="C759" i="31"/>
  <c r="U758" i="31"/>
  <c r="P758" i="31"/>
  <c r="N758" i="31"/>
  <c r="W758" i="31" s="1"/>
  <c r="M758" i="31"/>
  <c r="L758" i="31"/>
  <c r="O758" i="31" s="1"/>
  <c r="Q758" i="31" s="1"/>
  <c r="K758" i="31"/>
  <c r="J758" i="31"/>
  <c r="I758" i="31"/>
  <c r="H758" i="31"/>
  <c r="G758" i="31"/>
  <c r="F758" i="31"/>
  <c r="E758" i="31"/>
  <c r="D758" i="31"/>
  <c r="C758" i="31"/>
  <c r="W757" i="31"/>
  <c r="U757" i="31"/>
  <c r="Q757" i="31"/>
  <c r="P757" i="31"/>
  <c r="N757" i="31"/>
  <c r="M757" i="31"/>
  <c r="L757" i="31"/>
  <c r="O757" i="31" s="1"/>
  <c r="K757" i="31"/>
  <c r="J757" i="31"/>
  <c r="I757" i="31"/>
  <c r="H757" i="31"/>
  <c r="G757" i="31"/>
  <c r="F757" i="31"/>
  <c r="E757" i="31"/>
  <c r="D757" i="31"/>
  <c r="C757" i="31"/>
  <c r="W756" i="31"/>
  <c r="V756" i="31"/>
  <c r="U756" i="31"/>
  <c r="S756" i="31"/>
  <c r="P756" i="31"/>
  <c r="O756" i="31"/>
  <c r="Q756" i="31" s="1"/>
  <c r="Y756" i="31" s="1"/>
  <c r="N756" i="31"/>
  <c r="M756" i="31"/>
  <c r="L756" i="31"/>
  <c r="K756" i="31"/>
  <c r="J756" i="31"/>
  <c r="I756" i="31"/>
  <c r="H756" i="31"/>
  <c r="G756" i="31"/>
  <c r="F756" i="31"/>
  <c r="E756" i="31"/>
  <c r="D756" i="31"/>
  <c r="C756" i="31"/>
  <c r="W755" i="31"/>
  <c r="U755" i="31"/>
  <c r="P755" i="31"/>
  <c r="O755" i="31"/>
  <c r="Q755" i="31" s="1"/>
  <c r="N755" i="31"/>
  <c r="M755" i="31"/>
  <c r="L755" i="31"/>
  <c r="K755" i="31"/>
  <c r="J755" i="31"/>
  <c r="I755" i="31"/>
  <c r="H755" i="31"/>
  <c r="G755" i="31"/>
  <c r="F755" i="31"/>
  <c r="E755" i="31"/>
  <c r="D755" i="31"/>
  <c r="C755" i="31"/>
  <c r="W754" i="31"/>
  <c r="U754" i="31"/>
  <c r="P754" i="31"/>
  <c r="N754" i="31"/>
  <c r="M754" i="31"/>
  <c r="L754" i="31"/>
  <c r="O754" i="31" s="1"/>
  <c r="Q754" i="31" s="1"/>
  <c r="K754" i="31"/>
  <c r="V754" i="31" s="1"/>
  <c r="J754" i="31"/>
  <c r="I754" i="31"/>
  <c r="H754" i="31"/>
  <c r="G754" i="31"/>
  <c r="F754" i="31"/>
  <c r="E754" i="31"/>
  <c r="D754" i="31"/>
  <c r="C754" i="31"/>
  <c r="W753" i="31"/>
  <c r="V753" i="31"/>
  <c r="U753" i="31"/>
  <c r="P753" i="31"/>
  <c r="O753" i="31"/>
  <c r="Q753" i="31" s="1"/>
  <c r="N753" i="31"/>
  <c r="M753" i="31"/>
  <c r="L753" i="31"/>
  <c r="K753" i="31"/>
  <c r="S753" i="31" s="1"/>
  <c r="J753" i="31"/>
  <c r="I753" i="31"/>
  <c r="H753" i="31"/>
  <c r="G753" i="31"/>
  <c r="F753" i="31"/>
  <c r="E753" i="31"/>
  <c r="D753" i="31"/>
  <c r="C753" i="31"/>
  <c r="W752" i="31"/>
  <c r="V752" i="31"/>
  <c r="U752" i="31"/>
  <c r="S752" i="31"/>
  <c r="P752" i="31"/>
  <c r="O752" i="31"/>
  <c r="Q752" i="31" s="1"/>
  <c r="N752" i="31"/>
  <c r="M752" i="31"/>
  <c r="L752" i="31"/>
  <c r="K752" i="31"/>
  <c r="J752" i="31"/>
  <c r="I752" i="31"/>
  <c r="H752" i="31"/>
  <c r="G752" i="31"/>
  <c r="F752" i="31"/>
  <c r="E752" i="31"/>
  <c r="D752" i="31"/>
  <c r="C752" i="31"/>
  <c r="W751" i="31"/>
  <c r="U751" i="31"/>
  <c r="S751" i="31"/>
  <c r="P751" i="31"/>
  <c r="O751" i="31"/>
  <c r="Q751" i="31" s="1"/>
  <c r="Y751" i="31" s="1"/>
  <c r="N751" i="31"/>
  <c r="M751" i="31"/>
  <c r="L751" i="31"/>
  <c r="K751" i="31"/>
  <c r="V751" i="31" s="1"/>
  <c r="J751" i="31"/>
  <c r="I751" i="31"/>
  <c r="H751" i="31"/>
  <c r="G751" i="31"/>
  <c r="F751" i="31"/>
  <c r="E751" i="31"/>
  <c r="D751" i="31"/>
  <c r="C751" i="31"/>
  <c r="U750" i="31"/>
  <c r="P750" i="31"/>
  <c r="O750" i="31"/>
  <c r="Q750" i="31" s="1"/>
  <c r="N750" i="31"/>
  <c r="W750" i="31" s="1"/>
  <c r="M750" i="31"/>
  <c r="L750" i="31"/>
  <c r="K750" i="31"/>
  <c r="J750" i="31"/>
  <c r="I750" i="31"/>
  <c r="H750" i="31"/>
  <c r="G750" i="31"/>
  <c r="F750" i="31"/>
  <c r="E750" i="31"/>
  <c r="D750" i="31"/>
  <c r="C750" i="31"/>
  <c r="W749" i="31"/>
  <c r="U749" i="31"/>
  <c r="Q749" i="31"/>
  <c r="P749" i="31"/>
  <c r="N749" i="31"/>
  <c r="M749" i="31"/>
  <c r="L749" i="31"/>
  <c r="O749" i="31" s="1"/>
  <c r="K749" i="31"/>
  <c r="J749" i="31"/>
  <c r="I749" i="31"/>
  <c r="H749" i="31"/>
  <c r="G749" i="31"/>
  <c r="F749" i="31"/>
  <c r="E749" i="31"/>
  <c r="D749" i="31"/>
  <c r="C749" i="31"/>
  <c r="W748" i="31"/>
  <c r="V748" i="31"/>
  <c r="U748" i="31"/>
  <c r="P748" i="31"/>
  <c r="O748" i="31"/>
  <c r="Q748" i="31" s="1"/>
  <c r="N748" i="31"/>
  <c r="M748" i="31"/>
  <c r="L748" i="31"/>
  <c r="K748" i="31"/>
  <c r="S748" i="31" s="1"/>
  <c r="J748" i="31"/>
  <c r="I748" i="31"/>
  <c r="H748" i="31"/>
  <c r="G748" i="31"/>
  <c r="F748" i="31"/>
  <c r="E748" i="31"/>
  <c r="D748" i="31"/>
  <c r="C748" i="31"/>
  <c r="W747" i="31"/>
  <c r="V747" i="31"/>
  <c r="U747" i="31"/>
  <c r="S747" i="31"/>
  <c r="P747" i="31"/>
  <c r="O747" i="31"/>
  <c r="Q747" i="31" s="1"/>
  <c r="N747" i="31"/>
  <c r="M747" i="31"/>
  <c r="L747" i="31"/>
  <c r="K747" i="31"/>
  <c r="J747" i="31"/>
  <c r="I747" i="31"/>
  <c r="H747" i="31"/>
  <c r="G747" i="31"/>
  <c r="F747" i="31"/>
  <c r="E747" i="31"/>
  <c r="D747" i="31"/>
  <c r="C747" i="31"/>
  <c r="U746" i="31"/>
  <c r="Q746" i="31"/>
  <c r="P746" i="31"/>
  <c r="O746" i="31"/>
  <c r="N746" i="31"/>
  <c r="W746" i="31" s="1"/>
  <c r="M746" i="31"/>
  <c r="L746" i="31"/>
  <c r="K746" i="31"/>
  <c r="S746" i="31" s="1"/>
  <c r="J746" i="31"/>
  <c r="I746" i="31"/>
  <c r="H746" i="31"/>
  <c r="G746" i="31"/>
  <c r="F746" i="31"/>
  <c r="E746" i="31"/>
  <c r="D746" i="31"/>
  <c r="C746" i="31"/>
  <c r="W745" i="31"/>
  <c r="U745" i="31"/>
  <c r="P745" i="31"/>
  <c r="N745" i="31"/>
  <c r="M745" i="31"/>
  <c r="L745" i="31"/>
  <c r="O745" i="31" s="1"/>
  <c r="Q745" i="31" s="1"/>
  <c r="K745" i="31"/>
  <c r="J745" i="31"/>
  <c r="I745" i="31"/>
  <c r="H745" i="31"/>
  <c r="G745" i="31"/>
  <c r="F745" i="31"/>
  <c r="E745" i="31"/>
  <c r="D745" i="31"/>
  <c r="C745" i="31"/>
  <c r="W744" i="31"/>
  <c r="U744" i="31"/>
  <c r="P744" i="31"/>
  <c r="O744" i="31"/>
  <c r="Q744" i="31" s="1"/>
  <c r="N744" i="31"/>
  <c r="M744" i="31"/>
  <c r="L744" i="31"/>
  <c r="K744" i="31"/>
  <c r="J744" i="31"/>
  <c r="I744" i="31"/>
  <c r="H744" i="31"/>
  <c r="G744" i="31"/>
  <c r="F744" i="31"/>
  <c r="E744" i="31"/>
  <c r="D744" i="31"/>
  <c r="C744" i="31"/>
  <c r="W743" i="31"/>
  <c r="U743" i="31"/>
  <c r="P743" i="31"/>
  <c r="N743" i="31"/>
  <c r="M743" i="31"/>
  <c r="L743" i="31"/>
  <c r="O743" i="31" s="1"/>
  <c r="Q743" i="31" s="1"/>
  <c r="K743" i="31"/>
  <c r="S743" i="31" s="1"/>
  <c r="J743" i="31"/>
  <c r="I743" i="31"/>
  <c r="H743" i="31"/>
  <c r="G743" i="31"/>
  <c r="F743" i="31"/>
  <c r="E743" i="31"/>
  <c r="D743" i="31"/>
  <c r="C743" i="31"/>
  <c r="W742" i="31"/>
  <c r="U742" i="31"/>
  <c r="S742" i="31"/>
  <c r="P742" i="31"/>
  <c r="O742" i="31"/>
  <c r="Q742" i="31" s="1"/>
  <c r="N742" i="31"/>
  <c r="M742" i="31"/>
  <c r="L742" i="31"/>
  <c r="K742" i="31"/>
  <c r="V742" i="31" s="1"/>
  <c r="J742" i="31"/>
  <c r="I742" i="31"/>
  <c r="H742" i="31"/>
  <c r="G742" i="31"/>
  <c r="F742" i="31"/>
  <c r="E742" i="31"/>
  <c r="D742" i="31"/>
  <c r="C742" i="31"/>
  <c r="W741" i="31"/>
  <c r="V741" i="31"/>
  <c r="U741" i="31"/>
  <c r="S741" i="31"/>
  <c r="P741" i="31"/>
  <c r="O741" i="31"/>
  <c r="Q741" i="31" s="1"/>
  <c r="Y741" i="31" s="1"/>
  <c r="N741" i="31"/>
  <c r="M741" i="31"/>
  <c r="L741" i="31"/>
  <c r="K741" i="31"/>
  <c r="J741" i="31"/>
  <c r="I741" i="31"/>
  <c r="H741" i="31"/>
  <c r="G741" i="31"/>
  <c r="F741" i="31"/>
  <c r="E741" i="31"/>
  <c r="D741" i="31"/>
  <c r="C741" i="31"/>
  <c r="U740" i="31"/>
  <c r="Q740" i="31"/>
  <c r="P740" i="31"/>
  <c r="O740" i="31"/>
  <c r="N740" i="31"/>
  <c r="W740" i="31" s="1"/>
  <c r="M740" i="31"/>
  <c r="L740" i="31"/>
  <c r="K740" i="31"/>
  <c r="J740" i="31"/>
  <c r="I740" i="31"/>
  <c r="H740" i="31"/>
  <c r="G740" i="31"/>
  <c r="F740" i="31"/>
  <c r="E740" i="31"/>
  <c r="D740" i="31"/>
  <c r="C740" i="31"/>
  <c r="U739" i="31"/>
  <c r="P739" i="31"/>
  <c r="N739" i="31"/>
  <c r="W739" i="31" s="1"/>
  <c r="M739" i="31"/>
  <c r="L739" i="31"/>
  <c r="O739" i="31" s="1"/>
  <c r="Q739" i="31" s="1"/>
  <c r="K739" i="31"/>
  <c r="J739" i="31"/>
  <c r="I739" i="31"/>
  <c r="H739" i="31"/>
  <c r="G739" i="31"/>
  <c r="F739" i="31"/>
  <c r="E739" i="31"/>
  <c r="D739" i="31"/>
  <c r="C739" i="31"/>
  <c r="W738" i="31"/>
  <c r="U738" i="31"/>
  <c r="P738" i="31"/>
  <c r="O738" i="31"/>
  <c r="Q738" i="31" s="1"/>
  <c r="N738" i="31"/>
  <c r="M738" i="31"/>
  <c r="L738" i="31"/>
  <c r="K738" i="31"/>
  <c r="J738" i="31"/>
  <c r="I738" i="31"/>
  <c r="H738" i="31"/>
  <c r="G738" i="31"/>
  <c r="F738" i="31"/>
  <c r="E738" i="31"/>
  <c r="D738" i="31"/>
  <c r="C738" i="31"/>
  <c r="W737" i="31"/>
  <c r="V737" i="31"/>
  <c r="Y737" i="31" s="1"/>
  <c r="U737" i="31"/>
  <c r="Q737" i="31"/>
  <c r="P737" i="31"/>
  <c r="N737" i="31"/>
  <c r="M737" i="31"/>
  <c r="L737" i="31"/>
  <c r="O737" i="31" s="1"/>
  <c r="K737" i="31"/>
  <c r="S737" i="31" s="1"/>
  <c r="X737" i="31" s="1"/>
  <c r="J737" i="31"/>
  <c r="I737" i="31"/>
  <c r="H737" i="31"/>
  <c r="G737" i="31"/>
  <c r="F737" i="31"/>
  <c r="E737" i="31"/>
  <c r="D737" i="31"/>
  <c r="C737" i="31"/>
  <c r="W736" i="31"/>
  <c r="U736" i="31"/>
  <c r="P736" i="31"/>
  <c r="O736" i="31"/>
  <c r="Q736" i="31" s="1"/>
  <c r="N736" i="31"/>
  <c r="M736" i="31"/>
  <c r="L736" i="31"/>
  <c r="K736" i="31"/>
  <c r="V736" i="31" s="1"/>
  <c r="J736" i="31"/>
  <c r="I736" i="31"/>
  <c r="H736" i="31"/>
  <c r="G736" i="31"/>
  <c r="F736" i="31"/>
  <c r="E736" i="31"/>
  <c r="D736" i="31"/>
  <c r="C736" i="31"/>
  <c r="W735" i="31"/>
  <c r="V735" i="31"/>
  <c r="U735" i="31"/>
  <c r="S735" i="31"/>
  <c r="P735" i="31"/>
  <c r="O735" i="31"/>
  <c r="Q735" i="31" s="1"/>
  <c r="Y735" i="31" s="1"/>
  <c r="N735" i="31"/>
  <c r="M735" i="31"/>
  <c r="L735" i="31"/>
  <c r="K735" i="31"/>
  <c r="J735" i="31"/>
  <c r="I735" i="31"/>
  <c r="H735" i="31"/>
  <c r="G735" i="31"/>
  <c r="F735" i="31"/>
  <c r="E735" i="31"/>
  <c r="D735" i="31"/>
  <c r="C735" i="31"/>
  <c r="U734" i="31"/>
  <c r="S734" i="31"/>
  <c r="P734" i="31"/>
  <c r="O734" i="31"/>
  <c r="Q734" i="31" s="1"/>
  <c r="N734" i="31"/>
  <c r="W734" i="31" s="1"/>
  <c r="M734" i="31"/>
  <c r="L734" i="31"/>
  <c r="K734" i="31"/>
  <c r="J734" i="31"/>
  <c r="I734" i="31"/>
  <c r="H734" i="31"/>
  <c r="G734" i="31"/>
  <c r="F734" i="31"/>
  <c r="E734" i="31"/>
  <c r="D734" i="31"/>
  <c r="C734" i="31"/>
  <c r="U733" i="31"/>
  <c r="P733" i="31"/>
  <c r="O733" i="31"/>
  <c r="Q733" i="31" s="1"/>
  <c r="N733" i="31"/>
  <c r="W733" i="31" s="1"/>
  <c r="M733" i="31"/>
  <c r="L733" i="31"/>
  <c r="K733" i="31"/>
  <c r="J733" i="31"/>
  <c r="I733" i="31"/>
  <c r="H733" i="31"/>
  <c r="G733" i="31"/>
  <c r="F733" i="31"/>
  <c r="E733" i="31"/>
  <c r="D733" i="31"/>
  <c r="C733" i="31"/>
  <c r="U732" i="31"/>
  <c r="P732" i="31"/>
  <c r="O732" i="31"/>
  <c r="Q732" i="31" s="1"/>
  <c r="N732" i="31"/>
  <c r="W732" i="31" s="1"/>
  <c r="M732" i="31"/>
  <c r="L732" i="31"/>
  <c r="K732" i="31"/>
  <c r="J732" i="31"/>
  <c r="I732" i="31"/>
  <c r="H732" i="31"/>
  <c r="G732" i="31"/>
  <c r="F732" i="31"/>
  <c r="E732" i="31"/>
  <c r="D732" i="31"/>
  <c r="C732" i="31"/>
  <c r="W731" i="31"/>
  <c r="V731" i="31"/>
  <c r="U731" i="31"/>
  <c r="Q731" i="31"/>
  <c r="P731" i="31"/>
  <c r="N731" i="31"/>
  <c r="M731" i="31"/>
  <c r="L731" i="31"/>
  <c r="O731" i="31" s="1"/>
  <c r="K731" i="31"/>
  <c r="S731" i="31" s="1"/>
  <c r="J731" i="31"/>
  <c r="I731" i="31"/>
  <c r="H731" i="31"/>
  <c r="G731" i="31"/>
  <c r="F731" i="31"/>
  <c r="E731" i="31"/>
  <c r="D731" i="31"/>
  <c r="C731" i="31"/>
  <c r="W730" i="31"/>
  <c r="U730" i="31"/>
  <c r="P730" i="31"/>
  <c r="O730" i="31"/>
  <c r="Q730" i="31" s="1"/>
  <c r="N730" i="31"/>
  <c r="M730" i="31"/>
  <c r="L730" i="31"/>
  <c r="K730" i="31"/>
  <c r="J730" i="31"/>
  <c r="I730" i="31"/>
  <c r="H730" i="31"/>
  <c r="G730" i="31"/>
  <c r="F730" i="31"/>
  <c r="E730" i="31"/>
  <c r="D730" i="31"/>
  <c r="C730" i="31"/>
  <c r="W729" i="31"/>
  <c r="V729" i="31"/>
  <c r="U729" i="31"/>
  <c r="S729" i="31"/>
  <c r="Q729" i="31"/>
  <c r="Y729" i="31" s="1"/>
  <c r="P729" i="31"/>
  <c r="O729" i="31"/>
  <c r="N729" i="31"/>
  <c r="M729" i="31"/>
  <c r="L729" i="31"/>
  <c r="K729" i="31"/>
  <c r="J729" i="31"/>
  <c r="I729" i="31"/>
  <c r="H729" i="31"/>
  <c r="G729" i="31"/>
  <c r="F729" i="31"/>
  <c r="E729" i="31"/>
  <c r="D729" i="31"/>
  <c r="C729" i="31"/>
  <c r="U728" i="31"/>
  <c r="P728" i="31"/>
  <c r="O728" i="31"/>
  <c r="Q728" i="31" s="1"/>
  <c r="N728" i="31"/>
  <c r="W728" i="31" s="1"/>
  <c r="M728" i="31"/>
  <c r="L728" i="31"/>
  <c r="K728" i="31"/>
  <c r="J728" i="31"/>
  <c r="I728" i="31"/>
  <c r="H728" i="31"/>
  <c r="G728" i="31"/>
  <c r="F728" i="31"/>
  <c r="E728" i="31"/>
  <c r="D728" i="31"/>
  <c r="C728" i="31"/>
  <c r="W727" i="31"/>
  <c r="U727" i="31"/>
  <c r="P727" i="31"/>
  <c r="N727" i="31"/>
  <c r="M727" i="31"/>
  <c r="L727" i="31"/>
  <c r="O727" i="31" s="1"/>
  <c r="Q727" i="31" s="1"/>
  <c r="K727" i="31"/>
  <c r="J727" i="31"/>
  <c r="I727" i="31"/>
  <c r="H727" i="31"/>
  <c r="G727" i="31"/>
  <c r="F727" i="31"/>
  <c r="E727" i="31"/>
  <c r="D727" i="31"/>
  <c r="C727" i="31"/>
  <c r="U726" i="31"/>
  <c r="P726" i="31"/>
  <c r="O726" i="31"/>
  <c r="Q726" i="31" s="1"/>
  <c r="N726" i="31"/>
  <c r="W726" i="31" s="1"/>
  <c r="M726" i="31"/>
  <c r="L726" i="31"/>
  <c r="K726" i="31"/>
  <c r="J726" i="31"/>
  <c r="I726" i="31"/>
  <c r="H726" i="31"/>
  <c r="G726" i="31"/>
  <c r="F726" i="31"/>
  <c r="E726" i="31"/>
  <c r="D726" i="31"/>
  <c r="C726" i="31"/>
  <c r="W725" i="31"/>
  <c r="V725" i="31"/>
  <c r="U725" i="31"/>
  <c r="P725" i="31"/>
  <c r="N725" i="31"/>
  <c r="M725" i="31"/>
  <c r="L725" i="31"/>
  <c r="O725" i="31" s="1"/>
  <c r="Q725" i="31" s="1"/>
  <c r="K725" i="31"/>
  <c r="S725" i="31" s="1"/>
  <c r="Y725" i="31" s="1"/>
  <c r="J725" i="31"/>
  <c r="I725" i="31"/>
  <c r="H725" i="31"/>
  <c r="G725" i="31"/>
  <c r="F725" i="31"/>
  <c r="E725" i="31"/>
  <c r="D725" i="31"/>
  <c r="C725" i="31"/>
  <c r="W724" i="31"/>
  <c r="U724" i="31"/>
  <c r="P724" i="31"/>
  <c r="O724" i="31"/>
  <c r="Q724" i="31" s="1"/>
  <c r="N724" i="31"/>
  <c r="M724" i="31"/>
  <c r="L724" i="31"/>
  <c r="K724" i="31"/>
  <c r="J724" i="31"/>
  <c r="I724" i="31"/>
  <c r="H724" i="31"/>
  <c r="G724" i="31"/>
  <c r="F724" i="31"/>
  <c r="E724" i="31"/>
  <c r="D724" i="31"/>
  <c r="C724" i="31"/>
  <c r="W723" i="31"/>
  <c r="V723" i="31"/>
  <c r="U723" i="31"/>
  <c r="S723" i="31"/>
  <c r="P723" i="31"/>
  <c r="O723" i="31"/>
  <c r="Q723" i="31" s="1"/>
  <c r="Y723" i="31" s="1"/>
  <c r="N723" i="31"/>
  <c r="M723" i="31"/>
  <c r="L723" i="31"/>
  <c r="K723" i="31"/>
  <c r="J723" i="31"/>
  <c r="I723" i="31"/>
  <c r="H723" i="31"/>
  <c r="G723" i="31"/>
  <c r="F723" i="31"/>
  <c r="E723" i="31"/>
  <c r="D723" i="31"/>
  <c r="C723" i="31"/>
  <c r="U722" i="31"/>
  <c r="Q722" i="31"/>
  <c r="P722" i="31"/>
  <c r="O722" i="31"/>
  <c r="N722" i="31"/>
  <c r="W722" i="31" s="1"/>
  <c r="M722" i="31"/>
  <c r="L722" i="31"/>
  <c r="K722" i="31"/>
  <c r="J722" i="31"/>
  <c r="I722" i="31"/>
  <c r="H722" i="31"/>
  <c r="G722" i="31"/>
  <c r="F722" i="31"/>
  <c r="E722" i="31"/>
  <c r="D722" i="31"/>
  <c r="C722" i="31"/>
  <c r="W721" i="31"/>
  <c r="U721" i="31"/>
  <c r="Q721" i="31"/>
  <c r="P721" i="31"/>
  <c r="O721" i="31"/>
  <c r="N721" i="31"/>
  <c r="M721" i="31"/>
  <c r="L721" i="31"/>
  <c r="K721" i="31"/>
  <c r="J721" i="31"/>
  <c r="I721" i="31"/>
  <c r="H721" i="31"/>
  <c r="G721" i="31"/>
  <c r="F721" i="31"/>
  <c r="E721" i="31"/>
  <c r="D721" i="31"/>
  <c r="C721" i="31"/>
  <c r="U720" i="31"/>
  <c r="P720" i="31"/>
  <c r="N720" i="31"/>
  <c r="W720" i="31" s="1"/>
  <c r="M720" i="31"/>
  <c r="L720" i="31"/>
  <c r="O720" i="31" s="1"/>
  <c r="Q720" i="31" s="1"/>
  <c r="K720" i="31"/>
  <c r="J720" i="31"/>
  <c r="I720" i="31"/>
  <c r="H720" i="31"/>
  <c r="G720" i="31"/>
  <c r="F720" i="31"/>
  <c r="E720" i="31"/>
  <c r="D720" i="31"/>
  <c r="C720" i="31"/>
  <c r="W719" i="31"/>
  <c r="U719" i="31"/>
  <c r="Q719" i="31"/>
  <c r="P719" i="31"/>
  <c r="N719" i="31"/>
  <c r="M719" i="31"/>
  <c r="L719" i="31"/>
  <c r="O719" i="31" s="1"/>
  <c r="K719" i="31"/>
  <c r="S719" i="31" s="1"/>
  <c r="J719" i="31"/>
  <c r="I719" i="31"/>
  <c r="H719" i="31"/>
  <c r="G719" i="31"/>
  <c r="F719" i="31"/>
  <c r="E719" i="31"/>
  <c r="D719" i="31"/>
  <c r="C719" i="31"/>
  <c r="W718" i="31"/>
  <c r="V718" i="31"/>
  <c r="U718" i="31"/>
  <c r="S718" i="31"/>
  <c r="P718" i="31"/>
  <c r="O718" i="31"/>
  <c r="Q718" i="31" s="1"/>
  <c r="N718" i="31"/>
  <c r="M718" i="31"/>
  <c r="L718" i="31"/>
  <c r="K718" i="31"/>
  <c r="J718" i="31"/>
  <c r="I718" i="31"/>
  <c r="H718" i="31"/>
  <c r="G718" i="31"/>
  <c r="F718" i="31"/>
  <c r="E718" i="31"/>
  <c r="D718" i="31"/>
  <c r="C718" i="31"/>
  <c r="W717" i="31"/>
  <c r="V717" i="31"/>
  <c r="U717" i="31"/>
  <c r="S717" i="31"/>
  <c r="P717" i="31"/>
  <c r="O717" i="31"/>
  <c r="Q717" i="31" s="1"/>
  <c r="Y717" i="31" s="1"/>
  <c r="N717" i="31"/>
  <c r="M717" i="31"/>
  <c r="L717" i="31"/>
  <c r="K717" i="31"/>
  <c r="J717" i="31"/>
  <c r="I717" i="31"/>
  <c r="H717" i="31"/>
  <c r="G717" i="31"/>
  <c r="F717" i="31"/>
  <c r="E717" i="31"/>
  <c r="D717" i="31"/>
  <c r="C717" i="31"/>
  <c r="U716" i="31"/>
  <c r="S716" i="31"/>
  <c r="P716" i="31"/>
  <c r="O716" i="31"/>
  <c r="Q716" i="31" s="1"/>
  <c r="N716" i="31"/>
  <c r="W716" i="31" s="1"/>
  <c r="M716" i="31"/>
  <c r="L716" i="31"/>
  <c r="K716" i="31"/>
  <c r="J716" i="31"/>
  <c r="I716" i="31"/>
  <c r="H716" i="31"/>
  <c r="G716" i="31"/>
  <c r="F716" i="31"/>
  <c r="E716" i="31"/>
  <c r="D716" i="31"/>
  <c r="C716" i="31"/>
  <c r="U715" i="31"/>
  <c r="P715" i="31"/>
  <c r="N715" i="31"/>
  <c r="W715" i="31" s="1"/>
  <c r="M715" i="31"/>
  <c r="L715" i="31"/>
  <c r="O715" i="31" s="1"/>
  <c r="Q715" i="31" s="1"/>
  <c r="K715" i="31"/>
  <c r="J715" i="31"/>
  <c r="I715" i="31"/>
  <c r="H715" i="31"/>
  <c r="G715" i="31"/>
  <c r="F715" i="31"/>
  <c r="E715" i="31"/>
  <c r="D715" i="31"/>
  <c r="C715" i="31"/>
  <c r="W714" i="31"/>
  <c r="U714" i="31"/>
  <c r="P714" i="31"/>
  <c r="O714" i="31"/>
  <c r="Q714" i="31" s="1"/>
  <c r="N714" i="31"/>
  <c r="M714" i="31"/>
  <c r="L714" i="31"/>
  <c r="K714" i="31"/>
  <c r="J714" i="31"/>
  <c r="I714" i="31"/>
  <c r="H714" i="31"/>
  <c r="G714" i="31"/>
  <c r="F714" i="31"/>
  <c r="E714" i="31"/>
  <c r="D714" i="31"/>
  <c r="C714" i="31"/>
  <c r="W713" i="31"/>
  <c r="U713" i="31"/>
  <c r="Q713" i="31"/>
  <c r="P713" i="31"/>
  <c r="N713" i="31"/>
  <c r="M713" i="31"/>
  <c r="L713" i="31"/>
  <c r="O713" i="31" s="1"/>
  <c r="K713" i="31"/>
  <c r="S713" i="31" s="1"/>
  <c r="J713" i="31"/>
  <c r="I713" i="31"/>
  <c r="H713" i="31"/>
  <c r="G713" i="31"/>
  <c r="F713" i="31"/>
  <c r="E713" i="31"/>
  <c r="D713" i="31"/>
  <c r="C713" i="31"/>
  <c r="W712" i="31"/>
  <c r="V712" i="31"/>
  <c r="U712" i="31"/>
  <c r="P712" i="31"/>
  <c r="O712" i="31"/>
  <c r="Q712" i="31" s="1"/>
  <c r="N712" i="31"/>
  <c r="M712" i="31"/>
  <c r="L712" i="31"/>
  <c r="K712" i="31"/>
  <c r="S712" i="31" s="1"/>
  <c r="J712" i="31"/>
  <c r="I712" i="31"/>
  <c r="H712" i="31"/>
  <c r="G712" i="31"/>
  <c r="F712" i="31"/>
  <c r="E712" i="31"/>
  <c r="D712" i="31"/>
  <c r="C712" i="31"/>
  <c r="W711" i="31"/>
  <c r="V711" i="31"/>
  <c r="U711" i="31"/>
  <c r="S711" i="31"/>
  <c r="Q711" i="31"/>
  <c r="Y711" i="31" s="1"/>
  <c r="P711" i="31"/>
  <c r="O711" i="31"/>
  <c r="N711" i="31"/>
  <c r="M711" i="31"/>
  <c r="L711" i="31"/>
  <c r="K711" i="31"/>
  <c r="J711" i="31"/>
  <c r="I711" i="31"/>
  <c r="H711" i="31"/>
  <c r="G711" i="31"/>
  <c r="F711" i="31"/>
  <c r="E711" i="31"/>
  <c r="D711" i="31"/>
  <c r="C711" i="31"/>
  <c r="U710" i="31"/>
  <c r="Q710" i="31"/>
  <c r="P710" i="31"/>
  <c r="O710" i="31"/>
  <c r="N710" i="31"/>
  <c r="W710" i="31" s="1"/>
  <c r="M710" i="31"/>
  <c r="L710" i="31"/>
  <c r="K710" i="31"/>
  <c r="J710" i="31"/>
  <c r="I710" i="31"/>
  <c r="H710" i="31"/>
  <c r="G710" i="31"/>
  <c r="F710" i="31"/>
  <c r="E710" i="31"/>
  <c r="D710" i="31"/>
  <c r="C710" i="31"/>
  <c r="W709" i="31"/>
  <c r="U709" i="31"/>
  <c r="P709" i="31"/>
  <c r="N709" i="31"/>
  <c r="M709" i="31"/>
  <c r="L709" i="31"/>
  <c r="O709" i="31" s="1"/>
  <c r="Q709" i="31" s="1"/>
  <c r="K709" i="31"/>
  <c r="J709" i="31"/>
  <c r="I709" i="31"/>
  <c r="H709" i="31"/>
  <c r="G709" i="31"/>
  <c r="F709" i="31"/>
  <c r="E709" i="31"/>
  <c r="D709" i="31"/>
  <c r="C709" i="31"/>
  <c r="W708" i="31"/>
  <c r="U708" i="31"/>
  <c r="P708" i="31"/>
  <c r="O708" i="31"/>
  <c r="Q708" i="31" s="1"/>
  <c r="N708" i="31"/>
  <c r="M708" i="31"/>
  <c r="L708" i="31"/>
  <c r="K708" i="31"/>
  <c r="J708" i="31"/>
  <c r="I708" i="31"/>
  <c r="H708" i="31"/>
  <c r="G708" i="31"/>
  <c r="F708" i="31"/>
  <c r="E708" i="31"/>
  <c r="D708" i="31"/>
  <c r="C708" i="31"/>
  <c r="W707" i="31"/>
  <c r="U707" i="31"/>
  <c r="P707" i="31"/>
  <c r="N707" i="31"/>
  <c r="M707" i="31"/>
  <c r="L707" i="31"/>
  <c r="O707" i="31" s="1"/>
  <c r="Q707" i="31" s="1"/>
  <c r="K707" i="31"/>
  <c r="S707" i="31" s="1"/>
  <c r="J707" i="31"/>
  <c r="I707" i="31"/>
  <c r="H707" i="31"/>
  <c r="G707" i="31"/>
  <c r="F707" i="31"/>
  <c r="E707" i="31"/>
  <c r="D707" i="31"/>
  <c r="C707" i="31"/>
  <c r="W706" i="31"/>
  <c r="V706" i="31"/>
  <c r="U706" i="31"/>
  <c r="S706" i="31"/>
  <c r="P706" i="31"/>
  <c r="O706" i="31"/>
  <c r="Q706" i="31" s="1"/>
  <c r="N706" i="31"/>
  <c r="M706" i="31"/>
  <c r="L706" i="31"/>
  <c r="K706" i="31"/>
  <c r="J706" i="31"/>
  <c r="I706" i="31"/>
  <c r="H706" i="31"/>
  <c r="G706" i="31"/>
  <c r="F706" i="31"/>
  <c r="E706" i="31"/>
  <c r="D706" i="31"/>
  <c r="C706" i="31"/>
  <c r="W705" i="31"/>
  <c r="V705" i="31"/>
  <c r="U705" i="31"/>
  <c r="S705" i="31"/>
  <c r="P705" i="31"/>
  <c r="O705" i="31"/>
  <c r="Q705" i="31" s="1"/>
  <c r="Y705" i="31" s="1"/>
  <c r="N705" i="31"/>
  <c r="M705" i="31"/>
  <c r="L705" i="31"/>
  <c r="K705" i="31"/>
  <c r="J705" i="31"/>
  <c r="I705" i="31"/>
  <c r="H705" i="31"/>
  <c r="G705" i="31"/>
  <c r="F705" i="31"/>
  <c r="E705" i="31"/>
  <c r="D705" i="31"/>
  <c r="C705" i="31"/>
  <c r="U704" i="31"/>
  <c r="Q704" i="31"/>
  <c r="P704" i="31"/>
  <c r="O704" i="31"/>
  <c r="N704" i="31"/>
  <c r="W704" i="31" s="1"/>
  <c r="M704" i="31"/>
  <c r="L704" i="31"/>
  <c r="K704" i="31"/>
  <c r="J704" i="31"/>
  <c r="I704" i="31"/>
  <c r="H704" i="31"/>
  <c r="G704" i="31"/>
  <c r="F704" i="31"/>
  <c r="E704" i="31"/>
  <c r="D704" i="31"/>
  <c r="C704" i="31"/>
  <c r="U703" i="31"/>
  <c r="P703" i="31"/>
  <c r="N703" i="31"/>
  <c r="W703" i="31" s="1"/>
  <c r="M703" i="31"/>
  <c r="L703" i="31"/>
  <c r="O703" i="31" s="1"/>
  <c r="Q703" i="31" s="1"/>
  <c r="K703" i="31"/>
  <c r="J703" i="31"/>
  <c r="I703" i="31"/>
  <c r="H703" i="31"/>
  <c r="G703" i="31"/>
  <c r="F703" i="31"/>
  <c r="E703" i="31"/>
  <c r="D703" i="31"/>
  <c r="C703" i="31"/>
  <c r="W702" i="31"/>
  <c r="U702" i="31"/>
  <c r="P702" i="31"/>
  <c r="O702" i="31"/>
  <c r="Q702" i="31" s="1"/>
  <c r="N702" i="31"/>
  <c r="M702" i="31"/>
  <c r="L702" i="31"/>
  <c r="K702" i="31"/>
  <c r="J702" i="31"/>
  <c r="I702" i="31"/>
  <c r="H702" i="31"/>
  <c r="G702" i="31"/>
  <c r="F702" i="31"/>
  <c r="E702" i="31"/>
  <c r="D702" i="31"/>
  <c r="C702" i="31"/>
  <c r="W701" i="31"/>
  <c r="V701" i="31"/>
  <c r="U701" i="31"/>
  <c r="Y701" i="31" s="1"/>
  <c r="Q701" i="31"/>
  <c r="P701" i="31"/>
  <c r="N701" i="31"/>
  <c r="M701" i="31"/>
  <c r="L701" i="31"/>
  <c r="O701" i="31" s="1"/>
  <c r="K701" i="31"/>
  <c r="S701" i="31" s="1"/>
  <c r="X701" i="31" s="1"/>
  <c r="J701" i="31"/>
  <c r="I701" i="31"/>
  <c r="H701" i="31"/>
  <c r="G701" i="31"/>
  <c r="F701" i="31"/>
  <c r="E701" i="31"/>
  <c r="D701" i="31"/>
  <c r="C701" i="31"/>
  <c r="W700" i="31"/>
  <c r="U700" i="31"/>
  <c r="P700" i="31"/>
  <c r="O700" i="31"/>
  <c r="Q700" i="31" s="1"/>
  <c r="N700" i="31"/>
  <c r="M700" i="31"/>
  <c r="L700" i="31"/>
  <c r="K700" i="31"/>
  <c r="V700" i="31" s="1"/>
  <c r="J700" i="31"/>
  <c r="I700" i="31"/>
  <c r="H700" i="31"/>
  <c r="G700" i="31"/>
  <c r="F700" i="31"/>
  <c r="E700" i="31"/>
  <c r="D700" i="31"/>
  <c r="C700" i="31"/>
  <c r="U699" i="31"/>
  <c r="S699" i="31"/>
  <c r="P699" i="31"/>
  <c r="O699" i="31"/>
  <c r="Q699" i="31" s="1"/>
  <c r="N699" i="31"/>
  <c r="M699" i="31"/>
  <c r="L699" i="31"/>
  <c r="K699" i="31"/>
  <c r="J699" i="31"/>
  <c r="I699" i="31"/>
  <c r="H699" i="31"/>
  <c r="G699" i="31"/>
  <c r="F699" i="31"/>
  <c r="E699" i="31"/>
  <c r="D699" i="31"/>
  <c r="C699" i="31"/>
  <c r="U698" i="31"/>
  <c r="S698" i="31"/>
  <c r="Q698" i="31"/>
  <c r="P698" i="31"/>
  <c r="O698" i="31"/>
  <c r="N698" i="31"/>
  <c r="W698" i="31" s="1"/>
  <c r="M698" i="31"/>
  <c r="L698" i="31"/>
  <c r="K698" i="31"/>
  <c r="J698" i="31"/>
  <c r="I698" i="31"/>
  <c r="H698" i="31"/>
  <c r="G698" i="31"/>
  <c r="F698" i="31"/>
  <c r="E698" i="31"/>
  <c r="D698" i="31"/>
  <c r="C698" i="31"/>
  <c r="U697" i="31"/>
  <c r="P697" i="31"/>
  <c r="O697" i="31"/>
  <c r="Q697" i="31" s="1"/>
  <c r="N697" i="31"/>
  <c r="W697" i="31" s="1"/>
  <c r="M697" i="31"/>
  <c r="L697" i="31"/>
  <c r="K697" i="31"/>
  <c r="J697" i="31"/>
  <c r="I697" i="31"/>
  <c r="H697" i="31"/>
  <c r="G697" i="31"/>
  <c r="F697" i="31"/>
  <c r="E697" i="31"/>
  <c r="D697" i="31"/>
  <c r="C697" i="31"/>
  <c r="U696" i="31"/>
  <c r="P696" i="31"/>
  <c r="N696" i="31"/>
  <c r="W696" i="31" s="1"/>
  <c r="M696" i="31"/>
  <c r="L696" i="31"/>
  <c r="O696" i="31" s="1"/>
  <c r="Q696" i="31" s="1"/>
  <c r="K696" i="31"/>
  <c r="S696" i="31" s="1"/>
  <c r="J696" i="31"/>
  <c r="I696" i="31"/>
  <c r="H696" i="31"/>
  <c r="G696" i="31"/>
  <c r="F696" i="31"/>
  <c r="E696" i="31"/>
  <c r="D696" i="31"/>
  <c r="C696" i="31"/>
  <c r="W695" i="31"/>
  <c r="V695" i="31"/>
  <c r="U695" i="31"/>
  <c r="Q695" i="31"/>
  <c r="P695" i="31"/>
  <c r="N695" i="31"/>
  <c r="M695" i="31"/>
  <c r="L695" i="31"/>
  <c r="O695" i="31" s="1"/>
  <c r="K695" i="31"/>
  <c r="S695" i="31" s="1"/>
  <c r="J695" i="31"/>
  <c r="I695" i="31"/>
  <c r="H695" i="31"/>
  <c r="G695" i="31"/>
  <c r="F695" i="31"/>
  <c r="E695" i="31"/>
  <c r="D695" i="31"/>
  <c r="C695" i="31"/>
  <c r="W694" i="31"/>
  <c r="V694" i="31"/>
  <c r="U694" i="31"/>
  <c r="S694" i="31"/>
  <c r="P694" i="31"/>
  <c r="O694" i="31"/>
  <c r="Q694" i="31" s="1"/>
  <c r="Y694" i="31" s="1"/>
  <c r="N694" i="31"/>
  <c r="M694" i="31"/>
  <c r="L694" i="31"/>
  <c r="K694" i="31"/>
  <c r="J694" i="31"/>
  <c r="I694" i="31"/>
  <c r="H694" i="31"/>
  <c r="G694" i="31"/>
  <c r="F694" i="31"/>
  <c r="E694" i="31"/>
  <c r="D694" i="31"/>
  <c r="C694" i="31"/>
  <c r="W693" i="31"/>
  <c r="U693" i="31"/>
  <c r="S693" i="31"/>
  <c r="P693" i="31"/>
  <c r="O693" i="31"/>
  <c r="Q693" i="31" s="1"/>
  <c r="N693" i="31"/>
  <c r="V693" i="31" s="1"/>
  <c r="M693" i="31"/>
  <c r="L693" i="31"/>
  <c r="K693" i="31"/>
  <c r="J693" i="31"/>
  <c r="I693" i="31"/>
  <c r="H693" i="31"/>
  <c r="G693" i="31"/>
  <c r="F693" i="31"/>
  <c r="E693" i="31"/>
  <c r="D693" i="31"/>
  <c r="C693" i="31"/>
  <c r="U692" i="31"/>
  <c r="S692" i="31"/>
  <c r="Q692" i="31"/>
  <c r="P692" i="31"/>
  <c r="O692" i="31"/>
  <c r="N692" i="31"/>
  <c r="W692" i="31" s="1"/>
  <c r="M692" i="31"/>
  <c r="L692" i="31"/>
  <c r="K692" i="31"/>
  <c r="J692" i="31"/>
  <c r="I692" i="31"/>
  <c r="H692" i="31"/>
  <c r="G692" i="31"/>
  <c r="F692" i="31"/>
  <c r="E692" i="31"/>
  <c r="D692" i="31"/>
  <c r="C692" i="31"/>
  <c r="U691" i="31"/>
  <c r="P691" i="31"/>
  <c r="N691" i="31"/>
  <c r="W691" i="31" s="1"/>
  <c r="M691" i="31"/>
  <c r="L691" i="31"/>
  <c r="O691" i="31" s="1"/>
  <c r="Q691" i="31" s="1"/>
  <c r="K691" i="31"/>
  <c r="J691" i="31"/>
  <c r="I691" i="31"/>
  <c r="H691" i="31"/>
  <c r="G691" i="31"/>
  <c r="F691" i="31"/>
  <c r="E691" i="31"/>
  <c r="D691" i="31"/>
  <c r="C691" i="31"/>
  <c r="U690" i="31"/>
  <c r="P690" i="31"/>
  <c r="N690" i="31"/>
  <c r="M690" i="31"/>
  <c r="L690" i="31"/>
  <c r="O690" i="31" s="1"/>
  <c r="Q690" i="31" s="1"/>
  <c r="K690" i="31"/>
  <c r="S690" i="31" s="1"/>
  <c r="J690" i="31"/>
  <c r="I690" i="31"/>
  <c r="H690" i="31"/>
  <c r="G690" i="31"/>
  <c r="F690" i="31"/>
  <c r="E690" i="31"/>
  <c r="D690" i="31"/>
  <c r="C690" i="31"/>
  <c r="W689" i="31"/>
  <c r="U689" i="31"/>
  <c r="Q689" i="31"/>
  <c r="P689" i="31"/>
  <c r="N689" i="31"/>
  <c r="M689" i="31"/>
  <c r="L689" i="31"/>
  <c r="O689" i="31" s="1"/>
  <c r="K689" i="31"/>
  <c r="J689" i="31"/>
  <c r="I689" i="31"/>
  <c r="H689" i="31"/>
  <c r="G689" i="31"/>
  <c r="F689" i="31"/>
  <c r="E689" i="31"/>
  <c r="D689" i="31"/>
  <c r="C689" i="31"/>
  <c r="W688" i="31"/>
  <c r="V688" i="31"/>
  <c r="U688" i="31"/>
  <c r="P688" i="31"/>
  <c r="O688" i="31"/>
  <c r="Q688" i="31" s="1"/>
  <c r="N688" i="31"/>
  <c r="M688" i="31"/>
  <c r="L688" i="31"/>
  <c r="K688" i="31"/>
  <c r="S688" i="31" s="1"/>
  <c r="J688" i="31"/>
  <c r="I688" i="31"/>
  <c r="H688" i="31"/>
  <c r="G688" i="31"/>
  <c r="F688" i="31"/>
  <c r="E688" i="31"/>
  <c r="D688" i="31"/>
  <c r="C688" i="31"/>
  <c r="U687" i="31"/>
  <c r="S687" i="31"/>
  <c r="P687" i="31"/>
  <c r="O687" i="31"/>
  <c r="Q687" i="31" s="1"/>
  <c r="N687" i="31"/>
  <c r="V687" i="31" s="1"/>
  <c r="M687" i="31"/>
  <c r="L687" i="31"/>
  <c r="K687" i="31"/>
  <c r="J687" i="31"/>
  <c r="I687" i="31"/>
  <c r="H687" i="31"/>
  <c r="G687" i="31"/>
  <c r="F687" i="31"/>
  <c r="E687" i="31"/>
  <c r="D687" i="31"/>
  <c r="C687" i="31"/>
  <c r="U686" i="31"/>
  <c r="S686" i="31"/>
  <c r="Q686" i="31"/>
  <c r="P686" i="31"/>
  <c r="O686" i="31"/>
  <c r="N686" i="31"/>
  <c r="W686" i="31" s="1"/>
  <c r="M686" i="31"/>
  <c r="L686" i="31"/>
  <c r="K686" i="31"/>
  <c r="J686" i="31"/>
  <c r="I686" i="31"/>
  <c r="H686" i="31"/>
  <c r="G686" i="31"/>
  <c r="F686" i="31"/>
  <c r="E686" i="31"/>
  <c r="D686" i="31"/>
  <c r="C686" i="31"/>
  <c r="U685" i="31"/>
  <c r="P685" i="31"/>
  <c r="O685" i="31"/>
  <c r="Q685" i="31" s="1"/>
  <c r="N685" i="31"/>
  <c r="W685" i="31" s="1"/>
  <c r="M685" i="31"/>
  <c r="L685" i="31"/>
  <c r="K685" i="31"/>
  <c r="J685" i="31"/>
  <c r="I685" i="31"/>
  <c r="H685" i="31"/>
  <c r="G685" i="31"/>
  <c r="F685" i="31"/>
  <c r="E685" i="31"/>
  <c r="D685" i="31"/>
  <c r="C685" i="31"/>
  <c r="U684" i="31"/>
  <c r="P684" i="31"/>
  <c r="N684" i="31"/>
  <c r="W684" i="31" s="1"/>
  <c r="M684" i="31"/>
  <c r="L684" i="31"/>
  <c r="O684" i="31" s="1"/>
  <c r="Q684" i="31" s="1"/>
  <c r="K684" i="31"/>
  <c r="S684" i="31" s="1"/>
  <c r="J684" i="31"/>
  <c r="I684" i="31"/>
  <c r="H684" i="31"/>
  <c r="G684" i="31"/>
  <c r="F684" i="31"/>
  <c r="E684" i="31"/>
  <c r="D684" i="31"/>
  <c r="C684" i="31"/>
  <c r="W683" i="31"/>
  <c r="V683" i="31"/>
  <c r="U683" i="31"/>
  <c r="Q683" i="31"/>
  <c r="P683" i="31"/>
  <c r="N683" i="31"/>
  <c r="M683" i="31"/>
  <c r="L683" i="31"/>
  <c r="O683" i="31" s="1"/>
  <c r="K683" i="31"/>
  <c r="S683" i="31" s="1"/>
  <c r="J683" i="31"/>
  <c r="I683" i="31"/>
  <c r="H683" i="31"/>
  <c r="G683" i="31"/>
  <c r="F683" i="31"/>
  <c r="E683" i="31"/>
  <c r="D683" i="31"/>
  <c r="C683" i="31"/>
  <c r="W682" i="31"/>
  <c r="V682" i="31"/>
  <c r="U682" i="31"/>
  <c r="S682" i="31"/>
  <c r="Q682" i="31"/>
  <c r="P682" i="31"/>
  <c r="X682" i="31" s="1"/>
  <c r="O682" i="31"/>
  <c r="N682" i="31"/>
  <c r="M682" i="31"/>
  <c r="L682" i="31"/>
  <c r="K682" i="31"/>
  <c r="J682" i="31"/>
  <c r="I682" i="31"/>
  <c r="H682" i="31"/>
  <c r="G682" i="31"/>
  <c r="F682" i="31"/>
  <c r="E682" i="31"/>
  <c r="D682" i="31"/>
  <c r="C682" i="31"/>
  <c r="W681" i="31"/>
  <c r="U681" i="31"/>
  <c r="S681" i="31"/>
  <c r="P681" i="31"/>
  <c r="O681" i="31"/>
  <c r="Q681" i="31" s="1"/>
  <c r="N681" i="31"/>
  <c r="M681" i="31"/>
  <c r="L681" i="31"/>
  <c r="K681" i="31"/>
  <c r="V681" i="31" s="1"/>
  <c r="J681" i="31"/>
  <c r="I681" i="31"/>
  <c r="H681" i="31"/>
  <c r="G681" i="31"/>
  <c r="F681" i="31"/>
  <c r="E681" i="31"/>
  <c r="D681" i="31"/>
  <c r="C681" i="31"/>
  <c r="U680" i="31"/>
  <c r="S680" i="31"/>
  <c r="Q680" i="31"/>
  <c r="P680" i="31"/>
  <c r="N680" i="31"/>
  <c r="W680" i="31" s="1"/>
  <c r="M680" i="31"/>
  <c r="L680" i="31"/>
  <c r="O680" i="31" s="1"/>
  <c r="K680" i="31"/>
  <c r="J680" i="31"/>
  <c r="I680" i="31"/>
  <c r="H680" i="31"/>
  <c r="G680" i="31"/>
  <c r="F680" i="31"/>
  <c r="E680" i="31"/>
  <c r="D680" i="31"/>
  <c r="C680" i="31"/>
  <c r="U679" i="31"/>
  <c r="Q679" i="31"/>
  <c r="P679" i="31"/>
  <c r="O679" i="31"/>
  <c r="N679" i="31"/>
  <c r="W679" i="31" s="1"/>
  <c r="M679" i="31"/>
  <c r="L679" i="31"/>
  <c r="K679" i="31"/>
  <c r="J679" i="31"/>
  <c r="I679" i="31"/>
  <c r="H679" i="31"/>
  <c r="G679" i="31"/>
  <c r="F679" i="31"/>
  <c r="E679" i="31"/>
  <c r="D679" i="31"/>
  <c r="C679" i="31"/>
  <c r="V678" i="31"/>
  <c r="U678" i="31"/>
  <c r="Q678" i="31"/>
  <c r="P678" i="31"/>
  <c r="O678" i="31"/>
  <c r="N678" i="31"/>
  <c r="W678" i="31" s="1"/>
  <c r="M678" i="31"/>
  <c r="L678" i="31"/>
  <c r="K678" i="31"/>
  <c r="S678" i="31" s="1"/>
  <c r="J678" i="31"/>
  <c r="I678" i="31"/>
  <c r="H678" i="31"/>
  <c r="G678" i="31"/>
  <c r="F678" i="31"/>
  <c r="E678" i="31"/>
  <c r="D678" i="31"/>
  <c r="C678" i="31"/>
  <c r="W677" i="31"/>
  <c r="V677" i="31"/>
  <c r="U677" i="31"/>
  <c r="P677" i="31"/>
  <c r="O677" i="31"/>
  <c r="Q677" i="31" s="1"/>
  <c r="N677" i="31"/>
  <c r="M677" i="31"/>
  <c r="L677" i="31"/>
  <c r="K677" i="31"/>
  <c r="S677" i="31" s="1"/>
  <c r="J677" i="31"/>
  <c r="I677" i="31"/>
  <c r="H677" i="31"/>
  <c r="G677" i="31"/>
  <c r="F677" i="31"/>
  <c r="E677" i="31"/>
  <c r="D677" i="31"/>
  <c r="C677" i="31"/>
  <c r="W676" i="31"/>
  <c r="U676" i="31"/>
  <c r="Q676" i="31"/>
  <c r="P676" i="31"/>
  <c r="O676" i="31"/>
  <c r="N676" i="31"/>
  <c r="M676" i="31"/>
  <c r="L676" i="31"/>
  <c r="K676" i="31"/>
  <c r="J676" i="31"/>
  <c r="I676" i="31"/>
  <c r="H676" i="31"/>
  <c r="G676" i="31"/>
  <c r="F676" i="31"/>
  <c r="E676" i="31"/>
  <c r="D676" i="31"/>
  <c r="C676" i="31"/>
  <c r="W675" i="31"/>
  <c r="V675" i="31"/>
  <c r="U675" i="31"/>
  <c r="S675" i="31"/>
  <c r="Y675" i="31" s="1"/>
  <c r="Q675" i="31"/>
  <c r="P675" i="31"/>
  <c r="O675" i="31"/>
  <c r="N675" i="31"/>
  <c r="M675" i="31"/>
  <c r="L675" i="31"/>
  <c r="K675" i="31"/>
  <c r="J675" i="31"/>
  <c r="I675" i="31"/>
  <c r="H675" i="31"/>
  <c r="G675" i="31"/>
  <c r="F675" i="31"/>
  <c r="E675" i="31"/>
  <c r="D675" i="31"/>
  <c r="C675" i="31"/>
  <c r="U674" i="31"/>
  <c r="S674" i="31"/>
  <c r="P674" i="31"/>
  <c r="O674" i="31"/>
  <c r="Q674" i="31" s="1"/>
  <c r="N674" i="31"/>
  <c r="W674" i="31" s="1"/>
  <c r="M674" i="31"/>
  <c r="L674" i="31"/>
  <c r="K674" i="31"/>
  <c r="J674" i="31"/>
  <c r="I674" i="31"/>
  <c r="H674" i="31"/>
  <c r="G674" i="31"/>
  <c r="F674" i="31"/>
  <c r="E674" i="31"/>
  <c r="D674" i="31"/>
  <c r="C674" i="31"/>
  <c r="U673" i="31"/>
  <c r="P673" i="31"/>
  <c r="N673" i="31"/>
  <c r="W673" i="31" s="1"/>
  <c r="M673" i="31"/>
  <c r="L673" i="31"/>
  <c r="O673" i="31" s="1"/>
  <c r="Q673" i="31" s="1"/>
  <c r="K673" i="31"/>
  <c r="J673" i="31"/>
  <c r="I673" i="31"/>
  <c r="H673" i="31"/>
  <c r="G673" i="31"/>
  <c r="F673" i="31"/>
  <c r="E673" i="31"/>
  <c r="D673" i="31"/>
  <c r="C673" i="31"/>
  <c r="W672" i="31"/>
  <c r="V672" i="31"/>
  <c r="U672" i="31"/>
  <c r="Q672" i="31"/>
  <c r="P672" i="31"/>
  <c r="O672" i="31"/>
  <c r="N672" i="31"/>
  <c r="M672" i="31"/>
  <c r="L672" i="31"/>
  <c r="K672" i="31"/>
  <c r="S672" i="31" s="1"/>
  <c r="J672" i="31"/>
  <c r="I672" i="31"/>
  <c r="H672" i="31"/>
  <c r="G672" i="31"/>
  <c r="F672" i="31"/>
  <c r="E672" i="31"/>
  <c r="D672" i="31"/>
  <c r="C672" i="31"/>
  <c r="W671" i="31"/>
  <c r="V671" i="31"/>
  <c r="U671" i="31"/>
  <c r="S671" i="31"/>
  <c r="P671" i="31"/>
  <c r="N671" i="31"/>
  <c r="M671" i="31"/>
  <c r="L671" i="31"/>
  <c r="O671" i="31" s="1"/>
  <c r="Q671" i="31" s="1"/>
  <c r="K671" i="31"/>
  <c r="J671" i="31"/>
  <c r="I671" i="31"/>
  <c r="H671" i="31"/>
  <c r="G671" i="31"/>
  <c r="F671" i="31"/>
  <c r="E671" i="31"/>
  <c r="D671" i="31"/>
  <c r="C671" i="31"/>
  <c r="W670" i="31"/>
  <c r="U670" i="31"/>
  <c r="S670" i="31"/>
  <c r="P670" i="31"/>
  <c r="O670" i="31"/>
  <c r="Q670" i="31" s="1"/>
  <c r="N670" i="31"/>
  <c r="M670" i="31"/>
  <c r="L670" i="31"/>
  <c r="K670" i="31"/>
  <c r="V670" i="31" s="1"/>
  <c r="J670" i="31"/>
  <c r="I670" i="31"/>
  <c r="H670" i="31"/>
  <c r="G670" i="31"/>
  <c r="F670" i="31"/>
  <c r="E670" i="31"/>
  <c r="D670" i="31"/>
  <c r="C670" i="31"/>
  <c r="W669" i="31"/>
  <c r="V669" i="31"/>
  <c r="U669" i="31"/>
  <c r="S669" i="31"/>
  <c r="Q669" i="31"/>
  <c r="Y669" i="31" s="1"/>
  <c r="P669" i="31"/>
  <c r="O669" i="31"/>
  <c r="N669" i="31"/>
  <c r="M669" i="31"/>
  <c r="L669" i="31"/>
  <c r="K669" i="31"/>
  <c r="J669" i="31"/>
  <c r="I669" i="31"/>
  <c r="H669" i="31"/>
  <c r="G669" i="31"/>
  <c r="F669" i="31"/>
  <c r="E669" i="31"/>
  <c r="D669" i="31"/>
  <c r="C669" i="31"/>
  <c r="U668" i="31"/>
  <c r="S668" i="31"/>
  <c r="Q668" i="31"/>
  <c r="P668" i="31"/>
  <c r="O668" i="31"/>
  <c r="N668" i="31"/>
  <c r="W668" i="31" s="1"/>
  <c r="M668" i="31"/>
  <c r="L668" i="31"/>
  <c r="K668" i="31"/>
  <c r="J668" i="31"/>
  <c r="I668" i="31"/>
  <c r="H668" i="31"/>
  <c r="G668" i="31"/>
  <c r="F668" i="31"/>
  <c r="E668" i="31"/>
  <c r="D668" i="31"/>
  <c r="C668" i="31"/>
  <c r="U667" i="31"/>
  <c r="Q667" i="31"/>
  <c r="P667" i="31"/>
  <c r="O667" i="31"/>
  <c r="N667" i="31"/>
  <c r="W667" i="31" s="1"/>
  <c r="M667" i="31"/>
  <c r="L667" i="31"/>
  <c r="K667" i="31"/>
  <c r="J667" i="31"/>
  <c r="I667" i="31"/>
  <c r="H667" i="31"/>
  <c r="G667" i="31"/>
  <c r="F667" i="31"/>
  <c r="E667" i="31"/>
  <c r="D667" i="31"/>
  <c r="C667" i="31"/>
  <c r="U666" i="31"/>
  <c r="P666" i="31"/>
  <c r="N666" i="31"/>
  <c r="W666" i="31" s="1"/>
  <c r="M666" i="31"/>
  <c r="L666" i="31"/>
  <c r="O666" i="31" s="1"/>
  <c r="Q666" i="31" s="1"/>
  <c r="K666" i="31"/>
  <c r="S666" i="31" s="1"/>
  <c r="J666" i="31"/>
  <c r="I666" i="31"/>
  <c r="H666" i="31"/>
  <c r="G666" i="31"/>
  <c r="F666" i="31"/>
  <c r="E666" i="31"/>
  <c r="D666" i="31"/>
  <c r="C666" i="31"/>
  <c r="W665" i="31"/>
  <c r="U665" i="31"/>
  <c r="P665" i="31"/>
  <c r="N665" i="31"/>
  <c r="M665" i="31"/>
  <c r="L665" i="31"/>
  <c r="O665" i="31" s="1"/>
  <c r="Q665" i="31" s="1"/>
  <c r="K665" i="31"/>
  <c r="S665" i="31" s="1"/>
  <c r="J665" i="31"/>
  <c r="I665" i="31"/>
  <c r="H665" i="31"/>
  <c r="G665" i="31"/>
  <c r="F665" i="31"/>
  <c r="E665" i="31"/>
  <c r="D665" i="31"/>
  <c r="C665" i="31"/>
  <c r="W664" i="31"/>
  <c r="V664" i="31"/>
  <c r="U664" i="31"/>
  <c r="S664" i="31"/>
  <c r="Q664" i="31"/>
  <c r="Y664" i="31" s="1"/>
  <c r="P664" i="31"/>
  <c r="O664" i="31"/>
  <c r="N664" i="31"/>
  <c r="M664" i="31"/>
  <c r="L664" i="31"/>
  <c r="K664" i="31"/>
  <c r="J664" i="31"/>
  <c r="I664" i="31"/>
  <c r="H664" i="31"/>
  <c r="G664" i="31"/>
  <c r="F664" i="31"/>
  <c r="E664" i="31"/>
  <c r="D664" i="31"/>
  <c r="C664" i="31"/>
  <c r="U663" i="31"/>
  <c r="S663" i="31"/>
  <c r="Q663" i="31"/>
  <c r="Y663" i="31" s="1"/>
  <c r="P663" i="31"/>
  <c r="O663" i="31"/>
  <c r="N663" i="31"/>
  <c r="W663" i="31" s="1"/>
  <c r="M663" i="31"/>
  <c r="L663" i="31"/>
  <c r="K663" i="31"/>
  <c r="V663" i="31" s="1"/>
  <c r="J663" i="31"/>
  <c r="I663" i="31"/>
  <c r="H663" i="31"/>
  <c r="G663" i="31"/>
  <c r="F663" i="31"/>
  <c r="E663" i="31"/>
  <c r="D663" i="31"/>
  <c r="C663" i="31"/>
  <c r="W662" i="31"/>
  <c r="U662" i="31"/>
  <c r="P662" i="31"/>
  <c r="N662" i="31"/>
  <c r="M662" i="31"/>
  <c r="L662" i="31"/>
  <c r="O662" i="31" s="1"/>
  <c r="Q662" i="31" s="1"/>
  <c r="K662" i="31"/>
  <c r="V662" i="31" s="1"/>
  <c r="J662" i="31"/>
  <c r="I662" i="31"/>
  <c r="H662" i="31"/>
  <c r="G662" i="31"/>
  <c r="F662" i="31"/>
  <c r="E662" i="31"/>
  <c r="D662" i="31"/>
  <c r="C662" i="31"/>
  <c r="U661" i="31"/>
  <c r="Q661" i="31"/>
  <c r="P661" i="31"/>
  <c r="O661" i="31"/>
  <c r="N661" i="31"/>
  <c r="W661" i="31" s="1"/>
  <c r="M661" i="31"/>
  <c r="L661" i="31"/>
  <c r="K661" i="31"/>
  <c r="J661" i="31"/>
  <c r="I661" i="31"/>
  <c r="H661" i="31"/>
  <c r="G661" i="31"/>
  <c r="F661" i="31"/>
  <c r="E661" i="31"/>
  <c r="D661" i="31"/>
  <c r="C661" i="31"/>
  <c r="U660" i="31"/>
  <c r="P660" i="31"/>
  <c r="O660" i="31"/>
  <c r="Q660" i="31" s="1"/>
  <c r="N660" i="31"/>
  <c r="W660" i="31" s="1"/>
  <c r="M660" i="31"/>
  <c r="L660" i="31"/>
  <c r="K660" i="31"/>
  <c r="S660" i="31" s="1"/>
  <c r="J660" i="31"/>
  <c r="I660" i="31"/>
  <c r="H660" i="31"/>
  <c r="G660" i="31"/>
  <c r="F660" i="31"/>
  <c r="E660" i="31"/>
  <c r="D660" i="31"/>
  <c r="C660" i="31"/>
  <c r="W659" i="31"/>
  <c r="V659" i="31"/>
  <c r="U659" i="31"/>
  <c r="Q659" i="31"/>
  <c r="P659" i="31"/>
  <c r="O659" i="31"/>
  <c r="N659" i="31"/>
  <c r="M659" i="31"/>
  <c r="L659" i="31"/>
  <c r="K659" i="31"/>
  <c r="S659" i="31" s="1"/>
  <c r="J659" i="31"/>
  <c r="I659" i="31"/>
  <c r="H659" i="31"/>
  <c r="G659" i="31"/>
  <c r="F659" i="31"/>
  <c r="E659" i="31"/>
  <c r="D659" i="31"/>
  <c r="C659" i="31"/>
  <c r="W658" i="31"/>
  <c r="V658" i="31"/>
  <c r="U658" i="31"/>
  <c r="S658" i="31"/>
  <c r="Q658" i="31"/>
  <c r="Y658" i="31" s="1"/>
  <c r="P658" i="31"/>
  <c r="O658" i="31"/>
  <c r="N658" i="31"/>
  <c r="M658" i="31"/>
  <c r="L658" i="31"/>
  <c r="K658" i="31"/>
  <c r="J658" i="31"/>
  <c r="I658" i="31"/>
  <c r="H658" i="31"/>
  <c r="G658" i="31"/>
  <c r="F658" i="31"/>
  <c r="E658" i="31"/>
  <c r="D658" i="31"/>
  <c r="C658" i="31"/>
  <c r="U657" i="31"/>
  <c r="S657" i="31"/>
  <c r="Q657" i="31"/>
  <c r="P657" i="31"/>
  <c r="O657" i="31"/>
  <c r="N657" i="31"/>
  <c r="W657" i="31" s="1"/>
  <c r="M657" i="31"/>
  <c r="L657" i="31"/>
  <c r="K657" i="31"/>
  <c r="J657" i="31"/>
  <c r="I657" i="31"/>
  <c r="H657" i="31"/>
  <c r="G657" i="31"/>
  <c r="F657" i="31"/>
  <c r="E657" i="31"/>
  <c r="D657" i="31"/>
  <c r="C657" i="31"/>
  <c r="U656" i="31"/>
  <c r="S656" i="31"/>
  <c r="Q656" i="31"/>
  <c r="P656" i="31"/>
  <c r="O656" i="31"/>
  <c r="N656" i="31"/>
  <c r="W656" i="31" s="1"/>
  <c r="M656" i="31"/>
  <c r="L656" i="31"/>
  <c r="K656" i="31"/>
  <c r="J656" i="31"/>
  <c r="I656" i="31"/>
  <c r="H656" i="31"/>
  <c r="G656" i="31"/>
  <c r="F656" i="31"/>
  <c r="E656" i="31"/>
  <c r="D656" i="31"/>
  <c r="C656" i="31"/>
  <c r="U655" i="31"/>
  <c r="P655" i="31"/>
  <c r="N655" i="31"/>
  <c r="W655" i="31" s="1"/>
  <c r="M655" i="31"/>
  <c r="L655" i="31"/>
  <c r="O655" i="31" s="1"/>
  <c r="Q655" i="31" s="1"/>
  <c r="K655" i="31"/>
  <c r="J655" i="31"/>
  <c r="I655" i="31"/>
  <c r="H655" i="31"/>
  <c r="G655" i="31"/>
  <c r="F655" i="31"/>
  <c r="E655" i="31"/>
  <c r="D655" i="31"/>
  <c r="C655" i="31"/>
  <c r="W654" i="31"/>
  <c r="U654" i="31"/>
  <c r="P654" i="31"/>
  <c r="O654" i="31"/>
  <c r="Q654" i="31" s="1"/>
  <c r="N654" i="31"/>
  <c r="M654" i="31"/>
  <c r="L654" i="31"/>
  <c r="K654" i="31"/>
  <c r="S654" i="31" s="1"/>
  <c r="J654" i="31"/>
  <c r="I654" i="31"/>
  <c r="H654" i="31"/>
  <c r="G654" i="31"/>
  <c r="F654" i="31"/>
  <c r="E654" i="31"/>
  <c r="D654" i="31"/>
  <c r="C654" i="31"/>
  <c r="W653" i="31"/>
  <c r="V653" i="31"/>
  <c r="U653" i="31"/>
  <c r="S653" i="31"/>
  <c r="Q653" i="31"/>
  <c r="P653" i="31"/>
  <c r="N653" i="31"/>
  <c r="M653" i="31"/>
  <c r="L653" i="31"/>
  <c r="O653" i="31" s="1"/>
  <c r="K653" i="31"/>
  <c r="J653" i="31"/>
  <c r="I653" i="31"/>
  <c r="H653" i="31"/>
  <c r="G653" i="31"/>
  <c r="F653" i="31"/>
  <c r="E653" i="31"/>
  <c r="D653" i="31"/>
  <c r="C653" i="31"/>
  <c r="W652" i="31"/>
  <c r="U652" i="31"/>
  <c r="S652" i="31"/>
  <c r="Q652" i="31"/>
  <c r="P652" i="31"/>
  <c r="O652" i="31"/>
  <c r="N652" i="31"/>
  <c r="M652" i="31"/>
  <c r="L652" i="31"/>
  <c r="K652" i="31"/>
  <c r="V652" i="31" s="1"/>
  <c r="J652" i="31"/>
  <c r="I652" i="31"/>
  <c r="H652" i="31"/>
  <c r="G652" i="31"/>
  <c r="F652" i="31"/>
  <c r="E652" i="31"/>
  <c r="D652" i="31"/>
  <c r="C652" i="31"/>
  <c r="W651" i="31"/>
  <c r="V651" i="31"/>
  <c r="U651" i="31"/>
  <c r="Q651" i="31"/>
  <c r="P651" i="31"/>
  <c r="O651" i="31"/>
  <c r="N651" i="31"/>
  <c r="M651" i="31"/>
  <c r="L651" i="31"/>
  <c r="K651" i="31"/>
  <c r="S651" i="31" s="1"/>
  <c r="J651" i="31"/>
  <c r="I651" i="31"/>
  <c r="H651" i="31"/>
  <c r="G651" i="31"/>
  <c r="F651" i="31"/>
  <c r="E651" i="31"/>
  <c r="D651" i="31"/>
  <c r="C651" i="31"/>
  <c r="W650" i="31"/>
  <c r="U650" i="31"/>
  <c r="S650" i="31"/>
  <c r="Q650" i="31"/>
  <c r="P650" i="31"/>
  <c r="O650" i="31"/>
  <c r="N650" i="31"/>
  <c r="M650" i="31"/>
  <c r="L650" i="31"/>
  <c r="K650" i="31"/>
  <c r="J650" i="31"/>
  <c r="I650" i="31"/>
  <c r="H650" i="31"/>
  <c r="G650" i="31"/>
  <c r="F650" i="31"/>
  <c r="E650" i="31"/>
  <c r="D650" i="31"/>
  <c r="C650" i="31"/>
  <c r="U649" i="31"/>
  <c r="P649" i="31"/>
  <c r="O649" i="31"/>
  <c r="Q649" i="31" s="1"/>
  <c r="N649" i="31"/>
  <c r="W649" i="31" s="1"/>
  <c r="M649" i="31"/>
  <c r="L649" i="31"/>
  <c r="K649" i="31"/>
  <c r="J649" i="31"/>
  <c r="I649" i="31"/>
  <c r="H649" i="31"/>
  <c r="G649" i="31"/>
  <c r="F649" i="31"/>
  <c r="E649" i="31"/>
  <c r="D649" i="31"/>
  <c r="C649" i="31"/>
  <c r="V648" i="31"/>
  <c r="U648" i="31"/>
  <c r="P648" i="31"/>
  <c r="N648" i="31"/>
  <c r="W648" i="31" s="1"/>
  <c r="M648" i="31"/>
  <c r="L648" i="31"/>
  <c r="O648" i="31" s="1"/>
  <c r="Q648" i="31" s="1"/>
  <c r="K648" i="31"/>
  <c r="S648" i="31" s="1"/>
  <c r="J648" i="31"/>
  <c r="I648" i="31"/>
  <c r="H648" i="31"/>
  <c r="G648" i="31"/>
  <c r="F648" i="31"/>
  <c r="E648" i="31"/>
  <c r="D648" i="31"/>
  <c r="C648" i="31"/>
  <c r="W647" i="31"/>
  <c r="V647" i="31"/>
  <c r="U647" i="31"/>
  <c r="P647" i="31"/>
  <c r="N647" i="31"/>
  <c r="M647" i="31"/>
  <c r="L647" i="31"/>
  <c r="O647" i="31" s="1"/>
  <c r="Q647" i="31" s="1"/>
  <c r="K647" i="31"/>
  <c r="S647" i="31" s="1"/>
  <c r="J647" i="31"/>
  <c r="I647" i="31"/>
  <c r="H647" i="31"/>
  <c r="G647" i="31"/>
  <c r="F647" i="31"/>
  <c r="E647" i="31"/>
  <c r="D647" i="31"/>
  <c r="C647" i="31"/>
  <c r="W646" i="31"/>
  <c r="V646" i="31"/>
  <c r="X646" i="31" s="1"/>
  <c r="U646" i="31"/>
  <c r="S646" i="31"/>
  <c r="Q646" i="31"/>
  <c r="P646" i="31"/>
  <c r="O646" i="31"/>
  <c r="N646" i="31"/>
  <c r="M646" i="31"/>
  <c r="L646" i="31"/>
  <c r="K646" i="31"/>
  <c r="J646" i="31"/>
  <c r="I646" i="31"/>
  <c r="H646" i="31"/>
  <c r="G646" i="31"/>
  <c r="F646" i="31"/>
  <c r="E646" i="31"/>
  <c r="D646" i="31"/>
  <c r="C646" i="31"/>
  <c r="W645" i="31"/>
  <c r="U645" i="31"/>
  <c r="S645" i="31"/>
  <c r="P645" i="31"/>
  <c r="X645" i="31" s="1"/>
  <c r="O645" i="31"/>
  <c r="Q645" i="31" s="1"/>
  <c r="Y645" i="31" s="1"/>
  <c r="N645" i="31"/>
  <c r="M645" i="31"/>
  <c r="L645" i="31"/>
  <c r="K645" i="31"/>
  <c r="V645" i="31" s="1"/>
  <c r="J645" i="31"/>
  <c r="I645" i="31"/>
  <c r="H645" i="31"/>
  <c r="G645" i="31"/>
  <c r="F645" i="31"/>
  <c r="E645" i="31"/>
  <c r="D645" i="31"/>
  <c r="C645" i="31"/>
  <c r="U644" i="31"/>
  <c r="P644" i="31"/>
  <c r="N644" i="31"/>
  <c r="W644" i="31" s="1"/>
  <c r="M644" i="31"/>
  <c r="L644" i="31"/>
  <c r="O644" i="31" s="1"/>
  <c r="Q644" i="31" s="1"/>
  <c r="K644" i="31"/>
  <c r="J644" i="31"/>
  <c r="I644" i="31"/>
  <c r="H644" i="31"/>
  <c r="G644" i="31"/>
  <c r="F644" i="31"/>
  <c r="E644" i="31"/>
  <c r="D644" i="31"/>
  <c r="C644" i="31"/>
  <c r="W643" i="31"/>
  <c r="U643" i="31"/>
  <c r="Q643" i="31"/>
  <c r="P643" i="31"/>
  <c r="O643" i="31"/>
  <c r="N643" i="31"/>
  <c r="M643" i="31"/>
  <c r="L643" i="31"/>
  <c r="K643" i="31"/>
  <c r="J643" i="31"/>
  <c r="I643" i="31"/>
  <c r="H643" i="31"/>
  <c r="G643" i="31"/>
  <c r="F643" i="31"/>
  <c r="E643" i="31"/>
  <c r="D643" i="31"/>
  <c r="C643" i="31"/>
  <c r="U642" i="31"/>
  <c r="P642" i="31"/>
  <c r="O642" i="31"/>
  <c r="Q642" i="31" s="1"/>
  <c r="N642" i="31"/>
  <c r="M642" i="31"/>
  <c r="L642" i="31"/>
  <c r="K642" i="31"/>
  <c r="S642" i="31" s="1"/>
  <c r="J642" i="31"/>
  <c r="I642" i="31"/>
  <c r="H642" i="31"/>
  <c r="G642" i="31"/>
  <c r="F642" i="31"/>
  <c r="E642" i="31"/>
  <c r="D642" i="31"/>
  <c r="C642" i="31"/>
  <c r="W641" i="31"/>
  <c r="U641" i="31"/>
  <c r="P641" i="31"/>
  <c r="N641" i="31"/>
  <c r="M641" i="31"/>
  <c r="L641" i="31"/>
  <c r="O641" i="31" s="1"/>
  <c r="Q641" i="31" s="1"/>
  <c r="K641" i="31"/>
  <c r="J641" i="31"/>
  <c r="I641" i="31"/>
  <c r="H641" i="31"/>
  <c r="G641" i="31"/>
  <c r="F641" i="31"/>
  <c r="E641" i="31"/>
  <c r="D641" i="31"/>
  <c r="C641" i="31"/>
  <c r="W640" i="31"/>
  <c r="V640" i="31"/>
  <c r="U640" i="31"/>
  <c r="Q640" i="31"/>
  <c r="P640" i="31"/>
  <c r="O640" i="31"/>
  <c r="N640" i="31"/>
  <c r="M640" i="31"/>
  <c r="L640" i="31"/>
  <c r="K640" i="31"/>
  <c r="S640" i="31" s="1"/>
  <c r="J640" i="31"/>
  <c r="I640" i="31"/>
  <c r="H640" i="31"/>
  <c r="G640" i="31"/>
  <c r="F640" i="31"/>
  <c r="E640" i="31"/>
  <c r="D640" i="31"/>
  <c r="C640" i="31"/>
  <c r="W639" i="31"/>
  <c r="V639" i="31"/>
  <c r="U639" i="31"/>
  <c r="S639" i="31"/>
  <c r="P639" i="31"/>
  <c r="O639" i="31"/>
  <c r="Q639" i="31" s="1"/>
  <c r="Y639" i="31" s="1"/>
  <c r="N639" i="31"/>
  <c r="M639" i="31"/>
  <c r="L639" i="31"/>
  <c r="K639" i="31"/>
  <c r="J639" i="31"/>
  <c r="I639" i="31"/>
  <c r="H639" i="31"/>
  <c r="G639" i="31"/>
  <c r="F639" i="31"/>
  <c r="E639" i="31"/>
  <c r="D639" i="31"/>
  <c r="C639" i="31"/>
  <c r="U638" i="31"/>
  <c r="P638" i="31"/>
  <c r="N638" i="31"/>
  <c r="W638" i="31" s="1"/>
  <c r="M638" i="31"/>
  <c r="L638" i="31"/>
  <c r="O638" i="31" s="1"/>
  <c r="Q638" i="31" s="1"/>
  <c r="K638" i="31"/>
  <c r="J638" i="31"/>
  <c r="I638" i="31"/>
  <c r="H638" i="31"/>
  <c r="G638" i="31"/>
  <c r="F638" i="31"/>
  <c r="E638" i="31"/>
  <c r="D638" i="31"/>
  <c r="C638" i="31"/>
  <c r="W637" i="31"/>
  <c r="U637" i="31"/>
  <c r="P637" i="31"/>
  <c r="N637" i="31"/>
  <c r="M637" i="31"/>
  <c r="L637" i="31"/>
  <c r="O637" i="31" s="1"/>
  <c r="Q637" i="31" s="1"/>
  <c r="K637" i="31"/>
  <c r="J637" i="31"/>
  <c r="I637" i="31"/>
  <c r="H637" i="31"/>
  <c r="G637" i="31"/>
  <c r="F637" i="31"/>
  <c r="E637" i="31"/>
  <c r="D637" i="31"/>
  <c r="C637" i="31"/>
  <c r="U636" i="31"/>
  <c r="P636" i="31"/>
  <c r="O636" i="31"/>
  <c r="Q636" i="31" s="1"/>
  <c r="N636" i="31"/>
  <c r="M636" i="31"/>
  <c r="L636" i="31"/>
  <c r="K636" i="31"/>
  <c r="S636" i="31" s="1"/>
  <c r="J636" i="31"/>
  <c r="I636" i="31"/>
  <c r="H636" i="31"/>
  <c r="G636" i="31"/>
  <c r="F636" i="31"/>
  <c r="E636" i="31"/>
  <c r="D636" i="31"/>
  <c r="C636" i="31"/>
  <c r="W635" i="31"/>
  <c r="V635" i="31"/>
  <c r="U635" i="31"/>
  <c r="S635" i="31"/>
  <c r="P635" i="31"/>
  <c r="N635" i="31"/>
  <c r="M635" i="31"/>
  <c r="L635" i="31"/>
  <c r="O635" i="31" s="1"/>
  <c r="Q635" i="31" s="1"/>
  <c r="K635" i="31"/>
  <c r="J635" i="31"/>
  <c r="I635" i="31"/>
  <c r="H635" i="31"/>
  <c r="G635" i="31"/>
  <c r="F635" i="31"/>
  <c r="E635" i="31"/>
  <c r="D635" i="31"/>
  <c r="C635" i="31"/>
  <c r="W634" i="31"/>
  <c r="U634" i="31"/>
  <c r="S634" i="31"/>
  <c r="Q634" i="31"/>
  <c r="P634" i="31"/>
  <c r="O634" i="31"/>
  <c r="N634" i="31"/>
  <c r="M634" i="31"/>
  <c r="L634" i="31"/>
  <c r="K634" i="31"/>
  <c r="V634" i="31" s="1"/>
  <c r="J634" i="31"/>
  <c r="I634" i="31"/>
  <c r="H634" i="31"/>
  <c r="G634" i="31"/>
  <c r="F634" i="31"/>
  <c r="E634" i="31"/>
  <c r="D634" i="31"/>
  <c r="C634" i="31"/>
  <c r="U633" i="31"/>
  <c r="S633" i="31"/>
  <c r="P633" i="31"/>
  <c r="O633" i="31"/>
  <c r="Q633" i="31" s="1"/>
  <c r="N633" i="31"/>
  <c r="M633" i="31"/>
  <c r="L633" i="31"/>
  <c r="K633" i="31"/>
  <c r="J633" i="31"/>
  <c r="I633" i="31"/>
  <c r="H633" i="31"/>
  <c r="G633" i="31"/>
  <c r="F633" i="31"/>
  <c r="E633" i="31"/>
  <c r="D633" i="31"/>
  <c r="C633" i="31"/>
  <c r="U632" i="31"/>
  <c r="P632" i="31"/>
  <c r="O632" i="31"/>
  <c r="Q632" i="31" s="1"/>
  <c r="N632" i="31"/>
  <c r="W632" i="31" s="1"/>
  <c r="M632" i="31"/>
  <c r="L632" i="31"/>
  <c r="K632" i="31"/>
  <c r="J632" i="31"/>
  <c r="I632" i="31"/>
  <c r="H632" i="31"/>
  <c r="G632" i="31"/>
  <c r="F632" i="31"/>
  <c r="E632" i="31"/>
  <c r="D632" i="31"/>
  <c r="C632" i="31"/>
  <c r="W631" i="31"/>
  <c r="U631" i="31"/>
  <c r="Q631" i="31"/>
  <c r="P631" i="31"/>
  <c r="O631" i="31"/>
  <c r="N631" i="31"/>
  <c r="M631" i="31"/>
  <c r="L631" i="31"/>
  <c r="K631" i="31"/>
  <c r="J631" i="31"/>
  <c r="I631" i="31"/>
  <c r="H631" i="31"/>
  <c r="G631" i="31"/>
  <c r="F631" i="31"/>
  <c r="E631" i="31"/>
  <c r="D631" i="31"/>
  <c r="C631" i="31"/>
  <c r="U630" i="31"/>
  <c r="P630" i="31"/>
  <c r="O630" i="31"/>
  <c r="Q630" i="31" s="1"/>
  <c r="N630" i="31"/>
  <c r="M630" i="31"/>
  <c r="L630" i="31"/>
  <c r="K630" i="31"/>
  <c r="S630" i="31" s="1"/>
  <c r="J630" i="31"/>
  <c r="I630" i="31"/>
  <c r="H630" i="31"/>
  <c r="G630" i="31"/>
  <c r="F630" i="31"/>
  <c r="E630" i="31"/>
  <c r="D630" i="31"/>
  <c r="C630" i="31"/>
  <c r="W629" i="31"/>
  <c r="U629" i="31"/>
  <c r="P629" i="31"/>
  <c r="N629" i="31"/>
  <c r="M629" i="31"/>
  <c r="L629" i="31"/>
  <c r="O629" i="31" s="1"/>
  <c r="Q629" i="31" s="1"/>
  <c r="K629" i="31"/>
  <c r="J629" i="31"/>
  <c r="I629" i="31"/>
  <c r="H629" i="31"/>
  <c r="G629" i="31"/>
  <c r="F629" i="31"/>
  <c r="E629" i="31"/>
  <c r="D629" i="31"/>
  <c r="C629" i="31"/>
  <c r="W628" i="31"/>
  <c r="V628" i="31"/>
  <c r="U628" i="31"/>
  <c r="P628" i="31"/>
  <c r="O628" i="31"/>
  <c r="Q628" i="31" s="1"/>
  <c r="N628" i="31"/>
  <c r="M628" i="31"/>
  <c r="L628" i="31"/>
  <c r="K628" i="31"/>
  <c r="S628" i="31" s="1"/>
  <c r="J628" i="31"/>
  <c r="I628" i="31"/>
  <c r="H628" i="31"/>
  <c r="G628" i="31"/>
  <c r="F628" i="31"/>
  <c r="E628" i="31"/>
  <c r="D628" i="31"/>
  <c r="C628" i="31"/>
  <c r="U627" i="31"/>
  <c r="S627" i="31"/>
  <c r="P627" i="31"/>
  <c r="O627" i="31"/>
  <c r="Q627" i="31" s="1"/>
  <c r="N627" i="31"/>
  <c r="W627" i="31" s="1"/>
  <c r="M627" i="31"/>
  <c r="L627" i="31"/>
  <c r="K627" i="31"/>
  <c r="J627" i="31"/>
  <c r="I627" i="31"/>
  <c r="H627" i="31"/>
  <c r="G627" i="31"/>
  <c r="F627" i="31"/>
  <c r="E627" i="31"/>
  <c r="D627" i="31"/>
  <c r="C627" i="31"/>
  <c r="U626" i="31"/>
  <c r="P626" i="31"/>
  <c r="N626" i="31"/>
  <c r="W626" i="31" s="1"/>
  <c r="M626" i="31"/>
  <c r="L626" i="31"/>
  <c r="O626" i="31" s="1"/>
  <c r="Q626" i="31" s="1"/>
  <c r="K626" i="31"/>
  <c r="J626" i="31"/>
  <c r="I626" i="31"/>
  <c r="H626" i="31"/>
  <c r="G626" i="31"/>
  <c r="F626" i="31"/>
  <c r="E626" i="31"/>
  <c r="D626" i="31"/>
  <c r="C626" i="31"/>
  <c r="W625" i="31"/>
  <c r="U625" i="31"/>
  <c r="Q625" i="31"/>
  <c r="P625" i="31"/>
  <c r="O625" i="31"/>
  <c r="N625" i="31"/>
  <c r="M625" i="31"/>
  <c r="L625" i="31"/>
  <c r="K625" i="31"/>
  <c r="J625" i="31"/>
  <c r="I625" i="31"/>
  <c r="H625" i="31"/>
  <c r="G625" i="31"/>
  <c r="F625" i="31"/>
  <c r="E625" i="31"/>
  <c r="D625" i="31"/>
  <c r="C625" i="31"/>
  <c r="U624" i="31"/>
  <c r="P624" i="31"/>
  <c r="O624" i="31"/>
  <c r="Q624" i="31" s="1"/>
  <c r="N624" i="31"/>
  <c r="M624" i="31"/>
  <c r="L624" i="31"/>
  <c r="K624" i="31"/>
  <c r="S624" i="31" s="1"/>
  <c r="J624" i="31"/>
  <c r="I624" i="31"/>
  <c r="H624" i="31"/>
  <c r="G624" i="31"/>
  <c r="F624" i="31"/>
  <c r="E624" i="31"/>
  <c r="D624" i="31"/>
  <c r="C624" i="31"/>
  <c r="W623" i="31"/>
  <c r="V623" i="31"/>
  <c r="U623" i="31"/>
  <c r="S623" i="31"/>
  <c r="P623" i="31"/>
  <c r="N623" i="31"/>
  <c r="M623" i="31"/>
  <c r="L623" i="31"/>
  <c r="O623" i="31" s="1"/>
  <c r="Q623" i="31" s="1"/>
  <c r="K623" i="31"/>
  <c r="J623" i="31"/>
  <c r="I623" i="31"/>
  <c r="H623" i="31"/>
  <c r="G623" i="31"/>
  <c r="F623" i="31"/>
  <c r="E623" i="31"/>
  <c r="D623" i="31"/>
  <c r="C623" i="31"/>
  <c r="W622" i="31"/>
  <c r="U622" i="31"/>
  <c r="P622" i="31"/>
  <c r="O622" i="31"/>
  <c r="Q622" i="31" s="1"/>
  <c r="N622" i="31"/>
  <c r="M622" i="31"/>
  <c r="L622" i="31"/>
  <c r="K622" i="31"/>
  <c r="J622" i="31"/>
  <c r="I622" i="31"/>
  <c r="H622" i="31"/>
  <c r="G622" i="31"/>
  <c r="F622" i="31"/>
  <c r="E622" i="31"/>
  <c r="D622" i="31"/>
  <c r="C622" i="31"/>
  <c r="W621" i="31"/>
  <c r="U621" i="31"/>
  <c r="S621" i="31"/>
  <c r="Q621" i="31"/>
  <c r="P621" i="31"/>
  <c r="O621" i="31"/>
  <c r="N621" i="31"/>
  <c r="M621" i="31"/>
  <c r="L621" i="31"/>
  <c r="K621" i="31"/>
  <c r="V621" i="31" s="1"/>
  <c r="J621" i="31"/>
  <c r="I621" i="31"/>
  <c r="H621" i="31"/>
  <c r="G621" i="31"/>
  <c r="F621" i="31"/>
  <c r="E621" i="31"/>
  <c r="D621" i="31"/>
  <c r="C621" i="31"/>
  <c r="U620" i="31"/>
  <c r="S620" i="31"/>
  <c r="P620" i="31"/>
  <c r="N620" i="31"/>
  <c r="W620" i="31" s="1"/>
  <c r="M620" i="31"/>
  <c r="L620" i="31"/>
  <c r="O620" i="31" s="1"/>
  <c r="Q620" i="31" s="1"/>
  <c r="K620" i="31"/>
  <c r="J620" i="31"/>
  <c r="I620" i="31"/>
  <c r="H620" i="31"/>
  <c r="G620" i="31"/>
  <c r="F620" i="31"/>
  <c r="E620" i="31"/>
  <c r="D620" i="31"/>
  <c r="C620" i="31"/>
  <c r="U619" i="31"/>
  <c r="P619" i="31"/>
  <c r="N619" i="31"/>
  <c r="W619" i="31" s="1"/>
  <c r="M619" i="31"/>
  <c r="L619" i="31"/>
  <c r="O619" i="31" s="1"/>
  <c r="Q619" i="31" s="1"/>
  <c r="K619" i="31"/>
  <c r="J619" i="31"/>
  <c r="I619" i="31"/>
  <c r="H619" i="31"/>
  <c r="G619" i="31"/>
  <c r="F619" i="31"/>
  <c r="E619" i="31"/>
  <c r="D619" i="31"/>
  <c r="C619" i="31"/>
  <c r="W618" i="31"/>
  <c r="V618" i="31"/>
  <c r="U618" i="31"/>
  <c r="Q618" i="31"/>
  <c r="P618" i="31"/>
  <c r="O618" i="31"/>
  <c r="N618" i="31"/>
  <c r="M618" i="31"/>
  <c r="L618" i="31"/>
  <c r="K618" i="31"/>
  <c r="S618" i="31" s="1"/>
  <c r="J618" i="31"/>
  <c r="I618" i="31"/>
  <c r="H618" i="31"/>
  <c r="G618" i="31"/>
  <c r="F618" i="31"/>
  <c r="E618" i="31"/>
  <c r="D618" i="31"/>
  <c r="C618" i="31"/>
  <c r="W617" i="31"/>
  <c r="V617" i="31"/>
  <c r="U617" i="31"/>
  <c r="S617" i="31"/>
  <c r="P617" i="31"/>
  <c r="O617" i="31"/>
  <c r="Q617" i="31" s="1"/>
  <c r="N617" i="31"/>
  <c r="M617" i="31"/>
  <c r="L617" i="31"/>
  <c r="K617" i="31"/>
  <c r="J617" i="31"/>
  <c r="I617" i="31"/>
  <c r="H617" i="31"/>
  <c r="G617" i="31"/>
  <c r="F617" i="31"/>
  <c r="E617" i="31"/>
  <c r="D617" i="31"/>
  <c r="C617" i="31"/>
  <c r="W616" i="31"/>
  <c r="U616" i="31"/>
  <c r="P616" i="31"/>
  <c r="O616" i="31"/>
  <c r="Q616" i="31" s="1"/>
  <c r="N616" i="31"/>
  <c r="M616" i="31"/>
  <c r="L616" i="31"/>
  <c r="K616" i="31"/>
  <c r="J616" i="31"/>
  <c r="I616" i="31"/>
  <c r="H616" i="31"/>
  <c r="G616" i="31"/>
  <c r="F616" i="31"/>
  <c r="E616" i="31"/>
  <c r="D616" i="31"/>
  <c r="C616" i="31"/>
  <c r="W615" i="31"/>
  <c r="V615" i="31"/>
  <c r="U615" i="31"/>
  <c r="S615" i="31"/>
  <c r="Y615" i="31" s="1"/>
  <c r="Q615" i="31"/>
  <c r="P615" i="31"/>
  <c r="O615" i="31"/>
  <c r="N615" i="31"/>
  <c r="M615" i="31"/>
  <c r="L615" i="31"/>
  <c r="K615" i="31"/>
  <c r="J615" i="31"/>
  <c r="I615" i="31"/>
  <c r="H615" i="31"/>
  <c r="G615" i="31"/>
  <c r="F615" i="31"/>
  <c r="E615" i="31"/>
  <c r="D615" i="31"/>
  <c r="C615" i="31"/>
  <c r="U614" i="31"/>
  <c r="S614" i="31"/>
  <c r="P614" i="31"/>
  <c r="O614" i="31"/>
  <c r="Q614" i="31" s="1"/>
  <c r="N614" i="31"/>
  <c r="W614" i="31" s="1"/>
  <c r="M614" i="31"/>
  <c r="L614" i="31"/>
  <c r="K614" i="31"/>
  <c r="J614" i="31"/>
  <c r="I614" i="31"/>
  <c r="H614" i="31"/>
  <c r="G614" i="31"/>
  <c r="F614" i="31"/>
  <c r="E614" i="31"/>
  <c r="D614" i="31"/>
  <c r="C614" i="31"/>
  <c r="U613" i="31"/>
  <c r="P613" i="31"/>
  <c r="O613" i="31"/>
  <c r="Q613" i="31" s="1"/>
  <c r="N613" i="31"/>
  <c r="W613" i="31" s="1"/>
  <c r="M613" i="31"/>
  <c r="L613" i="31"/>
  <c r="K613" i="31"/>
  <c r="J613" i="31"/>
  <c r="I613" i="31"/>
  <c r="H613" i="31"/>
  <c r="G613" i="31"/>
  <c r="F613" i="31"/>
  <c r="E613" i="31"/>
  <c r="D613" i="31"/>
  <c r="C613" i="31"/>
  <c r="W612" i="31"/>
  <c r="V612" i="31"/>
  <c r="U612" i="31"/>
  <c r="P612" i="31"/>
  <c r="O612" i="31"/>
  <c r="Q612" i="31" s="1"/>
  <c r="N612" i="31"/>
  <c r="M612" i="31"/>
  <c r="L612" i="31"/>
  <c r="K612" i="31"/>
  <c r="S612" i="31" s="1"/>
  <c r="J612" i="31"/>
  <c r="I612" i="31"/>
  <c r="H612" i="31"/>
  <c r="G612" i="31"/>
  <c r="F612" i="31"/>
  <c r="E612" i="31"/>
  <c r="D612" i="31"/>
  <c r="C612" i="31"/>
  <c r="W611" i="31"/>
  <c r="V611" i="31"/>
  <c r="U611" i="31"/>
  <c r="S611" i="31"/>
  <c r="Q611" i="31"/>
  <c r="P611" i="31"/>
  <c r="N611" i="31"/>
  <c r="M611" i="31"/>
  <c r="L611" i="31"/>
  <c r="O611" i="31" s="1"/>
  <c r="K611" i="31"/>
  <c r="J611" i="31"/>
  <c r="I611" i="31"/>
  <c r="H611" i="31"/>
  <c r="G611" i="31"/>
  <c r="F611" i="31"/>
  <c r="E611" i="31"/>
  <c r="D611" i="31"/>
  <c r="C611" i="31"/>
  <c r="W610" i="31"/>
  <c r="U610" i="31"/>
  <c r="Q610" i="31"/>
  <c r="P610" i="31"/>
  <c r="O610" i="31"/>
  <c r="N610" i="31"/>
  <c r="M610" i="31"/>
  <c r="L610" i="31"/>
  <c r="K610" i="31"/>
  <c r="J610" i="31"/>
  <c r="I610" i="31"/>
  <c r="H610" i="31"/>
  <c r="G610" i="31"/>
  <c r="F610" i="31"/>
  <c r="E610" i="31"/>
  <c r="D610" i="31"/>
  <c r="C610" i="31"/>
  <c r="W609" i="31"/>
  <c r="U609" i="31"/>
  <c r="Q609" i="31"/>
  <c r="P609" i="31"/>
  <c r="O609" i="31"/>
  <c r="N609" i="31"/>
  <c r="M609" i="31"/>
  <c r="L609" i="31"/>
  <c r="K609" i="31"/>
  <c r="J609" i="31"/>
  <c r="I609" i="31"/>
  <c r="H609" i="31"/>
  <c r="G609" i="31"/>
  <c r="F609" i="31"/>
  <c r="E609" i="31"/>
  <c r="D609" i="31"/>
  <c r="C609" i="31"/>
  <c r="W608" i="31"/>
  <c r="U608" i="31"/>
  <c r="S608" i="31"/>
  <c r="P608" i="31"/>
  <c r="O608" i="31"/>
  <c r="Q608" i="31" s="1"/>
  <c r="N608" i="31"/>
  <c r="M608" i="31"/>
  <c r="L608" i="31"/>
  <c r="K608" i="31"/>
  <c r="J608" i="31"/>
  <c r="I608" i="31"/>
  <c r="H608" i="31"/>
  <c r="G608" i="31"/>
  <c r="F608" i="31"/>
  <c r="E608" i="31"/>
  <c r="D608" i="31"/>
  <c r="C608" i="31"/>
  <c r="U607" i="31"/>
  <c r="P607" i="31"/>
  <c r="O607" i="31"/>
  <c r="Q607" i="31" s="1"/>
  <c r="N607" i="31"/>
  <c r="W607" i="31" s="1"/>
  <c r="M607" i="31"/>
  <c r="L607" i="31"/>
  <c r="K607" i="31"/>
  <c r="J607" i="31"/>
  <c r="I607" i="31"/>
  <c r="H607" i="31"/>
  <c r="G607" i="31"/>
  <c r="F607" i="31"/>
  <c r="E607" i="31"/>
  <c r="D607" i="31"/>
  <c r="C607" i="31"/>
  <c r="W606" i="31"/>
  <c r="V606" i="31"/>
  <c r="U606" i="31"/>
  <c r="P606" i="31"/>
  <c r="N606" i="31"/>
  <c r="M606" i="31"/>
  <c r="L606" i="31"/>
  <c r="O606" i="31" s="1"/>
  <c r="Q606" i="31" s="1"/>
  <c r="K606" i="31"/>
  <c r="S606" i="31" s="1"/>
  <c r="J606" i="31"/>
  <c r="I606" i="31"/>
  <c r="H606" i="31"/>
  <c r="G606" i="31"/>
  <c r="F606" i="31"/>
  <c r="E606" i="31"/>
  <c r="D606" i="31"/>
  <c r="C606" i="31"/>
  <c r="W605" i="31"/>
  <c r="V605" i="31"/>
  <c r="U605" i="31"/>
  <c r="S605" i="31"/>
  <c r="P605" i="31"/>
  <c r="N605" i="31"/>
  <c r="M605" i="31"/>
  <c r="L605" i="31"/>
  <c r="O605" i="31" s="1"/>
  <c r="Q605" i="31" s="1"/>
  <c r="K605" i="31"/>
  <c r="J605" i="31"/>
  <c r="I605" i="31"/>
  <c r="H605" i="31"/>
  <c r="G605" i="31"/>
  <c r="F605" i="31"/>
  <c r="E605" i="31"/>
  <c r="D605" i="31"/>
  <c r="C605" i="31"/>
  <c r="W604" i="31"/>
  <c r="U604" i="31"/>
  <c r="S604" i="31"/>
  <c r="P604" i="31"/>
  <c r="O604" i="31"/>
  <c r="Q604" i="31" s="1"/>
  <c r="N604" i="31"/>
  <c r="M604" i="31"/>
  <c r="L604" i="31"/>
  <c r="K604" i="31"/>
  <c r="V604" i="31" s="1"/>
  <c r="J604" i="31"/>
  <c r="I604" i="31"/>
  <c r="H604" i="31"/>
  <c r="G604" i="31"/>
  <c r="F604" i="31"/>
  <c r="E604" i="31"/>
  <c r="D604" i="31"/>
  <c r="C604" i="31"/>
  <c r="W603" i="31"/>
  <c r="U603" i="31"/>
  <c r="P603" i="31"/>
  <c r="O603" i="31"/>
  <c r="Q603" i="31" s="1"/>
  <c r="N603" i="31"/>
  <c r="M603" i="31"/>
  <c r="L603" i="31"/>
  <c r="K603" i="31"/>
  <c r="J603" i="31"/>
  <c r="I603" i="31"/>
  <c r="H603" i="31"/>
  <c r="G603" i="31"/>
  <c r="F603" i="31"/>
  <c r="E603" i="31"/>
  <c r="D603" i="31"/>
  <c r="C603" i="31"/>
  <c r="U602" i="31"/>
  <c r="S602" i="31"/>
  <c r="P602" i="31"/>
  <c r="N602" i="31"/>
  <c r="W602" i="31" s="1"/>
  <c r="M602" i="31"/>
  <c r="L602" i="31"/>
  <c r="O602" i="31" s="1"/>
  <c r="Q602" i="31" s="1"/>
  <c r="K602" i="31"/>
  <c r="J602" i="31"/>
  <c r="I602" i="31"/>
  <c r="H602" i="31"/>
  <c r="G602" i="31"/>
  <c r="F602" i="31"/>
  <c r="E602" i="31"/>
  <c r="D602" i="31"/>
  <c r="C602" i="31"/>
  <c r="U601" i="31"/>
  <c r="Q601" i="31"/>
  <c r="P601" i="31"/>
  <c r="N601" i="31"/>
  <c r="W601" i="31" s="1"/>
  <c r="M601" i="31"/>
  <c r="L601" i="31"/>
  <c r="O601" i="31" s="1"/>
  <c r="K601" i="31"/>
  <c r="J601" i="31"/>
  <c r="I601" i="31"/>
  <c r="H601" i="31"/>
  <c r="G601" i="31"/>
  <c r="F601" i="31"/>
  <c r="E601" i="31"/>
  <c r="D601" i="31"/>
  <c r="C601" i="31"/>
  <c r="U600" i="31"/>
  <c r="P600" i="31"/>
  <c r="O600" i="31"/>
  <c r="Q600" i="31" s="1"/>
  <c r="N600" i="31"/>
  <c r="W600" i="31" s="1"/>
  <c r="M600" i="31"/>
  <c r="L600" i="31"/>
  <c r="K600" i="31"/>
  <c r="J600" i="31"/>
  <c r="I600" i="31"/>
  <c r="H600" i="31"/>
  <c r="G600" i="31"/>
  <c r="F600" i="31"/>
  <c r="E600" i="31"/>
  <c r="D600" i="31"/>
  <c r="C600" i="31"/>
  <c r="W599" i="31"/>
  <c r="V599" i="31"/>
  <c r="U599" i="31"/>
  <c r="S599" i="31"/>
  <c r="P599" i="31"/>
  <c r="N599" i="31"/>
  <c r="M599" i="31"/>
  <c r="L599" i="31"/>
  <c r="O599" i="31" s="1"/>
  <c r="Q599" i="31" s="1"/>
  <c r="K599" i="31"/>
  <c r="J599" i="31"/>
  <c r="I599" i="31"/>
  <c r="H599" i="31"/>
  <c r="G599" i="31"/>
  <c r="F599" i="31"/>
  <c r="E599" i="31"/>
  <c r="D599" i="31"/>
  <c r="C599" i="31"/>
  <c r="W598" i="31"/>
  <c r="V598" i="31"/>
  <c r="U598" i="31"/>
  <c r="S598" i="31"/>
  <c r="P598" i="31"/>
  <c r="O598" i="31"/>
  <c r="Q598" i="31" s="1"/>
  <c r="Y598" i="31" s="1"/>
  <c r="N598" i="31"/>
  <c r="M598" i="31"/>
  <c r="L598" i="31"/>
  <c r="K598" i="31"/>
  <c r="J598" i="31"/>
  <c r="I598" i="31"/>
  <c r="H598" i="31"/>
  <c r="G598" i="31"/>
  <c r="F598" i="31"/>
  <c r="E598" i="31"/>
  <c r="D598" i="31"/>
  <c r="C598" i="31"/>
  <c r="U597" i="31"/>
  <c r="P597" i="31"/>
  <c r="O597" i="31"/>
  <c r="Q597" i="31" s="1"/>
  <c r="N597" i="31"/>
  <c r="W597" i="31" s="1"/>
  <c r="M597" i="31"/>
  <c r="L597" i="31"/>
  <c r="K597" i="31"/>
  <c r="J597" i="31"/>
  <c r="I597" i="31"/>
  <c r="H597" i="31"/>
  <c r="G597" i="31"/>
  <c r="F597" i="31"/>
  <c r="E597" i="31"/>
  <c r="D597" i="31"/>
  <c r="C597" i="31"/>
  <c r="W596" i="31"/>
  <c r="U596" i="31"/>
  <c r="P596" i="31"/>
  <c r="N596" i="31"/>
  <c r="M596" i="31"/>
  <c r="L596" i="31"/>
  <c r="O596" i="31" s="1"/>
  <c r="Q596" i="31" s="1"/>
  <c r="K596" i="31"/>
  <c r="J596" i="31"/>
  <c r="I596" i="31"/>
  <c r="H596" i="31"/>
  <c r="G596" i="31"/>
  <c r="F596" i="31"/>
  <c r="E596" i="31"/>
  <c r="D596" i="31"/>
  <c r="C596" i="31"/>
  <c r="W595" i="31"/>
  <c r="U595" i="31"/>
  <c r="P595" i="31"/>
  <c r="O595" i="31"/>
  <c r="Q595" i="31" s="1"/>
  <c r="N595" i="31"/>
  <c r="M595" i="31"/>
  <c r="L595" i="31"/>
  <c r="K595" i="31"/>
  <c r="J595" i="31"/>
  <c r="I595" i="31"/>
  <c r="H595" i="31"/>
  <c r="G595" i="31"/>
  <c r="F595" i="31"/>
  <c r="E595" i="31"/>
  <c r="D595" i="31"/>
  <c r="C595" i="31"/>
  <c r="U594" i="31"/>
  <c r="P594" i="31"/>
  <c r="O594" i="31"/>
  <c r="Q594" i="31" s="1"/>
  <c r="N594" i="31"/>
  <c r="W594" i="31" s="1"/>
  <c r="M594" i="31"/>
  <c r="L594" i="31"/>
  <c r="K594" i="31"/>
  <c r="S594" i="31" s="1"/>
  <c r="J594" i="31"/>
  <c r="I594" i="31"/>
  <c r="H594" i="31"/>
  <c r="G594" i="31"/>
  <c r="F594" i="31"/>
  <c r="E594" i="31"/>
  <c r="D594" i="31"/>
  <c r="C594" i="31"/>
  <c r="W593" i="31"/>
  <c r="U593" i="31"/>
  <c r="P593" i="31"/>
  <c r="O593" i="31"/>
  <c r="Q593" i="31" s="1"/>
  <c r="N593" i="31"/>
  <c r="M593" i="31"/>
  <c r="L593" i="31"/>
  <c r="K593" i="31"/>
  <c r="J593" i="31"/>
  <c r="I593" i="31"/>
  <c r="H593" i="31"/>
  <c r="G593" i="31"/>
  <c r="F593" i="31"/>
  <c r="E593" i="31"/>
  <c r="D593" i="31"/>
  <c r="C593" i="31"/>
  <c r="W592" i="31"/>
  <c r="U592" i="31"/>
  <c r="P592" i="31"/>
  <c r="O592" i="31"/>
  <c r="Q592" i="31" s="1"/>
  <c r="N592" i="31"/>
  <c r="M592" i="31"/>
  <c r="L592" i="31"/>
  <c r="K592" i="31"/>
  <c r="S592" i="31" s="1"/>
  <c r="J592" i="31"/>
  <c r="I592" i="31"/>
  <c r="H592" i="31"/>
  <c r="G592" i="31"/>
  <c r="F592" i="31"/>
  <c r="E592" i="31"/>
  <c r="D592" i="31"/>
  <c r="C592" i="31"/>
  <c r="W591" i="31"/>
  <c r="V591" i="31"/>
  <c r="U591" i="31"/>
  <c r="S591" i="31"/>
  <c r="Q591" i="31"/>
  <c r="Y591" i="31" s="1"/>
  <c r="P591" i="31"/>
  <c r="X591" i="31" s="1"/>
  <c r="O591" i="31"/>
  <c r="N591" i="31"/>
  <c r="M591" i="31"/>
  <c r="L591" i="31"/>
  <c r="K591" i="31"/>
  <c r="J591" i="31"/>
  <c r="I591" i="31"/>
  <c r="H591" i="31"/>
  <c r="G591" i="31"/>
  <c r="F591" i="31"/>
  <c r="E591" i="31"/>
  <c r="D591" i="31"/>
  <c r="C591" i="31"/>
  <c r="U590" i="31"/>
  <c r="S590" i="31"/>
  <c r="P590" i="31"/>
  <c r="N590" i="31"/>
  <c r="M590" i="31"/>
  <c r="L590" i="31"/>
  <c r="O590" i="31" s="1"/>
  <c r="Q590" i="31" s="1"/>
  <c r="K590" i="31"/>
  <c r="J590" i="31"/>
  <c r="I590" i="31"/>
  <c r="H590" i="31"/>
  <c r="G590" i="31"/>
  <c r="F590" i="31"/>
  <c r="E590" i="31"/>
  <c r="D590" i="31"/>
  <c r="C590" i="31"/>
  <c r="U589" i="31"/>
  <c r="P589" i="31"/>
  <c r="O589" i="31"/>
  <c r="Q589" i="31" s="1"/>
  <c r="N589" i="31"/>
  <c r="W589" i="31" s="1"/>
  <c r="M589" i="31"/>
  <c r="L589" i="31"/>
  <c r="K589" i="31"/>
  <c r="J589" i="31"/>
  <c r="I589" i="31"/>
  <c r="H589" i="31"/>
  <c r="G589" i="31"/>
  <c r="F589" i="31"/>
  <c r="E589" i="31"/>
  <c r="D589" i="31"/>
  <c r="C589" i="31"/>
  <c r="W588" i="31"/>
  <c r="U588" i="31"/>
  <c r="P588" i="31"/>
  <c r="N588" i="31"/>
  <c r="M588" i="31"/>
  <c r="L588" i="31"/>
  <c r="O588" i="31" s="1"/>
  <c r="Q588" i="31" s="1"/>
  <c r="K588" i="31"/>
  <c r="J588" i="31"/>
  <c r="I588" i="31"/>
  <c r="H588" i="31"/>
  <c r="G588" i="31"/>
  <c r="F588" i="31"/>
  <c r="E588" i="31"/>
  <c r="D588" i="31"/>
  <c r="C588" i="31"/>
  <c r="W587" i="31"/>
  <c r="V587" i="31"/>
  <c r="U587" i="31"/>
  <c r="S587" i="31"/>
  <c r="X587" i="31" s="1"/>
  <c r="Q587" i="31"/>
  <c r="P587" i="31"/>
  <c r="N587" i="31"/>
  <c r="M587" i="31"/>
  <c r="L587" i="31"/>
  <c r="O587" i="31" s="1"/>
  <c r="K587" i="31"/>
  <c r="J587" i="31"/>
  <c r="I587" i="31"/>
  <c r="H587" i="31"/>
  <c r="G587" i="31"/>
  <c r="F587" i="31"/>
  <c r="E587" i="31"/>
  <c r="D587" i="31"/>
  <c r="C587" i="31"/>
  <c r="W586" i="31"/>
  <c r="V586" i="31"/>
  <c r="U586" i="31"/>
  <c r="S586" i="31"/>
  <c r="P586" i="31"/>
  <c r="O586" i="31"/>
  <c r="Q586" i="31" s="1"/>
  <c r="Y586" i="31" s="1"/>
  <c r="N586" i="31"/>
  <c r="M586" i="31"/>
  <c r="L586" i="31"/>
  <c r="K586" i="31"/>
  <c r="J586" i="31"/>
  <c r="I586" i="31"/>
  <c r="H586" i="31"/>
  <c r="G586" i="31"/>
  <c r="F586" i="31"/>
  <c r="E586" i="31"/>
  <c r="D586" i="31"/>
  <c r="C586" i="31"/>
  <c r="U585" i="31"/>
  <c r="Q585" i="31"/>
  <c r="P585" i="31"/>
  <c r="O585" i="31"/>
  <c r="N585" i="31"/>
  <c r="W585" i="31" s="1"/>
  <c r="M585" i="31"/>
  <c r="L585" i="31"/>
  <c r="K585" i="31"/>
  <c r="J585" i="31"/>
  <c r="I585" i="31"/>
  <c r="H585" i="31"/>
  <c r="G585" i="31"/>
  <c r="F585" i="31"/>
  <c r="E585" i="31"/>
  <c r="D585" i="31"/>
  <c r="C585" i="31"/>
  <c r="U584" i="31"/>
  <c r="P584" i="31"/>
  <c r="N584" i="31"/>
  <c r="W584" i="31" s="1"/>
  <c r="M584" i="31"/>
  <c r="L584" i="31"/>
  <c r="O584" i="31" s="1"/>
  <c r="Q584" i="31" s="1"/>
  <c r="K584" i="31"/>
  <c r="J584" i="31"/>
  <c r="I584" i="31"/>
  <c r="H584" i="31"/>
  <c r="G584" i="31"/>
  <c r="F584" i="31"/>
  <c r="E584" i="31"/>
  <c r="D584" i="31"/>
  <c r="C584" i="31"/>
  <c r="W583" i="31"/>
  <c r="U583" i="31"/>
  <c r="Q583" i="31"/>
  <c r="P583" i="31"/>
  <c r="O583" i="31"/>
  <c r="N583" i="31"/>
  <c r="M583" i="31"/>
  <c r="L583" i="31"/>
  <c r="K583" i="31"/>
  <c r="V583" i="31" s="1"/>
  <c r="J583" i="31"/>
  <c r="I583" i="31"/>
  <c r="H583" i="31"/>
  <c r="G583" i="31"/>
  <c r="F583" i="31"/>
  <c r="E583" i="31"/>
  <c r="D583" i="31"/>
  <c r="C583" i="31"/>
  <c r="W582" i="31"/>
  <c r="V582" i="31"/>
  <c r="U582" i="31"/>
  <c r="P582" i="31"/>
  <c r="O582" i="31"/>
  <c r="Q582" i="31" s="1"/>
  <c r="Y582" i="31" s="1"/>
  <c r="N582" i="31"/>
  <c r="M582" i="31"/>
  <c r="L582" i="31"/>
  <c r="K582" i="31"/>
  <c r="S582" i="31" s="1"/>
  <c r="J582" i="31"/>
  <c r="I582" i="31"/>
  <c r="H582" i="31"/>
  <c r="G582" i="31"/>
  <c r="F582" i="31"/>
  <c r="E582" i="31"/>
  <c r="D582" i="31"/>
  <c r="C582" i="31"/>
  <c r="U581" i="31"/>
  <c r="S581" i="31"/>
  <c r="P581" i="31"/>
  <c r="N581" i="31"/>
  <c r="W581" i="31" s="1"/>
  <c r="M581" i="31"/>
  <c r="L581" i="31"/>
  <c r="O581" i="31" s="1"/>
  <c r="Q581" i="31" s="1"/>
  <c r="K581" i="31"/>
  <c r="J581" i="31"/>
  <c r="I581" i="31"/>
  <c r="H581" i="31"/>
  <c r="G581" i="31"/>
  <c r="F581" i="31"/>
  <c r="E581" i="31"/>
  <c r="D581" i="31"/>
  <c r="C581" i="31"/>
  <c r="W580" i="31"/>
  <c r="U580" i="31"/>
  <c r="P580" i="31"/>
  <c r="N580" i="31"/>
  <c r="M580" i="31"/>
  <c r="L580" i="31"/>
  <c r="O580" i="31" s="1"/>
  <c r="Q580" i="31" s="1"/>
  <c r="K580" i="31"/>
  <c r="V580" i="31" s="1"/>
  <c r="J580" i="31"/>
  <c r="I580" i="31"/>
  <c r="H580" i="31"/>
  <c r="G580" i="31"/>
  <c r="F580" i="31"/>
  <c r="E580" i="31"/>
  <c r="D580" i="31"/>
  <c r="C580" i="31"/>
  <c r="W579" i="31"/>
  <c r="V579" i="31"/>
  <c r="U579" i="31"/>
  <c r="P579" i="31"/>
  <c r="O579" i="31"/>
  <c r="Q579" i="31" s="1"/>
  <c r="Y579" i="31" s="1"/>
  <c r="N579" i="31"/>
  <c r="M579" i="31"/>
  <c r="L579" i="31"/>
  <c r="K579" i="31"/>
  <c r="S579" i="31" s="1"/>
  <c r="J579" i="31"/>
  <c r="I579" i="31"/>
  <c r="H579" i="31"/>
  <c r="G579" i="31"/>
  <c r="F579" i="31"/>
  <c r="E579" i="31"/>
  <c r="D579" i="31"/>
  <c r="C579" i="31"/>
  <c r="Y578" i="31"/>
  <c r="W578" i="31"/>
  <c r="V578" i="31"/>
  <c r="U578" i="31"/>
  <c r="S578" i="31"/>
  <c r="P578" i="31"/>
  <c r="N578" i="31"/>
  <c r="M578" i="31"/>
  <c r="L578" i="31"/>
  <c r="O578" i="31" s="1"/>
  <c r="Q578" i="31" s="1"/>
  <c r="K578" i="31"/>
  <c r="J578" i="31"/>
  <c r="I578" i="31"/>
  <c r="H578" i="31"/>
  <c r="G578" i="31"/>
  <c r="F578" i="31"/>
  <c r="E578" i="31"/>
  <c r="D578" i="31"/>
  <c r="C578" i="31"/>
  <c r="V577" i="31"/>
  <c r="U577" i="31"/>
  <c r="S577" i="31"/>
  <c r="P577" i="31"/>
  <c r="X577" i="31" s="1"/>
  <c r="O577" i="31"/>
  <c r="Q577" i="31" s="1"/>
  <c r="Y577" i="31" s="1"/>
  <c r="N577" i="31"/>
  <c r="W577" i="31" s="1"/>
  <c r="M577" i="31"/>
  <c r="L577" i="31"/>
  <c r="K577" i="31"/>
  <c r="J577" i="31"/>
  <c r="I577" i="31"/>
  <c r="H577" i="31"/>
  <c r="G577" i="31"/>
  <c r="F577" i="31"/>
  <c r="E577" i="31"/>
  <c r="D577" i="31"/>
  <c r="C577" i="31"/>
  <c r="U576" i="31"/>
  <c r="S576" i="31"/>
  <c r="P576" i="31"/>
  <c r="N576" i="31"/>
  <c r="W576" i="31" s="1"/>
  <c r="M576" i="31"/>
  <c r="L576" i="31"/>
  <c r="O576" i="31" s="1"/>
  <c r="Q576" i="31" s="1"/>
  <c r="K576" i="31"/>
  <c r="J576" i="31"/>
  <c r="I576" i="31"/>
  <c r="H576" i="31"/>
  <c r="G576" i="31"/>
  <c r="F576" i="31"/>
  <c r="E576" i="31"/>
  <c r="D576" i="31"/>
  <c r="C576" i="31"/>
  <c r="U575" i="31"/>
  <c r="S575" i="31"/>
  <c r="P575" i="31"/>
  <c r="O575" i="31"/>
  <c r="Q575" i="31" s="1"/>
  <c r="N575" i="31"/>
  <c r="W575" i="31" s="1"/>
  <c r="M575" i="31"/>
  <c r="L575" i="31"/>
  <c r="K575" i="31"/>
  <c r="V575" i="31" s="1"/>
  <c r="J575" i="31"/>
  <c r="I575" i="31"/>
  <c r="H575" i="31"/>
  <c r="G575" i="31"/>
  <c r="F575" i="31"/>
  <c r="E575" i="31"/>
  <c r="D575" i="31"/>
  <c r="C575" i="31"/>
  <c r="U574" i="31"/>
  <c r="P574" i="31"/>
  <c r="N574" i="31"/>
  <c r="W574" i="31" s="1"/>
  <c r="M574" i="31"/>
  <c r="L574" i="31"/>
  <c r="O574" i="31" s="1"/>
  <c r="Q574" i="31" s="1"/>
  <c r="K574" i="31"/>
  <c r="S574" i="31" s="1"/>
  <c r="J574" i="31"/>
  <c r="I574" i="31"/>
  <c r="H574" i="31"/>
  <c r="G574" i="31"/>
  <c r="F574" i="31"/>
  <c r="E574" i="31"/>
  <c r="D574" i="31"/>
  <c r="C574" i="31"/>
  <c r="U573" i="31"/>
  <c r="P573" i="31"/>
  <c r="N573" i="31"/>
  <c r="W573" i="31" s="1"/>
  <c r="M573" i="31"/>
  <c r="L573" i="31"/>
  <c r="O573" i="31" s="1"/>
  <c r="Q573" i="31" s="1"/>
  <c r="K573" i="31"/>
  <c r="V573" i="31" s="1"/>
  <c r="J573" i="31"/>
  <c r="I573" i="31"/>
  <c r="H573" i="31"/>
  <c r="G573" i="31"/>
  <c r="F573" i="31"/>
  <c r="E573" i="31"/>
  <c r="D573" i="31"/>
  <c r="C573" i="31"/>
  <c r="W572" i="31"/>
  <c r="V572" i="31"/>
  <c r="U572" i="31"/>
  <c r="S572" i="31"/>
  <c r="Q572" i="31"/>
  <c r="P572" i="31"/>
  <c r="N572" i="31"/>
  <c r="M572" i="31"/>
  <c r="L572" i="31"/>
  <c r="O572" i="31" s="1"/>
  <c r="K572" i="31"/>
  <c r="J572" i="31"/>
  <c r="I572" i="31"/>
  <c r="H572" i="31"/>
  <c r="G572" i="31"/>
  <c r="F572" i="31"/>
  <c r="E572" i="31"/>
  <c r="D572" i="31"/>
  <c r="C572" i="31"/>
  <c r="U571" i="31"/>
  <c r="S571" i="31"/>
  <c r="P571" i="31"/>
  <c r="O571" i="31"/>
  <c r="Q571" i="31" s="1"/>
  <c r="N571" i="31"/>
  <c r="W571" i="31" s="1"/>
  <c r="M571" i="31"/>
  <c r="L571" i="31"/>
  <c r="K571" i="31"/>
  <c r="J571" i="31"/>
  <c r="I571" i="31"/>
  <c r="H571" i="31"/>
  <c r="G571" i="31"/>
  <c r="F571" i="31"/>
  <c r="E571" i="31"/>
  <c r="D571" i="31"/>
  <c r="C571" i="31"/>
  <c r="V570" i="31"/>
  <c r="U570" i="31"/>
  <c r="S570" i="31"/>
  <c r="P570" i="31"/>
  <c r="N570" i="31"/>
  <c r="W570" i="31" s="1"/>
  <c r="M570" i="31"/>
  <c r="L570" i="31"/>
  <c r="O570" i="31" s="1"/>
  <c r="Q570" i="31" s="1"/>
  <c r="K570" i="31"/>
  <c r="J570" i="31"/>
  <c r="I570" i="31"/>
  <c r="H570" i="31"/>
  <c r="G570" i="31"/>
  <c r="F570" i="31"/>
  <c r="E570" i="31"/>
  <c r="D570" i="31"/>
  <c r="C570" i="31"/>
  <c r="U569" i="31"/>
  <c r="S569" i="31"/>
  <c r="P569" i="31"/>
  <c r="O569" i="31"/>
  <c r="Q569" i="31" s="1"/>
  <c r="N569" i="31"/>
  <c r="W569" i="31" s="1"/>
  <c r="M569" i="31"/>
  <c r="L569" i="31"/>
  <c r="K569" i="31"/>
  <c r="J569" i="31"/>
  <c r="I569" i="31"/>
  <c r="H569" i="31"/>
  <c r="G569" i="31"/>
  <c r="F569" i="31"/>
  <c r="E569" i="31"/>
  <c r="D569" i="31"/>
  <c r="C569" i="31"/>
  <c r="U568" i="31"/>
  <c r="P568" i="31"/>
  <c r="N568" i="31"/>
  <c r="W568" i="31" s="1"/>
  <c r="M568" i="31"/>
  <c r="L568" i="31"/>
  <c r="O568" i="31" s="1"/>
  <c r="Q568" i="31" s="1"/>
  <c r="K568" i="31"/>
  <c r="S568" i="31" s="1"/>
  <c r="J568" i="31"/>
  <c r="I568" i="31"/>
  <c r="H568" i="31"/>
  <c r="G568" i="31"/>
  <c r="F568" i="31"/>
  <c r="E568" i="31"/>
  <c r="D568" i="31"/>
  <c r="C568" i="31"/>
  <c r="W567" i="31"/>
  <c r="V567" i="31"/>
  <c r="U567" i="31"/>
  <c r="S567" i="31"/>
  <c r="P567" i="31"/>
  <c r="N567" i="31"/>
  <c r="M567" i="31"/>
  <c r="L567" i="31"/>
  <c r="O567" i="31" s="1"/>
  <c r="Q567" i="31" s="1"/>
  <c r="K567" i="31"/>
  <c r="J567" i="31"/>
  <c r="I567" i="31"/>
  <c r="H567" i="31"/>
  <c r="G567" i="31"/>
  <c r="F567" i="31"/>
  <c r="E567" i="31"/>
  <c r="D567" i="31"/>
  <c r="C567" i="31"/>
  <c r="W566" i="31"/>
  <c r="V566" i="31"/>
  <c r="U566" i="31"/>
  <c r="S566" i="31"/>
  <c r="P566" i="31"/>
  <c r="N566" i="31"/>
  <c r="M566" i="31"/>
  <c r="L566" i="31"/>
  <c r="O566" i="31" s="1"/>
  <c r="Q566" i="31" s="1"/>
  <c r="Y566" i="31" s="1"/>
  <c r="K566" i="31"/>
  <c r="J566" i="31"/>
  <c r="I566" i="31"/>
  <c r="H566" i="31"/>
  <c r="G566" i="31"/>
  <c r="F566" i="31"/>
  <c r="E566" i="31"/>
  <c r="D566" i="31"/>
  <c r="C566" i="31"/>
  <c r="V565" i="31"/>
  <c r="U565" i="31"/>
  <c r="S565" i="31"/>
  <c r="P565" i="31"/>
  <c r="O565" i="31"/>
  <c r="Q565" i="31" s="1"/>
  <c r="N565" i="31"/>
  <c r="W565" i="31" s="1"/>
  <c r="M565" i="31"/>
  <c r="L565" i="31"/>
  <c r="K565" i="31"/>
  <c r="J565" i="31"/>
  <c r="I565" i="31"/>
  <c r="H565" i="31"/>
  <c r="G565" i="31"/>
  <c r="F565" i="31"/>
  <c r="E565" i="31"/>
  <c r="D565" i="31"/>
  <c r="C565" i="31"/>
  <c r="U564" i="31"/>
  <c r="S564" i="31"/>
  <c r="P564" i="31"/>
  <c r="O564" i="31"/>
  <c r="Q564" i="31" s="1"/>
  <c r="N564" i="31"/>
  <c r="M564" i="31"/>
  <c r="L564" i="31"/>
  <c r="K564" i="31"/>
  <c r="J564" i="31"/>
  <c r="I564" i="31"/>
  <c r="H564" i="31"/>
  <c r="G564" i="31"/>
  <c r="F564" i="31"/>
  <c r="E564" i="31"/>
  <c r="D564" i="31"/>
  <c r="C564" i="31"/>
  <c r="U563" i="31"/>
  <c r="P563" i="31"/>
  <c r="N563" i="31"/>
  <c r="W563" i="31" s="1"/>
  <c r="M563" i="31"/>
  <c r="L563" i="31"/>
  <c r="O563" i="31" s="1"/>
  <c r="Q563" i="31" s="1"/>
  <c r="K563" i="31"/>
  <c r="V563" i="31" s="1"/>
  <c r="J563" i="31"/>
  <c r="I563" i="31"/>
  <c r="H563" i="31"/>
  <c r="G563" i="31"/>
  <c r="F563" i="31"/>
  <c r="E563" i="31"/>
  <c r="D563" i="31"/>
  <c r="C563" i="31"/>
  <c r="W562" i="31"/>
  <c r="V562" i="31"/>
  <c r="U562" i="31"/>
  <c r="P562" i="31"/>
  <c r="N562" i="31"/>
  <c r="M562" i="31"/>
  <c r="L562" i="31"/>
  <c r="O562" i="31" s="1"/>
  <c r="Q562" i="31" s="1"/>
  <c r="K562" i="31"/>
  <c r="S562" i="31" s="1"/>
  <c r="J562" i="31"/>
  <c r="I562" i="31"/>
  <c r="H562" i="31"/>
  <c r="G562" i="31"/>
  <c r="F562" i="31"/>
  <c r="E562" i="31"/>
  <c r="D562" i="31"/>
  <c r="C562" i="31"/>
  <c r="U561" i="31"/>
  <c r="S561" i="31"/>
  <c r="P561" i="31"/>
  <c r="N561" i="31"/>
  <c r="W561" i="31" s="1"/>
  <c r="M561" i="31"/>
  <c r="L561" i="31"/>
  <c r="O561" i="31" s="1"/>
  <c r="Q561" i="31" s="1"/>
  <c r="K561" i="31"/>
  <c r="J561" i="31"/>
  <c r="I561" i="31"/>
  <c r="H561" i="31"/>
  <c r="G561" i="31"/>
  <c r="F561" i="31"/>
  <c r="E561" i="31"/>
  <c r="D561" i="31"/>
  <c r="C561" i="31"/>
  <c r="W560" i="31"/>
  <c r="V560" i="31"/>
  <c r="U560" i="31"/>
  <c r="S560" i="31"/>
  <c r="P560" i="31"/>
  <c r="N560" i="31"/>
  <c r="M560" i="31"/>
  <c r="L560" i="31"/>
  <c r="O560" i="31" s="1"/>
  <c r="Q560" i="31" s="1"/>
  <c r="K560" i="31"/>
  <c r="J560" i="31"/>
  <c r="I560" i="31"/>
  <c r="H560" i="31"/>
  <c r="G560" i="31"/>
  <c r="F560" i="31"/>
  <c r="E560" i="31"/>
  <c r="D560" i="31"/>
  <c r="C560" i="31"/>
  <c r="V559" i="31"/>
  <c r="U559" i="31"/>
  <c r="S559" i="31"/>
  <c r="Q559" i="31"/>
  <c r="Y559" i="31" s="1"/>
  <c r="P559" i="31"/>
  <c r="O559" i="31"/>
  <c r="N559" i="31"/>
  <c r="W559" i="31" s="1"/>
  <c r="M559" i="31"/>
  <c r="L559" i="31"/>
  <c r="K559" i="31"/>
  <c r="J559" i="31"/>
  <c r="I559" i="31"/>
  <c r="H559" i="31"/>
  <c r="G559" i="31"/>
  <c r="F559" i="31"/>
  <c r="E559" i="31"/>
  <c r="D559" i="31"/>
  <c r="C559" i="31"/>
  <c r="U558" i="31"/>
  <c r="S558" i="31"/>
  <c r="P558" i="31"/>
  <c r="N558" i="31"/>
  <c r="W558" i="31" s="1"/>
  <c r="M558" i="31"/>
  <c r="L558" i="31"/>
  <c r="O558" i="31" s="1"/>
  <c r="Q558" i="31" s="1"/>
  <c r="K558" i="31"/>
  <c r="J558" i="31"/>
  <c r="I558" i="31"/>
  <c r="H558" i="31"/>
  <c r="G558" i="31"/>
  <c r="F558" i="31"/>
  <c r="E558" i="31"/>
  <c r="D558" i="31"/>
  <c r="C558" i="31"/>
  <c r="X557" i="31"/>
  <c r="U557" i="31"/>
  <c r="S557" i="31"/>
  <c r="Y557" i="31" s="1"/>
  <c r="P557" i="31"/>
  <c r="O557" i="31"/>
  <c r="Q557" i="31" s="1"/>
  <c r="N557" i="31"/>
  <c r="W557" i="31" s="1"/>
  <c r="M557" i="31"/>
  <c r="L557" i="31"/>
  <c r="K557" i="31"/>
  <c r="V557" i="31" s="1"/>
  <c r="J557" i="31"/>
  <c r="I557" i="31"/>
  <c r="H557" i="31"/>
  <c r="G557" i="31"/>
  <c r="F557" i="31"/>
  <c r="E557" i="31"/>
  <c r="D557" i="31"/>
  <c r="C557" i="31"/>
  <c r="U556" i="31"/>
  <c r="P556" i="31"/>
  <c r="N556" i="31"/>
  <c r="M556" i="31"/>
  <c r="L556" i="31"/>
  <c r="O556" i="31" s="1"/>
  <c r="Q556" i="31" s="1"/>
  <c r="K556" i="31"/>
  <c r="S556" i="31" s="1"/>
  <c r="J556" i="31"/>
  <c r="I556" i="31"/>
  <c r="H556" i="31"/>
  <c r="G556" i="31"/>
  <c r="F556" i="31"/>
  <c r="E556" i="31"/>
  <c r="D556" i="31"/>
  <c r="C556" i="31"/>
  <c r="U555" i="31"/>
  <c r="P555" i="31"/>
  <c r="N555" i="31"/>
  <c r="W555" i="31" s="1"/>
  <c r="M555" i="31"/>
  <c r="L555" i="31"/>
  <c r="O555" i="31" s="1"/>
  <c r="Q555" i="31" s="1"/>
  <c r="K555" i="31"/>
  <c r="V555" i="31" s="1"/>
  <c r="J555" i="31"/>
  <c r="I555" i="31"/>
  <c r="H555" i="31"/>
  <c r="G555" i="31"/>
  <c r="F555" i="31"/>
  <c r="E555" i="31"/>
  <c r="D555" i="31"/>
  <c r="C555" i="31"/>
  <c r="W554" i="31"/>
  <c r="V554" i="31"/>
  <c r="U554" i="31"/>
  <c r="S554" i="31"/>
  <c r="Q554" i="31"/>
  <c r="P554" i="31"/>
  <c r="N554" i="31"/>
  <c r="M554" i="31"/>
  <c r="L554" i="31"/>
  <c r="O554" i="31" s="1"/>
  <c r="K554" i="31"/>
  <c r="J554" i="31"/>
  <c r="I554" i="31"/>
  <c r="H554" i="31"/>
  <c r="G554" i="31"/>
  <c r="F554" i="31"/>
  <c r="E554" i="31"/>
  <c r="D554" i="31"/>
  <c r="C554" i="31"/>
  <c r="U553" i="31"/>
  <c r="S553" i="31"/>
  <c r="P553" i="31"/>
  <c r="O553" i="31"/>
  <c r="Q553" i="31" s="1"/>
  <c r="N553" i="31"/>
  <c r="W553" i="31" s="1"/>
  <c r="M553" i="31"/>
  <c r="L553" i="31"/>
  <c r="K553" i="31"/>
  <c r="J553" i="31"/>
  <c r="I553" i="31"/>
  <c r="H553" i="31"/>
  <c r="G553" i="31"/>
  <c r="F553" i="31"/>
  <c r="E553" i="31"/>
  <c r="D553" i="31"/>
  <c r="C553" i="31"/>
  <c r="V552" i="31"/>
  <c r="U552" i="31"/>
  <c r="S552" i="31"/>
  <c r="P552" i="31"/>
  <c r="N552" i="31"/>
  <c r="W552" i="31" s="1"/>
  <c r="M552" i="31"/>
  <c r="L552" i="31"/>
  <c r="O552" i="31" s="1"/>
  <c r="Q552" i="31" s="1"/>
  <c r="K552" i="31"/>
  <c r="J552" i="31"/>
  <c r="I552" i="31"/>
  <c r="H552" i="31"/>
  <c r="G552" i="31"/>
  <c r="F552" i="31"/>
  <c r="E552" i="31"/>
  <c r="D552" i="31"/>
  <c r="C552" i="31"/>
  <c r="U551" i="31"/>
  <c r="S551" i="31"/>
  <c r="P551" i="31"/>
  <c r="O551" i="31"/>
  <c r="Q551" i="31" s="1"/>
  <c r="N551" i="31"/>
  <c r="W551" i="31" s="1"/>
  <c r="M551" i="31"/>
  <c r="L551" i="31"/>
  <c r="K551" i="31"/>
  <c r="J551" i="31"/>
  <c r="I551" i="31"/>
  <c r="H551" i="31"/>
  <c r="G551" i="31"/>
  <c r="F551" i="31"/>
  <c r="E551" i="31"/>
  <c r="D551" i="31"/>
  <c r="C551" i="31"/>
  <c r="U550" i="31"/>
  <c r="P550" i="31"/>
  <c r="N550" i="31"/>
  <c r="W550" i="31" s="1"/>
  <c r="M550" i="31"/>
  <c r="L550" i="31"/>
  <c r="O550" i="31" s="1"/>
  <c r="Q550" i="31" s="1"/>
  <c r="K550" i="31"/>
  <c r="S550" i="31" s="1"/>
  <c r="J550" i="31"/>
  <c r="I550" i="31"/>
  <c r="H550" i="31"/>
  <c r="G550" i="31"/>
  <c r="F550" i="31"/>
  <c r="E550" i="31"/>
  <c r="D550" i="31"/>
  <c r="C550" i="31"/>
  <c r="W549" i="31"/>
  <c r="V549" i="31"/>
  <c r="U549" i="31"/>
  <c r="S549" i="31"/>
  <c r="P549" i="31"/>
  <c r="N549" i="31"/>
  <c r="M549" i="31"/>
  <c r="L549" i="31"/>
  <c r="O549" i="31" s="1"/>
  <c r="Q549" i="31" s="1"/>
  <c r="K549" i="31"/>
  <c r="J549" i="31"/>
  <c r="I549" i="31"/>
  <c r="H549" i="31"/>
  <c r="G549" i="31"/>
  <c r="F549" i="31"/>
  <c r="E549" i="31"/>
  <c r="D549" i="31"/>
  <c r="C549" i="31"/>
  <c r="W548" i="31"/>
  <c r="V548" i="31"/>
  <c r="U548" i="31"/>
  <c r="S548" i="31"/>
  <c r="P548" i="31"/>
  <c r="N548" i="31"/>
  <c r="M548" i="31"/>
  <c r="L548" i="31"/>
  <c r="O548" i="31" s="1"/>
  <c r="Q548" i="31" s="1"/>
  <c r="Y548" i="31" s="1"/>
  <c r="K548" i="31"/>
  <c r="J548" i="31"/>
  <c r="I548" i="31"/>
  <c r="H548" i="31"/>
  <c r="G548" i="31"/>
  <c r="F548" i="31"/>
  <c r="E548" i="31"/>
  <c r="D548" i="31"/>
  <c r="C548" i="31"/>
  <c r="V547" i="31"/>
  <c r="U547" i="31"/>
  <c r="S547" i="31"/>
  <c r="P547" i="31"/>
  <c r="O547" i="31"/>
  <c r="Q547" i="31" s="1"/>
  <c r="Y547" i="31" s="1"/>
  <c r="N547" i="31"/>
  <c r="W547" i="31" s="1"/>
  <c r="M547" i="31"/>
  <c r="L547" i="31"/>
  <c r="K547" i="31"/>
  <c r="J547" i="31"/>
  <c r="I547" i="31"/>
  <c r="H547" i="31"/>
  <c r="G547" i="31"/>
  <c r="F547" i="31"/>
  <c r="E547" i="31"/>
  <c r="D547" i="31"/>
  <c r="C547" i="31"/>
  <c r="U546" i="31"/>
  <c r="S546" i="31"/>
  <c r="P546" i="31"/>
  <c r="O546" i="31"/>
  <c r="Q546" i="31" s="1"/>
  <c r="N546" i="31"/>
  <c r="M546" i="31"/>
  <c r="L546" i="31"/>
  <c r="K546" i="31"/>
  <c r="J546" i="31"/>
  <c r="I546" i="31"/>
  <c r="H546" i="31"/>
  <c r="G546" i="31"/>
  <c r="F546" i="31"/>
  <c r="E546" i="31"/>
  <c r="D546" i="31"/>
  <c r="C546" i="31"/>
  <c r="U545" i="31"/>
  <c r="P545" i="31"/>
  <c r="N545" i="31"/>
  <c r="W545" i="31" s="1"/>
  <c r="M545" i="31"/>
  <c r="L545" i="31"/>
  <c r="O545" i="31" s="1"/>
  <c r="Q545" i="31" s="1"/>
  <c r="K545" i="31"/>
  <c r="J545" i="31"/>
  <c r="I545" i="31"/>
  <c r="H545" i="31"/>
  <c r="G545" i="31"/>
  <c r="F545" i="31"/>
  <c r="E545" i="31"/>
  <c r="D545" i="31"/>
  <c r="C545" i="31"/>
  <c r="W544" i="31"/>
  <c r="V544" i="31"/>
  <c r="U544" i="31"/>
  <c r="P544" i="31"/>
  <c r="N544" i="31"/>
  <c r="M544" i="31"/>
  <c r="L544" i="31"/>
  <c r="O544" i="31" s="1"/>
  <c r="Q544" i="31" s="1"/>
  <c r="K544" i="31"/>
  <c r="S544" i="31" s="1"/>
  <c r="J544" i="31"/>
  <c r="I544" i="31"/>
  <c r="H544" i="31"/>
  <c r="G544" i="31"/>
  <c r="F544" i="31"/>
  <c r="E544" i="31"/>
  <c r="D544" i="31"/>
  <c r="C544" i="31"/>
  <c r="U543" i="31"/>
  <c r="S543" i="31"/>
  <c r="P543" i="31"/>
  <c r="N543" i="31"/>
  <c r="M543" i="31"/>
  <c r="L543" i="31"/>
  <c r="O543" i="31" s="1"/>
  <c r="Q543" i="31" s="1"/>
  <c r="K543" i="31"/>
  <c r="J543" i="31"/>
  <c r="I543" i="31"/>
  <c r="H543" i="31"/>
  <c r="G543" i="31"/>
  <c r="F543" i="31"/>
  <c r="E543" i="31"/>
  <c r="D543" i="31"/>
  <c r="C543" i="31"/>
  <c r="X542" i="31"/>
  <c r="W542" i="31"/>
  <c r="V542" i="31"/>
  <c r="U542" i="31"/>
  <c r="S542" i="31"/>
  <c r="P542" i="31"/>
  <c r="N542" i="31"/>
  <c r="M542" i="31"/>
  <c r="L542" i="31"/>
  <c r="O542" i="31" s="1"/>
  <c r="Q542" i="31" s="1"/>
  <c r="K542" i="31"/>
  <c r="J542" i="31"/>
  <c r="I542" i="31"/>
  <c r="H542" i="31"/>
  <c r="G542" i="31"/>
  <c r="F542" i="31"/>
  <c r="E542" i="31"/>
  <c r="D542" i="31"/>
  <c r="C542" i="31"/>
  <c r="V541" i="31"/>
  <c r="U541" i="31"/>
  <c r="S541" i="31"/>
  <c r="P541" i="31"/>
  <c r="O541" i="31"/>
  <c r="Q541" i="31" s="1"/>
  <c r="Y541" i="31" s="1"/>
  <c r="N541" i="31"/>
  <c r="W541" i="31" s="1"/>
  <c r="M541" i="31"/>
  <c r="L541" i="31"/>
  <c r="K541" i="31"/>
  <c r="J541" i="31"/>
  <c r="I541" i="31"/>
  <c r="H541" i="31"/>
  <c r="G541" i="31"/>
  <c r="F541" i="31"/>
  <c r="E541" i="31"/>
  <c r="D541" i="31"/>
  <c r="C541" i="31"/>
  <c r="U540" i="31"/>
  <c r="S540" i="31"/>
  <c r="P540" i="31"/>
  <c r="N540" i="31"/>
  <c r="W540" i="31" s="1"/>
  <c r="M540" i="31"/>
  <c r="L540" i="31"/>
  <c r="O540" i="31" s="1"/>
  <c r="Q540" i="31" s="1"/>
  <c r="K540" i="31"/>
  <c r="J540" i="31"/>
  <c r="I540" i="31"/>
  <c r="H540" i="31"/>
  <c r="G540" i="31"/>
  <c r="F540" i="31"/>
  <c r="E540" i="31"/>
  <c r="D540" i="31"/>
  <c r="C540" i="31"/>
  <c r="U539" i="31"/>
  <c r="S539" i="31"/>
  <c r="Y539" i="31" s="1"/>
  <c r="P539" i="31"/>
  <c r="O539" i="31"/>
  <c r="Q539" i="31" s="1"/>
  <c r="N539" i="31"/>
  <c r="W539" i="31" s="1"/>
  <c r="M539" i="31"/>
  <c r="L539" i="31"/>
  <c r="K539" i="31"/>
  <c r="V539" i="31" s="1"/>
  <c r="J539" i="31"/>
  <c r="I539" i="31"/>
  <c r="H539" i="31"/>
  <c r="G539" i="31"/>
  <c r="F539" i="31"/>
  <c r="E539" i="31"/>
  <c r="D539" i="31"/>
  <c r="C539" i="31"/>
  <c r="U538" i="31"/>
  <c r="P538" i="31"/>
  <c r="N538" i="31"/>
  <c r="M538" i="31"/>
  <c r="L538" i="31"/>
  <c r="O538" i="31" s="1"/>
  <c r="Q538" i="31" s="1"/>
  <c r="K538" i="31"/>
  <c r="S538" i="31" s="1"/>
  <c r="J538" i="31"/>
  <c r="I538" i="31"/>
  <c r="H538" i="31"/>
  <c r="G538" i="31"/>
  <c r="F538" i="31"/>
  <c r="E538" i="31"/>
  <c r="D538" i="31"/>
  <c r="C538" i="31"/>
  <c r="U537" i="31"/>
  <c r="P537" i="31"/>
  <c r="N537" i="31"/>
  <c r="W537" i="31" s="1"/>
  <c r="M537" i="31"/>
  <c r="L537" i="31"/>
  <c r="O537" i="31" s="1"/>
  <c r="Q537" i="31" s="1"/>
  <c r="K537" i="31"/>
  <c r="V537" i="31" s="1"/>
  <c r="J537" i="31"/>
  <c r="I537" i="31"/>
  <c r="H537" i="31"/>
  <c r="G537" i="31"/>
  <c r="F537" i="31"/>
  <c r="E537" i="31"/>
  <c r="D537" i="31"/>
  <c r="C537" i="31"/>
  <c r="W536" i="31"/>
  <c r="V536" i="31"/>
  <c r="U536" i="31"/>
  <c r="S536" i="31"/>
  <c r="Q536" i="31"/>
  <c r="P536" i="31"/>
  <c r="N536" i="31"/>
  <c r="M536" i="31"/>
  <c r="L536" i="31"/>
  <c r="O536" i="31" s="1"/>
  <c r="K536" i="31"/>
  <c r="J536" i="31"/>
  <c r="I536" i="31"/>
  <c r="H536" i="31"/>
  <c r="G536" i="31"/>
  <c r="F536" i="31"/>
  <c r="E536" i="31"/>
  <c r="D536" i="31"/>
  <c r="C536" i="31"/>
  <c r="U535" i="31"/>
  <c r="S535" i="31"/>
  <c r="P535" i="31"/>
  <c r="O535" i="31"/>
  <c r="Q535" i="31" s="1"/>
  <c r="N535" i="31"/>
  <c r="W535" i="31" s="1"/>
  <c r="M535" i="31"/>
  <c r="L535" i="31"/>
  <c r="K535" i="31"/>
  <c r="J535" i="31"/>
  <c r="I535" i="31"/>
  <c r="H535" i="31"/>
  <c r="G535" i="31"/>
  <c r="F535" i="31"/>
  <c r="E535" i="31"/>
  <c r="D535" i="31"/>
  <c r="C535" i="31"/>
  <c r="V534" i="31"/>
  <c r="U534" i="31"/>
  <c r="S534" i="31"/>
  <c r="P534" i="31"/>
  <c r="N534" i="31"/>
  <c r="W534" i="31" s="1"/>
  <c r="M534" i="31"/>
  <c r="L534" i="31"/>
  <c r="O534" i="31" s="1"/>
  <c r="Q534" i="31" s="1"/>
  <c r="K534" i="31"/>
  <c r="J534" i="31"/>
  <c r="I534" i="31"/>
  <c r="H534" i="31"/>
  <c r="G534" i="31"/>
  <c r="F534" i="31"/>
  <c r="E534" i="31"/>
  <c r="D534" i="31"/>
  <c r="C534" i="31"/>
  <c r="U533" i="31"/>
  <c r="S533" i="31"/>
  <c r="P533" i="31"/>
  <c r="O533" i="31"/>
  <c r="Q533" i="31" s="1"/>
  <c r="N533" i="31"/>
  <c r="W533" i="31" s="1"/>
  <c r="M533" i="31"/>
  <c r="L533" i="31"/>
  <c r="K533" i="31"/>
  <c r="J533" i="31"/>
  <c r="I533" i="31"/>
  <c r="H533" i="31"/>
  <c r="G533" i="31"/>
  <c r="F533" i="31"/>
  <c r="E533" i="31"/>
  <c r="D533" i="31"/>
  <c r="C533" i="31"/>
  <c r="U532" i="31"/>
  <c r="P532" i="31"/>
  <c r="N532" i="31"/>
  <c r="W532" i="31" s="1"/>
  <c r="M532" i="31"/>
  <c r="L532" i="31"/>
  <c r="O532" i="31" s="1"/>
  <c r="Q532" i="31" s="1"/>
  <c r="K532" i="31"/>
  <c r="S532" i="31" s="1"/>
  <c r="J532" i="31"/>
  <c r="I532" i="31"/>
  <c r="H532" i="31"/>
  <c r="G532" i="31"/>
  <c r="F532" i="31"/>
  <c r="E532" i="31"/>
  <c r="D532" i="31"/>
  <c r="C532" i="31"/>
  <c r="W531" i="31"/>
  <c r="V531" i="31"/>
  <c r="U531" i="31"/>
  <c r="S531" i="31"/>
  <c r="X531" i="31" s="1"/>
  <c r="P531" i="31"/>
  <c r="N531" i="31"/>
  <c r="M531" i="31"/>
  <c r="L531" i="31"/>
  <c r="O531" i="31" s="1"/>
  <c r="Q531" i="31" s="1"/>
  <c r="Y531" i="31" s="1"/>
  <c r="K531" i="31"/>
  <c r="J531" i="31"/>
  <c r="I531" i="31"/>
  <c r="H531" i="31"/>
  <c r="G531" i="31"/>
  <c r="F531" i="31"/>
  <c r="E531" i="31"/>
  <c r="D531" i="31"/>
  <c r="C531" i="31"/>
  <c r="W530" i="31"/>
  <c r="V530" i="31"/>
  <c r="U530" i="31"/>
  <c r="S530" i="31"/>
  <c r="P530" i="31"/>
  <c r="N530" i="31"/>
  <c r="M530" i="31"/>
  <c r="L530" i="31"/>
  <c r="O530" i="31" s="1"/>
  <c r="Q530" i="31" s="1"/>
  <c r="Y530" i="31" s="1"/>
  <c r="K530" i="31"/>
  <c r="J530" i="31"/>
  <c r="I530" i="31"/>
  <c r="H530" i="31"/>
  <c r="G530" i="31"/>
  <c r="F530" i="31"/>
  <c r="E530" i="31"/>
  <c r="D530" i="31"/>
  <c r="C530" i="31"/>
  <c r="V529" i="31"/>
  <c r="U529" i="31"/>
  <c r="X529" i="31" s="1"/>
  <c r="S529" i="31"/>
  <c r="P529" i="31"/>
  <c r="O529" i="31"/>
  <c r="Q529" i="31" s="1"/>
  <c r="N529" i="31"/>
  <c r="W529" i="31" s="1"/>
  <c r="M529" i="31"/>
  <c r="L529" i="31"/>
  <c r="K529" i="31"/>
  <c r="J529" i="31"/>
  <c r="I529" i="31"/>
  <c r="H529" i="31"/>
  <c r="G529" i="31"/>
  <c r="F529" i="31"/>
  <c r="E529" i="31"/>
  <c r="D529" i="31"/>
  <c r="C529" i="31"/>
  <c r="U528" i="31"/>
  <c r="S528" i="31"/>
  <c r="Q528" i="31"/>
  <c r="P528" i="31"/>
  <c r="O528" i="31"/>
  <c r="N528" i="31"/>
  <c r="M528" i="31"/>
  <c r="L528" i="31"/>
  <c r="K528" i="31"/>
  <c r="J528" i="31"/>
  <c r="I528" i="31"/>
  <c r="H528" i="31"/>
  <c r="G528" i="31"/>
  <c r="F528" i="31"/>
  <c r="E528" i="31"/>
  <c r="D528" i="31"/>
  <c r="C528" i="31"/>
  <c r="U527" i="31"/>
  <c r="P527" i="31"/>
  <c r="N527" i="31"/>
  <c r="W527" i="31" s="1"/>
  <c r="M527" i="31"/>
  <c r="L527" i="31"/>
  <c r="O527" i="31" s="1"/>
  <c r="Q527" i="31" s="1"/>
  <c r="K527" i="31"/>
  <c r="J527" i="31"/>
  <c r="I527" i="31"/>
  <c r="H527" i="31"/>
  <c r="G527" i="31"/>
  <c r="F527" i="31"/>
  <c r="E527" i="31"/>
  <c r="D527" i="31"/>
  <c r="C527" i="31"/>
  <c r="Y526" i="31"/>
  <c r="W526" i="31"/>
  <c r="V526" i="31"/>
  <c r="X526" i="31" s="1"/>
  <c r="U526" i="31"/>
  <c r="P526" i="31"/>
  <c r="N526" i="31"/>
  <c r="M526" i="31"/>
  <c r="L526" i="31"/>
  <c r="O526" i="31" s="1"/>
  <c r="Q526" i="31" s="1"/>
  <c r="K526" i="31"/>
  <c r="S526" i="31" s="1"/>
  <c r="J526" i="31"/>
  <c r="I526" i="31"/>
  <c r="H526" i="31"/>
  <c r="G526" i="31"/>
  <c r="F526" i="31"/>
  <c r="E526" i="31"/>
  <c r="D526" i="31"/>
  <c r="C526" i="31"/>
  <c r="U525" i="31"/>
  <c r="S525" i="31"/>
  <c r="P525" i="31"/>
  <c r="N525" i="31"/>
  <c r="M525" i="31"/>
  <c r="L525" i="31"/>
  <c r="O525" i="31" s="1"/>
  <c r="Q525" i="31" s="1"/>
  <c r="K525" i="31"/>
  <c r="J525" i="31"/>
  <c r="I525" i="31"/>
  <c r="H525" i="31"/>
  <c r="G525" i="31"/>
  <c r="F525" i="31"/>
  <c r="E525" i="31"/>
  <c r="D525" i="31"/>
  <c r="C525" i="31"/>
  <c r="W524" i="31"/>
  <c r="V524" i="31"/>
  <c r="U524" i="31"/>
  <c r="S524" i="31"/>
  <c r="P524" i="31"/>
  <c r="N524" i="31"/>
  <c r="M524" i="31"/>
  <c r="L524" i="31"/>
  <c r="O524" i="31" s="1"/>
  <c r="Q524" i="31" s="1"/>
  <c r="K524" i="31"/>
  <c r="J524" i="31"/>
  <c r="I524" i="31"/>
  <c r="H524" i="31"/>
  <c r="G524" i="31"/>
  <c r="F524" i="31"/>
  <c r="E524" i="31"/>
  <c r="D524" i="31"/>
  <c r="C524" i="31"/>
  <c r="V523" i="31"/>
  <c r="U523" i="31"/>
  <c r="S523" i="31"/>
  <c r="P523" i="31"/>
  <c r="O523" i="31"/>
  <c r="Q523" i="31" s="1"/>
  <c r="N523" i="31"/>
  <c r="W523" i="31" s="1"/>
  <c r="M523" i="31"/>
  <c r="L523" i="31"/>
  <c r="K523" i="31"/>
  <c r="J523" i="31"/>
  <c r="I523" i="31"/>
  <c r="H523" i="31"/>
  <c r="G523" i="31"/>
  <c r="F523" i="31"/>
  <c r="E523" i="31"/>
  <c r="D523" i="31"/>
  <c r="C523" i="31"/>
  <c r="U522" i="31"/>
  <c r="S522" i="31"/>
  <c r="P522" i="31"/>
  <c r="N522" i="31"/>
  <c r="M522" i="31"/>
  <c r="L522" i="31"/>
  <c r="O522" i="31" s="1"/>
  <c r="Q522" i="31" s="1"/>
  <c r="K522" i="31"/>
  <c r="J522" i="31"/>
  <c r="I522" i="31"/>
  <c r="H522" i="31"/>
  <c r="G522" i="31"/>
  <c r="F522" i="31"/>
  <c r="E522" i="31"/>
  <c r="D522" i="31"/>
  <c r="C522" i="31"/>
  <c r="X521" i="31"/>
  <c r="U521" i="31"/>
  <c r="S521" i="31"/>
  <c r="Y521" i="31" s="1"/>
  <c r="P521" i="31"/>
  <c r="O521" i="31"/>
  <c r="Q521" i="31" s="1"/>
  <c r="N521" i="31"/>
  <c r="W521" i="31" s="1"/>
  <c r="M521" i="31"/>
  <c r="L521" i="31"/>
  <c r="K521" i="31"/>
  <c r="V521" i="31" s="1"/>
  <c r="J521" i="31"/>
  <c r="I521" i="31"/>
  <c r="H521" i="31"/>
  <c r="G521" i="31"/>
  <c r="F521" i="31"/>
  <c r="E521" i="31"/>
  <c r="D521" i="31"/>
  <c r="C521" i="31"/>
  <c r="U520" i="31"/>
  <c r="P520" i="31"/>
  <c r="N520" i="31"/>
  <c r="M520" i="31"/>
  <c r="L520" i="31"/>
  <c r="O520" i="31" s="1"/>
  <c r="Q520" i="31" s="1"/>
  <c r="K520" i="31"/>
  <c r="S520" i="31" s="1"/>
  <c r="J520" i="31"/>
  <c r="I520" i="31"/>
  <c r="H520" i="31"/>
  <c r="G520" i="31"/>
  <c r="F520" i="31"/>
  <c r="E520" i="31"/>
  <c r="D520" i="31"/>
  <c r="C520" i="31"/>
  <c r="U519" i="31"/>
  <c r="P519" i="31"/>
  <c r="N519" i="31"/>
  <c r="W519" i="31" s="1"/>
  <c r="M519" i="31"/>
  <c r="L519" i="31"/>
  <c r="O519" i="31" s="1"/>
  <c r="Q519" i="31" s="1"/>
  <c r="K519" i="31"/>
  <c r="V519" i="31" s="1"/>
  <c r="J519" i="31"/>
  <c r="I519" i="31"/>
  <c r="H519" i="31"/>
  <c r="G519" i="31"/>
  <c r="F519" i="31"/>
  <c r="E519" i="31"/>
  <c r="D519" i="31"/>
  <c r="C519" i="31"/>
  <c r="W518" i="31"/>
  <c r="V518" i="31"/>
  <c r="U518" i="31"/>
  <c r="S518" i="31"/>
  <c r="P518" i="31"/>
  <c r="N518" i="31"/>
  <c r="M518" i="31"/>
  <c r="L518" i="31"/>
  <c r="O518" i="31" s="1"/>
  <c r="Q518" i="31" s="1"/>
  <c r="K518" i="31"/>
  <c r="J518" i="31"/>
  <c r="I518" i="31"/>
  <c r="H518" i="31"/>
  <c r="G518" i="31"/>
  <c r="F518" i="31"/>
  <c r="E518" i="31"/>
  <c r="D518" i="31"/>
  <c r="C518" i="31"/>
  <c r="U517" i="31"/>
  <c r="S517" i="31"/>
  <c r="P517" i="31"/>
  <c r="O517" i="31"/>
  <c r="Q517" i="31" s="1"/>
  <c r="N517" i="31"/>
  <c r="M517" i="31"/>
  <c r="L517" i="31"/>
  <c r="K517" i="31"/>
  <c r="J517" i="31"/>
  <c r="I517" i="31"/>
  <c r="H517" i="31"/>
  <c r="G517" i="31"/>
  <c r="F517" i="31"/>
  <c r="E517" i="31"/>
  <c r="D517" i="31"/>
  <c r="C517" i="31"/>
  <c r="U516" i="31"/>
  <c r="S516" i="31"/>
  <c r="P516" i="31"/>
  <c r="N516" i="31"/>
  <c r="W516" i="31" s="1"/>
  <c r="M516" i="31"/>
  <c r="L516" i="31"/>
  <c r="O516" i="31" s="1"/>
  <c r="Q516" i="31" s="1"/>
  <c r="K516" i="31"/>
  <c r="J516" i="31"/>
  <c r="I516" i="31"/>
  <c r="H516" i="31"/>
  <c r="G516" i="31"/>
  <c r="F516" i="31"/>
  <c r="E516" i="31"/>
  <c r="D516" i="31"/>
  <c r="C516" i="31"/>
  <c r="U515" i="31"/>
  <c r="S515" i="31"/>
  <c r="P515" i="31"/>
  <c r="O515" i="31"/>
  <c r="Q515" i="31" s="1"/>
  <c r="N515" i="31"/>
  <c r="W515" i="31" s="1"/>
  <c r="M515" i="31"/>
  <c r="L515" i="31"/>
  <c r="K515" i="31"/>
  <c r="J515" i="31"/>
  <c r="I515" i="31"/>
  <c r="H515" i="31"/>
  <c r="G515" i="31"/>
  <c r="F515" i="31"/>
  <c r="E515" i="31"/>
  <c r="D515" i="31"/>
  <c r="C515" i="31"/>
  <c r="U514" i="31"/>
  <c r="P514" i="31"/>
  <c r="N514" i="31"/>
  <c r="W514" i="31" s="1"/>
  <c r="M514" i="31"/>
  <c r="L514" i="31"/>
  <c r="O514" i="31" s="1"/>
  <c r="Q514" i="31" s="1"/>
  <c r="K514" i="31"/>
  <c r="J514" i="31"/>
  <c r="I514" i="31"/>
  <c r="H514" i="31"/>
  <c r="G514" i="31"/>
  <c r="F514" i="31"/>
  <c r="E514" i="31"/>
  <c r="D514" i="31"/>
  <c r="C514" i="31"/>
  <c r="W513" i="31"/>
  <c r="V513" i="31"/>
  <c r="U513" i="31"/>
  <c r="S513" i="31"/>
  <c r="P513" i="31"/>
  <c r="N513" i="31"/>
  <c r="M513" i="31"/>
  <c r="L513" i="31"/>
  <c r="O513" i="31" s="1"/>
  <c r="Q513" i="31" s="1"/>
  <c r="K513" i="31"/>
  <c r="J513" i="31"/>
  <c r="I513" i="31"/>
  <c r="H513" i="31"/>
  <c r="G513" i="31"/>
  <c r="F513" i="31"/>
  <c r="E513" i="31"/>
  <c r="D513" i="31"/>
  <c r="C513" i="31"/>
  <c r="W512" i="31"/>
  <c r="V512" i="31"/>
  <c r="U512" i="31"/>
  <c r="S512" i="31"/>
  <c r="P512" i="31"/>
  <c r="N512" i="31"/>
  <c r="M512" i="31"/>
  <c r="L512" i="31"/>
  <c r="O512" i="31" s="1"/>
  <c r="Q512" i="31" s="1"/>
  <c r="Y512" i="31" s="1"/>
  <c r="K512" i="31"/>
  <c r="J512" i="31"/>
  <c r="I512" i="31"/>
  <c r="H512" i="31"/>
  <c r="G512" i="31"/>
  <c r="F512" i="31"/>
  <c r="E512" i="31"/>
  <c r="D512" i="31"/>
  <c r="C512" i="31"/>
  <c r="V511" i="31"/>
  <c r="U511" i="31"/>
  <c r="S511" i="31"/>
  <c r="P511" i="31"/>
  <c r="O511" i="31"/>
  <c r="Q511" i="31" s="1"/>
  <c r="N511" i="31"/>
  <c r="W511" i="31" s="1"/>
  <c r="M511" i="31"/>
  <c r="L511" i="31"/>
  <c r="K511" i="31"/>
  <c r="J511" i="31"/>
  <c r="I511" i="31"/>
  <c r="H511" i="31"/>
  <c r="G511" i="31"/>
  <c r="F511" i="31"/>
  <c r="E511" i="31"/>
  <c r="D511" i="31"/>
  <c r="C511" i="31"/>
  <c r="U510" i="31"/>
  <c r="S510" i="31"/>
  <c r="Q510" i="31"/>
  <c r="P510" i="31"/>
  <c r="O510" i="31"/>
  <c r="N510" i="31"/>
  <c r="M510" i="31"/>
  <c r="L510" i="31"/>
  <c r="K510" i="31"/>
  <c r="J510" i="31"/>
  <c r="I510" i="31"/>
  <c r="H510" i="31"/>
  <c r="G510" i="31"/>
  <c r="F510" i="31"/>
  <c r="E510" i="31"/>
  <c r="D510" i="31"/>
  <c r="C510" i="31"/>
  <c r="U509" i="31"/>
  <c r="P509" i="31"/>
  <c r="N509" i="31"/>
  <c r="W509" i="31" s="1"/>
  <c r="M509" i="31"/>
  <c r="L509" i="31"/>
  <c r="O509" i="31" s="1"/>
  <c r="Q509" i="31" s="1"/>
  <c r="K509" i="31"/>
  <c r="V509" i="31" s="1"/>
  <c r="J509" i="31"/>
  <c r="I509" i="31"/>
  <c r="H509" i="31"/>
  <c r="G509" i="31"/>
  <c r="F509" i="31"/>
  <c r="E509" i="31"/>
  <c r="D509" i="31"/>
  <c r="C509" i="31"/>
  <c r="W508" i="31"/>
  <c r="V508" i="31"/>
  <c r="Y508" i="31" s="1"/>
  <c r="U508" i="31"/>
  <c r="P508" i="31"/>
  <c r="N508" i="31"/>
  <c r="M508" i="31"/>
  <c r="L508" i="31"/>
  <c r="O508" i="31" s="1"/>
  <c r="Q508" i="31" s="1"/>
  <c r="K508" i="31"/>
  <c r="S508" i="31" s="1"/>
  <c r="J508" i="31"/>
  <c r="I508" i="31"/>
  <c r="H508" i="31"/>
  <c r="G508" i="31"/>
  <c r="F508" i="31"/>
  <c r="E508" i="31"/>
  <c r="D508" i="31"/>
  <c r="C508" i="31"/>
  <c r="U507" i="31"/>
  <c r="S507" i="31"/>
  <c r="P507" i="31"/>
  <c r="N507" i="31"/>
  <c r="M507" i="31"/>
  <c r="L507" i="31"/>
  <c r="O507" i="31" s="1"/>
  <c r="Q507" i="31" s="1"/>
  <c r="K507" i="31"/>
  <c r="J507" i="31"/>
  <c r="I507" i="31"/>
  <c r="H507" i="31"/>
  <c r="G507" i="31"/>
  <c r="F507" i="31"/>
  <c r="E507" i="31"/>
  <c r="D507" i="31"/>
  <c r="C507" i="31"/>
  <c r="W506" i="31"/>
  <c r="V506" i="31"/>
  <c r="U506" i="31"/>
  <c r="S506" i="31"/>
  <c r="Q506" i="31"/>
  <c r="Y506" i="31" s="1"/>
  <c r="P506" i="31"/>
  <c r="N506" i="31"/>
  <c r="M506" i="31"/>
  <c r="L506" i="31"/>
  <c r="O506" i="31" s="1"/>
  <c r="K506" i="31"/>
  <c r="J506" i="31"/>
  <c r="I506" i="31"/>
  <c r="H506" i="31"/>
  <c r="G506" i="31"/>
  <c r="F506" i="31"/>
  <c r="E506" i="31"/>
  <c r="D506" i="31"/>
  <c r="C506" i="31"/>
  <c r="V505" i="31"/>
  <c r="U505" i="31"/>
  <c r="S505" i="31"/>
  <c r="P505" i="31"/>
  <c r="O505" i="31"/>
  <c r="Q505" i="31" s="1"/>
  <c r="Y505" i="31" s="1"/>
  <c r="N505" i="31"/>
  <c r="W505" i="31" s="1"/>
  <c r="M505" i="31"/>
  <c r="L505" i="31"/>
  <c r="K505" i="31"/>
  <c r="J505" i="31"/>
  <c r="I505" i="31"/>
  <c r="H505" i="31"/>
  <c r="G505" i="31"/>
  <c r="F505" i="31"/>
  <c r="E505" i="31"/>
  <c r="D505" i="31"/>
  <c r="C505" i="31"/>
  <c r="U504" i="31"/>
  <c r="S504" i="31"/>
  <c r="P504" i="31"/>
  <c r="N504" i="31"/>
  <c r="M504" i="31"/>
  <c r="L504" i="31"/>
  <c r="O504" i="31" s="1"/>
  <c r="Q504" i="31" s="1"/>
  <c r="K504" i="31"/>
  <c r="J504" i="31"/>
  <c r="I504" i="31"/>
  <c r="H504" i="31"/>
  <c r="G504" i="31"/>
  <c r="F504" i="31"/>
  <c r="E504" i="31"/>
  <c r="D504" i="31"/>
  <c r="C504" i="31"/>
  <c r="Y503" i="31"/>
  <c r="X503" i="31"/>
  <c r="U503" i="31"/>
  <c r="S503" i="31"/>
  <c r="P503" i="31"/>
  <c r="O503" i="31"/>
  <c r="Q503" i="31" s="1"/>
  <c r="N503" i="31"/>
  <c r="W503" i="31" s="1"/>
  <c r="M503" i="31"/>
  <c r="L503" i="31"/>
  <c r="K503" i="31"/>
  <c r="V503" i="31" s="1"/>
  <c r="J503" i="31"/>
  <c r="I503" i="31"/>
  <c r="H503" i="31"/>
  <c r="G503" i="31"/>
  <c r="F503" i="31"/>
  <c r="E503" i="31"/>
  <c r="D503" i="31"/>
  <c r="C503" i="31"/>
  <c r="U502" i="31"/>
  <c r="P502" i="31"/>
  <c r="N502" i="31"/>
  <c r="M502" i="31"/>
  <c r="L502" i="31"/>
  <c r="O502" i="31" s="1"/>
  <c r="Q502" i="31" s="1"/>
  <c r="K502" i="31"/>
  <c r="S502" i="31" s="1"/>
  <c r="J502" i="31"/>
  <c r="I502" i="31"/>
  <c r="H502" i="31"/>
  <c r="G502" i="31"/>
  <c r="F502" i="31"/>
  <c r="E502" i="31"/>
  <c r="D502" i="31"/>
  <c r="C502" i="31"/>
  <c r="U501" i="31"/>
  <c r="S501" i="31"/>
  <c r="P501" i="31"/>
  <c r="N501" i="31"/>
  <c r="W501" i="31" s="1"/>
  <c r="M501" i="31"/>
  <c r="L501" i="31"/>
  <c r="O501" i="31" s="1"/>
  <c r="Q501" i="31" s="1"/>
  <c r="K501" i="31"/>
  <c r="V501" i="31" s="1"/>
  <c r="J501" i="31"/>
  <c r="I501" i="31"/>
  <c r="H501" i="31"/>
  <c r="G501" i="31"/>
  <c r="F501" i="31"/>
  <c r="E501" i="31"/>
  <c r="D501" i="31"/>
  <c r="C501" i="31"/>
  <c r="W500" i="31"/>
  <c r="V500" i="31"/>
  <c r="U500" i="31"/>
  <c r="S500" i="31"/>
  <c r="Q500" i="31"/>
  <c r="P500" i="31"/>
  <c r="N500" i="31"/>
  <c r="M500" i="31"/>
  <c r="L500" i="31"/>
  <c r="O500" i="31" s="1"/>
  <c r="K500" i="31"/>
  <c r="J500" i="31"/>
  <c r="I500" i="31"/>
  <c r="H500" i="31"/>
  <c r="G500" i="31"/>
  <c r="F500" i="31"/>
  <c r="E500" i="31"/>
  <c r="D500" i="31"/>
  <c r="C500" i="31"/>
  <c r="U499" i="31"/>
  <c r="S499" i="31"/>
  <c r="P499" i="31"/>
  <c r="O499" i="31"/>
  <c r="Q499" i="31" s="1"/>
  <c r="N499" i="31"/>
  <c r="M499" i="31"/>
  <c r="L499" i="31"/>
  <c r="K499" i="31"/>
  <c r="J499" i="31"/>
  <c r="I499" i="31"/>
  <c r="H499" i="31"/>
  <c r="G499" i="31"/>
  <c r="F499" i="31"/>
  <c r="E499" i="31"/>
  <c r="D499" i="31"/>
  <c r="C499" i="31"/>
  <c r="V498" i="31"/>
  <c r="U498" i="31"/>
  <c r="S498" i="31"/>
  <c r="P498" i="31"/>
  <c r="N498" i="31"/>
  <c r="W498" i="31" s="1"/>
  <c r="M498" i="31"/>
  <c r="L498" i="31"/>
  <c r="O498" i="31" s="1"/>
  <c r="Q498" i="31" s="1"/>
  <c r="Y498" i="31" s="1"/>
  <c r="K498" i="31"/>
  <c r="J498" i="31"/>
  <c r="I498" i="31"/>
  <c r="H498" i="31"/>
  <c r="G498" i="31"/>
  <c r="F498" i="31"/>
  <c r="E498" i="31"/>
  <c r="D498" i="31"/>
  <c r="C498" i="31"/>
  <c r="U497" i="31"/>
  <c r="S497" i="31"/>
  <c r="P497" i="31"/>
  <c r="O497" i="31"/>
  <c r="Q497" i="31" s="1"/>
  <c r="N497" i="31"/>
  <c r="W497" i="31" s="1"/>
  <c r="M497" i="31"/>
  <c r="L497" i="31"/>
  <c r="K497" i="31"/>
  <c r="J497" i="31"/>
  <c r="I497" i="31"/>
  <c r="H497" i="31"/>
  <c r="G497" i="31"/>
  <c r="F497" i="31"/>
  <c r="E497" i="31"/>
  <c r="D497" i="31"/>
  <c r="C497" i="31"/>
  <c r="U496" i="31"/>
  <c r="P496" i="31"/>
  <c r="N496" i="31"/>
  <c r="W496" i="31" s="1"/>
  <c r="M496" i="31"/>
  <c r="L496" i="31"/>
  <c r="O496" i="31" s="1"/>
  <c r="Q496" i="31" s="1"/>
  <c r="K496" i="31"/>
  <c r="J496" i="31"/>
  <c r="I496" i="31"/>
  <c r="H496" i="31"/>
  <c r="G496" i="31"/>
  <c r="F496" i="31"/>
  <c r="E496" i="31"/>
  <c r="D496" i="31"/>
  <c r="C496" i="31"/>
  <c r="W495" i="31"/>
  <c r="V495" i="31"/>
  <c r="U495" i="31"/>
  <c r="S495" i="31"/>
  <c r="P495" i="31"/>
  <c r="N495" i="31"/>
  <c r="M495" i="31"/>
  <c r="L495" i="31"/>
  <c r="O495" i="31" s="1"/>
  <c r="Q495" i="31" s="1"/>
  <c r="K495" i="31"/>
  <c r="J495" i="31"/>
  <c r="I495" i="31"/>
  <c r="H495" i="31"/>
  <c r="G495" i="31"/>
  <c r="F495" i="31"/>
  <c r="E495" i="31"/>
  <c r="D495" i="31"/>
  <c r="C495" i="31"/>
  <c r="W494" i="31"/>
  <c r="V494" i="31"/>
  <c r="U494" i="31"/>
  <c r="S494" i="31"/>
  <c r="Q494" i="31"/>
  <c r="Y494" i="31" s="1"/>
  <c r="P494" i="31"/>
  <c r="N494" i="31"/>
  <c r="M494" i="31"/>
  <c r="L494" i="31"/>
  <c r="O494" i="31" s="1"/>
  <c r="K494" i="31"/>
  <c r="J494" i="31"/>
  <c r="I494" i="31"/>
  <c r="H494" i="31"/>
  <c r="G494" i="31"/>
  <c r="F494" i="31"/>
  <c r="E494" i="31"/>
  <c r="D494" i="31"/>
  <c r="C494" i="31"/>
  <c r="V493" i="31"/>
  <c r="U493" i="31"/>
  <c r="S493" i="31"/>
  <c r="P493" i="31"/>
  <c r="O493" i="31"/>
  <c r="Q493" i="31" s="1"/>
  <c r="Y493" i="31" s="1"/>
  <c r="N493" i="31"/>
  <c r="W493" i="31" s="1"/>
  <c r="M493" i="31"/>
  <c r="L493" i="31"/>
  <c r="K493" i="31"/>
  <c r="J493" i="31"/>
  <c r="I493" i="31"/>
  <c r="H493" i="31"/>
  <c r="G493" i="31"/>
  <c r="F493" i="31"/>
  <c r="E493" i="31"/>
  <c r="D493" i="31"/>
  <c r="C493" i="31"/>
  <c r="V492" i="31"/>
  <c r="U492" i="31"/>
  <c r="S492" i="31"/>
  <c r="Q492" i="31"/>
  <c r="Y492" i="31" s="1"/>
  <c r="P492" i="31"/>
  <c r="X492" i="31" s="1"/>
  <c r="O492" i="31"/>
  <c r="N492" i="31"/>
  <c r="W492" i="31" s="1"/>
  <c r="M492" i="31"/>
  <c r="L492" i="31"/>
  <c r="K492" i="31"/>
  <c r="J492" i="31"/>
  <c r="I492" i="31"/>
  <c r="H492" i="31"/>
  <c r="G492" i="31"/>
  <c r="F492" i="31"/>
  <c r="E492" i="31"/>
  <c r="D492" i="31"/>
  <c r="C492" i="31"/>
  <c r="U491" i="31"/>
  <c r="P491" i="31"/>
  <c r="O491" i="31"/>
  <c r="Q491" i="31" s="1"/>
  <c r="N491" i="31"/>
  <c r="W491" i="31" s="1"/>
  <c r="M491" i="31"/>
  <c r="L491" i="31"/>
  <c r="K491" i="31"/>
  <c r="V491" i="31" s="1"/>
  <c r="J491" i="31"/>
  <c r="I491" i="31"/>
  <c r="H491" i="31"/>
  <c r="G491" i="31"/>
  <c r="F491" i="31"/>
  <c r="E491" i="31"/>
  <c r="D491" i="31"/>
  <c r="C491" i="31"/>
  <c r="W490" i="31"/>
  <c r="V490" i="31"/>
  <c r="Y490" i="31" s="1"/>
  <c r="U490" i="31"/>
  <c r="P490" i="31"/>
  <c r="N490" i="31"/>
  <c r="M490" i="31"/>
  <c r="L490" i="31"/>
  <c r="O490" i="31" s="1"/>
  <c r="Q490" i="31" s="1"/>
  <c r="K490" i="31"/>
  <c r="S490" i="31" s="1"/>
  <c r="J490" i="31"/>
  <c r="I490" i="31"/>
  <c r="H490" i="31"/>
  <c r="G490" i="31"/>
  <c r="F490" i="31"/>
  <c r="E490" i="31"/>
  <c r="D490" i="31"/>
  <c r="C490" i="31"/>
  <c r="U489" i="31"/>
  <c r="S489" i="31"/>
  <c r="P489" i="31"/>
  <c r="N489" i="31"/>
  <c r="M489" i="31"/>
  <c r="L489" i="31"/>
  <c r="O489" i="31" s="1"/>
  <c r="Q489" i="31" s="1"/>
  <c r="K489" i="31"/>
  <c r="J489" i="31"/>
  <c r="I489" i="31"/>
  <c r="H489" i="31"/>
  <c r="G489" i="31"/>
  <c r="F489" i="31"/>
  <c r="E489" i="31"/>
  <c r="D489" i="31"/>
  <c r="C489" i="31"/>
  <c r="W488" i="31"/>
  <c r="V488" i="31"/>
  <c r="U488" i="31"/>
  <c r="S488" i="31"/>
  <c r="Q488" i="31"/>
  <c r="P488" i="31"/>
  <c r="N488" i="31"/>
  <c r="M488" i="31"/>
  <c r="L488" i="31"/>
  <c r="O488" i="31" s="1"/>
  <c r="K488" i="31"/>
  <c r="J488" i="31"/>
  <c r="I488" i="31"/>
  <c r="H488" i="31"/>
  <c r="G488" i="31"/>
  <c r="F488" i="31"/>
  <c r="E488" i="31"/>
  <c r="D488" i="31"/>
  <c r="C488" i="31"/>
  <c r="V487" i="31"/>
  <c r="U487" i="31"/>
  <c r="S487" i="31"/>
  <c r="Q487" i="31"/>
  <c r="Y487" i="31" s="1"/>
  <c r="P487" i="31"/>
  <c r="O487" i="31"/>
  <c r="N487" i="31"/>
  <c r="W487" i="31" s="1"/>
  <c r="M487" i="31"/>
  <c r="L487" i="31"/>
  <c r="K487" i="31"/>
  <c r="J487" i="31"/>
  <c r="I487" i="31"/>
  <c r="H487" i="31"/>
  <c r="G487" i="31"/>
  <c r="F487" i="31"/>
  <c r="E487" i="31"/>
  <c r="D487" i="31"/>
  <c r="C487" i="31"/>
  <c r="U486" i="31"/>
  <c r="S486" i="31"/>
  <c r="P486" i="31"/>
  <c r="O486" i="31"/>
  <c r="Q486" i="31" s="1"/>
  <c r="N486" i="31"/>
  <c r="M486" i="31"/>
  <c r="L486" i="31"/>
  <c r="K486" i="31"/>
  <c r="J486" i="31"/>
  <c r="I486" i="31"/>
  <c r="H486" i="31"/>
  <c r="G486" i="31"/>
  <c r="F486" i="31"/>
  <c r="E486" i="31"/>
  <c r="D486" i="31"/>
  <c r="C486" i="31"/>
  <c r="U485" i="31"/>
  <c r="P485" i="31"/>
  <c r="O485" i="31"/>
  <c r="Q485" i="31" s="1"/>
  <c r="N485" i="31"/>
  <c r="W485" i="31" s="1"/>
  <c r="M485" i="31"/>
  <c r="L485" i="31"/>
  <c r="K485" i="31"/>
  <c r="J485" i="31"/>
  <c r="I485" i="31"/>
  <c r="H485" i="31"/>
  <c r="G485" i="31"/>
  <c r="F485" i="31"/>
  <c r="E485" i="31"/>
  <c r="D485" i="31"/>
  <c r="C485" i="31"/>
  <c r="W484" i="31"/>
  <c r="V484" i="31"/>
  <c r="Y484" i="31" s="1"/>
  <c r="U484" i="31"/>
  <c r="P484" i="31"/>
  <c r="X484" i="31" s="1"/>
  <c r="N484" i="31"/>
  <c r="M484" i="31"/>
  <c r="L484" i="31"/>
  <c r="O484" i="31" s="1"/>
  <c r="Q484" i="31" s="1"/>
  <c r="K484" i="31"/>
  <c r="S484" i="31" s="1"/>
  <c r="J484" i="31"/>
  <c r="I484" i="31"/>
  <c r="H484" i="31"/>
  <c r="G484" i="31"/>
  <c r="F484" i="31"/>
  <c r="E484" i="31"/>
  <c r="D484" i="31"/>
  <c r="C484" i="31"/>
  <c r="U483" i="31"/>
  <c r="P483" i="31"/>
  <c r="N483" i="31"/>
  <c r="W483" i="31" s="1"/>
  <c r="M483" i="31"/>
  <c r="L483" i="31"/>
  <c r="O483" i="31" s="1"/>
  <c r="Q483" i="31" s="1"/>
  <c r="K483" i="31"/>
  <c r="V483" i="31" s="1"/>
  <c r="J483" i="31"/>
  <c r="I483" i="31"/>
  <c r="H483" i="31"/>
  <c r="G483" i="31"/>
  <c r="F483" i="31"/>
  <c r="E483" i="31"/>
  <c r="D483" i="31"/>
  <c r="C483" i="31"/>
  <c r="W482" i="31"/>
  <c r="V482" i="31"/>
  <c r="U482" i="31"/>
  <c r="S482" i="31"/>
  <c r="Q482" i="31"/>
  <c r="P482" i="31"/>
  <c r="N482" i="31"/>
  <c r="M482" i="31"/>
  <c r="L482" i="31"/>
  <c r="O482" i="31" s="1"/>
  <c r="K482" i="31"/>
  <c r="J482" i="31"/>
  <c r="I482" i="31"/>
  <c r="H482" i="31"/>
  <c r="G482" i="31"/>
  <c r="F482" i="31"/>
  <c r="E482" i="31"/>
  <c r="D482" i="31"/>
  <c r="C482" i="31"/>
  <c r="U481" i="31"/>
  <c r="S481" i="31"/>
  <c r="P481" i="31"/>
  <c r="O481" i="31"/>
  <c r="Q481" i="31" s="1"/>
  <c r="N481" i="31"/>
  <c r="M481" i="31"/>
  <c r="L481" i="31"/>
  <c r="K481" i="31"/>
  <c r="J481" i="31"/>
  <c r="I481" i="31"/>
  <c r="H481" i="31"/>
  <c r="G481" i="31"/>
  <c r="F481" i="31"/>
  <c r="E481" i="31"/>
  <c r="D481" i="31"/>
  <c r="C481" i="31"/>
  <c r="V480" i="31"/>
  <c r="U480" i="31"/>
  <c r="S480" i="31"/>
  <c r="P480" i="31"/>
  <c r="N480" i="31"/>
  <c r="W480" i="31" s="1"/>
  <c r="M480" i="31"/>
  <c r="L480" i="31"/>
  <c r="O480" i="31" s="1"/>
  <c r="Q480" i="31" s="1"/>
  <c r="K480" i="31"/>
  <c r="J480" i="31"/>
  <c r="I480" i="31"/>
  <c r="H480" i="31"/>
  <c r="G480" i="31"/>
  <c r="F480" i="31"/>
  <c r="E480" i="31"/>
  <c r="D480" i="31"/>
  <c r="C480" i="31"/>
  <c r="U479" i="31"/>
  <c r="S479" i="31"/>
  <c r="P479" i="31"/>
  <c r="O479" i="31"/>
  <c r="Q479" i="31" s="1"/>
  <c r="N479" i="31"/>
  <c r="W479" i="31" s="1"/>
  <c r="M479" i="31"/>
  <c r="L479" i="31"/>
  <c r="K479" i="31"/>
  <c r="J479" i="31"/>
  <c r="I479" i="31"/>
  <c r="H479" i="31"/>
  <c r="G479" i="31"/>
  <c r="F479" i="31"/>
  <c r="E479" i="31"/>
  <c r="D479" i="31"/>
  <c r="C479" i="31"/>
  <c r="U478" i="31"/>
  <c r="P478" i="31"/>
  <c r="N478" i="31"/>
  <c r="W478" i="31" s="1"/>
  <c r="M478" i="31"/>
  <c r="L478" i="31"/>
  <c r="O478" i="31" s="1"/>
  <c r="Q478" i="31" s="1"/>
  <c r="K478" i="31"/>
  <c r="J478" i="31"/>
  <c r="I478" i="31"/>
  <c r="H478" i="31"/>
  <c r="G478" i="31"/>
  <c r="F478" i="31"/>
  <c r="E478" i="31"/>
  <c r="D478" i="31"/>
  <c r="C478" i="31"/>
  <c r="Y477" i="31"/>
  <c r="W477" i="31"/>
  <c r="V477" i="31"/>
  <c r="U477" i="31"/>
  <c r="S477" i="31"/>
  <c r="P477" i="31"/>
  <c r="N477" i="31"/>
  <c r="M477" i="31"/>
  <c r="L477" i="31"/>
  <c r="O477" i="31" s="1"/>
  <c r="Q477" i="31" s="1"/>
  <c r="X477" i="31" s="1"/>
  <c r="K477" i="31"/>
  <c r="J477" i="31"/>
  <c r="I477" i="31"/>
  <c r="H477" i="31"/>
  <c r="G477" i="31"/>
  <c r="F477" i="31"/>
  <c r="E477" i="31"/>
  <c r="D477" i="31"/>
  <c r="C477" i="31"/>
  <c r="W476" i="31"/>
  <c r="V476" i="31"/>
  <c r="U476" i="31"/>
  <c r="S476" i="31"/>
  <c r="Q476" i="31"/>
  <c r="Y476" i="31" s="1"/>
  <c r="P476" i="31"/>
  <c r="X476" i="31" s="1"/>
  <c r="N476" i="31"/>
  <c r="M476" i="31"/>
  <c r="L476" i="31"/>
  <c r="O476" i="31" s="1"/>
  <c r="K476" i="31"/>
  <c r="J476" i="31"/>
  <c r="I476" i="31"/>
  <c r="H476" i="31"/>
  <c r="G476" i="31"/>
  <c r="F476" i="31"/>
  <c r="E476" i="31"/>
  <c r="D476" i="31"/>
  <c r="C476" i="31"/>
  <c r="V475" i="31"/>
  <c r="U475" i="31"/>
  <c r="S475" i="31"/>
  <c r="P475" i="31"/>
  <c r="O475" i="31"/>
  <c r="Q475" i="31" s="1"/>
  <c r="N475" i="31"/>
  <c r="W475" i="31" s="1"/>
  <c r="M475" i="31"/>
  <c r="L475" i="31"/>
  <c r="K475" i="31"/>
  <c r="J475" i="31"/>
  <c r="I475" i="31"/>
  <c r="H475" i="31"/>
  <c r="G475" i="31"/>
  <c r="F475" i="31"/>
  <c r="E475" i="31"/>
  <c r="D475" i="31"/>
  <c r="C475" i="31"/>
  <c r="V474" i="31"/>
  <c r="U474" i="31"/>
  <c r="S474" i="31"/>
  <c r="P474" i="31"/>
  <c r="X474" i="31" s="1"/>
  <c r="O474" i="31"/>
  <c r="Q474" i="31" s="1"/>
  <c r="Y474" i="31" s="1"/>
  <c r="N474" i="31"/>
  <c r="W474" i="31" s="1"/>
  <c r="M474" i="31"/>
  <c r="L474" i="31"/>
  <c r="K474" i="31"/>
  <c r="J474" i="31"/>
  <c r="I474" i="31"/>
  <c r="H474" i="31"/>
  <c r="G474" i="31"/>
  <c r="F474" i="31"/>
  <c r="E474" i="31"/>
  <c r="D474" i="31"/>
  <c r="C474" i="31"/>
  <c r="U473" i="31"/>
  <c r="P473" i="31"/>
  <c r="N473" i="31"/>
  <c r="W473" i="31" s="1"/>
  <c r="M473" i="31"/>
  <c r="L473" i="31"/>
  <c r="O473" i="31" s="1"/>
  <c r="Q473" i="31" s="1"/>
  <c r="K473" i="31"/>
  <c r="J473" i="31"/>
  <c r="I473" i="31"/>
  <c r="H473" i="31"/>
  <c r="G473" i="31"/>
  <c r="F473" i="31"/>
  <c r="E473" i="31"/>
  <c r="D473" i="31"/>
  <c r="C473" i="31"/>
  <c r="W472" i="31"/>
  <c r="V472" i="31"/>
  <c r="Y472" i="31" s="1"/>
  <c r="U472" i="31"/>
  <c r="P472" i="31"/>
  <c r="N472" i="31"/>
  <c r="M472" i="31"/>
  <c r="L472" i="31"/>
  <c r="O472" i="31" s="1"/>
  <c r="Q472" i="31" s="1"/>
  <c r="K472" i="31"/>
  <c r="S472" i="31" s="1"/>
  <c r="J472" i="31"/>
  <c r="I472" i="31"/>
  <c r="H472" i="31"/>
  <c r="G472" i="31"/>
  <c r="F472" i="31"/>
  <c r="E472" i="31"/>
  <c r="D472" i="31"/>
  <c r="C472" i="31"/>
  <c r="U471" i="31"/>
  <c r="S471" i="31"/>
  <c r="P471" i="31"/>
  <c r="N471" i="31"/>
  <c r="M471" i="31"/>
  <c r="L471" i="31"/>
  <c r="O471" i="31" s="1"/>
  <c r="Q471" i="31" s="1"/>
  <c r="K471" i="31"/>
  <c r="J471" i="31"/>
  <c r="I471" i="31"/>
  <c r="H471" i="31"/>
  <c r="G471" i="31"/>
  <c r="F471" i="31"/>
  <c r="E471" i="31"/>
  <c r="D471" i="31"/>
  <c r="C471" i="31"/>
  <c r="W470" i="31"/>
  <c r="V470" i="31"/>
  <c r="U470" i="31"/>
  <c r="S470" i="31"/>
  <c r="Q470" i="31"/>
  <c r="P470" i="31"/>
  <c r="N470" i="31"/>
  <c r="M470" i="31"/>
  <c r="L470" i="31"/>
  <c r="O470" i="31" s="1"/>
  <c r="K470" i="31"/>
  <c r="J470" i="31"/>
  <c r="I470" i="31"/>
  <c r="H470" i="31"/>
  <c r="G470" i="31"/>
  <c r="F470" i="31"/>
  <c r="E470" i="31"/>
  <c r="D470" i="31"/>
  <c r="C470" i="31"/>
  <c r="V469" i="31"/>
  <c r="U469" i="31"/>
  <c r="S469" i="31"/>
  <c r="Q469" i="31"/>
  <c r="Y469" i="31" s="1"/>
  <c r="P469" i="31"/>
  <c r="X469" i="31" s="1"/>
  <c r="O469" i="31"/>
  <c r="N469" i="31"/>
  <c r="W469" i="31" s="1"/>
  <c r="M469" i="31"/>
  <c r="L469" i="31"/>
  <c r="K469" i="31"/>
  <c r="J469" i="31"/>
  <c r="I469" i="31"/>
  <c r="H469" i="31"/>
  <c r="G469" i="31"/>
  <c r="F469" i="31"/>
  <c r="E469" i="31"/>
  <c r="D469" i="31"/>
  <c r="C469" i="31"/>
  <c r="U468" i="31"/>
  <c r="S468" i="31"/>
  <c r="P468" i="31"/>
  <c r="O468" i="31"/>
  <c r="Q468" i="31" s="1"/>
  <c r="N468" i="31"/>
  <c r="M468" i="31"/>
  <c r="L468" i="31"/>
  <c r="K468" i="31"/>
  <c r="J468" i="31"/>
  <c r="I468" i="31"/>
  <c r="H468" i="31"/>
  <c r="G468" i="31"/>
  <c r="F468" i="31"/>
  <c r="E468" i="31"/>
  <c r="D468" i="31"/>
  <c r="C468" i="31"/>
  <c r="U467" i="31"/>
  <c r="P467" i="31"/>
  <c r="O467" i="31"/>
  <c r="Q467" i="31" s="1"/>
  <c r="N467" i="31"/>
  <c r="W467" i="31" s="1"/>
  <c r="M467" i="31"/>
  <c r="L467" i="31"/>
  <c r="K467" i="31"/>
  <c r="J467" i="31"/>
  <c r="I467" i="31"/>
  <c r="H467" i="31"/>
  <c r="G467" i="31"/>
  <c r="F467" i="31"/>
  <c r="E467" i="31"/>
  <c r="D467" i="31"/>
  <c r="C467" i="31"/>
  <c r="W466" i="31"/>
  <c r="V466" i="31"/>
  <c r="Y466" i="31" s="1"/>
  <c r="U466" i="31"/>
  <c r="P466" i="31"/>
  <c r="X466" i="31" s="1"/>
  <c r="N466" i="31"/>
  <c r="M466" i="31"/>
  <c r="L466" i="31"/>
  <c r="O466" i="31" s="1"/>
  <c r="Q466" i="31" s="1"/>
  <c r="K466" i="31"/>
  <c r="S466" i="31" s="1"/>
  <c r="J466" i="31"/>
  <c r="I466" i="31"/>
  <c r="H466" i="31"/>
  <c r="G466" i="31"/>
  <c r="F466" i="31"/>
  <c r="E466" i="31"/>
  <c r="D466" i="31"/>
  <c r="C466" i="31"/>
  <c r="U465" i="31"/>
  <c r="P465" i="31"/>
  <c r="N465" i="31"/>
  <c r="W465" i="31" s="1"/>
  <c r="M465" i="31"/>
  <c r="L465" i="31"/>
  <c r="O465" i="31" s="1"/>
  <c r="Q465" i="31" s="1"/>
  <c r="K465" i="31"/>
  <c r="V465" i="31" s="1"/>
  <c r="J465" i="31"/>
  <c r="I465" i="31"/>
  <c r="H465" i="31"/>
  <c r="G465" i="31"/>
  <c r="F465" i="31"/>
  <c r="E465" i="31"/>
  <c r="D465" i="31"/>
  <c r="C465" i="31"/>
  <c r="W464" i="31"/>
  <c r="V464" i="31"/>
  <c r="U464" i="31"/>
  <c r="S464" i="31"/>
  <c r="X464" i="31" s="1"/>
  <c r="Q464" i="31"/>
  <c r="P464" i="31"/>
  <c r="N464" i="31"/>
  <c r="M464" i="31"/>
  <c r="L464" i="31"/>
  <c r="O464" i="31" s="1"/>
  <c r="K464" i="31"/>
  <c r="J464" i="31"/>
  <c r="I464" i="31"/>
  <c r="H464" i="31"/>
  <c r="G464" i="31"/>
  <c r="F464" i="31"/>
  <c r="E464" i="31"/>
  <c r="D464" i="31"/>
  <c r="C464" i="31"/>
  <c r="U463" i="31"/>
  <c r="S463" i="31"/>
  <c r="P463" i="31"/>
  <c r="N463" i="31"/>
  <c r="W463" i="31" s="1"/>
  <c r="M463" i="31"/>
  <c r="L463" i="31"/>
  <c r="O463" i="31" s="1"/>
  <c r="Q463" i="31" s="1"/>
  <c r="K463" i="31"/>
  <c r="J463" i="31"/>
  <c r="I463" i="31"/>
  <c r="H463" i="31"/>
  <c r="G463" i="31"/>
  <c r="F463" i="31"/>
  <c r="E463" i="31"/>
  <c r="D463" i="31"/>
  <c r="C463" i="31"/>
  <c r="V462" i="31"/>
  <c r="X462" i="31" s="1"/>
  <c r="U462" i="31"/>
  <c r="S462" i="31"/>
  <c r="P462" i="31"/>
  <c r="N462" i="31"/>
  <c r="W462" i="31" s="1"/>
  <c r="M462" i="31"/>
  <c r="L462" i="31"/>
  <c r="O462" i="31" s="1"/>
  <c r="Q462" i="31" s="1"/>
  <c r="K462" i="31"/>
  <c r="J462" i="31"/>
  <c r="I462" i="31"/>
  <c r="H462" i="31"/>
  <c r="G462" i="31"/>
  <c r="F462" i="31"/>
  <c r="E462" i="31"/>
  <c r="D462" i="31"/>
  <c r="C462" i="31"/>
  <c r="V461" i="31"/>
  <c r="U461" i="31"/>
  <c r="S461" i="31"/>
  <c r="P461" i="31"/>
  <c r="N461" i="31"/>
  <c r="W461" i="31" s="1"/>
  <c r="M461" i="31"/>
  <c r="L461" i="31"/>
  <c r="O461" i="31" s="1"/>
  <c r="Q461" i="31" s="1"/>
  <c r="Y461" i="31" s="1"/>
  <c r="K461" i="31"/>
  <c r="J461" i="31"/>
  <c r="I461" i="31"/>
  <c r="H461" i="31"/>
  <c r="G461" i="31"/>
  <c r="F461" i="31"/>
  <c r="E461" i="31"/>
  <c r="D461" i="31"/>
  <c r="C461" i="31"/>
  <c r="V460" i="31"/>
  <c r="X460" i="31" s="1"/>
  <c r="U460" i="31"/>
  <c r="S460" i="31"/>
  <c r="P460" i="31"/>
  <c r="N460" i="31"/>
  <c r="W460" i="31" s="1"/>
  <c r="M460" i="31"/>
  <c r="L460" i="31"/>
  <c r="O460" i="31" s="1"/>
  <c r="Q460" i="31" s="1"/>
  <c r="K460" i="31"/>
  <c r="J460" i="31"/>
  <c r="I460" i="31"/>
  <c r="H460" i="31"/>
  <c r="G460" i="31"/>
  <c r="F460" i="31"/>
  <c r="E460" i="31"/>
  <c r="D460" i="31"/>
  <c r="C460" i="31"/>
  <c r="U459" i="31"/>
  <c r="P459" i="31"/>
  <c r="N459" i="31"/>
  <c r="W459" i="31" s="1"/>
  <c r="M459" i="31"/>
  <c r="L459" i="31"/>
  <c r="O459" i="31" s="1"/>
  <c r="Q459" i="31" s="1"/>
  <c r="K459" i="31"/>
  <c r="J459" i="31"/>
  <c r="I459" i="31"/>
  <c r="H459" i="31"/>
  <c r="G459" i="31"/>
  <c r="F459" i="31"/>
  <c r="E459" i="31"/>
  <c r="D459" i="31"/>
  <c r="C459" i="31"/>
  <c r="W458" i="31"/>
  <c r="V458" i="31"/>
  <c r="X458" i="31" s="1"/>
  <c r="U458" i="31"/>
  <c r="S458" i="31"/>
  <c r="Q458" i="31"/>
  <c r="P458" i="31"/>
  <c r="O458" i="31"/>
  <c r="N458" i="31"/>
  <c r="M458" i="31"/>
  <c r="L458" i="31"/>
  <c r="K458" i="31"/>
  <c r="J458" i="31"/>
  <c r="I458" i="31"/>
  <c r="H458" i="31"/>
  <c r="G458" i="31"/>
  <c r="F458" i="31"/>
  <c r="E458" i="31"/>
  <c r="D458" i="31"/>
  <c r="C458" i="31"/>
  <c r="U457" i="31"/>
  <c r="S457" i="31"/>
  <c r="P457" i="31"/>
  <c r="O457" i="31"/>
  <c r="Q457" i="31" s="1"/>
  <c r="N457" i="31"/>
  <c r="M457" i="31"/>
  <c r="L457" i="31"/>
  <c r="K457" i="31"/>
  <c r="J457" i="31"/>
  <c r="I457" i="31"/>
  <c r="H457" i="31"/>
  <c r="G457" i="31"/>
  <c r="F457" i="31"/>
  <c r="E457" i="31"/>
  <c r="D457" i="31"/>
  <c r="C457" i="31"/>
  <c r="U456" i="31"/>
  <c r="P456" i="31"/>
  <c r="N456" i="31"/>
  <c r="W456" i="31" s="1"/>
  <c r="M456" i="31"/>
  <c r="L456" i="31"/>
  <c r="O456" i="31" s="1"/>
  <c r="Q456" i="31" s="1"/>
  <c r="K456" i="31"/>
  <c r="J456" i="31"/>
  <c r="I456" i="31"/>
  <c r="H456" i="31"/>
  <c r="G456" i="31"/>
  <c r="F456" i="31"/>
  <c r="E456" i="31"/>
  <c r="D456" i="31"/>
  <c r="C456" i="31"/>
  <c r="W455" i="31"/>
  <c r="V455" i="31"/>
  <c r="U455" i="31"/>
  <c r="P455" i="31"/>
  <c r="N455" i="31"/>
  <c r="M455" i="31"/>
  <c r="L455" i="31"/>
  <c r="O455" i="31" s="1"/>
  <c r="Q455" i="31" s="1"/>
  <c r="K455" i="31"/>
  <c r="S455" i="31" s="1"/>
  <c r="J455" i="31"/>
  <c r="I455" i="31"/>
  <c r="H455" i="31"/>
  <c r="G455" i="31"/>
  <c r="F455" i="31"/>
  <c r="E455" i="31"/>
  <c r="D455" i="31"/>
  <c r="C455" i="31"/>
  <c r="W454" i="31"/>
  <c r="U454" i="31"/>
  <c r="P454" i="31"/>
  <c r="N454" i="31"/>
  <c r="M454" i="31"/>
  <c r="L454" i="31"/>
  <c r="O454" i="31" s="1"/>
  <c r="Q454" i="31" s="1"/>
  <c r="K454" i="31"/>
  <c r="J454" i="31"/>
  <c r="I454" i="31"/>
  <c r="H454" i="31"/>
  <c r="G454" i="31"/>
  <c r="F454" i="31"/>
  <c r="E454" i="31"/>
  <c r="D454" i="31"/>
  <c r="C454" i="31"/>
  <c r="W453" i="31"/>
  <c r="U453" i="31"/>
  <c r="S453" i="31"/>
  <c r="Q453" i="31"/>
  <c r="P453" i="31"/>
  <c r="N453" i="31"/>
  <c r="M453" i="31"/>
  <c r="L453" i="31"/>
  <c r="O453" i="31" s="1"/>
  <c r="K453" i="31"/>
  <c r="V453" i="31" s="1"/>
  <c r="J453" i="31"/>
  <c r="I453" i="31"/>
  <c r="H453" i="31"/>
  <c r="G453" i="31"/>
  <c r="F453" i="31"/>
  <c r="E453" i="31"/>
  <c r="D453" i="31"/>
  <c r="C453" i="31"/>
  <c r="U452" i="31"/>
  <c r="S452" i="31"/>
  <c r="P452" i="31"/>
  <c r="N452" i="31"/>
  <c r="V452" i="31" s="1"/>
  <c r="M452" i="31"/>
  <c r="L452" i="31"/>
  <c r="O452" i="31" s="1"/>
  <c r="Q452" i="31" s="1"/>
  <c r="K452" i="31"/>
  <c r="J452" i="31"/>
  <c r="I452" i="31"/>
  <c r="H452" i="31"/>
  <c r="G452" i="31"/>
  <c r="F452" i="31"/>
  <c r="E452" i="31"/>
  <c r="D452" i="31"/>
  <c r="C452" i="31"/>
  <c r="X451" i="31"/>
  <c r="V451" i="31"/>
  <c r="U451" i="31"/>
  <c r="S451" i="31"/>
  <c r="Q451" i="31"/>
  <c r="P451" i="31"/>
  <c r="O451" i="31"/>
  <c r="N451" i="31"/>
  <c r="W451" i="31" s="1"/>
  <c r="M451" i="31"/>
  <c r="L451" i="31"/>
  <c r="K451" i="31"/>
  <c r="J451" i="31"/>
  <c r="I451" i="31"/>
  <c r="H451" i="31"/>
  <c r="G451" i="31"/>
  <c r="F451" i="31"/>
  <c r="E451" i="31"/>
  <c r="D451" i="31"/>
  <c r="C451" i="31"/>
  <c r="V450" i="31"/>
  <c r="U450" i="31"/>
  <c r="S450" i="31"/>
  <c r="P450" i="31"/>
  <c r="O450" i="31"/>
  <c r="Q450" i="31" s="1"/>
  <c r="Y450" i="31" s="1"/>
  <c r="N450" i="31"/>
  <c r="W450" i="31" s="1"/>
  <c r="M450" i="31"/>
  <c r="L450" i="31"/>
  <c r="K450" i="31"/>
  <c r="J450" i="31"/>
  <c r="I450" i="31"/>
  <c r="H450" i="31"/>
  <c r="G450" i="31"/>
  <c r="F450" i="31"/>
  <c r="E450" i="31"/>
  <c r="D450" i="31"/>
  <c r="C450" i="31"/>
  <c r="U449" i="31"/>
  <c r="P449" i="31"/>
  <c r="O449" i="31"/>
  <c r="Q449" i="31" s="1"/>
  <c r="N449" i="31"/>
  <c r="W449" i="31" s="1"/>
  <c r="M449" i="31"/>
  <c r="L449" i="31"/>
  <c r="K449" i="31"/>
  <c r="V449" i="31" s="1"/>
  <c r="J449" i="31"/>
  <c r="I449" i="31"/>
  <c r="H449" i="31"/>
  <c r="G449" i="31"/>
  <c r="F449" i="31"/>
  <c r="E449" i="31"/>
  <c r="D449" i="31"/>
  <c r="C449" i="31"/>
  <c r="W448" i="31"/>
  <c r="U448" i="31"/>
  <c r="P448" i="31"/>
  <c r="N448" i="31"/>
  <c r="M448" i="31"/>
  <c r="L448" i="31"/>
  <c r="O448" i="31" s="1"/>
  <c r="Q448" i="31" s="1"/>
  <c r="K448" i="31"/>
  <c r="J448" i="31"/>
  <c r="I448" i="31"/>
  <c r="H448" i="31"/>
  <c r="G448" i="31"/>
  <c r="F448" i="31"/>
  <c r="E448" i="31"/>
  <c r="D448" i="31"/>
  <c r="C448" i="31"/>
  <c r="W447" i="31"/>
  <c r="V447" i="31"/>
  <c r="U447" i="31"/>
  <c r="S447" i="31"/>
  <c r="P447" i="31"/>
  <c r="N447" i="31"/>
  <c r="M447" i="31"/>
  <c r="L447" i="31"/>
  <c r="O447" i="31" s="1"/>
  <c r="Q447" i="31" s="1"/>
  <c r="K447" i="31"/>
  <c r="J447" i="31"/>
  <c r="I447" i="31"/>
  <c r="H447" i="31"/>
  <c r="G447" i="31"/>
  <c r="F447" i="31"/>
  <c r="E447" i="31"/>
  <c r="D447" i="31"/>
  <c r="C447" i="31"/>
  <c r="W446" i="31"/>
  <c r="U446" i="31"/>
  <c r="S446" i="31"/>
  <c r="Q446" i="31"/>
  <c r="P446" i="31"/>
  <c r="O446" i="31"/>
  <c r="N446" i="31"/>
  <c r="V446" i="31" s="1"/>
  <c r="M446" i="31"/>
  <c r="L446" i="31"/>
  <c r="K446" i="31"/>
  <c r="J446" i="31"/>
  <c r="I446" i="31"/>
  <c r="H446" i="31"/>
  <c r="G446" i="31"/>
  <c r="F446" i="31"/>
  <c r="E446" i="31"/>
  <c r="D446" i="31"/>
  <c r="C446" i="31"/>
  <c r="U445" i="31"/>
  <c r="S445" i="31"/>
  <c r="P445" i="31"/>
  <c r="N445" i="31"/>
  <c r="M445" i="31"/>
  <c r="L445" i="31"/>
  <c r="O445" i="31" s="1"/>
  <c r="Q445" i="31" s="1"/>
  <c r="K445" i="31"/>
  <c r="J445" i="31"/>
  <c r="I445" i="31"/>
  <c r="H445" i="31"/>
  <c r="G445" i="31"/>
  <c r="F445" i="31"/>
  <c r="E445" i="31"/>
  <c r="D445" i="31"/>
  <c r="C445" i="31"/>
  <c r="U444" i="31"/>
  <c r="P444" i="31"/>
  <c r="N444" i="31"/>
  <c r="W444" i="31" s="1"/>
  <c r="M444" i="31"/>
  <c r="L444" i="31"/>
  <c r="O444" i="31" s="1"/>
  <c r="Q444" i="31" s="1"/>
  <c r="K444" i="31"/>
  <c r="V444" i="31" s="1"/>
  <c r="J444" i="31"/>
  <c r="I444" i="31"/>
  <c r="H444" i="31"/>
  <c r="G444" i="31"/>
  <c r="F444" i="31"/>
  <c r="E444" i="31"/>
  <c r="D444" i="31"/>
  <c r="C444" i="31"/>
  <c r="W443" i="31"/>
  <c r="V443" i="31"/>
  <c r="U443" i="31"/>
  <c r="S443" i="31"/>
  <c r="P443" i="31"/>
  <c r="X443" i="31" s="1"/>
  <c r="O443" i="31"/>
  <c r="Q443" i="31" s="1"/>
  <c r="Y443" i="31" s="1"/>
  <c r="N443" i="31"/>
  <c r="M443" i="31"/>
  <c r="L443" i="31"/>
  <c r="K443" i="31"/>
  <c r="J443" i="31"/>
  <c r="I443" i="31"/>
  <c r="H443" i="31"/>
  <c r="G443" i="31"/>
  <c r="F443" i="31"/>
  <c r="E443" i="31"/>
  <c r="D443" i="31"/>
  <c r="C443" i="31"/>
  <c r="W442" i="31"/>
  <c r="U442" i="31"/>
  <c r="P442" i="31"/>
  <c r="N442" i="31"/>
  <c r="M442" i="31"/>
  <c r="L442" i="31"/>
  <c r="O442" i="31" s="1"/>
  <c r="Q442" i="31" s="1"/>
  <c r="K442" i="31"/>
  <c r="V442" i="31" s="1"/>
  <c r="J442" i="31"/>
  <c r="I442" i="31"/>
  <c r="H442" i="31"/>
  <c r="G442" i="31"/>
  <c r="F442" i="31"/>
  <c r="E442" i="31"/>
  <c r="D442" i="31"/>
  <c r="C442" i="31"/>
  <c r="U441" i="31"/>
  <c r="Q441" i="31"/>
  <c r="P441" i="31"/>
  <c r="N441" i="31"/>
  <c r="W441" i="31" s="1"/>
  <c r="M441" i="31"/>
  <c r="L441" i="31"/>
  <c r="O441" i="31" s="1"/>
  <c r="K441" i="31"/>
  <c r="J441" i="31"/>
  <c r="I441" i="31"/>
  <c r="H441" i="31"/>
  <c r="G441" i="31"/>
  <c r="F441" i="31"/>
  <c r="E441" i="31"/>
  <c r="D441" i="31"/>
  <c r="C441" i="31"/>
  <c r="W440" i="31"/>
  <c r="V440" i="31"/>
  <c r="U440" i="31"/>
  <c r="S440" i="31"/>
  <c r="Q440" i="31"/>
  <c r="P440" i="31"/>
  <c r="O440" i="31"/>
  <c r="N440" i="31"/>
  <c r="M440" i="31"/>
  <c r="L440" i="31"/>
  <c r="K440" i="31"/>
  <c r="J440" i="31"/>
  <c r="I440" i="31"/>
  <c r="H440" i="31"/>
  <c r="G440" i="31"/>
  <c r="F440" i="31"/>
  <c r="E440" i="31"/>
  <c r="D440" i="31"/>
  <c r="C440" i="31"/>
  <c r="U439" i="31"/>
  <c r="S439" i="31"/>
  <c r="Q439" i="31"/>
  <c r="P439" i="31"/>
  <c r="O439" i="31"/>
  <c r="N439" i="31"/>
  <c r="M439" i="31"/>
  <c r="L439" i="31"/>
  <c r="K439" i="31"/>
  <c r="J439" i="31"/>
  <c r="I439" i="31"/>
  <c r="H439" i="31"/>
  <c r="G439" i="31"/>
  <c r="F439" i="31"/>
  <c r="E439" i="31"/>
  <c r="D439" i="31"/>
  <c r="C439" i="31"/>
  <c r="U438" i="31"/>
  <c r="S438" i="31"/>
  <c r="P438" i="31"/>
  <c r="N438" i="31"/>
  <c r="W438" i="31" s="1"/>
  <c r="M438" i="31"/>
  <c r="L438" i="31"/>
  <c r="O438" i="31" s="1"/>
  <c r="Q438" i="31" s="1"/>
  <c r="K438" i="31"/>
  <c r="V438" i="31" s="1"/>
  <c r="J438" i="31"/>
  <c r="I438" i="31"/>
  <c r="H438" i="31"/>
  <c r="G438" i="31"/>
  <c r="F438" i="31"/>
  <c r="E438" i="31"/>
  <c r="D438" i="31"/>
  <c r="C438" i="31"/>
  <c r="W437" i="31"/>
  <c r="U437" i="31"/>
  <c r="P437" i="31"/>
  <c r="N437" i="31"/>
  <c r="M437" i="31"/>
  <c r="L437" i="31"/>
  <c r="O437" i="31" s="1"/>
  <c r="Q437" i="31" s="1"/>
  <c r="K437" i="31"/>
  <c r="S437" i="31" s="1"/>
  <c r="J437" i="31"/>
  <c r="I437" i="31"/>
  <c r="H437" i="31"/>
  <c r="G437" i="31"/>
  <c r="F437" i="31"/>
  <c r="E437" i="31"/>
  <c r="D437" i="31"/>
  <c r="C437" i="31"/>
  <c r="W436" i="31"/>
  <c r="V436" i="31"/>
  <c r="U436" i="31"/>
  <c r="S436" i="31"/>
  <c r="Y436" i="31" s="1"/>
  <c r="P436" i="31"/>
  <c r="X436" i="31" s="1"/>
  <c r="N436" i="31"/>
  <c r="M436" i="31"/>
  <c r="L436" i="31"/>
  <c r="O436" i="31" s="1"/>
  <c r="Q436" i="31" s="1"/>
  <c r="K436" i="31"/>
  <c r="J436" i="31"/>
  <c r="I436" i="31"/>
  <c r="H436" i="31"/>
  <c r="G436" i="31"/>
  <c r="F436" i="31"/>
  <c r="E436" i="31"/>
  <c r="D436" i="31"/>
  <c r="C436" i="31"/>
  <c r="W435" i="31"/>
  <c r="U435" i="31"/>
  <c r="S435" i="31"/>
  <c r="P435" i="31"/>
  <c r="N435" i="31"/>
  <c r="M435" i="31"/>
  <c r="L435" i="31"/>
  <c r="O435" i="31" s="1"/>
  <c r="Q435" i="31" s="1"/>
  <c r="K435" i="31"/>
  <c r="V435" i="31" s="1"/>
  <c r="J435" i="31"/>
  <c r="I435" i="31"/>
  <c r="H435" i="31"/>
  <c r="G435" i="31"/>
  <c r="F435" i="31"/>
  <c r="E435" i="31"/>
  <c r="D435" i="31"/>
  <c r="C435" i="31"/>
  <c r="W434" i="31"/>
  <c r="U434" i="31"/>
  <c r="S434" i="31"/>
  <c r="P434" i="31"/>
  <c r="O434" i="31"/>
  <c r="Q434" i="31" s="1"/>
  <c r="Y434" i="31" s="1"/>
  <c r="N434" i="31"/>
  <c r="V434" i="31" s="1"/>
  <c r="M434" i="31"/>
  <c r="L434" i="31"/>
  <c r="K434" i="31"/>
  <c r="J434" i="31"/>
  <c r="I434" i="31"/>
  <c r="H434" i="31"/>
  <c r="G434" i="31"/>
  <c r="F434" i="31"/>
  <c r="E434" i="31"/>
  <c r="D434" i="31"/>
  <c r="C434" i="31"/>
  <c r="V433" i="31"/>
  <c r="U433" i="31"/>
  <c r="S433" i="31"/>
  <c r="Q433" i="31"/>
  <c r="P433" i="31"/>
  <c r="O433" i="31"/>
  <c r="N433" i="31"/>
  <c r="W433" i="31" s="1"/>
  <c r="M433" i="31"/>
  <c r="L433" i="31"/>
  <c r="K433" i="31"/>
  <c r="J433" i="31"/>
  <c r="I433" i="31"/>
  <c r="H433" i="31"/>
  <c r="G433" i="31"/>
  <c r="F433" i="31"/>
  <c r="E433" i="31"/>
  <c r="D433" i="31"/>
  <c r="C433" i="31"/>
  <c r="V432" i="31"/>
  <c r="U432" i="31"/>
  <c r="S432" i="31"/>
  <c r="P432" i="31"/>
  <c r="O432" i="31"/>
  <c r="Q432" i="31" s="1"/>
  <c r="Y432" i="31" s="1"/>
  <c r="N432" i="31"/>
  <c r="W432" i="31" s="1"/>
  <c r="M432" i="31"/>
  <c r="L432" i="31"/>
  <c r="K432" i="31"/>
  <c r="J432" i="31"/>
  <c r="I432" i="31"/>
  <c r="H432" i="31"/>
  <c r="G432" i="31"/>
  <c r="F432" i="31"/>
  <c r="E432" i="31"/>
  <c r="D432" i="31"/>
  <c r="C432" i="31"/>
  <c r="U431" i="31"/>
  <c r="S431" i="31"/>
  <c r="P431" i="31"/>
  <c r="N431" i="31"/>
  <c r="W431" i="31" s="1"/>
  <c r="M431" i="31"/>
  <c r="L431" i="31"/>
  <c r="O431" i="31" s="1"/>
  <c r="Q431" i="31" s="1"/>
  <c r="K431" i="31"/>
  <c r="V431" i="31" s="1"/>
  <c r="J431" i="31"/>
  <c r="I431" i="31"/>
  <c r="H431" i="31"/>
  <c r="G431" i="31"/>
  <c r="F431" i="31"/>
  <c r="E431" i="31"/>
  <c r="D431" i="31"/>
  <c r="C431" i="31"/>
  <c r="W430" i="31"/>
  <c r="U430" i="31"/>
  <c r="P430" i="31"/>
  <c r="N430" i="31"/>
  <c r="M430" i="31"/>
  <c r="L430" i="31"/>
  <c r="O430" i="31" s="1"/>
  <c r="Q430" i="31" s="1"/>
  <c r="K430" i="31"/>
  <c r="J430" i="31"/>
  <c r="I430" i="31"/>
  <c r="H430" i="31"/>
  <c r="G430" i="31"/>
  <c r="F430" i="31"/>
  <c r="E430" i="31"/>
  <c r="D430" i="31"/>
  <c r="C430" i="31"/>
  <c r="W429" i="31"/>
  <c r="V429" i="31"/>
  <c r="U429" i="31"/>
  <c r="S429" i="31"/>
  <c r="Q429" i="31"/>
  <c r="Y429" i="31" s="1"/>
  <c r="P429" i="31"/>
  <c r="O429" i="31"/>
  <c r="N429" i="31"/>
  <c r="M429" i="31"/>
  <c r="L429" i="31"/>
  <c r="K429" i="31"/>
  <c r="J429" i="31"/>
  <c r="I429" i="31"/>
  <c r="H429" i="31"/>
  <c r="G429" i="31"/>
  <c r="F429" i="31"/>
  <c r="E429" i="31"/>
  <c r="D429" i="31"/>
  <c r="C429" i="31"/>
  <c r="W428" i="31"/>
  <c r="U428" i="31"/>
  <c r="Q428" i="31"/>
  <c r="P428" i="31"/>
  <c r="O428" i="31"/>
  <c r="N428" i="31"/>
  <c r="M428" i="31"/>
  <c r="L428" i="31"/>
  <c r="K428" i="31"/>
  <c r="J428" i="31"/>
  <c r="I428" i="31"/>
  <c r="H428" i="31"/>
  <c r="G428" i="31"/>
  <c r="F428" i="31"/>
  <c r="E428" i="31"/>
  <c r="D428" i="31"/>
  <c r="C428" i="31"/>
  <c r="W427" i="31"/>
  <c r="U427" i="31"/>
  <c r="S427" i="31"/>
  <c r="Q427" i="31"/>
  <c r="P427" i="31"/>
  <c r="O427" i="31"/>
  <c r="N427" i="31"/>
  <c r="M427" i="31"/>
  <c r="L427" i="31"/>
  <c r="K427" i="31"/>
  <c r="V427" i="31" s="1"/>
  <c r="J427" i="31"/>
  <c r="I427" i="31"/>
  <c r="H427" i="31"/>
  <c r="G427" i="31"/>
  <c r="F427" i="31"/>
  <c r="E427" i="31"/>
  <c r="D427" i="31"/>
  <c r="C427" i="31"/>
  <c r="U426" i="31"/>
  <c r="Q426" i="31"/>
  <c r="P426" i="31"/>
  <c r="N426" i="31"/>
  <c r="W426" i="31" s="1"/>
  <c r="M426" i="31"/>
  <c r="L426" i="31"/>
  <c r="O426" i="31" s="1"/>
  <c r="K426" i="31"/>
  <c r="J426" i="31"/>
  <c r="I426" i="31"/>
  <c r="H426" i="31"/>
  <c r="G426" i="31"/>
  <c r="F426" i="31"/>
  <c r="E426" i="31"/>
  <c r="D426" i="31"/>
  <c r="C426" i="31"/>
  <c r="W425" i="31"/>
  <c r="U425" i="31"/>
  <c r="P425" i="31"/>
  <c r="N425" i="31"/>
  <c r="M425" i="31"/>
  <c r="L425" i="31"/>
  <c r="O425" i="31" s="1"/>
  <c r="Q425" i="31" s="1"/>
  <c r="K425" i="31"/>
  <c r="J425" i="31"/>
  <c r="I425" i="31"/>
  <c r="H425" i="31"/>
  <c r="G425" i="31"/>
  <c r="F425" i="31"/>
  <c r="E425" i="31"/>
  <c r="D425" i="31"/>
  <c r="C425" i="31"/>
  <c r="W424" i="31"/>
  <c r="V424" i="31"/>
  <c r="U424" i="31"/>
  <c r="P424" i="31"/>
  <c r="O424" i="31"/>
  <c r="Q424" i="31" s="1"/>
  <c r="X424" i="31" s="1"/>
  <c r="N424" i="31"/>
  <c r="M424" i="31"/>
  <c r="L424" i="31"/>
  <c r="K424" i="31"/>
  <c r="S424" i="31" s="1"/>
  <c r="J424" i="31"/>
  <c r="I424" i="31"/>
  <c r="H424" i="31"/>
  <c r="G424" i="31"/>
  <c r="F424" i="31"/>
  <c r="E424" i="31"/>
  <c r="D424" i="31"/>
  <c r="C424" i="31"/>
  <c r="W423" i="31"/>
  <c r="V423" i="31"/>
  <c r="U423" i="31"/>
  <c r="S423" i="31"/>
  <c r="Q423" i="31"/>
  <c r="P423" i="31"/>
  <c r="O423" i="31"/>
  <c r="N423" i="31"/>
  <c r="M423" i="31"/>
  <c r="L423" i="31"/>
  <c r="K423" i="31"/>
  <c r="J423" i="31"/>
  <c r="I423" i="31"/>
  <c r="H423" i="31"/>
  <c r="G423" i="31"/>
  <c r="F423" i="31"/>
  <c r="E423" i="31"/>
  <c r="D423" i="31"/>
  <c r="C423" i="31"/>
  <c r="W422" i="31"/>
  <c r="V422" i="31"/>
  <c r="U422" i="31"/>
  <c r="Q422" i="31"/>
  <c r="P422" i="31"/>
  <c r="O422" i="31"/>
  <c r="N422" i="31"/>
  <c r="M422" i="31"/>
  <c r="L422" i="31"/>
  <c r="K422" i="31"/>
  <c r="S422" i="31" s="1"/>
  <c r="J422" i="31"/>
  <c r="I422" i="31"/>
  <c r="H422" i="31"/>
  <c r="G422" i="31"/>
  <c r="F422" i="31"/>
  <c r="E422" i="31"/>
  <c r="D422" i="31"/>
  <c r="C422" i="31"/>
  <c r="W421" i="31"/>
  <c r="U421" i="31"/>
  <c r="S421" i="31"/>
  <c r="P421" i="31"/>
  <c r="O421" i="31"/>
  <c r="Q421" i="31" s="1"/>
  <c r="N421" i="31"/>
  <c r="M421" i="31"/>
  <c r="L421" i="31"/>
  <c r="K421" i="31"/>
  <c r="J421" i="31"/>
  <c r="I421" i="31"/>
  <c r="H421" i="31"/>
  <c r="G421" i="31"/>
  <c r="F421" i="31"/>
  <c r="E421" i="31"/>
  <c r="D421" i="31"/>
  <c r="C421" i="31"/>
  <c r="U420" i="31"/>
  <c r="P420" i="31"/>
  <c r="N420" i="31"/>
  <c r="W420" i="31" s="1"/>
  <c r="M420" i="31"/>
  <c r="L420" i="31"/>
  <c r="O420" i="31" s="1"/>
  <c r="Q420" i="31" s="1"/>
  <c r="K420" i="31"/>
  <c r="J420" i="31"/>
  <c r="I420" i="31"/>
  <c r="H420" i="31"/>
  <c r="G420" i="31"/>
  <c r="F420" i="31"/>
  <c r="E420" i="31"/>
  <c r="D420" i="31"/>
  <c r="C420" i="31"/>
  <c r="W419" i="31"/>
  <c r="U419" i="31"/>
  <c r="Q419" i="31"/>
  <c r="P419" i="31"/>
  <c r="N419" i="31"/>
  <c r="M419" i="31"/>
  <c r="L419" i="31"/>
  <c r="O419" i="31" s="1"/>
  <c r="K419" i="31"/>
  <c r="J419" i="31"/>
  <c r="I419" i="31"/>
  <c r="H419" i="31"/>
  <c r="G419" i="31"/>
  <c r="F419" i="31"/>
  <c r="E419" i="31"/>
  <c r="D419" i="31"/>
  <c r="C419" i="31"/>
  <c r="W418" i="31"/>
  <c r="V418" i="31"/>
  <c r="U418" i="31"/>
  <c r="P418" i="31"/>
  <c r="N418" i="31"/>
  <c r="M418" i="31"/>
  <c r="L418" i="31"/>
  <c r="O418" i="31" s="1"/>
  <c r="Q418" i="31" s="1"/>
  <c r="K418" i="31"/>
  <c r="S418" i="31" s="1"/>
  <c r="J418" i="31"/>
  <c r="I418" i="31"/>
  <c r="H418" i="31"/>
  <c r="G418" i="31"/>
  <c r="F418" i="31"/>
  <c r="E418" i="31"/>
  <c r="D418" i="31"/>
  <c r="C418" i="31"/>
  <c r="W417" i="31"/>
  <c r="U417" i="31"/>
  <c r="Q417" i="31"/>
  <c r="P417" i="31"/>
  <c r="O417" i="31"/>
  <c r="N417" i="31"/>
  <c r="M417" i="31"/>
  <c r="L417" i="31"/>
  <c r="K417" i="31"/>
  <c r="V417" i="31" s="1"/>
  <c r="J417" i="31"/>
  <c r="I417" i="31"/>
  <c r="H417" i="31"/>
  <c r="G417" i="31"/>
  <c r="F417" i="31"/>
  <c r="E417" i="31"/>
  <c r="D417" i="31"/>
  <c r="C417" i="31"/>
  <c r="W416" i="31"/>
  <c r="U416" i="31"/>
  <c r="Q416" i="31"/>
  <c r="P416" i="31"/>
  <c r="O416" i="31"/>
  <c r="N416" i="31"/>
  <c r="M416" i="31"/>
  <c r="L416" i="31"/>
  <c r="K416" i="31"/>
  <c r="V416" i="31" s="1"/>
  <c r="J416" i="31"/>
  <c r="I416" i="31"/>
  <c r="H416" i="31"/>
  <c r="G416" i="31"/>
  <c r="F416" i="31"/>
  <c r="E416" i="31"/>
  <c r="D416" i="31"/>
  <c r="C416" i="31"/>
  <c r="U415" i="31"/>
  <c r="S415" i="31"/>
  <c r="Q415" i="31"/>
  <c r="P415" i="31"/>
  <c r="O415" i="31"/>
  <c r="N415" i="31"/>
  <c r="W415" i="31" s="1"/>
  <c r="M415" i="31"/>
  <c r="L415" i="31"/>
  <c r="K415" i="31"/>
  <c r="V415" i="31" s="1"/>
  <c r="J415" i="31"/>
  <c r="I415" i="31"/>
  <c r="H415" i="31"/>
  <c r="G415" i="31"/>
  <c r="F415" i="31"/>
  <c r="E415" i="31"/>
  <c r="D415" i="31"/>
  <c r="C415" i="31"/>
  <c r="U414" i="31"/>
  <c r="Q414" i="31"/>
  <c r="P414" i="31"/>
  <c r="N414" i="31"/>
  <c r="W414" i="31" s="1"/>
  <c r="M414" i="31"/>
  <c r="L414" i="31"/>
  <c r="O414" i="31" s="1"/>
  <c r="K414" i="31"/>
  <c r="J414" i="31"/>
  <c r="I414" i="31"/>
  <c r="H414" i="31"/>
  <c r="G414" i="31"/>
  <c r="F414" i="31"/>
  <c r="E414" i="31"/>
  <c r="D414" i="31"/>
  <c r="C414" i="31"/>
  <c r="W413" i="31"/>
  <c r="U413" i="31"/>
  <c r="P413" i="31"/>
  <c r="O413" i="31"/>
  <c r="Q413" i="31" s="1"/>
  <c r="N413" i="31"/>
  <c r="M413" i="31"/>
  <c r="L413" i="31"/>
  <c r="K413" i="31"/>
  <c r="J413" i="31"/>
  <c r="I413" i="31"/>
  <c r="H413" i="31"/>
  <c r="G413" i="31"/>
  <c r="F413" i="31"/>
  <c r="E413" i="31"/>
  <c r="D413" i="31"/>
  <c r="C413" i="31"/>
  <c r="W412" i="31"/>
  <c r="U412" i="31"/>
  <c r="P412" i="31"/>
  <c r="O412" i="31"/>
  <c r="Q412" i="31" s="1"/>
  <c r="N412" i="31"/>
  <c r="M412" i="31"/>
  <c r="L412" i="31"/>
  <c r="K412" i="31"/>
  <c r="S412" i="31" s="1"/>
  <c r="J412" i="31"/>
  <c r="I412" i="31"/>
  <c r="H412" i="31"/>
  <c r="G412" i="31"/>
  <c r="F412" i="31"/>
  <c r="E412" i="31"/>
  <c r="D412" i="31"/>
  <c r="C412" i="31"/>
  <c r="W411" i="31"/>
  <c r="V411" i="31"/>
  <c r="U411" i="31"/>
  <c r="S411" i="31"/>
  <c r="Q411" i="31"/>
  <c r="P411" i="31"/>
  <c r="O411" i="31"/>
  <c r="N411" i="31"/>
  <c r="M411" i="31"/>
  <c r="L411" i="31"/>
  <c r="K411" i="31"/>
  <c r="J411" i="31"/>
  <c r="I411" i="31"/>
  <c r="H411" i="31"/>
  <c r="G411" i="31"/>
  <c r="F411" i="31"/>
  <c r="E411" i="31"/>
  <c r="D411" i="31"/>
  <c r="C411" i="31"/>
  <c r="W410" i="31"/>
  <c r="V410" i="31"/>
  <c r="U410" i="31"/>
  <c r="S410" i="31"/>
  <c r="P410" i="31"/>
  <c r="O410" i="31"/>
  <c r="Q410" i="31" s="1"/>
  <c r="Y410" i="31" s="1"/>
  <c r="N410" i="31"/>
  <c r="M410" i="31"/>
  <c r="L410" i="31"/>
  <c r="K410" i="31"/>
  <c r="J410" i="31"/>
  <c r="I410" i="31"/>
  <c r="H410" i="31"/>
  <c r="G410" i="31"/>
  <c r="F410" i="31"/>
  <c r="E410" i="31"/>
  <c r="D410" i="31"/>
  <c r="C410" i="31"/>
  <c r="W409" i="31"/>
  <c r="U409" i="31"/>
  <c r="S409" i="31"/>
  <c r="Q409" i="31"/>
  <c r="P409" i="31"/>
  <c r="O409" i="31"/>
  <c r="N409" i="31"/>
  <c r="M409" i="31"/>
  <c r="L409" i="31"/>
  <c r="K409" i="31"/>
  <c r="J409" i="31"/>
  <c r="I409" i="31"/>
  <c r="H409" i="31"/>
  <c r="G409" i="31"/>
  <c r="F409" i="31"/>
  <c r="E409" i="31"/>
  <c r="D409" i="31"/>
  <c r="C409" i="31"/>
  <c r="U408" i="31"/>
  <c r="P408" i="31"/>
  <c r="O408" i="31"/>
  <c r="Q408" i="31" s="1"/>
  <c r="N408" i="31"/>
  <c r="W408" i="31" s="1"/>
  <c r="M408" i="31"/>
  <c r="L408" i="31"/>
  <c r="K408" i="31"/>
  <c r="J408" i="31"/>
  <c r="I408" i="31"/>
  <c r="H408" i="31"/>
  <c r="G408" i="31"/>
  <c r="F408" i="31"/>
  <c r="E408" i="31"/>
  <c r="D408" i="31"/>
  <c r="C408" i="31"/>
  <c r="U407" i="31"/>
  <c r="P407" i="31"/>
  <c r="N407" i="31"/>
  <c r="W407" i="31" s="1"/>
  <c r="M407" i="31"/>
  <c r="L407" i="31"/>
  <c r="O407" i="31" s="1"/>
  <c r="Q407" i="31" s="1"/>
  <c r="K407" i="31"/>
  <c r="J407" i="31"/>
  <c r="I407" i="31"/>
  <c r="H407" i="31"/>
  <c r="G407" i="31"/>
  <c r="F407" i="31"/>
  <c r="E407" i="31"/>
  <c r="D407" i="31"/>
  <c r="C407" i="31"/>
  <c r="W406" i="31"/>
  <c r="V406" i="31"/>
  <c r="U406" i="31"/>
  <c r="P406" i="31"/>
  <c r="N406" i="31"/>
  <c r="M406" i="31"/>
  <c r="L406" i="31"/>
  <c r="O406" i="31" s="1"/>
  <c r="Q406" i="31" s="1"/>
  <c r="K406" i="31"/>
  <c r="S406" i="31" s="1"/>
  <c r="J406" i="31"/>
  <c r="I406" i="31"/>
  <c r="H406" i="31"/>
  <c r="G406" i="31"/>
  <c r="F406" i="31"/>
  <c r="E406" i="31"/>
  <c r="D406" i="31"/>
  <c r="C406" i="31"/>
  <c r="W405" i="31"/>
  <c r="V405" i="31"/>
  <c r="U405" i="31"/>
  <c r="S405" i="31"/>
  <c r="Q405" i="31"/>
  <c r="Y405" i="31" s="1"/>
  <c r="P405" i="31"/>
  <c r="O405" i="31"/>
  <c r="N405" i="31"/>
  <c r="M405" i="31"/>
  <c r="L405" i="31"/>
  <c r="K405" i="31"/>
  <c r="J405" i="31"/>
  <c r="I405" i="31"/>
  <c r="H405" i="31"/>
  <c r="G405" i="31"/>
  <c r="F405" i="31"/>
  <c r="E405" i="31"/>
  <c r="D405" i="31"/>
  <c r="C405" i="31"/>
  <c r="W404" i="31"/>
  <c r="U404" i="31"/>
  <c r="Q404" i="31"/>
  <c r="P404" i="31"/>
  <c r="O404" i="31"/>
  <c r="N404" i="31"/>
  <c r="M404" i="31"/>
  <c r="L404" i="31"/>
  <c r="K404" i="31"/>
  <c r="J404" i="31"/>
  <c r="I404" i="31"/>
  <c r="H404" i="31"/>
  <c r="G404" i="31"/>
  <c r="F404" i="31"/>
  <c r="E404" i="31"/>
  <c r="D404" i="31"/>
  <c r="C404" i="31"/>
  <c r="W403" i="31"/>
  <c r="U403" i="31"/>
  <c r="S403" i="31"/>
  <c r="Q403" i="31"/>
  <c r="P403" i="31"/>
  <c r="O403" i="31"/>
  <c r="N403" i="31"/>
  <c r="M403" i="31"/>
  <c r="L403" i="31"/>
  <c r="K403" i="31"/>
  <c r="V403" i="31" s="1"/>
  <c r="J403" i="31"/>
  <c r="I403" i="31"/>
  <c r="H403" i="31"/>
  <c r="G403" i="31"/>
  <c r="F403" i="31"/>
  <c r="E403" i="31"/>
  <c r="D403" i="31"/>
  <c r="C403" i="31"/>
  <c r="U402" i="31"/>
  <c r="Q402" i="31"/>
  <c r="P402" i="31"/>
  <c r="N402" i="31"/>
  <c r="W402" i="31" s="1"/>
  <c r="M402" i="31"/>
  <c r="L402" i="31"/>
  <c r="O402" i="31" s="1"/>
  <c r="K402" i="31"/>
  <c r="J402" i="31"/>
  <c r="I402" i="31"/>
  <c r="H402" i="31"/>
  <c r="G402" i="31"/>
  <c r="F402" i="31"/>
  <c r="E402" i="31"/>
  <c r="D402" i="31"/>
  <c r="C402" i="31"/>
  <c r="W401" i="31"/>
  <c r="U401" i="31"/>
  <c r="P401" i="31"/>
  <c r="N401" i="31"/>
  <c r="M401" i="31"/>
  <c r="L401" i="31"/>
  <c r="O401" i="31" s="1"/>
  <c r="Q401" i="31" s="1"/>
  <c r="K401" i="31"/>
  <c r="J401" i="31"/>
  <c r="I401" i="31"/>
  <c r="H401" i="31"/>
  <c r="G401" i="31"/>
  <c r="F401" i="31"/>
  <c r="E401" i="31"/>
  <c r="D401" i="31"/>
  <c r="C401" i="31"/>
  <c r="W400" i="31"/>
  <c r="V400" i="31"/>
  <c r="U400" i="31"/>
  <c r="P400" i="31"/>
  <c r="O400" i="31"/>
  <c r="Q400" i="31" s="1"/>
  <c r="X400" i="31" s="1"/>
  <c r="N400" i="31"/>
  <c r="M400" i="31"/>
  <c r="L400" i="31"/>
  <c r="K400" i="31"/>
  <c r="S400" i="31" s="1"/>
  <c r="J400" i="31"/>
  <c r="I400" i="31"/>
  <c r="H400" i="31"/>
  <c r="G400" i="31"/>
  <c r="F400" i="31"/>
  <c r="E400" i="31"/>
  <c r="D400" i="31"/>
  <c r="C400" i="31"/>
  <c r="W399" i="31"/>
  <c r="V399" i="31"/>
  <c r="U399" i="31"/>
  <c r="S399" i="31"/>
  <c r="Q399" i="31"/>
  <c r="P399" i="31"/>
  <c r="O399" i="31"/>
  <c r="N399" i="31"/>
  <c r="M399" i="31"/>
  <c r="L399" i="31"/>
  <c r="K399" i="31"/>
  <c r="J399" i="31"/>
  <c r="I399" i="31"/>
  <c r="H399" i="31"/>
  <c r="G399" i="31"/>
  <c r="F399" i="31"/>
  <c r="E399" i="31"/>
  <c r="D399" i="31"/>
  <c r="C399" i="31"/>
  <c r="W398" i="31"/>
  <c r="V398" i="31"/>
  <c r="U398" i="31"/>
  <c r="Q398" i="31"/>
  <c r="P398" i="31"/>
  <c r="O398" i="31"/>
  <c r="N398" i="31"/>
  <c r="M398" i="31"/>
  <c r="L398" i="31"/>
  <c r="K398" i="31"/>
  <c r="S398" i="31" s="1"/>
  <c r="J398" i="31"/>
  <c r="I398" i="31"/>
  <c r="H398" i="31"/>
  <c r="G398" i="31"/>
  <c r="F398" i="31"/>
  <c r="E398" i="31"/>
  <c r="D398" i="31"/>
  <c r="C398" i="31"/>
  <c r="U397" i="31"/>
  <c r="S397" i="31"/>
  <c r="P397" i="31"/>
  <c r="O397" i="31"/>
  <c r="Q397" i="31" s="1"/>
  <c r="N397" i="31"/>
  <c r="W397" i="31" s="1"/>
  <c r="M397" i="31"/>
  <c r="L397" i="31"/>
  <c r="K397" i="31"/>
  <c r="J397" i="31"/>
  <c r="I397" i="31"/>
  <c r="H397" i="31"/>
  <c r="G397" i="31"/>
  <c r="F397" i="31"/>
  <c r="E397" i="31"/>
  <c r="D397" i="31"/>
  <c r="C397" i="31"/>
  <c r="U396" i="31"/>
  <c r="P396" i="31"/>
  <c r="N396" i="31"/>
  <c r="W396" i="31" s="1"/>
  <c r="M396" i="31"/>
  <c r="L396" i="31"/>
  <c r="O396" i="31" s="1"/>
  <c r="Q396" i="31" s="1"/>
  <c r="K396" i="31"/>
  <c r="J396" i="31"/>
  <c r="I396" i="31"/>
  <c r="H396" i="31"/>
  <c r="G396" i="31"/>
  <c r="F396" i="31"/>
  <c r="E396" i="31"/>
  <c r="D396" i="31"/>
  <c r="C396" i="31"/>
  <c r="W395" i="31"/>
  <c r="U395" i="31"/>
  <c r="Q395" i="31"/>
  <c r="P395" i="31"/>
  <c r="N395" i="31"/>
  <c r="M395" i="31"/>
  <c r="L395" i="31"/>
  <c r="O395" i="31" s="1"/>
  <c r="K395" i="31"/>
  <c r="J395" i="31"/>
  <c r="I395" i="31"/>
  <c r="H395" i="31"/>
  <c r="G395" i="31"/>
  <c r="F395" i="31"/>
  <c r="E395" i="31"/>
  <c r="D395" i="31"/>
  <c r="C395" i="31"/>
  <c r="W394" i="31"/>
  <c r="V394" i="31"/>
  <c r="U394" i="31"/>
  <c r="P394" i="31"/>
  <c r="O394" i="31"/>
  <c r="Q394" i="31" s="1"/>
  <c r="N394" i="31"/>
  <c r="M394" i="31"/>
  <c r="L394" i="31"/>
  <c r="K394" i="31"/>
  <c r="S394" i="31" s="1"/>
  <c r="J394" i="31"/>
  <c r="I394" i="31"/>
  <c r="H394" i="31"/>
  <c r="G394" i="31"/>
  <c r="F394" i="31"/>
  <c r="E394" i="31"/>
  <c r="D394" i="31"/>
  <c r="C394" i="31"/>
  <c r="W393" i="31"/>
  <c r="U393" i="31"/>
  <c r="P393" i="31"/>
  <c r="O393" i="31"/>
  <c r="Q393" i="31" s="1"/>
  <c r="N393" i="31"/>
  <c r="M393" i="31"/>
  <c r="L393" i="31"/>
  <c r="K393" i="31"/>
  <c r="J393" i="31"/>
  <c r="I393" i="31"/>
  <c r="H393" i="31"/>
  <c r="G393" i="31"/>
  <c r="F393" i="31"/>
  <c r="E393" i="31"/>
  <c r="D393" i="31"/>
  <c r="C393" i="31"/>
  <c r="W392" i="31"/>
  <c r="V392" i="31"/>
  <c r="U392" i="31"/>
  <c r="S392" i="31"/>
  <c r="P392" i="31"/>
  <c r="O392" i="31"/>
  <c r="Q392" i="31" s="1"/>
  <c r="Y392" i="31" s="1"/>
  <c r="N392" i="31"/>
  <c r="M392" i="31"/>
  <c r="L392" i="31"/>
  <c r="K392" i="31"/>
  <c r="J392" i="31"/>
  <c r="I392" i="31"/>
  <c r="H392" i="31"/>
  <c r="G392" i="31"/>
  <c r="F392" i="31"/>
  <c r="E392" i="31"/>
  <c r="D392" i="31"/>
  <c r="C392" i="31"/>
  <c r="U391" i="31"/>
  <c r="S391" i="31"/>
  <c r="P391" i="31"/>
  <c r="O391" i="31"/>
  <c r="Q391" i="31" s="1"/>
  <c r="N391" i="31"/>
  <c r="W391" i="31" s="1"/>
  <c r="M391" i="31"/>
  <c r="L391" i="31"/>
  <c r="K391" i="31"/>
  <c r="J391" i="31"/>
  <c r="I391" i="31"/>
  <c r="H391" i="31"/>
  <c r="G391" i="31"/>
  <c r="F391" i="31"/>
  <c r="E391" i="31"/>
  <c r="D391" i="31"/>
  <c r="C391" i="31"/>
  <c r="U390" i="31"/>
  <c r="P390" i="31"/>
  <c r="N390" i="31"/>
  <c r="W390" i="31" s="1"/>
  <c r="M390" i="31"/>
  <c r="L390" i="31"/>
  <c r="O390" i="31" s="1"/>
  <c r="Q390" i="31" s="1"/>
  <c r="K390" i="31"/>
  <c r="J390" i="31"/>
  <c r="I390" i="31"/>
  <c r="H390" i="31"/>
  <c r="G390" i="31"/>
  <c r="F390" i="31"/>
  <c r="E390" i="31"/>
  <c r="D390" i="31"/>
  <c r="C390" i="31"/>
  <c r="W389" i="31"/>
  <c r="U389" i="31"/>
  <c r="P389" i="31"/>
  <c r="N389" i="31"/>
  <c r="M389" i="31"/>
  <c r="L389" i="31"/>
  <c r="O389" i="31" s="1"/>
  <c r="Q389" i="31" s="1"/>
  <c r="K389" i="31"/>
  <c r="J389" i="31"/>
  <c r="I389" i="31"/>
  <c r="H389" i="31"/>
  <c r="G389" i="31"/>
  <c r="F389" i="31"/>
  <c r="E389" i="31"/>
  <c r="D389" i="31"/>
  <c r="C389" i="31"/>
  <c r="W388" i="31"/>
  <c r="V388" i="31"/>
  <c r="U388" i="31"/>
  <c r="P388" i="31"/>
  <c r="O388" i="31"/>
  <c r="Q388" i="31" s="1"/>
  <c r="N388" i="31"/>
  <c r="M388" i="31"/>
  <c r="L388" i="31"/>
  <c r="K388" i="31"/>
  <c r="S388" i="31" s="1"/>
  <c r="J388" i="31"/>
  <c r="I388" i="31"/>
  <c r="H388" i="31"/>
  <c r="G388" i="31"/>
  <c r="F388" i="31"/>
  <c r="E388" i="31"/>
  <c r="D388" i="31"/>
  <c r="C388" i="31"/>
  <c r="W387" i="31"/>
  <c r="U387" i="31"/>
  <c r="P387" i="31"/>
  <c r="O387" i="31"/>
  <c r="Q387" i="31" s="1"/>
  <c r="N387" i="31"/>
  <c r="M387" i="31"/>
  <c r="L387" i="31"/>
  <c r="K387" i="31"/>
  <c r="J387" i="31"/>
  <c r="I387" i="31"/>
  <c r="H387" i="31"/>
  <c r="G387" i="31"/>
  <c r="F387" i="31"/>
  <c r="E387" i="31"/>
  <c r="D387" i="31"/>
  <c r="C387" i="31"/>
  <c r="W386" i="31"/>
  <c r="V386" i="31"/>
  <c r="U386" i="31"/>
  <c r="S386" i="31"/>
  <c r="P386" i="31"/>
  <c r="O386" i="31"/>
  <c r="Q386" i="31" s="1"/>
  <c r="N386" i="31"/>
  <c r="M386" i="31"/>
  <c r="L386" i="31"/>
  <c r="K386" i="31"/>
  <c r="J386" i="31"/>
  <c r="I386" i="31"/>
  <c r="H386" i="31"/>
  <c r="G386" i="31"/>
  <c r="F386" i="31"/>
  <c r="E386" i="31"/>
  <c r="D386" i="31"/>
  <c r="C386" i="31"/>
  <c r="U385" i="31"/>
  <c r="S385" i="31"/>
  <c r="P385" i="31"/>
  <c r="O385" i="31"/>
  <c r="Q385" i="31" s="1"/>
  <c r="N385" i="31"/>
  <c r="W385" i="31" s="1"/>
  <c r="M385" i="31"/>
  <c r="L385" i="31"/>
  <c r="K385" i="31"/>
  <c r="J385" i="31"/>
  <c r="I385" i="31"/>
  <c r="H385" i="31"/>
  <c r="G385" i="31"/>
  <c r="F385" i="31"/>
  <c r="E385" i="31"/>
  <c r="D385" i="31"/>
  <c r="C385" i="31"/>
  <c r="U384" i="31"/>
  <c r="P384" i="31"/>
  <c r="N384" i="31"/>
  <c r="W384" i="31" s="1"/>
  <c r="M384" i="31"/>
  <c r="L384" i="31"/>
  <c r="O384" i="31" s="1"/>
  <c r="Q384" i="31" s="1"/>
  <c r="K384" i="31"/>
  <c r="J384" i="31"/>
  <c r="I384" i="31"/>
  <c r="H384" i="31"/>
  <c r="G384" i="31"/>
  <c r="F384" i="31"/>
  <c r="E384" i="31"/>
  <c r="D384" i="31"/>
  <c r="C384" i="31"/>
  <c r="W383" i="31"/>
  <c r="U383" i="31"/>
  <c r="Q383" i="31"/>
  <c r="P383" i="31"/>
  <c r="N383" i="31"/>
  <c r="M383" i="31"/>
  <c r="L383" i="31"/>
  <c r="O383" i="31" s="1"/>
  <c r="K383" i="31"/>
  <c r="J383" i="31"/>
  <c r="I383" i="31"/>
  <c r="H383" i="31"/>
  <c r="G383" i="31"/>
  <c r="F383" i="31"/>
  <c r="E383" i="31"/>
  <c r="D383" i="31"/>
  <c r="C383" i="31"/>
  <c r="W382" i="31"/>
  <c r="V382" i="31"/>
  <c r="U382" i="31"/>
  <c r="P382" i="31"/>
  <c r="O382" i="31"/>
  <c r="Q382" i="31" s="1"/>
  <c r="N382" i="31"/>
  <c r="M382" i="31"/>
  <c r="L382" i="31"/>
  <c r="K382" i="31"/>
  <c r="S382" i="31" s="1"/>
  <c r="J382" i="31"/>
  <c r="I382" i="31"/>
  <c r="H382" i="31"/>
  <c r="G382" i="31"/>
  <c r="F382" i="31"/>
  <c r="E382" i="31"/>
  <c r="D382" i="31"/>
  <c r="C382" i="31"/>
  <c r="W381" i="31"/>
  <c r="U381" i="31"/>
  <c r="P381" i="31"/>
  <c r="O381" i="31"/>
  <c r="Q381" i="31" s="1"/>
  <c r="N381" i="31"/>
  <c r="M381" i="31"/>
  <c r="L381" i="31"/>
  <c r="K381" i="31"/>
  <c r="J381" i="31"/>
  <c r="I381" i="31"/>
  <c r="H381" i="31"/>
  <c r="G381" i="31"/>
  <c r="F381" i="31"/>
  <c r="E381" i="31"/>
  <c r="D381" i="31"/>
  <c r="C381" i="31"/>
  <c r="W380" i="31"/>
  <c r="V380" i="31"/>
  <c r="U380" i="31"/>
  <c r="S380" i="31"/>
  <c r="P380" i="31"/>
  <c r="O380" i="31"/>
  <c r="Q380" i="31" s="1"/>
  <c r="N380" i="31"/>
  <c r="M380" i="31"/>
  <c r="L380" i="31"/>
  <c r="K380" i="31"/>
  <c r="J380" i="31"/>
  <c r="I380" i="31"/>
  <c r="H380" i="31"/>
  <c r="G380" i="31"/>
  <c r="F380" i="31"/>
  <c r="E380" i="31"/>
  <c r="D380" i="31"/>
  <c r="C380" i="31"/>
  <c r="U379" i="31"/>
  <c r="S379" i="31"/>
  <c r="P379" i="31"/>
  <c r="O379" i="31"/>
  <c r="Q379" i="31" s="1"/>
  <c r="N379" i="31"/>
  <c r="W379" i="31" s="1"/>
  <c r="M379" i="31"/>
  <c r="L379" i="31"/>
  <c r="K379" i="31"/>
  <c r="J379" i="31"/>
  <c r="I379" i="31"/>
  <c r="H379" i="31"/>
  <c r="G379" i="31"/>
  <c r="F379" i="31"/>
  <c r="E379" i="31"/>
  <c r="D379" i="31"/>
  <c r="C379" i="31"/>
  <c r="U378" i="31"/>
  <c r="P378" i="31"/>
  <c r="N378" i="31"/>
  <c r="W378" i="31" s="1"/>
  <c r="M378" i="31"/>
  <c r="L378" i="31"/>
  <c r="O378" i="31" s="1"/>
  <c r="Q378" i="31" s="1"/>
  <c r="K378" i="31"/>
  <c r="J378" i="31"/>
  <c r="I378" i="31"/>
  <c r="H378" i="31"/>
  <c r="G378" i="31"/>
  <c r="F378" i="31"/>
  <c r="E378" i="31"/>
  <c r="D378" i="31"/>
  <c r="C378" i="31"/>
  <c r="W377" i="31"/>
  <c r="U377" i="31"/>
  <c r="P377" i="31"/>
  <c r="N377" i="31"/>
  <c r="M377" i="31"/>
  <c r="L377" i="31"/>
  <c r="O377" i="31" s="1"/>
  <c r="Q377" i="31" s="1"/>
  <c r="K377" i="31"/>
  <c r="J377" i="31"/>
  <c r="I377" i="31"/>
  <c r="H377" i="31"/>
  <c r="G377" i="31"/>
  <c r="F377" i="31"/>
  <c r="E377" i="31"/>
  <c r="D377" i="31"/>
  <c r="C377" i="31"/>
  <c r="W376" i="31"/>
  <c r="V376" i="31"/>
  <c r="U376" i="31"/>
  <c r="P376" i="31"/>
  <c r="O376" i="31"/>
  <c r="Q376" i="31" s="1"/>
  <c r="N376" i="31"/>
  <c r="M376" i="31"/>
  <c r="L376" i="31"/>
  <c r="K376" i="31"/>
  <c r="S376" i="31" s="1"/>
  <c r="J376" i="31"/>
  <c r="I376" i="31"/>
  <c r="H376" i="31"/>
  <c r="G376" i="31"/>
  <c r="F376" i="31"/>
  <c r="E376" i="31"/>
  <c r="D376" i="31"/>
  <c r="C376" i="31"/>
  <c r="W375" i="31"/>
  <c r="U375" i="31"/>
  <c r="P375" i="31"/>
  <c r="O375" i="31"/>
  <c r="Q375" i="31" s="1"/>
  <c r="N375" i="31"/>
  <c r="M375" i="31"/>
  <c r="L375" i="31"/>
  <c r="K375" i="31"/>
  <c r="J375" i="31"/>
  <c r="I375" i="31"/>
  <c r="H375" i="31"/>
  <c r="G375" i="31"/>
  <c r="F375" i="31"/>
  <c r="E375" i="31"/>
  <c r="D375" i="31"/>
  <c r="C375" i="31"/>
  <c r="W374" i="31"/>
  <c r="V374" i="31"/>
  <c r="U374" i="31"/>
  <c r="S374" i="31"/>
  <c r="P374" i="31"/>
  <c r="O374" i="31"/>
  <c r="Q374" i="31" s="1"/>
  <c r="N374" i="31"/>
  <c r="M374" i="31"/>
  <c r="L374" i="31"/>
  <c r="K374" i="31"/>
  <c r="J374" i="31"/>
  <c r="I374" i="31"/>
  <c r="H374" i="31"/>
  <c r="G374" i="31"/>
  <c r="F374" i="31"/>
  <c r="E374" i="31"/>
  <c r="D374" i="31"/>
  <c r="C374" i="31"/>
  <c r="U373" i="31"/>
  <c r="S373" i="31"/>
  <c r="P373" i="31"/>
  <c r="O373" i="31"/>
  <c r="Q373" i="31" s="1"/>
  <c r="N373" i="31"/>
  <c r="W373" i="31" s="1"/>
  <c r="M373" i="31"/>
  <c r="L373" i="31"/>
  <c r="K373" i="31"/>
  <c r="J373" i="31"/>
  <c r="I373" i="31"/>
  <c r="H373" i="31"/>
  <c r="G373" i="31"/>
  <c r="F373" i="31"/>
  <c r="E373" i="31"/>
  <c r="D373" i="31"/>
  <c r="C373" i="31"/>
  <c r="U372" i="31"/>
  <c r="P372" i="31"/>
  <c r="N372" i="31"/>
  <c r="W372" i="31" s="1"/>
  <c r="M372" i="31"/>
  <c r="L372" i="31"/>
  <c r="O372" i="31" s="1"/>
  <c r="Q372" i="31" s="1"/>
  <c r="K372" i="31"/>
  <c r="J372" i="31"/>
  <c r="I372" i="31"/>
  <c r="H372" i="31"/>
  <c r="G372" i="31"/>
  <c r="F372" i="31"/>
  <c r="E372" i="31"/>
  <c r="D372" i="31"/>
  <c r="C372" i="31"/>
  <c r="W371" i="31"/>
  <c r="U371" i="31"/>
  <c r="Q371" i="31"/>
  <c r="P371" i="31"/>
  <c r="N371" i="31"/>
  <c r="M371" i="31"/>
  <c r="L371" i="31"/>
  <c r="O371" i="31" s="1"/>
  <c r="K371" i="31"/>
  <c r="J371" i="31"/>
  <c r="I371" i="31"/>
  <c r="H371" i="31"/>
  <c r="G371" i="31"/>
  <c r="F371" i="31"/>
  <c r="E371" i="31"/>
  <c r="D371" i="31"/>
  <c r="C371" i="31"/>
  <c r="W370" i="31"/>
  <c r="V370" i="31"/>
  <c r="U370" i="31"/>
  <c r="P370" i="31"/>
  <c r="O370" i="31"/>
  <c r="Q370" i="31" s="1"/>
  <c r="N370" i="31"/>
  <c r="M370" i="31"/>
  <c r="L370" i="31"/>
  <c r="K370" i="31"/>
  <c r="S370" i="31" s="1"/>
  <c r="J370" i="31"/>
  <c r="I370" i="31"/>
  <c r="H370" i="31"/>
  <c r="G370" i="31"/>
  <c r="F370" i="31"/>
  <c r="E370" i="31"/>
  <c r="D370" i="31"/>
  <c r="C370" i="31"/>
  <c r="W369" i="31"/>
  <c r="U369" i="31"/>
  <c r="P369" i="31"/>
  <c r="O369" i="31"/>
  <c r="Q369" i="31" s="1"/>
  <c r="N369" i="31"/>
  <c r="M369" i="31"/>
  <c r="L369" i="31"/>
  <c r="K369" i="31"/>
  <c r="J369" i="31"/>
  <c r="I369" i="31"/>
  <c r="H369" i="31"/>
  <c r="G369" i="31"/>
  <c r="F369" i="31"/>
  <c r="E369" i="31"/>
  <c r="D369" i="31"/>
  <c r="C369" i="31"/>
  <c r="W368" i="31"/>
  <c r="U368" i="31"/>
  <c r="P368" i="31"/>
  <c r="O368" i="31"/>
  <c r="Q368" i="31" s="1"/>
  <c r="N368" i="31"/>
  <c r="M368" i="31"/>
  <c r="L368" i="31"/>
  <c r="K368" i="31"/>
  <c r="V368" i="31" s="1"/>
  <c r="J368" i="31"/>
  <c r="I368" i="31"/>
  <c r="H368" i="31"/>
  <c r="G368" i="31"/>
  <c r="F368" i="31"/>
  <c r="E368" i="31"/>
  <c r="D368" i="31"/>
  <c r="C368" i="31"/>
  <c r="U367" i="31"/>
  <c r="S367" i="31"/>
  <c r="P367" i="31"/>
  <c r="O367" i="31"/>
  <c r="Q367" i="31" s="1"/>
  <c r="N367" i="31"/>
  <c r="W367" i="31" s="1"/>
  <c r="M367" i="31"/>
  <c r="L367" i="31"/>
  <c r="K367" i="31"/>
  <c r="J367" i="31"/>
  <c r="I367" i="31"/>
  <c r="H367" i="31"/>
  <c r="G367" i="31"/>
  <c r="F367" i="31"/>
  <c r="E367" i="31"/>
  <c r="D367" i="31"/>
  <c r="C367" i="31"/>
  <c r="U366" i="31"/>
  <c r="P366" i="31"/>
  <c r="N366" i="31"/>
  <c r="W366" i="31" s="1"/>
  <c r="M366" i="31"/>
  <c r="L366" i="31"/>
  <c r="O366" i="31" s="1"/>
  <c r="Q366" i="31" s="1"/>
  <c r="K366" i="31"/>
  <c r="J366" i="31"/>
  <c r="I366" i="31"/>
  <c r="H366" i="31"/>
  <c r="G366" i="31"/>
  <c r="F366" i="31"/>
  <c r="E366" i="31"/>
  <c r="D366" i="31"/>
  <c r="C366" i="31"/>
  <c r="W365" i="31"/>
  <c r="U365" i="31"/>
  <c r="Q365" i="31"/>
  <c r="P365" i="31"/>
  <c r="N365" i="31"/>
  <c r="M365" i="31"/>
  <c r="L365" i="31"/>
  <c r="O365" i="31" s="1"/>
  <c r="K365" i="31"/>
  <c r="J365" i="31"/>
  <c r="I365" i="31"/>
  <c r="H365" i="31"/>
  <c r="G365" i="31"/>
  <c r="F365" i="31"/>
  <c r="E365" i="31"/>
  <c r="D365" i="31"/>
  <c r="C365" i="31"/>
  <c r="W364" i="31"/>
  <c r="V364" i="31"/>
  <c r="U364" i="31"/>
  <c r="P364" i="31"/>
  <c r="O364" i="31"/>
  <c r="Q364" i="31" s="1"/>
  <c r="N364" i="31"/>
  <c r="M364" i="31"/>
  <c r="L364" i="31"/>
  <c r="K364" i="31"/>
  <c r="S364" i="31" s="1"/>
  <c r="J364" i="31"/>
  <c r="I364" i="31"/>
  <c r="H364" i="31"/>
  <c r="G364" i="31"/>
  <c r="F364" i="31"/>
  <c r="E364" i="31"/>
  <c r="D364" i="31"/>
  <c r="C364" i="31"/>
  <c r="W363" i="31"/>
  <c r="U363" i="31"/>
  <c r="P363" i="31"/>
  <c r="O363" i="31"/>
  <c r="Q363" i="31" s="1"/>
  <c r="N363" i="31"/>
  <c r="M363" i="31"/>
  <c r="L363" i="31"/>
  <c r="K363" i="31"/>
  <c r="J363" i="31"/>
  <c r="I363" i="31"/>
  <c r="H363" i="31"/>
  <c r="G363" i="31"/>
  <c r="F363" i="31"/>
  <c r="E363" i="31"/>
  <c r="D363" i="31"/>
  <c r="C363" i="31"/>
  <c r="W362" i="31"/>
  <c r="V362" i="31"/>
  <c r="U362" i="31"/>
  <c r="S362" i="31"/>
  <c r="P362" i="31"/>
  <c r="O362" i="31"/>
  <c r="Q362" i="31" s="1"/>
  <c r="Y362" i="31" s="1"/>
  <c r="N362" i="31"/>
  <c r="M362" i="31"/>
  <c r="L362" i="31"/>
  <c r="K362" i="31"/>
  <c r="J362" i="31"/>
  <c r="I362" i="31"/>
  <c r="H362" i="31"/>
  <c r="G362" i="31"/>
  <c r="F362" i="31"/>
  <c r="E362" i="31"/>
  <c r="D362" i="31"/>
  <c r="C362" i="31"/>
  <c r="U361" i="31"/>
  <c r="S361" i="31"/>
  <c r="P361" i="31"/>
  <c r="O361" i="31"/>
  <c r="Q361" i="31" s="1"/>
  <c r="N361" i="31"/>
  <c r="W361" i="31" s="1"/>
  <c r="M361" i="31"/>
  <c r="L361" i="31"/>
  <c r="K361" i="31"/>
  <c r="J361" i="31"/>
  <c r="I361" i="31"/>
  <c r="H361" i="31"/>
  <c r="G361" i="31"/>
  <c r="F361" i="31"/>
  <c r="E361" i="31"/>
  <c r="D361" i="31"/>
  <c r="C361" i="31"/>
  <c r="U360" i="31"/>
  <c r="P360" i="31"/>
  <c r="N360" i="31"/>
  <c r="W360" i="31" s="1"/>
  <c r="M360" i="31"/>
  <c r="L360" i="31"/>
  <c r="O360" i="31" s="1"/>
  <c r="Q360" i="31" s="1"/>
  <c r="K360" i="31"/>
  <c r="J360" i="31"/>
  <c r="I360" i="31"/>
  <c r="H360" i="31"/>
  <c r="G360" i="31"/>
  <c r="F360" i="31"/>
  <c r="E360" i="31"/>
  <c r="D360" i="31"/>
  <c r="C360" i="31"/>
  <c r="W359" i="31"/>
  <c r="U359" i="31"/>
  <c r="P359" i="31"/>
  <c r="N359" i="31"/>
  <c r="M359" i="31"/>
  <c r="L359" i="31"/>
  <c r="O359" i="31" s="1"/>
  <c r="Q359" i="31" s="1"/>
  <c r="K359" i="31"/>
  <c r="J359" i="31"/>
  <c r="I359" i="31"/>
  <c r="H359" i="31"/>
  <c r="G359" i="31"/>
  <c r="F359" i="31"/>
  <c r="E359" i="31"/>
  <c r="D359" i="31"/>
  <c r="C359" i="31"/>
  <c r="W358" i="31"/>
  <c r="V358" i="31"/>
  <c r="U358" i="31"/>
  <c r="S358" i="31"/>
  <c r="P358" i="31"/>
  <c r="O358" i="31"/>
  <c r="Q358" i="31" s="1"/>
  <c r="N358" i="31"/>
  <c r="M358" i="31"/>
  <c r="L358" i="31"/>
  <c r="K358" i="31"/>
  <c r="J358" i="31"/>
  <c r="I358" i="31"/>
  <c r="H358" i="31"/>
  <c r="G358" i="31"/>
  <c r="F358" i="31"/>
  <c r="E358" i="31"/>
  <c r="D358" i="31"/>
  <c r="C358" i="31"/>
  <c r="W357" i="31"/>
  <c r="U357" i="31"/>
  <c r="Q357" i="31"/>
  <c r="P357" i="31"/>
  <c r="O357" i="31"/>
  <c r="N357" i="31"/>
  <c r="M357" i="31"/>
  <c r="L357" i="31"/>
  <c r="K357" i="31"/>
  <c r="J357" i="31"/>
  <c r="I357" i="31"/>
  <c r="H357" i="31"/>
  <c r="G357" i="31"/>
  <c r="F357" i="31"/>
  <c r="E357" i="31"/>
  <c r="D357" i="31"/>
  <c r="C357" i="31"/>
  <c r="W356" i="31"/>
  <c r="V356" i="31"/>
  <c r="U356" i="31"/>
  <c r="P356" i="31"/>
  <c r="O356" i="31"/>
  <c r="Q356" i="31" s="1"/>
  <c r="Y356" i="31" s="1"/>
  <c r="N356" i="31"/>
  <c r="M356" i="31"/>
  <c r="L356" i="31"/>
  <c r="K356" i="31"/>
  <c r="S356" i="31" s="1"/>
  <c r="J356" i="31"/>
  <c r="I356" i="31"/>
  <c r="H356" i="31"/>
  <c r="G356" i="31"/>
  <c r="F356" i="31"/>
  <c r="E356" i="31"/>
  <c r="D356" i="31"/>
  <c r="C356" i="31"/>
  <c r="W355" i="31"/>
  <c r="U355" i="31"/>
  <c r="S355" i="31"/>
  <c r="Q355" i="31"/>
  <c r="Y355" i="31" s="1"/>
  <c r="P355" i="31"/>
  <c r="O355" i="31"/>
  <c r="N355" i="31"/>
  <c r="M355" i="31"/>
  <c r="L355" i="31"/>
  <c r="K355" i="31"/>
  <c r="V355" i="31" s="1"/>
  <c r="J355" i="31"/>
  <c r="I355" i="31"/>
  <c r="H355" i="31"/>
  <c r="G355" i="31"/>
  <c r="F355" i="31"/>
  <c r="E355" i="31"/>
  <c r="D355" i="31"/>
  <c r="C355" i="31"/>
  <c r="U354" i="31"/>
  <c r="P354" i="31"/>
  <c r="N354" i="31"/>
  <c r="W354" i="31" s="1"/>
  <c r="M354" i="31"/>
  <c r="L354" i="31"/>
  <c r="O354" i="31" s="1"/>
  <c r="Q354" i="31" s="1"/>
  <c r="K354" i="31"/>
  <c r="J354" i="31"/>
  <c r="I354" i="31"/>
  <c r="H354" i="31"/>
  <c r="G354" i="31"/>
  <c r="F354" i="31"/>
  <c r="E354" i="31"/>
  <c r="D354" i="31"/>
  <c r="C354" i="31"/>
  <c r="W353" i="31"/>
  <c r="U353" i="31"/>
  <c r="P353" i="31"/>
  <c r="N353" i="31"/>
  <c r="M353" i="31"/>
  <c r="L353" i="31"/>
  <c r="O353" i="31" s="1"/>
  <c r="Q353" i="31" s="1"/>
  <c r="K353" i="31"/>
  <c r="S353" i="31" s="1"/>
  <c r="J353" i="31"/>
  <c r="I353" i="31"/>
  <c r="H353" i="31"/>
  <c r="G353" i="31"/>
  <c r="F353" i="31"/>
  <c r="E353" i="31"/>
  <c r="D353" i="31"/>
  <c r="C353" i="31"/>
  <c r="W352" i="31"/>
  <c r="U352" i="31"/>
  <c r="P352" i="31"/>
  <c r="N352" i="31"/>
  <c r="M352" i="31"/>
  <c r="L352" i="31"/>
  <c r="O352" i="31" s="1"/>
  <c r="Q352" i="31" s="1"/>
  <c r="K352" i="31"/>
  <c r="V352" i="31" s="1"/>
  <c r="J352" i="31"/>
  <c r="I352" i="31"/>
  <c r="H352" i="31"/>
  <c r="G352" i="31"/>
  <c r="F352" i="31"/>
  <c r="E352" i="31"/>
  <c r="D352" i="31"/>
  <c r="C352" i="31"/>
  <c r="W351" i="31"/>
  <c r="V351" i="31"/>
  <c r="U351" i="31"/>
  <c r="S351" i="31"/>
  <c r="P351" i="31"/>
  <c r="O351" i="31"/>
  <c r="Q351" i="31" s="1"/>
  <c r="Y351" i="31" s="1"/>
  <c r="N351" i="31"/>
  <c r="M351" i="31"/>
  <c r="L351" i="31"/>
  <c r="K351" i="31"/>
  <c r="J351" i="31"/>
  <c r="I351" i="31"/>
  <c r="H351" i="31"/>
  <c r="G351" i="31"/>
  <c r="F351" i="31"/>
  <c r="E351" i="31"/>
  <c r="D351" i="31"/>
  <c r="C351" i="31"/>
  <c r="U350" i="31"/>
  <c r="Q350" i="31"/>
  <c r="P350" i="31"/>
  <c r="O350" i="31"/>
  <c r="N350" i="31"/>
  <c r="W350" i="31" s="1"/>
  <c r="M350" i="31"/>
  <c r="L350" i="31"/>
  <c r="K350" i="31"/>
  <c r="J350" i="31"/>
  <c r="I350" i="31"/>
  <c r="H350" i="31"/>
  <c r="G350" i="31"/>
  <c r="F350" i="31"/>
  <c r="E350" i="31"/>
  <c r="D350" i="31"/>
  <c r="C350" i="31"/>
  <c r="W349" i="31"/>
  <c r="U349" i="31"/>
  <c r="P349" i="31"/>
  <c r="N349" i="31"/>
  <c r="M349" i="31"/>
  <c r="L349" i="31"/>
  <c r="O349" i="31" s="1"/>
  <c r="Q349" i="31" s="1"/>
  <c r="K349" i="31"/>
  <c r="V349" i="31" s="1"/>
  <c r="J349" i="31"/>
  <c r="I349" i="31"/>
  <c r="H349" i="31"/>
  <c r="G349" i="31"/>
  <c r="F349" i="31"/>
  <c r="E349" i="31"/>
  <c r="D349" i="31"/>
  <c r="C349" i="31"/>
  <c r="W348" i="31"/>
  <c r="U348" i="31"/>
  <c r="P348" i="31"/>
  <c r="O348" i="31"/>
  <c r="Q348" i="31" s="1"/>
  <c r="N348" i="31"/>
  <c r="M348" i="31"/>
  <c r="L348" i="31"/>
  <c r="K348" i="31"/>
  <c r="J348" i="31"/>
  <c r="I348" i="31"/>
  <c r="H348" i="31"/>
  <c r="G348" i="31"/>
  <c r="F348" i="31"/>
  <c r="E348" i="31"/>
  <c r="D348" i="31"/>
  <c r="C348" i="31"/>
  <c r="U347" i="31"/>
  <c r="P347" i="31"/>
  <c r="N347" i="31"/>
  <c r="W347" i="31" s="1"/>
  <c r="M347" i="31"/>
  <c r="L347" i="31"/>
  <c r="O347" i="31" s="1"/>
  <c r="Q347" i="31" s="1"/>
  <c r="K347" i="31"/>
  <c r="S347" i="31" s="1"/>
  <c r="J347" i="31"/>
  <c r="I347" i="31"/>
  <c r="H347" i="31"/>
  <c r="G347" i="31"/>
  <c r="F347" i="31"/>
  <c r="E347" i="31"/>
  <c r="D347" i="31"/>
  <c r="C347" i="31"/>
  <c r="W346" i="31"/>
  <c r="U346" i="31"/>
  <c r="P346" i="31"/>
  <c r="N346" i="31"/>
  <c r="M346" i="31"/>
  <c r="L346" i="31"/>
  <c r="O346" i="31" s="1"/>
  <c r="Q346" i="31" s="1"/>
  <c r="K346" i="31"/>
  <c r="J346" i="31"/>
  <c r="I346" i="31"/>
  <c r="H346" i="31"/>
  <c r="G346" i="31"/>
  <c r="F346" i="31"/>
  <c r="E346" i="31"/>
  <c r="D346" i="31"/>
  <c r="C346" i="31"/>
  <c r="W345" i="31"/>
  <c r="V345" i="31"/>
  <c r="U345" i="31"/>
  <c r="P345" i="31"/>
  <c r="O345" i="31"/>
  <c r="Q345" i="31" s="1"/>
  <c r="N345" i="31"/>
  <c r="M345" i="31"/>
  <c r="L345" i="31"/>
  <c r="K345" i="31"/>
  <c r="S345" i="31" s="1"/>
  <c r="J345" i="31"/>
  <c r="I345" i="31"/>
  <c r="H345" i="31"/>
  <c r="G345" i="31"/>
  <c r="F345" i="31"/>
  <c r="E345" i="31"/>
  <c r="D345" i="31"/>
  <c r="C345" i="31"/>
  <c r="W344" i="31"/>
  <c r="V344" i="31"/>
  <c r="U344" i="31"/>
  <c r="S344" i="31"/>
  <c r="Q344" i="31"/>
  <c r="P344" i="31"/>
  <c r="X344" i="31" s="1"/>
  <c r="O344" i="31"/>
  <c r="N344" i="31"/>
  <c r="M344" i="31"/>
  <c r="L344" i="31"/>
  <c r="K344" i="31"/>
  <c r="J344" i="31"/>
  <c r="I344" i="31"/>
  <c r="H344" i="31"/>
  <c r="G344" i="31"/>
  <c r="F344" i="31"/>
  <c r="E344" i="31"/>
  <c r="D344" i="31"/>
  <c r="C344" i="31"/>
  <c r="U343" i="31"/>
  <c r="P343" i="31"/>
  <c r="N343" i="31"/>
  <c r="W343" i="31" s="1"/>
  <c r="M343" i="31"/>
  <c r="L343" i="31"/>
  <c r="O343" i="31" s="1"/>
  <c r="Q343" i="31" s="1"/>
  <c r="K343" i="31"/>
  <c r="J343" i="31"/>
  <c r="I343" i="31"/>
  <c r="H343" i="31"/>
  <c r="G343" i="31"/>
  <c r="F343" i="31"/>
  <c r="E343" i="31"/>
  <c r="D343" i="31"/>
  <c r="C343" i="31"/>
  <c r="W342" i="31"/>
  <c r="U342" i="31"/>
  <c r="P342" i="31"/>
  <c r="N342" i="31"/>
  <c r="M342" i="31"/>
  <c r="L342" i="31"/>
  <c r="O342" i="31" s="1"/>
  <c r="Q342" i="31" s="1"/>
  <c r="K342" i="31"/>
  <c r="J342" i="31"/>
  <c r="I342" i="31"/>
  <c r="H342" i="31"/>
  <c r="G342" i="31"/>
  <c r="F342" i="31"/>
  <c r="E342" i="31"/>
  <c r="D342" i="31"/>
  <c r="C342" i="31"/>
  <c r="W341" i="31"/>
  <c r="V341" i="31"/>
  <c r="U341" i="31"/>
  <c r="P341" i="31"/>
  <c r="N341" i="31"/>
  <c r="M341" i="31"/>
  <c r="L341" i="31"/>
  <c r="O341" i="31" s="1"/>
  <c r="Q341" i="31" s="1"/>
  <c r="K341" i="31"/>
  <c r="S341" i="31" s="1"/>
  <c r="J341" i="31"/>
  <c r="I341" i="31"/>
  <c r="H341" i="31"/>
  <c r="G341" i="31"/>
  <c r="F341" i="31"/>
  <c r="E341" i="31"/>
  <c r="D341" i="31"/>
  <c r="C341" i="31"/>
  <c r="W340" i="31"/>
  <c r="V340" i="31"/>
  <c r="U340" i="31"/>
  <c r="S340" i="31"/>
  <c r="Q340" i="31"/>
  <c r="P340" i="31"/>
  <c r="O340" i="31"/>
  <c r="N340" i="31"/>
  <c r="M340" i="31"/>
  <c r="L340" i="31"/>
  <c r="K340" i="31"/>
  <c r="J340" i="31"/>
  <c r="I340" i="31"/>
  <c r="H340" i="31"/>
  <c r="G340" i="31"/>
  <c r="F340" i="31"/>
  <c r="E340" i="31"/>
  <c r="D340" i="31"/>
  <c r="C340" i="31"/>
  <c r="W339" i="31"/>
  <c r="U339" i="31"/>
  <c r="P339" i="31"/>
  <c r="O339" i="31"/>
  <c r="Q339" i="31" s="1"/>
  <c r="N339" i="31"/>
  <c r="M339" i="31"/>
  <c r="L339" i="31"/>
  <c r="K339" i="31"/>
  <c r="J339" i="31"/>
  <c r="I339" i="31"/>
  <c r="H339" i="31"/>
  <c r="G339" i="31"/>
  <c r="F339" i="31"/>
  <c r="E339" i="31"/>
  <c r="D339" i="31"/>
  <c r="C339" i="31"/>
  <c r="W338" i="31"/>
  <c r="V338" i="31"/>
  <c r="Y338" i="31" s="1"/>
  <c r="U338" i="31"/>
  <c r="P338" i="31"/>
  <c r="O338" i="31"/>
  <c r="Q338" i="31" s="1"/>
  <c r="N338" i="31"/>
  <c r="M338" i="31"/>
  <c r="L338" i="31"/>
  <c r="K338" i="31"/>
  <c r="S338" i="31" s="1"/>
  <c r="J338" i="31"/>
  <c r="I338" i="31"/>
  <c r="H338" i="31"/>
  <c r="G338" i="31"/>
  <c r="F338" i="31"/>
  <c r="E338" i="31"/>
  <c r="D338" i="31"/>
  <c r="C338" i="31"/>
  <c r="W337" i="31"/>
  <c r="U337" i="31"/>
  <c r="S337" i="31"/>
  <c r="Q337" i="31"/>
  <c r="Y337" i="31" s="1"/>
  <c r="P337" i="31"/>
  <c r="O337" i="31"/>
  <c r="N337" i="31"/>
  <c r="M337" i="31"/>
  <c r="L337" i="31"/>
  <c r="K337" i="31"/>
  <c r="V337" i="31" s="1"/>
  <c r="J337" i="31"/>
  <c r="I337" i="31"/>
  <c r="H337" i="31"/>
  <c r="G337" i="31"/>
  <c r="F337" i="31"/>
  <c r="E337" i="31"/>
  <c r="D337" i="31"/>
  <c r="C337" i="31"/>
  <c r="U336" i="31"/>
  <c r="P336" i="31"/>
  <c r="O336" i="31"/>
  <c r="Q336" i="31" s="1"/>
  <c r="N336" i="31"/>
  <c r="W336" i="31" s="1"/>
  <c r="M336" i="31"/>
  <c r="L336" i="31"/>
  <c r="K336" i="31"/>
  <c r="J336" i="31"/>
  <c r="I336" i="31"/>
  <c r="H336" i="31"/>
  <c r="G336" i="31"/>
  <c r="F336" i="31"/>
  <c r="E336" i="31"/>
  <c r="D336" i="31"/>
  <c r="C336" i="31"/>
  <c r="U335" i="31"/>
  <c r="P335" i="31"/>
  <c r="N335" i="31"/>
  <c r="W335" i="31" s="1"/>
  <c r="M335" i="31"/>
  <c r="L335" i="31"/>
  <c r="O335" i="31" s="1"/>
  <c r="Q335" i="31" s="1"/>
  <c r="K335" i="31"/>
  <c r="J335" i="31"/>
  <c r="I335" i="31"/>
  <c r="H335" i="31"/>
  <c r="G335" i="31"/>
  <c r="F335" i="31"/>
  <c r="E335" i="31"/>
  <c r="D335" i="31"/>
  <c r="C335" i="31"/>
  <c r="W334" i="31"/>
  <c r="U334" i="31"/>
  <c r="P334" i="31"/>
  <c r="N334" i="31"/>
  <c r="M334" i="31"/>
  <c r="L334" i="31"/>
  <c r="O334" i="31" s="1"/>
  <c r="Q334" i="31" s="1"/>
  <c r="K334" i="31"/>
  <c r="S334" i="31" s="1"/>
  <c r="J334" i="31"/>
  <c r="I334" i="31"/>
  <c r="H334" i="31"/>
  <c r="G334" i="31"/>
  <c r="F334" i="31"/>
  <c r="E334" i="31"/>
  <c r="D334" i="31"/>
  <c r="C334" i="31"/>
  <c r="W333" i="31"/>
  <c r="V333" i="31"/>
  <c r="U333" i="31"/>
  <c r="S333" i="31"/>
  <c r="Q333" i="31"/>
  <c r="P333" i="31"/>
  <c r="O333" i="31"/>
  <c r="N333" i="31"/>
  <c r="M333" i="31"/>
  <c r="L333" i="31"/>
  <c r="K333" i="31"/>
  <c r="J333" i="31"/>
  <c r="I333" i="31"/>
  <c r="H333" i="31"/>
  <c r="G333" i="31"/>
  <c r="F333" i="31"/>
  <c r="E333" i="31"/>
  <c r="D333" i="31"/>
  <c r="C333" i="31"/>
  <c r="U332" i="31"/>
  <c r="Q332" i="31"/>
  <c r="P332" i="31"/>
  <c r="O332" i="31"/>
  <c r="N332" i="31"/>
  <c r="W332" i="31" s="1"/>
  <c r="M332" i="31"/>
  <c r="L332" i="31"/>
  <c r="K332" i="31"/>
  <c r="J332" i="31"/>
  <c r="I332" i="31"/>
  <c r="H332" i="31"/>
  <c r="G332" i="31"/>
  <c r="F332" i="31"/>
  <c r="E332" i="31"/>
  <c r="D332" i="31"/>
  <c r="C332" i="31"/>
  <c r="W331" i="31"/>
  <c r="U331" i="31"/>
  <c r="P331" i="31"/>
  <c r="N331" i="31"/>
  <c r="M331" i="31"/>
  <c r="L331" i="31"/>
  <c r="O331" i="31" s="1"/>
  <c r="Q331" i="31" s="1"/>
  <c r="K331" i="31"/>
  <c r="J331" i="31"/>
  <c r="I331" i="31"/>
  <c r="H331" i="31"/>
  <c r="G331" i="31"/>
  <c r="F331" i="31"/>
  <c r="E331" i="31"/>
  <c r="D331" i="31"/>
  <c r="C331" i="31"/>
  <c r="W330" i="31"/>
  <c r="U330" i="31"/>
  <c r="Q330" i="31"/>
  <c r="P330" i="31"/>
  <c r="O330" i="31"/>
  <c r="N330" i="31"/>
  <c r="M330" i="31"/>
  <c r="L330" i="31"/>
  <c r="K330" i="31"/>
  <c r="J330" i="31"/>
  <c r="I330" i="31"/>
  <c r="H330" i="31"/>
  <c r="G330" i="31"/>
  <c r="F330" i="31"/>
  <c r="E330" i="31"/>
  <c r="D330" i="31"/>
  <c r="C330" i="31"/>
  <c r="U329" i="31"/>
  <c r="P329" i="31"/>
  <c r="N329" i="31"/>
  <c r="W329" i="31" s="1"/>
  <c r="M329" i="31"/>
  <c r="L329" i="31"/>
  <c r="O329" i="31" s="1"/>
  <c r="Q329" i="31" s="1"/>
  <c r="K329" i="31"/>
  <c r="S329" i="31" s="1"/>
  <c r="J329" i="31"/>
  <c r="I329" i="31"/>
  <c r="H329" i="31"/>
  <c r="G329" i="31"/>
  <c r="F329" i="31"/>
  <c r="E329" i="31"/>
  <c r="D329" i="31"/>
  <c r="C329" i="31"/>
  <c r="W328" i="31"/>
  <c r="U328" i="31"/>
  <c r="P328" i="31"/>
  <c r="O328" i="31"/>
  <c r="Q328" i="31" s="1"/>
  <c r="N328" i="31"/>
  <c r="M328" i="31"/>
  <c r="L328" i="31"/>
  <c r="K328" i="31"/>
  <c r="J328" i="31"/>
  <c r="I328" i="31"/>
  <c r="H328" i="31"/>
  <c r="G328" i="31"/>
  <c r="F328" i="31"/>
  <c r="E328" i="31"/>
  <c r="D328" i="31"/>
  <c r="C328" i="31"/>
  <c r="W327" i="31"/>
  <c r="V327" i="31"/>
  <c r="U327" i="31"/>
  <c r="P327" i="31"/>
  <c r="O327" i="31"/>
  <c r="Q327" i="31" s="1"/>
  <c r="Y327" i="31" s="1"/>
  <c r="N327" i="31"/>
  <c r="M327" i="31"/>
  <c r="L327" i="31"/>
  <c r="K327" i="31"/>
  <c r="S327" i="31" s="1"/>
  <c r="J327" i="31"/>
  <c r="I327" i="31"/>
  <c r="H327" i="31"/>
  <c r="G327" i="31"/>
  <c r="F327" i="31"/>
  <c r="E327" i="31"/>
  <c r="D327" i="31"/>
  <c r="C327" i="31"/>
  <c r="W326" i="31"/>
  <c r="V326" i="31"/>
  <c r="U326" i="31"/>
  <c r="S326" i="31"/>
  <c r="Q326" i="31"/>
  <c r="Y326" i="31" s="1"/>
  <c r="P326" i="31"/>
  <c r="O326" i="31"/>
  <c r="N326" i="31"/>
  <c r="M326" i="31"/>
  <c r="L326" i="31"/>
  <c r="K326" i="31"/>
  <c r="J326" i="31"/>
  <c r="I326" i="31"/>
  <c r="H326" i="31"/>
  <c r="G326" i="31"/>
  <c r="F326" i="31"/>
  <c r="E326" i="31"/>
  <c r="D326" i="31"/>
  <c r="C326" i="31"/>
  <c r="U325" i="31"/>
  <c r="P325" i="31"/>
  <c r="O325" i="31"/>
  <c r="Q325" i="31" s="1"/>
  <c r="N325" i="31"/>
  <c r="W325" i="31" s="1"/>
  <c r="M325" i="31"/>
  <c r="L325" i="31"/>
  <c r="K325" i="31"/>
  <c r="J325" i="31"/>
  <c r="I325" i="31"/>
  <c r="H325" i="31"/>
  <c r="G325" i="31"/>
  <c r="F325" i="31"/>
  <c r="E325" i="31"/>
  <c r="D325" i="31"/>
  <c r="C325" i="31"/>
  <c r="W324" i="31"/>
  <c r="U324" i="31"/>
  <c r="P324" i="31"/>
  <c r="N324" i="31"/>
  <c r="M324" i="31"/>
  <c r="L324" i="31"/>
  <c r="O324" i="31" s="1"/>
  <c r="Q324" i="31" s="1"/>
  <c r="K324" i="31"/>
  <c r="J324" i="31"/>
  <c r="I324" i="31"/>
  <c r="H324" i="31"/>
  <c r="G324" i="31"/>
  <c r="F324" i="31"/>
  <c r="E324" i="31"/>
  <c r="D324" i="31"/>
  <c r="C324" i="31"/>
  <c r="W323" i="31"/>
  <c r="V323" i="31"/>
  <c r="U323" i="31"/>
  <c r="Q323" i="31"/>
  <c r="Y323" i="31" s="1"/>
  <c r="P323" i="31"/>
  <c r="N323" i="31"/>
  <c r="M323" i="31"/>
  <c r="L323" i="31"/>
  <c r="O323" i="31" s="1"/>
  <c r="K323" i="31"/>
  <c r="S323" i="31" s="1"/>
  <c r="J323" i="31"/>
  <c r="I323" i="31"/>
  <c r="H323" i="31"/>
  <c r="G323" i="31"/>
  <c r="F323" i="31"/>
  <c r="E323" i="31"/>
  <c r="D323" i="31"/>
  <c r="C323" i="31"/>
  <c r="W322" i="31"/>
  <c r="V322" i="31"/>
  <c r="U322" i="31"/>
  <c r="S322" i="31"/>
  <c r="P322" i="31"/>
  <c r="O322" i="31"/>
  <c r="Q322" i="31" s="1"/>
  <c r="N322" i="31"/>
  <c r="M322" i="31"/>
  <c r="L322" i="31"/>
  <c r="K322" i="31"/>
  <c r="J322" i="31"/>
  <c r="I322" i="31"/>
  <c r="H322" i="31"/>
  <c r="G322" i="31"/>
  <c r="F322" i="31"/>
  <c r="E322" i="31"/>
  <c r="D322" i="31"/>
  <c r="C322" i="31"/>
  <c r="W321" i="31"/>
  <c r="U321" i="31"/>
  <c r="P321" i="31"/>
  <c r="O321" i="31"/>
  <c r="Q321" i="31" s="1"/>
  <c r="N321" i="31"/>
  <c r="M321" i="31"/>
  <c r="L321" i="31"/>
  <c r="K321" i="31"/>
  <c r="J321" i="31"/>
  <c r="I321" i="31"/>
  <c r="H321" i="31"/>
  <c r="G321" i="31"/>
  <c r="F321" i="31"/>
  <c r="E321" i="31"/>
  <c r="D321" i="31"/>
  <c r="C321" i="31"/>
  <c r="W320" i="31"/>
  <c r="U320" i="31"/>
  <c r="P320" i="31"/>
  <c r="O320" i="31"/>
  <c r="Q320" i="31" s="1"/>
  <c r="N320" i="31"/>
  <c r="M320" i="31"/>
  <c r="L320" i="31"/>
  <c r="K320" i="31"/>
  <c r="S320" i="31" s="1"/>
  <c r="J320" i="31"/>
  <c r="I320" i="31"/>
  <c r="H320" i="31"/>
  <c r="G320" i="31"/>
  <c r="F320" i="31"/>
  <c r="E320" i="31"/>
  <c r="D320" i="31"/>
  <c r="C320" i="31"/>
  <c r="W319" i="31"/>
  <c r="U319" i="31"/>
  <c r="S319" i="31"/>
  <c r="Q319" i="31"/>
  <c r="Y319" i="31" s="1"/>
  <c r="P319" i="31"/>
  <c r="O319" i="31"/>
  <c r="N319" i="31"/>
  <c r="M319" i="31"/>
  <c r="L319" i="31"/>
  <c r="K319" i="31"/>
  <c r="V319" i="31" s="1"/>
  <c r="J319" i="31"/>
  <c r="I319" i="31"/>
  <c r="H319" i="31"/>
  <c r="G319" i="31"/>
  <c r="F319" i="31"/>
  <c r="E319" i="31"/>
  <c r="D319" i="31"/>
  <c r="C319" i="31"/>
  <c r="W318" i="31"/>
  <c r="U318" i="31"/>
  <c r="P318" i="31"/>
  <c r="N318" i="31"/>
  <c r="M318" i="31"/>
  <c r="L318" i="31"/>
  <c r="O318" i="31" s="1"/>
  <c r="Q318" i="31" s="1"/>
  <c r="K318" i="31"/>
  <c r="J318" i="31"/>
  <c r="I318" i="31"/>
  <c r="H318" i="31"/>
  <c r="G318" i="31"/>
  <c r="F318" i="31"/>
  <c r="E318" i="31"/>
  <c r="D318" i="31"/>
  <c r="C318" i="31"/>
  <c r="W317" i="31"/>
  <c r="U317" i="31"/>
  <c r="P317" i="31"/>
  <c r="N317" i="31"/>
  <c r="M317" i="31"/>
  <c r="L317" i="31"/>
  <c r="O317" i="31" s="1"/>
  <c r="Q317" i="31" s="1"/>
  <c r="K317" i="31"/>
  <c r="J317" i="31"/>
  <c r="I317" i="31"/>
  <c r="H317" i="31"/>
  <c r="G317" i="31"/>
  <c r="F317" i="31"/>
  <c r="E317" i="31"/>
  <c r="D317" i="31"/>
  <c r="C317" i="31"/>
  <c r="W316" i="31"/>
  <c r="U316" i="31"/>
  <c r="P316" i="31"/>
  <c r="N316" i="31"/>
  <c r="M316" i="31"/>
  <c r="L316" i="31"/>
  <c r="O316" i="31" s="1"/>
  <c r="Q316" i="31" s="1"/>
  <c r="K316" i="31"/>
  <c r="V316" i="31" s="1"/>
  <c r="J316" i="31"/>
  <c r="I316" i="31"/>
  <c r="H316" i="31"/>
  <c r="G316" i="31"/>
  <c r="F316" i="31"/>
  <c r="E316" i="31"/>
  <c r="D316" i="31"/>
  <c r="C316" i="31"/>
  <c r="W315" i="31"/>
  <c r="U315" i="31"/>
  <c r="Q315" i="31"/>
  <c r="P315" i="31"/>
  <c r="O315" i="31"/>
  <c r="N315" i="31"/>
  <c r="M315" i="31"/>
  <c r="L315" i="31"/>
  <c r="K315" i="31"/>
  <c r="V315" i="31" s="1"/>
  <c r="J315" i="31"/>
  <c r="I315" i="31"/>
  <c r="H315" i="31"/>
  <c r="G315" i="31"/>
  <c r="F315" i="31"/>
  <c r="E315" i="31"/>
  <c r="D315" i="31"/>
  <c r="C315" i="31"/>
  <c r="U314" i="31"/>
  <c r="P314" i="31"/>
  <c r="O314" i="31"/>
  <c r="Q314" i="31" s="1"/>
  <c r="N314" i="31"/>
  <c r="W314" i="31" s="1"/>
  <c r="M314" i="31"/>
  <c r="L314" i="31"/>
  <c r="K314" i="31"/>
  <c r="S314" i="31" s="1"/>
  <c r="J314" i="31"/>
  <c r="I314" i="31"/>
  <c r="H314" i="31"/>
  <c r="G314" i="31"/>
  <c r="F314" i="31"/>
  <c r="E314" i="31"/>
  <c r="D314" i="31"/>
  <c r="C314" i="31"/>
  <c r="W313" i="31"/>
  <c r="U313" i="31"/>
  <c r="P313" i="31"/>
  <c r="N313" i="31"/>
  <c r="M313" i="31"/>
  <c r="L313" i="31"/>
  <c r="O313" i="31" s="1"/>
  <c r="Q313" i="31" s="1"/>
  <c r="K313" i="31"/>
  <c r="J313" i="31"/>
  <c r="I313" i="31"/>
  <c r="H313" i="31"/>
  <c r="G313" i="31"/>
  <c r="F313" i="31"/>
  <c r="E313" i="31"/>
  <c r="D313" i="31"/>
  <c r="C313" i="31"/>
  <c r="W312" i="31"/>
  <c r="U312" i="31"/>
  <c r="Q312" i="31"/>
  <c r="P312" i="31"/>
  <c r="O312" i="31"/>
  <c r="N312" i="31"/>
  <c r="M312" i="31"/>
  <c r="L312" i="31"/>
  <c r="K312" i="31"/>
  <c r="J312" i="31"/>
  <c r="I312" i="31"/>
  <c r="H312" i="31"/>
  <c r="G312" i="31"/>
  <c r="F312" i="31"/>
  <c r="E312" i="31"/>
  <c r="D312" i="31"/>
  <c r="C312" i="31"/>
  <c r="W311" i="31"/>
  <c r="U311" i="31"/>
  <c r="P311" i="31"/>
  <c r="N311" i="31"/>
  <c r="M311" i="31"/>
  <c r="L311" i="31"/>
  <c r="O311" i="31" s="1"/>
  <c r="Q311" i="31" s="1"/>
  <c r="K311" i="31"/>
  <c r="S311" i="31" s="1"/>
  <c r="J311" i="31"/>
  <c r="I311" i="31"/>
  <c r="H311" i="31"/>
  <c r="G311" i="31"/>
  <c r="F311" i="31"/>
  <c r="E311" i="31"/>
  <c r="D311" i="31"/>
  <c r="C311" i="31"/>
  <c r="W310" i="31"/>
  <c r="U310" i="31"/>
  <c r="S310" i="31"/>
  <c r="P310" i="31"/>
  <c r="O310" i="31"/>
  <c r="Q310" i="31" s="1"/>
  <c r="Y310" i="31" s="1"/>
  <c r="N310" i="31"/>
  <c r="M310" i="31"/>
  <c r="L310" i="31"/>
  <c r="K310" i="31"/>
  <c r="V310" i="31" s="1"/>
  <c r="J310" i="31"/>
  <c r="I310" i="31"/>
  <c r="H310" i="31"/>
  <c r="G310" i="31"/>
  <c r="F310" i="31"/>
  <c r="E310" i="31"/>
  <c r="D310" i="31"/>
  <c r="C310" i="31"/>
  <c r="W309" i="31"/>
  <c r="U309" i="31"/>
  <c r="P309" i="31"/>
  <c r="O309" i="31"/>
  <c r="Q309" i="31" s="1"/>
  <c r="N309" i="31"/>
  <c r="M309" i="31"/>
  <c r="L309" i="31"/>
  <c r="K309" i="31"/>
  <c r="S309" i="31" s="1"/>
  <c r="J309" i="31"/>
  <c r="I309" i="31"/>
  <c r="H309" i="31"/>
  <c r="G309" i="31"/>
  <c r="F309" i="31"/>
  <c r="E309" i="31"/>
  <c r="D309" i="31"/>
  <c r="C309" i="31"/>
  <c r="W308" i="31"/>
  <c r="V308" i="31"/>
  <c r="U308" i="31"/>
  <c r="S308" i="31"/>
  <c r="P308" i="31"/>
  <c r="O308" i="31"/>
  <c r="Q308" i="31" s="1"/>
  <c r="Y308" i="31" s="1"/>
  <c r="N308" i="31"/>
  <c r="M308" i="31"/>
  <c r="L308" i="31"/>
  <c r="K308" i="31"/>
  <c r="J308" i="31"/>
  <c r="I308" i="31"/>
  <c r="H308" i="31"/>
  <c r="G308" i="31"/>
  <c r="F308" i="31"/>
  <c r="E308" i="31"/>
  <c r="D308" i="31"/>
  <c r="C308" i="31"/>
  <c r="U307" i="31"/>
  <c r="P307" i="31"/>
  <c r="N307" i="31"/>
  <c r="W307" i="31" s="1"/>
  <c r="M307" i="31"/>
  <c r="L307" i="31"/>
  <c r="O307" i="31" s="1"/>
  <c r="Q307" i="31" s="1"/>
  <c r="K307" i="31"/>
  <c r="J307" i="31"/>
  <c r="I307" i="31"/>
  <c r="H307" i="31"/>
  <c r="G307" i="31"/>
  <c r="F307" i="31"/>
  <c r="E307" i="31"/>
  <c r="D307" i="31"/>
  <c r="C307" i="31"/>
  <c r="W306" i="31"/>
  <c r="U306" i="31"/>
  <c r="P306" i="31"/>
  <c r="O306" i="31"/>
  <c r="Q306" i="31" s="1"/>
  <c r="N306" i="31"/>
  <c r="M306" i="31"/>
  <c r="L306" i="31"/>
  <c r="K306" i="31"/>
  <c r="J306" i="31"/>
  <c r="I306" i="31"/>
  <c r="H306" i="31"/>
  <c r="G306" i="31"/>
  <c r="F306" i="31"/>
  <c r="E306" i="31"/>
  <c r="D306" i="31"/>
  <c r="C306" i="31"/>
  <c r="W305" i="31"/>
  <c r="V305" i="31"/>
  <c r="U305" i="31"/>
  <c r="Q305" i="31"/>
  <c r="Y305" i="31" s="1"/>
  <c r="P305" i="31"/>
  <c r="N305" i="31"/>
  <c r="M305" i="31"/>
  <c r="L305" i="31"/>
  <c r="O305" i="31" s="1"/>
  <c r="K305" i="31"/>
  <c r="S305" i="31" s="1"/>
  <c r="J305" i="31"/>
  <c r="I305" i="31"/>
  <c r="H305" i="31"/>
  <c r="G305" i="31"/>
  <c r="F305" i="31"/>
  <c r="E305" i="31"/>
  <c r="D305" i="31"/>
  <c r="C305" i="31"/>
  <c r="W304" i="31"/>
  <c r="U304" i="31"/>
  <c r="P304" i="31"/>
  <c r="O304" i="31"/>
  <c r="Q304" i="31" s="1"/>
  <c r="N304" i="31"/>
  <c r="M304" i="31"/>
  <c r="L304" i="31"/>
  <c r="K304" i="31"/>
  <c r="S304" i="31" s="1"/>
  <c r="J304" i="31"/>
  <c r="I304" i="31"/>
  <c r="H304" i="31"/>
  <c r="G304" i="31"/>
  <c r="F304" i="31"/>
  <c r="E304" i="31"/>
  <c r="D304" i="31"/>
  <c r="C304" i="31"/>
  <c r="W303" i="31"/>
  <c r="V303" i="31"/>
  <c r="U303" i="31"/>
  <c r="Q303" i="31"/>
  <c r="Y303" i="31" s="1"/>
  <c r="P303" i="31"/>
  <c r="O303" i="31"/>
  <c r="N303" i="31"/>
  <c r="M303" i="31"/>
  <c r="L303" i="31"/>
  <c r="K303" i="31"/>
  <c r="S303" i="31" s="1"/>
  <c r="J303" i="31"/>
  <c r="I303" i="31"/>
  <c r="H303" i="31"/>
  <c r="G303" i="31"/>
  <c r="F303" i="31"/>
  <c r="E303" i="31"/>
  <c r="D303" i="31"/>
  <c r="C303" i="31"/>
  <c r="W302" i="31"/>
  <c r="U302" i="31"/>
  <c r="P302" i="31"/>
  <c r="O302" i="31"/>
  <c r="Q302" i="31" s="1"/>
  <c r="N302" i="31"/>
  <c r="M302" i="31"/>
  <c r="L302" i="31"/>
  <c r="K302" i="31"/>
  <c r="S302" i="31" s="1"/>
  <c r="J302" i="31"/>
  <c r="I302" i="31"/>
  <c r="H302" i="31"/>
  <c r="G302" i="31"/>
  <c r="F302" i="31"/>
  <c r="E302" i="31"/>
  <c r="D302" i="31"/>
  <c r="C302" i="31"/>
  <c r="W301" i="31"/>
  <c r="U301" i="31"/>
  <c r="S301" i="31"/>
  <c r="P301" i="31"/>
  <c r="O301" i="31"/>
  <c r="Q301" i="31" s="1"/>
  <c r="Y301" i="31" s="1"/>
  <c r="N301" i="31"/>
  <c r="M301" i="31"/>
  <c r="L301" i="31"/>
  <c r="K301" i="31"/>
  <c r="V301" i="31" s="1"/>
  <c r="J301" i="31"/>
  <c r="I301" i="31"/>
  <c r="H301" i="31"/>
  <c r="G301" i="31"/>
  <c r="F301" i="31"/>
  <c r="E301" i="31"/>
  <c r="D301" i="31"/>
  <c r="C301" i="31"/>
  <c r="U300" i="31"/>
  <c r="P300" i="31"/>
  <c r="O300" i="31"/>
  <c r="Q300" i="31" s="1"/>
  <c r="N300" i="31"/>
  <c r="W300" i="31" s="1"/>
  <c r="M300" i="31"/>
  <c r="L300" i="31"/>
  <c r="K300" i="31"/>
  <c r="J300" i="31"/>
  <c r="I300" i="31"/>
  <c r="H300" i="31"/>
  <c r="G300" i="31"/>
  <c r="F300" i="31"/>
  <c r="E300" i="31"/>
  <c r="D300" i="31"/>
  <c r="C300" i="31"/>
  <c r="W299" i="31"/>
  <c r="U299" i="31"/>
  <c r="Q299" i="31"/>
  <c r="P299" i="31"/>
  <c r="N299" i="31"/>
  <c r="M299" i="31"/>
  <c r="L299" i="31"/>
  <c r="O299" i="31" s="1"/>
  <c r="K299" i="31"/>
  <c r="J299" i="31"/>
  <c r="I299" i="31"/>
  <c r="H299" i="31"/>
  <c r="G299" i="31"/>
  <c r="F299" i="31"/>
  <c r="E299" i="31"/>
  <c r="D299" i="31"/>
  <c r="C299" i="31"/>
  <c r="W298" i="31"/>
  <c r="V298" i="31"/>
  <c r="U298" i="31"/>
  <c r="S298" i="31"/>
  <c r="P298" i="31"/>
  <c r="O298" i="31"/>
  <c r="Q298" i="31" s="1"/>
  <c r="Y298" i="31" s="1"/>
  <c r="N298" i="31"/>
  <c r="M298" i="31"/>
  <c r="L298" i="31"/>
  <c r="K298" i="31"/>
  <c r="J298" i="31"/>
  <c r="I298" i="31"/>
  <c r="H298" i="31"/>
  <c r="G298" i="31"/>
  <c r="F298" i="31"/>
  <c r="E298" i="31"/>
  <c r="D298" i="31"/>
  <c r="C298" i="31"/>
  <c r="W297" i="31"/>
  <c r="U297" i="31"/>
  <c r="P297" i="31"/>
  <c r="O297" i="31"/>
  <c r="Q297" i="31" s="1"/>
  <c r="N297" i="31"/>
  <c r="M297" i="31"/>
  <c r="L297" i="31"/>
  <c r="K297" i="31"/>
  <c r="V297" i="31" s="1"/>
  <c r="J297" i="31"/>
  <c r="I297" i="31"/>
  <c r="H297" i="31"/>
  <c r="G297" i="31"/>
  <c r="F297" i="31"/>
  <c r="E297" i="31"/>
  <c r="D297" i="31"/>
  <c r="C297" i="31"/>
  <c r="U296" i="31"/>
  <c r="Q296" i="31"/>
  <c r="P296" i="31"/>
  <c r="O296" i="31"/>
  <c r="N296" i="31"/>
  <c r="M296" i="31"/>
  <c r="L296" i="31"/>
  <c r="K296" i="31"/>
  <c r="S296" i="31" s="1"/>
  <c r="J296" i="31"/>
  <c r="I296" i="31"/>
  <c r="H296" i="31"/>
  <c r="G296" i="31"/>
  <c r="F296" i="31"/>
  <c r="E296" i="31"/>
  <c r="D296" i="31"/>
  <c r="C296" i="31"/>
  <c r="W295" i="31"/>
  <c r="U295" i="31"/>
  <c r="P295" i="31"/>
  <c r="N295" i="31"/>
  <c r="M295" i="31"/>
  <c r="L295" i="31"/>
  <c r="O295" i="31" s="1"/>
  <c r="Q295" i="31" s="1"/>
  <c r="K295" i="31"/>
  <c r="J295" i="31"/>
  <c r="I295" i="31"/>
  <c r="H295" i="31"/>
  <c r="G295" i="31"/>
  <c r="F295" i="31"/>
  <c r="E295" i="31"/>
  <c r="D295" i="31"/>
  <c r="C295" i="31"/>
  <c r="W294" i="31"/>
  <c r="U294" i="31"/>
  <c r="P294" i="31"/>
  <c r="O294" i="31"/>
  <c r="Q294" i="31" s="1"/>
  <c r="N294" i="31"/>
  <c r="M294" i="31"/>
  <c r="L294" i="31"/>
  <c r="K294" i="31"/>
  <c r="J294" i="31"/>
  <c r="I294" i="31"/>
  <c r="H294" i="31"/>
  <c r="G294" i="31"/>
  <c r="F294" i="31"/>
  <c r="E294" i="31"/>
  <c r="D294" i="31"/>
  <c r="C294" i="31"/>
  <c r="U293" i="31"/>
  <c r="P293" i="31"/>
  <c r="O293" i="31"/>
  <c r="Q293" i="31" s="1"/>
  <c r="N293" i="31"/>
  <c r="W293" i="31" s="1"/>
  <c r="M293" i="31"/>
  <c r="L293" i="31"/>
  <c r="K293" i="31"/>
  <c r="S293" i="31" s="1"/>
  <c r="J293" i="31"/>
  <c r="I293" i="31"/>
  <c r="H293" i="31"/>
  <c r="G293" i="31"/>
  <c r="F293" i="31"/>
  <c r="E293" i="31"/>
  <c r="D293" i="31"/>
  <c r="C293" i="31"/>
  <c r="W292" i="31"/>
  <c r="U292" i="31"/>
  <c r="S292" i="31"/>
  <c r="P292" i="31"/>
  <c r="N292" i="31"/>
  <c r="M292" i="31"/>
  <c r="L292" i="31"/>
  <c r="O292" i="31" s="1"/>
  <c r="Q292" i="31" s="1"/>
  <c r="K292" i="31"/>
  <c r="V292" i="31" s="1"/>
  <c r="J292" i="31"/>
  <c r="I292" i="31"/>
  <c r="H292" i="31"/>
  <c r="G292" i="31"/>
  <c r="F292" i="31"/>
  <c r="E292" i="31"/>
  <c r="D292" i="31"/>
  <c r="C292" i="31"/>
  <c r="W291" i="31"/>
  <c r="V291" i="31"/>
  <c r="U291" i="31"/>
  <c r="P291" i="31"/>
  <c r="X291" i="31" s="1"/>
  <c r="O291" i="31"/>
  <c r="Q291" i="31" s="1"/>
  <c r="Y291" i="31" s="1"/>
  <c r="N291" i="31"/>
  <c r="M291" i="31"/>
  <c r="L291" i="31"/>
  <c r="K291" i="31"/>
  <c r="S291" i="31" s="1"/>
  <c r="J291" i="31"/>
  <c r="I291" i="31"/>
  <c r="H291" i="31"/>
  <c r="G291" i="31"/>
  <c r="F291" i="31"/>
  <c r="E291" i="31"/>
  <c r="D291" i="31"/>
  <c r="C291" i="31"/>
  <c r="W290" i="31"/>
  <c r="U290" i="31"/>
  <c r="P290" i="31"/>
  <c r="O290" i="31"/>
  <c r="Q290" i="31" s="1"/>
  <c r="N290" i="31"/>
  <c r="M290" i="31"/>
  <c r="L290" i="31"/>
  <c r="K290" i="31"/>
  <c r="S290" i="31" s="1"/>
  <c r="J290" i="31"/>
  <c r="I290" i="31"/>
  <c r="H290" i="31"/>
  <c r="G290" i="31"/>
  <c r="F290" i="31"/>
  <c r="E290" i="31"/>
  <c r="D290" i="31"/>
  <c r="C290" i="31"/>
  <c r="U289" i="31"/>
  <c r="P289" i="31"/>
  <c r="N289" i="31"/>
  <c r="W289" i="31" s="1"/>
  <c r="M289" i="31"/>
  <c r="L289" i="31"/>
  <c r="O289" i="31" s="1"/>
  <c r="Q289" i="31" s="1"/>
  <c r="K289" i="31"/>
  <c r="J289" i="31"/>
  <c r="I289" i="31"/>
  <c r="H289" i="31"/>
  <c r="G289" i="31"/>
  <c r="F289" i="31"/>
  <c r="E289" i="31"/>
  <c r="D289" i="31"/>
  <c r="C289" i="31"/>
  <c r="W288" i="31"/>
  <c r="U288" i="31"/>
  <c r="P288" i="31"/>
  <c r="N288" i="31"/>
  <c r="M288" i="31"/>
  <c r="L288" i="31"/>
  <c r="O288" i="31" s="1"/>
  <c r="Q288" i="31" s="1"/>
  <c r="K288" i="31"/>
  <c r="J288" i="31"/>
  <c r="I288" i="31"/>
  <c r="H288" i="31"/>
  <c r="G288" i="31"/>
  <c r="F288" i="31"/>
  <c r="E288" i="31"/>
  <c r="D288" i="31"/>
  <c r="C288" i="31"/>
  <c r="X287" i="31"/>
  <c r="W287" i="31"/>
  <c r="V287" i="31"/>
  <c r="U287" i="31"/>
  <c r="Q287" i="31"/>
  <c r="Y287" i="31" s="1"/>
  <c r="P287" i="31"/>
  <c r="N287" i="31"/>
  <c r="M287" i="31"/>
  <c r="L287" i="31"/>
  <c r="O287" i="31" s="1"/>
  <c r="K287" i="31"/>
  <c r="S287" i="31" s="1"/>
  <c r="J287" i="31"/>
  <c r="I287" i="31"/>
  <c r="H287" i="31"/>
  <c r="G287" i="31"/>
  <c r="F287" i="31"/>
  <c r="E287" i="31"/>
  <c r="D287" i="31"/>
  <c r="C287" i="31"/>
  <c r="W286" i="31"/>
  <c r="U286" i="31"/>
  <c r="Q286" i="31"/>
  <c r="P286" i="31"/>
  <c r="O286" i="31"/>
  <c r="N286" i="31"/>
  <c r="M286" i="31"/>
  <c r="L286" i="31"/>
  <c r="K286" i="31"/>
  <c r="J286" i="31"/>
  <c r="I286" i="31"/>
  <c r="H286" i="31"/>
  <c r="G286" i="31"/>
  <c r="F286" i="31"/>
  <c r="E286" i="31"/>
  <c r="D286" i="31"/>
  <c r="C286" i="31"/>
  <c r="W285" i="31"/>
  <c r="U285" i="31"/>
  <c r="Q285" i="31"/>
  <c r="P285" i="31"/>
  <c r="O285" i="31"/>
  <c r="N285" i="31"/>
  <c r="M285" i="31"/>
  <c r="L285" i="31"/>
  <c r="K285" i="31"/>
  <c r="S285" i="31" s="1"/>
  <c r="J285" i="31"/>
  <c r="I285" i="31"/>
  <c r="H285" i="31"/>
  <c r="G285" i="31"/>
  <c r="F285" i="31"/>
  <c r="E285" i="31"/>
  <c r="D285" i="31"/>
  <c r="C285" i="31"/>
  <c r="W284" i="31"/>
  <c r="V284" i="31"/>
  <c r="U284" i="31"/>
  <c r="P284" i="31"/>
  <c r="O284" i="31"/>
  <c r="Q284" i="31" s="1"/>
  <c r="Y284" i="31" s="1"/>
  <c r="N284" i="31"/>
  <c r="M284" i="31"/>
  <c r="L284" i="31"/>
  <c r="K284" i="31"/>
  <c r="S284" i="31" s="1"/>
  <c r="J284" i="31"/>
  <c r="I284" i="31"/>
  <c r="H284" i="31"/>
  <c r="G284" i="31"/>
  <c r="F284" i="31"/>
  <c r="E284" i="31"/>
  <c r="D284" i="31"/>
  <c r="C284" i="31"/>
  <c r="W283" i="31"/>
  <c r="U283" i="31"/>
  <c r="P283" i="31"/>
  <c r="N283" i="31"/>
  <c r="M283" i="31"/>
  <c r="L283" i="31"/>
  <c r="O283" i="31" s="1"/>
  <c r="Q283" i="31" s="1"/>
  <c r="K283" i="31"/>
  <c r="V283" i="31" s="1"/>
  <c r="J283" i="31"/>
  <c r="I283" i="31"/>
  <c r="H283" i="31"/>
  <c r="G283" i="31"/>
  <c r="F283" i="31"/>
  <c r="E283" i="31"/>
  <c r="D283" i="31"/>
  <c r="C283" i="31"/>
  <c r="W282" i="31"/>
  <c r="U282" i="31"/>
  <c r="P282" i="31"/>
  <c r="O282" i="31"/>
  <c r="Q282" i="31" s="1"/>
  <c r="N282" i="31"/>
  <c r="M282" i="31"/>
  <c r="L282" i="31"/>
  <c r="K282" i="31"/>
  <c r="J282" i="31"/>
  <c r="I282" i="31"/>
  <c r="H282" i="31"/>
  <c r="G282" i="31"/>
  <c r="F282" i="31"/>
  <c r="E282" i="31"/>
  <c r="D282" i="31"/>
  <c r="C282" i="31"/>
  <c r="U281" i="31"/>
  <c r="P281" i="31"/>
  <c r="N281" i="31"/>
  <c r="W281" i="31" s="1"/>
  <c r="M281" i="31"/>
  <c r="L281" i="31"/>
  <c r="O281" i="31" s="1"/>
  <c r="Q281" i="31" s="1"/>
  <c r="K281" i="31"/>
  <c r="J281" i="31"/>
  <c r="I281" i="31"/>
  <c r="H281" i="31"/>
  <c r="G281" i="31"/>
  <c r="F281" i="31"/>
  <c r="E281" i="31"/>
  <c r="D281" i="31"/>
  <c r="C281" i="31"/>
  <c r="W280" i="31"/>
  <c r="U280" i="31"/>
  <c r="S280" i="31"/>
  <c r="P280" i="31"/>
  <c r="N280" i="31"/>
  <c r="M280" i="31"/>
  <c r="L280" i="31"/>
  <c r="O280" i="31" s="1"/>
  <c r="Q280" i="31" s="1"/>
  <c r="K280" i="31"/>
  <c r="V280" i="31" s="1"/>
  <c r="J280" i="31"/>
  <c r="I280" i="31"/>
  <c r="H280" i="31"/>
  <c r="G280" i="31"/>
  <c r="F280" i="31"/>
  <c r="E280" i="31"/>
  <c r="D280" i="31"/>
  <c r="C280" i="31"/>
  <c r="W279" i="31"/>
  <c r="V279" i="31"/>
  <c r="U279" i="31"/>
  <c r="S279" i="31"/>
  <c r="P279" i="31"/>
  <c r="O279" i="31"/>
  <c r="Q279" i="31" s="1"/>
  <c r="Y279" i="31" s="1"/>
  <c r="N279" i="31"/>
  <c r="M279" i="31"/>
  <c r="L279" i="31"/>
  <c r="K279" i="31"/>
  <c r="J279" i="31"/>
  <c r="I279" i="31"/>
  <c r="H279" i="31"/>
  <c r="G279" i="31"/>
  <c r="F279" i="31"/>
  <c r="E279" i="31"/>
  <c r="D279" i="31"/>
  <c r="C279" i="31"/>
  <c r="U278" i="31"/>
  <c r="Q278" i="31"/>
  <c r="P278" i="31"/>
  <c r="O278" i="31"/>
  <c r="N278" i="31"/>
  <c r="W278" i="31" s="1"/>
  <c r="M278" i="31"/>
  <c r="L278" i="31"/>
  <c r="K278" i="31"/>
  <c r="S278" i="31" s="1"/>
  <c r="J278" i="31"/>
  <c r="I278" i="31"/>
  <c r="H278" i="31"/>
  <c r="G278" i="31"/>
  <c r="F278" i="31"/>
  <c r="E278" i="31"/>
  <c r="D278" i="31"/>
  <c r="C278" i="31"/>
  <c r="W277" i="31"/>
  <c r="U277" i="31"/>
  <c r="P277" i="31"/>
  <c r="N277" i="31"/>
  <c r="M277" i="31"/>
  <c r="L277" i="31"/>
  <c r="O277" i="31" s="1"/>
  <c r="Q277" i="31" s="1"/>
  <c r="K277" i="31"/>
  <c r="J277" i="31"/>
  <c r="I277" i="31"/>
  <c r="H277" i="31"/>
  <c r="G277" i="31"/>
  <c r="F277" i="31"/>
  <c r="E277" i="31"/>
  <c r="D277" i="31"/>
  <c r="C277" i="31"/>
  <c r="W276" i="31"/>
  <c r="U276" i="31"/>
  <c r="P276" i="31"/>
  <c r="N276" i="31"/>
  <c r="M276" i="31"/>
  <c r="L276" i="31"/>
  <c r="O276" i="31" s="1"/>
  <c r="Q276" i="31" s="1"/>
  <c r="K276" i="31"/>
  <c r="J276" i="31"/>
  <c r="I276" i="31"/>
  <c r="H276" i="31"/>
  <c r="G276" i="31"/>
  <c r="F276" i="31"/>
  <c r="E276" i="31"/>
  <c r="D276" i="31"/>
  <c r="C276" i="31"/>
  <c r="W275" i="31"/>
  <c r="U275" i="31"/>
  <c r="P275" i="31"/>
  <c r="O275" i="31"/>
  <c r="Q275" i="31" s="1"/>
  <c r="N275" i="31"/>
  <c r="M275" i="31"/>
  <c r="L275" i="31"/>
  <c r="K275" i="31"/>
  <c r="S275" i="31" s="1"/>
  <c r="J275" i="31"/>
  <c r="I275" i="31"/>
  <c r="H275" i="31"/>
  <c r="G275" i="31"/>
  <c r="F275" i="31"/>
  <c r="E275" i="31"/>
  <c r="D275" i="31"/>
  <c r="C275" i="31"/>
  <c r="W274" i="31"/>
  <c r="U274" i="31"/>
  <c r="P274" i="31"/>
  <c r="O274" i="31"/>
  <c r="Q274" i="31" s="1"/>
  <c r="N274" i="31"/>
  <c r="M274" i="31"/>
  <c r="L274" i="31"/>
  <c r="K274" i="31"/>
  <c r="V274" i="31" s="1"/>
  <c r="J274" i="31"/>
  <c r="I274" i="31"/>
  <c r="H274" i="31"/>
  <c r="G274" i="31"/>
  <c r="F274" i="31"/>
  <c r="E274" i="31"/>
  <c r="D274" i="31"/>
  <c r="C274" i="31"/>
  <c r="Y273" i="31"/>
  <c r="W273" i="31"/>
  <c r="V273" i="31"/>
  <c r="U273" i="31"/>
  <c r="P273" i="31"/>
  <c r="X273" i="31" s="1"/>
  <c r="O273" i="31"/>
  <c r="Q273" i="31" s="1"/>
  <c r="N273" i="31"/>
  <c r="M273" i="31"/>
  <c r="L273" i="31"/>
  <c r="K273" i="31"/>
  <c r="S273" i="31" s="1"/>
  <c r="J273" i="31"/>
  <c r="I273" i="31"/>
  <c r="H273" i="31"/>
  <c r="G273" i="31"/>
  <c r="F273" i="31"/>
  <c r="E273" i="31"/>
  <c r="D273" i="31"/>
  <c r="C273" i="31"/>
  <c r="W272" i="31"/>
  <c r="U272" i="31"/>
  <c r="Q272" i="31"/>
  <c r="P272" i="31"/>
  <c r="O272" i="31"/>
  <c r="N272" i="31"/>
  <c r="M272" i="31"/>
  <c r="L272" i="31"/>
  <c r="K272" i="31"/>
  <c r="J272" i="31"/>
  <c r="I272" i="31"/>
  <c r="H272" i="31"/>
  <c r="G272" i="31"/>
  <c r="F272" i="31"/>
  <c r="E272" i="31"/>
  <c r="D272" i="31"/>
  <c r="C272" i="31"/>
  <c r="W271" i="31"/>
  <c r="U271" i="31"/>
  <c r="P271" i="31"/>
  <c r="N271" i="31"/>
  <c r="M271" i="31"/>
  <c r="L271" i="31"/>
  <c r="O271" i="31" s="1"/>
  <c r="Q271" i="31" s="1"/>
  <c r="K271" i="31"/>
  <c r="J271" i="31"/>
  <c r="I271" i="31"/>
  <c r="H271" i="31"/>
  <c r="G271" i="31"/>
  <c r="F271" i="31"/>
  <c r="E271" i="31"/>
  <c r="D271" i="31"/>
  <c r="C271" i="31"/>
  <c r="U270" i="31"/>
  <c r="Q270" i="31"/>
  <c r="P270" i="31"/>
  <c r="N270" i="31"/>
  <c r="W270" i="31" s="1"/>
  <c r="M270" i="31"/>
  <c r="L270" i="31"/>
  <c r="O270" i="31" s="1"/>
  <c r="K270" i="31"/>
  <c r="J270" i="31"/>
  <c r="I270" i="31"/>
  <c r="H270" i="31"/>
  <c r="G270" i="31"/>
  <c r="F270" i="31"/>
  <c r="E270" i="31"/>
  <c r="D270" i="31"/>
  <c r="C270" i="31"/>
  <c r="W269" i="31"/>
  <c r="U269" i="31"/>
  <c r="P269" i="31"/>
  <c r="N269" i="31"/>
  <c r="M269" i="31"/>
  <c r="L269" i="31"/>
  <c r="O269" i="31" s="1"/>
  <c r="Q269" i="31" s="1"/>
  <c r="K269" i="31"/>
  <c r="V269" i="31" s="1"/>
  <c r="J269" i="31"/>
  <c r="I269" i="31"/>
  <c r="H269" i="31"/>
  <c r="G269" i="31"/>
  <c r="F269" i="31"/>
  <c r="E269" i="31"/>
  <c r="D269" i="31"/>
  <c r="C269" i="31"/>
  <c r="W268" i="31"/>
  <c r="V268" i="31"/>
  <c r="U268" i="31"/>
  <c r="S268" i="31"/>
  <c r="Q268" i="31"/>
  <c r="P268" i="31"/>
  <c r="N268" i="31"/>
  <c r="M268" i="31"/>
  <c r="L268" i="31"/>
  <c r="O268" i="31" s="1"/>
  <c r="K268" i="31"/>
  <c r="J268" i="31"/>
  <c r="I268" i="31"/>
  <c r="H268" i="31"/>
  <c r="G268" i="31"/>
  <c r="F268" i="31"/>
  <c r="E268" i="31"/>
  <c r="D268" i="31"/>
  <c r="C268" i="31"/>
  <c r="U267" i="31"/>
  <c r="S267" i="31"/>
  <c r="Q267" i="31"/>
  <c r="P267" i="31"/>
  <c r="O267" i="31"/>
  <c r="N267" i="31"/>
  <c r="W267" i="31" s="1"/>
  <c r="M267" i="31"/>
  <c r="L267" i="31"/>
  <c r="K267" i="31"/>
  <c r="J267" i="31"/>
  <c r="I267" i="31"/>
  <c r="H267" i="31"/>
  <c r="G267" i="31"/>
  <c r="F267" i="31"/>
  <c r="E267" i="31"/>
  <c r="D267" i="31"/>
  <c r="C267" i="31"/>
  <c r="V266" i="31"/>
  <c r="U266" i="31"/>
  <c r="S266" i="31"/>
  <c r="P266" i="31"/>
  <c r="N266" i="31"/>
  <c r="W266" i="31" s="1"/>
  <c r="M266" i="31"/>
  <c r="L266" i="31"/>
  <c r="O266" i="31" s="1"/>
  <c r="Q266" i="31" s="1"/>
  <c r="Y266" i="31" s="1"/>
  <c r="K266" i="31"/>
  <c r="J266" i="31"/>
  <c r="I266" i="31"/>
  <c r="H266" i="31"/>
  <c r="G266" i="31"/>
  <c r="F266" i="31"/>
  <c r="E266" i="31"/>
  <c r="D266" i="31"/>
  <c r="C266" i="31"/>
  <c r="U265" i="31"/>
  <c r="S265" i="31"/>
  <c r="P265" i="31"/>
  <c r="O265" i="31"/>
  <c r="Q265" i="31" s="1"/>
  <c r="N265" i="31"/>
  <c r="W265" i="31" s="1"/>
  <c r="M265" i="31"/>
  <c r="L265" i="31"/>
  <c r="K265" i="31"/>
  <c r="V265" i="31" s="1"/>
  <c r="J265" i="31"/>
  <c r="I265" i="31"/>
  <c r="H265" i="31"/>
  <c r="G265" i="31"/>
  <c r="F265" i="31"/>
  <c r="E265" i="31"/>
  <c r="D265" i="31"/>
  <c r="C265" i="31"/>
  <c r="U264" i="31"/>
  <c r="Q264" i="31"/>
  <c r="P264" i="31"/>
  <c r="N264" i="31"/>
  <c r="W264" i="31" s="1"/>
  <c r="M264" i="31"/>
  <c r="L264" i="31"/>
  <c r="O264" i="31" s="1"/>
  <c r="K264" i="31"/>
  <c r="J264" i="31"/>
  <c r="I264" i="31"/>
  <c r="H264" i="31"/>
  <c r="G264" i="31"/>
  <c r="F264" i="31"/>
  <c r="E264" i="31"/>
  <c r="D264" i="31"/>
  <c r="C264" i="31"/>
  <c r="W263" i="31"/>
  <c r="U263" i="31"/>
  <c r="P263" i="31"/>
  <c r="N263" i="31"/>
  <c r="M263" i="31"/>
  <c r="L263" i="31"/>
  <c r="O263" i="31" s="1"/>
  <c r="Q263" i="31" s="1"/>
  <c r="K263" i="31"/>
  <c r="V263" i="31" s="1"/>
  <c r="J263" i="31"/>
  <c r="I263" i="31"/>
  <c r="H263" i="31"/>
  <c r="G263" i="31"/>
  <c r="F263" i="31"/>
  <c r="E263" i="31"/>
  <c r="D263" i="31"/>
  <c r="C263" i="31"/>
  <c r="W262" i="31"/>
  <c r="V262" i="31"/>
  <c r="U262" i="31"/>
  <c r="S262" i="31"/>
  <c r="Q262" i="31"/>
  <c r="P262" i="31"/>
  <c r="N262" i="31"/>
  <c r="M262" i="31"/>
  <c r="L262" i="31"/>
  <c r="O262" i="31" s="1"/>
  <c r="K262" i="31"/>
  <c r="J262" i="31"/>
  <c r="I262" i="31"/>
  <c r="H262" i="31"/>
  <c r="G262" i="31"/>
  <c r="F262" i="31"/>
  <c r="E262" i="31"/>
  <c r="D262" i="31"/>
  <c r="C262" i="31"/>
  <c r="U261" i="31"/>
  <c r="S261" i="31"/>
  <c r="Q261" i="31"/>
  <c r="P261" i="31"/>
  <c r="O261" i="31"/>
  <c r="N261" i="31"/>
  <c r="W261" i="31" s="1"/>
  <c r="M261" i="31"/>
  <c r="L261" i="31"/>
  <c r="K261" i="31"/>
  <c r="J261" i="31"/>
  <c r="I261" i="31"/>
  <c r="H261" i="31"/>
  <c r="G261" i="31"/>
  <c r="F261" i="31"/>
  <c r="E261" i="31"/>
  <c r="D261" i="31"/>
  <c r="C261" i="31"/>
  <c r="V260" i="31"/>
  <c r="U260" i="31"/>
  <c r="S260" i="31"/>
  <c r="P260" i="31"/>
  <c r="N260" i="31"/>
  <c r="W260" i="31" s="1"/>
  <c r="M260" i="31"/>
  <c r="L260" i="31"/>
  <c r="O260" i="31" s="1"/>
  <c r="Q260" i="31" s="1"/>
  <c r="Y260" i="31" s="1"/>
  <c r="K260" i="31"/>
  <c r="J260" i="31"/>
  <c r="I260" i="31"/>
  <c r="H260" i="31"/>
  <c r="G260" i="31"/>
  <c r="F260" i="31"/>
  <c r="E260" i="31"/>
  <c r="D260" i="31"/>
  <c r="C260" i="31"/>
  <c r="U259" i="31"/>
  <c r="S259" i="31"/>
  <c r="P259" i="31"/>
  <c r="O259" i="31"/>
  <c r="Q259" i="31" s="1"/>
  <c r="N259" i="31"/>
  <c r="W259" i="31" s="1"/>
  <c r="M259" i="31"/>
  <c r="L259" i="31"/>
  <c r="K259" i="31"/>
  <c r="V259" i="31" s="1"/>
  <c r="J259" i="31"/>
  <c r="I259" i="31"/>
  <c r="H259" i="31"/>
  <c r="G259" i="31"/>
  <c r="F259" i="31"/>
  <c r="E259" i="31"/>
  <c r="D259" i="31"/>
  <c r="C259" i="31"/>
  <c r="U258" i="31"/>
  <c r="Q258" i="31"/>
  <c r="P258" i="31"/>
  <c r="N258" i="31"/>
  <c r="W258" i="31" s="1"/>
  <c r="M258" i="31"/>
  <c r="L258" i="31"/>
  <c r="O258" i="31" s="1"/>
  <c r="K258" i="31"/>
  <c r="J258" i="31"/>
  <c r="I258" i="31"/>
  <c r="H258" i="31"/>
  <c r="G258" i="31"/>
  <c r="F258" i="31"/>
  <c r="E258" i="31"/>
  <c r="D258" i="31"/>
  <c r="C258" i="31"/>
  <c r="W257" i="31"/>
  <c r="U257" i="31"/>
  <c r="P257" i="31"/>
  <c r="N257" i="31"/>
  <c r="M257" i="31"/>
  <c r="L257" i="31"/>
  <c r="O257" i="31" s="1"/>
  <c r="Q257" i="31" s="1"/>
  <c r="K257" i="31"/>
  <c r="V257" i="31" s="1"/>
  <c r="J257" i="31"/>
  <c r="I257" i="31"/>
  <c r="H257" i="31"/>
  <c r="G257" i="31"/>
  <c r="F257" i="31"/>
  <c r="E257" i="31"/>
  <c r="D257" i="31"/>
  <c r="C257" i="31"/>
  <c r="W256" i="31"/>
  <c r="V256" i="31"/>
  <c r="U256" i="31"/>
  <c r="S256" i="31"/>
  <c r="Q256" i="31"/>
  <c r="P256" i="31"/>
  <c r="N256" i="31"/>
  <c r="M256" i="31"/>
  <c r="L256" i="31"/>
  <c r="O256" i="31" s="1"/>
  <c r="K256" i="31"/>
  <c r="J256" i="31"/>
  <c r="I256" i="31"/>
  <c r="H256" i="31"/>
  <c r="G256" i="31"/>
  <c r="F256" i="31"/>
  <c r="E256" i="31"/>
  <c r="D256" i="31"/>
  <c r="C256" i="31"/>
  <c r="U255" i="31"/>
  <c r="S255" i="31"/>
  <c r="Q255" i="31"/>
  <c r="P255" i="31"/>
  <c r="O255" i="31"/>
  <c r="N255" i="31"/>
  <c r="W255" i="31" s="1"/>
  <c r="M255" i="31"/>
  <c r="L255" i="31"/>
  <c r="K255" i="31"/>
  <c r="J255" i="31"/>
  <c r="I255" i="31"/>
  <c r="H255" i="31"/>
  <c r="G255" i="31"/>
  <c r="F255" i="31"/>
  <c r="E255" i="31"/>
  <c r="D255" i="31"/>
  <c r="C255" i="31"/>
  <c r="V254" i="31"/>
  <c r="U254" i="31"/>
  <c r="S254" i="31"/>
  <c r="P254" i="31"/>
  <c r="N254" i="31"/>
  <c r="W254" i="31" s="1"/>
  <c r="M254" i="31"/>
  <c r="L254" i="31"/>
  <c r="O254" i="31" s="1"/>
  <c r="Q254" i="31" s="1"/>
  <c r="Y254" i="31" s="1"/>
  <c r="K254" i="31"/>
  <c r="J254" i="31"/>
  <c r="I254" i="31"/>
  <c r="H254" i="31"/>
  <c r="G254" i="31"/>
  <c r="F254" i="31"/>
  <c r="E254" i="31"/>
  <c r="D254" i="31"/>
  <c r="C254" i="31"/>
  <c r="U253" i="31"/>
  <c r="S253" i="31"/>
  <c r="P253" i="31"/>
  <c r="O253" i="31"/>
  <c r="Q253" i="31" s="1"/>
  <c r="N253" i="31"/>
  <c r="W253" i="31" s="1"/>
  <c r="M253" i="31"/>
  <c r="L253" i="31"/>
  <c r="K253" i="31"/>
  <c r="V253" i="31" s="1"/>
  <c r="J253" i="31"/>
  <c r="I253" i="31"/>
  <c r="H253" i="31"/>
  <c r="G253" i="31"/>
  <c r="F253" i="31"/>
  <c r="E253" i="31"/>
  <c r="D253" i="31"/>
  <c r="C253" i="31"/>
  <c r="U252" i="31"/>
  <c r="Q252" i="31"/>
  <c r="P252" i="31"/>
  <c r="N252" i="31"/>
  <c r="W252" i="31" s="1"/>
  <c r="M252" i="31"/>
  <c r="L252" i="31"/>
  <c r="O252" i="31" s="1"/>
  <c r="K252" i="31"/>
  <c r="J252" i="31"/>
  <c r="I252" i="31"/>
  <c r="H252" i="31"/>
  <c r="G252" i="31"/>
  <c r="F252" i="31"/>
  <c r="E252" i="31"/>
  <c r="D252" i="31"/>
  <c r="C252" i="31"/>
  <c r="W251" i="31"/>
  <c r="U251" i="31"/>
  <c r="P251" i="31"/>
  <c r="N251" i="31"/>
  <c r="M251" i="31"/>
  <c r="L251" i="31"/>
  <c r="O251" i="31" s="1"/>
  <c r="Q251" i="31" s="1"/>
  <c r="K251" i="31"/>
  <c r="V251" i="31" s="1"/>
  <c r="J251" i="31"/>
  <c r="I251" i="31"/>
  <c r="H251" i="31"/>
  <c r="G251" i="31"/>
  <c r="F251" i="31"/>
  <c r="E251" i="31"/>
  <c r="D251" i="31"/>
  <c r="C251" i="31"/>
  <c r="W250" i="31"/>
  <c r="V250" i="31"/>
  <c r="U250" i="31"/>
  <c r="S250" i="31"/>
  <c r="Q250" i="31"/>
  <c r="P250" i="31"/>
  <c r="N250" i="31"/>
  <c r="M250" i="31"/>
  <c r="L250" i="31"/>
  <c r="O250" i="31" s="1"/>
  <c r="K250" i="31"/>
  <c r="J250" i="31"/>
  <c r="I250" i="31"/>
  <c r="H250" i="31"/>
  <c r="G250" i="31"/>
  <c r="F250" i="31"/>
  <c r="E250" i="31"/>
  <c r="D250" i="31"/>
  <c r="C250" i="31"/>
  <c r="U249" i="31"/>
  <c r="S249" i="31"/>
  <c r="Q249" i="31"/>
  <c r="P249" i="31"/>
  <c r="O249" i="31"/>
  <c r="N249" i="31"/>
  <c r="W249" i="31" s="1"/>
  <c r="M249" i="31"/>
  <c r="L249" i="31"/>
  <c r="K249" i="31"/>
  <c r="J249" i="31"/>
  <c r="I249" i="31"/>
  <c r="H249" i="31"/>
  <c r="G249" i="31"/>
  <c r="F249" i="31"/>
  <c r="E249" i="31"/>
  <c r="D249" i="31"/>
  <c r="C249" i="31"/>
  <c r="V248" i="31"/>
  <c r="U248" i="31"/>
  <c r="S248" i="31"/>
  <c r="P248" i="31"/>
  <c r="N248" i="31"/>
  <c r="W248" i="31" s="1"/>
  <c r="M248" i="31"/>
  <c r="L248" i="31"/>
  <c r="O248" i="31" s="1"/>
  <c r="Q248" i="31" s="1"/>
  <c r="K248" i="31"/>
  <c r="J248" i="31"/>
  <c r="I248" i="31"/>
  <c r="H248" i="31"/>
  <c r="G248" i="31"/>
  <c r="F248" i="31"/>
  <c r="E248" i="31"/>
  <c r="D248" i="31"/>
  <c r="C248" i="31"/>
  <c r="U247" i="31"/>
  <c r="S247" i="31"/>
  <c r="P247" i="31"/>
  <c r="O247" i="31"/>
  <c r="Q247" i="31" s="1"/>
  <c r="N247" i="31"/>
  <c r="W247" i="31" s="1"/>
  <c r="M247" i="31"/>
  <c r="L247" i="31"/>
  <c r="K247" i="31"/>
  <c r="V247" i="31" s="1"/>
  <c r="J247" i="31"/>
  <c r="I247" i="31"/>
  <c r="H247" i="31"/>
  <c r="G247" i="31"/>
  <c r="F247" i="31"/>
  <c r="E247" i="31"/>
  <c r="D247" i="31"/>
  <c r="C247" i="31"/>
  <c r="U246" i="31"/>
  <c r="Q246" i="31"/>
  <c r="P246" i="31"/>
  <c r="N246" i="31"/>
  <c r="W246" i="31" s="1"/>
  <c r="M246" i="31"/>
  <c r="L246" i="31"/>
  <c r="O246" i="31" s="1"/>
  <c r="K246" i="31"/>
  <c r="J246" i="31"/>
  <c r="I246" i="31"/>
  <c r="H246" i="31"/>
  <c r="G246" i="31"/>
  <c r="F246" i="31"/>
  <c r="E246" i="31"/>
  <c r="D246" i="31"/>
  <c r="C246" i="31"/>
  <c r="W245" i="31"/>
  <c r="U245" i="31"/>
  <c r="P245" i="31"/>
  <c r="N245" i="31"/>
  <c r="M245" i="31"/>
  <c r="L245" i="31"/>
  <c r="O245" i="31" s="1"/>
  <c r="Q245" i="31" s="1"/>
  <c r="K245" i="31"/>
  <c r="V245" i="31" s="1"/>
  <c r="J245" i="31"/>
  <c r="I245" i="31"/>
  <c r="H245" i="31"/>
  <c r="G245" i="31"/>
  <c r="F245" i="31"/>
  <c r="E245" i="31"/>
  <c r="D245" i="31"/>
  <c r="C245" i="31"/>
  <c r="W244" i="31"/>
  <c r="V244" i="31"/>
  <c r="U244" i="31"/>
  <c r="S244" i="31"/>
  <c r="Q244" i="31"/>
  <c r="P244" i="31"/>
  <c r="N244" i="31"/>
  <c r="M244" i="31"/>
  <c r="L244" i="31"/>
  <c r="O244" i="31" s="1"/>
  <c r="K244" i="31"/>
  <c r="J244" i="31"/>
  <c r="I244" i="31"/>
  <c r="H244" i="31"/>
  <c r="G244" i="31"/>
  <c r="F244" i="31"/>
  <c r="E244" i="31"/>
  <c r="D244" i="31"/>
  <c r="C244" i="31"/>
  <c r="U243" i="31"/>
  <c r="S243" i="31"/>
  <c r="Q243" i="31"/>
  <c r="P243" i="31"/>
  <c r="O243" i="31"/>
  <c r="N243" i="31"/>
  <c r="W243" i="31" s="1"/>
  <c r="M243" i="31"/>
  <c r="L243" i="31"/>
  <c r="K243" i="31"/>
  <c r="J243" i="31"/>
  <c r="I243" i="31"/>
  <c r="H243" i="31"/>
  <c r="G243" i="31"/>
  <c r="F243" i="31"/>
  <c r="E243" i="31"/>
  <c r="D243" i="31"/>
  <c r="C243" i="31"/>
  <c r="V242" i="31"/>
  <c r="U242" i="31"/>
  <c r="S242" i="31"/>
  <c r="P242" i="31"/>
  <c r="N242" i="31"/>
  <c r="W242" i="31" s="1"/>
  <c r="M242" i="31"/>
  <c r="L242" i="31"/>
  <c r="O242" i="31" s="1"/>
  <c r="Q242" i="31" s="1"/>
  <c r="K242" i="31"/>
  <c r="J242" i="31"/>
  <c r="I242" i="31"/>
  <c r="H242" i="31"/>
  <c r="G242" i="31"/>
  <c r="F242" i="31"/>
  <c r="E242" i="31"/>
  <c r="D242" i="31"/>
  <c r="C242" i="31"/>
  <c r="U241" i="31"/>
  <c r="S241" i="31"/>
  <c r="P241" i="31"/>
  <c r="O241" i="31"/>
  <c r="Q241" i="31" s="1"/>
  <c r="N241" i="31"/>
  <c r="W241" i="31" s="1"/>
  <c r="M241" i="31"/>
  <c r="L241" i="31"/>
  <c r="K241" i="31"/>
  <c r="V241" i="31" s="1"/>
  <c r="J241" i="31"/>
  <c r="I241" i="31"/>
  <c r="H241" i="31"/>
  <c r="G241" i="31"/>
  <c r="F241" i="31"/>
  <c r="E241" i="31"/>
  <c r="D241" i="31"/>
  <c r="C241" i="31"/>
  <c r="U240" i="31"/>
  <c r="Q240" i="31"/>
  <c r="P240" i="31"/>
  <c r="N240" i="31"/>
  <c r="W240" i="31" s="1"/>
  <c r="M240" i="31"/>
  <c r="L240" i="31"/>
  <c r="O240" i="31" s="1"/>
  <c r="K240" i="31"/>
  <c r="J240" i="31"/>
  <c r="I240" i="31"/>
  <c r="H240" i="31"/>
  <c r="G240" i="31"/>
  <c r="F240" i="31"/>
  <c r="E240" i="31"/>
  <c r="D240" i="31"/>
  <c r="C240" i="31"/>
  <c r="U239" i="31"/>
  <c r="P239" i="31"/>
  <c r="N239" i="31"/>
  <c r="W239" i="31" s="1"/>
  <c r="M239" i="31"/>
  <c r="L239" i="31"/>
  <c r="O239" i="31" s="1"/>
  <c r="Q239" i="31" s="1"/>
  <c r="K239" i="31"/>
  <c r="J239" i="31"/>
  <c r="I239" i="31"/>
  <c r="H239" i="31"/>
  <c r="G239" i="31"/>
  <c r="F239" i="31"/>
  <c r="E239" i="31"/>
  <c r="D239" i="31"/>
  <c r="C239" i="31"/>
  <c r="W238" i="31"/>
  <c r="V238" i="31"/>
  <c r="U238" i="31"/>
  <c r="S238" i="31"/>
  <c r="Q238" i="31"/>
  <c r="P238" i="31"/>
  <c r="N238" i="31"/>
  <c r="M238" i="31"/>
  <c r="L238" i="31"/>
  <c r="O238" i="31" s="1"/>
  <c r="K238" i="31"/>
  <c r="J238" i="31"/>
  <c r="I238" i="31"/>
  <c r="H238" i="31"/>
  <c r="G238" i="31"/>
  <c r="F238" i="31"/>
  <c r="E238" i="31"/>
  <c r="D238" i="31"/>
  <c r="C238" i="31"/>
  <c r="U237" i="31"/>
  <c r="S237" i="31"/>
  <c r="Q237" i="31"/>
  <c r="P237" i="31"/>
  <c r="O237" i="31"/>
  <c r="N237" i="31"/>
  <c r="W237" i="31" s="1"/>
  <c r="M237" i="31"/>
  <c r="L237" i="31"/>
  <c r="K237" i="31"/>
  <c r="J237" i="31"/>
  <c r="I237" i="31"/>
  <c r="H237" i="31"/>
  <c r="G237" i="31"/>
  <c r="F237" i="31"/>
  <c r="E237" i="31"/>
  <c r="D237" i="31"/>
  <c r="C237" i="31"/>
  <c r="V236" i="31"/>
  <c r="U236" i="31"/>
  <c r="S236" i="31"/>
  <c r="P236" i="31"/>
  <c r="N236" i="31"/>
  <c r="W236" i="31" s="1"/>
  <c r="M236" i="31"/>
  <c r="L236" i="31"/>
  <c r="O236" i="31" s="1"/>
  <c r="Q236" i="31" s="1"/>
  <c r="K236" i="31"/>
  <c r="J236" i="31"/>
  <c r="I236" i="31"/>
  <c r="H236" i="31"/>
  <c r="G236" i="31"/>
  <c r="F236" i="31"/>
  <c r="E236" i="31"/>
  <c r="D236" i="31"/>
  <c r="C236" i="31"/>
  <c r="U235" i="31"/>
  <c r="S235" i="31"/>
  <c r="P235" i="31"/>
  <c r="O235" i="31"/>
  <c r="Q235" i="31" s="1"/>
  <c r="N235" i="31"/>
  <c r="W235" i="31" s="1"/>
  <c r="M235" i="31"/>
  <c r="L235" i="31"/>
  <c r="K235" i="31"/>
  <c r="V235" i="31" s="1"/>
  <c r="J235" i="31"/>
  <c r="I235" i="31"/>
  <c r="H235" i="31"/>
  <c r="G235" i="31"/>
  <c r="F235" i="31"/>
  <c r="E235" i="31"/>
  <c r="D235" i="31"/>
  <c r="C235" i="31"/>
  <c r="U234" i="31"/>
  <c r="Q234" i="31"/>
  <c r="P234" i="31"/>
  <c r="N234" i="31"/>
  <c r="W234" i="31" s="1"/>
  <c r="M234" i="31"/>
  <c r="L234" i="31"/>
  <c r="O234" i="31" s="1"/>
  <c r="K234" i="31"/>
  <c r="J234" i="31"/>
  <c r="I234" i="31"/>
  <c r="H234" i="31"/>
  <c r="G234" i="31"/>
  <c r="F234" i="31"/>
  <c r="E234" i="31"/>
  <c r="D234" i="31"/>
  <c r="C234" i="31"/>
  <c r="W233" i="31"/>
  <c r="U233" i="31"/>
  <c r="P233" i="31"/>
  <c r="N233" i="31"/>
  <c r="M233" i="31"/>
  <c r="L233" i="31"/>
  <c r="O233" i="31" s="1"/>
  <c r="Q233" i="31" s="1"/>
  <c r="K233" i="31"/>
  <c r="J233" i="31"/>
  <c r="I233" i="31"/>
  <c r="H233" i="31"/>
  <c r="G233" i="31"/>
  <c r="F233" i="31"/>
  <c r="E233" i="31"/>
  <c r="D233" i="31"/>
  <c r="C233" i="31"/>
  <c r="W232" i="31"/>
  <c r="V232" i="31"/>
  <c r="U232" i="31"/>
  <c r="S232" i="31"/>
  <c r="Q232" i="31"/>
  <c r="P232" i="31"/>
  <c r="N232" i="31"/>
  <c r="M232" i="31"/>
  <c r="L232" i="31"/>
  <c r="O232" i="31" s="1"/>
  <c r="K232" i="31"/>
  <c r="J232" i="31"/>
  <c r="I232" i="31"/>
  <c r="H232" i="31"/>
  <c r="G232" i="31"/>
  <c r="F232" i="31"/>
  <c r="E232" i="31"/>
  <c r="D232" i="31"/>
  <c r="C232" i="31"/>
  <c r="U231" i="31"/>
  <c r="S231" i="31"/>
  <c r="Q231" i="31"/>
  <c r="P231" i="31"/>
  <c r="O231" i="31"/>
  <c r="N231" i="31"/>
  <c r="M231" i="31"/>
  <c r="L231" i="31"/>
  <c r="K231" i="31"/>
  <c r="J231" i="31"/>
  <c r="I231" i="31"/>
  <c r="H231" i="31"/>
  <c r="G231" i="31"/>
  <c r="F231" i="31"/>
  <c r="E231" i="31"/>
  <c r="D231" i="31"/>
  <c r="C231" i="31"/>
  <c r="U230" i="31"/>
  <c r="S230" i="31"/>
  <c r="P230" i="31"/>
  <c r="N230" i="31"/>
  <c r="W230" i="31" s="1"/>
  <c r="M230" i="31"/>
  <c r="L230" i="31"/>
  <c r="O230" i="31" s="1"/>
  <c r="Q230" i="31" s="1"/>
  <c r="K230" i="31"/>
  <c r="J230" i="31"/>
  <c r="I230" i="31"/>
  <c r="H230" i="31"/>
  <c r="G230" i="31"/>
  <c r="F230" i="31"/>
  <c r="E230" i="31"/>
  <c r="D230" i="31"/>
  <c r="C230" i="31"/>
  <c r="U229" i="31"/>
  <c r="S229" i="31"/>
  <c r="P229" i="31"/>
  <c r="O229" i="31"/>
  <c r="Q229" i="31" s="1"/>
  <c r="N229" i="31"/>
  <c r="W229" i="31" s="1"/>
  <c r="M229" i="31"/>
  <c r="L229" i="31"/>
  <c r="K229" i="31"/>
  <c r="V229" i="31" s="1"/>
  <c r="J229" i="31"/>
  <c r="I229" i="31"/>
  <c r="H229" i="31"/>
  <c r="G229" i="31"/>
  <c r="F229" i="31"/>
  <c r="E229" i="31"/>
  <c r="D229" i="31"/>
  <c r="C229" i="31"/>
  <c r="U228" i="31"/>
  <c r="Q228" i="31"/>
  <c r="P228" i="31"/>
  <c r="N228" i="31"/>
  <c r="W228" i="31" s="1"/>
  <c r="M228" i="31"/>
  <c r="L228" i="31"/>
  <c r="O228" i="31" s="1"/>
  <c r="K228" i="31"/>
  <c r="J228" i="31"/>
  <c r="I228" i="31"/>
  <c r="H228" i="31"/>
  <c r="G228" i="31"/>
  <c r="F228" i="31"/>
  <c r="E228" i="31"/>
  <c r="D228" i="31"/>
  <c r="C228" i="31"/>
  <c r="U227" i="31"/>
  <c r="P227" i="31"/>
  <c r="N227" i="31"/>
  <c r="W227" i="31" s="1"/>
  <c r="M227" i="31"/>
  <c r="L227" i="31"/>
  <c r="O227" i="31" s="1"/>
  <c r="Q227" i="31" s="1"/>
  <c r="K227" i="31"/>
  <c r="V227" i="31" s="1"/>
  <c r="J227" i="31"/>
  <c r="I227" i="31"/>
  <c r="H227" i="31"/>
  <c r="G227" i="31"/>
  <c r="F227" i="31"/>
  <c r="E227" i="31"/>
  <c r="D227" i="31"/>
  <c r="C227" i="31"/>
  <c r="W226" i="31"/>
  <c r="V226" i="31"/>
  <c r="U226" i="31"/>
  <c r="X226" i="31" s="1"/>
  <c r="S226" i="31"/>
  <c r="Q226" i="31"/>
  <c r="P226" i="31"/>
  <c r="N226" i="31"/>
  <c r="M226" i="31"/>
  <c r="L226" i="31"/>
  <c r="O226" i="31" s="1"/>
  <c r="K226" i="31"/>
  <c r="J226" i="31"/>
  <c r="I226" i="31"/>
  <c r="H226" i="31"/>
  <c r="G226" i="31"/>
  <c r="F226" i="31"/>
  <c r="E226" i="31"/>
  <c r="D226" i="31"/>
  <c r="C226" i="31"/>
  <c r="U225" i="31"/>
  <c r="S225" i="31"/>
  <c r="Q225" i="31"/>
  <c r="P225" i="31"/>
  <c r="O225" i="31"/>
  <c r="N225" i="31"/>
  <c r="M225" i="31"/>
  <c r="L225" i="31"/>
  <c r="K225" i="31"/>
  <c r="J225" i="31"/>
  <c r="I225" i="31"/>
  <c r="H225" i="31"/>
  <c r="G225" i="31"/>
  <c r="F225" i="31"/>
  <c r="E225" i="31"/>
  <c r="D225" i="31"/>
  <c r="C225" i="31"/>
  <c r="V224" i="31"/>
  <c r="U224" i="31"/>
  <c r="S224" i="31"/>
  <c r="P224" i="31"/>
  <c r="N224" i="31"/>
  <c r="W224" i="31" s="1"/>
  <c r="M224" i="31"/>
  <c r="L224" i="31"/>
  <c r="O224" i="31" s="1"/>
  <c r="Q224" i="31" s="1"/>
  <c r="K224" i="31"/>
  <c r="J224" i="31"/>
  <c r="I224" i="31"/>
  <c r="H224" i="31"/>
  <c r="G224" i="31"/>
  <c r="F224" i="31"/>
  <c r="E224" i="31"/>
  <c r="D224" i="31"/>
  <c r="C224" i="31"/>
  <c r="U223" i="31"/>
  <c r="S223" i="31"/>
  <c r="P223" i="31"/>
  <c r="O223" i="31"/>
  <c r="Q223" i="31" s="1"/>
  <c r="N223" i="31"/>
  <c r="W223" i="31" s="1"/>
  <c r="M223" i="31"/>
  <c r="L223" i="31"/>
  <c r="K223" i="31"/>
  <c r="V223" i="31" s="1"/>
  <c r="J223" i="31"/>
  <c r="I223" i="31"/>
  <c r="H223" i="31"/>
  <c r="G223" i="31"/>
  <c r="F223" i="31"/>
  <c r="E223" i="31"/>
  <c r="D223" i="31"/>
  <c r="C223" i="31"/>
  <c r="U222" i="31"/>
  <c r="Q222" i="31"/>
  <c r="P222" i="31"/>
  <c r="N222" i="31"/>
  <c r="W222" i="31" s="1"/>
  <c r="M222" i="31"/>
  <c r="L222" i="31"/>
  <c r="O222" i="31" s="1"/>
  <c r="K222" i="31"/>
  <c r="J222" i="31"/>
  <c r="I222" i="31"/>
  <c r="H222" i="31"/>
  <c r="G222" i="31"/>
  <c r="F222" i="31"/>
  <c r="E222" i="31"/>
  <c r="D222" i="31"/>
  <c r="C222" i="31"/>
  <c r="W221" i="31"/>
  <c r="U221" i="31"/>
  <c r="P221" i="31"/>
  <c r="N221" i="31"/>
  <c r="M221" i="31"/>
  <c r="L221" i="31"/>
  <c r="O221" i="31" s="1"/>
  <c r="Q221" i="31" s="1"/>
  <c r="K221" i="31"/>
  <c r="J221" i="31"/>
  <c r="I221" i="31"/>
  <c r="H221" i="31"/>
  <c r="G221" i="31"/>
  <c r="F221" i="31"/>
  <c r="E221" i="31"/>
  <c r="D221" i="31"/>
  <c r="C221" i="31"/>
  <c r="W220" i="31"/>
  <c r="V220" i="31"/>
  <c r="U220" i="31"/>
  <c r="S220" i="31"/>
  <c r="Q220" i="31"/>
  <c r="Y220" i="31" s="1"/>
  <c r="P220" i="31"/>
  <c r="N220" i="31"/>
  <c r="M220" i="31"/>
  <c r="L220" i="31"/>
  <c r="O220" i="31" s="1"/>
  <c r="K220" i="31"/>
  <c r="J220" i="31"/>
  <c r="I220" i="31"/>
  <c r="H220" i="31"/>
  <c r="G220" i="31"/>
  <c r="F220" i="31"/>
  <c r="E220" i="31"/>
  <c r="D220" i="31"/>
  <c r="C220" i="31"/>
  <c r="U219" i="31"/>
  <c r="S219" i="31"/>
  <c r="Q219" i="31"/>
  <c r="P219" i="31"/>
  <c r="O219" i="31"/>
  <c r="N219" i="31"/>
  <c r="M219" i="31"/>
  <c r="L219" i="31"/>
  <c r="K219" i="31"/>
  <c r="J219" i="31"/>
  <c r="I219" i="31"/>
  <c r="H219" i="31"/>
  <c r="G219" i="31"/>
  <c r="F219" i="31"/>
  <c r="E219" i="31"/>
  <c r="D219" i="31"/>
  <c r="C219" i="31"/>
  <c r="U218" i="31"/>
  <c r="S218" i="31"/>
  <c r="P218" i="31"/>
  <c r="N218" i="31"/>
  <c r="W218" i="31" s="1"/>
  <c r="M218" i="31"/>
  <c r="L218" i="31"/>
  <c r="O218" i="31" s="1"/>
  <c r="Q218" i="31" s="1"/>
  <c r="K218" i="31"/>
  <c r="J218" i="31"/>
  <c r="I218" i="31"/>
  <c r="H218" i="31"/>
  <c r="G218" i="31"/>
  <c r="F218" i="31"/>
  <c r="E218" i="31"/>
  <c r="D218" i="31"/>
  <c r="C218" i="31"/>
  <c r="U217" i="31"/>
  <c r="S217" i="31"/>
  <c r="P217" i="31"/>
  <c r="O217" i="31"/>
  <c r="Q217" i="31" s="1"/>
  <c r="N217" i="31"/>
  <c r="W217" i="31" s="1"/>
  <c r="M217" i="31"/>
  <c r="L217" i="31"/>
  <c r="K217" i="31"/>
  <c r="V217" i="31" s="1"/>
  <c r="J217" i="31"/>
  <c r="I217" i="31"/>
  <c r="H217" i="31"/>
  <c r="G217" i="31"/>
  <c r="F217" i="31"/>
  <c r="E217" i="31"/>
  <c r="D217" i="31"/>
  <c r="C217" i="31"/>
  <c r="U216" i="31"/>
  <c r="Q216" i="31"/>
  <c r="P216" i="31"/>
  <c r="N216" i="31"/>
  <c r="W216" i="31" s="1"/>
  <c r="M216" i="31"/>
  <c r="L216" i="31"/>
  <c r="O216" i="31" s="1"/>
  <c r="K216" i="31"/>
  <c r="J216" i="31"/>
  <c r="I216" i="31"/>
  <c r="H216" i="31"/>
  <c r="G216" i="31"/>
  <c r="F216" i="31"/>
  <c r="E216" i="31"/>
  <c r="D216" i="31"/>
  <c r="C216" i="31"/>
  <c r="U215" i="31"/>
  <c r="P215" i="31"/>
  <c r="N215" i="31"/>
  <c r="W215" i="31" s="1"/>
  <c r="M215" i="31"/>
  <c r="L215" i="31"/>
  <c r="O215" i="31" s="1"/>
  <c r="Q215" i="31" s="1"/>
  <c r="K215" i="31"/>
  <c r="J215" i="31"/>
  <c r="I215" i="31"/>
  <c r="H215" i="31"/>
  <c r="G215" i="31"/>
  <c r="F215" i="31"/>
  <c r="E215" i="31"/>
  <c r="D215" i="31"/>
  <c r="C215" i="31"/>
  <c r="X214" i="31"/>
  <c r="W214" i="31"/>
  <c r="V214" i="31"/>
  <c r="U214" i="31"/>
  <c r="S214" i="31"/>
  <c r="Q214" i="31"/>
  <c r="P214" i="31"/>
  <c r="N214" i="31"/>
  <c r="M214" i="31"/>
  <c r="L214" i="31"/>
  <c r="O214" i="31" s="1"/>
  <c r="K214" i="31"/>
  <c r="J214" i="31"/>
  <c r="I214" i="31"/>
  <c r="H214" i="31"/>
  <c r="G214" i="31"/>
  <c r="F214" i="31"/>
  <c r="E214" i="31"/>
  <c r="D214" i="31"/>
  <c r="C214" i="31"/>
  <c r="U213" i="31"/>
  <c r="S213" i="31"/>
  <c r="P213" i="31"/>
  <c r="O213" i="31"/>
  <c r="Q213" i="31" s="1"/>
  <c r="N213" i="31"/>
  <c r="M213" i="31"/>
  <c r="L213" i="31"/>
  <c r="K213" i="31"/>
  <c r="J213" i="31"/>
  <c r="I213" i="31"/>
  <c r="H213" i="31"/>
  <c r="G213" i="31"/>
  <c r="F213" i="31"/>
  <c r="E213" i="31"/>
  <c r="D213" i="31"/>
  <c r="C213" i="31"/>
  <c r="V212" i="31"/>
  <c r="U212" i="31"/>
  <c r="S212" i="31"/>
  <c r="P212" i="31"/>
  <c r="N212" i="31"/>
  <c r="W212" i="31" s="1"/>
  <c r="M212" i="31"/>
  <c r="L212" i="31"/>
  <c r="O212" i="31" s="1"/>
  <c r="Q212" i="31" s="1"/>
  <c r="Y212" i="31" s="1"/>
  <c r="K212" i="31"/>
  <c r="J212" i="31"/>
  <c r="I212" i="31"/>
  <c r="H212" i="31"/>
  <c r="G212" i="31"/>
  <c r="F212" i="31"/>
  <c r="E212" i="31"/>
  <c r="D212" i="31"/>
  <c r="C212" i="31"/>
  <c r="U211" i="31"/>
  <c r="S211" i="31"/>
  <c r="P211" i="31"/>
  <c r="O211" i="31"/>
  <c r="Q211" i="31" s="1"/>
  <c r="X211" i="31" s="1"/>
  <c r="N211" i="31"/>
  <c r="W211" i="31" s="1"/>
  <c r="M211" i="31"/>
  <c r="L211" i="31"/>
  <c r="K211" i="31"/>
  <c r="V211" i="31" s="1"/>
  <c r="J211" i="31"/>
  <c r="I211" i="31"/>
  <c r="H211" i="31"/>
  <c r="G211" i="31"/>
  <c r="F211" i="31"/>
  <c r="E211" i="31"/>
  <c r="D211" i="31"/>
  <c r="C211" i="31"/>
  <c r="U210" i="31"/>
  <c r="Q210" i="31"/>
  <c r="P210" i="31"/>
  <c r="N210" i="31"/>
  <c r="W210" i="31" s="1"/>
  <c r="M210" i="31"/>
  <c r="L210" i="31"/>
  <c r="O210" i="31" s="1"/>
  <c r="K210" i="31"/>
  <c r="J210" i="31"/>
  <c r="I210" i="31"/>
  <c r="H210" i="31"/>
  <c r="G210" i="31"/>
  <c r="F210" i="31"/>
  <c r="E210" i="31"/>
  <c r="D210" i="31"/>
  <c r="C210" i="31"/>
  <c r="U209" i="31"/>
  <c r="P209" i="31"/>
  <c r="N209" i="31"/>
  <c r="W209" i="31" s="1"/>
  <c r="M209" i="31"/>
  <c r="L209" i="31"/>
  <c r="O209" i="31" s="1"/>
  <c r="Q209" i="31" s="1"/>
  <c r="K209" i="31"/>
  <c r="J209" i="31"/>
  <c r="I209" i="31"/>
  <c r="H209" i="31"/>
  <c r="G209" i="31"/>
  <c r="F209" i="31"/>
  <c r="E209" i="31"/>
  <c r="D209" i="31"/>
  <c r="C209" i="31"/>
  <c r="W208" i="31"/>
  <c r="V208" i="31"/>
  <c r="U208" i="31"/>
  <c r="X208" i="31" s="1"/>
  <c r="S208" i="31"/>
  <c r="Q208" i="31"/>
  <c r="P208" i="31"/>
  <c r="N208" i="31"/>
  <c r="M208" i="31"/>
  <c r="L208" i="31"/>
  <c r="O208" i="31" s="1"/>
  <c r="K208" i="31"/>
  <c r="J208" i="31"/>
  <c r="I208" i="31"/>
  <c r="H208" i="31"/>
  <c r="G208" i="31"/>
  <c r="F208" i="31"/>
  <c r="E208" i="31"/>
  <c r="D208" i="31"/>
  <c r="C208" i="31"/>
  <c r="U207" i="31"/>
  <c r="S207" i="31"/>
  <c r="P207" i="31"/>
  <c r="O207" i="31"/>
  <c r="Q207" i="31" s="1"/>
  <c r="N207" i="31"/>
  <c r="M207" i="31"/>
  <c r="L207" i="31"/>
  <c r="K207" i="31"/>
  <c r="J207" i="31"/>
  <c r="I207" i="31"/>
  <c r="H207" i="31"/>
  <c r="G207" i="31"/>
  <c r="F207" i="31"/>
  <c r="E207" i="31"/>
  <c r="D207" i="31"/>
  <c r="C207" i="31"/>
  <c r="V206" i="31"/>
  <c r="U206" i="31"/>
  <c r="S206" i="31"/>
  <c r="P206" i="31"/>
  <c r="N206" i="31"/>
  <c r="W206" i="31" s="1"/>
  <c r="M206" i="31"/>
  <c r="L206" i="31"/>
  <c r="O206" i="31" s="1"/>
  <c r="Q206" i="31" s="1"/>
  <c r="K206" i="31"/>
  <c r="J206" i="31"/>
  <c r="I206" i="31"/>
  <c r="H206" i="31"/>
  <c r="G206" i="31"/>
  <c r="F206" i="31"/>
  <c r="E206" i="31"/>
  <c r="D206" i="31"/>
  <c r="C206" i="31"/>
  <c r="U205" i="31"/>
  <c r="S205" i="31"/>
  <c r="P205" i="31"/>
  <c r="O205" i="31"/>
  <c r="Q205" i="31" s="1"/>
  <c r="Y205" i="31" s="1"/>
  <c r="N205" i="31"/>
  <c r="W205" i="31" s="1"/>
  <c r="M205" i="31"/>
  <c r="L205" i="31"/>
  <c r="K205" i="31"/>
  <c r="V205" i="31" s="1"/>
  <c r="J205" i="31"/>
  <c r="I205" i="31"/>
  <c r="H205" i="31"/>
  <c r="G205" i="31"/>
  <c r="F205" i="31"/>
  <c r="E205" i="31"/>
  <c r="D205" i="31"/>
  <c r="C205" i="31"/>
  <c r="U204" i="31"/>
  <c r="Q204" i="31"/>
  <c r="P204" i="31"/>
  <c r="N204" i="31"/>
  <c r="W204" i="31" s="1"/>
  <c r="M204" i="31"/>
  <c r="L204" i="31"/>
  <c r="O204" i="31" s="1"/>
  <c r="K204" i="31"/>
  <c r="J204" i="31"/>
  <c r="I204" i="31"/>
  <c r="H204" i="31"/>
  <c r="G204" i="31"/>
  <c r="F204" i="31"/>
  <c r="E204" i="31"/>
  <c r="D204" i="31"/>
  <c r="C204" i="31"/>
  <c r="U203" i="31"/>
  <c r="P203" i="31"/>
  <c r="N203" i="31"/>
  <c r="W203" i="31" s="1"/>
  <c r="M203" i="31"/>
  <c r="L203" i="31"/>
  <c r="O203" i="31" s="1"/>
  <c r="Q203" i="31" s="1"/>
  <c r="K203" i="31"/>
  <c r="J203" i="31"/>
  <c r="I203" i="31"/>
  <c r="H203" i="31"/>
  <c r="G203" i="31"/>
  <c r="F203" i="31"/>
  <c r="E203" i="31"/>
  <c r="D203" i="31"/>
  <c r="C203" i="31"/>
  <c r="W202" i="31"/>
  <c r="V202" i="31"/>
  <c r="U202" i="31"/>
  <c r="S202" i="31"/>
  <c r="Q202" i="31"/>
  <c r="Y202" i="31" s="1"/>
  <c r="P202" i="31"/>
  <c r="N202" i="31"/>
  <c r="M202" i="31"/>
  <c r="L202" i="31"/>
  <c r="O202" i="31" s="1"/>
  <c r="K202" i="31"/>
  <c r="J202" i="31"/>
  <c r="I202" i="31"/>
  <c r="H202" i="31"/>
  <c r="G202" i="31"/>
  <c r="F202" i="31"/>
  <c r="E202" i="31"/>
  <c r="D202" i="31"/>
  <c r="C202" i="31"/>
  <c r="V201" i="31"/>
  <c r="U201" i="31"/>
  <c r="S201" i="31"/>
  <c r="P201" i="31"/>
  <c r="O201" i="31"/>
  <c r="Q201" i="31" s="1"/>
  <c r="Y201" i="31" s="1"/>
  <c r="N201" i="31"/>
  <c r="W201" i="31" s="1"/>
  <c r="M201" i="31"/>
  <c r="L201" i="31"/>
  <c r="K201" i="31"/>
  <c r="J201" i="31"/>
  <c r="I201" i="31"/>
  <c r="H201" i="31"/>
  <c r="G201" i="31"/>
  <c r="F201" i="31"/>
  <c r="E201" i="31"/>
  <c r="D201" i="31"/>
  <c r="C201" i="31"/>
  <c r="U200" i="31"/>
  <c r="S200" i="31"/>
  <c r="P200" i="31"/>
  <c r="O200" i="31"/>
  <c r="Q200" i="31" s="1"/>
  <c r="N200" i="31"/>
  <c r="W200" i="31" s="1"/>
  <c r="M200" i="31"/>
  <c r="L200" i="31"/>
  <c r="K200" i="31"/>
  <c r="J200" i="31"/>
  <c r="I200" i="31"/>
  <c r="H200" i="31"/>
  <c r="G200" i="31"/>
  <c r="F200" i="31"/>
  <c r="E200" i="31"/>
  <c r="D200" i="31"/>
  <c r="C200" i="31"/>
  <c r="U199" i="31"/>
  <c r="P199" i="31"/>
  <c r="N199" i="31"/>
  <c r="W199" i="31" s="1"/>
  <c r="M199" i="31"/>
  <c r="L199" i="31"/>
  <c r="O199" i="31" s="1"/>
  <c r="Q199" i="31" s="1"/>
  <c r="K199" i="31"/>
  <c r="J199" i="31"/>
  <c r="I199" i="31"/>
  <c r="H199" i="31"/>
  <c r="G199" i="31"/>
  <c r="F199" i="31"/>
  <c r="E199" i="31"/>
  <c r="D199" i="31"/>
  <c r="C199" i="31"/>
  <c r="U198" i="31"/>
  <c r="Q198" i="31"/>
  <c r="P198" i="31"/>
  <c r="N198" i="31"/>
  <c r="W198" i="31" s="1"/>
  <c r="M198" i="31"/>
  <c r="L198" i="31"/>
  <c r="O198" i="31" s="1"/>
  <c r="K198" i="31"/>
  <c r="S198" i="31" s="1"/>
  <c r="J198" i="31"/>
  <c r="I198" i="31"/>
  <c r="H198" i="31"/>
  <c r="G198" i="31"/>
  <c r="F198" i="31"/>
  <c r="E198" i="31"/>
  <c r="D198" i="31"/>
  <c r="C198" i="31"/>
  <c r="U197" i="31"/>
  <c r="S197" i="31"/>
  <c r="P197" i="31"/>
  <c r="N197" i="31"/>
  <c r="M197" i="31"/>
  <c r="L197" i="31"/>
  <c r="O197" i="31" s="1"/>
  <c r="Q197" i="31" s="1"/>
  <c r="K197" i="31"/>
  <c r="J197" i="31"/>
  <c r="I197" i="31"/>
  <c r="H197" i="31"/>
  <c r="G197" i="31"/>
  <c r="F197" i="31"/>
  <c r="E197" i="31"/>
  <c r="D197" i="31"/>
  <c r="C197" i="31"/>
  <c r="W196" i="31"/>
  <c r="V196" i="31"/>
  <c r="U196" i="31"/>
  <c r="S196" i="31"/>
  <c r="P196" i="31"/>
  <c r="O196" i="31"/>
  <c r="Q196" i="31" s="1"/>
  <c r="Y196" i="31" s="1"/>
  <c r="N196" i="31"/>
  <c r="M196" i="31"/>
  <c r="L196" i="31"/>
  <c r="K196" i="31"/>
  <c r="J196" i="31"/>
  <c r="I196" i="31"/>
  <c r="H196" i="31"/>
  <c r="G196" i="31"/>
  <c r="F196" i="31"/>
  <c r="E196" i="31"/>
  <c r="D196" i="31"/>
  <c r="C196" i="31"/>
  <c r="U195" i="31"/>
  <c r="Q195" i="31"/>
  <c r="P195" i="31"/>
  <c r="O195" i="31"/>
  <c r="N195" i="31"/>
  <c r="W195" i="31" s="1"/>
  <c r="M195" i="31"/>
  <c r="L195" i="31"/>
  <c r="K195" i="31"/>
  <c r="S195" i="31" s="1"/>
  <c r="J195" i="31"/>
  <c r="I195" i="31"/>
  <c r="H195" i="31"/>
  <c r="G195" i="31"/>
  <c r="F195" i="31"/>
  <c r="E195" i="31"/>
  <c r="D195" i="31"/>
  <c r="C195" i="31"/>
  <c r="U194" i="31"/>
  <c r="S194" i="31"/>
  <c r="Q194" i="31"/>
  <c r="P194" i="31"/>
  <c r="O194" i="31"/>
  <c r="N194" i="31"/>
  <c r="M194" i="31"/>
  <c r="L194" i="31"/>
  <c r="K194" i="31"/>
  <c r="J194" i="31"/>
  <c r="I194" i="31"/>
  <c r="H194" i="31"/>
  <c r="G194" i="31"/>
  <c r="F194" i="31"/>
  <c r="E194" i="31"/>
  <c r="D194" i="31"/>
  <c r="C194" i="31"/>
  <c r="U193" i="31"/>
  <c r="S193" i="31"/>
  <c r="P193" i="31"/>
  <c r="N193" i="31"/>
  <c r="W193" i="31" s="1"/>
  <c r="M193" i="31"/>
  <c r="L193" i="31"/>
  <c r="O193" i="31" s="1"/>
  <c r="Q193" i="31" s="1"/>
  <c r="K193" i="31"/>
  <c r="J193" i="31"/>
  <c r="I193" i="31"/>
  <c r="H193" i="31"/>
  <c r="G193" i="31"/>
  <c r="F193" i="31"/>
  <c r="E193" i="31"/>
  <c r="D193" i="31"/>
  <c r="C193" i="31"/>
  <c r="X192" i="31"/>
  <c r="V192" i="31"/>
  <c r="Y192" i="31" s="1"/>
  <c r="U192" i="31"/>
  <c r="P192" i="31"/>
  <c r="N192" i="31"/>
  <c r="W192" i="31" s="1"/>
  <c r="M192" i="31"/>
  <c r="L192" i="31"/>
  <c r="O192" i="31" s="1"/>
  <c r="Q192" i="31" s="1"/>
  <c r="K192" i="31"/>
  <c r="S192" i="31" s="1"/>
  <c r="J192" i="31"/>
  <c r="I192" i="31"/>
  <c r="H192" i="31"/>
  <c r="G192" i="31"/>
  <c r="F192" i="31"/>
  <c r="E192" i="31"/>
  <c r="D192" i="31"/>
  <c r="C192" i="31"/>
  <c r="X191" i="31"/>
  <c r="W191" i="31"/>
  <c r="V191" i="31"/>
  <c r="U191" i="31"/>
  <c r="S191" i="31"/>
  <c r="P191" i="31"/>
  <c r="N191" i="31"/>
  <c r="M191" i="31"/>
  <c r="L191" i="31"/>
  <c r="O191" i="31" s="1"/>
  <c r="Q191" i="31" s="1"/>
  <c r="K191" i="31"/>
  <c r="J191" i="31"/>
  <c r="I191" i="31"/>
  <c r="H191" i="31"/>
  <c r="G191" i="31"/>
  <c r="F191" i="31"/>
  <c r="E191" i="31"/>
  <c r="D191" i="31"/>
  <c r="C191" i="31"/>
  <c r="W190" i="31"/>
  <c r="V190" i="31"/>
  <c r="U190" i="31"/>
  <c r="S190" i="31"/>
  <c r="P190" i="31"/>
  <c r="O190" i="31"/>
  <c r="Q190" i="31" s="1"/>
  <c r="Y190" i="31" s="1"/>
  <c r="N190" i="31"/>
  <c r="M190" i="31"/>
  <c r="L190" i="31"/>
  <c r="K190" i="31"/>
  <c r="J190" i="31"/>
  <c r="I190" i="31"/>
  <c r="H190" i="31"/>
  <c r="G190" i="31"/>
  <c r="F190" i="31"/>
  <c r="E190" i="31"/>
  <c r="D190" i="31"/>
  <c r="C190" i="31"/>
  <c r="U189" i="31"/>
  <c r="P189" i="31"/>
  <c r="O189" i="31"/>
  <c r="Q189" i="31" s="1"/>
  <c r="N189" i="31"/>
  <c r="W189" i="31" s="1"/>
  <c r="M189" i="31"/>
  <c r="L189" i="31"/>
  <c r="K189" i="31"/>
  <c r="J189" i="31"/>
  <c r="I189" i="31"/>
  <c r="H189" i="31"/>
  <c r="G189" i="31"/>
  <c r="F189" i="31"/>
  <c r="E189" i="31"/>
  <c r="D189" i="31"/>
  <c r="C189" i="31"/>
  <c r="W188" i="31"/>
  <c r="V188" i="31"/>
  <c r="U188" i="31"/>
  <c r="S188" i="31"/>
  <c r="P188" i="31"/>
  <c r="N188" i="31"/>
  <c r="M188" i="31"/>
  <c r="L188" i="31"/>
  <c r="O188" i="31" s="1"/>
  <c r="Q188" i="31" s="1"/>
  <c r="Y188" i="31" s="1"/>
  <c r="K188" i="31"/>
  <c r="J188" i="31"/>
  <c r="I188" i="31"/>
  <c r="H188" i="31"/>
  <c r="G188" i="31"/>
  <c r="F188" i="31"/>
  <c r="E188" i="31"/>
  <c r="D188" i="31"/>
  <c r="C188" i="31"/>
  <c r="W187" i="31"/>
  <c r="U187" i="31"/>
  <c r="S187" i="31"/>
  <c r="P187" i="31"/>
  <c r="O187" i="31"/>
  <c r="Q187" i="31" s="1"/>
  <c r="N187" i="31"/>
  <c r="M187" i="31"/>
  <c r="L187" i="31"/>
  <c r="K187" i="31"/>
  <c r="J187" i="31"/>
  <c r="I187" i="31"/>
  <c r="H187" i="31"/>
  <c r="G187" i="31"/>
  <c r="F187" i="31"/>
  <c r="E187" i="31"/>
  <c r="D187" i="31"/>
  <c r="C187" i="31"/>
  <c r="U186" i="31"/>
  <c r="P186" i="31"/>
  <c r="N186" i="31"/>
  <c r="W186" i="31" s="1"/>
  <c r="M186" i="31"/>
  <c r="L186" i="31"/>
  <c r="O186" i="31" s="1"/>
  <c r="Q186" i="31" s="1"/>
  <c r="K186" i="31"/>
  <c r="S186" i="31" s="1"/>
  <c r="J186" i="31"/>
  <c r="I186" i="31"/>
  <c r="H186" i="31"/>
  <c r="G186" i="31"/>
  <c r="F186" i="31"/>
  <c r="E186" i="31"/>
  <c r="D186" i="31"/>
  <c r="C186" i="31"/>
  <c r="U185" i="31"/>
  <c r="P185" i="31"/>
  <c r="N185" i="31"/>
  <c r="W185" i="31" s="1"/>
  <c r="M185" i="31"/>
  <c r="L185" i="31"/>
  <c r="O185" i="31" s="1"/>
  <c r="Q185" i="31" s="1"/>
  <c r="K185" i="31"/>
  <c r="S185" i="31" s="1"/>
  <c r="J185" i="31"/>
  <c r="I185" i="31"/>
  <c r="H185" i="31"/>
  <c r="G185" i="31"/>
  <c r="F185" i="31"/>
  <c r="E185" i="31"/>
  <c r="D185" i="31"/>
  <c r="C185" i="31"/>
  <c r="W184" i="31"/>
  <c r="V184" i="31"/>
  <c r="U184" i="31"/>
  <c r="S184" i="31"/>
  <c r="Q184" i="31"/>
  <c r="P184" i="31"/>
  <c r="N184" i="31"/>
  <c r="M184" i="31"/>
  <c r="L184" i="31"/>
  <c r="O184" i="31" s="1"/>
  <c r="K184" i="31"/>
  <c r="J184" i="31"/>
  <c r="I184" i="31"/>
  <c r="H184" i="31"/>
  <c r="G184" i="31"/>
  <c r="F184" i="31"/>
  <c r="E184" i="31"/>
  <c r="D184" i="31"/>
  <c r="C184" i="31"/>
  <c r="V183" i="31"/>
  <c r="U183" i="31"/>
  <c r="S183" i="31"/>
  <c r="P183" i="31"/>
  <c r="O183" i="31"/>
  <c r="Q183" i="31" s="1"/>
  <c r="Y183" i="31" s="1"/>
  <c r="N183" i="31"/>
  <c r="W183" i="31" s="1"/>
  <c r="M183" i="31"/>
  <c r="L183" i="31"/>
  <c r="K183" i="31"/>
  <c r="J183" i="31"/>
  <c r="I183" i="31"/>
  <c r="H183" i="31"/>
  <c r="G183" i="31"/>
  <c r="F183" i="31"/>
  <c r="E183" i="31"/>
  <c r="D183" i="31"/>
  <c r="C183" i="31"/>
  <c r="U182" i="31"/>
  <c r="S182" i="31"/>
  <c r="P182" i="31"/>
  <c r="N182" i="31"/>
  <c r="W182" i="31" s="1"/>
  <c r="M182" i="31"/>
  <c r="L182" i="31"/>
  <c r="O182" i="31" s="1"/>
  <c r="Q182" i="31" s="1"/>
  <c r="K182" i="31"/>
  <c r="J182" i="31"/>
  <c r="I182" i="31"/>
  <c r="H182" i="31"/>
  <c r="G182" i="31"/>
  <c r="F182" i="31"/>
  <c r="E182" i="31"/>
  <c r="D182" i="31"/>
  <c r="C182" i="31"/>
  <c r="U181" i="31"/>
  <c r="P181" i="31"/>
  <c r="N181" i="31"/>
  <c r="W181" i="31" s="1"/>
  <c r="M181" i="31"/>
  <c r="L181" i="31"/>
  <c r="O181" i="31" s="1"/>
  <c r="Q181" i="31" s="1"/>
  <c r="K181" i="31"/>
  <c r="J181" i="31"/>
  <c r="I181" i="31"/>
  <c r="H181" i="31"/>
  <c r="G181" i="31"/>
  <c r="F181" i="31"/>
  <c r="E181" i="31"/>
  <c r="D181" i="31"/>
  <c r="C181" i="31"/>
  <c r="W180" i="31"/>
  <c r="V180" i="31"/>
  <c r="U180" i="31"/>
  <c r="Q180" i="31"/>
  <c r="P180" i="31"/>
  <c r="N180" i="31"/>
  <c r="M180" i="31"/>
  <c r="L180" i="31"/>
  <c r="O180" i="31" s="1"/>
  <c r="K180" i="31"/>
  <c r="S180" i="31" s="1"/>
  <c r="J180" i="31"/>
  <c r="I180" i="31"/>
  <c r="H180" i="31"/>
  <c r="G180" i="31"/>
  <c r="F180" i="31"/>
  <c r="E180" i="31"/>
  <c r="D180" i="31"/>
  <c r="C180" i="31"/>
  <c r="U179" i="31"/>
  <c r="S179" i="31"/>
  <c r="P179" i="31"/>
  <c r="N179" i="31"/>
  <c r="W179" i="31" s="1"/>
  <c r="M179" i="31"/>
  <c r="L179" i="31"/>
  <c r="O179" i="31" s="1"/>
  <c r="Q179" i="31" s="1"/>
  <c r="K179" i="31"/>
  <c r="J179" i="31"/>
  <c r="I179" i="31"/>
  <c r="H179" i="31"/>
  <c r="G179" i="31"/>
  <c r="F179" i="31"/>
  <c r="E179" i="31"/>
  <c r="D179" i="31"/>
  <c r="C179" i="31"/>
  <c r="W178" i="31"/>
  <c r="V178" i="31"/>
  <c r="U178" i="31"/>
  <c r="S178" i="31"/>
  <c r="P178" i="31"/>
  <c r="N178" i="31"/>
  <c r="M178" i="31"/>
  <c r="L178" i="31"/>
  <c r="O178" i="31" s="1"/>
  <c r="Q178" i="31" s="1"/>
  <c r="Y178" i="31" s="1"/>
  <c r="K178" i="31"/>
  <c r="J178" i="31"/>
  <c r="I178" i="31"/>
  <c r="H178" i="31"/>
  <c r="G178" i="31"/>
  <c r="F178" i="31"/>
  <c r="E178" i="31"/>
  <c r="D178" i="31"/>
  <c r="C178" i="31"/>
  <c r="V177" i="31"/>
  <c r="U177" i="31"/>
  <c r="X177" i="31" s="1"/>
  <c r="Q177" i="31"/>
  <c r="Y177" i="31" s="1"/>
  <c r="P177" i="31"/>
  <c r="O177" i="31"/>
  <c r="N177" i="31"/>
  <c r="W177" i="31" s="1"/>
  <c r="M177" i="31"/>
  <c r="L177" i="31"/>
  <c r="K177" i="31"/>
  <c r="S177" i="31" s="1"/>
  <c r="J177" i="31"/>
  <c r="I177" i="31"/>
  <c r="H177" i="31"/>
  <c r="G177" i="31"/>
  <c r="F177" i="31"/>
  <c r="E177" i="31"/>
  <c r="D177" i="31"/>
  <c r="C177" i="31"/>
  <c r="U176" i="31"/>
  <c r="S176" i="31"/>
  <c r="Q176" i="31"/>
  <c r="P176" i="31"/>
  <c r="O176" i="31"/>
  <c r="N176" i="31"/>
  <c r="W176" i="31" s="1"/>
  <c r="M176" i="31"/>
  <c r="L176" i="31"/>
  <c r="K176" i="31"/>
  <c r="J176" i="31"/>
  <c r="I176" i="31"/>
  <c r="H176" i="31"/>
  <c r="G176" i="31"/>
  <c r="F176" i="31"/>
  <c r="E176" i="31"/>
  <c r="D176" i="31"/>
  <c r="C176" i="31"/>
  <c r="U175" i="31"/>
  <c r="S175" i="31"/>
  <c r="P175" i="31"/>
  <c r="N175" i="31"/>
  <c r="W175" i="31" s="1"/>
  <c r="M175" i="31"/>
  <c r="L175" i="31"/>
  <c r="O175" i="31" s="1"/>
  <c r="Q175" i="31" s="1"/>
  <c r="K175" i="31"/>
  <c r="J175" i="31"/>
  <c r="I175" i="31"/>
  <c r="H175" i="31"/>
  <c r="G175" i="31"/>
  <c r="F175" i="31"/>
  <c r="E175" i="31"/>
  <c r="D175" i="31"/>
  <c r="C175" i="31"/>
  <c r="U174" i="31"/>
  <c r="P174" i="31"/>
  <c r="N174" i="31"/>
  <c r="W174" i="31" s="1"/>
  <c r="M174" i="31"/>
  <c r="L174" i="31"/>
  <c r="O174" i="31" s="1"/>
  <c r="Q174" i="31" s="1"/>
  <c r="K174" i="31"/>
  <c r="J174" i="31"/>
  <c r="I174" i="31"/>
  <c r="H174" i="31"/>
  <c r="G174" i="31"/>
  <c r="F174" i="31"/>
  <c r="E174" i="31"/>
  <c r="D174" i="31"/>
  <c r="C174" i="31"/>
  <c r="W173" i="31"/>
  <c r="V173" i="31"/>
  <c r="U173" i="31"/>
  <c r="P173" i="31"/>
  <c r="N173" i="31"/>
  <c r="M173" i="31"/>
  <c r="L173" i="31"/>
  <c r="O173" i="31" s="1"/>
  <c r="Q173" i="31" s="1"/>
  <c r="K173" i="31"/>
  <c r="S173" i="31" s="1"/>
  <c r="J173" i="31"/>
  <c r="I173" i="31"/>
  <c r="H173" i="31"/>
  <c r="G173" i="31"/>
  <c r="F173" i="31"/>
  <c r="E173" i="31"/>
  <c r="D173" i="31"/>
  <c r="C173" i="31"/>
  <c r="W172" i="31"/>
  <c r="V172" i="31"/>
  <c r="U172" i="31"/>
  <c r="S172" i="31"/>
  <c r="P172" i="31"/>
  <c r="O172" i="31"/>
  <c r="Q172" i="31" s="1"/>
  <c r="Y172" i="31" s="1"/>
  <c r="N172" i="31"/>
  <c r="M172" i="31"/>
  <c r="L172" i="31"/>
  <c r="K172" i="31"/>
  <c r="J172" i="31"/>
  <c r="I172" i="31"/>
  <c r="H172" i="31"/>
  <c r="G172" i="31"/>
  <c r="F172" i="31"/>
  <c r="E172" i="31"/>
  <c r="D172" i="31"/>
  <c r="C172" i="31"/>
  <c r="U171" i="31"/>
  <c r="Q171" i="31"/>
  <c r="P171" i="31"/>
  <c r="O171" i="31"/>
  <c r="N171" i="31"/>
  <c r="W171" i="31" s="1"/>
  <c r="M171" i="31"/>
  <c r="L171" i="31"/>
  <c r="K171" i="31"/>
  <c r="J171" i="31"/>
  <c r="I171" i="31"/>
  <c r="H171" i="31"/>
  <c r="G171" i="31"/>
  <c r="F171" i="31"/>
  <c r="E171" i="31"/>
  <c r="D171" i="31"/>
  <c r="C171" i="31"/>
  <c r="U170" i="31"/>
  <c r="S170" i="31"/>
  <c r="P170" i="31"/>
  <c r="N170" i="31"/>
  <c r="M170" i="31"/>
  <c r="L170" i="31"/>
  <c r="O170" i="31" s="1"/>
  <c r="Q170" i="31" s="1"/>
  <c r="K170" i="31"/>
  <c r="J170" i="31"/>
  <c r="I170" i="31"/>
  <c r="H170" i="31"/>
  <c r="G170" i="31"/>
  <c r="F170" i="31"/>
  <c r="E170" i="31"/>
  <c r="D170" i="31"/>
  <c r="C170" i="31"/>
  <c r="U169" i="31"/>
  <c r="S169" i="31"/>
  <c r="P169" i="31"/>
  <c r="O169" i="31"/>
  <c r="Q169" i="31" s="1"/>
  <c r="N169" i="31"/>
  <c r="W169" i="31" s="1"/>
  <c r="M169" i="31"/>
  <c r="L169" i="31"/>
  <c r="K169" i="31"/>
  <c r="J169" i="31"/>
  <c r="I169" i="31"/>
  <c r="H169" i="31"/>
  <c r="G169" i="31"/>
  <c r="F169" i="31"/>
  <c r="E169" i="31"/>
  <c r="D169" i="31"/>
  <c r="C169" i="31"/>
  <c r="U168" i="31"/>
  <c r="Q168" i="31"/>
  <c r="P168" i="31"/>
  <c r="N168" i="31"/>
  <c r="M168" i="31"/>
  <c r="L168" i="31"/>
  <c r="O168" i="31" s="1"/>
  <c r="K168" i="31"/>
  <c r="S168" i="31" s="1"/>
  <c r="J168" i="31"/>
  <c r="I168" i="31"/>
  <c r="H168" i="31"/>
  <c r="G168" i="31"/>
  <c r="F168" i="31"/>
  <c r="E168" i="31"/>
  <c r="D168" i="31"/>
  <c r="C168" i="31"/>
  <c r="U167" i="31"/>
  <c r="P167" i="31"/>
  <c r="N167" i="31"/>
  <c r="W167" i="31" s="1"/>
  <c r="M167" i="31"/>
  <c r="L167" i="31"/>
  <c r="O167" i="31" s="1"/>
  <c r="Q167" i="31" s="1"/>
  <c r="K167" i="31"/>
  <c r="S167" i="31" s="1"/>
  <c r="J167" i="31"/>
  <c r="I167" i="31"/>
  <c r="H167" i="31"/>
  <c r="G167" i="31"/>
  <c r="F167" i="31"/>
  <c r="E167" i="31"/>
  <c r="D167" i="31"/>
  <c r="C167" i="31"/>
  <c r="W166" i="31"/>
  <c r="V166" i="31"/>
  <c r="U166" i="31"/>
  <c r="X166" i="31" s="1"/>
  <c r="S166" i="31"/>
  <c r="Q166" i="31"/>
  <c r="P166" i="31"/>
  <c r="N166" i="31"/>
  <c r="M166" i="31"/>
  <c r="L166" i="31"/>
  <c r="O166" i="31" s="1"/>
  <c r="K166" i="31"/>
  <c r="J166" i="31"/>
  <c r="I166" i="31"/>
  <c r="H166" i="31"/>
  <c r="G166" i="31"/>
  <c r="F166" i="31"/>
  <c r="E166" i="31"/>
  <c r="D166" i="31"/>
  <c r="C166" i="31"/>
  <c r="V165" i="31"/>
  <c r="U165" i="31"/>
  <c r="S165" i="31"/>
  <c r="P165" i="31"/>
  <c r="X165" i="31" s="1"/>
  <c r="O165" i="31"/>
  <c r="Q165" i="31" s="1"/>
  <c r="Y165" i="31" s="1"/>
  <c r="N165" i="31"/>
  <c r="W165" i="31" s="1"/>
  <c r="M165" i="31"/>
  <c r="L165" i="31"/>
  <c r="K165" i="31"/>
  <c r="J165" i="31"/>
  <c r="I165" i="31"/>
  <c r="H165" i="31"/>
  <c r="G165" i="31"/>
  <c r="F165" i="31"/>
  <c r="E165" i="31"/>
  <c r="D165" i="31"/>
  <c r="C165" i="31"/>
  <c r="U164" i="31"/>
  <c r="S164" i="31"/>
  <c r="P164" i="31"/>
  <c r="N164" i="31"/>
  <c r="W164" i="31" s="1"/>
  <c r="M164" i="31"/>
  <c r="L164" i="31"/>
  <c r="O164" i="31" s="1"/>
  <c r="Q164" i="31" s="1"/>
  <c r="Y164" i="31" s="1"/>
  <c r="K164" i="31"/>
  <c r="V164" i="31" s="1"/>
  <c r="J164" i="31"/>
  <c r="I164" i="31"/>
  <c r="H164" i="31"/>
  <c r="G164" i="31"/>
  <c r="F164" i="31"/>
  <c r="E164" i="31"/>
  <c r="D164" i="31"/>
  <c r="C164" i="31"/>
  <c r="U163" i="31"/>
  <c r="P163" i="31"/>
  <c r="N163" i="31"/>
  <c r="W163" i="31" s="1"/>
  <c r="M163" i="31"/>
  <c r="L163" i="31"/>
  <c r="O163" i="31" s="1"/>
  <c r="Q163" i="31" s="1"/>
  <c r="K163" i="31"/>
  <c r="J163" i="31"/>
  <c r="I163" i="31"/>
  <c r="H163" i="31"/>
  <c r="G163" i="31"/>
  <c r="F163" i="31"/>
  <c r="E163" i="31"/>
  <c r="D163" i="31"/>
  <c r="C163" i="31"/>
  <c r="X162" i="31"/>
  <c r="W162" i="31"/>
  <c r="Y162" i="31" s="1"/>
  <c r="V162" i="31"/>
  <c r="U162" i="31"/>
  <c r="Q162" i="31"/>
  <c r="P162" i="31"/>
  <c r="N162" i="31"/>
  <c r="M162" i="31"/>
  <c r="L162" i="31"/>
  <c r="O162" i="31" s="1"/>
  <c r="K162" i="31"/>
  <c r="S162" i="31" s="1"/>
  <c r="J162" i="31"/>
  <c r="I162" i="31"/>
  <c r="H162" i="31"/>
  <c r="G162" i="31"/>
  <c r="F162" i="31"/>
  <c r="E162" i="31"/>
  <c r="D162" i="31"/>
  <c r="C162" i="31"/>
  <c r="U161" i="31"/>
  <c r="S161" i="31"/>
  <c r="P161" i="31"/>
  <c r="O161" i="31"/>
  <c r="Q161" i="31" s="1"/>
  <c r="N161" i="31"/>
  <c r="M161" i="31"/>
  <c r="L161" i="31"/>
  <c r="K161" i="31"/>
  <c r="J161" i="31"/>
  <c r="I161" i="31"/>
  <c r="H161" i="31"/>
  <c r="G161" i="31"/>
  <c r="F161" i="31"/>
  <c r="E161" i="31"/>
  <c r="D161" i="31"/>
  <c r="C161" i="31"/>
  <c r="W160" i="31"/>
  <c r="V160" i="31"/>
  <c r="U160" i="31"/>
  <c r="S160" i="31"/>
  <c r="P160" i="31"/>
  <c r="N160" i="31"/>
  <c r="M160" i="31"/>
  <c r="L160" i="31"/>
  <c r="O160" i="31" s="1"/>
  <c r="Q160" i="31" s="1"/>
  <c r="Y160" i="31" s="1"/>
  <c r="K160" i="31"/>
  <c r="J160" i="31"/>
  <c r="I160" i="31"/>
  <c r="H160" i="31"/>
  <c r="G160" i="31"/>
  <c r="F160" i="31"/>
  <c r="E160" i="31"/>
  <c r="D160" i="31"/>
  <c r="C160" i="31"/>
  <c r="V159" i="31"/>
  <c r="U159" i="31"/>
  <c r="Q159" i="31"/>
  <c r="P159" i="31"/>
  <c r="O159" i="31"/>
  <c r="N159" i="31"/>
  <c r="W159" i="31" s="1"/>
  <c r="M159" i="31"/>
  <c r="L159" i="31"/>
  <c r="K159" i="31"/>
  <c r="S159" i="31" s="1"/>
  <c r="J159" i="31"/>
  <c r="I159" i="31"/>
  <c r="H159" i="31"/>
  <c r="G159" i="31"/>
  <c r="F159" i="31"/>
  <c r="E159" i="31"/>
  <c r="D159" i="31"/>
  <c r="C159" i="31"/>
  <c r="U158" i="31"/>
  <c r="S158" i="31"/>
  <c r="Q158" i="31"/>
  <c r="P158" i="31"/>
  <c r="O158" i="31"/>
  <c r="N158" i="31"/>
  <c r="M158" i="31"/>
  <c r="L158" i="31"/>
  <c r="K158" i="31"/>
  <c r="J158" i="31"/>
  <c r="I158" i="31"/>
  <c r="H158" i="31"/>
  <c r="G158" i="31"/>
  <c r="F158" i="31"/>
  <c r="E158" i="31"/>
  <c r="D158" i="31"/>
  <c r="C158" i="31"/>
  <c r="U157" i="31"/>
  <c r="S157" i="31"/>
  <c r="P157" i="31"/>
  <c r="N157" i="31"/>
  <c r="W157" i="31" s="1"/>
  <c r="M157" i="31"/>
  <c r="L157" i="31"/>
  <c r="O157" i="31" s="1"/>
  <c r="Q157" i="31" s="1"/>
  <c r="K157" i="31"/>
  <c r="J157" i="31"/>
  <c r="I157" i="31"/>
  <c r="H157" i="31"/>
  <c r="G157" i="31"/>
  <c r="F157" i="31"/>
  <c r="E157" i="31"/>
  <c r="D157" i="31"/>
  <c r="C157" i="31"/>
  <c r="V156" i="31"/>
  <c r="U156" i="31"/>
  <c r="P156" i="31"/>
  <c r="N156" i="31"/>
  <c r="W156" i="31" s="1"/>
  <c r="M156" i="31"/>
  <c r="L156" i="31"/>
  <c r="O156" i="31" s="1"/>
  <c r="Q156" i="31" s="1"/>
  <c r="K156" i="31"/>
  <c r="S156" i="31" s="1"/>
  <c r="J156" i="31"/>
  <c r="I156" i="31"/>
  <c r="H156" i="31"/>
  <c r="G156" i="31"/>
  <c r="F156" i="31"/>
  <c r="E156" i="31"/>
  <c r="D156" i="31"/>
  <c r="C156" i="31"/>
  <c r="W155" i="31"/>
  <c r="U155" i="31"/>
  <c r="P155" i="31"/>
  <c r="N155" i="31"/>
  <c r="M155" i="31"/>
  <c r="L155" i="31"/>
  <c r="O155" i="31" s="1"/>
  <c r="Q155" i="31" s="1"/>
  <c r="K155" i="31"/>
  <c r="V155" i="31" s="1"/>
  <c r="J155" i="31"/>
  <c r="I155" i="31"/>
  <c r="H155" i="31"/>
  <c r="G155" i="31"/>
  <c r="F155" i="31"/>
  <c r="E155" i="31"/>
  <c r="D155" i="31"/>
  <c r="C155" i="31"/>
  <c r="W154" i="31"/>
  <c r="V154" i="31"/>
  <c r="U154" i="31"/>
  <c r="S154" i="31"/>
  <c r="P154" i="31"/>
  <c r="X154" i="31" s="1"/>
  <c r="O154" i="31"/>
  <c r="Q154" i="31" s="1"/>
  <c r="Y154" i="31" s="1"/>
  <c r="N154" i="31"/>
  <c r="M154" i="31"/>
  <c r="L154" i="31"/>
  <c r="K154" i="31"/>
  <c r="J154" i="31"/>
  <c r="I154" i="31"/>
  <c r="H154" i="31"/>
  <c r="G154" i="31"/>
  <c r="F154" i="31"/>
  <c r="E154" i="31"/>
  <c r="D154" i="31"/>
  <c r="C154" i="31"/>
  <c r="U153" i="31"/>
  <c r="P153" i="31"/>
  <c r="O153" i="31"/>
  <c r="Q153" i="31" s="1"/>
  <c r="N153" i="31"/>
  <c r="W153" i="31" s="1"/>
  <c r="M153" i="31"/>
  <c r="L153" i="31"/>
  <c r="K153" i="31"/>
  <c r="J153" i="31"/>
  <c r="I153" i="31"/>
  <c r="H153" i="31"/>
  <c r="G153" i="31"/>
  <c r="F153" i="31"/>
  <c r="E153" i="31"/>
  <c r="D153" i="31"/>
  <c r="C153" i="31"/>
  <c r="W152" i="31"/>
  <c r="V152" i="31"/>
  <c r="U152" i="31"/>
  <c r="S152" i="31"/>
  <c r="Y152" i="31" s="1"/>
  <c r="P152" i="31"/>
  <c r="N152" i="31"/>
  <c r="M152" i="31"/>
  <c r="L152" i="31"/>
  <c r="O152" i="31" s="1"/>
  <c r="Q152" i="31" s="1"/>
  <c r="K152" i="31"/>
  <c r="J152" i="31"/>
  <c r="I152" i="31"/>
  <c r="H152" i="31"/>
  <c r="G152" i="31"/>
  <c r="F152" i="31"/>
  <c r="E152" i="31"/>
  <c r="D152" i="31"/>
  <c r="C152" i="31"/>
  <c r="U151" i="31"/>
  <c r="S151" i="31"/>
  <c r="P151" i="31"/>
  <c r="O151" i="31"/>
  <c r="Q151" i="31" s="1"/>
  <c r="N151" i="31"/>
  <c r="W151" i="31" s="1"/>
  <c r="M151" i="31"/>
  <c r="L151" i="31"/>
  <c r="K151" i="31"/>
  <c r="J151" i="31"/>
  <c r="I151" i="31"/>
  <c r="H151" i="31"/>
  <c r="G151" i="31"/>
  <c r="F151" i="31"/>
  <c r="E151" i="31"/>
  <c r="D151" i="31"/>
  <c r="C151" i="31"/>
  <c r="V150" i="31"/>
  <c r="U150" i="31"/>
  <c r="Q150" i="31"/>
  <c r="P150" i="31"/>
  <c r="N150" i="31"/>
  <c r="W150" i="31" s="1"/>
  <c r="M150" i="31"/>
  <c r="L150" i="31"/>
  <c r="O150" i="31" s="1"/>
  <c r="K150" i="31"/>
  <c r="S150" i="31" s="1"/>
  <c r="J150" i="31"/>
  <c r="I150" i="31"/>
  <c r="H150" i="31"/>
  <c r="G150" i="31"/>
  <c r="F150" i="31"/>
  <c r="E150" i="31"/>
  <c r="D150" i="31"/>
  <c r="C150" i="31"/>
  <c r="U149" i="31"/>
  <c r="P149" i="31"/>
  <c r="N149" i="31"/>
  <c r="W149" i="31" s="1"/>
  <c r="M149" i="31"/>
  <c r="L149" i="31"/>
  <c r="O149" i="31" s="1"/>
  <c r="Q149" i="31" s="1"/>
  <c r="K149" i="31"/>
  <c r="J149" i="31"/>
  <c r="I149" i="31"/>
  <c r="H149" i="31"/>
  <c r="G149" i="31"/>
  <c r="F149" i="31"/>
  <c r="E149" i="31"/>
  <c r="D149" i="31"/>
  <c r="C149" i="31"/>
  <c r="W148" i="31"/>
  <c r="V148" i="31"/>
  <c r="U148" i="31"/>
  <c r="S148" i="31"/>
  <c r="P148" i="31"/>
  <c r="N148" i="31"/>
  <c r="M148" i="31"/>
  <c r="L148" i="31"/>
  <c r="O148" i="31" s="1"/>
  <c r="Q148" i="31" s="1"/>
  <c r="K148" i="31"/>
  <c r="J148" i="31"/>
  <c r="I148" i="31"/>
  <c r="H148" i="31"/>
  <c r="G148" i="31"/>
  <c r="F148" i="31"/>
  <c r="E148" i="31"/>
  <c r="D148" i="31"/>
  <c r="C148" i="31"/>
  <c r="V147" i="31"/>
  <c r="U147" i="31"/>
  <c r="S147" i="31"/>
  <c r="P147" i="31"/>
  <c r="O147" i="31"/>
  <c r="Q147" i="31" s="1"/>
  <c r="Y147" i="31" s="1"/>
  <c r="N147" i="31"/>
  <c r="W147" i="31" s="1"/>
  <c r="M147" i="31"/>
  <c r="L147" i="31"/>
  <c r="K147" i="31"/>
  <c r="J147" i="31"/>
  <c r="I147" i="31"/>
  <c r="H147" i="31"/>
  <c r="G147" i="31"/>
  <c r="F147" i="31"/>
  <c r="E147" i="31"/>
  <c r="D147" i="31"/>
  <c r="C147" i="31"/>
  <c r="Y146" i="31"/>
  <c r="U146" i="31"/>
  <c r="S146" i="31"/>
  <c r="P146" i="31"/>
  <c r="N146" i="31"/>
  <c r="W146" i="31" s="1"/>
  <c r="M146" i="31"/>
  <c r="L146" i="31"/>
  <c r="O146" i="31" s="1"/>
  <c r="Q146" i="31" s="1"/>
  <c r="K146" i="31"/>
  <c r="V146" i="31" s="1"/>
  <c r="J146" i="31"/>
  <c r="I146" i="31"/>
  <c r="H146" i="31"/>
  <c r="G146" i="31"/>
  <c r="F146" i="31"/>
  <c r="E146" i="31"/>
  <c r="D146" i="31"/>
  <c r="C146" i="31"/>
  <c r="U145" i="31"/>
  <c r="P145" i="31"/>
  <c r="N145" i="31"/>
  <c r="W145" i="31" s="1"/>
  <c r="M145" i="31"/>
  <c r="L145" i="31"/>
  <c r="O145" i="31" s="1"/>
  <c r="Q145" i="31" s="1"/>
  <c r="K145" i="31"/>
  <c r="J145" i="31"/>
  <c r="I145" i="31"/>
  <c r="H145" i="31"/>
  <c r="G145" i="31"/>
  <c r="F145" i="31"/>
  <c r="E145" i="31"/>
  <c r="D145" i="31"/>
  <c r="C145" i="31"/>
  <c r="U144" i="31"/>
  <c r="Q144" i="31"/>
  <c r="P144" i="31"/>
  <c r="N144" i="31"/>
  <c r="W144" i="31" s="1"/>
  <c r="M144" i="31"/>
  <c r="L144" i="31"/>
  <c r="O144" i="31" s="1"/>
  <c r="K144" i="31"/>
  <c r="S144" i="31" s="1"/>
  <c r="J144" i="31"/>
  <c r="I144" i="31"/>
  <c r="H144" i="31"/>
  <c r="G144" i="31"/>
  <c r="F144" i="31"/>
  <c r="E144" i="31"/>
  <c r="D144" i="31"/>
  <c r="C144" i="31"/>
  <c r="V143" i="31"/>
  <c r="U143" i="31"/>
  <c r="S143" i="31"/>
  <c r="Q143" i="31"/>
  <c r="P143" i="31"/>
  <c r="N143" i="31"/>
  <c r="W143" i="31" s="1"/>
  <c r="M143" i="31"/>
  <c r="L143" i="31"/>
  <c r="O143" i="31" s="1"/>
  <c r="K143" i="31"/>
  <c r="J143" i="31"/>
  <c r="I143" i="31"/>
  <c r="H143" i="31"/>
  <c r="G143" i="31"/>
  <c r="F143" i="31"/>
  <c r="E143" i="31"/>
  <c r="D143" i="31"/>
  <c r="C143" i="31"/>
  <c r="W142" i="31"/>
  <c r="U142" i="31"/>
  <c r="S142" i="31"/>
  <c r="P142" i="31"/>
  <c r="N142" i="31"/>
  <c r="M142" i="31"/>
  <c r="L142" i="31"/>
  <c r="O142" i="31" s="1"/>
  <c r="Q142" i="31" s="1"/>
  <c r="Y142" i="31" s="1"/>
  <c r="K142" i="31"/>
  <c r="V142" i="31" s="1"/>
  <c r="J142" i="31"/>
  <c r="I142" i="31"/>
  <c r="H142" i="31"/>
  <c r="G142" i="31"/>
  <c r="F142" i="31"/>
  <c r="E142" i="31"/>
  <c r="D142" i="31"/>
  <c r="C142" i="31"/>
  <c r="W141" i="31"/>
  <c r="U141" i="31"/>
  <c r="P141" i="31"/>
  <c r="O141" i="31"/>
  <c r="Q141" i="31" s="1"/>
  <c r="N141" i="31"/>
  <c r="M141" i="31"/>
  <c r="L141" i="31"/>
  <c r="K141" i="31"/>
  <c r="J141" i="31"/>
  <c r="I141" i="31"/>
  <c r="H141" i="31"/>
  <c r="G141" i="31"/>
  <c r="F141" i="31"/>
  <c r="E141" i="31"/>
  <c r="D141" i="31"/>
  <c r="C141" i="31"/>
  <c r="W140" i="31"/>
  <c r="V140" i="31"/>
  <c r="U140" i="31"/>
  <c r="S140" i="31"/>
  <c r="P140" i="31"/>
  <c r="N140" i="31"/>
  <c r="M140" i="31"/>
  <c r="L140" i="31"/>
  <c r="O140" i="31" s="1"/>
  <c r="Q140" i="31" s="1"/>
  <c r="Y140" i="31" s="1"/>
  <c r="K140" i="31"/>
  <c r="J140" i="31"/>
  <c r="I140" i="31"/>
  <c r="H140" i="31"/>
  <c r="G140" i="31"/>
  <c r="F140" i="31"/>
  <c r="E140" i="31"/>
  <c r="D140" i="31"/>
  <c r="C140" i="31"/>
  <c r="W139" i="31"/>
  <c r="U139" i="31"/>
  <c r="S139" i="31"/>
  <c r="P139" i="31"/>
  <c r="O139" i="31"/>
  <c r="Q139" i="31" s="1"/>
  <c r="N139" i="31"/>
  <c r="M139" i="31"/>
  <c r="L139" i="31"/>
  <c r="K139" i="31"/>
  <c r="J139" i="31"/>
  <c r="I139" i="31"/>
  <c r="H139" i="31"/>
  <c r="G139" i="31"/>
  <c r="F139" i="31"/>
  <c r="E139" i="31"/>
  <c r="D139" i="31"/>
  <c r="C139" i="31"/>
  <c r="U138" i="31"/>
  <c r="P138" i="31"/>
  <c r="O138" i="31"/>
  <c r="Q138" i="31" s="1"/>
  <c r="N138" i="31"/>
  <c r="W138" i="31" s="1"/>
  <c r="M138" i="31"/>
  <c r="L138" i="31"/>
  <c r="K138" i="31"/>
  <c r="S138" i="31" s="1"/>
  <c r="J138" i="31"/>
  <c r="I138" i="31"/>
  <c r="H138" i="31"/>
  <c r="G138" i="31"/>
  <c r="F138" i="31"/>
  <c r="E138" i="31"/>
  <c r="D138" i="31"/>
  <c r="C138" i="31"/>
  <c r="U137" i="31"/>
  <c r="P137" i="31"/>
  <c r="N137" i="31"/>
  <c r="W137" i="31" s="1"/>
  <c r="M137" i="31"/>
  <c r="L137" i="31"/>
  <c r="O137" i="31" s="1"/>
  <c r="Q137" i="31" s="1"/>
  <c r="K137" i="31"/>
  <c r="S137" i="31" s="1"/>
  <c r="J137" i="31"/>
  <c r="I137" i="31"/>
  <c r="H137" i="31"/>
  <c r="G137" i="31"/>
  <c r="F137" i="31"/>
  <c r="E137" i="31"/>
  <c r="D137" i="31"/>
  <c r="C137" i="31"/>
  <c r="W136" i="31"/>
  <c r="V136" i="31"/>
  <c r="U136" i="31"/>
  <c r="S136" i="31"/>
  <c r="P136" i="31"/>
  <c r="N136" i="31"/>
  <c r="M136" i="31"/>
  <c r="L136" i="31"/>
  <c r="O136" i="31" s="1"/>
  <c r="Q136" i="31" s="1"/>
  <c r="K136" i="31"/>
  <c r="J136" i="31"/>
  <c r="I136" i="31"/>
  <c r="H136" i="31"/>
  <c r="G136" i="31"/>
  <c r="F136" i="31"/>
  <c r="E136" i="31"/>
  <c r="D136" i="31"/>
  <c r="C136" i="31"/>
  <c r="W135" i="31"/>
  <c r="U135" i="31"/>
  <c r="S135" i="31"/>
  <c r="P135" i="31"/>
  <c r="O135" i="31"/>
  <c r="Q135" i="31" s="1"/>
  <c r="N135" i="31"/>
  <c r="M135" i="31"/>
  <c r="L135" i="31"/>
  <c r="K135" i="31"/>
  <c r="V135" i="31" s="1"/>
  <c r="J135" i="31"/>
  <c r="I135" i="31"/>
  <c r="H135" i="31"/>
  <c r="G135" i="31"/>
  <c r="F135" i="31"/>
  <c r="E135" i="31"/>
  <c r="D135" i="31"/>
  <c r="C135" i="31"/>
  <c r="V134" i="31"/>
  <c r="U134" i="31"/>
  <c r="S134" i="31"/>
  <c r="P134" i="31"/>
  <c r="N134" i="31"/>
  <c r="W134" i="31" s="1"/>
  <c r="M134" i="31"/>
  <c r="L134" i="31"/>
  <c r="O134" i="31" s="1"/>
  <c r="Q134" i="31" s="1"/>
  <c r="K134" i="31"/>
  <c r="J134" i="31"/>
  <c r="I134" i="31"/>
  <c r="H134" i="31"/>
  <c r="G134" i="31"/>
  <c r="F134" i="31"/>
  <c r="E134" i="31"/>
  <c r="D134" i="31"/>
  <c r="C134" i="31"/>
  <c r="U133" i="31"/>
  <c r="S133" i="31"/>
  <c r="P133" i="31"/>
  <c r="O133" i="31"/>
  <c r="Q133" i="31" s="1"/>
  <c r="N133" i="31"/>
  <c r="W133" i="31" s="1"/>
  <c r="M133" i="31"/>
  <c r="L133" i="31"/>
  <c r="K133" i="31"/>
  <c r="J133" i="31"/>
  <c r="I133" i="31"/>
  <c r="H133" i="31"/>
  <c r="G133" i="31"/>
  <c r="F133" i="31"/>
  <c r="E133" i="31"/>
  <c r="D133" i="31"/>
  <c r="C133" i="31"/>
  <c r="U132" i="31"/>
  <c r="P132" i="31"/>
  <c r="N132" i="31"/>
  <c r="W132" i="31" s="1"/>
  <c r="M132" i="31"/>
  <c r="L132" i="31"/>
  <c r="O132" i="31" s="1"/>
  <c r="Q132" i="31" s="1"/>
  <c r="K132" i="31"/>
  <c r="S132" i="31" s="1"/>
  <c r="J132" i="31"/>
  <c r="I132" i="31"/>
  <c r="H132" i="31"/>
  <c r="G132" i="31"/>
  <c r="F132" i="31"/>
  <c r="E132" i="31"/>
  <c r="D132" i="31"/>
  <c r="C132" i="31"/>
  <c r="W131" i="31"/>
  <c r="V131" i="31"/>
  <c r="U131" i="31"/>
  <c r="P131" i="31"/>
  <c r="N131" i="31"/>
  <c r="M131" i="31"/>
  <c r="L131" i="31"/>
  <c r="O131" i="31" s="1"/>
  <c r="Q131" i="31" s="1"/>
  <c r="K131" i="31"/>
  <c r="S131" i="31" s="1"/>
  <c r="J131" i="31"/>
  <c r="I131" i="31"/>
  <c r="H131" i="31"/>
  <c r="G131" i="31"/>
  <c r="F131" i="31"/>
  <c r="E131" i="31"/>
  <c r="D131" i="31"/>
  <c r="C131" i="31"/>
  <c r="W130" i="31"/>
  <c r="V130" i="31"/>
  <c r="U130" i="31"/>
  <c r="S130" i="31"/>
  <c r="Q130" i="31"/>
  <c r="Y130" i="31" s="1"/>
  <c r="P130" i="31"/>
  <c r="X130" i="31" s="1"/>
  <c r="N130" i="31"/>
  <c r="M130" i="31"/>
  <c r="L130" i="31"/>
  <c r="O130" i="31" s="1"/>
  <c r="K130" i="31"/>
  <c r="J130" i="31"/>
  <c r="I130" i="31"/>
  <c r="H130" i="31"/>
  <c r="G130" i="31"/>
  <c r="F130" i="31"/>
  <c r="E130" i="31"/>
  <c r="D130" i="31"/>
  <c r="C130" i="31"/>
  <c r="U129" i="31"/>
  <c r="S129" i="31"/>
  <c r="P129" i="31"/>
  <c r="O129" i="31"/>
  <c r="Q129" i="31" s="1"/>
  <c r="N129" i="31"/>
  <c r="W129" i="31" s="1"/>
  <c r="M129" i="31"/>
  <c r="L129" i="31"/>
  <c r="K129" i="31"/>
  <c r="J129" i="31"/>
  <c r="I129" i="31"/>
  <c r="H129" i="31"/>
  <c r="G129" i="31"/>
  <c r="F129" i="31"/>
  <c r="E129" i="31"/>
  <c r="D129" i="31"/>
  <c r="C129" i="31"/>
  <c r="V128" i="31"/>
  <c r="U128" i="31"/>
  <c r="S128" i="31"/>
  <c r="Q128" i="31"/>
  <c r="P128" i="31"/>
  <c r="O128" i="31"/>
  <c r="N128" i="31"/>
  <c r="W128" i="31" s="1"/>
  <c r="M128" i="31"/>
  <c r="L128" i="31"/>
  <c r="K128" i="31"/>
  <c r="J128" i="31"/>
  <c r="I128" i="31"/>
  <c r="H128" i="31"/>
  <c r="G128" i="31"/>
  <c r="F128" i="31"/>
  <c r="E128" i="31"/>
  <c r="D128" i="31"/>
  <c r="C128" i="31"/>
  <c r="U127" i="31"/>
  <c r="S127" i="31"/>
  <c r="P127" i="31"/>
  <c r="O127" i="31"/>
  <c r="Q127" i="31" s="1"/>
  <c r="N127" i="31"/>
  <c r="W127" i="31" s="1"/>
  <c r="M127" i="31"/>
  <c r="L127" i="31"/>
  <c r="K127" i="31"/>
  <c r="J127" i="31"/>
  <c r="I127" i="31"/>
  <c r="H127" i="31"/>
  <c r="G127" i="31"/>
  <c r="F127" i="31"/>
  <c r="E127" i="31"/>
  <c r="D127" i="31"/>
  <c r="C127" i="31"/>
  <c r="U126" i="31"/>
  <c r="P126" i="31"/>
  <c r="N126" i="31"/>
  <c r="W126" i="31" s="1"/>
  <c r="M126" i="31"/>
  <c r="L126" i="31"/>
  <c r="O126" i="31" s="1"/>
  <c r="Q126" i="31" s="1"/>
  <c r="K126" i="31"/>
  <c r="S126" i="31" s="1"/>
  <c r="J126" i="31"/>
  <c r="I126" i="31"/>
  <c r="H126" i="31"/>
  <c r="G126" i="31"/>
  <c r="F126" i="31"/>
  <c r="E126" i="31"/>
  <c r="D126" i="31"/>
  <c r="C126" i="31"/>
  <c r="W125" i="31"/>
  <c r="V125" i="31"/>
  <c r="U125" i="31"/>
  <c r="P125" i="31"/>
  <c r="N125" i="31"/>
  <c r="M125" i="31"/>
  <c r="L125" i="31"/>
  <c r="O125" i="31" s="1"/>
  <c r="Q125" i="31" s="1"/>
  <c r="K125" i="31"/>
  <c r="S125" i="31" s="1"/>
  <c r="J125" i="31"/>
  <c r="I125" i="31"/>
  <c r="H125" i="31"/>
  <c r="G125" i="31"/>
  <c r="F125" i="31"/>
  <c r="E125" i="31"/>
  <c r="D125" i="31"/>
  <c r="C125" i="31"/>
  <c r="W124" i="31"/>
  <c r="V124" i="31"/>
  <c r="U124" i="31"/>
  <c r="S124" i="31"/>
  <c r="Q124" i="31"/>
  <c r="Y124" i="31" s="1"/>
  <c r="P124" i="31"/>
  <c r="X124" i="31" s="1"/>
  <c r="N124" i="31"/>
  <c r="M124" i="31"/>
  <c r="L124" i="31"/>
  <c r="O124" i="31" s="1"/>
  <c r="K124" i="31"/>
  <c r="J124" i="31"/>
  <c r="I124" i="31"/>
  <c r="H124" i="31"/>
  <c r="G124" i="31"/>
  <c r="F124" i="31"/>
  <c r="E124" i="31"/>
  <c r="D124" i="31"/>
  <c r="C124" i="31"/>
  <c r="U123" i="31"/>
  <c r="S123" i="31"/>
  <c r="P123" i="31"/>
  <c r="O123" i="31"/>
  <c r="Q123" i="31" s="1"/>
  <c r="N123" i="31"/>
  <c r="W123" i="31" s="1"/>
  <c r="M123" i="31"/>
  <c r="L123" i="31"/>
  <c r="K123" i="31"/>
  <c r="J123" i="31"/>
  <c r="I123" i="31"/>
  <c r="H123" i="31"/>
  <c r="G123" i="31"/>
  <c r="F123" i="31"/>
  <c r="E123" i="31"/>
  <c r="D123" i="31"/>
  <c r="C123" i="31"/>
  <c r="V122" i="31"/>
  <c r="U122" i="31"/>
  <c r="S122" i="31"/>
  <c r="Q122" i="31"/>
  <c r="Y122" i="31" s="1"/>
  <c r="P122" i="31"/>
  <c r="O122" i="31"/>
  <c r="N122" i="31"/>
  <c r="W122" i="31" s="1"/>
  <c r="M122" i="31"/>
  <c r="L122" i="31"/>
  <c r="K122" i="31"/>
  <c r="J122" i="31"/>
  <c r="I122" i="31"/>
  <c r="H122" i="31"/>
  <c r="G122" i="31"/>
  <c r="F122" i="31"/>
  <c r="E122" i="31"/>
  <c r="D122" i="31"/>
  <c r="C122" i="31"/>
  <c r="U121" i="31"/>
  <c r="S121" i="31"/>
  <c r="P121" i="31"/>
  <c r="O121" i="31"/>
  <c r="Q121" i="31" s="1"/>
  <c r="N121" i="31"/>
  <c r="W121" i="31" s="1"/>
  <c r="M121" i="31"/>
  <c r="L121" i="31"/>
  <c r="K121" i="31"/>
  <c r="J121" i="31"/>
  <c r="I121" i="31"/>
  <c r="H121" i="31"/>
  <c r="G121" i="31"/>
  <c r="F121" i="31"/>
  <c r="E121" i="31"/>
  <c r="D121" i="31"/>
  <c r="C121" i="31"/>
  <c r="U120" i="31"/>
  <c r="P120" i="31"/>
  <c r="N120" i="31"/>
  <c r="W120" i="31" s="1"/>
  <c r="M120" i="31"/>
  <c r="L120" i="31"/>
  <c r="O120" i="31" s="1"/>
  <c r="Q120" i="31" s="1"/>
  <c r="K120" i="31"/>
  <c r="S120" i="31" s="1"/>
  <c r="J120" i="31"/>
  <c r="I120" i="31"/>
  <c r="H120" i="31"/>
  <c r="G120" i="31"/>
  <c r="F120" i="31"/>
  <c r="E120" i="31"/>
  <c r="D120" i="31"/>
  <c r="C120" i="31"/>
  <c r="W119" i="31"/>
  <c r="V119" i="31"/>
  <c r="U119" i="31"/>
  <c r="P119" i="31"/>
  <c r="N119" i="31"/>
  <c r="M119" i="31"/>
  <c r="L119" i="31"/>
  <c r="O119" i="31" s="1"/>
  <c r="Q119" i="31" s="1"/>
  <c r="K119" i="31"/>
  <c r="S119" i="31" s="1"/>
  <c r="J119" i="31"/>
  <c r="I119" i="31"/>
  <c r="H119" i="31"/>
  <c r="G119" i="31"/>
  <c r="F119" i="31"/>
  <c r="E119" i="31"/>
  <c r="D119" i="31"/>
  <c r="C119" i="31"/>
  <c r="W118" i="31"/>
  <c r="V118" i="31"/>
  <c r="U118" i="31"/>
  <c r="S118" i="31"/>
  <c r="Q118" i="31"/>
  <c r="Y118" i="31" s="1"/>
  <c r="P118" i="31"/>
  <c r="X118" i="31" s="1"/>
  <c r="N118" i="31"/>
  <c r="M118" i="31"/>
  <c r="L118" i="31"/>
  <c r="O118" i="31" s="1"/>
  <c r="K118" i="31"/>
  <c r="J118" i="31"/>
  <c r="I118" i="31"/>
  <c r="H118" i="31"/>
  <c r="G118" i="31"/>
  <c r="F118" i="31"/>
  <c r="E118" i="31"/>
  <c r="D118" i="31"/>
  <c r="C118" i="31"/>
  <c r="U117" i="31"/>
  <c r="S117" i="31"/>
  <c r="P117" i="31"/>
  <c r="O117" i="31"/>
  <c r="Q117" i="31" s="1"/>
  <c r="N117" i="31"/>
  <c r="W117" i="31" s="1"/>
  <c r="M117" i="31"/>
  <c r="L117" i="31"/>
  <c r="K117" i="31"/>
  <c r="J117" i="31"/>
  <c r="I117" i="31"/>
  <c r="H117" i="31"/>
  <c r="G117" i="31"/>
  <c r="F117" i="31"/>
  <c r="E117" i="31"/>
  <c r="D117" i="31"/>
  <c r="C117" i="31"/>
  <c r="V116" i="31"/>
  <c r="U116" i="31"/>
  <c r="S116" i="31"/>
  <c r="Q116" i="31"/>
  <c r="Y116" i="31" s="1"/>
  <c r="P116" i="31"/>
  <c r="O116" i="31"/>
  <c r="N116" i="31"/>
  <c r="W116" i="31" s="1"/>
  <c r="M116" i="31"/>
  <c r="L116" i="31"/>
  <c r="K116" i="31"/>
  <c r="J116" i="31"/>
  <c r="I116" i="31"/>
  <c r="H116" i="31"/>
  <c r="G116" i="31"/>
  <c r="F116" i="31"/>
  <c r="E116" i="31"/>
  <c r="D116" i="31"/>
  <c r="C116" i="31"/>
  <c r="U115" i="31"/>
  <c r="S115" i="31"/>
  <c r="P115" i="31"/>
  <c r="O115" i="31"/>
  <c r="Q115" i="31" s="1"/>
  <c r="N115" i="31"/>
  <c r="W115" i="31" s="1"/>
  <c r="M115" i="31"/>
  <c r="L115" i="31"/>
  <c r="K115" i="31"/>
  <c r="J115" i="31"/>
  <c r="I115" i="31"/>
  <c r="H115" i="31"/>
  <c r="G115" i="31"/>
  <c r="F115" i="31"/>
  <c r="E115" i="31"/>
  <c r="D115" i="31"/>
  <c r="C115" i="31"/>
  <c r="U114" i="31"/>
  <c r="P114" i="31"/>
  <c r="N114" i="31"/>
  <c r="W114" i="31" s="1"/>
  <c r="M114" i="31"/>
  <c r="L114" i="31"/>
  <c r="O114" i="31" s="1"/>
  <c r="Q114" i="31" s="1"/>
  <c r="K114" i="31"/>
  <c r="S114" i="31" s="1"/>
  <c r="J114" i="31"/>
  <c r="I114" i="31"/>
  <c r="H114" i="31"/>
  <c r="G114" i="31"/>
  <c r="F114" i="31"/>
  <c r="E114" i="31"/>
  <c r="D114" i="31"/>
  <c r="C114" i="31"/>
  <c r="W113" i="31"/>
  <c r="V113" i="31"/>
  <c r="U113" i="31"/>
  <c r="P113" i="31"/>
  <c r="N113" i="31"/>
  <c r="M113" i="31"/>
  <c r="L113" i="31"/>
  <c r="O113" i="31" s="1"/>
  <c r="Q113" i="31" s="1"/>
  <c r="K113" i="31"/>
  <c r="S113" i="31" s="1"/>
  <c r="J113" i="31"/>
  <c r="I113" i="31"/>
  <c r="H113" i="31"/>
  <c r="G113" i="31"/>
  <c r="F113" i="31"/>
  <c r="E113" i="31"/>
  <c r="D113" i="31"/>
  <c r="C113" i="31"/>
  <c r="W112" i="31"/>
  <c r="V112" i="31"/>
  <c r="U112" i="31"/>
  <c r="S112" i="31"/>
  <c r="Q112" i="31"/>
  <c r="Y112" i="31" s="1"/>
  <c r="P112" i="31"/>
  <c r="X112" i="31" s="1"/>
  <c r="N112" i="31"/>
  <c r="M112" i="31"/>
  <c r="L112" i="31"/>
  <c r="O112" i="31" s="1"/>
  <c r="K112" i="31"/>
  <c r="J112" i="31"/>
  <c r="I112" i="31"/>
  <c r="H112" i="31"/>
  <c r="G112" i="31"/>
  <c r="F112" i="31"/>
  <c r="E112" i="31"/>
  <c r="D112" i="31"/>
  <c r="C112" i="31"/>
  <c r="U111" i="31"/>
  <c r="S111" i="31"/>
  <c r="P111" i="31"/>
  <c r="O111" i="31"/>
  <c r="Q111" i="31" s="1"/>
  <c r="N111" i="31"/>
  <c r="W111" i="31" s="1"/>
  <c r="M111" i="31"/>
  <c r="L111" i="31"/>
  <c r="K111" i="31"/>
  <c r="J111" i="31"/>
  <c r="I111" i="31"/>
  <c r="H111" i="31"/>
  <c r="G111" i="31"/>
  <c r="F111" i="31"/>
  <c r="E111" i="31"/>
  <c r="D111" i="31"/>
  <c r="C111" i="31"/>
  <c r="V110" i="31"/>
  <c r="U110" i="31"/>
  <c r="S110" i="31"/>
  <c r="Q110" i="31"/>
  <c r="Y110" i="31" s="1"/>
  <c r="P110" i="31"/>
  <c r="O110" i="31"/>
  <c r="N110" i="31"/>
  <c r="W110" i="31" s="1"/>
  <c r="M110" i="31"/>
  <c r="L110" i="31"/>
  <c r="K110" i="31"/>
  <c r="J110" i="31"/>
  <c r="I110" i="31"/>
  <c r="H110" i="31"/>
  <c r="G110" i="31"/>
  <c r="F110" i="31"/>
  <c r="E110" i="31"/>
  <c r="D110" i="31"/>
  <c r="C110" i="31"/>
  <c r="U109" i="31"/>
  <c r="S109" i="31"/>
  <c r="P109" i="31"/>
  <c r="O109" i="31"/>
  <c r="Q109" i="31" s="1"/>
  <c r="N109" i="31"/>
  <c r="W109" i="31" s="1"/>
  <c r="M109" i="31"/>
  <c r="L109" i="31"/>
  <c r="K109" i="31"/>
  <c r="J109" i="31"/>
  <c r="I109" i="31"/>
  <c r="H109" i="31"/>
  <c r="G109" i="31"/>
  <c r="F109" i="31"/>
  <c r="E109" i="31"/>
  <c r="D109" i="31"/>
  <c r="C109" i="31"/>
  <c r="U108" i="31"/>
  <c r="P108" i="31"/>
  <c r="N108" i="31"/>
  <c r="W108" i="31" s="1"/>
  <c r="M108" i="31"/>
  <c r="L108" i="31"/>
  <c r="O108" i="31" s="1"/>
  <c r="Q108" i="31" s="1"/>
  <c r="K108" i="31"/>
  <c r="S108" i="31" s="1"/>
  <c r="J108" i="31"/>
  <c r="I108" i="31"/>
  <c r="H108" i="31"/>
  <c r="G108" i="31"/>
  <c r="F108" i="31"/>
  <c r="E108" i="31"/>
  <c r="D108" i="31"/>
  <c r="C108" i="31"/>
  <c r="W107" i="31"/>
  <c r="V107" i="31"/>
  <c r="U107" i="31"/>
  <c r="P107" i="31"/>
  <c r="N107" i="31"/>
  <c r="M107" i="31"/>
  <c r="L107" i="31"/>
  <c r="O107" i="31" s="1"/>
  <c r="Q107" i="31" s="1"/>
  <c r="K107" i="31"/>
  <c r="S107" i="31" s="1"/>
  <c r="J107" i="31"/>
  <c r="I107" i="31"/>
  <c r="H107" i="31"/>
  <c r="G107" i="31"/>
  <c r="F107" i="31"/>
  <c r="E107" i="31"/>
  <c r="D107" i="31"/>
  <c r="C107" i="31"/>
  <c r="W106" i="31"/>
  <c r="V106" i="31"/>
  <c r="U106" i="31"/>
  <c r="S106" i="31"/>
  <c r="P106" i="31"/>
  <c r="O106" i="31"/>
  <c r="Q106" i="31" s="1"/>
  <c r="Y106" i="31" s="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U105" i="31"/>
  <c r="S105" i="31"/>
  <c r="P105" i="31"/>
  <c r="O105" i="31"/>
  <c r="Q105" i="31" s="1"/>
  <c r="N105" i="31"/>
  <c r="W105" i="31" s="1"/>
  <c r="M105" i="31"/>
  <c r="L105" i="31"/>
  <c r="K105" i="31"/>
  <c r="J105" i="31"/>
  <c r="I105" i="31"/>
  <c r="H105" i="31"/>
  <c r="G105" i="31"/>
  <c r="F105" i="31"/>
  <c r="E105" i="31"/>
  <c r="D105" i="31"/>
  <c r="C105" i="31"/>
  <c r="V104" i="31"/>
  <c r="U104" i="31"/>
  <c r="P104" i="31"/>
  <c r="N104" i="31"/>
  <c r="W104" i="31" s="1"/>
  <c r="M104" i="31"/>
  <c r="L104" i="31"/>
  <c r="O104" i="31" s="1"/>
  <c r="Q104" i="31" s="1"/>
  <c r="K104" i="31"/>
  <c r="S104" i="31" s="1"/>
  <c r="J104" i="31"/>
  <c r="I104" i="31"/>
  <c r="H104" i="31"/>
  <c r="G104" i="31"/>
  <c r="F104" i="31"/>
  <c r="E104" i="31"/>
  <c r="D104" i="31"/>
  <c r="C104" i="31"/>
  <c r="W103" i="31"/>
  <c r="U103" i="31"/>
  <c r="S103" i="31"/>
  <c r="P103" i="31"/>
  <c r="N103" i="31"/>
  <c r="M103" i="31"/>
  <c r="L103" i="31"/>
  <c r="O103" i="31" s="1"/>
  <c r="Q103" i="31" s="1"/>
  <c r="K103" i="31"/>
  <c r="J103" i="31"/>
  <c r="I103" i="31"/>
  <c r="H103" i="31"/>
  <c r="G103" i="31"/>
  <c r="F103" i="31"/>
  <c r="E103" i="31"/>
  <c r="D103" i="31"/>
  <c r="C103" i="31"/>
  <c r="U102" i="31"/>
  <c r="P102" i="31"/>
  <c r="N102" i="31"/>
  <c r="W102" i="31" s="1"/>
  <c r="M102" i="31"/>
  <c r="L102" i="31"/>
  <c r="O102" i="31" s="1"/>
  <c r="Q102" i="31" s="1"/>
  <c r="K102" i="31"/>
  <c r="S102" i="31" s="1"/>
  <c r="J102" i="31"/>
  <c r="I102" i="31"/>
  <c r="H102" i="31"/>
  <c r="G102" i="31"/>
  <c r="F102" i="31"/>
  <c r="E102" i="31"/>
  <c r="D102" i="31"/>
  <c r="C102" i="31"/>
  <c r="U101" i="31"/>
  <c r="P101" i="31"/>
  <c r="N101" i="31"/>
  <c r="W101" i="31" s="1"/>
  <c r="M101" i="31"/>
  <c r="L101" i="31"/>
  <c r="O101" i="31" s="1"/>
  <c r="Q101" i="31" s="1"/>
  <c r="K101" i="31"/>
  <c r="V101" i="31" s="1"/>
  <c r="J101" i="31"/>
  <c r="I101" i="31"/>
  <c r="H101" i="31"/>
  <c r="G101" i="31"/>
  <c r="F101" i="31"/>
  <c r="E101" i="31"/>
  <c r="D101" i="31"/>
  <c r="C101" i="31"/>
  <c r="W100" i="31"/>
  <c r="V100" i="31"/>
  <c r="U100" i="31"/>
  <c r="P100" i="31"/>
  <c r="N100" i="31"/>
  <c r="M100" i="31"/>
  <c r="L100" i="31"/>
  <c r="O100" i="31" s="1"/>
  <c r="Q100" i="31" s="1"/>
  <c r="K100" i="31"/>
  <c r="S100" i="31" s="1"/>
  <c r="J100" i="31"/>
  <c r="I100" i="31"/>
  <c r="H100" i="31"/>
  <c r="G100" i="31"/>
  <c r="F100" i="31"/>
  <c r="E100" i="31"/>
  <c r="D100" i="31"/>
  <c r="C100" i="31"/>
  <c r="W99" i="31"/>
  <c r="V99" i="31"/>
  <c r="U99" i="31"/>
  <c r="S99" i="31"/>
  <c r="P99" i="31"/>
  <c r="O99" i="31"/>
  <c r="Q99" i="31" s="1"/>
  <c r="Y99" i="31" s="1"/>
  <c r="N99" i="31"/>
  <c r="M99" i="31"/>
  <c r="L99" i="31"/>
  <c r="K99" i="31"/>
  <c r="J99" i="31"/>
  <c r="I99" i="31"/>
  <c r="H99" i="31"/>
  <c r="G99" i="31"/>
  <c r="F99" i="31"/>
  <c r="E99" i="31"/>
  <c r="D99" i="31"/>
  <c r="C99" i="31"/>
  <c r="U98" i="31"/>
  <c r="P98" i="31"/>
  <c r="N98" i="31"/>
  <c r="W98" i="31" s="1"/>
  <c r="M98" i="31"/>
  <c r="L98" i="31"/>
  <c r="O98" i="31" s="1"/>
  <c r="Q98" i="31" s="1"/>
  <c r="K98" i="31"/>
  <c r="J98" i="31"/>
  <c r="I98" i="31"/>
  <c r="H98" i="31"/>
  <c r="G98" i="31"/>
  <c r="F98" i="31"/>
  <c r="E98" i="31"/>
  <c r="D98" i="31"/>
  <c r="C98" i="31"/>
  <c r="W97" i="31"/>
  <c r="U97" i="31"/>
  <c r="P97" i="31"/>
  <c r="N97" i="31"/>
  <c r="M97" i="31"/>
  <c r="L97" i="31"/>
  <c r="O97" i="31" s="1"/>
  <c r="Q97" i="31" s="1"/>
  <c r="K97" i="31"/>
  <c r="V97" i="31" s="1"/>
  <c r="J97" i="31"/>
  <c r="I97" i="31"/>
  <c r="H97" i="31"/>
  <c r="G97" i="31"/>
  <c r="F97" i="31"/>
  <c r="E97" i="31"/>
  <c r="D97" i="31"/>
  <c r="C97" i="31"/>
  <c r="W96" i="31"/>
  <c r="V96" i="31"/>
  <c r="U96" i="31"/>
  <c r="P96" i="31"/>
  <c r="X96" i="31" s="1"/>
  <c r="N96" i="31"/>
  <c r="M96" i="31"/>
  <c r="L96" i="31"/>
  <c r="O96" i="31" s="1"/>
  <c r="Q96" i="31" s="1"/>
  <c r="Y96" i="31" s="1"/>
  <c r="K96" i="31"/>
  <c r="S96" i="31" s="1"/>
  <c r="J96" i="31"/>
  <c r="I96" i="31"/>
  <c r="H96" i="31"/>
  <c r="G96" i="31"/>
  <c r="F96" i="31"/>
  <c r="E96" i="31"/>
  <c r="D96" i="31"/>
  <c r="C96" i="31"/>
  <c r="U95" i="31"/>
  <c r="S95" i="31"/>
  <c r="Q95" i="31"/>
  <c r="P95" i="31"/>
  <c r="N95" i="31"/>
  <c r="M95" i="31"/>
  <c r="L95" i="31"/>
  <c r="O95" i="31" s="1"/>
  <c r="K95" i="31"/>
  <c r="J95" i="31"/>
  <c r="I95" i="31"/>
  <c r="H95" i="31"/>
  <c r="G95" i="31"/>
  <c r="F95" i="31"/>
  <c r="E95" i="31"/>
  <c r="D95" i="31"/>
  <c r="C95" i="31"/>
  <c r="W94" i="31"/>
  <c r="U94" i="31"/>
  <c r="P94" i="31"/>
  <c r="N94" i="31"/>
  <c r="M94" i="31"/>
  <c r="L94" i="31"/>
  <c r="O94" i="31" s="1"/>
  <c r="Q94" i="31" s="1"/>
  <c r="K94" i="31"/>
  <c r="J94" i="31"/>
  <c r="I94" i="31"/>
  <c r="H94" i="31"/>
  <c r="G94" i="31"/>
  <c r="F94" i="31"/>
  <c r="E94" i="31"/>
  <c r="D94" i="31"/>
  <c r="C94" i="31"/>
  <c r="W93" i="31"/>
  <c r="V93" i="31"/>
  <c r="U93" i="31"/>
  <c r="S93" i="31"/>
  <c r="P93" i="31"/>
  <c r="O93" i="31"/>
  <c r="Q93" i="31" s="1"/>
  <c r="N93" i="31"/>
  <c r="M93" i="31"/>
  <c r="L93" i="31"/>
  <c r="K93" i="31"/>
  <c r="J93" i="31"/>
  <c r="I93" i="31"/>
  <c r="H93" i="31"/>
  <c r="G93" i="31"/>
  <c r="F93" i="31"/>
  <c r="E93" i="31"/>
  <c r="D93" i="31"/>
  <c r="C93" i="31"/>
  <c r="V92" i="31"/>
  <c r="U92" i="31"/>
  <c r="S92" i="31"/>
  <c r="P92" i="31"/>
  <c r="X92" i="31" s="1"/>
  <c r="O92" i="31"/>
  <c r="Q92" i="31" s="1"/>
  <c r="Y92" i="31" s="1"/>
  <c r="N92" i="31"/>
  <c r="W92" i="31" s="1"/>
  <c r="M92" i="31"/>
  <c r="L92" i="31"/>
  <c r="K92" i="31"/>
  <c r="J92" i="31"/>
  <c r="I92" i="31"/>
  <c r="H92" i="31"/>
  <c r="G92" i="31"/>
  <c r="F92" i="31"/>
  <c r="E92" i="31"/>
  <c r="D92" i="31"/>
  <c r="C92" i="31"/>
  <c r="U91" i="31"/>
  <c r="S91" i="31"/>
  <c r="P91" i="31"/>
  <c r="N91" i="31"/>
  <c r="W91" i="31" s="1"/>
  <c r="M91" i="31"/>
  <c r="L91" i="31"/>
  <c r="O91" i="31" s="1"/>
  <c r="Q91" i="31" s="1"/>
  <c r="K91" i="31"/>
  <c r="J91" i="31"/>
  <c r="I91" i="31"/>
  <c r="H91" i="31"/>
  <c r="G91" i="31"/>
  <c r="F91" i="31"/>
  <c r="E91" i="31"/>
  <c r="D91" i="31"/>
  <c r="C91" i="31"/>
  <c r="U90" i="31"/>
  <c r="P90" i="31"/>
  <c r="N90" i="31"/>
  <c r="W90" i="31" s="1"/>
  <c r="M90" i="31"/>
  <c r="L90" i="31"/>
  <c r="O90" i="31" s="1"/>
  <c r="Q90" i="31" s="1"/>
  <c r="K90" i="31"/>
  <c r="S90" i="31" s="1"/>
  <c r="J90" i="31"/>
  <c r="I90" i="31"/>
  <c r="H90" i="31"/>
  <c r="G90" i="31"/>
  <c r="F90" i="31"/>
  <c r="E90" i="31"/>
  <c r="D90" i="31"/>
  <c r="C90" i="31"/>
  <c r="W89" i="31"/>
  <c r="V89" i="31"/>
  <c r="U89" i="31"/>
  <c r="S89" i="31"/>
  <c r="Q89" i="31"/>
  <c r="P89" i="31"/>
  <c r="N89" i="31"/>
  <c r="M89" i="31"/>
  <c r="L89" i="31"/>
  <c r="O89" i="31" s="1"/>
  <c r="K89" i="31"/>
  <c r="J89" i="31"/>
  <c r="I89" i="31"/>
  <c r="H89" i="31"/>
  <c r="G89" i="31"/>
  <c r="F89" i="31"/>
  <c r="E89" i="31"/>
  <c r="D89" i="31"/>
  <c r="C89" i="31"/>
  <c r="W88" i="31"/>
  <c r="V88" i="31"/>
  <c r="U88" i="31"/>
  <c r="S88" i="31"/>
  <c r="P88" i="31"/>
  <c r="O88" i="31"/>
  <c r="Q88" i="31" s="1"/>
  <c r="Y88" i="31" s="1"/>
  <c r="N88" i="31"/>
  <c r="M88" i="31"/>
  <c r="L88" i="31"/>
  <c r="K88" i="31"/>
  <c r="J88" i="31"/>
  <c r="I88" i="31"/>
  <c r="H88" i="31"/>
  <c r="G88" i="31"/>
  <c r="F88" i="31"/>
  <c r="E88" i="31"/>
  <c r="D88" i="31"/>
  <c r="C88" i="31"/>
  <c r="U87" i="31"/>
  <c r="S87" i="31"/>
  <c r="P87" i="31"/>
  <c r="O87" i="31"/>
  <c r="Q87" i="31" s="1"/>
  <c r="N87" i="31"/>
  <c r="W87" i="31" s="1"/>
  <c r="M87" i="31"/>
  <c r="L87" i="31"/>
  <c r="K87" i="31"/>
  <c r="J87" i="31"/>
  <c r="I87" i="31"/>
  <c r="H87" i="31"/>
  <c r="G87" i="31"/>
  <c r="F87" i="31"/>
  <c r="E87" i="31"/>
  <c r="D87" i="31"/>
  <c r="C87" i="31"/>
  <c r="V86" i="31"/>
  <c r="U86" i="31"/>
  <c r="P86" i="31"/>
  <c r="N86" i="31"/>
  <c r="W86" i="31" s="1"/>
  <c r="M86" i="31"/>
  <c r="L86" i="31"/>
  <c r="O86" i="31" s="1"/>
  <c r="Q86" i="31" s="1"/>
  <c r="K86" i="31"/>
  <c r="S86" i="31" s="1"/>
  <c r="J86" i="31"/>
  <c r="I86" i="31"/>
  <c r="H86" i="31"/>
  <c r="G86" i="31"/>
  <c r="F86" i="31"/>
  <c r="E86" i="31"/>
  <c r="D86" i="31"/>
  <c r="C86" i="31"/>
  <c r="W85" i="31"/>
  <c r="U85" i="31"/>
  <c r="S85" i="31"/>
  <c r="Q85" i="31"/>
  <c r="P85" i="31"/>
  <c r="N85" i="31"/>
  <c r="M85" i="31"/>
  <c r="L85" i="31"/>
  <c r="O85" i="31" s="1"/>
  <c r="K85" i="31"/>
  <c r="J85" i="31"/>
  <c r="I85" i="31"/>
  <c r="H85" i="31"/>
  <c r="G85" i="31"/>
  <c r="F85" i="31"/>
  <c r="E85" i="31"/>
  <c r="D85" i="31"/>
  <c r="C85" i="31"/>
  <c r="U84" i="31"/>
  <c r="P84" i="31"/>
  <c r="N84" i="31"/>
  <c r="M84" i="31"/>
  <c r="L84" i="31"/>
  <c r="O84" i="31" s="1"/>
  <c r="Q84" i="31" s="1"/>
  <c r="K84" i="31"/>
  <c r="S84" i="31" s="1"/>
  <c r="J84" i="31"/>
  <c r="I84" i="31"/>
  <c r="H84" i="31"/>
  <c r="G84" i="31"/>
  <c r="F84" i="31"/>
  <c r="E84" i="31"/>
  <c r="D84" i="31"/>
  <c r="C84" i="31"/>
  <c r="U83" i="31"/>
  <c r="P83" i="31"/>
  <c r="O83" i="31"/>
  <c r="Q83" i="31" s="1"/>
  <c r="N83" i="31"/>
  <c r="W83" i="31" s="1"/>
  <c r="M83" i="31"/>
  <c r="L83" i="31"/>
  <c r="K83" i="31"/>
  <c r="J83" i="31"/>
  <c r="I83" i="31"/>
  <c r="H83" i="31"/>
  <c r="G83" i="31"/>
  <c r="F83" i="31"/>
  <c r="E83" i="31"/>
  <c r="D83" i="31"/>
  <c r="C83" i="31"/>
  <c r="W82" i="31"/>
  <c r="V82" i="31"/>
  <c r="X82" i="31" s="1"/>
  <c r="U82" i="31"/>
  <c r="P82" i="31"/>
  <c r="N82" i="31"/>
  <c r="M82" i="31"/>
  <c r="L82" i="31"/>
  <c r="O82" i="31" s="1"/>
  <c r="Q82" i="31" s="1"/>
  <c r="K82" i="31"/>
  <c r="S82" i="31" s="1"/>
  <c r="J82" i="31"/>
  <c r="I82" i="31"/>
  <c r="H82" i="31"/>
  <c r="G82" i="31"/>
  <c r="F82" i="31"/>
  <c r="E82" i="31"/>
  <c r="D82" i="31"/>
  <c r="C82" i="31"/>
  <c r="X81" i="31"/>
  <c r="W81" i="31"/>
  <c r="V81" i="31"/>
  <c r="U81" i="31"/>
  <c r="S81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W80" i="31"/>
  <c r="V80" i="31"/>
  <c r="U80" i="31"/>
  <c r="S80" i="31"/>
  <c r="Q80" i="31"/>
  <c r="Y80" i="31" s="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U79" i="31"/>
  <c r="S79" i="31"/>
  <c r="P79" i="31"/>
  <c r="O79" i="31"/>
  <c r="Q79" i="31" s="1"/>
  <c r="Y79" i="31" s="1"/>
  <c r="N79" i="31"/>
  <c r="W79" i="31" s="1"/>
  <c r="M79" i="31"/>
  <c r="L79" i="31"/>
  <c r="K79" i="31"/>
  <c r="V79" i="31" s="1"/>
  <c r="J79" i="31"/>
  <c r="I79" i="31"/>
  <c r="H79" i="31"/>
  <c r="G79" i="31"/>
  <c r="F79" i="31"/>
  <c r="E79" i="31"/>
  <c r="D79" i="31"/>
  <c r="C79" i="31"/>
  <c r="U78" i="31"/>
  <c r="P78" i="31"/>
  <c r="N78" i="31"/>
  <c r="W78" i="31" s="1"/>
  <c r="M78" i="31"/>
  <c r="L78" i="31"/>
  <c r="O78" i="31" s="1"/>
  <c r="Q78" i="31" s="1"/>
  <c r="K78" i="31"/>
  <c r="J78" i="31"/>
  <c r="I78" i="31"/>
  <c r="H78" i="31"/>
  <c r="G78" i="31"/>
  <c r="F78" i="31"/>
  <c r="E78" i="31"/>
  <c r="D78" i="31"/>
  <c r="C78" i="31"/>
  <c r="U77" i="31"/>
  <c r="P77" i="31"/>
  <c r="N77" i="31"/>
  <c r="W77" i="31" s="1"/>
  <c r="M77" i="31"/>
  <c r="L77" i="31"/>
  <c r="O77" i="31" s="1"/>
  <c r="Q77" i="31" s="1"/>
  <c r="K77" i="31"/>
  <c r="J77" i="31"/>
  <c r="I77" i="31"/>
  <c r="H77" i="31"/>
  <c r="G77" i="31"/>
  <c r="F77" i="31"/>
  <c r="E77" i="31"/>
  <c r="D77" i="31"/>
  <c r="C77" i="31"/>
  <c r="W76" i="31"/>
  <c r="V76" i="31"/>
  <c r="U76" i="31"/>
  <c r="P76" i="31"/>
  <c r="N76" i="31"/>
  <c r="M76" i="31"/>
  <c r="L76" i="31"/>
  <c r="O76" i="31" s="1"/>
  <c r="Q76" i="31" s="1"/>
  <c r="Y76" i="31" s="1"/>
  <c r="K76" i="31"/>
  <c r="S76" i="31" s="1"/>
  <c r="J76" i="31"/>
  <c r="I76" i="31"/>
  <c r="H76" i="31"/>
  <c r="G76" i="31"/>
  <c r="F76" i="31"/>
  <c r="E76" i="31"/>
  <c r="D76" i="31"/>
  <c r="C76" i="31"/>
  <c r="W75" i="31"/>
  <c r="V75" i="31"/>
  <c r="X75" i="31" s="1"/>
  <c r="U75" i="31"/>
  <c r="S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W74" i="31"/>
  <c r="V74" i="31"/>
  <c r="U74" i="31"/>
  <c r="S74" i="31"/>
  <c r="P74" i="31"/>
  <c r="O74" i="31"/>
  <c r="Q74" i="31" s="1"/>
  <c r="Y74" i="31" s="1"/>
  <c r="N74" i="31"/>
  <c r="M74" i="31"/>
  <c r="L74" i="31"/>
  <c r="K74" i="31"/>
  <c r="J74" i="31"/>
  <c r="I74" i="31"/>
  <c r="H74" i="31"/>
  <c r="G74" i="31"/>
  <c r="F74" i="31"/>
  <c r="E74" i="31"/>
  <c r="D74" i="31"/>
  <c r="C74" i="31"/>
  <c r="U73" i="31"/>
  <c r="S73" i="31"/>
  <c r="P73" i="31"/>
  <c r="O73" i="31"/>
  <c r="Q73" i="31" s="1"/>
  <c r="N73" i="31"/>
  <c r="W73" i="31" s="1"/>
  <c r="M73" i="31"/>
  <c r="L73" i="31"/>
  <c r="K73" i="31"/>
  <c r="J73" i="31"/>
  <c r="I73" i="31"/>
  <c r="H73" i="31"/>
  <c r="G73" i="31"/>
  <c r="F73" i="31"/>
  <c r="E73" i="31"/>
  <c r="D73" i="31"/>
  <c r="C73" i="31"/>
  <c r="U72" i="31"/>
  <c r="P72" i="31"/>
  <c r="O72" i="31"/>
  <c r="Q72" i="31" s="1"/>
  <c r="N72" i="31"/>
  <c r="W72" i="31" s="1"/>
  <c r="M72" i="31"/>
  <c r="L72" i="31"/>
  <c r="K72" i="31"/>
  <c r="J72" i="31"/>
  <c r="I72" i="31"/>
  <c r="H72" i="31"/>
  <c r="G72" i="31"/>
  <c r="F72" i="31"/>
  <c r="E72" i="31"/>
  <c r="D72" i="31"/>
  <c r="C72" i="31"/>
  <c r="U71" i="31"/>
  <c r="P71" i="31"/>
  <c r="N71" i="31"/>
  <c r="W71" i="31" s="1"/>
  <c r="M71" i="31"/>
  <c r="L71" i="31"/>
  <c r="O71" i="31" s="1"/>
  <c r="Q71" i="31" s="1"/>
  <c r="K71" i="31"/>
  <c r="J71" i="31"/>
  <c r="I71" i="31"/>
  <c r="H71" i="31"/>
  <c r="G71" i="31"/>
  <c r="F71" i="31"/>
  <c r="E71" i="31"/>
  <c r="D71" i="31"/>
  <c r="C71" i="31"/>
  <c r="Y70" i="31"/>
  <c r="W70" i="31"/>
  <c r="V70" i="31"/>
  <c r="U70" i="31"/>
  <c r="X70" i="31" s="1"/>
  <c r="P70" i="31"/>
  <c r="N70" i="31"/>
  <c r="M70" i="31"/>
  <c r="L70" i="31"/>
  <c r="O70" i="31" s="1"/>
  <c r="Q70" i="31" s="1"/>
  <c r="K70" i="31"/>
  <c r="S70" i="31" s="1"/>
  <c r="J70" i="31"/>
  <c r="I70" i="31"/>
  <c r="H70" i="31"/>
  <c r="G70" i="31"/>
  <c r="F70" i="31"/>
  <c r="E70" i="31"/>
  <c r="D70" i="31"/>
  <c r="C70" i="31"/>
  <c r="X69" i="31"/>
  <c r="W69" i="31"/>
  <c r="V69" i="31"/>
  <c r="U69" i="31"/>
  <c r="S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W68" i="31"/>
  <c r="V68" i="31"/>
  <c r="U68" i="31"/>
  <c r="S68" i="31"/>
  <c r="Q68" i="31"/>
  <c r="Y68" i="31" s="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U67" i="31"/>
  <c r="S67" i="31"/>
  <c r="P67" i="31"/>
  <c r="O67" i="31"/>
  <c r="Q67" i="31" s="1"/>
  <c r="N67" i="31"/>
  <c r="W67" i="31" s="1"/>
  <c r="M67" i="31"/>
  <c r="L67" i="31"/>
  <c r="K67" i="31"/>
  <c r="J67" i="31"/>
  <c r="I67" i="31"/>
  <c r="H67" i="31"/>
  <c r="G67" i="31"/>
  <c r="F67" i="31"/>
  <c r="E67" i="31"/>
  <c r="D67" i="31"/>
  <c r="C67" i="31"/>
  <c r="U66" i="31"/>
  <c r="P66" i="31"/>
  <c r="O66" i="31"/>
  <c r="Q66" i="31" s="1"/>
  <c r="N66" i="31"/>
  <c r="W66" i="31" s="1"/>
  <c r="M66" i="31"/>
  <c r="L66" i="31"/>
  <c r="K66" i="31"/>
  <c r="J66" i="31"/>
  <c r="I66" i="31"/>
  <c r="H66" i="31"/>
  <c r="G66" i="31"/>
  <c r="F66" i="31"/>
  <c r="E66" i="31"/>
  <c r="D66" i="31"/>
  <c r="C66" i="31"/>
  <c r="U65" i="31"/>
  <c r="P65" i="31"/>
  <c r="N65" i="31"/>
  <c r="W65" i="31" s="1"/>
  <c r="M65" i="31"/>
  <c r="L65" i="31"/>
  <c r="O65" i="31" s="1"/>
  <c r="Q65" i="31" s="1"/>
  <c r="K65" i="31"/>
  <c r="J65" i="31"/>
  <c r="I65" i="31"/>
  <c r="H65" i="31"/>
  <c r="G65" i="31"/>
  <c r="F65" i="31"/>
  <c r="E65" i="31"/>
  <c r="D65" i="31"/>
  <c r="C65" i="31"/>
  <c r="W64" i="31"/>
  <c r="U64" i="31"/>
  <c r="P64" i="31"/>
  <c r="N64" i="31"/>
  <c r="M64" i="31"/>
  <c r="L64" i="31"/>
  <c r="O64" i="31" s="1"/>
  <c r="Q64" i="31" s="1"/>
  <c r="K64" i="31"/>
  <c r="S64" i="31" s="1"/>
  <c r="J64" i="31"/>
  <c r="I64" i="31"/>
  <c r="H64" i="31"/>
  <c r="G64" i="31"/>
  <c r="F64" i="31"/>
  <c r="E64" i="31"/>
  <c r="D64" i="31"/>
  <c r="C64" i="31"/>
  <c r="W63" i="31"/>
  <c r="V63" i="31"/>
  <c r="U63" i="31"/>
  <c r="S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W62" i="31"/>
  <c r="V62" i="31"/>
  <c r="U62" i="31"/>
  <c r="S62" i="31"/>
  <c r="P62" i="31"/>
  <c r="O62" i="31"/>
  <c r="Q62" i="31" s="1"/>
  <c r="Y62" i="31" s="1"/>
  <c r="N62" i="31"/>
  <c r="M62" i="31"/>
  <c r="L62" i="31"/>
  <c r="K62" i="31"/>
  <c r="J62" i="31"/>
  <c r="I62" i="31"/>
  <c r="H62" i="31"/>
  <c r="G62" i="31"/>
  <c r="F62" i="31"/>
  <c r="E62" i="31"/>
  <c r="D62" i="31"/>
  <c r="C62" i="31"/>
  <c r="U61" i="31"/>
  <c r="S61" i="31"/>
  <c r="P61" i="31"/>
  <c r="O61" i="31"/>
  <c r="Q61" i="31" s="1"/>
  <c r="N61" i="31"/>
  <c r="W61" i="31" s="1"/>
  <c r="M61" i="31"/>
  <c r="L61" i="31"/>
  <c r="K61" i="31"/>
  <c r="J61" i="31"/>
  <c r="I61" i="31"/>
  <c r="H61" i="31"/>
  <c r="G61" i="31"/>
  <c r="F61" i="31"/>
  <c r="E61" i="31"/>
  <c r="D61" i="31"/>
  <c r="C61" i="31"/>
  <c r="U60" i="31"/>
  <c r="P60" i="31"/>
  <c r="N60" i="31"/>
  <c r="W60" i="31" s="1"/>
  <c r="M60" i="31"/>
  <c r="L60" i="31"/>
  <c r="O60" i="31" s="1"/>
  <c r="Q60" i="31" s="1"/>
  <c r="K60" i="31"/>
  <c r="J60" i="31"/>
  <c r="I60" i="31"/>
  <c r="H60" i="31"/>
  <c r="G60" i="31"/>
  <c r="F60" i="31"/>
  <c r="E60" i="31"/>
  <c r="D60" i="31"/>
  <c r="C60" i="31"/>
  <c r="W59" i="31"/>
  <c r="U59" i="31"/>
  <c r="P59" i="31"/>
  <c r="N59" i="31"/>
  <c r="M59" i="31"/>
  <c r="L59" i="31"/>
  <c r="O59" i="31" s="1"/>
  <c r="Q59" i="31" s="1"/>
  <c r="K59" i="31"/>
  <c r="J59" i="31"/>
  <c r="I59" i="31"/>
  <c r="H59" i="31"/>
  <c r="G59" i="31"/>
  <c r="F59" i="31"/>
  <c r="E59" i="31"/>
  <c r="D59" i="31"/>
  <c r="C59" i="31"/>
  <c r="W58" i="31"/>
  <c r="U58" i="31"/>
  <c r="P58" i="31"/>
  <c r="N58" i="31"/>
  <c r="M58" i="31"/>
  <c r="L58" i="31"/>
  <c r="O58" i="31" s="1"/>
  <c r="Q58" i="31" s="1"/>
  <c r="K58" i="31"/>
  <c r="S58" i="31" s="1"/>
  <c r="J58" i="31"/>
  <c r="I58" i="31"/>
  <c r="H58" i="31"/>
  <c r="G58" i="31"/>
  <c r="F58" i="31"/>
  <c r="E58" i="31"/>
  <c r="D58" i="31"/>
  <c r="C58" i="31"/>
  <c r="W57" i="31"/>
  <c r="V57" i="31"/>
  <c r="U57" i="31"/>
  <c r="S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W56" i="31"/>
  <c r="V56" i="31"/>
  <c r="U56" i="31"/>
  <c r="S56" i="31"/>
  <c r="P56" i="31"/>
  <c r="O56" i="31"/>
  <c r="Q56" i="31" s="1"/>
  <c r="Y56" i="31" s="1"/>
  <c r="N56" i="31"/>
  <c r="M56" i="31"/>
  <c r="L56" i="31"/>
  <c r="K56" i="31"/>
  <c r="J56" i="31"/>
  <c r="I56" i="31"/>
  <c r="H56" i="31"/>
  <c r="G56" i="31"/>
  <c r="F56" i="31"/>
  <c r="E56" i="31"/>
  <c r="D56" i="31"/>
  <c r="C56" i="31"/>
  <c r="U55" i="31"/>
  <c r="S55" i="31"/>
  <c r="Q55" i="31"/>
  <c r="P55" i="31"/>
  <c r="O55" i="31"/>
  <c r="N55" i="31"/>
  <c r="W55" i="31" s="1"/>
  <c r="M55" i="31"/>
  <c r="L55" i="31"/>
  <c r="K55" i="31"/>
  <c r="J55" i="31"/>
  <c r="I55" i="31"/>
  <c r="H55" i="31"/>
  <c r="G55" i="31"/>
  <c r="F55" i="31"/>
  <c r="E55" i="31"/>
  <c r="D55" i="31"/>
  <c r="C55" i="31"/>
  <c r="U54" i="31"/>
  <c r="P54" i="31"/>
  <c r="N54" i="31"/>
  <c r="W54" i="31" s="1"/>
  <c r="M54" i="31"/>
  <c r="L54" i="31"/>
  <c r="O54" i="31" s="1"/>
  <c r="Q54" i="31" s="1"/>
  <c r="K54" i="31"/>
  <c r="J54" i="31"/>
  <c r="I54" i="31"/>
  <c r="H54" i="31"/>
  <c r="G54" i="31"/>
  <c r="F54" i="31"/>
  <c r="E54" i="31"/>
  <c r="D54" i="31"/>
  <c r="C54" i="31"/>
  <c r="W53" i="31"/>
  <c r="U53" i="31"/>
  <c r="P53" i="31"/>
  <c r="N53" i="31"/>
  <c r="M53" i="31"/>
  <c r="L53" i="31"/>
  <c r="O53" i="31" s="1"/>
  <c r="Q53" i="31" s="1"/>
  <c r="K53" i="31"/>
  <c r="J53" i="31"/>
  <c r="I53" i="31"/>
  <c r="H53" i="31"/>
  <c r="G53" i="31"/>
  <c r="F53" i="31"/>
  <c r="E53" i="31"/>
  <c r="D53" i="31"/>
  <c r="C53" i="31"/>
  <c r="W52" i="31"/>
  <c r="U52" i="31"/>
  <c r="P52" i="31"/>
  <c r="N52" i="31"/>
  <c r="M52" i="31"/>
  <c r="L52" i="31"/>
  <c r="O52" i="31" s="1"/>
  <c r="Q52" i="31" s="1"/>
  <c r="K52" i="31"/>
  <c r="S52" i="31" s="1"/>
  <c r="J52" i="31"/>
  <c r="I52" i="31"/>
  <c r="H52" i="31"/>
  <c r="G52" i="31"/>
  <c r="F52" i="31"/>
  <c r="E52" i="31"/>
  <c r="D52" i="31"/>
  <c r="C52" i="31"/>
  <c r="X51" i="31"/>
  <c r="W51" i="31"/>
  <c r="V51" i="31"/>
  <c r="U51" i="31"/>
  <c r="S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W50" i="31"/>
  <c r="V50" i="31"/>
  <c r="U50" i="31"/>
  <c r="S50" i="31"/>
  <c r="Q50" i="31"/>
  <c r="Y50" i="31" s="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U49" i="31"/>
  <c r="S49" i="31"/>
  <c r="Q49" i="31"/>
  <c r="P49" i="31"/>
  <c r="X49" i="31" s="1"/>
  <c r="O49" i="31"/>
  <c r="N49" i="31"/>
  <c r="W49" i="31" s="1"/>
  <c r="M49" i="31"/>
  <c r="L49" i="31"/>
  <c r="K49" i="31"/>
  <c r="V49" i="31" s="1"/>
  <c r="J49" i="31"/>
  <c r="I49" i="31"/>
  <c r="H49" i="31"/>
  <c r="G49" i="31"/>
  <c r="F49" i="31"/>
  <c r="E49" i="31"/>
  <c r="D49" i="31"/>
  <c r="C49" i="31"/>
  <c r="U48" i="31"/>
  <c r="P48" i="31"/>
  <c r="O48" i="31"/>
  <c r="Q48" i="31" s="1"/>
  <c r="N48" i="31"/>
  <c r="W48" i="31" s="1"/>
  <c r="M48" i="31"/>
  <c r="L48" i="31"/>
  <c r="K48" i="31"/>
  <c r="J48" i="31"/>
  <c r="I48" i="31"/>
  <c r="H48" i="31"/>
  <c r="G48" i="31"/>
  <c r="F48" i="31"/>
  <c r="E48" i="31"/>
  <c r="D48" i="31"/>
  <c r="C48" i="31"/>
  <c r="W47" i="31"/>
  <c r="U47" i="31"/>
  <c r="P47" i="31"/>
  <c r="N47" i="31"/>
  <c r="M47" i="31"/>
  <c r="L47" i="31"/>
  <c r="O47" i="31" s="1"/>
  <c r="Q47" i="31" s="1"/>
  <c r="K47" i="31"/>
  <c r="J47" i="31"/>
  <c r="I47" i="31"/>
  <c r="H47" i="31"/>
  <c r="G47" i="31"/>
  <c r="F47" i="31"/>
  <c r="E47" i="31"/>
  <c r="D47" i="31"/>
  <c r="C47" i="31"/>
  <c r="W46" i="31"/>
  <c r="V46" i="31"/>
  <c r="U46" i="31"/>
  <c r="P46" i="31"/>
  <c r="N46" i="31"/>
  <c r="M46" i="31"/>
  <c r="L46" i="31"/>
  <c r="O46" i="31" s="1"/>
  <c r="Q46" i="31" s="1"/>
  <c r="Y46" i="31" s="1"/>
  <c r="K46" i="31"/>
  <c r="S46" i="31" s="1"/>
  <c r="J46" i="31"/>
  <c r="I46" i="31"/>
  <c r="H46" i="31"/>
  <c r="G46" i="31"/>
  <c r="F46" i="31"/>
  <c r="E46" i="31"/>
  <c r="D46" i="31"/>
  <c r="C46" i="31"/>
  <c r="W45" i="31"/>
  <c r="V45" i="31"/>
  <c r="U45" i="31"/>
  <c r="S45" i="31"/>
  <c r="X45" i="31" s="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W44" i="31"/>
  <c r="V44" i="31"/>
  <c r="U44" i="31"/>
  <c r="S44" i="31"/>
  <c r="P44" i="31"/>
  <c r="O44" i="31"/>
  <c r="Q44" i="31" s="1"/>
  <c r="Y44" i="31" s="1"/>
  <c r="N44" i="31"/>
  <c r="M44" i="31"/>
  <c r="L44" i="31"/>
  <c r="K44" i="31"/>
  <c r="J44" i="31"/>
  <c r="I44" i="31"/>
  <c r="H44" i="31"/>
  <c r="G44" i="31"/>
  <c r="F44" i="31"/>
  <c r="E44" i="31"/>
  <c r="D44" i="31"/>
  <c r="C44" i="31"/>
  <c r="U43" i="31"/>
  <c r="S43" i="31"/>
  <c r="Q43" i="31"/>
  <c r="P43" i="31"/>
  <c r="O43" i="31"/>
  <c r="N43" i="31"/>
  <c r="W43" i="31" s="1"/>
  <c r="M43" i="31"/>
  <c r="L43" i="31"/>
  <c r="K43" i="31"/>
  <c r="V43" i="31" s="1"/>
  <c r="J43" i="31"/>
  <c r="I43" i="31"/>
  <c r="H43" i="31"/>
  <c r="G43" i="31"/>
  <c r="F43" i="31"/>
  <c r="E43" i="31"/>
  <c r="D43" i="31"/>
  <c r="C43" i="31"/>
  <c r="U42" i="31"/>
  <c r="P42" i="31"/>
  <c r="O42" i="31"/>
  <c r="Q42" i="31" s="1"/>
  <c r="N42" i="31"/>
  <c r="W42" i="31" s="1"/>
  <c r="M42" i="31"/>
  <c r="L42" i="31"/>
  <c r="K42" i="31"/>
  <c r="J42" i="31"/>
  <c r="I42" i="31"/>
  <c r="H42" i="31"/>
  <c r="G42" i="31"/>
  <c r="F42" i="31"/>
  <c r="E42" i="31"/>
  <c r="D42" i="31"/>
  <c r="C42" i="31"/>
  <c r="W41" i="31"/>
  <c r="U41" i="31"/>
  <c r="P41" i="31"/>
  <c r="N41" i="31"/>
  <c r="M41" i="31"/>
  <c r="L41" i="31"/>
  <c r="O41" i="31" s="1"/>
  <c r="Q41" i="31" s="1"/>
  <c r="K41" i="31"/>
  <c r="J41" i="31"/>
  <c r="I41" i="31"/>
  <c r="H41" i="31"/>
  <c r="G41" i="31"/>
  <c r="F41" i="31"/>
  <c r="E41" i="31"/>
  <c r="D41" i="31"/>
  <c r="C41" i="31"/>
  <c r="W40" i="31"/>
  <c r="V40" i="31"/>
  <c r="U40" i="31"/>
  <c r="P40" i="31"/>
  <c r="N40" i="31"/>
  <c r="M40" i="31"/>
  <c r="L40" i="31"/>
  <c r="O40" i="31" s="1"/>
  <c r="Q40" i="31" s="1"/>
  <c r="Y40" i="31" s="1"/>
  <c r="K40" i="31"/>
  <c r="S40" i="31" s="1"/>
  <c r="J40" i="31"/>
  <c r="I40" i="31"/>
  <c r="H40" i="31"/>
  <c r="G40" i="31"/>
  <c r="F40" i="31"/>
  <c r="E40" i="31"/>
  <c r="D40" i="31"/>
  <c r="C40" i="31"/>
  <c r="W39" i="31"/>
  <c r="V39" i="31"/>
  <c r="X39" i="31" s="1"/>
  <c r="U39" i="31"/>
  <c r="S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W38" i="31"/>
  <c r="V38" i="31"/>
  <c r="U38" i="31"/>
  <c r="S38" i="31"/>
  <c r="P38" i="31"/>
  <c r="O38" i="31"/>
  <c r="Q38" i="31" s="1"/>
  <c r="Y38" i="31" s="1"/>
  <c r="N38" i="31"/>
  <c r="M38" i="31"/>
  <c r="L38" i="31"/>
  <c r="K38" i="31"/>
  <c r="J38" i="31"/>
  <c r="I38" i="31"/>
  <c r="H38" i="31"/>
  <c r="G38" i="31"/>
  <c r="F38" i="31"/>
  <c r="E38" i="31"/>
  <c r="D38" i="31"/>
  <c r="C38" i="31"/>
  <c r="U37" i="31"/>
  <c r="S37" i="31"/>
  <c r="P37" i="31"/>
  <c r="O37" i="31"/>
  <c r="Q37" i="31" s="1"/>
  <c r="N37" i="31"/>
  <c r="W37" i="31" s="1"/>
  <c r="M37" i="31"/>
  <c r="L37" i="31"/>
  <c r="K37" i="31"/>
  <c r="J37" i="31"/>
  <c r="I37" i="31"/>
  <c r="H37" i="31"/>
  <c r="G37" i="31"/>
  <c r="F37" i="31"/>
  <c r="E37" i="31"/>
  <c r="D37" i="31"/>
  <c r="C37" i="31"/>
  <c r="U36" i="31"/>
  <c r="P36" i="31"/>
  <c r="O36" i="31"/>
  <c r="Q36" i="31" s="1"/>
  <c r="N36" i="31"/>
  <c r="W36" i="31" s="1"/>
  <c r="M36" i="31"/>
  <c r="L36" i="31"/>
  <c r="K36" i="31"/>
  <c r="J36" i="31"/>
  <c r="I36" i="31"/>
  <c r="H36" i="31"/>
  <c r="G36" i="31"/>
  <c r="F36" i="31"/>
  <c r="E36" i="31"/>
  <c r="D36" i="31"/>
  <c r="C36" i="31"/>
  <c r="U35" i="31"/>
  <c r="P35" i="31"/>
  <c r="N35" i="31"/>
  <c r="W35" i="31" s="1"/>
  <c r="M35" i="31"/>
  <c r="L35" i="31"/>
  <c r="O35" i="31" s="1"/>
  <c r="Q35" i="31" s="1"/>
  <c r="K35" i="31"/>
  <c r="J35" i="31"/>
  <c r="I35" i="31"/>
  <c r="H35" i="31"/>
  <c r="G35" i="31"/>
  <c r="F35" i="31"/>
  <c r="E35" i="31"/>
  <c r="D35" i="31"/>
  <c r="C35" i="31"/>
  <c r="Y34" i="31"/>
  <c r="W34" i="31"/>
  <c r="V34" i="31"/>
  <c r="U34" i="31"/>
  <c r="X34" i="31" s="1"/>
  <c r="P34" i="31"/>
  <c r="N34" i="31"/>
  <c r="M34" i="31"/>
  <c r="L34" i="31"/>
  <c r="O34" i="31" s="1"/>
  <c r="Q34" i="31" s="1"/>
  <c r="K34" i="31"/>
  <c r="S34" i="31" s="1"/>
  <c r="J34" i="31"/>
  <c r="I34" i="31"/>
  <c r="H34" i="31"/>
  <c r="G34" i="31"/>
  <c r="F34" i="31"/>
  <c r="E34" i="31"/>
  <c r="D34" i="31"/>
  <c r="C34" i="31"/>
  <c r="X33" i="31"/>
  <c r="W33" i="31"/>
  <c r="V33" i="31"/>
  <c r="U33" i="31"/>
  <c r="S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W32" i="31"/>
  <c r="V32" i="31"/>
  <c r="U32" i="31"/>
  <c r="S32" i="31"/>
  <c r="Q32" i="31"/>
  <c r="Y32" i="31" s="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U31" i="31"/>
  <c r="S31" i="31"/>
  <c r="P31" i="31"/>
  <c r="O31" i="31"/>
  <c r="Q31" i="31" s="1"/>
  <c r="N31" i="31"/>
  <c r="W31" i="31" s="1"/>
  <c r="M31" i="31"/>
  <c r="L31" i="31"/>
  <c r="K31" i="31"/>
  <c r="J31" i="31"/>
  <c r="I31" i="31"/>
  <c r="H31" i="31"/>
  <c r="G31" i="31"/>
  <c r="F31" i="31"/>
  <c r="E31" i="31"/>
  <c r="D31" i="31"/>
  <c r="C31" i="31"/>
  <c r="U30" i="31"/>
  <c r="P30" i="31"/>
  <c r="O30" i="31"/>
  <c r="Q30" i="31" s="1"/>
  <c r="N30" i="31"/>
  <c r="W30" i="31" s="1"/>
  <c r="M30" i="31"/>
  <c r="L30" i="31"/>
  <c r="K30" i="31"/>
  <c r="J30" i="31"/>
  <c r="I30" i="31"/>
  <c r="H30" i="31"/>
  <c r="G30" i="31"/>
  <c r="F30" i="31"/>
  <c r="E30" i="31"/>
  <c r="D30" i="31"/>
  <c r="C30" i="31"/>
  <c r="U29" i="31"/>
  <c r="P29" i="31"/>
  <c r="N29" i="31"/>
  <c r="W29" i="31" s="1"/>
  <c r="M29" i="31"/>
  <c r="L29" i="31"/>
  <c r="O29" i="31" s="1"/>
  <c r="Q29" i="31" s="1"/>
  <c r="K29" i="31"/>
  <c r="J29" i="31"/>
  <c r="I29" i="31"/>
  <c r="H29" i="31"/>
  <c r="G29" i="31"/>
  <c r="F29" i="31"/>
  <c r="E29" i="31"/>
  <c r="D29" i="31"/>
  <c r="C29" i="31"/>
  <c r="W28" i="31"/>
  <c r="U28" i="31"/>
  <c r="P28" i="31"/>
  <c r="N28" i="31"/>
  <c r="M28" i="31"/>
  <c r="L28" i="31"/>
  <c r="O28" i="31" s="1"/>
  <c r="Q28" i="31" s="1"/>
  <c r="K28" i="31"/>
  <c r="S28" i="31" s="1"/>
  <c r="J28" i="31"/>
  <c r="I28" i="31"/>
  <c r="H28" i="31"/>
  <c r="G28" i="31"/>
  <c r="F28" i="31"/>
  <c r="E28" i="31"/>
  <c r="D28" i="31"/>
  <c r="C28" i="31"/>
  <c r="W27" i="31"/>
  <c r="V27" i="31"/>
  <c r="U27" i="31"/>
  <c r="S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W26" i="31"/>
  <c r="V26" i="31"/>
  <c r="U26" i="31"/>
  <c r="S26" i="31"/>
  <c r="P26" i="31"/>
  <c r="O26" i="31"/>
  <c r="Q26" i="31" s="1"/>
  <c r="Y26" i="31" s="1"/>
  <c r="N26" i="31"/>
  <c r="M26" i="31"/>
  <c r="L26" i="31"/>
  <c r="K26" i="31"/>
  <c r="J26" i="31"/>
  <c r="I26" i="31"/>
  <c r="H26" i="31"/>
  <c r="G26" i="31"/>
  <c r="F26" i="31"/>
  <c r="E26" i="31"/>
  <c r="D26" i="31"/>
  <c r="C26" i="31"/>
  <c r="U25" i="31"/>
  <c r="S25" i="31"/>
  <c r="P25" i="31"/>
  <c r="O25" i="31"/>
  <c r="Q25" i="31" s="1"/>
  <c r="N25" i="31"/>
  <c r="W25" i="31" s="1"/>
  <c r="M25" i="31"/>
  <c r="L25" i="31"/>
  <c r="K25" i="31"/>
  <c r="J25" i="31"/>
  <c r="I25" i="31"/>
  <c r="H25" i="31"/>
  <c r="G25" i="31"/>
  <c r="F25" i="31"/>
  <c r="E25" i="31"/>
  <c r="D25" i="31"/>
  <c r="C25" i="31"/>
  <c r="U24" i="31"/>
  <c r="P24" i="31"/>
  <c r="N24" i="31"/>
  <c r="W24" i="31" s="1"/>
  <c r="M24" i="31"/>
  <c r="L24" i="31"/>
  <c r="O24" i="31" s="1"/>
  <c r="Q24" i="31" s="1"/>
  <c r="K24" i="31"/>
  <c r="J24" i="31"/>
  <c r="I24" i="31"/>
  <c r="H24" i="31"/>
  <c r="G24" i="31"/>
  <c r="F24" i="31"/>
  <c r="E24" i="31"/>
  <c r="D24" i="31"/>
  <c r="C24" i="31"/>
  <c r="W23" i="31"/>
  <c r="U23" i="31"/>
  <c r="P23" i="31"/>
  <c r="N23" i="31"/>
  <c r="M23" i="31"/>
  <c r="L23" i="31"/>
  <c r="O23" i="31" s="1"/>
  <c r="Q23" i="31" s="1"/>
  <c r="K23" i="31"/>
  <c r="J23" i="31"/>
  <c r="I23" i="31"/>
  <c r="H23" i="31"/>
  <c r="G23" i="31"/>
  <c r="F23" i="31"/>
  <c r="E23" i="31"/>
  <c r="D23" i="31"/>
  <c r="C23" i="31"/>
  <c r="W22" i="31"/>
  <c r="U22" i="31"/>
  <c r="P22" i="31"/>
  <c r="N22" i="31"/>
  <c r="M22" i="31"/>
  <c r="L22" i="31"/>
  <c r="O22" i="31" s="1"/>
  <c r="Q22" i="31" s="1"/>
  <c r="K22" i="31"/>
  <c r="S22" i="31" s="1"/>
  <c r="J22" i="31"/>
  <c r="I22" i="31"/>
  <c r="H22" i="31"/>
  <c r="G22" i="31"/>
  <c r="F22" i="31"/>
  <c r="E22" i="31"/>
  <c r="D22" i="31"/>
  <c r="C22" i="31"/>
  <c r="W21" i="31"/>
  <c r="V21" i="31"/>
  <c r="U21" i="31"/>
  <c r="S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W20" i="31"/>
  <c r="V20" i="31"/>
  <c r="U20" i="31"/>
  <c r="S20" i="31"/>
  <c r="P20" i="31"/>
  <c r="O20" i="31"/>
  <c r="Q20" i="31" s="1"/>
  <c r="Y20" i="31" s="1"/>
  <c r="N20" i="31"/>
  <c r="M20" i="31"/>
  <c r="L20" i="31"/>
  <c r="K20" i="31"/>
  <c r="J20" i="31"/>
  <c r="I20" i="31"/>
  <c r="H20" i="31"/>
  <c r="G20" i="31"/>
  <c r="F20" i="31"/>
  <c r="E20" i="31"/>
  <c r="D20" i="31"/>
  <c r="C20" i="31"/>
  <c r="U19" i="31"/>
  <c r="S19" i="31"/>
  <c r="Q19" i="31"/>
  <c r="P19" i="31"/>
  <c r="O19" i="31"/>
  <c r="N19" i="31"/>
  <c r="W19" i="31" s="1"/>
  <c r="M19" i="31"/>
  <c r="L19" i="31"/>
  <c r="K19" i="31"/>
  <c r="J19" i="31"/>
  <c r="I19" i="31"/>
  <c r="H19" i="31"/>
  <c r="G19" i="31"/>
  <c r="F19" i="31"/>
  <c r="E19" i="31"/>
  <c r="D19" i="31"/>
  <c r="C19" i="31"/>
  <c r="U18" i="31"/>
  <c r="P18" i="31"/>
  <c r="N18" i="31"/>
  <c r="W18" i="31" s="1"/>
  <c r="M18" i="31"/>
  <c r="L18" i="31"/>
  <c r="O18" i="31" s="1"/>
  <c r="Q18" i="31" s="1"/>
  <c r="K18" i="31"/>
  <c r="J18" i="31"/>
  <c r="I18" i="31"/>
  <c r="H18" i="31"/>
  <c r="G18" i="31"/>
  <c r="F18" i="31"/>
  <c r="E18" i="31"/>
  <c r="D18" i="31"/>
  <c r="C18" i="31"/>
  <c r="U17" i="31"/>
  <c r="Q17" i="31"/>
  <c r="P17" i="31"/>
  <c r="N17" i="31"/>
  <c r="W17" i="31" s="1"/>
  <c r="M17" i="31"/>
  <c r="L17" i="31"/>
  <c r="O17" i="31" s="1"/>
  <c r="K17" i="31"/>
  <c r="J17" i="31"/>
  <c r="I17" i="31"/>
  <c r="H17" i="31"/>
  <c r="G17" i="31"/>
  <c r="F17" i="31"/>
  <c r="E17" i="31"/>
  <c r="D17" i="31"/>
  <c r="C17" i="31"/>
  <c r="W16" i="31"/>
  <c r="V16" i="31"/>
  <c r="U16" i="31"/>
  <c r="P16" i="31"/>
  <c r="N16" i="31"/>
  <c r="M16" i="31"/>
  <c r="L16" i="31"/>
  <c r="O16" i="31" s="1"/>
  <c r="Q16" i="31" s="1"/>
  <c r="K16" i="31"/>
  <c r="S16" i="31" s="1"/>
  <c r="J16" i="31"/>
  <c r="I16" i="31"/>
  <c r="H16" i="31"/>
  <c r="G16" i="31"/>
  <c r="F16" i="31"/>
  <c r="E16" i="31"/>
  <c r="D16" i="31"/>
  <c r="C16" i="31"/>
  <c r="W15" i="31"/>
  <c r="V15" i="31"/>
  <c r="U15" i="31"/>
  <c r="S15" i="31"/>
  <c r="X15" i="31" s="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W14" i="31"/>
  <c r="V14" i="31"/>
  <c r="U14" i="31"/>
  <c r="S14" i="31"/>
  <c r="Q14" i="31"/>
  <c r="Y14" i="31" s="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W13" i="31"/>
  <c r="U13" i="31"/>
  <c r="S13" i="31"/>
  <c r="P13" i="31"/>
  <c r="O13" i="31"/>
  <c r="Q13" i="31" s="1"/>
  <c r="N13" i="31"/>
  <c r="M13" i="31"/>
  <c r="L13" i="31"/>
  <c r="K13" i="31"/>
  <c r="J13" i="31"/>
  <c r="I13" i="31"/>
  <c r="H13" i="31"/>
  <c r="G13" i="31"/>
  <c r="F13" i="31"/>
  <c r="E13" i="31"/>
  <c r="D13" i="31"/>
  <c r="C13" i="31"/>
  <c r="U12" i="31"/>
  <c r="Q12" i="31"/>
  <c r="P12" i="31"/>
  <c r="O12" i="31"/>
  <c r="N12" i="31"/>
  <c r="W12" i="31" s="1"/>
  <c r="M12" i="31"/>
  <c r="L12" i="31"/>
  <c r="K12" i="31"/>
  <c r="J12" i="31"/>
  <c r="I12" i="31"/>
  <c r="H12" i="31"/>
  <c r="G12" i="31"/>
  <c r="F12" i="31"/>
  <c r="E12" i="31"/>
  <c r="D12" i="31"/>
  <c r="C12" i="31"/>
  <c r="U11" i="31"/>
  <c r="P11" i="31"/>
  <c r="N11" i="31"/>
  <c r="W11" i="31" s="1"/>
  <c r="M11" i="31"/>
  <c r="L11" i="31"/>
  <c r="O11" i="31" s="1"/>
  <c r="Q11" i="31" s="1"/>
  <c r="K11" i="31"/>
  <c r="J11" i="31"/>
  <c r="I11" i="31"/>
  <c r="H11" i="31"/>
  <c r="G11" i="31"/>
  <c r="F11" i="31"/>
  <c r="E11" i="31"/>
  <c r="D11" i="31"/>
  <c r="C11" i="31"/>
  <c r="W10" i="31"/>
  <c r="V10" i="31"/>
  <c r="U10" i="31"/>
  <c r="P10" i="31"/>
  <c r="N10" i="31"/>
  <c r="M10" i="31"/>
  <c r="L10" i="31"/>
  <c r="O10" i="31" s="1"/>
  <c r="Q10" i="31" s="1"/>
  <c r="K10" i="31"/>
  <c r="S10" i="31" s="1"/>
  <c r="J10" i="31"/>
  <c r="I10" i="31"/>
  <c r="H10" i="31"/>
  <c r="G10" i="31"/>
  <c r="F10" i="31"/>
  <c r="E10" i="31"/>
  <c r="D10" i="31"/>
  <c r="C10" i="31"/>
  <c r="W9" i="31"/>
  <c r="V9" i="31"/>
  <c r="U9" i="31"/>
  <c r="S9" i="31"/>
  <c r="Q9" i="31"/>
  <c r="Y9" i="31" s="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W8" i="31"/>
  <c r="U8" i="31"/>
  <c r="Q8" i="31"/>
  <c r="P8" i="31"/>
  <c r="O8" i="31"/>
  <c r="N8" i="31"/>
  <c r="M8" i="31"/>
  <c r="L8" i="31"/>
  <c r="K8" i="31"/>
  <c r="V8" i="31" s="1"/>
  <c r="J8" i="31"/>
  <c r="I8" i="31"/>
  <c r="H8" i="31"/>
  <c r="G8" i="31"/>
  <c r="F8" i="31"/>
  <c r="E8" i="31"/>
  <c r="D8" i="31"/>
  <c r="C8" i="31"/>
  <c r="W7" i="31"/>
  <c r="U7" i="31"/>
  <c r="S7" i="31"/>
  <c r="Q7" i="31"/>
  <c r="Y7" i="31" s="1"/>
  <c r="P7" i="31"/>
  <c r="O7" i="31"/>
  <c r="N7" i="31"/>
  <c r="M7" i="31"/>
  <c r="L7" i="31"/>
  <c r="K7" i="31"/>
  <c r="V7" i="31" s="1"/>
  <c r="J7" i="31"/>
  <c r="I7" i="31"/>
  <c r="H7" i="31"/>
  <c r="G7" i="31"/>
  <c r="F7" i="31"/>
  <c r="E7" i="31"/>
  <c r="D7" i="31"/>
  <c r="C7" i="31"/>
  <c r="U6" i="31"/>
  <c r="Q6" i="31"/>
  <c r="P6" i="31"/>
  <c r="O6" i="31"/>
  <c r="N6" i="31"/>
  <c r="W6" i="31" s="1"/>
  <c r="M6" i="31"/>
  <c r="L6" i="31"/>
  <c r="K6" i="31"/>
  <c r="J6" i="31"/>
  <c r="I6" i="31"/>
  <c r="H6" i="31"/>
  <c r="G6" i="31"/>
  <c r="F6" i="31"/>
  <c r="E6" i="31"/>
  <c r="D6" i="31"/>
  <c r="C6" i="31"/>
  <c r="B6" i="3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B250" i="31" s="1"/>
  <c r="B251" i="31" s="1"/>
  <c r="B252" i="31" s="1"/>
  <c r="B253" i="31" s="1"/>
  <c r="B254" i="31" s="1"/>
  <c r="B255" i="31" s="1"/>
  <c r="B256" i="31" s="1"/>
  <c r="B257" i="31" s="1"/>
  <c r="B258" i="31" s="1"/>
  <c r="B259" i="31" s="1"/>
  <c r="B260" i="31" s="1"/>
  <c r="B261" i="31" s="1"/>
  <c r="B262" i="31" s="1"/>
  <c r="B263" i="31" s="1"/>
  <c r="B264" i="31" s="1"/>
  <c r="B265" i="31" s="1"/>
  <c r="B266" i="31" s="1"/>
  <c r="B267" i="31" s="1"/>
  <c r="B268" i="31" s="1"/>
  <c r="B269" i="31" s="1"/>
  <c r="B270" i="31" s="1"/>
  <c r="B271" i="31" s="1"/>
  <c r="B272" i="31" s="1"/>
  <c r="B273" i="31" s="1"/>
  <c r="B274" i="31" s="1"/>
  <c r="B275" i="31" s="1"/>
  <c r="B276" i="31" s="1"/>
  <c r="B277" i="31" s="1"/>
  <c r="B278" i="31" s="1"/>
  <c r="B279" i="31" s="1"/>
  <c r="B280" i="31" s="1"/>
  <c r="B281" i="31" s="1"/>
  <c r="B282" i="31" s="1"/>
  <c r="B283" i="31" s="1"/>
  <c r="B284" i="31" s="1"/>
  <c r="B285" i="31" s="1"/>
  <c r="B286" i="31" s="1"/>
  <c r="B287" i="31" s="1"/>
  <c r="B288" i="31" s="1"/>
  <c r="B289" i="31" s="1"/>
  <c r="B290" i="31" s="1"/>
  <c r="B291" i="31" s="1"/>
  <c r="B292" i="31" s="1"/>
  <c r="B293" i="31" s="1"/>
  <c r="B294" i="31" s="1"/>
  <c r="B295" i="31" s="1"/>
  <c r="B296" i="31" s="1"/>
  <c r="B297" i="31" s="1"/>
  <c r="B298" i="31" s="1"/>
  <c r="B299" i="31" s="1"/>
  <c r="B300" i="31" s="1"/>
  <c r="B301" i="31" s="1"/>
  <c r="B302" i="31" s="1"/>
  <c r="B303" i="31" s="1"/>
  <c r="B304" i="31" s="1"/>
  <c r="B305" i="31" s="1"/>
  <c r="B306" i="31" s="1"/>
  <c r="B307" i="31" s="1"/>
  <c r="B308" i="31" s="1"/>
  <c r="B309" i="31" s="1"/>
  <c r="B310" i="31" s="1"/>
  <c r="B311" i="31" s="1"/>
  <c r="B312" i="31" s="1"/>
  <c r="B313" i="31" s="1"/>
  <c r="B314" i="31" s="1"/>
  <c r="B315" i="31" s="1"/>
  <c r="B316" i="31" s="1"/>
  <c r="B317" i="31" s="1"/>
  <c r="B318" i="31" s="1"/>
  <c r="B319" i="31" s="1"/>
  <c r="B320" i="31" s="1"/>
  <c r="B321" i="31" s="1"/>
  <c r="B322" i="31" s="1"/>
  <c r="B323" i="31" s="1"/>
  <c r="B324" i="31" s="1"/>
  <c r="B325" i="31" s="1"/>
  <c r="B326" i="31" s="1"/>
  <c r="B327" i="31" s="1"/>
  <c r="B328" i="31" s="1"/>
  <c r="B329" i="31" s="1"/>
  <c r="B330" i="31" s="1"/>
  <c r="B331" i="31" s="1"/>
  <c r="B332" i="31" s="1"/>
  <c r="B333" i="31" s="1"/>
  <c r="B334" i="31" s="1"/>
  <c r="B335" i="31" s="1"/>
  <c r="B336" i="31" s="1"/>
  <c r="B337" i="31" s="1"/>
  <c r="B338" i="31" s="1"/>
  <c r="B339" i="31" s="1"/>
  <c r="B340" i="31" s="1"/>
  <c r="B341" i="31" s="1"/>
  <c r="B342" i="31" s="1"/>
  <c r="B343" i="31" s="1"/>
  <c r="B344" i="31" s="1"/>
  <c r="B345" i="31" s="1"/>
  <c r="B346" i="31" s="1"/>
  <c r="B347" i="31" s="1"/>
  <c r="B348" i="31" s="1"/>
  <c r="B349" i="31" s="1"/>
  <c r="B350" i="31" s="1"/>
  <c r="B351" i="31" s="1"/>
  <c r="B352" i="31" s="1"/>
  <c r="B353" i="31" s="1"/>
  <c r="B354" i="31" s="1"/>
  <c r="B355" i="31" s="1"/>
  <c r="B356" i="31" s="1"/>
  <c r="B357" i="31" s="1"/>
  <c r="B358" i="31" s="1"/>
  <c r="B359" i="31" s="1"/>
  <c r="B360" i="31" s="1"/>
  <c r="B361" i="31" s="1"/>
  <c r="B362" i="31" s="1"/>
  <c r="B363" i="31" s="1"/>
  <c r="B364" i="31" s="1"/>
  <c r="B365" i="31" s="1"/>
  <c r="B366" i="31" s="1"/>
  <c r="B367" i="31" s="1"/>
  <c r="B368" i="31" s="1"/>
  <c r="B369" i="31" s="1"/>
  <c r="B370" i="31" s="1"/>
  <c r="B371" i="31" s="1"/>
  <c r="B372" i="31" s="1"/>
  <c r="B373" i="31" s="1"/>
  <c r="B374" i="31" s="1"/>
  <c r="B375" i="31" s="1"/>
  <c r="B376" i="31" s="1"/>
  <c r="B377" i="31" s="1"/>
  <c r="B378" i="31" s="1"/>
  <c r="B379" i="31" s="1"/>
  <c r="B380" i="31" s="1"/>
  <c r="B381" i="31" s="1"/>
  <c r="B382" i="31" s="1"/>
  <c r="B383" i="31" s="1"/>
  <c r="B384" i="31" s="1"/>
  <c r="B385" i="31" s="1"/>
  <c r="B386" i="31" s="1"/>
  <c r="B387" i="31" s="1"/>
  <c r="B388" i="31" s="1"/>
  <c r="B389" i="31" s="1"/>
  <c r="B390" i="31" s="1"/>
  <c r="B391" i="31" s="1"/>
  <c r="B392" i="31" s="1"/>
  <c r="B393" i="31" s="1"/>
  <c r="B394" i="31" s="1"/>
  <c r="B395" i="31" s="1"/>
  <c r="B396" i="31" s="1"/>
  <c r="B397" i="31" s="1"/>
  <c r="B398" i="31" s="1"/>
  <c r="B399" i="31" s="1"/>
  <c r="B400" i="31" s="1"/>
  <c r="B401" i="31" s="1"/>
  <c r="B402" i="31" s="1"/>
  <c r="B403" i="31" s="1"/>
  <c r="B404" i="31" s="1"/>
  <c r="B405" i="31" s="1"/>
  <c r="B406" i="31" s="1"/>
  <c r="B407" i="31" s="1"/>
  <c r="B408" i="31" s="1"/>
  <c r="B409" i="31" s="1"/>
  <c r="B410" i="31" s="1"/>
  <c r="B411" i="31" s="1"/>
  <c r="B412" i="31" s="1"/>
  <c r="B413" i="31" s="1"/>
  <c r="B414" i="31" s="1"/>
  <c r="B415" i="31" s="1"/>
  <c r="B416" i="31" s="1"/>
  <c r="B417" i="31" s="1"/>
  <c r="B418" i="31" s="1"/>
  <c r="B419" i="31" s="1"/>
  <c r="B420" i="31" s="1"/>
  <c r="B421" i="31" s="1"/>
  <c r="B422" i="31" s="1"/>
  <c r="B423" i="31" s="1"/>
  <c r="B424" i="31" s="1"/>
  <c r="B425" i="31" s="1"/>
  <c r="B426" i="31" s="1"/>
  <c r="B427" i="31" s="1"/>
  <c r="B428" i="31" s="1"/>
  <c r="B429" i="31" s="1"/>
  <c r="B430" i="31" s="1"/>
  <c r="B431" i="31" s="1"/>
  <c r="B432" i="31" s="1"/>
  <c r="B433" i="31" s="1"/>
  <c r="B434" i="31" s="1"/>
  <c r="B435" i="31" s="1"/>
  <c r="B436" i="31" s="1"/>
  <c r="B437" i="31" s="1"/>
  <c r="B438" i="31" s="1"/>
  <c r="B439" i="31" s="1"/>
  <c r="B440" i="31" s="1"/>
  <c r="B441" i="31" s="1"/>
  <c r="B442" i="31" s="1"/>
  <c r="B443" i="31" s="1"/>
  <c r="B444" i="31" s="1"/>
  <c r="B445" i="31" s="1"/>
  <c r="B446" i="31" s="1"/>
  <c r="B447" i="31" s="1"/>
  <c r="B448" i="31" s="1"/>
  <c r="B449" i="31" s="1"/>
  <c r="B450" i="31" s="1"/>
  <c r="B451" i="31" s="1"/>
  <c r="B452" i="31" s="1"/>
  <c r="B453" i="31" s="1"/>
  <c r="B454" i="31" s="1"/>
  <c r="B455" i="31" s="1"/>
  <c r="B456" i="31" s="1"/>
  <c r="B457" i="31" s="1"/>
  <c r="B458" i="31" s="1"/>
  <c r="B459" i="31" s="1"/>
  <c r="B460" i="31" s="1"/>
  <c r="B461" i="31" s="1"/>
  <c r="B462" i="31" s="1"/>
  <c r="B463" i="31" s="1"/>
  <c r="B464" i="31" s="1"/>
  <c r="B465" i="31" s="1"/>
  <c r="B466" i="31" s="1"/>
  <c r="B467" i="31" s="1"/>
  <c r="B468" i="31" s="1"/>
  <c r="B469" i="31" s="1"/>
  <c r="B470" i="31" s="1"/>
  <c r="B471" i="31" s="1"/>
  <c r="B472" i="31" s="1"/>
  <c r="B473" i="31" s="1"/>
  <c r="B474" i="31" s="1"/>
  <c r="B475" i="31" s="1"/>
  <c r="B476" i="31" s="1"/>
  <c r="B477" i="31" s="1"/>
  <c r="B478" i="31" s="1"/>
  <c r="B479" i="31" s="1"/>
  <c r="B480" i="31" s="1"/>
  <c r="B481" i="31" s="1"/>
  <c r="B482" i="31" s="1"/>
  <c r="B483" i="31" s="1"/>
  <c r="B484" i="31" s="1"/>
  <c r="B485" i="31" s="1"/>
  <c r="B486" i="31" s="1"/>
  <c r="B487" i="31" s="1"/>
  <c r="B488" i="31" s="1"/>
  <c r="B489" i="31" s="1"/>
  <c r="B490" i="31" s="1"/>
  <c r="B491" i="31" s="1"/>
  <c r="B492" i="31" s="1"/>
  <c r="B493" i="31" s="1"/>
  <c r="B494" i="31" s="1"/>
  <c r="B495" i="31" s="1"/>
  <c r="B496" i="31" s="1"/>
  <c r="B497" i="31" s="1"/>
  <c r="B498" i="31" s="1"/>
  <c r="B499" i="31" s="1"/>
  <c r="B500" i="31" s="1"/>
  <c r="B501" i="31" s="1"/>
  <c r="B502" i="31" s="1"/>
  <c r="B503" i="31" s="1"/>
  <c r="B504" i="31" s="1"/>
  <c r="B505" i="31" s="1"/>
  <c r="B506" i="31" s="1"/>
  <c r="B507" i="31" s="1"/>
  <c r="B508" i="31" s="1"/>
  <c r="B509" i="31" s="1"/>
  <c r="B510" i="31" s="1"/>
  <c r="B511" i="31" s="1"/>
  <c r="B512" i="31" s="1"/>
  <c r="B513" i="31" s="1"/>
  <c r="B514" i="31" s="1"/>
  <c r="B515" i="31" s="1"/>
  <c r="B516" i="31" s="1"/>
  <c r="B517" i="31" s="1"/>
  <c r="B518" i="31" s="1"/>
  <c r="B519" i="31" s="1"/>
  <c r="B520" i="31" s="1"/>
  <c r="B521" i="31" s="1"/>
  <c r="B522" i="31" s="1"/>
  <c r="B523" i="31" s="1"/>
  <c r="B524" i="31" s="1"/>
  <c r="B525" i="31" s="1"/>
  <c r="B526" i="31" s="1"/>
  <c r="B527" i="31" s="1"/>
  <c r="B528" i="31" s="1"/>
  <c r="B529" i="31" s="1"/>
  <c r="B530" i="31" s="1"/>
  <c r="B531" i="31" s="1"/>
  <c r="B532" i="31" s="1"/>
  <c r="B533" i="31" s="1"/>
  <c r="B534" i="31" s="1"/>
  <c r="B535" i="31" s="1"/>
  <c r="B536" i="31" s="1"/>
  <c r="B537" i="31" s="1"/>
  <c r="B538" i="31" s="1"/>
  <c r="B539" i="31" s="1"/>
  <c r="B540" i="31" s="1"/>
  <c r="B541" i="31" s="1"/>
  <c r="B542" i="31" s="1"/>
  <c r="B543" i="31" s="1"/>
  <c r="B544" i="31" s="1"/>
  <c r="B545" i="31" s="1"/>
  <c r="B546" i="31" s="1"/>
  <c r="B547" i="31" s="1"/>
  <c r="B548" i="31" s="1"/>
  <c r="B549" i="31" s="1"/>
  <c r="B550" i="31" s="1"/>
  <c r="B551" i="31" s="1"/>
  <c r="B552" i="31" s="1"/>
  <c r="B553" i="31" s="1"/>
  <c r="B554" i="31" s="1"/>
  <c r="B555" i="31" s="1"/>
  <c r="B556" i="31" s="1"/>
  <c r="B557" i="31" s="1"/>
  <c r="B558" i="31" s="1"/>
  <c r="B559" i="31" s="1"/>
  <c r="B560" i="31" s="1"/>
  <c r="B561" i="31" s="1"/>
  <c r="B562" i="31" s="1"/>
  <c r="B563" i="31" s="1"/>
  <c r="B564" i="31" s="1"/>
  <c r="B565" i="31" s="1"/>
  <c r="B566" i="31" s="1"/>
  <c r="B567" i="31" s="1"/>
  <c r="B568" i="31" s="1"/>
  <c r="B569" i="31" s="1"/>
  <c r="B570" i="31" s="1"/>
  <c r="B571" i="31" s="1"/>
  <c r="B572" i="31" s="1"/>
  <c r="B573" i="31" s="1"/>
  <c r="B574" i="31" s="1"/>
  <c r="B575" i="31" s="1"/>
  <c r="B576" i="31" s="1"/>
  <c r="B577" i="31" s="1"/>
  <c r="B578" i="31" s="1"/>
  <c r="B579" i="31" s="1"/>
  <c r="B580" i="31" s="1"/>
  <c r="B581" i="31" s="1"/>
  <c r="B582" i="31" s="1"/>
  <c r="B583" i="31" s="1"/>
  <c r="B584" i="31" s="1"/>
  <c r="B585" i="31" s="1"/>
  <c r="B586" i="31" s="1"/>
  <c r="B587" i="31" s="1"/>
  <c r="B588" i="31" s="1"/>
  <c r="B589" i="31" s="1"/>
  <c r="B590" i="31" s="1"/>
  <c r="B591" i="31" s="1"/>
  <c r="B592" i="31" s="1"/>
  <c r="B593" i="31" s="1"/>
  <c r="B594" i="31" s="1"/>
  <c r="B595" i="31" s="1"/>
  <c r="B596" i="31" s="1"/>
  <c r="B597" i="31" s="1"/>
  <c r="B598" i="31" s="1"/>
  <c r="B599" i="31" s="1"/>
  <c r="B600" i="31" s="1"/>
  <c r="B601" i="31" s="1"/>
  <c r="B602" i="31" s="1"/>
  <c r="B603" i="31" s="1"/>
  <c r="B604" i="31" s="1"/>
  <c r="B605" i="31" s="1"/>
  <c r="B606" i="31" s="1"/>
  <c r="B607" i="31" s="1"/>
  <c r="B608" i="31" s="1"/>
  <c r="B609" i="31" s="1"/>
  <c r="B610" i="31" s="1"/>
  <c r="B611" i="31" s="1"/>
  <c r="B612" i="31" s="1"/>
  <c r="B613" i="31" s="1"/>
  <c r="B614" i="31" s="1"/>
  <c r="B615" i="31" s="1"/>
  <c r="B616" i="31" s="1"/>
  <c r="B617" i="31" s="1"/>
  <c r="B618" i="31" s="1"/>
  <c r="B619" i="31" s="1"/>
  <c r="B620" i="31" s="1"/>
  <c r="B621" i="31" s="1"/>
  <c r="B622" i="31" s="1"/>
  <c r="B623" i="31" s="1"/>
  <c r="B624" i="31" s="1"/>
  <c r="B625" i="31" s="1"/>
  <c r="B626" i="31" s="1"/>
  <c r="B627" i="31" s="1"/>
  <c r="B628" i="31" s="1"/>
  <c r="B629" i="31" s="1"/>
  <c r="B630" i="31" s="1"/>
  <c r="B631" i="31" s="1"/>
  <c r="B632" i="31" s="1"/>
  <c r="B633" i="31" s="1"/>
  <c r="B634" i="31" s="1"/>
  <c r="B635" i="31" s="1"/>
  <c r="B636" i="31" s="1"/>
  <c r="B637" i="31" s="1"/>
  <c r="B638" i="31" s="1"/>
  <c r="B639" i="31" s="1"/>
  <c r="B640" i="31" s="1"/>
  <c r="B641" i="31" s="1"/>
  <c r="B642" i="31" s="1"/>
  <c r="B643" i="31" s="1"/>
  <c r="B644" i="31" s="1"/>
  <c r="B645" i="31" s="1"/>
  <c r="B646" i="31" s="1"/>
  <c r="B647" i="31" s="1"/>
  <c r="B648" i="31" s="1"/>
  <c r="B649" i="31" s="1"/>
  <c r="B650" i="31" s="1"/>
  <c r="B651" i="31" s="1"/>
  <c r="B652" i="31" s="1"/>
  <c r="B653" i="31" s="1"/>
  <c r="B654" i="31" s="1"/>
  <c r="B655" i="31" s="1"/>
  <c r="B656" i="31" s="1"/>
  <c r="B657" i="31" s="1"/>
  <c r="B658" i="31" s="1"/>
  <c r="B659" i="31" s="1"/>
  <c r="B660" i="31" s="1"/>
  <c r="B661" i="31" s="1"/>
  <c r="B662" i="31" s="1"/>
  <c r="B663" i="31" s="1"/>
  <c r="B664" i="31" s="1"/>
  <c r="B665" i="31" s="1"/>
  <c r="B666" i="31" s="1"/>
  <c r="B667" i="31" s="1"/>
  <c r="B668" i="31" s="1"/>
  <c r="B669" i="31" s="1"/>
  <c r="B670" i="31" s="1"/>
  <c r="B671" i="31" s="1"/>
  <c r="B672" i="31" s="1"/>
  <c r="B673" i="31" s="1"/>
  <c r="B674" i="31" s="1"/>
  <c r="B675" i="31" s="1"/>
  <c r="B676" i="31" s="1"/>
  <c r="B677" i="31" s="1"/>
  <c r="B678" i="31" s="1"/>
  <c r="B679" i="31" s="1"/>
  <c r="B680" i="31" s="1"/>
  <c r="B681" i="31" s="1"/>
  <c r="B682" i="31" s="1"/>
  <c r="B683" i="31" s="1"/>
  <c r="B684" i="31" s="1"/>
  <c r="B685" i="31" s="1"/>
  <c r="B686" i="31" s="1"/>
  <c r="B687" i="31" s="1"/>
  <c r="B688" i="31" s="1"/>
  <c r="B689" i="31" s="1"/>
  <c r="B690" i="31" s="1"/>
  <c r="B691" i="31" s="1"/>
  <c r="B692" i="31" s="1"/>
  <c r="B693" i="31" s="1"/>
  <c r="B694" i="31" s="1"/>
  <c r="B695" i="31" s="1"/>
  <c r="B696" i="31" s="1"/>
  <c r="B697" i="31" s="1"/>
  <c r="B698" i="31" s="1"/>
  <c r="B699" i="31" s="1"/>
  <c r="B700" i="31" s="1"/>
  <c r="B701" i="31" s="1"/>
  <c r="B702" i="31" s="1"/>
  <c r="B703" i="31" s="1"/>
  <c r="B704" i="31" s="1"/>
  <c r="B705" i="31" s="1"/>
  <c r="B706" i="31" s="1"/>
  <c r="B707" i="31" s="1"/>
  <c r="B708" i="31" s="1"/>
  <c r="B709" i="31" s="1"/>
  <c r="B710" i="31" s="1"/>
  <c r="B711" i="31" s="1"/>
  <c r="B712" i="31" s="1"/>
  <c r="B713" i="31" s="1"/>
  <c r="B714" i="31" s="1"/>
  <c r="B715" i="31" s="1"/>
  <c r="B716" i="31" s="1"/>
  <c r="B717" i="31" s="1"/>
  <c r="B718" i="31" s="1"/>
  <c r="B719" i="31" s="1"/>
  <c r="B720" i="31" s="1"/>
  <c r="B721" i="31" s="1"/>
  <c r="B722" i="31" s="1"/>
  <c r="B723" i="31" s="1"/>
  <c r="B724" i="31" s="1"/>
  <c r="B725" i="31" s="1"/>
  <c r="B726" i="31" s="1"/>
  <c r="B727" i="31" s="1"/>
  <c r="B728" i="31" s="1"/>
  <c r="B729" i="31" s="1"/>
  <c r="B730" i="31" s="1"/>
  <c r="B731" i="31" s="1"/>
  <c r="B732" i="31" s="1"/>
  <c r="B733" i="31" s="1"/>
  <c r="B734" i="31" s="1"/>
  <c r="B735" i="31" s="1"/>
  <c r="B736" i="31" s="1"/>
  <c r="B737" i="31" s="1"/>
  <c r="B738" i="31" s="1"/>
  <c r="B739" i="31" s="1"/>
  <c r="B740" i="31" s="1"/>
  <c r="B741" i="31" s="1"/>
  <c r="B742" i="31" s="1"/>
  <c r="B743" i="31" s="1"/>
  <c r="B744" i="31" s="1"/>
  <c r="B745" i="31" s="1"/>
  <c r="B746" i="31" s="1"/>
  <c r="B747" i="31" s="1"/>
  <c r="B748" i="31" s="1"/>
  <c r="B749" i="31" s="1"/>
  <c r="B750" i="31" s="1"/>
  <c r="B751" i="31" s="1"/>
  <c r="B752" i="31" s="1"/>
  <c r="B753" i="31" s="1"/>
  <c r="B754" i="31" s="1"/>
  <c r="B755" i="31" s="1"/>
  <c r="B756" i="31" s="1"/>
  <c r="B757" i="31" s="1"/>
  <c r="B758" i="31" s="1"/>
  <c r="B759" i="31" s="1"/>
  <c r="B760" i="31" s="1"/>
  <c r="B761" i="31" s="1"/>
  <c r="B762" i="31" s="1"/>
  <c r="B763" i="31" s="1"/>
  <c r="B764" i="31" s="1"/>
  <c r="B765" i="31" s="1"/>
  <c r="B766" i="31" s="1"/>
  <c r="B767" i="31" s="1"/>
  <c r="B768" i="31" s="1"/>
  <c r="B769" i="31" s="1"/>
  <c r="B770" i="31" s="1"/>
  <c r="B771" i="31" s="1"/>
  <c r="B772" i="31" s="1"/>
  <c r="B773" i="31" s="1"/>
  <c r="B774" i="31" s="1"/>
  <c r="B775" i="31" s="1"/>
  <c r="B776" i="31" s="1"/>
  <c r="B777" i="31" s="1"/>
  <c r="B778" i="31" s="1"/>
  <c r="B779" i="31" s="1"/>
  <c r="B780" i="31" s="1"/>
  <c r="B781" i="31" s="1"/>
  <c r="B782" i="31" s="1"/>
  <c r="B783" i="31" s="1"/>
  <c r="B784" i="31" s="1"/>
  <c r="B785" i="31" s="1"/>
  <c r="B786" i="31" s="1"/>
  <c r="B787" i="31" s="1"/>
  <c r="B788" i="31" s="1"/>
  <c r="B789" i="31" s="1"/>
  <c r="B790" i="31" s="1"/>
  <c r="B791" i="31" s="1"/>
  <c r="B792" i="31" s="1"/>
  <c r="B793" i="31" s="1"/>
  <c r="B794" i="31" s="1"/>
  <c r="B795" i="31" s="1"/>
  <c r="B796" i="31" s="1"/>
  <c r="B797" i="31" s="1"/>
  <c r="B798" i="31" s="1"/>
  <c r="B799" i="31" s="1"/>
  <c r="B800" i="31" s="1"/>
  <c r="B801" i="31" s="1"/>
  <c r="B802" i="31" s="1"/>
  <c r="B803" i="31" s="1"/>
  <c r="B804" i="31" s="1"/>
  <c r="B805" i="31" s="1"/>
  <c r="B806" i="31" s="1"/>
  <c r="B807" i="31" s="1"/>
  <c r="B808" i="31" s="1"/>
  <c r="B809" i="31" s="1"/>
  <c r="B810" i="31" s="1"/>
  <c r="B811" i="31" s="1"/>
  <c r="B812" i="31" s="1"/>
  <c r="B813" i="31" s="1"/>
  <c r="B814" i="31" s="1"/>
  <c r="B815" i="31" s="1"/>
  <c r="B816" i="31" s="1"/>
  <c r="B817" i="31" s="1"/>
  <c r="B818" i="31" s="1"/>
  <c r="B819" i="31" s="1"/>
  <c r="B820" i="31" s="1"/>
  <c r="B821" i="31" s="1"/>
  <c r="B822" i="31" s="1"/>
  <c r="B823" i="31" s="1"/>
  <c r="B824" i="31" s="1"/>
  <c r="B825" i="31" s="1"/>
  <c r="B826" i="31" s="1"/>
  <c r="B827" i="31" s="1"/>
  <c r="B828" i="31" s="1"/>
  <c r="B829" i="31" s="1"/>
  <c r="B830" i="31" s="1"/>
  <c r="B831" i="31" s="1"/>
  <c r="B832" i="31" s="1"/>
  <c r="B833" i="31" s="1"/>
  <c r="B834" i="31" s="1"/>
  <c r="B835" i="31" s="1"/>
  <c r="B836" i="31" s="1"/>
  <c r="B837" i="31" s="1"/>
  <c r="B838" i="31" s="1"/>
  <c r="B839" i="31" s="1"/>
  <c r="B840" i="31" s="1"/>
  <c r="B841" i="31" s="1"/>
  <c r="B842" i="31" s="1"/>
  <c r="B843" i="31" s="1"/>
  <c r="B844" i="31" s="1"/>
  <c r="B845" i="31" s="1"/>
  <c r="B846" i="31" s="1"/>
  <c r="B847" i="31" s="1"/>
  <c r="B848" i="31" s="1"/>
  <c r="B849" i="31" s="1"/>
  <c r="B850" i="31" s="1"/>
  <c r="B851" i="31" s="1"/>
  <c r="B852" i="31" s="1"/>
  <c r="B853" i="31" s="1"/>
  <c r="B854" i="31" s="1"/>
  <c r="B855" i="31" s="1"/>
  <c r="B856" i="31" s="1"/>
  <c r="B857" i="31" s="1"/>
  <c r="B858" i="31" s="1"/>
  <c r="B859" i="31" s="1"/>
  <c r="B860" i="31" s="1"/>
  <c r="B861" i="31" s="1"/>
  <c r="B862" i="31" s="1"/>
  <c r="B863" i="31" s="1"/>
  <c r="B864" i="31" s="1"/>
  <c r="B865" i="31" s="1"/>
  <c r="B866" i="31" s="1"/>
  <c r="B867" i="31" s="1"/>
  <c r="B868" i="31" s="1"/>
  <c r="B869" i="31" s="1"/>
  <c r="B870" i="31" s="1"/>
  <c r="B871" i="31" s="1"/>
  <c r="B872" i="31" s="1"/>
  <c r="B873" i="31" s="1"/>
  <c r="B874" i="31" s="1"/>
  <c r="B875" i="31" s="1"/>
  <c r="B876" i="31" s="1"/>
  <c r="B877" i="31" s="1"/>
  <c r="B878" i="31" s="1"/>
  <c r="B879" i="31" s="1"/>
  <c r="B880" i="31" s="1"/>
  <c r="B881" i="31" s="1"/>
  <c r="B882" i="31" s="1"/>
  <c r="B883" i="31" s="1"/>
  <c r="B884" i="31" s="1"/>
  <c r="B885" i="31" s="1"/>
  <c r="B886" i="31" s="1"/>
  <c r="B887" i="31" s="1"/>
  <c r="B888" i="31" s="1"/>
  <c r="B889" i="31" s="1"/>
  <c r="B890" i="31" s="1"/>
  <c r="B891" i="31" s="1"/>
  <c r="B892" i="31" s="1"/>
  <c r="B893" i="31" s="1"/>
  <c r="B894" i="31" s="1"/>
  <c r="B895" i="31" s="1"/>
  <c r="B896" i="31" s="1"/>
  <c r="B897" i="31" s="1"/>
  <c r="B898" i="31" s="1"/>
  <c r="B899" i="31" s="1"/>
  <c r="B900" i="31" s="1"/>
  <c r="B901" i="31" s="1"/>
  <c r="B902" i="31" s="1"/>
  <c r="B903" i="31" s="1"/>
  <c r="B904" i="31" s="1"/>
  <c r="B905" i="31" s="1"/>
  <c r="B906" i="31" s="1"/>
  <c r="B907" i="31" s="1"/>
  <c r="B908" i="31" s="1"/>
  <c r="B909" i="31" s="1"/>
  <c r="B910" i="31" s="1"/>
  <c r="B911" i="31" s="1"/>
  <c r="B912" i="31" s="1"/>
  <c r="B913" i="31" s="1"/>
  <c r="B914" i="31" s="1"/>
  <c r="B915" i="31" s="1"/>
  <c r="B916" i="31" s="1"/>
  <c r="B917" i="31" s="1"/>
  <c r="B918" i="31" s="1"/>
  <c r="B919" i="31" s="1"/>
  <c r="B920" i="31" s="1"/>
  <c r="B921" i="31" s="1"/>
  <c r="B922" i="31" s="1"/>
  <c r="B923" i="31" s="1"/>
  <c r="B924" i="31" s="1"/>
  <c r="B925" i="31" s="1"/>
  <c r="B926" i="31" s="1"/>
  <c r="B927" i="31" s="1"/>
  <c r="B928" i="31" s="1"/>
  <c r="B929" i="31" s="1"/>
  <c r="B930" i="31" s="1"/>
  <c r="B931" i="31" s="1"/>
  <c r="B932" i="31" s="1"/>
  <c r="B933" i="31" s="1"/>
  <c r="B934" i="31" s="1"/>
  <c r="B935" i="31" s="1"/>
  <c r="B936" i="31" s="1"/>
  <c r="B937" i="31" s="1"/>
  <c r="B938" i="31" s="1"/>
  <c r="B939" i="31" s="1"/>
  <c r="B940" i="31" s="1"/>
  <c r="B941" i="31" s="1"/>
  <c r="B942" i="31" s="1"/>
  <c r="B943" i="31" s="1"/>
  <c r="B944" i="31" s="1"/>
  <c r="B945" i="31" s="1"/>
  <c r="B946" i="31" s="1"/>
  <c r="B947" i="31" s="1"/>
  <c r="B948" i="31" s="1"/>
  <c r="B949" i="31" s="1"/>
  <c r="B950" i="31" s="1"/>
  <c r="B951" i="31" s="1"/>
  <c r="B952" i="31" s="1"/>
  <c r="B953" i="31" s="1"/>
  <c r="B954" i="31" s="1"/>
  <c r="B955" i="31" s="1"/>
  <c r="B956" i="31" s="1"/>
  <c r="B957" i="31" s="1"/>
  <c r="B958" i="31" s="1"/>
  <c r="B959" i="31" s="1"/>
  <c r="B960" i="31" s="1"/>
  <c r="B961" i="31" s="1"/>
  <c r="B962" i="31" s="1"/>
  <c r="B963" i="31" s="1"/>
  <c r="B964" i="31" s="1"/>
  <c r="B965" i="31" s="1"/>
  <c r="B966" i="31" s="1"/>
  <c r="B967" i="31" s="1"/>
  <c r="B968" i="31" s="1"/>
  <c r="B969" i="31" s="1"/>
  <c r="B970" i="31" s="1"/>
  <c r="B971" i="31" s="1"/>
  <c r="B972" i="31" s="1"/>
  <c r="B973" i="31" s="1"/>
  <c r="B974" i="31" s="1"/>
  <c r="B975" i="31" s="1"/>
  <c r="B976" i="31" s="1"/>
  <c r="B977" i="31" s="1"/>
  <c r="B978" i="31" s="1"/>
  <c r="B979" i="31" s="1"/>
  <c r="B980" i="31" s="1"/>
  <c r="B981" i="31" s="1"/>
  <c r="B982" i="31" s="1"/>
  <c r="B983" i="31" s="1"/>
  <c r="B984" i="31" s="1"/>
  <c r="B985" i="31" s="1"/>
  <c r="B986" i="31" s="1"/>
  <c r="B987" i="31" s="1"/>
  <c r="B988" i="31" s="1"/>
  <c r="B989" i="31" s="1"/>
  <c r="B990" i="31" s="1"/>
  <c r="B991" i="31" s="1"/>
  <c r="B992" i="31" s="1"/>
  <c r="B993" i="31" s="1"/>
  <c r="B994" i="31" s="1"/>
  <c r="B995" i="31" s="1"/>
  <c r="B996" i="31" s="1"/>
  <c r="B997" i="31" s="1"/>
  <c r="B998" i="31" s="1"/>
  <c r="B999" i="31" s="1"/>
  <c r="B1000" i="31" s="1"/>
  <c r="B1001" i="31" s="1"/>
  <c r="B1002" i="31" s="1"/>
  <c r="B1003" i="31" s="1"/>
  <c r="B1004" i="31" s="1"/>
  <c r="B1005" i="31" s="1"/>
  <c r="B1006" i="31" s="1"/>
  <c r="B1007" i="31" s="1"/>
  <c r="B1008" i="31" s="1"/>
  <c r="B1009" i="31" s="1"/>
  <c r="B1010" i="31" s="1"/>
  <c r="B1011" i="31" s="1"/>
  <c r="B1012" i="31" s="1"/>
  <c r="B1013" i="31" s="1"/>
  <c r="B1014" i="31" s="1"/>
  <c r="B1015" i="31" s="1"/>
  <c r="B1016" i="31" s="1"/>
  <c r="B1017" i="31" s="1"/>
  <c r="B1018" i="31" s="1"/>
  <c r="B1019" i="31" s="1"/>
  <c r="B1020" i="31" s="1"/>
  <c r="B1021" i="31" s="1"/>
  <c r="B1022" i="31" s="1"/>
  <c r="B1023" i="31" s="1"/>
  <c r="B1024" i="31" s="1"/>
  <c r="B1025" i="31" s="1"/>
  <c r="B1026" i="31" s="1"/>
  <c r="B1027" i="31" s="1"/>
  <c r="B1028" i="31" s="1"/>
  <c r="B1029" i="31" s="1"/>
  <c r="B1030" i="31" s="1"/>
  <c r="B1031" i="31" s="1"/>
  <c r="B1032" i="31" s="1"/>
  <c r="B1033" i="31" s="1"/>
  <c r="B1034" i="31" s="1"/>
  <c r="B1035" i="31" s="1"/>
  <c r="B1036" i="31" s="1"/>
  <c r="B1037" i="31" s="1"/>
  <c r="B1038" i="31" s="1"/>
  <c r="B1039" i="31" s="1"/>
  <c r="B1040" i="31" s="1"/>
  <c r="B1041" i="31" s="1"/>
  <c r="B1042" i="31" s="1"/>
  <c r="B1043" i="31" s="1"/>
  <c r="B1044" i="31" s="1"/>
  <c r="B1045" i="31" s="1"/>
  <c r="B1046" i="31" s="1"/>
  <c r="B1047" i="31" s="1"/>
  <c r="B1048" i="31" s="1"/>
  <c r="B1049" i="31" s="1"/>
  <c r="B1050" i="31" s="1"/>
  <c r="B1051" i="31" s="1"/>
  <c r="B1052" i="31" s="1"/>
  <c r="B1053" i="31" s="1"/>
  <c r="B1054" i="31" s="1"/>
  <c r="B1055" i="31" s="1"/>
  <c r="B1056" i="31" s="1"/>
  <c r="B1057" i="31" s="1"/>
  <c r="B1058" i="31" s="1"/>
  <c r="B1059" i="31" s="1"/>
  <c r="B1060" i="31" s="1"/>
  <c r="B1061" i="31" s="1"/>
  <c r="B1062" i="31" s="1"/>
  <c r="B1063" i="31" s="1"/>
  <c r="B1064" i="31" s="1"/>
  <c r="B1065" i="31" s="1"/>
  <c r="B1066" i="31" s="1"/>
  <c r="B1067" i="31" s="1"/>
  <c r="B1068" i="31" s="1"/>
  <c r="B1069" i="31" s="1"/>
  <c r="B1070" i="31" s="1"/>
  <c r="B1071" i="31" s="1"/>
  <c r="B1072" i="31" s="1"/>
  <c r="B1073" i="31" s="1"/>
  <c r="B1074" i="31" s="1"/>
  <c r="B1075" i="31" s="1"/>
  <c r="B1076" i="31" s="1"/>
  <c r="B1077" i="31" s="1"/>
  <c r="B1078" i="31" s="1"/>
  <c r="B1079" i="31" s="1"/>
  <c r="U1079" i="31"/>
  <c r="S1079" i="31"/>
  <c r="P1079" i="31"/>
  <c r="N1079" i="31"/>
  <c r="W1079" i="31" s="1"/>
  <c r="M1079" i="31"/>
  <c r="L1079" i="31"/>
  <c r="O1079" i="31" s="1"/>
  <c r="Q1079" i="31" s="1"/>
  <c r="K1079" i="31"/>
  <c r="J1079" i="31"/>
  <c r="I1079" i="31"/>
  <c r="H1079" i="31"/>
  <c r="G1079" i="31"/>
  <c r="F1079" i="31"/>
  <c r="E1079" i="31"/>
  <c r="D1079" i="31"/>
  <c r="C1079" i="31"/>
  <c r="Z240" i="38"/>
  <c r="X240" i="38"/>
  <c r="Q240" i="38"/>
  <c r="R240" i="38" s="1"/>
  <c r="S240" i="38" s="1"/>
  <c r="P240" i="38"/>
  <c r="O240" i="38"/>
  <c r="N240" i="38"/>
  <c r="M240" i="38"/>
  <c r="L240" i="38"/>
  <c r="K240" i="38"/>
  <c r="Y240" i="38" s="1"/>
  <c r="J240" i="38"/>
  <c r="I240" i="38"/>
  <c r="H240" i="38"/>
  <c r="G240" i="38"/>
  <c r="F240" i="38"/>
  <c r="E240" i="38"/>
  <c r="D240" i="38"/>
  <c r="C240" i="38"/>
  <c r="B240" i="38"/>
  <c r="Z239" i="38"/>
  <c r="X239" i="38"/>
  <c r="P239" i="38"/>
  <c r="N239" i="38"/>
  <c r="O239" i="38" s="1"/>
  <c r="M239" i="38"/>
  <c r="Q239" i="38" s="1"/>
  <c r="R239" i="38" s="1"/>
  <c r="S239" i="38" s="1"/>
  <c r="L239" i="38"/>
  <c r="K239" i="38"/>
  <c r="V239" i="38" s="1"/>
  <c r="J239" i="38"/>
  <c r="I239" i="38"/>
  <c r="H239" i="38"/>
  <c r="G239" i="38"/>
  <c r="F239" i="38"/>
  <c r="E239" i="38"/>
  <c r="D239" i="38"/>
  <c r="C239" i="38"/>
  <c r="B239" i="38"/>
  <c r="Z238" i="38"/>
  <c r="X238" i="38"/>
  <c r="Q238" i="38"/>
  <c r="P238" i="38"/>
  <c r="O238" i="38"/>
  <c r="N238" i="38"/>
  <c r="M238" i="38"/>
  <c r="L238" i="38"/>
  <c r="K238" i="38"/>
  <c r="J238" i="38"/>
  <c r="I238" i="38"/>
  <c r="H238" i="38"/>
  <c r="G238" i="38"/>
  <c r="F238" i="38"/>
  <c r="E238" i="38"/>
  <c r="D238" i="38"/>
  <c r="C238" i="38"/>
  <c r="B238" i="38"/>
  <c r="Z237" i="38"/>
  <c r="X237" i="38"/>
  <c r="P237" i="38"/>
  <c r="N237" i="38"/>
  <c r="O237" i="38" s="1"/>
  <c r="M237" i="38"/>
  <c r="Q237" i="38" s="1"/>
  <c r="L237" i="38"/>
  <c r="K237" i="38"/>
  <c r="Y237" i="38" s="1"/>
  <c r="J237" i="38"/>
  <c r="I237" i="38"/>
  <c r="H237" i="38"/>
  <c r="G237" i="38"/>
  <c r="F237" i="38"/>
  <c r="E237" i="38"/>
  <c r="D237" i="38"/>
  <c r="C237" i="38"/>
  <c r="B237" i="38"/>
  <c r="Z236" i="38"/>
  <c r="X236" i="38"/>
  <c r="P236" i="38"/>
  <c r="N236" i="38"/>
  <c r="O236" i="38" s="1"/>
  <c r="M236" i="38"/>
  <c r="Q236" i="38" s="1"/>
  <c r="L236" i="38"/>
  <c r="K236" i="38"/>
  <c r="Y236" i="38" s="1"/>
  <c r="J236" i="38"/>
  <c r="I236" i="38"/>
  <c r="H236" i="38"/>
  <c r="G236" i="38"/>
  <c r="F236" i="38"/>
  <c r="E236" i="38"/>
  <c r="D236" i="38"/>
  <c r="C236" i="38"/>
  <c r="B236" i="38"/>
  <c r="Z235" i="38"/>
  <c r="X235" i="38"/>
  <c r="P235" i="38"/>
  <c r="N235" i="38"/>
  <c r="O235" i="38" s="1"/>
  <c r="M235" i="38"/>
  <c r="Q235" i="38" s="1"/>
  <c r="L235" i="38"/>
  <c r="R235" i="38" s="1"/>
  <c r="S235" i="38" s="1"/>
  <c r="K235" i="38"/>
  <c r="V235" i="38" s="1"/>
  <c r="J235" i="38"/>
  <c r="I235" i="38"/>
  <c r="H235" i="38"/>
  <c r="G235" i="38"/>
  <c r="F235" i="38"/>
  <c r="E235" i="38"/>
  <c r="D235" i="38"/>
  <c r="C235" i="38"/>
  <c r="B235" i="38"/>
  <c r="Z234" i="38"/>
  <c r="Y234" i="38"/>
  <c r="X234" i="38"/>
  <c r="V234" i="38"/>
  <c r="P234" i="38"/>
  <c r="N234" i="38"/>
  <c r="O234" i="38" s="1"/>
  <c r="M234" i="38"/>
  <c r="Q234" i="38" s="1"/>
  <c r="L234" i="38"/>
  <c r="R234" i="38" s="1"/>
  <c r="S234" i="38" s="1"/>
  <c r="T234" i="38" s="1"/>
  <c r="K234" i="38"/>
  <c r="J234" i="38"/>
  <c r="I234" i="38"/>
  <c r="H234" i="38"/>
  <c r="G234" i="38"/>
  <c r="F234" i="38"/>
  <c r="E234" i="38"/>
  <c r="D234" i="38"/>
  <c r="C234" i="38"/>
  <c r="B234" i="38"/>
  <c r="Z233" i="38"/>
  <c r="X233" i="38"/>
  <c r="P233" i="38"/>
  <c r="N233" i="38"/>
  <c r="O233" i="38" s="1"/>
  <c r="M233" i="38"/>
  <c r="Q233" i="38" s="1"/>
  <c r="L233" i="38"/>
  <c r="K233" i="38"/>
  <c r="J233" i="38"/>
  <c r="I233" i="38"/>
  <c r="H233" i="38"/>
  <c r="G233" i="38"/>
  <c r="F233" i="38"/>
  <c r="E233" i="38"/>
  <c r="D233" i="38"/>
  <c r="C233" i="38"/>
  <c r="B233" i="38"/>
  <c r="Z232" i="38"/>
  <c r="Y232" i="38"/>
  <c r="X232" i="38"/>
  <c r="P232" i="38"/>
  <c r="O232" i="38"/>
  <c r="N232" i="38"/>
  <c r="M232" i="38"/>
  <c r="Q232" i="38" s="1"/>
  <c r="L232" i="38"/>
  <c r="R232" i="38" s="1"/>
  <c r="S232" i="38" s="1"/>
  <c r="T232" i="38" s="1"/>
  <c r="K232" i="38"/>
  <c r="V232" i="38" s="1"/>
  <c r="J232" i="38"/>
  <c r="I232" i="38"/>
  <c r="H232" i="38"/>
  <c r="G232" i="38"/>
  <c r="F232" i="38"/>
  <c r="E232" i="38"/>
  <c r="D232" i="38"/>
  <c r="C232" i="38"/>
  <c r="B232" i="38"/>
  <c r="Z231" i="38"/>
  <c r="X231" i="38"/>
  <c r="P231" i="38"/>
  <c r="N231" i="38"/>
  <c r="O231" i="38" s="1"/>
  <c r="M231" i="38"/>
  <c r="Q231" i="38" s="1"/>
  <c r="L231" i="38"/>
  <c r="R231" i="38" s="1"/>
  <c r="S231" i="38" s="1"/>
  <c r="T231" i="38" s="1"/>
  <c r="K231" i="38"/>
  <c r="Y231" i="38" s="1"/>
  <c r="J231" i="38"/>
  <c r="I231" i="38"/>
  <c r="H231" i="38"/>
  <c r="G231" i="38"/>
  <c r="F231" i="38"/>
  <c r="E231" i="38"/>
  <c r="D231" i="38"/>
  <c r="C231" i="38"/>
  <c r="B231" i="38"/>
  <c r="Z230" i="38"/>
  <c r="X230" i="38"/>
  <c r="Q230" i="38"/>
  <c r="P230" i="38"/>
  <c r="N230" i="38"/>
  <c r="O230" i="38" s="1"/>
  <c r="M230" i="38"/>
  <c r="L230" i="38"/>
  <c r="K230" i="38"/>
  <c r="V230" i="38" s="1"/>
  <c r="J230" i="38"/>
  <c r="I230" i="38"/>
  <c r="H230" i="38"/>
  <c r="G230" i="38"/>
  <c r="F230" i="38"/>
  <c r="E230" i="38"/>
  <c r="D230" i="38"/>
  <c r="C230" i="38"/>
  <c r="B230" i="38"/>
  <c r="Z229" i="38"/>
  <c r="X229" i="38"/>
  <c r="V229" i="38"/>
  <c r="P229" i="38"/>
  <c r="N229" i="38"/>
  <c r="O229" i="38" s="1"/>
  <c r="M229" i="38"/>
  <c r="Q229" i="38" s="1"/>
  <c r="L229" i="38"/>
  <c r="K229" i="38"/>
  <c r="J229" i="38"/>
  <c r="I229" i="38"/>
  <c r="H229" i="38"/>
  <c r="G229" i="38"/>
  <c r="F229" i="38"/>
  <c r="E229" i="38"/>
  <c r="D229" i="38"/>
  <c r="C229" i="38"/>
  <c r="B229" i="38"/>
  <c r="Z228" i="38"/>
  <c r="X228" i="38"/>
  <c r="V228" i="38"/>
  <c r="P228" i="38"/>
  <c r="N228" i="38"/>
  <c r="O228" i="38" s="1"/>
  <c r="M228" i="38"/>
  <c r="Q228" i="38" s="1"/>
  <c r="R228" i="38" s="1"/>
  <c r="S228" i="38" s="1"/>
  <c r="L228" i="38"/>
  <c r="K228" i="38"/>
  <c r="J228" i="38"/>
  <c r="I228" i="38"/>
  <c r="H228" i="38"/>
  <c r="G228" i="38"/>
  <c r="F228" i="38"/>
  <c r="E228" i="38"/>
  <c r="D228" i="38"/>
  <c r="C228" i="38"/>
  <c r="B228" i="38"/>
  <c r="Z227" i="38"/>
  <c r="X227" i="38"/>
  <c r="Q227" i="38"/>
  <c r="R227" i="38" s="1"/>
  <c r="S227" i="38" s="1"/>
  <c r="P227" i="38"/>
  <c r="O227" i="38"/>
  <c r="N227" i="38"/>
  <c r="M227" i="38"/>
  <c r="L227" i="38"/>
  <c r="K227" i="38"/>
  <c r="V227" i="38" s="1"/>
  <c r="J227" i="38"/>
  <c r="I227" i="38"/>
  <c r="H227" i="38"/>
  <c r="G227" i="38"/>
  <c r="F227" i="38"/>
  <c r="E227" i="38"/>
  <c r="D227" i="38"/>
  <c r="C227" i="38"/>
  <c r="B227" i="38"/>
  <c r="Z226" i="38"/>
  <c r="X226" i="38"/>
  <c r="V226" i="38"/>
  <c r="P226" i="38"/>
  <c r="O226" i="38"/>
  <c r="N226" i="38"/>
  <c r="M226" i="38"/>
  <c r="Q226" i="38" s="1"/>
  <c r="L226" i="38"/>
  <c r="K226" i="38"/>
  <c r="Y226" i="38" s="1"/>
  <c r="J226" i="38"/>
  <c r="I226" i="38"/>
  <c r="H226" i="38"/>
  <c r="G226" i="38"/>
  <c r="F226" i="38"/>
  <c r="E226" i="38"/>
  <c r="D226" i="38"/>
  <c r="C226" i="38"/>
  <c r="B226" i="38"/>
  <c r="Z225" i="38"/>
  <c r="X225" i="38"/>
  <c r="V225" i="38"/>
  <c r="P225" i="38"/>
  <c r="N225" i="38"/>
  <c r="O225" i="38" s="1"/>
  <c r="M225" i="38"/>
  <c r="Q225" i="38" s="1"/>
  <c r="L225" i="38"/>
  <c r="K225" i="38"/>
  <c r="J225" i="38"/>
  <c r="I225" i="38"/>
  <c r="H225" i="38"/>
  <c r="G225" i="38"/>
  <c r="F225" i="38"/>
  <c r="E225" i="38"/>
  <c r="D225" i="38"/>
  <c r="C225" i="38"/>
  <c r="B225" i="38"/>
  <c r="Z224" i="38"/>
  <c r="X224" i="38"/>
  <c r="P224" i="38"/>
  <c r="N224" i="38"/>
  <c r="O224" i="38" s="1"/>
  <c r="M224" i="38"/>
  <c r="Q224" i="38" s="1"/>
  <c r="L224" i="38"/>
  <c r="K224" i="38"/>
  <c r="J224" i="38"/>
  <c r="I224" i="38"/>
  <c r="H224" i="38"/>
  <c r="G224" i="38"/>
  <c r="F224" i="38"/>
  <c r="E224" i="38"/>
  <c r="D224" i="38"/>
  <c r="C224" i="38"/>
  <c r="B224" i="38"/>
  <c r="Z223" i="38"/>
  <c r="X223" i="38"/>
  <c r="V223" i="38"/>
  <c r="P223" i="38"/>
  <c r="N223" i="38"/>
  <c r="O223" i="38" s="1"/>
  <c r="M223" i="38"/>
  <c r="Q223" i="38" s="1"/>
  <c r="L223" i="38"/>
  <c r="K223" i="38"/>
  <c r="J223" i="38"/>
  <c r="I223" i="38"/>
  <c r="H223" i="38"/>
  <c r="G223" i="38"/>
  <c r="F223" i="38"/>
  <c r="E223" i="38"/>
  <c r="D223" i="38"/>
  <c r="C223" i="38"/>
  <c r="B223" i="38"/>
  <c r="Z222" i="38"/>
  <c r="X222" i="38"/>
  <c r="P222" i="38"/>
  <c r="N222" i="38"/>
  <c r="O222" i="38" s="1"/>
  <c r="M222" i="38"/>
  <c r="Q222" i="38" s="1"/>
  <c r="L222" i="38"/>
  <c r="R222" i="38" s="1"/>
  <c r="S222" i="38" s="1"/>
  <c r="T222" i="38" s="1"/>
  <c r="K222" i="38"/>
  <c r="J222" i="38"/>
  <c r="I222" i="38"/>
  <c r="H222" i="38"/>
  <c r="G222" i="38"/>
  <c r="F222" i="38"/>
  <c r="E222" i="38"/>
  <c r="D222" i="38"/>
  <c r="C222" i="38"/>
  <c r="B222" i="38"/>
  <c r="Z221" i="38"/>
  <c r="Y221" i="38"/>
  <c r="X221" i="38"/>
  <c r="P221" i="38"/>
  <c r="N221" i="38"/>
  <c r="O221" i="38" s="1"/>
  <c r="M221" i="38"/>
  <c r="Q221" i="38" s="1"/>
  <c r="L221" i="38"/>
  <c r="K221" i="38"/>
  <c r="V221" i="38" s="1"/>
  <c r="J221" i="38"/>
  <c r="I221" i="38"/>
  <c r="H221" i="38"/>
  <c r="G221" i="38"/>
  <c r="F221" i="38"/>
  <c r="E221" i="38"/>
  <c r="D221" i="38"/>
  <c r="C221" i="38"/>
  <c r="B221" i="38"/>
  <c r="Z220" i="38"/>
  <c r="X220" i="38"/>
  <c r="P220" i="38"/>
  <c r="O220" i="38"/>
  <c r="N220" i="38"/>
  <c r="M220" i="38"/>
  <c r="Q220" i="38" s="1"/>
  <c r="L220" i="38"/>
  <c r="K220" i="38"/>
  <c r="J220" i="38"/>
  <c r="I220" i="38"/>
  <c r="H220" i="38"/>
  <c r="G220" i="38"/>
  <c r="F220" i="38"/>
  <c r="E220" i="38"/>
  <c r="D220" i="38"/>
  <c r="C220" i="38"/>
  <c r="B220" i="38"/>
  <c r="Z219" i="38"/>
  <c r="X219" i="38"/>
  <c r="P219" i="38"/>
  <c r="N219" i="38"/>
  <c r="O219" i="38" s="1"/>
  <c r="M219" i="38"/>
  <c r="Q219" i="38" s="1"/>
  <c r="L219" i="38"/>
  <c r="K219" i="38"/>
  <c r="J219" i="38"/>
  <c r="I219" i="38"/>
  <c r="H219" i="38"/>
  <c r="G219" i="38"/>
  <c r="F219" i="38"/>
  <c r="E219" i="38"/>
  <c r="D219" i="38"/>
  <c r="C219" i="38"/>
  <c r="B219" i="38"/>
  <c r="Z218" i="38"/>
  <c r="X218" i="38"/>
  <c r="Q218" i="38"/>
  <c r="P218" i="38"/>
  <c r="N218" i="38"/>
  <c r="O218" i="38" s="1"/>
  <c r="M218" i="38"/>
  <c r="L218" i="38"/>
  <c r="K218" i="38"/>
  <c r="V218" i="38" s="1"/>
  <c r="J218" i="38"/>
  <c r="I218" i="38"/>
  <c r="H218" i="38"/>
  <c r="G218" i="38"/>
  <c r="F218" i="38"/>
  <c r="E218" i="38"/>
  <c r="D218" i="38"/>
  <c r="C218" i="38"/>
  <c r="B218" i="38"/>
  <c r="Z217" i="38"/>
  <c r="X217" i="38"/>
  <c r="V217" i="38"/>
  <c r="Q217" i="38"/>
  <c r="P217" i="38"/>
  <c r="O217" i="38"/>
  <c r="N217" i="38"/>
  <c r="M217" i="38"/>
  <c r="L217" i="38"/>
  <c r="R217" i="38" s="1"/>
  <c r="S217" i="38" s="1"/>
  <c r="K217" i="38"/>
  <c r="J217" i="38"/>
  <c r="I217" i="38"/>
  <c r="H217" i="38"/>
  <c r="G217" i="38"/>
  <c r="F217" i="38"/>
  <c r="E217" i="38"/>
  <c r="D217" i="38"/>
  <c r="C217" i="38"/>
  <c r="B217" i="38"/>
  <c r="Z216" i="38"/>
  <c r="X216" i="38"/>
  <c r="Q216" i="38"/>
  <c r="P216" i="38"/>
  <c r="N216" i="38"/>
  <c r="Y216" i="38" s="1"/>
  <c r="M216" i="38"/>
  <c r="L216" i="38"/>
  <c r="K216" i="38"/>
  <c r="V216" i="38" s="1"/>
  <c r="J216" i="38"/>
  <c r="I216" i="38"/>
  <c r="H216" i="38"/>
  <c r="G216" i="38"/>
  <c r="F216" i="38"/>
  <c r="E216" i="38"/>
  <c r="D216" i="38"/>
  <c r="C216" i="38"/>
  <c r="B216" i="38"/>
  <c r="Z215" i="38"/>
  <c r="X215" i="38"/>
  <c r="P215" i="38"/>
  <c r="N215" i="38"/>
  <c r="O215" i="38" s="1"/>
  <c r="M215" i="38"/>
  <c r="Q215" i="38" s="1"/>
  <c r="R215" i="38" s="1"/>
  <c r="S215" i="38" s="1"/>
  <c r="L215" i="38"/>
  <c r="K215" i="38"/>
  <c r="V215" i="38" s="1"/>
  <c r="J215" i="38"/>
  <c r="I215" i="38"/>
  <c r="H215" i="38"/>
  <c r="G215" i="38"/>
  <c r="F215" i="38"/>
  <c r="E215" i="38"/>
  <c r="D215" i="38"/>
  <c r="C215" i="38"/>
  <c r="B215" i="38"/>
  <c r="Z214" i="38"/>
  <c r="X214" i="38"/>
  <c r="Q214" i="38"/>
  <c r="P214" i="38"/>
  <c r="O214" i="38"/>
  <c r="N214" i="38"/>
  <c r="M214" i="38"/>
  <c r="L214" i="38"/>
  <c r="R214" i="38" s="1"/>
  <c r="S214" i="38" s="1"/>
  <c r="K214" i="38"/>
  <c r="Y214" i="38" s="1"/>
  <c r="J214" i="38"/>
  <c r="I214" i="38"/>
  <c r="H214" i="38"/>
  <c r="G214" i="38"/>
  <c r="F214" i="38"/>
  <c r="E214" i="38"/>
  <c r="D214" i="38"/>
  <c r="C214" i="38"/>
  <c r="B214" i="38"/>
  <c r="Z213" i="38"/>
  <c r="X213" i="38"/>
  <c r="P213" i="38"/>
  <c r="N213" i="38"/>
  <c r="O213" i="38" s="1"/>
  <c r="M213" i="38"/>
  <c r="Q213" i="38" s="1"/>
  <c r="L213" i="38"/>
  <c r="K213" i="38"/>
  <c r="Y213" i="38" s="1"/>
  <c r="J213" i="38"/>
  <c r="I213" i="38"/>
  <c r="H213" i="38"/>
  <c r="G213" i="38"/>
  <c r="F213" i="38"/>
  <c r="E213" i="38"/>
  <c r="D213" i="38"/>
  <c r="C213" i="38"/>
  <c r="B213" i="38"/>
  <c r="Z212" i="38"/>
  <c r="Y212" i="38"/>
  <c r="X212" i="38"/>
  <c r="V212" i="38"/>
  <c r="P212" i="38"/>
  <c r="N212" i="38"/>
  <c r="O212" i="38" s="1"/>
  <c r="M212" i="38"/>
  <c r="Q212" i="38" s="1"/>
  <c r="L212" i="38"/>
  <c r="K212" i="38"/>
  <c r="J212" i="38"/>
  <c r="I212" i="38"/>
  <c r="H212" i="38"/>
  <c r="G212" i="38"/>
  <c r="F212" i="38"/>
  <c r="E212" i="38"/>
  <c r="D212" i="38"/>
  <c r="C212" i="38"/>
  <c r="B212" i="38"/>
  <c r="Z211" i="38"/>
  <c r="X211" i="38"/>
  <c r="P211" i="38"/>
  <c r="O211" i="38"/>
  <c r="N211" i="38"/>
  <c r="M211" i="38"/>
  <c r="Q211" i="38" s="1"/>
  <c r="L211" i="38"/>
  <c r="K211" i="38"/>
  <c r="V211" i="38" s="1"/>
  <c r="J211" i="38"/>
  <c r="I211" i="38"/>
  <c r="H211" i="38"/>
  <c r="G211" i="38"/>
  <c r="F211" i="38"/>
  <c r="E211" i="38"/>
  <c r="D211" i="38"/>
  <c r="C211" i="38"/>
  <c r="B211" i="38"/>
  <c r="Z210" i="38"/>
  <c r="X210" i="38"/>
  <c r="V210" i="38"/>
  <c r="P210" i="38"/>
  <c r="N210" i="38"/>
  <c r="O210" i="38" s="1"/>
  <c r="M210" i="38"/>
  <c r="Q210" i="38" s="1"/>
  <c r="L210" i="38"/>
  <c r="K210" i="38"/>
  <c r="Y210" i="38" s="1"/>
  <c r="J210" i="38"/>
  <c r="I210" i="38"/>
  <c r="H210" i="38"/>
  <c r="G210" i="38"/>
  <c r="F210" i="38"/>
  <c r="E210" i="38"/>
  <c r="D210" i="38"/>
  <c r="C210" i="38"/>
  <c r="B210" i="38"/>
  <c r="Z209" i="38"/>
  <c r="X209" i="38"/>
  <c r="P209" i="38"/>
  <c r="N209" i="38"/>
  <c r="O209" i="38" s="1"/>
  <c r="M209" i="38"/>
  <c r="Q209" i="38" s="1"/>
  <c r="L209" i="38"/>
  <c r="K209" i="38"/>
  <c r="V209" i="38" s="1"/>
  <c r="J209" i="38"/>
  <c r="I209" i="38"/>
  <c r="H209" i="38"/>
  <c r="G209" i="38"/>
  <c r="F209" i="38"/>
  <c r="E209" i="38"/>
  <c r="D209" i="38"/>
  <c r="C209" i="38"/>
  <c r="B209" i="38"/>
  <c r="Z208" i="38"/>
  <c r="X208" i="38"/>
  <c r="P208" i="38"/>
  <c r="N208" i="38"/>
  <c r="O208" i="38" s="1"/>
  <c r="M208" i="38"/>
  <c r="Q208" i="38" s="1"/>
  <c r="L208" i="38"/>
  <c r="R208" i="38" s="1"/>
  <c r="S208" i="38" s="1"/>
  <c r="K208" i="38"/>
  <c r="J208" i="38"/>
  <c r="I208" i="38"/>
  <c r="H208" i="38"/>
  <c r="G208" i="38"/>
  <c r="F208" i="38"/>
  <c r="E208" i="38"/>
  <c r="D208" i="38"/>
  <c r="C208" i="38"/>
  <c r="B208" i="38"/>
  <c r="Z207" i="38"/>
  <c r="X207" i="38"/>
  <c r="R207" i="38"/>
  <c r="S207" i="38" s="1"/>
  <c r="T207" i="38" s="1"/>
  <c r="P207" i="38"/>
  <c r="N207" i="38"/>
  <c r="M207" i="38"/>
  <c r="Q207" i="38" s="1"/>
  <c r="L207" i="38"/>
  <c r="K207" i="38"/>
  <c r="V207" i="38" s="1"/>
  <c r="J207" i="38"/>
  <c r="I207" i="38"/>
  <c r="H207" i="38"/>
  <c r="G207" i="38"/>
  <c r="F207" i="38"/>
  <c r="E207" i="38"/>
  <c r="D207" i="38"/>
  <c r="C207" i="38"/>
  <c r="B207" i="38"/>
  <c r="Z206" i="38"/>
  <c r="X206" i="38"/>
  <c r="P206" i="38"/>
  <c r="N206" i="38"/>
  <c r="O206" i="38" s="1"/>
  <c r="M206" i="38"/>
  <c r="Q206" i="38" s="1"/>
  <c r="L206" i="38"/>
  <c r="K206" i="38"/>
  <c r="J206" i="38"/>
  <c r="I206" i="38"/>
  <c r="H206" i="38"/>
  <c r="G206" i="38"/>
  <c r="F206" i="38"/>
  <c r="E206" i="38"/>
  <c r="D206" i="38"/>
  <c r="C206" i="38"/>
  <c r="B206" i="38"/>
  <c r="Z205" i="38"/>
  <c r="X205" i="38"/>
  <c r="R205" i="38"/>
  <c r="S205" i="38" s="1"/>
  <c r="AA205" i="38" s="1"/>
  <c r="Q205" i="38"/>
  <c r="P205" i="38"/>
  <c r="O205" i="38"/>
  <c r="N205" i="38"/>
  <c r="M205" i="38"/>
  <c r="L205" i="38"/>
  <c r="K205" i="38"/>
  <c r="Y205" i="38" s="1"/>
  <c r="J205" i="38"/>
  <c r="I205" i="38"/>
  <c r="H205" i="38"/>
  <c r="G205" i="38"/>
  <c r="F205" i="38"/>
  <c r="E205" i="38"/>
  <c r="D205" i="38"/>
  <c r="C205" i="38"/>
  <c r="B205" i="38"/>
  <c r="Z204" i="38"/>
  <c r="X204" i="38"/>
  <c r="Q204" i="38"/>
  <c r="P204" i="38"/>
  <c r="N204" i="38"/>
  <c r="O204" i="38" s="1"/>
  <c r="M204" i="38"/>
  <c r="L204" i="38"/>
  <c r="K204" i="38"/>
  <c r="J204" i="38"/>
  <c r="I204" i="38"/>
  <c r="H204" i="38"/>
  <c r="G204" i="38"/>
  <c r="F204" i="38"/>
  <c r="E204" i="38"/>
  <c r="D204" i="38"/>
  <c r="C204" i="38"/>
  <c r="B204" i="38"/>
  <c r="Z203" i="38"/>
  <c r="Y203" i="38"/>
  <c r="X203" i="38"/>
  <c r="Q203" i="38"/>
  <c r="R203" i="38" s="1"/>
  <c r="S203" i="38" s="1"/>
  <c r="P203" i="38"/>
  <c r="O203" i="38"/>
  <c r="N203" i="38"/>
  <c r="M203" i="38"/>
  <c r="L203" i="38"/>
  <c r="K203" i="38"/>
  <c r="V203" i="38" s="1"/>
  <c r="J203" i="38"/>
  <c r="I203" i="38"/>
  <c r="H203" i="38"/>
  <c r="G203" i="38"/>
  <c r="F203" i="38"/>
  <c r="E203" i="38"/>
  <c r="D203" i="38"/>
  <c r="C203" i="38"/>
  <c r="B203" i="38"/>
  <c r="Z202" i="38"/>
  <c r="X202" i="38"/>
  <c r="P202" i="38"/>
  <c r="O202" i="38"/>
  <c r="N202" i="38"/>
  <c r="M202" i="38"/>
  <c r="Q202" i="38" s="1"/>
  <c r="L202" i="38"/>
  <c r="K202" i="38"/>
  <c r="Y202" i="38" s="1"/>
  <c r="J202" i="38"/>
  <c r="I202" i="38"/>
  <c r="H202" i="38"/>
  <c r="G202" i="38"/>
  <c r="F202" i="38"/>
  <c r="E202" i="38"/>
  <c r="D202" i="38"/>
  <c r="C202" i="38"/>
  <c r="B202" i="38"/>
  <c r="Z201" i="38"/>
  <c r="X201" i="38"/>
  <c r="V201" i="38"/>
  <c r="P201" i="38"/>
  <c r="N201" i="38"/>
  <c r="O201" i="38" s="1"/>
  <c r="M201" i="38"/>
  <c r="Q201" i="38" s="1"/>
  <c r="L201" i="38"/>
  <c r="K201" i="38"/>
  <c r="Y201" i="38" s="1"/>
  <c r="J201" i="38"/>
  <c r="I201" i="38"/>
  <c r="H201" i="38"/>
  <c r="G201" i="38"/>
  <c r="F201" i="38"/>
  <c r="E201" i="38"/>
  <c r="D201" i="38"/>
  <c r="C201" i="38"/>
  <c r="B201" i="38"/>
  <c r="Z200" i="38"/>
  <c r="X200" i="38"/>
  <c r="V200" i="38"/>
  <c r="P200" i="38"/>
  <c r="O200" i="38"/>
  <c r="N200" i="38"/>
  <c r="M200" i="38"/>
  <c r="Q200" i="38" s="1"/>
  <c r="L200" i="38"/>
  <c r="R200" i="38" s="1"/>
  <c r="S200" i="38" s="1"/>
  <c r="K200" i="38"/>
  <c r="J200" i="38"/>
  <c r="I200" i="38"/>
  <c r="H200" i="38"/>
  <c r="G200" i="38"/>
  <c r="F200" i="38"/>
  <c r="E200" i="38"/>
  <c r="D200" i="38"/>
  <c r="C200" i="38"/>
  <c r="B200" i="38"/>
  <c r="Z199" i="38"/>
  <c r="Y199" i="38"/>
  <c r="X199" i="38"/>
  <c r="P199" i="38"/>
  <c r="N199" i="38"/>
  <c r="O199" i="38" s="1"/>
  <c r="M199" i="38"/>
  <c r="Q199" i="38" s="1"/>
  <c r="L199" i="38"/>
  <c r="K199" i="38"/>
  <c r="V199" i="38" s="1"/>
  <c r="J199" i="38"/>
  <c r="I199" i="38"/>
  <c r="H199" i="38"/>
  <c r="G199" i="38"/>
  <c r="F199" i="38"/>
  <c r="E199" i="38"/>
  <c r="D199" i="38"/>
  <c r="C199" i="38"/>
  <c r="B199" i="38"/>
  <c r="Z198" i="38"/>
  <c r="X198" i="38"/>
  <c r="P198" i="38"/>
  <c r="O198" i="38"/>
  <c r="N198" i="38"/>
  <c r="M198" i="38"/>
  <c r="Q198" i="38" s="1"/>
  <c r="L198" i="38"/>
  <c r="K198" i="38"/>
  <c r="Y198" i="38" s="1"/>
  <c r="J198" i="38"/>
  <c r="I198" i="38"/>
  <c r="H198" i="38"/>
  <c r="G198" i="38"/>
  <c r="F198" i="38"/>
  <c r="E198" i="38"/>
  <c r="D198" i="38"/>
  <c r="C198" i="38"/>
  <c r="B198" i="38"/>
  <c r="Z197" i="38"/>
  <c r="Y197" i="38"/>
  <c r="X197" i="38"/>
  <c r="P197" i="38"/>
  <c r="N197" i="38"/>
  <c r="O197" i="38" s="1"/>
  <c r="M197" i="38"/>
  <c r="Q197" i="38" s="1"/>
  <c r="L197" i="38"/>
  <c r="K197" i="38"/>
  <c r="V197" i="38" s="1"/>
  <c r="J197" i="38"/>
  <c r="I197" i="38"/>
  <c r="H197" i="38"/>
  <c r="G197" i="38"/>
  <c r="F197" i="38"/>
  <c r="E197" i="38"/>
  <c r="D197" i="38"/>
  <c r="C197" i="38"/>
  <c r="B197" i="38"/>
  <c r="Z196" i="38"/>
  <c r="X196" i="38"/>
  <c r="P196" i="38"/>
  <c r="N196" i="38"/>
  <c r="O196" i="38" s="1"/>
  <c r="M196" i="38"/>
  <c r="Q196" i="38" s="1"/>
  <c r="L196" i="38"/>
  <c r="R196" i="38" s="1"/>
  <c r="S196" i="38" s="1"/>
  <c r="K196" i="38"/>
  <c r="J196" i="38"/>
  <c r="I196" i="38"/>
  <c r="H196" i="38"/>
  <c r="G196" i="38"/>
  <c r="F196" i="38"/>
  <c r="E196" i="38"/>
  <c r="D196" i="38"/>
  <c r="C196" i="38"/>
  <c r="B196" i="38"/>
  <c r="Z195" i="38"/>
  <c r="Y195" i="38"/>
  <c r="X195" i="38"/>
  <c r="P195" i="38"/>
  <c r="N195" i="38"/>
  <c r="O195" i="38" s="1"/>
  <c r="M195" i="38"/>
  <c r="Q195" i="38" s="1"/>
  <c r="L195" i="38"/>
  <c r="K195" i="38"/>
  <c r="V195" i="38" s="1"/>
  <c r="J195" i="38"/>
  <c r="I195" i="38"/>
  <c r="H195" i="38"/>
  <c r="G195" i="38"/>
  <c r="F195" i="38"/>
  <c r="E195" i="38"/>
  <c r="D195" i="38"/>
  <c r="C195" i="38"/>
  <c r="B195" i="38"/>
  <c r="Z194" i="38"/>
  <c r="X194" i="38"/>
  <c r="P194" i="38"/>
  <c r="N194" i="38"/>
  <c r="O194" i="38" s="1"/>
  <c r="M194" i="38"/>
  <c r="Q194" i="38" s="1"/>
  <c r="R194" i="38" s="1"/>
  <c r="S194" i="38" s="1"/>
  <c r="L194" i="38"/>
  <c r="K194" i="38"/>
  <c r="V194" i="38" s="1"/>
  <c r="J194" i="38"/>
  <c r="I194" i="38"/>
  <c r="H194" i="38"/>
  <c r="G194" i="38"/>
  <c r="F194" i="38"/>
  <c r="E194" i="38"/>
  <c r="D194" i="38"/>
  <c r="C194" i="38"/>
  <c r="B194" i="38"/>
  <c r="Z193" i="38"/>
  <c r="X193" i="38"/>
  <c r="Q193" i="38"/>
  <c r="P193" i="38"/>
  <c r="N193" i="38"/>
  <c r="O193" i="38" s="1"/>
  <c r="M193" i="38"/>
  <c r="L193" i="38"/>
  <c r="K193" i="38"/>
  <c r="V193" i="38" s="1"/>
  <c r="J193" i="38"/>
  <c r="I193" i="38"/>
  <c r="H193" i="38"/>
  <c r="G193" i="38"/>
  <c r="F193" i="38"/>
  <c r="E193" i="38"/>
  <c r="D193" i="38"/>
  <c r="C193" i="38"/>
  <c r="B193" i="38"/>
  <c r="Z192" i="38"/>
  <c r="X192" i="38"/>
  <c r="P192" i="38"/>
  <c r="O192" i="38"/>
  <c r="N192" i="38"/>
  <c r="M192" i="38"/>
  <c r="Q192" i="38" s="1"/>
  <c r="L192" i="38"/>
  <c r="K192" i="38"/>
  <c r="V192" i="38" s="1"/>
  <c r="J192" i="38"/>
  <c r="I192" i="38"/>
  <c r="H192" i="38"/>
  <c r="G192" i="38"/>
  <c r="F192" i="38"/>
  <c r="E192" i="38"/>
  <c r="D192" i="38"/>
  <c r="C192" i="38"/>
  <c r="B192" i="38"/>
  <c r="Z191" i="38"/>
  <c r="X191" i="38"/>
  <c r="P191" i="38"/>
  <c r="O191" i="38"/>
  <c r="N191" i="38"/>
  <c r="M191" i="38"/>
  <c r="Q191" i="38" s="1"/>
  <c r="L191" i="38"/>
  <c r="R191" i="38" s="1"/>
  <c r="S191" i="38" s="1"/>
  <c r="K191" i="38"/>
  <c r="J191" i="38"/>
  <c r="I191" i="38"/>
  <c r="H191" i="38"/>
  <c r="G191" i="38"/>
  <c r="F191" i="38"/>
  <c r="E191" i="38"/>
  <c r="D191" i="38"/>
  <c r="C191" i="38"/>
  <c r="B191" i="38"/>
  <c r="Z190" i="38"/>
  <c r="X190" i="38"/>
  <c r="P190" i="38"/>
  <c r="N190" i="38"/>
  <c r="O190" i="38" s="1"/>
  <c r="M190" i="38"/>
  <c r="Q190" i="38" s="1"/>
  <c r="L190" i="38"/>
  <c r="R190" i="38" s="1"/>
  <c r="S190" i="38" s="1"/>
  <c r="T190" i="38" s="1"/>
  <c r="K190" i="38"/>
  <c r="V190" i="38" s="1"/>
  <c r="J190" i="38"/>
  <c r="I190" i="38"/>
  <c r="H190" i="38"/>
  <c r="G190" i="38"/>
  <c r="F190" i="38"/>
  <c r="E190" i="38"/>
  <c r="D190" i="38"/>
  <c r="C190" i="38"/>
  <c r="B190" i="38"/>
  <c r="Z189" i="38"/>
  <c r="X189" i="38"/>
  <c r="P189" i="38"/>
  <c r="N189" i="38"/>
  <c r="O189" i="38" s="1"/>
  <c r="M189" i="38"/>
  <c r="Q189" i="38" s="1"/>
  <c r="L189" i="38"/>
  <c r="K189" i="38"/>
  <c r="V189" i="38" s="1"/>
  <c r="J189" i="38"/>
  <c r="I189" i="38"/>
  <c r="H189" i="38"/>
  <c r="G189" i="38"/>
  <c r="F189" i="38"/>
  <c r="E189" i="38"/>
  <c r="D189" i="38"/>
  <c r="C189" i="38"/>
  <c r="B189" i="38"/>
  <c r="AA188" i="38"/>
  <c r="Z188" i="38"/>
  <c r="X188" i="38"/>
  <c r="P188" i="38"/>
  <c r="N188" i="38"/>
  <c r="O188" i="38" s="1"/>
  <c r="M188" i="38"/>
  <c r="Q188" i="38" s="1"/>
  <c r="L188" i="38"/>
  <c r="R188" i="38" s="1"/>
  <c r="S188" i="38" s="1"/>
  <c r="T188" i="38" s="1"/>
  <c r="K188" i="38"/>
  <c r="V188" i="38" s="1"/>
  <c r="J188" i="38"/>
  <c r="I188" i="38"/>
  <c r="H188" i="38"/>
  <c r="G188" i="38"/>
  <c r="F188" i="38"/>
  <c r="E188" i="38"/>
  <c r="D188" i="38"/>
  <c r="C188" i="38"/>
  <c r="B188" i="38"/>
  <c r="Z187" i="38"/>
  <c r="X187" i="38"/>
  <c r="P187" i="38"/>
  <c r="N187" i="38"/>
  <c r="O187" i="38" s="1"/>
  <c r="M187" i="38"/>
  <c r="Q187" i="38" s="1"/>
  <c r="L187" i="38"/>
  <c r="R187" i="38" s="1"/>
  <c r="S187" i="38" s="1"/>
  <c r="K187" i="38"/>
  <c r="V187" i="38" s="1"/>
  <c r="J187" i="38"/>
  <c r="I187" i="38"/>
  <c r="H187" i="38"/>
  <c r="G187" i="38"/>
  <c r="F187" i="38"/>
  <c r="E187" i="38"/>
  <c r="D187" i="38"/>
  <c r="C187" i="38"/>
  <c r="B187" i="38"/>
  <c r="Z186" i="38"/>
  <c r="X186" i="38"/>
  <c r="V186" i="38"/>
  <c r="P186" i="38"/>
  <c r="N186" i="38"/>
  <c r="O186" i="38" s="1"/>
  <c r="M186" i="38"/>
  <c r="Q186" i="38" s="1"/>
  <c r="L186" i="38"/>
  <c r="K186" i="38"/>
  <c r="Y186" i="38" s="1"/>
  <c r="J186" i="38"/>
  <c r="I186" i="38"/>
  <c r="H186" i="38"/>
  <c r="G186" i="38"/>
  <c r="F186" i="38"/>
  <c r="E186" i="38"/>
  <c r="D186" i="38"/>
  <c r="C186" i="38"/>
  <c r="B186" i="38"/>
  <c r="Z185" i="38"/>
  <c r="X185" i="38"/>
  <c r="V185" i="38"/>
  <c r="P185" i="38"/>
  <c r="N185" i="38"/>
  <c r="O185" i="38" s="1"/>
  <c r="M185" i="38"/>
  <c r="Q185" i="38" s="1"/>
  <c r="L185" i="38"/>
  <c r="R185" i="38" s="1"/>
  <c r="S185" i="38" s="1"/>
  <c r="K185" i="38"/>
  <c r="J185" i="38"/>
  <c r="I185" i="38"/>
  <c r="H185" i="38"/>
  <c r="G185" i="38"/>
  <c r="F185" i="38"/>
  <c r="E185" i="38"/>
  <c r="D185" i="38"/>
  <c r="C185" i="38"/>
  <c r="B185" i="38"/>
  <c r="Z184" i="38"/>
  <c r="X184" i="38"/>
  <c r="P184" i="38"/>
  <c r="N184" i="38"/>
  <c r="O184" i="38" s="1"/>
  <c r="M184" i="38"/>
  <c r="Q184" i="38" s="1"/>
  <c r="L184" i="38"/>
  <c r="K184" i="38"/>
  <c r="J184" i="38"/>
  <c r="I184" i="38"/>
  <c r="H184" i="38"/>
  <c r="G184" i="38"/>
  <c r="F184" i="38"/>
  <c r="E184" i="38"/>
  <c r="D184" i="38"/>
  <c r="C184" i="38"/>
  <c r="B184" i="38"/>
  <c r="Z183" i="38"/>
  <c r="X183" i="38"/>
  <c r="P183" i="38"/>
  <c r="N183" i="38"/>
  <c r="O183" i="38" s="1"/>
  <c r="M183" i="38"/>
  <c r="Q183" i="38" s="1"/>
  <c r="L183" i="38"/>
  <c r="R183" i="38" s="1"/>
  <c r="S183" i="38" s="1"/>
  <c r="T183" i="38" s="1"/>
  <c r="K183" i="38"/>
  <c r="V183" i="38" s="1"/>
  <c r="J183" i="38"/>
  <c r="I183" i="38"/>
  <c r="H183" i="38"/>
  <c r="G183" i="38"/>
  <c r="F183" i="38"/>
  <c r="E183" i="38"/>
  <c r="D183" i="38"/>
  <c r="C183" i="38"/>
  <c r="B183" i="38"/>
  <c r="Z182" i="38"/>
  <c r="X182" i="38"/>
  <c r="Q182" i="38"/>
  <c r="P182" i="38"/>
  <c r="O182" i="38"/>
  <c r="N182" i="38"/>
  <c r="M182" i="38"/>
  <c r="L182" i="38"/>
  <c r="K182" i="38"/>
  <c r="V182" i="38" s="1"/>
  <c r="J182" i="38"/>
  <c r="I182" i="38"/>
  <c r="H182" i="38"/>
  <c r="G182" i="38"/>
  <c r="F182" i="38"/>
  <c r="E182" i="38"/>
  <c r="D182" i="38"/>
  <c r="C182" i="38"/>
  <c r="B182" i="38"/>
  <c r="Z181" i="38"/>
  <c r="X181" i="38"/>
  <c r="V181" i="38"/>
  <c r="Q181" i="38"/>
  <c r="P181" i="38"/>
  <c r="N181" i="38"/>
  <c r="O181" i="38" s="1"/>
  <c r="M181" i="38"/>
  <c r="L181" i="38"/>
  <c r="K181" i="38"/>
  <c r="J181" i="38"/>
  <c r="I181" i="38"/>
  <c r="H181" i="38"/>
  <c r="G181" i="38"/>
  <c r="F181" i="38"/>
  <c r="E181" i="38"/>
  <c r="D181" i="38"/>
  <c r="C181" i="38"/>
  <c r="B181" i="38"/>
  <c r="Z180" i="38"/>
  <c r="X180" i="38"/>
  <c r="P180" i="38"/>
  <c r="O180" i="38"/>
  <c r="N180" i="38"/>
  <c r="M180" i="38"/>
  <c r="Q180" i="38" s="1"/>
  <c r="L180" i="38"/>
  <c r="K180" i="38"/>
  <c r="V180" i="38" s="1"/>
  <c r="J180" i="38"/>
  <c r="I180" i="38"/>
  <c r="H180" i="38"/>
  <c r="G180" i="38"/>
  <c r="F180" i="38"/>
  <c r="E180" i="38"/>
  <c r="D180" i="38"/>
  <c r="C180" i="38"/>
  <c r="B180" i="38"/>
  <c r="Z179" i="38"/>
  <c r="X179" i="38"/>
  <c r="P179" i="38"/>
  <c r="O179" i="38"/>
  <c r="N179" i="38"/>
  <c r="M179" i="38"/>
  <c r="Q179" i="38" s="1"/>
  <c r="L179" i="38"/>
  <c r="K179" i="38"/>
  <c r="Y179" i="38" s="1"/>
  <c r="J179" i="38"/>
  <c r="I179" i="38"/>
  <c r="H179" i="38"/>
  <c r="G179" i="38"/>
  <c r="F179" i="38"/>
  <c r="E179" i="38"/>
  <c r="D179" i="38"/>
  <c r="C179" i="38"/>
  <c r="B179" i="38"/>
  <c r="Z178" i="38"/>
  <c r="X178" i="38"/>
  <c r="V178" i="38"/>
  <c r="R178" i="38"/>
  <c r="S178" i="38" s="1"/>
  <c r="P178" i="38"/>
  <c r="N178" i="38"/>
  <c r="O178" i="38" s="1"/>
  <c r="M178" i="38"/>
  <c r="Q178" i="38" s="1"/>
  <c r="L178" i="38"/>
  <c r="K178" i="38"/>
  <c r="Y178" i="38" s="1"/>
  <c r="J178" i="38"/>
  <c r="I178" i="38"/>
  <c r="H178" i="38"/>
  <c r="G178" i="38"/>
  <c r="F178" i="38"/>
  <c r="E178" i="38"/>
  <c r="D178" i="38"/>
  <c r="C178" i="38"/>
  <c r="B178" i="38"/>
  <c r="Z177" i="38"/>
  <c r="X177" i="38"/>
  <c r="P177" i="38"/>
  <c r="N177" i="38"/>
  <c r="M177" i="38"/>
  <c r="Q177" i="38" s="1"/>
  <c r="L177" i="38"/>
  <c r="K177" i="38"/>
  <c r="V177" i="38" s="1"/>
  <c r="J177" i="38"/>
  <c r="I177" i="38"/>
  <c r="H177" i="38"/>
  <c r="G177" i="38"/>
  <c r="F177" i="38"/>
  <c r="E177" i="38"/>
  <c r="D177" i="38"/>
  <c r="C177" i="38"/>
  <c r="B177" i="38"/>
  <c r="Z176" i="38"/>
  <c r="X176" i="38"/>
  <c r="P176" i="38"/>
  <c r="N176" i="38"/>
  <c r="Y176" i="38" s="1"/>
  <c r="M176" i="38"/>
  <c r="Q176" i="38" s="1"/>
  <c r="L176" i="38"/>
  <c r="K176" i="38"/>
  <c r="V176" i="38" s="1"/>
  <c r="J176" i="38"/>
  <c r="I176" i="38"/>
  <c r="H176" i="38"/>
  <c r="G176" i="38"/>
  <c r="F176" i="38"/>
  <c r="E176" i="38"/>
  <c r="D176" i="38"/>
  <c r="C176" i="38"/>
  <c r="B176" i="38"/>
  <c r="Z175" i="38"/>
  <c r="X175" i="38"/>
  <c r="P175" i="38"/>
  <c r="N175" i="38"/>
  <c r="O175" i="38" s="1"/>
  <c r="M175" i="38"/>
  <c r="Q175" i="38" s="1"/>
  <c r="R175" i="38" s="1"/>
  <c r="S175" i="38" s="1"/>
  <c r="AA175" i="38" s="1"/>
  <c r="L175" i="38"/>
  <c r="K175" i="38"/>
  <c r="J175" i="38"/>
  <c r="I175" i="38"/>
  <c r="H175" i="38"/>
  <c r="G175" i="38"/>
  <c r="F175" i="38"/>
  <c r="E175" i="38"/>
  <c r="D175" i="38"/>
  <c r="C175" i="38"/>
  <c r="B175" i="38"/>
  <c r="Z174" i="38"/>
  <c r="X174" i="38"/>
  <c r="P174" i="38"/>
  <c r="N174" i="38"/>
  <c r="O174" i="38" s="1"/>
  <c r="M174" i="38"/>
  <c r="Q174" i="38" s="1"/>
  <c r="L174" i="38"/>
  <c r="K174" i="38"/>
  <c r="V174" i="38" s="1"/>
  <c r="J174" i="38"/>
  <c r="I174" i="38"/>
  <c r="H174" i="38"/>
  <c r="G174" i="38"/>
  <c r="F174" i="38"/>
  <c r="E174" i="38"/>
  <c r="D174" i="38"/>
  <c r="C174" i="38"/>
  <c r="B174" i="38"/>
  <c r="Z173" i="38"/>
  <c r="X173" i="38"/>
  <c r="P173" i="38"/>
  <c r="N173" i="38"/>
  <c r="O173" i="38" s="1"/>
  <c r="M173" i="38"/>
  <c r="Q173" i="38" s="1"/>
  <c r="L173" i="38"/>
  <c r="K173" i="38"/>
  <c r="V173" i="38" s="1"/>
  <c r="J173" i="38"/>
  <c r="I173" i="38"/>
  <c r="H173" i="38"/>
  <c r="G173" i="38"/>
  <c r="F173" i="38"/>
  <c r="E173" i="38"/>
  <c r="D173" i="38"/>
  <c r="C173" i="38"/>
  <c r="B173" i="38"/>
  <c r="Z172" i="38"/>
  <c r="X172" i="38"/>
  <c r="P172" i="38"/>
  <c r="N172" i="38"/>
  <c r="Y172" i="38" s="1"/>
  <c r="M172" i="38"/>
  <c r="Q172" i="38" s="1"/>
  <c r="L172" i="38"/>
  <c r="K172" i="38"/>
  <c r="V172" i="38" s="1"/>
  <c r="J172" i="38"/>
  <c r="I172" i="38"/>
  <c r="H172" i="38"/>
  <c r="G172" i="38"/>
  <c r="F172" i="38"/>
  <c r="E172" i="38"/>
  <c r="D172" i="38"/>
  <c r="C172" i="38"/>
  <c r="B172" i="38"/>
  <c r="Z171" i="38"/>
  <c r="X171" i="38"/>
  <c r="Q171" i="38"/>
  <c r="P171" i="38"/>
  <c r="O171" i="38"/>
  <c r="N171" i="38"/>
  <c r="M171" i="38"/>
  <c r="L171" i="38"/>
  <c r="K171" i="38"/>
  <c r="J171" i="38"/>
  <c r="I171" i="38"/>
  <c r="H171" i="38"/>
  <c r="G171" i="38"/>
  <c r="F171" i="38"/>
  <c r="E171" i="38"/>
  <c r="D171" i="38"/>
  <c r="C171" i="38"/>
  <c r="B171" i="38"/>
  <c r="Z170" i="38"/>
  <c r="X170" i="38"/>
  <c r="P170" i="38"/>
  <c r="N170" i="38"/>
  <c r="O170" i="38" s="1"/>
  <c r="M170" i="38"/>
  <c r="Q170" i="38" s="1"/>
  <c r="L170" i="38"/>
  <c r="K170" i="38"/>
  <c r="V170" i="38" s="1"/>
  <c r="J170" i="38"/>
  <c r="I170" i="38"/>
  <c r="H170" i="38"/>
  <c r="G170" i="38"/>
  <c r="F170" i="38"/>
  <c r="E170" i="38"/>
  <c r="D170" i="38"/>
  <c r="C170" i="38"/>
  <c r="B170" i="38"/>
  <c r="Z169" i="38"/>
  <c r="X169" i="38"/>
  <c r="Q169" i="38"/>
  <c r="P169" i="38"/>
  <c r="N169" i="38"/>
  <c r="O169" i="38" s="1"/>
  <c r="M169" i="38"/>
  <c r="L169" i="38"/>
  <c r="K169" i="38"/>
  <c r="V169" i="38" s="1"/>
  <c r="J169" i="38"/>
  <c r="I169" i="38"/>
  <c r="H169" i="38"/>
  <c r="G169" i="38"/>
  <c r="F169" i="38"/>
  <c r="E169" i="38"/>
  <c r="D169" i="38"/>
  <c r="C169" i="38"/>
  <c r="B169" i="38"/>
  <c r="Z168" i="38"/>
  <c r="X168" i="38"/>
  <c r="R168" i="38"/>
  <c r="S168" i="38" s="1"/>
  <c r="Q168" i="38"/>
  <c r="P168" i="38"/>
  <c r="O168" i="38"/>
  <c r="N168" i="38"/>
  <c r="M168" i="38"/>
  <c r="L168" i="38"/>
  <c r="K168" i="38"/>
  <c r="Y168" i="38" s="1"/>
  <c r="J168" i="38"/>
  <c r="I168" i="38"/>
  <c r="H168" i="38"/>
  <c r="G168" i="38"/>
  <c r="F168" i="38"/>
  <c r="E168" i="38"/>
  <c r="D168" i="38"/>
  <c r="C168" i="38"/>
  <c r="B168" i="38"/>
  <c r="Z167" i="38"/>
  <c r="X167" i="38"/>
  <c r="V167" i="38"/>
  <c r="Q167" i="38"/>
  <c r="P167" i="38"/>
  <c r="O167" i="38"/>
  <c r="N167" i="38"/>
  <c r="M167" i="38"/>
  <c r="L167" i="38"/>
  <c r="R167" i="38" s="1"/>
  <c r="S167" i="38" s="1"/>
  <c r="K167" i="38"/>
  <c r="J167" i="38"/>
  <c r="I167" i="38"/>
  <c r="H167" i="38"/>
  <c r="G167" i="38"/>
  <c r="F167" i="38"/>
  <c r="E167" i="38"/>
  <c r="D167" i="38"/>
  <c r="C167" i="38"/>
  <c r="B167" i="38"/>
  <c r="Z166" i="38"/>
  <c r="X166" i="38"/>
  <c r="P166" i="38"/>
  <c r="N166" i="38"/>
  <c r="O166" i="38" s="1"/>
  <c r="M166" i="38"/>
  <c r="Q166" i="38" s="1"/>
  <c r="L166" i="38"/>
  <c r="K166" i="38"/>
  <c r="Y166" i="38" s="1"/>
  <c r="J166" i="38"/>
  <c r="I166" i="38"/>
  <c r="H166" i="38"/>
  <c r="G166" i="38"/>
  <c r="F166" i="38"/>
  <c r="E166" i="38"/>
  <c r="D166" i="38"/>
  <c r="C166" i="38"/>
  <c r="B166" i="38"/>
  <c r="Z165" i="38"/>
  <c r="X165" i="38"/>
  <c r="V165" i="38"/>
  <c r="P165" i="38"/>
  <c r="N165" i="38"/>
  <c r="M165" i="38"/>
  <c r="Q165" i="38" s="1"/>
  <c r="R165" i="38" s="1"/>
  <c r="S165" i="38" s="1"/>
  <c r="L165" i="38"/>
  <c r="K165" i="38"/>
  <c r="J165" i="38"/>
  <c r="I165" i="38"/>
  <c r="H165" i="38"/>
  <c r="G165" i="38"/>
  <c r="F165" i="38"/>
  <c r="E165" i="38"/>
  <c r="D165" i="38"/>
  <c r="C165" i="38"/>
  <c r="B165" i="38"/>
  <c r="Z164" i="38"/>
  <c r="X164" i="38"/>
  <c r="P164" i="38"/>
  <c r="N164" i="38"/>
  <c r="O164" i="38" s="1"/>
  <c r="M164" i="38"/>
  <c r="Q164" i="38" s="1"/>
  <c r="R164" i="38" s="1"/>
  <c r="S164" i="38" s="1"/>
  <c r="L164" i="38"/>
  <c r="K164" i="38"/>
  <c r="J164" i="38"/>
  <c r="I164" i="38"/>
  <c r="H164" i="38"/>
  <c r="G164" i="38"/>
  <c r="F164" i="38"/>
  <c r="E164" i="38"/>
  <c r="D164" i="38"/>
  <c r="C164" i="38"/>
  <c r="B164" i="38"/>
  <c r="Z163" i="38"/>
  <c r="Y163" i="38"/>
  <c r="X163" i="38"/>
  <c r="P163" i="38"/>
  <c r="O163" i="38"/>
  <c r="N163" i="38"/>
  <c r="M163" i="38"/>
  <c r="Q163" i="38" s="1"/>
  <c r="R163" i="38" s="1"/>
  <c r="S163" i="38" s="1"/>
  <c r="L163" i="38"/>
  <c r="K163" i="38"/>
  <c r="V163" i="38" s="1"/>
  <c r="J163" i="38"/>
  <c r="I163" i="38"/>
  <c r="H163" i="38"/>
  <c r="G163" i="38"/>
  <c r="F163" i="38"/>
  <c r="E163" i="38"/>
  <c r="D163" i="38"/>
  <c r="C163" i="38"/>
  <c r="B163" i="38"/>
  <c r="Z162" i="38"/>
  <c r="X162" i="38"/>
  <c r="P162" i="38"/>
  <c r="N162" i="38"/>
  <c r="O162" i="38" s="1"/>
  <c r="M162" i="38"/>
  <c r="Q162" i="38" s="1"/>
  <c r="L162" i="38"/>
  <c r="K162" i="38"/>
  <c r="J162" i="38"/>
  <c r="I162" i="38"/>
  <c r="H162" i="38"/>
  <c r="G162" i="38"/>
  <c r="F162" i="38"/>
  <c r="E162" i="38"/>
  <c r="D162" i="38"/>
  <c r="C162" i="38"/>
  <c r="B162" i="38"/>
  <c r="Z161" i="38"/>
  <c r="X161" i="38"/>
  <c r="P161" i="38"/>
  <c r="N161" i="38"/>
  <c r="O161" i="38" s="1"/>
  <c r="M161" i="38"/>
  <c r="Q161" i="38" s="1"/>
  <c r="R161" i="38" s="1"/>
  <c r="S161" i="38" s="1"/>
  <c r="L161" i="38"/>
  <c r="K161" i="38"/>
  <c r="Y161" i="38" s="1"/>
  <c r="J161" i="38"/>
  <c r="I161" i="38"/>
  <c r="H161" i="38"/>
  <c r="G161" i="38"/>
  <c r="F161" i="38"/>
  <c r="E161" i="38"/>
  <c r="D161" i="38"/>
  <c r="C161" i="38"/>
  <c r="B161" i="38"/>
  <c r="Z160" i="38"/>
  <c r="X160" i="38"/>
  <c r="V160" i="38"/>
  <c r="P160" i="38"/>
  <c r="O160" i="38"/>
  <c r="N160" i="38"/>
  <c r="M160" i="38"/>
  <c r="Q160" i="38" s="1"/>
  <c r="L160" i="38"/>
  <c r="K160" i="38"/>
  <c r="Y160" i="38" s="1"/>
  <c r="J160" i="38"/>
  <c r="I160" i="38"/>
  <c r="H160" i="38"/>
  <c r="G160" i="38"/>
  <c r="F160" i="38"/>
  <c r="E160" i="38"/>
  <c r="D160" i="38"/>
  <c r="C160" i="38"/>
  <c r="B160" i="38"/>
  <c r="Z159" i="38"/>
  <c r="X159" i="38"/>
  <c r="P159" i="38"/>
  <c r="N159" i="38"/>
  <c r="O159" i="38" s="1"/>
  <c r="M159" i="38"/>
  <c r="Q159" i="38" s="1"/>
  <c r="L159" i="38"/>
  <c r="K159" i="38"/>
  <c r="V159" i="38" s="1"/>
  <c r="J159" i="38"/>
  <c r="I159" i="38"/>
  <c r="H159" i="38"/>
  <c r="G159" i="38"/>
  <c r="F159" i="38"/>
  <c r="E159" i="38"/>
  <c r="D159" i="38"/>
  <c r="C159" i="38"/>
  <c r="B159" i="38"/>
  <c r="Z158" i="38"/>
  <c r="X158" i="38"/>
  <c r="Q158" i="38"/>
  <c r="P158" i="38"/>
  <c r="N158" i="38"/>
  <c r="O158" i="38" s="1"/>
  <c r="M158" i="38"/>
  <c r="L158" i="38"/>
  <c r="K158" i="38"/>
  <c r="Y158" i="38" s="1"/>
  <c r="J158" i="38"/>
  <c r="I158" i="38"/>
  <c r="H158" i="38"/>
  <c r="G158" i="38"/>
  <c r="F158" i="38"/>
  <c r="E158" i="38"/>
  <c r="D158" i="38"/>
  <c r="C158" i="38"/>
  <c r="B158" i="38"/>
  <c r="Z157" i="38"/>
  <c r="X157" i="38"/>
  <c r="V157" i="38"/>
  <c r="P157" i="38"/>
  <c r="O157" i="38"/>
  <c r="N157" i="38"/>
  <c r="M157" i="38"/>
  <c r="Q157" i="38" s="1"/>
  <c r="R157" i="38" s="1"/>
  <c r="S157" i="38" s="1"/>
  <c r="L157" i="38"/>
  <c r="K157" i="38"/>
  <c r="Y157" i="38" s="1"/>
  <c r="J157" i="38"/>
  <c r="I157" i="38"/>
  <c r="H157" i="38"/>
  <c r="G157" i="38"/>
  <c r="F157" i="38"/>
  <c r="E157" i="38"/>
  <c r="D157" i="38"/>
  <c r="C157" i="38"/>
  <c r="B157" i="38"/>
  <c r="Z156" i="38"/>
  <c r="X156" i="38"/>
  <c r="P156" i="38"/>
  <c r="O156" i="38"/>
  <c r="N156" i="38"/>
  <c r="M156" i="38"/>
  <c r="Q156" i="38" s="1"/>
  <c r="R156" i="38" s="1"/>
  <c r="S156" i="38" s="1"/>
  <c r="L156" i="38"/>
  <c r="K156" i="38"/>
  <c r="Y156" i="38" s="1"/>
  <c r="J156" i="38"/>
  <c r="I156" i="38"/>
  <c r="H156" i="38"/>
  <c r="G156" i="38"/>
  <c r="F156" i="38"/>
  <c r="E156" i="38"/>
  <c r="D156" i="38"/>
  <c r="C156" i="38"/>
  <c r="B156" i="38"/>
  <c r="Z155" i="38"/>
  <c r="X155" i="38"/>
  <c r="V155" i="38"/>
  <c r="Q155" i="38"/>
  <c r="P155" i="38"/>
  <c r="O155" i="38"/>
  <c r="N155" i="38"/>
  <c r="M155" i="38"/>
  <c r="L155" i="38"/>
  <c r="R155" i="38" s="1"/>
  <c r="S155" i="38" s="1"/>
  <c r="K155" i="38"/>
  <c r="Y155" i="38" s="1"/>
  <c r="J155" i="38"/>
  <c r="I155" i="38"/>
  <c r="H155" i="38"/>
  <c r="G155" i="38"/>
  <c r="F155" i="38"/>
  <c r="E155" i="38"/>
  <c r="D155" i="38"/>
  <c r="C155" i="38"/>
  <c r="B155" i="38"/>
  <c r="Z154" i="38"/>
  <c r="X154" i="38"/>
  <c r="Q154" i="38"/>
  <c r="P154" i="38"/>
  <c r="N154" i="38"/>
  <c r="O154" i="38" s="1"/>
  <c r="M154" i="38"/>
  <c r="L154" i="38"/>
  <c r="K154" i="38"/>
  <c r="V154" i="38" s="1"/>
  <c r="J154" i="38"/>
  <c r="I154" i="38"/>
  <c r="H154" i="38"/>
  <c r="G154" i="38"/>
  <c r="F154" i="38"/>
  <c r="E154" i="38"/>
  <c r="D154" i="38"/>
  <c r="C154" i="38"/>
  <c r="B154" i="38"/>
  <c r="Z153" i="38"/>
  <c r="Y153" i="38"/>
  <c r="X153" i="38"/>
  <c r="P153" i="38"/>
  <c r="N153" i="38"/>
  <c r="O153" i="38" s="1"/>
  <c r="M153" i="38"/>
  <c r="Q153" i="38" s="1"/>
  <c r="R153" i="38" s="1"/>
  <c r="S153" i="38" s="1"/>
  <c r="L153" i="38"/>
  <c r="K153" i="38"/>
  <c r="V153" i="38" s="1"/>
  <c r="J153" i="38"/>
  <c r="I153" i="38"/>
  <c r="H153" i="38"/>
  <c r="G153" i="38"/>
  <c r="F153" i="38"/>
  <c r="E153" i="38"/>
  <c r="D153" i="38"/>
  <c r="C153" i="38"/>
  <c r="B153" i="38"/>
  <c r="Z152" i="38"/>
  <c r="X152" i="38"/>
  <c r="V152" i="38"/>
  <c r="Q152" i="38"/>
  <c r="P152" i="38"/>
  <c r="N152" i="38"/>
  <c r="M152" i="38"/>
  <c r="L152" i="38"/>
  <c r="R152" i="38" s="1"/>
  <c r="S152" i="38" s="1"/>
  <c r="K152" i="38"/>
  <c r="J152" i="38"/>
  <c r="I152" i="38"/>
  <c r="H152" i="38"/>
  <c r="G152" i="38"/>
  <c r="F152" i="38"/>
  <c r="E152" i="38"/>
  <c r="D152" i="38"/>
  <c r="C152" i="38"/>
  <c r="B152" i="38"/>
  <c r="Z151" i="38"/>
  <c r="X151" i="38"/>
  <c r="P151" i="38"/>
  <c r="N151" i="38"/>
  <c r="M151" i="38"/>
  <c r="Q151" i="38" s="1"/>
  <c r="L151" i="38"/>
  <c r="K151" i="38"/>
  <c r="V151" i="38" s="1"/>
  <c r="J151" i="38"/>
  <c r="I151" i="38"/>
  <c r="H151" i="38"/>
  <c r="G151" i="38"/>
  <c r="F151" i="38"/>
  <c r="E151" i="38"/>
  <c r="D151" i="38"/>
  <c r="C151" i="38"/>
  <c r="B151" i="38"/>
  <c r="Z150" i="38"/>
  <c r="X150" i="38"/>
  <c r="P150" i="38"/>
  <c r="N150" i="38"/>
  <c r="O150" i="38" s="1"/>
  <c r="M150" i="38"/>
  <c r="Q150" i="38" s="1"/>
  <c r="L150" i="38"/>
  <c r="K150" i="38"/>
  <c r="J150" i="38"/>
  <c r="I150" i="38"/>
  <c r="H150" i="38"/>
  <c r="G150" i="38"/>
  <c r="F150" i="38"/>
  <c r="E150" i="38"/>
  <c r="D150" i="38"/>
  <c r="C150" i="38"/>
  <c r="B150" i="38"/>
  <c r="Z149" i="38"/>
  <c r="Y149" i="38"/>
  <c r="X149" i="38"/>
  <c r="P149" i="38"/>
  <c r="N149" i="38"/>
  <c r="O149" i="38" s="1"/>
  <c r="M149" i="38"/>
  <c r="Q149" i="38" s="1"/>
  <c r="R149" i="38" s="1"/>
  <c r="S149" i="38" s="1"/>
  <c r="L149" i="38"/>
  <c r="K149" i="38"/>
  <c r="V149" i="38" s="1"/>
  <c r="J149" i="38"/>
  <c r="I149" i="38"/>
  <c r="H149" i="38"/>
  <c r="G149" i="38"/>
  <c r="F149" i="38"/>
  <c r="E149" i="38"/>
  <c r="D149" i="38"/>
  <c r="C149" i="38"/>
  <c r="B149" i="38"/>
  <c r="Z148" i="38"/>
  <c r="X148" i="38"/>
  <c r="P148" i="38"/>
  <c r="N148" i="38"/>
  <c r="O148" i="38" s="1"/>
  <c r="M148" i="38"/>
  <c r="Q148" i="38" s="1"/>
  <c r="L148" i="38"/>
  <c r="K148" i="38"/>
  <c r="Y148" i="38" s="1"/>
  <c r="J148" i="38"/>
  <c r="I148" i="38"/>
  <c r="H148" i="38"/>
  <c r="G148" i="38"/>
  <c r="F148" i="38"/>
  <c r="E148" i="38"/>
  <c r="D148" i="38"/>
  <c r="C148" i="38"/>
  <c r="B148" i="38"/>
  <c r="Z147" i="38"/>
  <c r="Y147" i="38"/>
  <c r="X147" i="38"/>
  <c r="P147" i="38"/>
  <c r="N147" i="38"/>
  <c r="O147" i="38" s="1"/>
  <c r="M147" i="38"/>
  <c r="Q147" i="38" s="1"/>
  <c r="R147" i="38" s="1"/>
  <c r="S147" i="38" s="1"/>
  <c r="AA147" i="38" s="1"/>
  <c r="L147" i="38"/>
  <c r="K147" i="38"/>
  <c r="V147" i="38" s="1"/>
  <c r="J147" i="38"/>
  <c r="I147" i="38"/>
  <c r="H147" i="38"/>
  <c r="G147" i="38"/>
  <c r="F147" i="38"/>
  <c r="E147" i="38"/>
  <c r="D147" i="38"/>
  <c r="C147" i="38"/>
  <c r="B147" i="38"/>
  <c r="Z146" i="38"/>
  <c r="X146" i="38"/>
  <c r="V146" i="38"/>
  <c r="Q146" i="38"/>
  <c r="P146" i="38"/>
  <c r="N146" i="38"/>
  <c r="O146" i="38" s="1"/>
  <c r="M146" i="38"/>
  <c r="L146" i="38"/>
  <c r="R146" i="38" s="1"/>
  <c r="S146" i="38" s="1"/>
  <c r="K146" i="38"/>
  <c r="J146" i="38"/>
  <c r="I146" i="38"/>
  <c r="H146" i="38"/>
  <c r="G146" i="38"/>
  <c r="F146" i="38"/>
  <c r="E146" i="38"/>
  <c r="D146" i="38"/>
  <c r="C146" i="38"/>
  <c r="B146" i="38"/>
  <c r="Z145" i="38"/>
  <c r="X145" i="38"/>
  <c r="Q145" i="38"/>
  <c r="P145" i="38"/>
  <c r="N145" i="38"/>
  <c r="O145" i="38" s="1"/>
  <c r="M145" i="38"/>
  <c r="L145" i="38"/>
  <c r="R145" i="38" s="1"/>
  <c r="S145" i="38" s="1"/>
  <c r="K145" i="38"/>
  <c r="V145" i="38" s="1"/>
  <c r="J145" i="38"/>
  <c r="I145" i="38"/>
  <c r="H145" i="38"/>
  <c r="G145" i="38"/>
  <c r="F145" i="38"/>
  <c r="E145" i="38"/>
  <c r="D145" i="38"/>
  <c r="C145" i="38"/>
  <c r="B145" i="38"/>
  <c r="Z144" i="38"/>
  <c r="X144" i="38"/>
  <c r="R144" i="38"/>
  <c r="S144" i="38" s="1"/>
  <c r="P144" i="38"/>
  <c r="O144" i="38"/>
  <c r="N144" i="38"/>
  <c r="M144" i="38"/>
  <c r="Q144" i="38" s="1"/>
  <c r="L144" i="38"/>
  <c r="K144" i="38"/>
  <c r="Y144" i="38" s="1"/>
  <c r="J144" i="38"/>
  <c r="I144" i="38"/>
  <c r="H144" i="38"/>
  <c r="G144" i="38"/>
  <c r="F144" i="38"/>
  <c r="E144" i="38"/>
  <c r="D144" i="38"/>
  <c r="C144" i="38"/>
  <c r="B144" i="38"/>
  <c r="Z143" i="38"/>
  <c r="X143" i="38"/>
  <c r="V143" i="38"/>
  <c r="P143" i="38"/>
  <c r="O143" i="38"/>
  <c r="N143" i="38"/>
  <c r="M143" i="38"/>
  <c r="Q143" i="38" s="1"/>
  <c r="L143" i="38"/>
  <c r="R143" i="38" s="1"/>
  <c r="S143" i="38" s="1"/>
  <c r="K143" i="38"/>
  <c r="Y143" i="38" s="1"/>
  <c r="J143" i="38"/>
  <c r="I143" i="38"/>
  <c r="H143" i="38"/>
  <c r="G143" i="38"/>
  <c r="F143" i="38"/>
  <c r="E143" i="38"/>
  <c r="D143" i="38"/>
  <c r="C143" i="38"/>
  <c r="B143" i="38"/>
  <c r="Z142" i="38"/>
  <c r="X142" i="38"/>
  <c r="P142" i="38"/>
  <c r="O142" i="38"/>
  <c r="N142" i="38"/>
  <c r="M142" i="38"/>
  <c r="Q142" i="38" s="1"/>
  <c r="L142" i="38"/>
  <c r="R142" i="38" s="1"/>
  <c r="S142" i="38" s="1"/>
  <c r="K142" i="38"/>
  <c r="Y142" i="38" s="1"/>
  <c r="J142" i="38"/>
  <c r="I142" i="38"/>
  <c r="H142" i="38"/>
  <c r="G142" i="38"/>
  <c r="F142" i="38"/>
  <c r="E142" i="38"/>
  <c r="D142" i="38"/>
  <c r="C142" i="38"/>
  <c r="B142" i="38"/>
  <c r="Z141" i="38"/>
  <c r="X141" i="38"/>
  <c r="V141" i="38"/>
  <c r="P141" i="38"/>
  <c r="N141" i="38"/>
  <c r="M141" i="38"/>
  <c r="Q141" i="38" s="1"/>
  <c r="L141" i="38"/>
  <c r="K141" i="38"/>
  <c r="J141" i="38"/>
  <c r="I141" i="38"/>
  <c r="H141" i="38"/>
  <c r="G141" i="38"/>
  <c r="F141" i="38"/>
  <c r="E141" i="38"/>
  <c r="D141" i="38"/>
  <c r="C141" i="38"/>
  <c r="B141" i="38"/>
  <c r="Z140" i="38"/>
  <c r="X140" i="38"/>
  <c r="P140" i="38"/>
  <c r="N140" i="38"/>
  <c r="O140" i="38" s="1"/>
  <c r="M140" i="38"/>
  <c r="Q140" i="38" s="1"/>
  <c r="L140" i="38"/>
  <c r="K140" i="38"/>
  <c r="V140" i="38" s="1"/>
  <c r="J140" i="38"/>
  <c r="I140" i="38"/>
  <c r="H140" i="38"/>
  <c r="G140" i="38"/>
  <c r="F140" i="38"/>
  <c r="E140" i="38"/>
  <c r="D140" i="38"/>
  <c r="C140" i="38"/>
  <c r="B140" i="38"/>
  <c r="Z139" i="38"/>
  <c r="X139" i="38"/>
  <c r="V139" i="38"/>
  <c r="P139" i="38"/>
  <c r="O139" i="38"/>
  <c r="N139" i="38"/>
  <c r="Y139" i="38" s="1"/>
  <c r="M139" i="38"/>
  <c r="Q139" i="38" s="1"/>
  <c r="L139" i="38"/>
  <c r="K139" i="38"/>
  <c r="J139" i="38"/>
  <c r="I139" i="38"/>
  <c r="H139" i="38"/>
  <c r="G139" i="38"/>
  <c r="F139" i="38"/>
  <c r="E139" i="38"/>
  <c r="D139" i="38"/>
  <c r="C139" i="38"/>
  <c r="B139" i="38"/>
  <c r="Z138" i="38"/>
  <c r="X138" i="38"/>
  <c r="P138" i="38"/>
  <c r="N138" i="38"/>
  <c r="O138" i="38" s="1"/>
  <c r="M138" i="38"/>
  <c r="Q138" i="38" s="1"/>
  <c r="L138" i="38"/>
  <c r="K138" i="38"/>
  <c r="J138" i="38"/>
  <c r="I138" i="38"/>
  <c r="H138" i="38"/>
  <c r="G138" i="38"/>
  <c r="F138" i="38"/>
  <c r="E138" i="38"/>
  <c r="D138" i="38"/>
  <c r="C138" i="38"/>
  <c r="B138" i="38"/>
  <c r="Z137" i="38"/>
  <c r="X137" i="38"/>
  <c r="P137" i="38"/>
  <c r="O137" i="38"/>
  <c r="N137" i="38"/>
  <c r="M137" i="38"/>
  <c r="Q137" i="38" s="1"/>
  <c r="L137" i="38"/>
  <c r="K137" i="38"/>
  <c r="J137" i="38"/>
  <c r="I137" i="38"/>
  <c r="H137" i="38"/>
  <c r="G137" i="38"/>
  <c r="F137" i="38"/>
  <c r="E137" i="38"/>
  <c r="D137" i="38"/>
  <c r="C137" i="38"/>
  <c r="B137" i="38"/>
  <c r="Z136" i="38"/>
  <c r="X136" i="38"/>
  <c r="P136" i="38"/>
  <c r="O136" i="38"/>
  <c r="N136" i="38"/>
  <c r="M136" i="38"/>
  <c r="Q136" i="38" s="1"/>
  <c r="L136" i="38"/>
  <c r="K136" i="38"/>
  <c r="V136" i="38" s="1"/>
  <c r="J136" i="38"/>
  <c r="I136" i="38"/>
  <c r="H136" i="38"/>
  <c r="G136" i="38"/>
  <c r="F136" i="38"/>
  <c r="E136" i="38"/>
  <c r="D136" i="38"/>
  <c r="C136" i="38"/>
  <c r="B136" i="38"/>
  <c r="Z135" i="38"/>
  <c r="Y135" i="38"/>
  <c r="X135" i="38"/>
  <c r="P135" i="38"/>
  <c r="N135" i="38"/>
  <c r="O135" i="38" s="1"/>
  <c r="M135" i="38"/>
  <c r="Q135" i="38" s="1"/>
  <c r="L135" i="38"/>
  <c r="K135" i="38"/>
  <c r="V135" i="38" s="1"/>
  <c r="J135" i="38"/>
  <c r="I135" i="38"/>
  <c r="H135" i="38"/>
  <c r="G135" i="38"/>
  <c r="F135" i="38"/>
  <c r="E135" i="38"/>
  <c r="D135" i="38"/>
  <c r="C135" i="38"/>
  <c r="B135" i="38"/>
  <c r="Z134" i="38"/>
  <c r="X134" i="38"/>
  <c r="P134" i="38"/>
  <c r="N134" i="38"/>
  <c r="O134" i="38" s="1"/>
  <c r="M134" i="38"/>
  <c r="Q134" i="38" s="1"/>
  <c r="L134" i="38"/>
  <c r="R134" i="38" s="1"/>
  <c r="S134" i="38" s="1"/>
  <c r="K134" i="38"/>
  <c r="Y134" i="38" s="1"/>
  <c r="J134" i="38"/>
  <c r="I134" i="38"/>
  <c r="H134" i="38"/>
  <c r="G134" i="38"/>
  <c r="F134" i="38"/>
  <c r="E134" i="38"/>
  <c r="D134" i="38"/>
  <c r="C134" i="38"/>
  <c r="B134" i="38"/>
  <c r="Z133" i="38"/>
  <c r="X133" i="38"/>
  <c r="P133" i="38"/>
  <c r="O133" i="38"/>
  <c r="N133" i="38"/>
  <c r="M133" i="38"/>
  <c r="Q133" i="38" s="1"/>
  <c r="L133" i="38"/>
  <c r="K133" i="38"/>
  <c r="V133" i="38" s="1"/>
  <c r="J133" i="38"/>
  <c r="I133" i="38"/>
  <c r="H133" i="38"/>
  <c r="G133" i="38"/>
  <c r="F133" i="38"/>
  <c r="E133" i="38"/>
  <c r="D133" i="38"/>
  <c r="C133" i="38"/>
  <c r="B133" i="38"/>
  <c r="Z132" i="38"/>
  <c r="X132" i="38"/>
  <c r="V132" i="38"/>
  <c r="P132" i="38"/>
  <c r="O132" i="38"/>
  <c r="N132" i="38"/>
  <c r="M132" i="38"/>
  <c r="Q132" i="38" s="1"/>
  <c r="R132" i="38" s="1"/>
  <c r="S132" i="38" s="1"/>
  <c r="L132" i="38"/>
  <c r="K132" i="38"/>
  <c r="Y132" i="38" s="1"/>
  <c r="J132" i="38"/>
  <c r="I132" i="38"/>
  <c r="H132" i="38"/>
  <c r="G132" i="38"/>
  <c r="F132" i="38"/>
  <c r="E132" i="38"/>
  <c r="D132" i="38"/>
  <c r="C132" i="38"/>
  <c r="B132" i="38"/>
  <c r="Z131" i="38"/>
  <c r="X131" i="38"/>
  <c r="Q131" i="38"/>
  <c r="P131" i="38"/>
  <c r="N131" i="38"/>
  <c r="O131" i="38" s="1"/>
  <c r="M131" i="38"/>
  <c r="L131" i="38"/>
  <c r="R131" i="38" s="1"/>
  <c r="S131" i="38" s="1"/>
  <c r="K131" i="38"/>
  <c r="V131" i="38" s="1"/>
  <c r="J131" i="38"/>
  <c r="I131" i="38"/>
  <c r="H131" i="38"/>
  <c r="G131" i="38"/>
  <c r="F131" i="38"/>
  <c r="E131" i="38"/>
  <c r="D131" i="38"/>
  <c r="C131" i="38"/>
  <c r="B131" i="38"/>
  <c r="Z130" i="38"/>
  <c r="X130" i="38"/>
  <c r="P130" i="38"/>
  <c r="O130" i="38"/>
  <c r="N130" i="38"/>
  <c r="M130" i="38"/>
  <c r="Q130" i="38" s="1"/>
  <c r="L130" i="38"/>
  <c r="K130" i="38"/>
  <c r="Y130" i="38" s="1"/>
  <c r="J130" i="38"/>
  <c r="I130" i="38"/>
  <c r="H130" i="38"/>
  <c r="G130" i="38"/>
  <c r="F130" i="38"/>
  <c r="E130" i="38"/>
  <c r="D130" i="38"/>
  <c r="C130" i="38"/>
  <c r="B130" i="38"/>
  <c r="Z129" i="38"/>
  <c r="X129" i="38"/>
  <c r="Q129" i="38"/>
  <c r="P129" i="38"/>
  <c r="N129" i="38"/>
  <c r="O129" i="38" s="1"/>
  <c r="M129" i="38"/>
  <c r="L129" i="38"/>
  <c r="R129" i="38" s="1"/>
  <c r="S129" i="38" s="1"/>
  <c r="K129" i="38"/>
  <c r="V129" i="38" s="1"/>
  <c r="J129" i="38"/>
  <c r="I129" i="38"/>
  <c r="H129" i="38"/>
  <c r="G129" i="38"/>
  <c r="F129" i="38"/>
  <c r="E129" i="38"/>
  <c r="D129" i="38"/>
  <c r="C129" i="38"/>
  <c r="B129" i="38"/>
  <c r="Z128" i="38"/>
  <c r="Y128" i="38"/>
  <c r="X128" i="38"/>
  <c r="P128" i="38"/>
  <c r="N128" i="38"/>
  <c r="O128" i="38" s="1"/>
  <c r="M128" i="38"/>
  <c r="Q128" i="38" s="1"/>
  <c r="L128" i="38"/>
  <c r="R128" i="38" s="1"/>
  <c r="S128" i="38" s="1"/>
  <c r="K128" i="38"/>
  <c r="V128" i="38" s="1"/>
  <c r="J128" i="38"/>
  <c r="I128" i="38"/>
  <c r="H128" i="38"/>
  <c r="G128" i="38"/>
  <c r="F128" i="38"/>
  <c r="E128" i="38"/>
  <c r="D128" i="38"/>
  <c r="C128" i="38"/>
  <c r="B128" i="38"/>
  <c r="Z127" i="38"/>
  <c r="Y127" i="38"/>
  <c r="X127" i="38"/>
  <c r="P127" i="38"/>
  <c r="N127" i="38"/>
  <c r="O127" i="38" s="1"/>
  <c r="M127" i="38"/>
  <c r="Q127" i="38" s="1"/>
  <c r="L127" i="38"/>
  <c r="R127" i="38" s="1"/>
  <c r="S127" i="38" s="1"/>
  <c r="K127" i="38"/>
  <c r="V127" i="38" s="1"/>
  <c r="J127" i="38"/>
  <c r="I127" i="38"/>
  <c r="H127" i="38"/>
  <c r="G127" i="38"/>
  <c r="F127" i="38"/>
  <c r="E127" i="38"/>
  <c r="D127" i="38"/>
  <c r="C127" i="38"/>
  <c r="B127" i="38"/>
  <c r="Z126" i="38"/>
  <c r="Y126" i="38"/>
  <c r="X126" i="38"/>
  <c r="P126" i="38"/>
  <c r="N126" i="38"/>
  <c r="O126" i="38" s="1"/>
  <c r="M126" i="38"/>
  <c r="Q126" i="38" s="1"/>
  <c r="R126" i="38" s="1"/>
  <c r="S126" i="38" s="1"/>
  <c r="L126" i="38"/>
  <c r="K126" i="38"/>
  <c r="V126" i="38" s="1"/>
  <c r="J126" i="38"/>
  <c r="I126" i="38"/>
  <c r="H126" i="38"/>
  <c r="G126" i="38"/>
  <c r="F126" i="38"/>
  <c r="E126" i="38"/>
  <c r="D126" i="38"/>
  <c r="C126" i="38"/>
  <c r="B126" i="38"/>
  <c r="Z125" i="38"/>
  <c r="X125" i="38"/>
  <c r="V125" i="38"/>
  <c r="P125" i="38"/>
  <c r="O125" i="38"/>
  <c r="N125" i="38"/>
  <c r="M125" i="38"/>
  <c r="Q125" i="38" s="1"/>
  <c r="R125" i="38" s="1"/>
  <c r="S125" i="38" s="1"/>
  <c r="L125" i="38"/>
  <c r="K125" i="38"/>
  <c r="Y125" i="38" s="1"/>
  <c r="J125" i="38"/>
  <c r="I125" i="38"/>
  <c r="H125" i="38"/>
  <c r="G125" i="38"/>
  <c r="F125" i="38"/>
  <c r="E125" i="38"/>
  <c r="D125" i="38"/>
  <c r="C125" i="38"/>
  <c r="B125" i="38"/>
  <c r="Z124" i="38"/>
  <c r="X124" i="38"/>
  <c r="P124" i="38"/>
  <c r="N124" i="38"/>
  <c r="O124" i="38" s="1"/>
  <c r="M124" i="38"/>
  <c r="Q124" i="38" s="1"/>
  <c r="R124" i="38" s="1"/>
  <c r="S124" i="38" s="1"/>
  <c r="AA124" i="38" s="1"/>
  <c r="L124" i="38"/>
  <c r="K124" i="38"/>
  <c r="Y124" i="38" s="1"/>
  <c r="J124" i="38"/>
  <c r="I124" i="38"/>
  <c r="H124" i="38"/>
  <c r="G124" i="38"/>
  <c r="F124" i="38"/>
  <c r="E124" i="38"/>
  <c r="D124" i="38"/>
  <c r="C124" i="38"/>
  <c r="B124" i="38"/>
  <c r="Z123" i="38"/>
  <c r="X123" i="38"/>
  <c r="V123" i="38"/>
  <c r="P123" i="38"/>
  <c r="N123" i="38"/>
  <c r="O123" i="38" s="1"/>
  <c r="M123" i="38"/>
  <c r="Q123" i="38" s="1"/>
  <c r="R123" i="38" s="1"/>
  <c r="S123" i="38" s="1"/>
  <c r="AA123" i="38" s="1"/>
  <c r="L123" i="38"/>
  <c r="K123" i="38"/>
  <c r="J123" i="38"/>
  <c r="I123" i="38"/>
  <c r="H123" i="38"/>
  <c r="G123" i="38"/>
  <c r="F123" i="38"/>
  <c r="E123" i="38"/>
  <c r="D123" i="38"/>
  <c r="C123" i="38"/>
  <c r="B123" i="38"/>
  <c r="Z122" i="38"/>
  <c r="X122" i="38"/>
  <c r="P122" i="38"/>
  <c r="O122" i="38"/>
  <c r="N122" i="38"/>
  <c r="M122" i="38"/>
  <c r="Q122" i="38" s="1"/>
  <c r="L122" i="38"/>
  <c r="K122" i="38"/>
  <c r="Y122" i="38" s="1"/>
  <c r="J122" i="38"/>
  <c r="I122" i="38"/>
  <c r="H122" i="38"/>
  <c r="G122" i="38"/>
  <c r="F122" i="38"/>
  <c r="E122" i="38"/>
  <c r="D122" i="38"/>
  <c r="C122" i="38"/>
  <c r="B122" i="38"/>
  <c r="Z121" i="38"/>
  <c r="X121" i="38"/>
  <c r="V121" i="38"/>
  <c r="P121" i="38"/>
  <c r="N121" i="38"/>
  <c r="O121" i="38" s="1"/>
  <c r="M121" i="38"/>
  <c r="Q121" i="38" s="1"/>
  <c r="L121" i="38"/>
  <c r="K121" i="38"/>
  <c r="J121" i="38"/>
  <c r="I121" i="38"/>
  <c r="H121" i="38"/>
  <c r="G121" i="38"/>
  <c r="F121" i="38"/>
  <c r="E121" i="38"/>
  <c r="D121" i="38"/>
  <c r="C121" i="38"/>
  <c r="B121" i="38"/>
  <c r="Z120" i="38"/>
  <c r="X120" i="38"/>
  <c r="P120" i="38"/>
  <c r="O120" i="38"/>
  <c r="N120" i="38"/>
  <c r="M120" i="38"/>
  <c r="Q120" i="38" s="1"/>
  <c r="L120" i="38"/>
  <c r="K120" i="38"/>
  <c r="Y120" i="38" s="1"/>
  <c r="J120" i="38"/>
  <c r="I120" i="38"/>
  <c r="H120" i="38"/>
  <c r="G120" i="38"/>
  <c r="F120" i="38"/>
  <c r="E120" i="38"/>
  <c r="D120" i="38"/>
  <c r="C120" i="38"/>
  <c r="B120" i="38"/>
  <c r="Z119" i="38"/>
  <c r="X119" i="38"/>
  <c r="T119" i="38"/>
  <c r="P119" i="38"/>
  <c r="O119" i="38"/>
  <c r="N119" i="38"/>
  <c r="M119" i="38"/>
  <c r="Q119" i="38" s="1"/>
  <c r="L119" i="38"/>
  <c r="R119" i="38" s="1"/>
  <c r="S119" i="38" s="1"/>
  <c r="AA119" i="38" s="1"/>
  <c r="K119" i="38"/>
  <c r="V119" i="38" s="1"/>
  <c r="J119" i="38"/>
  <c r="I119" i="38"/>
  <c r="H119" i="38"/>
  <c r="G119" i="38"/>
  <c r="F119" i="38"/>
  <c r="E119" i="38"/>
  <c r="D119" i="38"/>
  <c r="C119" i="38"/>
  <c r="B119" i="38"/>
  <c r="Z118" i="38"/>
  <c r="X118" i="38"/>
  <c r="P118" i="38"/>
  <c r="N118" i="38"/>
  <c r="O118" i="38" s="1"/>
  <c r="M118" i="38"/>
  <c r="Q118" i="38" s="1"/>
  <c r="L118" i="38"/>
  <c r="K118" i="38"/>
  <c r="Y118" i="38" s="1"/>
  <c r="J118" i="38"/>
  <c r="I118" i="38"/>
  <c r="H118" i="38"/>
  <c r="G118" i="38"/>
  <c r="F118" i="38"/>
  <c r="E118" i="38"/>
  <c r="D118" i="38"/>
  <c r="C118" i="38"/>
  <c r="B118" i="38"/>
  <c r="Z117" i="38"/>
  <c r="Y117" i="38"/>
  <c r="X117" i="38"/>
  <c r="P117" i="38"/>
  <c r="N117" i="38"/>
  <c r="O117" i="38" s="1"/>
  <c r="M117" i="38"/>
  <c r="Q117" i="38" s="1"/>
  <c r="L117" i="38"/>
  <c r="K117" i="38"/>
  <c r="V117" i="38" s="1"/>
  <c r="J117" i="38"/>
  <c r="I117" i="38"/>
  <c r="H117" i="38"/>
  <c r="G117" i="38"/>
  <c r="F117" i="38"/>
  <c r="E117" i="38"/>
  <c r="D117" i="38"/>
  <c r="C117" i="38"/>
  <c r="B117" i="38"/>
  <c r="Z116" i="38"/>
  <c r="X116" i="38"/>
  <c r="V116" i="38"/>
  <c r="P116" i="38"/>
  <c r="O116" i="38"/>
  <c r="N116" i="38"/>
  <c r="Y116" i="38" s="1"/>
  <c r="M116" i="38"/>
  <c r="Q116" i="38" s="1"/>
  <c r="L116" i="38"/>
  <c r="K116" i="38"/>
  <c r="J116" i="38"/>
  <c r="I116" i="38"/>
  <c r="H116" i="38"/>
  <c r="G116" i="38"/>
  <c r="F116" i="38"/>
  <c r="E116" i="38"/>
  <c r="D116" i="38"/>
  <c r="C116" i="38"/>
  <c r="B116" i="38"/>
  <c r="Z115" i="38"/>
  <c r="X115" i="38"/>
  <c r="P115" i="38"/>
  <c r="N115" i="38"/>
  <c r="O115" i="38" s="1"/>
  <c r="M115" i="38"/>
  <c r="Q115" i="38" s="1"/>
  <c r="L115" i="38"/>
  <c r="R115" i="38" s="1"/>
  <c r="S115" i="38" s="1"/>
  <c r="K115" i="38"/>
  <c r="V115" i="38" s="1"/>
  <c r="J115" i="38"/>
  <c r="I115" i="38"/>
  <c r="H115" i="38"/>
  <c r="G115" i="38"/>
  <c r="F115" i="38"/>
  <c r="E115" i="38"/>
  <c r="D115" i="38"/>
  <c r="C115" i="38"/>
  <c r="B115" i="38"/>
  <c r="Z114" i="38"/>
  <c r="X114" i="38"/>
  <c r="V114" i="38"/>
  <c r="P114" i="38"/>
  <c r="N114" i="38"/>
  <c r="O114" i="38" s="1"/>
  <c r="M114" i="38"/>
  <c r="Q114" i="38" s="1"/>
  <c r="L114" i="38"/>
  <c r="K114" i="38"/>
  <c r="J114" i="38"/>
  <c r="I114" i="38"/>
  <c r="H114" i="38"/>
  <c r="G114" i="38"/>
  <c r="F114" i="38"/>
  <c r="E114" i="38"/>
  <c r="D114" i="38"/>
  <c r="C114" i="38"/>
  <c r="B114" i="38"/>
  <c r="Z113" i="38"/>
  <c r="X113" i="38"/>
  <c r="P113" i="38"/>
  <c r="N113" i="38"/>
  <c r="O113" i="38" s="1"/>
  <c r="M113" i="38"/>
  <c r="Q113" i="38" s="1"/>
  <c r="L113" i="38"/>
  <c r="K113" i="38"/>
  <c r="J113" i="38"/>
  <c r="I113" i="38"/>
  <c r="H113" i="38"/>
  <c r="G113" i="38"/>
  <c r="F113" i="38"/>
  <c r="E113" i="38"/>
  <c r="D113" i="38"/>
  <c r="C113" i="38"/>
  <c r="B113" i="38"/>
  <c r="Z112" i="38"/>
  <c r="Y112" i="38"/>
  <c r="X112" i="38"/>
  <c r="V112" i="38"/>
  <c r="P112" i="38"/>
  <c r="O112" i="38"/>
  <c r="N112" i="38"/>
  <c r="M112" i="38"/>
  <c r="Q112" i="38" s="1"/>
  <c r="R112" i="38" s="1"/>
  <c r="S112" i="38" s="1"/>
  <c r="L112" i="38"/>
  <c r="K112" i="38"/>
  <c r="J112" i="38"/>
  <c r="I112" i="38"/>
  <c r="H112" i="38"/>
  <c r="G112" i="38"/>
  <c r="F112" i="38"/>
  <c r="E112" i="38"/>
  <c r="D112" i="38"/>
  <c r="C112" i="38"/>
  <c r="B112" i="38"/>
  <c r="Z111" i="38"/>
  <c r="X111" i="38"/>
  <c r="P111" i="38"/>
  <c r="O111" i="38"/>
  <c r="N111" i="38"/>
  <c r="M111" i="38"/>
  <c r="Q111" i="38" s="1"/>
  <c r="L111" i="38"/>
  <c r="K111" i="38"/>
  <c r="V111" i="38" s="1"/>
  <c r="J111" i="38"/>
  <c r="I111" i="38"/>
  <c r="H111" i="38"/>
  <c r="G111" i="38"/>
  <c r="F111" i="38"/>
  <c r="E111" i="38"/>
  <c r="D111" i="38"/>
  <c r="C111" i="38"/>
  <c r="B111" i="38"/>
  <c r="Z110" i="38"/>
  <c r="X110" i="38"/>
  <c r="P110" i="38"/>
  <c r="N110" i="38"/>
  <c r="O110" i="38" s="1"/>
  <c r="M110" i="38"/>
  <c r="Q110" i="38" s="1"/>
  <c r="L110" i="38"/>
  <c r="K110" i="38"/>
  <c r="Y110" i="38" s="1"/>
  <c r="J110" i="38"/>
  <c r="I110" i="38"/>
  <c r="H110" i="38"/>
  <c r="G110" i="38"/>
  <c r="F110" i="38"/>
  <c r="E110" i="38"/>
  <c r="D110" i="38"/>
  <c r="C110" i="38"/>
  <c r="B110" i="38"/>
  <c r="Z109" i="38"/>
  <c r="X109" i="38"/>
  <c r="P109" i="38"/>
  <c r="N109" i="38"/>
  <c r="O109" i="38" s="1"/>
  <c r="M109" i="38"/>
  <c r="Q109" i="38" s="1"/>
  <c r="R109" i="38" s="1"/>
  <c r="S109" i="38" s="1"/>
  <c r="L109" i="38"/>
  <c r="K109" i="38"/>
  <c r="J109" i="38"/>
  <c r="I109" i="38"/>
  <c r="H109" i="38"/>
  <c r="G109" i="38"/>
  <c r="F109" i="38"/>
  <c r="E109" i="38"/>
  <c r="D109" i="38"/>
  <c r="C109" i="38"/>
  <c r="B109" i="38"/>
  <c r="Z108" i="38"/>
  <c r="X108" i="38"/>
  <c r="P108" i="38"/>
  <c r="O108" i="38"/>
  <c r="N108" i="38"/>
  <c r="M108" i="38"/>
  <c r="Q108" i="38" s="1"/>
  <c r="L108" i="38"/>
  <c r="R108" i="38" s="1"/>
  <c r="S108" i="38" s="1"/>
  <c r="K108" i="38"/>
  <c r="V108" i="38" s="1"/>
  <c r="J108" i="38"/>
  <c r="I108" i="38"/>
  <c r="H108" i="38"/>
  <c r="G108" i="38"/>
  <c r="F108" i="38"/>
  <c r="E108" i="38"/>
  <c r="D108" i="38"/>
  <c r="C108" i="38"/>
  <c r="B108" i="38"/>
  <c r="Z107" i="38"/>
  <c r="X107" i="38"/>
  <c r="P107" i="38"/>
  <c r="O107" i="38"/>
  <c r="N107" i="38"/>
  <c r="M107" i="38"/>
  <c r="Q107" i="38" s="1"/>
  <c r="L107" i="38"/>
  <c r="K107" i="38"/>
  <c r="V107" i="38" s="1"/>
  <c r="J107" i="38"/>
  <c r="I107" i="38"/>
  <c r="H107" i="38"/>
  <c r="G107" i="38"/>
  <c r="F107" i="38"/>
  <c r="E107" i="38"/>
  <c r="D107" i="38"/>
  <c r="C107" i="38"/>
  <c r="B107" i="38"/>
  <c r="Z106" i="38"/>
  <c r="X106" i="38"/>
  <c r="P106" i="38"/>
  <c r="O106" i="38"/>
  <c r="N106" i="38"/>
  <c r="M106" i="38"/>
  <c r="Q106" i="38" s="1"/>
  <c r="L106" i="38"/>
  <c r="K106" i="38"/>
  <c r="V106" i="38" s="1"/>
  <c r="J106" i="38"/>
  <c r="I106" i="38"/>
  <c r="H106" i="38"/>
  <c r="G106" i="38"/>
  <c r="F106" i="38"/>
  <c r="E106" i="38"/>
  <c r="D106" i="38"/>
  <c r="C106" i="38"/>
  <c r="B106" i="38"/>
  <c r="Z105" i="38"/>
  <c r="X105" i="38"/>
  <c r="P105" i="38"/>
  <c r="O105" i="38"/>
  <c r="N105" i="38"/>
  <c r="M105" i="38"/>
  <c r="Q105" i="38" s="1"/>
  <c r="L105" i="38"/>
  <c r="K105" i="38"/>
  <c r="V105" i="38" s="1"/>
  <c r="J105" i="38"/>
  <c r="I105" i="38"/>
  <c r="H105" i="38"/>
  <c r="G105" i="38"/>
  <c r="F105" i="38"/>
  <c r="E105" i="38"/>
  <c r="D105" i="38"/>
  <c r="C105" i="38"/>
  <c r="B105" i="38"/>
  <c r="Z104" i="38"/>
  <c r="X104" i="38"/>
  <c r="Q104" i="38"/>
  <c r="P104" i="38"/>
  <c r="N104" i="38"/>
  <c r="O104" i="38" s="1"/>
  <c r="M104" i="38"/>
  <c r="L104" i="38"/>
  <c r="K104" i="38"/>
  <c r="V104" i="38" s="1"/>
  <c r="J104" i="38"/>
  <c r="I104" i="38"/>
  <c r="H104" i="38"/>
  <c r="G104" i="38"/>
  <c r="F104" i="38"/>
  <c r="E104" i="38"/>
  <c r="D104" i="38"/>
  <c r="C104" i="38"/>
  <c r="B104" i="38"/>
  <c r="Z103" i="38"/>
  <c r="X103" i="38"/>
  <c r="P103" i="38"/>
  <c r="N103" i="38"/>
  <c r="O103" i="38" s="1"/>
  <c r="M103" i="38"/>
  <c r="Q103" i="38" s="1"/>
  <c r="R103" i="38" s="1"/>
  <c r="S103" i="38" s="1"/>
  <c r="L103" i="38"/>
  <c r="K103" i="38"/>
  <c r="V103" i="38" s="1"/>
  <c r="J103" i="38"/>
  <c r="I103" i="38"/>
  <c r="H103" i="38"/>
  <c r="G103" i="38"/>
  <c r="F103" i="38"/>
  <c r="E103" i="38"/>
  <c r="D103" i="38"/>
  <c r="C103" i="38"/>
  <c r="B103" i="38"/>
  <c r="Z102" i="38"/>
  <c r="X102" i="38"/>
  <c r="V102" i="38"/>
  <c r="P102" i="38"/>
  <c r="N102" i="38"/>
  <c r="O102" i="38" s="1"/>
  <c r="M102" i="38"/>
  <c r="Q102" i="38" s="1"/>
  <c r="L102" i="38"/>
  <c r="R102" i="38" s="1"/>
  <c r="S102" i="38" s="1"/>
  <c r="K102" i="38"/>
  <c r="J102" i="38"/>
  <c r="I102" i="38"/>
  <c r="H102" i="38"/>
  <c r="G102" i="38"/>
  <c r="F102" i="38"/>
  <c r="E102" i="38"/>
  <c r="D102" i="38"/>
  <c r="C102" i="38"/>
  <c r="B102" i="38"/>
  <c r="Z101" i="38"/>
  <c r="X101" i="38"/>
  <c r="V101" i="38"/>
  <c r="P101" i="38"/>
  <c r="N101" i="38"/>
  <c r="O101" i="38" s="1"/>
  <c r="M101" i="38"/>
  <c r="Q101" i="38" s="1"/>
  <c r="R101" i="38" s="1"/>
  <c r="S101" i="38" s="1"/>
  <c r="L101" i="38"/>
  <c r="K101" i="38"/>
  <c r="J101" i="38"/>
  <c r="I101" i="38"/>
  <c r="H101" i="38"/>
  <c r="G101" i="38"/>
  <c r="F101" i="38"/>
  <c r="E101" i="38"/>
  <c r="D101" i="38"/>
  <c r="C101" i="38"/>
  <c r="B101" i="38"/>
  <c r="Z100" i="38"/>
  <c r="X100" i="38"/>
  <c r="P100" i="38"/>
  <c r="O100" i="38"/>
  <c r="N100" i="38"/>
  <c r="M100" i="38"/>
  <c r="Q100" i="38" s="1"/>
  <c r="L100" i="38"/>
  <c r="K100" i="38"/>
  <c r="J100" i="38"/>
  <c r="I100" i="38"/>
  <c r="H100" i="38"/>
  <c r="G100" i="38"/>
  <c r="F100" i="38"/>
  <c r="E100" i="38"/>
  <c r="D100" i="38"/>
  <c r="C100" i="38"/>
  <c r="B100" i="38"/>
  <c r="Z99" i="38"/>
  <c r="X99" i="38"/>
  <c r="V99" i="38"/>
  <c r="P99" i="38"/>
  <c r="N99" i="38"/>
  <c r="O99" i="38" s="1"/>
  <c r="M99" i="38"/>
  <c r="Q99" i="38" s="1"/>
  <c r="L99" i="38"/>
  <c r="K99" i="38"/>
  <c r="J99" i="38"/>
  <c r="I99" i="38"/>
  <c r="H99" i="38"/>
  <c r="G99" i="38"/>
  <c r="F99" i="38"/>
  <c r="E99" i="38"/>
  <c r="D99" i="38"/>
  <c r="C99" i="38"/>
  <c r="B99" i="38"/>
  <c r="Z98" i="38"/>
  <c r="X98" i="38"/>
  <c r="P98" i="38"/>
  <c r="O98" i="38"/>
  <c r="N98" i="38"/>
  <c r="M98" i="38"/>
  <c r="Q98" i="38" s="1"/>
  <c r="R98" i="38" s="1"/>
  <c r="S98" i="38" s="1"/>
  <c r="L98" i="38"/>
  <c r="K98" i="38"/>
  <c r="V98" i="38" s="1"/>
  <c r="J98" i="38"/>
  <c r="I98" i="38"/>
  <c r="H98" i="38"/>
  <c r="G98" i="38"/>
  <c r="F98" i="38"/>
  <c r="E98" i="38"/>
  <c r="D98" i="38"/>
  <c r="C98" i="38"/>
  <c r="B98" i="38"/>
  <c r="Z97" i="38"/>
  <c r="X97" i="38"/>
  <c r="R97" i="38"/>
  <c r="S97" i="38" s="1"/>
  <c r="AA97" i="38" s="1"/>
  <c r="P97" i="38"/>
  <c r="N97" i="38"/>
  <c r="O97" i="38" s="1"/>
  <c r="M97" i="38"/>
  <c r="Q97" i="38" s="1"/>
  <c r="L97" i="38"/>
  <c r="K97" i="38"/>
  <c r="V97" i="38" s="1"/>
  <c r="J97" i="38"/>
  <c r="I97" i="38"/>
  <c r="H97" i="38"/>
  <c r="G97" i="38"/>
  <c r="F97" i="38"/>
  <c r="E97" i="38"/>
  <c r="D97" i="38"/>
  <c r="C97" i="38"/>
  <c r="B97" i="38"/>
  <c r="Z96" i="38"/>
  <c r="X96" i="38"/>
  <c r="V96" i="38"/>
  <c r="P96" i="38"/>
  <c r="N96" i="38"/>
  <c r="O96" i="38" s="1"/>
  <c r="M96" i="38"/>
  <c r="Q96" i="38" s="1"/>
  <c r="L96" i="38"/>
  <c r="K96" i="38"/>
  <c r="J96" i="38"/>
  <c r="I96" i="38"/>
  <c r="H96" i="38"/>
  <c r="G96" i="38"/>
  <c r="F96" i="38"/>
  <c r="E96" i="38"/>
  <c r="D96" i="38"/>
  <c r="C96" i="38"/>
  <c r="B96" i="38"/>
  <c r="Z95" i="38"/>
  <c r="X95" i="38"/>
  <c r="P95" i="38"/>
  <c r="N95" i="38"/>
  <c r="M95" i="38"/>
  <c r="Q95" i="38" s="1"/>
  <c r="L95" i="38"/>
  <c r="K95" i="38"/>
  <c r="V95" i="38" s="1"/>
  <c r="J95" i="38"/>
  <c r="I95" i="38"/>
  <c r="H95" i="38"/>
  <c r="G95" i="38"/>
  <c r="F95" i="38"/>
  <c r="E95" i="38"/>
  <c r="D95" i="38"/>
  <c r="C95" i="38"/>
  <c r="B95" i="38"/>
  <c r="Z94" i="38"/>
  <c r="X94" i="38"/>
  <c r="P94" i="38"/>
  <c r="N94" i="38"/>
  <c r="O94" i="38" s="1"/>
  <c r="M94" i="38"/>
  <c r="Q94" i="38" s="1"/>
  <c r="L94" i="38"/>
  <c r="K94" i="38"/>
  <c r="J94" i="38"/>
  <c r="I94" i="38"/>
  <c r="H94" i="38"/>
  <c r="G94" i="38"/>
  <c r="F94" i="38"/>
  <c r="E94" i="38"/>
  <c r="D94" i="38"/>
  <c r="C94" i="38"/>
  <c r="B94" i="38"/>
  <c r="Z93" i="38"/>
  <c r="Y93" i="38"/>
  <c r="X93" i="38"/>
  <c r="R93" i="38"/>
  <c r="S93" i="38" s="1"/>
  <c r="P93" i="38"/>
  <c r="O93" i="38"/>
  <c r="N93" i="38"/>
  <c r="M93" i="38"/>
  <c r="Q93" i="38" s="1"/>
  <c r="L93" i="38"/>
  <c r="K93" i="38"/>
  <c r="V93" i="38" s="1"/>
  <c r="J93" i="38"/>
  <c r="I93" i="38"/>
  <c r="H93" i="38"/>
  <c r="G93" i="38"/>
  <c r="F93" i="38"/>
  <c r="E93" i="38"/>
  <c r="D93" i="38"/>
  <c r="C93" i="38"/>
  <c r="B93" i="38"/>
  <c r="Z92" i="38"/>
  <c r="X92" i="38"/>
  <c r="P92" i="38"/>
  <c r="N92" i="38"/>
  <c r="M92" i="38"/>
  <c r="Q92" i="38" s="1"/>
  <c r="L92" i="38"/>
  <c r="K92" i="38"/>
  <c r="V92" i="38" s="1"/>
  <c r="J92" i="38"/>
  <c r="I92" i="38"/>
  <c r="H92" i="38"/>
  <c r="G92" i="38"/>
  <c r="F92" i="38"/>
  <c r="E92" i="38"/>
  <c r="D92" i="38"/>
  <c r="C92" i="38"/>
  <c r="B92" i="38"/>
  <c r="AA91" i="38"/>
  <c r="Z91" i="38"/>
  <c r="X91" i="38"/>
  <c r="V91" i="38"/>
  <c r="P91" i="38"/>
  <c r="O91" i="38"/>
  <c r="N91" i="38"/>
  <c r="M91" i="38"/>
  <c r="Q91" i="38" s="1"/>
  <c r="R91" i="38" s="1"/>
  <c r="S91" i="38" s="1"/>
  <c r="T91" i="38" s="1"/>
  <c r="L91" i="38"/>
  <c r="K91" i="38"/>
  <c r="J91" i="38"/>
  <c r="I91" i="38"/>
  <c r="H91" i="38"/>
  <c r="G91" i="38"/>
  <c r="F91" i="38"/>
  <c r="E91" i="38"/>
  <c r="D91" i="38"/>
  <c r="C91" i="38"/>
  <c r="B91" i="38"/>
  <c r="Z90" i="38"/>
  <c r="X90" i="38"/>
  <c r="P90" i="38"/>
  <c r="N90" i="38"/>
  <c r="O90" i="38" s="1"/>
  <c r="M90" i="38"/>
  <c r="Q90" i="38" s="1"/>
  <c r="L90" i="38"/>
  <c r="K90" i="38"/>
  <c r="J90" i="38"/>
  <c r="I90" i="38"/>
  <c r="H90" i="38"/>
  <c r="G90" i="38"/>
  <c r="F90" i="38"/>
  <c r="E90" i="38"/>
  <c r="D90" i="38"/>
  <c r="C90" i="38"/>
  <c r="B90" i="38"/>
  <c r="Z89" i="38"/>
  <c r="X89" i="38"/>
  <c r="V89" i="38"/>
  <c r="P89" i="38"/>
  <c r="N89" i="38"/>
  <c r="O89" i="38" s="1"/>
  <c r="M89" i="38"/>
  <c r="Q89" i="38" s="1"/>
  <c r="R89" i="38" s="1"/>
  <c r="S89" i="38" s="1"/>
  <c r="L89" i="38"/>
  <c r="K89" i="38"/>
  <c r="J89" i="38"/>
  <c r="I89" i="38"/>
  <c r="H89" i="38"/>
  <c r="G89" i="38"/>
  <c r="F89" i="38"/>
  <c r="E89" i="38"/>
  <c r="D89" i="38"/>
  <c r="C89" i="38"/>
  <c r="B89" i="38"/>
  <c r="Z88" i="38"/>
  <c r="X88" i="38"/>
  <c r="P88" i="38"/>
  <c r="O88" i="38"/>
  <c r="N88" i="38"/>
  <c r="M88" i="38"/>
  <c r="Q88" i="38" s="1"/>
  <c r="R88" i="38" s="1"/>
  <c r="S88" i="38" s="1"/>
  <c r="AA88" i="38" s="1"/>
  <c r="L88" i="38"/>
  <c r="K88" i="38"/>
  <c r="Y88" i="38" s="1"/>
  <c r="J88" i="38"/>
  <c r="I88" i="38"/>
  <c r="H88" i="38"/>
  <c r="G88" i="38"/>
  <c r="F88" i="38"/>
  <c r="E88" i="38"/>
  <c r="D88" i="38"/>
  <c r="C88" i="38"/>
  <c r="B88" i="38"/>
  <c r="Z87" i="38"/>
  <c r="X87" i="38"/>
  <c r="V87" i="38"/>
  <c r="Q87" i="38"/>
  <c r="P87" i="38"/>
  <c r="N87" i="38"/>
  <c r="O87" i="38" s="1"/>
  <c r="M87" i="38"/>
  <c r="L87" i="38"/>
  <c r="K87" i="38"/>
  <c r="Y87" i="38" s="1"/>
  <c r="J87" i="38"/>
  <c r="I87" i="38"/>
  <c r="H87" i="38"/>
  <c r="G87" i="38"/>
  <c r="F87" i="38"/>
  <c r="E87" i="38"/>
  <c r="D87" i="38"/>
  <c r="C87" i="38"/>
  <c r="B87" i="38"/>
  <c r="Z86" i="38"/>
  <c r="X86" i="38"/>
  <c r="Q86" i="38"/>
  <c r="P86" i="38"/>
  <c r="N86" i="38"/>
  <c r="Y86" i="38" s="1"/>
  <c r="M86" i="38"/>
  <c r="L86" i="38"/>
  <c r="K86" i="38"/>
  <c r="V86" i="38" s="1"/>
  <c r="J86" i="38"/>
  <c r="I86" i="38"/>
  <c r="H86" i="38"/>
  <c r="G86" i="38"/>
  <c r="F86" i="38"/>
  <c r="E86" i="38"/>
  <c r="D86" i="38"/>
  <c r="C86" i="38"/>
  <c r="B86" i="38"/>
  <c r="Z85" i="38"/>
  <c r="X85" i="38"/>
  <c r="P85" i="38"/>
  <c r="N85" i="38"/>
  <c r="O85" i="38" s="1"/>
  <c r="M85" i="38"/>
  <c r="Q85" i="38" s="1"/>
  <c r="L85" i="38"/>
  <c r="R85" i="38" s="1"/>
  <c r="S85" i="38" s="1"/>
  <c r="K85" i="38"/>
  <c r="Y85" i="38" s="1"/>
  <c r="J85" i="38"/>
  <c r="I85" i="38"/>
  <c r="H85" i="38"/>
  <c r="G85" i="38"/>
  <c r="F85" i="38"/>
  <c r="E85" i="38"/>
  <c r="D85" i="38"/>
  <c r="C85" i="38"/>
  <c r="B85" i="38"/>
  <c r="Z84" i="38"/>
  <c r="X84" i="38"/>
  <c r="P84" i="38"/>
  <c r="O84" i="38"/>
  <c r="N84" i="38"/>
  <c r="M84" i="38"/>
  <c r="Q84" i="38" s="1"/>
  <c r="L84" i="38"/>
  <c r="K84" i="38"/>
  <c r="Y84" i="38" s="1"/>
  <c r="J84" i="38"/>
  <c r="I84" i="38"/>
  <c r="H84" i="38"/>
  <c r="G84" i="38"/>
  <c r="F84" i="38"/>
  <c r="E84" i="38"/>
  <c r="D84" i="38"/>
  <c r="C84" i="38"/>
  <c r="B84" i="38"/>
  <c r="Z83" i="38"/>
  <c r="X83" i="38"/>
  <c r="P83" i="38"/>
  <c r="N83" i="38"/>
  <c r="O83" i="38" s="1"/>
  <c r="M83" i="38"/>
  <c r="Q83" i="38" s="1"/>
  <c r="L83" i="38"/>
  <c r="K83" i="38"/>
  <c r="V83" i="38" s="1"/>
  <c r="J83" i="38"/>
  <c r="I83" i="38"/>
  <c r="H83" i="38"/>
  <c r="G83" i="38"/>
  <c r="F83" i="38"/>
  <c r="E83" i="38"/>
  <c r="D83" i="38"/>
  <c r="C83" i="38"/>
  <c r="B83" i="38"/>
  <c r="Z82" i="38"/>
  <c r="X82" i="38"/>
  <c r="V82" i="38"/>
  <c r="Q82" i="38"/>
  <c r="P82" i="38"/>
  <c r="N82" i="38"/>
  <c r="O82" i="38" s="1"/>
  <c r="M82" i="38"/>
  <c r="L82" i="38"/>
  <c r="K82" i="38"/>
  <c r="Y82" i="38" s="1"/>
  <c r="J82" i="38"/>
  <c r="I82" i="38"/>
  <c r="H82" i="38"/>
  <c r="G82" i="38"/>
  <c r="F82" i="38"/>
  <c r="E82" i="38"/>
  <c r="D82" i="38"/>
  <c r="C82" i="38"/>
  <c r="B82" i="38"/>
  <c r="Z81" i="38"/>
  <c r="X81" i="38"/>
  <c r="P81" i="38"/>
  <c r="O81" i="38"/>
  <c r="N81" i="38"/>
  <c r="M81" i="38"/>
  <c r="Q81" i="38" s="1"/>
  <c r="L81" i="38"/>
  <c r="K81" i="38"/>
  <c r="J81" i="38"/>
  <c r="I81" i="38"/>
  <c r="H81" i="38"/>
  <c r="G81" i="38"/>
  <c r="F81" i="38"/>
  <c r="E81" i="38"/>
  <c r="D81" i="38"/>
  <c r="C81" i="38"/>
  <c r="B81" i="38"/>
  <c r="Z80" i="38"/>
  <c r="X80" i="38"/>
  <c r="P80" i="38"/>
  <c r="N80" i="38"/>
  <c r="O80" i="38" s="1"/>
  <c r="M80" i="38"/>
  <c r="Q80" i="38" s="1"/>
  <c r="L80" i="38"/>
  <c r="K80" i="38"/>
  <c r="V80" i="38" s="1"/>
  <c r="J80" i="38"/>
  <c r="I80" i="38"/>
  <c r="H80" i="38"/>
  <c r="G80" i="38"/>
  <c r="F80" i="38"/>
  <c r="E80" i="38"/>
  <c r="D80" i="38"/>
  <c r="C80" i="38"/>
  <c r="B80" i="38"/>
  <c r="Z79" i="38"/>
  <c r="X79" i="38"/>
  <c r="V79" i="38"/>
  <c r="P79" i="38"/>
  <c r="N79" i="38"/>
  <c r="O79" i="38" s="1"/>
  <c r="M79" i="38"/>
  <c r="Q79" i="38" s="1"/>
  <c r="L79" i="38"/>
  <c r="K79" i="38"/>
  <c r="J79" i="38"/>
  <c r="I79" i="38"/>
  <c r="H79" i="38"/>
  <c r="G79" i="38"/>
  <c r="F79" i="38"/>
  <c r="E79" i="38"/>
  <c r="D79" i="38"/>
  <c r="C79" i="38"/>
  <c r="B79" i="38"/>
  <c r="Z78" i="38"/>
  <c r="X78" i="38"/>
  <c r="R78" i="38"/>
  <c r="S78" i="38" s="1"/>
  <c r="P78" i="38"/>
  <c r="N78" i="38"/>
  <c r="O78" i="38" s="1"/>
  <c r="M78" i="38"/>
  <c r="Q78" i="38" s="1"/>
  <c r="L78" i="38"/>
  <c r="K78" i="38"/>
  <c r="Y78" i="38" s="1"/>
  <c r="J78" i="38"/>
  <c r="I78" i="38"/>
  <c r="H78" i="38"/>
  <c r="G78" i="38"/>
  <c r="F78" i="38"/>
  <c r="E78" i="38"/>
  <c r="D78" i="38"/>
  <c r="C78" i="38"/>
  <c r="B78" i="38"/>
  <c r="Z77" i="38"/>
  <c r="X77" i="38"/>
  <c r="V77" i="38"/>
  <c r="Q77" i="38"/>
  <c r="P77" i="38"/>
  <c r="O77" i="38"/>
  <c r="N77" i="38"/>
  <c r="M77" i="38"/>
  <c r="L77" i="38"/>
  <c r="R77" i="38" s="1"/>
  <c r="S77" i="38" s="1"/>
  <c r="K77" i="38"/>
  <c r="Y77" i="38" s="1"/>
  <c r="J77" i="38"/>
  <c r="I77" i="38"/>
  <c r="H77" i="38"/>
  <c r="G77" i="38"/>
  <c r="F77" i="38"/>
  <c r="E77" i="38"/>
  <c r="D77" i="38"/>
  <c r="C77" i="38"/>
  <c r="B77" i="38"/>
  <c r="Z76" i="38"/>
  <c r="X76" i="38"/>
  <c r="V76" i="38"/>
  <c r="Q76" i="38"/>
  <c r="P76" i="38"/>
  <c r="N76" i="38"/>
  <c r="O76" i="38" s="1"/>
  <c r="M76" i="38"/>
  <c r="L76" i="38"/>
  <c r="K76" i="38"/>
  <c r="J76" i="38"/>
  <c r="I76" i="38"/>
  <c r="H76" i="38"/>
  <c r="G76" i="38"/>
  <c r="F76" i="38"/>
  <c r="E76" i="38"/>
  <c r="D76" i="38"/>
  <c r="C76" i="38"/>
  <c r="B76" i="38"/>
  <c r="Z75" i="38"/>
  <c r="X75" i="38"/>
  <c r="V75" i="38"/>
  <c r="P75" i="38"/>
  <c r="N75" i="38"/>
  <c r="O75" i="38" s="1"/>
  <c r="M75" i="38"/>
  <c r="Q75" i="38" s="1"/>
  <c r="L75" i="38"/>
  <c r="K75" i="38"/>
  <c r="Y75" i="38" s="1"/>
  <c r="J75" i="38"/>
  <c r="I75" i="38"/>
  <c r="H75" i="38"/>
  <c r="G75" i="38"/>
  <c r="F75" i="38"/>
  <c r="E75" i="38"/>
  <c r="D75" i="38"/>
  <c r="C75" i="38"/>
  <c r="B75" i="38"/>
  <c r="Z74" i="38"/>
  <c r="X74" i="38"/>
  <c r="P74" i="38"/>
  <c r="N74" i="38"/>
  <c r="O74" i="38" s="1"/>
  <c r="M74" i="38"/>
  <c r="Q74" i="38" s="1"/>
  <c r="L74" i="38"/>
  <c r="K74" i="38"/>
  <c r="V74" i="38" s="1"/>
  <c r="J74" i="38"/>
  <c r="I74" i="38"/>
  <c r="H74" i="38"/>
  <c r="G74" i="38"/>
  <c r="F74" i="38"/>
  <c r="E74" i="38"/>
  <c r="D74" i="38"/>
  <c r="C74" i="38"/>
  <c r="B74" i="38"/>
  <c r="Z73" i="38"/>
  <c r="Y73" i="38"/>
  <c r="X73" i="38"/>
  <c r="P73" i="38"/>
  <c r="N73" i="38"/>
  <c r="O73" i="38" s="1"/>
  <c r="M73" i="38"/>
  <c r="Q73" i="38" s="1"/>
  <c r="L73" i="38"/>
  <c r="R73" i="38" s="1"/>
  <c r="S73" i="38" s="1"/>
  <c r="K73" i="38"/>
  <c r="V73" i="38" s="1"/>
  <c r="J73" i="38"/>
  <c r="I73" i="38"/>
  <c r="H73" i="38"/>
  <c r="G73" i="38"/>
  <c r="F73" i="38"/>
  <c r="E73" i="38"/>
  <c r="D73" i="38"/>
  <c r="C73" i="38"/>
  <c r="B73" i="38"/>
  <c r="Z72" i="38"/>
  <c r="X72" i="38"/>
  <c r="P72" i="38"/>
  <c r="N72" i="38"/>
  <c r="O72" i="38" s="1"/>
  <c r="M72" i="38"/>
  <c r="Q72" i="38" s="1"/>
  <c r="L72" i="38"/>
  <c r="R72" i="38" s="1"/>
  <c r="S72" i="38" s="1"/>
  <c r="T72" i="38" s="1"/>
  <c r="K72" i="38"/>
  <c r="J72" i="38"/>
  <c r="I72" i="38"/>
  <c r="H72" i="38"/>
  <c r="G72" i="38"/>
  <c r="F72" i="38"/>
  <c r="E72" i="38"/>
  <c r="D72" i="38"/>
  <c r="C72" i="38"/>
  <c r="B72" i="38"/>
  <c r="Z71" i="38"/>
  <c r="Y71" i="38"/>
  <c r="X71" i="38"/>
  <c r="V71" i="38"/>
  <c r="P71" i="38"/>
  <c r="O71" i="38"/>
  <c r="N71" i="38"/>
  <c r="M71" i="38"/>
  <c r="Q71" i="38" s="1"/>
  <c r="L71" i="38"/>
  <c r="K71" i="38"/>
  <c r="J71" i="38"/>
  <c r="I71" i="38"/>
  <c r="H71" i="38"/>
  <c r="G71" i="38"/>
  <c r="F71" i="38"/>
  <c r="E71" i="38"/>
  <c r="D71" i="38"/>
  <c r="C71" i="38"/>
  <c r="B71" i="38"/>
  <c r="Z70" i="38"/>
  <c r="X70" i="38"/>
  <c r="P70" i="38"/>
  <c r="N70" i="38"/>
  <c r="O70" i="38" s="1"/>
  <c r="M70" i="38"/>
  <c r="Q70" i="38" s="1"/>
  <c r="L70" i="38"/>
  <c r="K70" i="38"/>
  <c r="Y70" i="38" s="1"/>
  <c r="J70" i="38"/>
  <c r="I70" i="38"/>
  <c r="H70" i="38"/>
  <c r="G70" i="38"/>
  <c r="F70" i="38"/>
  <c r="E70" i="38"/>
  <c r="D70" i="38"/>
  <c r="C70" i="38"/>
  <c r="B70" i="38"/>
  <c r="Z69" i="38"/>
  <c r="X69" i="38"/>
  <c r="R69" i="38"/>
  <c r="S69" i="38" s="1"/>
  <c r="Q69" i="38"/>
  <c r="P69" i="38"/>
  <c r="N69" i="38"/>
  <c r="O69" i="38" s="1"/>
  <c r="M69" i="38"/>
  <c r="L69" i="38"/>
  <c r="K69" i="38"/>
  <c r="V69" i="38" s="1"/>
  <c r="J69" i="38"/>
  <c r="I69" i="38"/>
  <c r="H69" i="38"/>
  <c r="G69" i="38"/>
  <c r="F69" i="38"/>
  <c r="E69" i="38"/>
  <c r="D69" i="38"/>
  <c r="C69" i="38"/>
  <c r="B69" i="38"/>
  <c r="Z68" i="38"/>
  <c r="X68" i="38"/>
  <c r="P68" i="38"/>
  <c r="N68" i="38"/>
  <c r="O68" i="38" s="1"/>
  <c r="M68" i="38"/>
  <c r="Q68" i="38" s="1"/>
  <c r="L68" i="38"/>
  <c r="K68" i="38"/>
  <c r="V68" i="38" s="1"/>
  <c r="J68" i="38"/>
  <c r="I68" i="38"/>
  <c r="H68" i="38"/>
  <c r="G68" i="38"/>
  <c r="F68" i="38"/>
  <c r="E68" i="38"/>
  <c r="D68" i="38"/>
  <c r="C68" i="38"/>
  <c r="B68" i="38"/>
  <c r="Z67" i="38"/>
  <c r="X67" i="38"/>
  <c r="Q67" i="38"/>
  <c r="R67" i="38" s="1"/>
  <c r="S67" i="38" s="1"/>
  <c r="P67" i="38"/>
  <c r="O67" i="38"/>
  <c r="N67" i="38"/>
  <c r="M67" i="38"/>
  <c r="L67" i="38"/>
  <c r="K67" i="38"/>
  <c r="V67" i="38" s="1"/>
  <c r="J67" i="38"/>
  <c r="I67" i="38"/>
  <c r="H67" i="38"/>
  <c r="G67" i="38"/>
  <c r="F67" i="38"/>
  <c r="E67" i="38"/>
  <c r="D67" i="38"/>
  <c r="C67" i="38"/>
  <c r="B67" i="38"/>
  <c r="Z66" i="38"/>
  <c r="X66" i="38"/>
  <c r="V66" i="38"/>
  <c r="Q66" i="38"/>
  <c r="P66" i="38"/>
  <c r="N66" i="38"/>
  <c r="O66" i="38" s="1"/>
  <c r="M66" i="38"/>
  <c r="L66" i="38"/>
  <c r="K66" i="38"/>
  <c r="J66" i="38"/>
  <c r="I66" i="38"/>
  <c r="H66" i="38"/>
  <c r="G66" i="38"/>
  <c r="F66" i="38"/>
  <c r="E66" i="38"/>
  <c r="D66" i="38"/>
  <c r="C66" i="38"/>
  <c r="B66" i="38"/>
  <c r="Z65" i="38"/>
  <c r="X65" i="38"/>
  <c r="P65" i="38"/>
  <c r="N65" i="38"/>
  <c r="O65" i="38" s="1"/>
  <c r="M65" i="38"/>
  <c r="Q65" i="38" s="1"/>
  <c r="R65" i="38" s="1"/>
  <c r="S65" i="38" s="1"/>
  <c r="L65" i="38"/>
  <c r="K65" i="38"/>
  <c r="V65" i="38" s="1"/>
  <c r="J65" i="38"/>
  <c r="I65" i="38"/>
  <c r="H65" i="38"/>
  <c r="G65" i="38"/>
  <c r="F65" i="38"/>
  <c r="E65" i="38"/>
  <c r="D65" i="38"/>
  <c r="C65" i="38"/>
  <c r="B65" i="38"/>
  <c r="Z64" i="38"/>
  <c r="X64" i="38"/>
  <c r="P64" i="38"/>
  <c r="N64" i="38"/>
  <c r="O64" i="38" s="1"/>
  <c r="M64" i="38"/>
  <c r="Q64" i="38" s="1"/>
  <c r="R64" i="38" s="1"/>
  <c r="S64" i="38" s="1"/>
  <c r="L64" i="38"/>
  <c r="K64" i="38"/>
  <c r="V64" i="38" s="1"/>
  <c r="J64" i="38"/>
  <c r="I64" i="38"/>
  <c r="H64" i="38"/>
  <c r="G64" i="38"/>
  <c r="F64" i="38"/>
  <c r="E64" i="38"/>
  <c r="D64" i="38"/>
  <c r="C64" i="38"/>
  <c r="B64" i="38"/>
  <c r="Z63" i="38"/>
  <c r="X63" i="38"/>
  <c r="P63" i="38"/>
  <c r="N63" i="38"/>
  <c r="O63" i="38" s="1"/>
  <c r="M63" i="38"/>
  <c r="Q63" i="38" s="1"/>
  <c r="L63" i="38"/>
  <c r="K63" i="38"/>
  <c r="J63" i="38"/>
  <c r="I63" i="38"/>
  <c r="H63" i="38"/>
  <c r="G63" i="38"/>
  <c r="F63" i="38"/>
  <c r="E63" i="38"/>
  <c r="D63" i="38"/>
  <c r="C63" i="38"/>
  <c r="B63" i="38"/>
  <c r="Z62" i="38"/>
  <c r="X62" i="38"/>
  <c r="P62" i="38"/>
  <c r="N62" i="38"/>
  <c r="O62" i="38" s="1"/>
  <c r="M62" i="38"/>
  <c r="Q62" i="38" s="1"/>
  <c r="L62" i="38"/>
  <c r="R62" i="38" s="1"/>
  <c r="S62" i="38" s="1"/>
  <c r="T62" i="38" s="1"/>
  <c r="K62" i="38"/>
  <c r="J62" i="38"/>
  <c r="I62" i="38"/>
  <c r="H62" i="38"/>
  <c r="G62" i="38"/>
  <c r="F62" i="38"/>
  <c r="E62" i="38"/>
  <c r="D62" i="38"/>
  <c r="C62" i="38"/>
  <c r="B62" i="38"/>
  <c r="Z61" i="38"/>
  <c r="X61" i="38"/>
  <c r="P61" i="38"/>
  <c r="N61" i="38"/>
  <c r="O61" i="38" s="1"/>
  <c r="M61" i="38"/>
  <c r="Q61" i="38" s="1"/>
  <c r="L61" i="38"/>
  <c r="R61" i="38" s="1"/>
  <c r="S61" i="38" s="1"/>
  <c r="T61" i="38" s="1"/>
  <c r="K61" i="38"/>
  <c r="J61" i="38"/>
  <c r="I61" i="38"/>
  <c r="H61" i="38"/>
  <c r="G61" i="38"/>
  <c r="F61" i="38"/>
  <c r="E61" i="38"/>
  <c r="D61" i="38"/>
  <c r="C61" i="38"/>
  <c r="B61" i="38"/>
  <c r="Z60" i="38"/>
  <c r="X60" i="38"/>
  <c r="P60" i="38"/>
  <c r="N60" i="38"/>
  <c r="O60" i="38" s="1"/>
  <c r="M60" i="38"/>
  <c r="Q60" i="38" s="1"/>
  <c r="L60" i="38"/>
  <c r="K60" i="38"/>
  <c r="Y60" i="38" s="1"/>
  <c r="J60" i="38"/>
  <c r="I60" i="38"/>
  <c r="H60" i="38"/>
  <c r="G60" i="38"/>
  <c r="F60" i="38"/>
  <c r="E60" i="38"/>
  <c r="D60" i="38"/>
  <c r="C60" i="38"/>
  <c r="B60" i="38"/>
  <c r="Z59" i="38"/>
  <c r="Y59" i="38"/>
  <c r="X59" i="38"/>
  <c r="V59" i="38"/>
  <c r="P59" i="38"/>
  <c r="N59" i="38"/>
  <c r="O59" i="38" s="1"/>
  <c r="M59" i="38"/>
  <c r="Q59" i="38" s="1"/>
  <c r="L59" i="38"/>
  <c r="R59" i="38" s="1"/>
  <c r="S59" i="38" s="1"/>
  <c r="T59" i="38" s="1"/>
  <c r="K59" i="38"/>
  <c r="J59" i="38"/>
  <c r="I59" i="38"/>
  <c r="H59" i="38"/>
  <c r="G59" i="38"/>
  <c r="F59" i="38"/>
  <c r="E59" i="38"/>
  <c r="D59" i="38"/>
  <c r="C59" i="38"/>
  <c r="B59" i="38"/>
  <c r="Z58" i="38"/>
  <c r="X58" i="38"/>
  <c r="P58" i="38"/>
  <c r="N58" i="38"/>
  <c r="O58" i="38" s="1"/>
  <c r="M58" i="38"/>
  <c r="Q58" i="38" s="1"/>
  <c r="L58" i="38"/>
  <c r="K58" i="38"/>
  <c r="Y58" i="38" s="1"/>
  <c r="J58" i="38"/>
  <c r="I58" i="38"/>
  <c r="H58" i="38"/>
  <c r="G58" i="38"/>
  <c r="F58" i="38"/>
  <c r="E58" i="38"/>
  <c r="D58" i="38"/>
  <c r="C58" i="38"/>
  <c r="B58" i="38"/>
  <c r="Z57" i="38"/>
  <c r="X57" i="38"/>
  <c r="Q57" i="38"/>
  <c r="R57" i="38" s="1"/>
  <c r="S57" i="38" s="1"/>
  <c r="P57" i="38"/>
  <c r="N57" i="38"/>
  <c r="O57" i="38" s="1"/>
  <c r="M57" i="38"/>
  <c r="L57" i="38"/>
  <c r="K57" i="38"/>
  <c r="V57" i="38" s="1"/>
  <c r="J57" i="38"/>
  <c r="I57" i="38"/>
  <c r="H57" i="38"/>
  <c r="G57" i="38"/>
  <c r="F57" i="38"/>
  <c r="E57" i="38"/>
  <c r="D57" i="38"/>
  <c r="C57" i="38"/>
  <c r="B57" i="38"/>
  <c r="Z56" i="38"/>
  <c r="X56" i="38"/>
  <c r="Q56" i="38"/>
  <c r="P56" i="38"/>
  <c r="N56" i="38"/>
  <c r="O56" i="38" s="1"/>
  <c r="M56" i="38"/>
  <c r="L56" i="38"/>
  <c r="K56" i="38"/>
  <c r="V56" i="38" s="1"/>
  <c r="J56" i="38"/>
  <c r="I56" i="38"/>
  <c r="H56" i="38"/>
  <c r="G56" i="38"/>
  <c r="F56" i="38"/>
  <c r="E56" i="38"/>
  <c r="D56" i="38"/>
  <c r="C56" i="38"/>
  <c r="B56" i="38"/>
  <c r="Z55" i="38"/>
  <c r="X55" i="38"/>
  <c r="P55" i="38"/>
  <c r="O55" i="38"/>
  <c r="N55" i="38"/>
  <c r="M55" i="38"/>
  <c r="Q55" i="38" s="1"/>
  <c r="L55" i="38"/>
  <c r="K55" i="38"/>
  <c r="V55" i="38" s="1"/>
  <c r="J55" i="38"/>
  <c r="I55" i="38"/>
  <c r="H55" i="38"/>
  <c r="G55" i="38"/>
  <c r="F55" i="38"/>
  <c r="E55" i="38"/>
  <c r="D55" i="38"/>
  <c r="C55" i="38"/>
  <c r="B55" i="38"/>
  <c r="Z54" i="38"/>
  <c r="X54" i="38"/>
  <c r="V54" i="38"/>
  <c r="Q54" i="38"/>
  <c r="P54" i="38"/>
  <c r="N54" i="38"/>
  <c r="O54" i="38" s="1"/>
  <c r="M54" i="38"/>
  <c r="L54" i="38"/>
  <c r="K54" i="38"/>
  <c r="J54" i="38"/>
  <c r="I54" i="38"/>
  <c r="H54" i="38"/>
  <c r="G54" i="38"/>
  <c r="F54" i="38"/>
  <c r="E54" i="38"/>
  <c r="D54" i="38"/>
  <c r="C54" i="38"/>
  <c r="B54" i="38"/>
  <c r="Z53" i="38"/>
  <c r="X53" i="38"/>
  <c r="Q53" i="38"/>
  <c r="R53" i="38" s="1"/>
  <c r="S53" i="38" s="1"/>
  <c r="P53" i="38"/>
  <c r="N53" i="38"/>
  <c r="O53" i="38" s="1"/>
  <c r="M53" i="38"/>
  <c r="L53" i="38"/>
  <c r="K53" i="38"/>
  <c r="Y53" i="38" s="1"/>
  <c r="J53" i="38"/>
  <c r="I53" i="38"/>
  <c r="H53" i="38"/>
  <c r="G53" i="38"/>
  <c r="F53" i="38"/>
  <c r="E53" i="38"/>
  <c r="D53" i="38"/>
  <c r="C53" i="38"/>
  <c r="B53" i="38"/>
  <c r="Z52" i="38"/>
  <c r="X52" i="38"/>
  <c r="P52" i="38"/>
  <c r="O52" i="38"/>
  <c r="N52" i="38"/>
  <c r="M52" i="38"/>
  <c r="Q52" i="38" s="1"/>
  <c r="R52" i="38" s="1"/>
  <c r="S52" i="38" s="1"/>
  <c r="L52" i="38"/>
  <c r="K52" i="38"/>
  <c r="Y52" i="38" s="1"/>
  <c r="J52" i="38"/>
  <c r="I52" i="38"/>
  <c r="H52" i="38"/>
  <c r="G52" i="38"/>
  <c r="F52" i="38"/>
  <c r="E52" i="38"/>
  <c r="D52" i="38"/>
  <c r="C52" i="38"/>
  <c r="B52" i="38"/>
  <c r="Z51" i="38"/>
  <c r="X51" i="38"/>
  <c r="Q51" i="38"/>
  <c r="R51" i="38" s="1"/>
  <c r="S51" i="38" s="1"/>
  <c r="P51" i="38"/>
  <c r="N51" i="38"/>
  <c r="O51" i="38" s="1"/>
  <c r="M51" i="38"/>
  <c r="L51" i="38"/>
  <c r="K51" i="38"/>
  <c r="J51" i="38"/>
  <c r="I51" i="38"/>
  <c r="H51" i="38"/>
  <c r="G51" i="38"/>
  <c r="F51" i="38"/>
  <c r="E51" i="38"/>
  <c r="D51" i="38"/>
  <c r="C51" i="38"/>
  <c r="B51" i="38"/>
  <c r="Z50" i="38"/>
  <c r="X50" i="38"/>
  <c r="Q50" i="38"/>
  <c r="P50" i="38"/>
  <c r="N50" i="38"/>
  <c r="O50" i="38" s="1"/>
  <c r="M50" i="38"/>
  <c r="L50" i="38"/>
  <c r="K50" i="38"/>
  <c r="J50" i="38"/>
  <c r="I50" i="38"/>
  <c r="H50" i="38"/>
  <c r="G50" i="38"/>
  <c r="F50" i="38"/>
  <c r="E50" i="38"/>
  <c r="D50" i="38"/>
  <c r="C50" i="38"/>
  <c r="B50" i="38"/>
  <c r="Z49" i="38"/>
  <c r="Y49" i="38"/>
  <c r="X49" i="38"/>
  <c r="V49" i="38"/>
  <c r="P49" i="38"/>
  <c r="N49" i="38"/>
  <c r="O49" i="38" s="1"/>
  <c r="M49" i="38"/>
  <c r="Q49" i="38" s="1"/>
  <c r="L49" i="38"/>
  <c r="R49" i="38" s="1"/>
  <c r="S49" i="38" s="1"/>
  <c r="K49" i="38"/>
  <c r="J49" i="38"/>
  <c r="I49" i="38"/>
  <c r="H49" i="38"/>
  <c r="G49" i="38"/>
  <c r="F49" i="38"/>
  <c r="E49" i="38"/>
  <c r="D49" i="38"/>
  <c r="C49" i="38"/>
  <c r="B49" i="38"/>
  <c r="Z48" i="38"/>
  <c r="Y48" i="38"/>
  <c r="X48" i="38"/>
  <c r="V48" i="38"/>
  <c r="P48" i="38"/>
  <c r="N48" i="38"/>
  <c r="O48" i="38" s="1"/>
  <c r="M48" i="38"/>
  <c r="Q48" i="38" s="1"/>
  <c r="L48" i="38"/>
  <c r="K48" i="38"/>
  <c r="J48" i="38"/>
  <c r="I48" i="38"/>
  <c r="H48" i="38"/>
  <c r="G48" i="38"/>
  <c r="F48" i="38"/>
  <c r="E48" i="38"/>
  <c r="D48" i="38"/>
  <c r="C48" i="38"/>
  <c r="B48" i="38"/>
  <c r="Z47" i="38"/>
  <c r="X47" i="38"/>
  <c r="P47" i="38"/>
  <c r="O47" i="38"/>
  <c r="N47" i="38"/>
  <c r="M47" i="38"/>
  <c r="Q47" i="38" s="1"/>
  <c r="R47" i="38" s="1"/>
  <c r="S47" i="38" s="1"/>
  <c r="AA47" i="38" s="1"/>
  <c r="L47" i="38"/>
  <c r="K47" i="38"/>
  <c r="Y47" i="38" s="1"/>
  <c r="J47" i="38"/>
  <c r="I47" i="38"/>
  <c r="H47" i="38"/>
  <c r="G47" i="38"/>
  <c r="F47" i="38"/>
  <c r="E47" i="38"/>
  <c r="D47" i="38"/>
  <c r="C47" i="38"/>
  <c r="B47" i="38"/>
  <c r="Z46" i="38"/>
  <c r="X46" i="38"/>
  <c r="V46" i="38"/>
  <c r="P46" i="38"/>
  <c r="N46" i="38"/>
  <c r="Y46" i="38" s="1"/>
  <c r="M46" i="38"/>
  <c r="Q46" i="38" s="1"/>
  <c r="L46" i="38"/>
  <c r="R46" i="38" s="1"/>
  <c r="S46" i="38" s="1"/>
  <c r="K46" i="38"/>
  <c r="J46" i="38"/>
  <c r="I46" i="38"/>
  <c r="H46" i="38"/>
  <c r="G46" i="38"/>
  <c r="F46" i="38"/>
  <c r="E46" i="38"/>
  <c r="D46" i="38"/>
  <c r="C46" i="38"/>
  <c r="B46" i="38"/>
  <c r="Z45" i="38"/>
  <c r="X45" i="38"/>
  <c r="R45" i="38"/>
  <c r="S45" i="38" s="1"/>
  <c r="Q45" i="38"/>
  <c r="P45" i="38"/>
  <c r="O45" i="38"/>
  <c r="N45" i="38"/>
  <c r="M45" i="38"/>
  <c r="L45" i="38"/>
  <c r="K45" i="38"/>
  <c r="V45" i="38" s="1"/>
  <c r="J45" i="38"/>
  <c r="I45" i="38"/>
  <c r="H45" i="38"/>
  <c r="G45" i="38"/>
  <c r="F45" i="38"/>
  <c r="E45" i="38"/>
  <c r="D45" i="38"/>
  <c r="C45" i="38"/>
  <c r="B45" i="38"/>
  <c r="Z44" i="38"/>
  <c r="X44" i="38"/>
  <c r="P44" i="38"/>
  <c r="N44" i="38"/>
  <c r="O44" i="38" s="1"/>
  <c r="M44" i="38"/>
  <c r="Q44" i="38" s="1"/>
  <c r="L44" i="38"/>
  <c r="K44" i="38"/>
  <c r="V44" i="38" s="1"/>
  <c r="J44" i="38"/>
  <c r="I44" i="38"/>
  <c r="H44" i="38"/>
  <c r="G44" i="38"/>
  <c r="F44" i="38"/>
  <c r="E44" i="38"/>
  <c r="D44" i="38"/>
  <c r="C44" i="38"/>
  <c r="B44" i="38"/>
  <c r="Z43" i="38"/>
  <c r="X43" i="38"/>
  <c r="R43" i="38"/>
  <c r="S43" i="38" s="1"/>
  <c r="P43" i="38"/>
  <c r="N43" i="38"/>
  <c r="O43" i="38" s="1"/>
  <c r="M43" i="38"/>
  <c r="Q43" i="38" s="1"/>
  <c r="L43" i="38"/>
  <c r="K43" i="38"/>
  <c r="V43" i="38" s="1"/>
  <c r="J43" i="38"/>
  <c r="I43" i="38"/>
  <c r="H43" i="38"/>
  <c r="G43" i="38"/>
  <c r="F43" i="38"/>
  <c r="E43" i="38"/>
  <c r="D43" i="38"/>
  <c r="C43" i="38"/>
  <c r="B43" i="38"/>
  <c r="Z42" i="38"/>
  <c r="X42" i="38"/>
  <c r="P42" i="38"/>
  <c r="N42" i="38"/>
  <c r="O42" i="38" s="1"/>
  <c r="M42" i="38"/>
  <c r="Q42" i="38" s="1"/>
  <c r="R42" i="38" s="1"/>
  <c r="S42" i="38" s="1"/>
  <c r="L42" i="38"/>
  <c r="K42" i="38"/>
  <c r="J42" i="38"/>
  <c r="I42" i="38"/>
  <c r="H42" i="38"/>
  <c r="G42" i="38"/>
  <c r="F42" i="38"/>
  <c r="E42" i="38"/>
  <c r="D42" i="38"/>
  <c r="C42" i="38"/>
  <c r="B42" i="38"/>
  <c r="Z41" i="38"/>
  <c r="X41" i="38"/>
  <c r="Q41" i="38"/>
  <c r="P41" i="38"/>
  <c r="N41" i="38"/>
  <c r="O41" i="38" s="1"/>
  <c r="M41" i="38"/>
  <c r="L41" i="38"/>
  <c r="K41" i="38"/>
  <c r="V41" i="38" s="1"/>
  <c r="J41" i="38"/>
  <c r="I41" i="38"/>
  <c r="H41" i="38"/>
  <c r="G41" i="38"/>
  <c r="F41" i="38"/>
  <c r="E41" i="38"/>
  <c r="D41" i="38"/>
  <c r="C41" i="38"/>
  <c r="B41" i="38"/>
  <c r="Z40" i="38"/>
  <c r="X40" i="38"/>
  <c r="P40" i="38"/>
  <c r="O40" i="38"/>
  <c r="N40" i="38"/>
  <c r="M40" i="38"/>
  <c r="Q40" i="38" s="1"/>
  <c r="L40" i="38"/>
  <c r="K40" i="38"/>
  <c r="Y40" i="38" s="1"/>
  <c r="J40" i="38"/>
  <c r="I40" i="38"/>
  <c r="H40" i="38"/>
  <c r="G40" i="38"/>
  <c r="F40" i="38"/>
  <c r="E40" i="38"/>
  <c r="D40" i="38"/>
  <c r="C40" i="38"/>
  <c r="B40" i="38"/>
  <c r="Z39" i="38"/>
  <c r="X39" i="38"/>
  <c r="R39" i="38"/>
  <c r="S39" i="38" s="1"/>
  <c r="AA39" i="38" s="1"/>
  <c r="P39" i="38"/>
  <c r="N39" i="38"/>
  <c r="O39" i="38" s="1"/>
  <c r="M39" i="38"/>
  <c r="Q39" i="38" s="1"/>
  <c r="L39" i="38"/>
  <c r="K39" i="38"/>
  <c r="V39" i="38" s="1"/>
  <c r="J39" i="38"/>
  <c r="I39" i="38"/>
  <c r="H39" i="38"/>
  <c r="G39" i="38"/>
  <c r="F39" i="38"/>
  <c r="E39" i="38"/>
  <c r="D39" i="38"/>
  <c r="C39" i="38"/>
  <c r="B39" i="38"/>
  <c r="Z38" i="38"/>
  <c r="X38" i="38"/>
  <c r="V38" i="38"/>
  <c r="P38" i="38"/>
  <c r="N38" i="38"/>
  <c r="O38" i="38" s="1"/>
  <c r="M38" i="38"/>
  <c r="Q38" i="38" s="1"/>
  <c r="L38" i="38"/>
  <c r="R38" i="38" s="1"/>
  <c r="S38" i="38" s="1"/>
  <c r="AA38" i="38" s="1"/>
  <c r="K38" i="38"/>
  <c r="Y38" i="38" s="1"/>
  <c r="J38" i="38"/>
  <c r="I38" i="38"/>
  <c r="H38" i="38"/>
  <c r="G38" i="38"/>
  <c r="F38" i="38"/>
  <c r="E38" i="38"/>
  <c r="D38" i="38"/>
  <c r="C38" i="38"/>
  <c r="B38" i="38"/>
  <c r="Z37" i="38"/>
  <c r="X37" i="38"/>
  <c r="P37" i="38"/>
  <c r="O37" i="38"/>
  <c r="N37" i="38"/>
  <c r="M37" i="38"/>
  <c r="Q37" i="38" s="1"/>
  <c r="L37" i="38"/>
  <c r="K37" i="38"/>
  <c r="Y37" i="38" s="1"/>
  <c r="J37" i="38"/>
  <c r="I37" i="38"/>
  <c r="H37" i="38"/>
  <c r="G37" i="38"/>
  <c r="F37" i="38"/>
  <c r="E37" i="38"/>
  <c r="D37" i="38"/>
  <c r="C37" i="38"/>
  <c r="B37" i="38"/>
  <c r="Z36" i="38"/>
  <c r="X36" i="38"/>
  <c r="P36" i="38"/>
  <c r="N36" i="38"/>
  <c r="O36" i="38" s="1"/>
  <c r="M36" i="38"/>
  <c r="Q36" i="38" s="1"/>
  <c r="L36" i="38"/>
  <c r="K36" i="38"/>
  <c r="Y36" i="38" s="1"/>
  <c r="J36" i="38"/>
  <c r="I36" i="38"/>
  <c r="H36" i="38"/>
  <c r="G36" i="38"/>
  <c r="F36" i="38"/>
  <c r="E36" i="38"/>
  <c r="D36" i="38"/>
  <c r="C36" i="38"/>
  <c r="B36" i="38"/>
  <c r="Z35" i="38"/>
  <c r="Y35" i="38"/>
  <c r="X35" i="38"/>
  <c r="V35" i="38"/>
  <c r="P35" i="38"/>
  <c r="N35" i="38"/>
  <c r="O35" i="38" s="1"/>
  <c r="M35" i="38"/>
  <c r="Q35" i="38" s="1"/>
  <c r="L35" i="38"/>
  <c r="R35" i="38" s="1"/>
  <c r="S35" i="38" s="1"/>
  <c r="K35" i="38"/>
  <c r="J35" i="38"/>
  <c r="I35" i="38"/>
  <c r="H35" i="38"/>
  <c r="G35" i="38"/>
  <c r="F35" i="38"/>
  <c r="E35" i="38"/>
  <c r="D35" i="38"/>
  <c r="C35" i="38"/>
  <c r="B35" i="38"/>
  <c r="Z34" i="38"/>
  <c r="Y34" i="38"/>
  <c r="X34" i="38"/>
  <c r="V34" i="38"/>
  <c r="P34" i="38"/>
  <c r="O34" i="38"/>
  <c r="N34" i="38"/>
  <c r="M34" i="38"/>
  <c r="Q34" i="38" s="1"/>
  <c r="L34" i="38"/>
  <c r="R34" i="38" s="1"/>
  <c r="S34" i="38" s="1"/>
  <c r="K34" i="38"/>
  <c r="J34" i="38"/>
  <c r="I34" i="38"/>
  <c r="H34" i="38"/>
  <c r="G34" i="38"/>
  <c r="F34" i="38"/>
  <c r="E34" i="38"/>
  <c r="D34" i="38"/>
  <c r="C34" i="38"/>
  <c r="B34" i="38"/>
  <c r="Z33" i="38"/>
  <c r="X33" i="38"/>
  <c r="P33" i="38"/>
  <c r="O33" i="38"/>
  <c r="N33" i="38"/>
  <c r="M33" i="38"/>
  <c r="Q33" i="38" s="1"/>
  <c r="R33" i="38" s="1"/>
  <c r="S33" i="38" s="1"/>
  <c r="L33" i="38"/>
  <c r="K33" i="38"/>
  <c r="V33" i="38" s="1"/>
  <c r="J33" i="38"/>
  <c r="I33" i="38"/>
  <c r="H33" i="38"/>
  <c r="G33" i="38"/>
  <c r="F33" i="38"/>
  <c r="E33" i="38"/>
  <c r="D33" i="38"/>
  <c r="C33" i="38"/>
  <c r="B33" i="38"/>
  <c r="Z32" i="38"/>
  <c r="X32" i="38"/>
  <c r="P32" i="38"/>
  <c r="N32" i="38"/>
  <c r="O32" i="38" s="1"/>
  <c r="M32" i="38"/>
  <c r="Q32" i="38" s="1"/>
  <c r="L32" i="38"/>
  <c r="K32" i="38"/>
  <c r="V32" i="38" s="1"/>
  <c r="J32" i="38"/>
  <c r="I32" i="38"/>
  <c r="H32" i="38"/>
  <c r="G32" i="38"/>
  <c r="F32" i="38"/>
  <c r="E32" i="38"/>
  <c r="D32" i="38"/>
  <c r="C32" i="38"/>
  <c r="B32" i="38"/>
  <c r="Z31" i="38"/>
  <c r="X31" i="38"/>
  <c r="V31" i="38"/>
  <c r="P31" i="38"/>
  <c r="N31" i="38"/>
  <c r="O31" i="38" s="1"/>
  <c r="M31" i="38"/>
  <c r="Q31" i="38" s="1"/>
  <c r="L31" i="38"/>
  <c r="R31" i="38" s="1"/>
  <c r="S31" i="38" s="1"/>
  <c r="K31" i="38"/>
  <c r="J31" i="38"/>
  <c r="I31" i="38"/>
  <c r="H31" i="38"/>
  <c r="G31" i="38"/>
  <c r="F31" i="38"/>
  <c r="E31" i="38"/>
  <c r="D31" i="38"/>
  <c r="C31" i="38"/>
  <c r="B31" i="38"/>
  <c r="Z30" i="38"/>
  <c r="X30" i="38"/>
  <c r="P30" i="38"/>
  <c r="O30" i="38"/>
  <c r="N30" i="38"/>
  <c r="M30" i="38"/>
  <c r="Q30" i="38" s="1"/>
  <c r="R30" i="38" s="1"/>
  <c r="S30" i="38" s="1"/>
  <c r="T30" i="38" s="1"/>
  <c r="L30" i="38"/>
  <c r="K30" i="38"/>
  <c r="V30" i="38" s="1"/>
  <c r="J30" i="38"/>
  <c r="I30" i="38"/>
  <c r="H30" i="38"/>
  <c r="G30" i="38"/>
  <c r="F30" i="38"/>
  <c r="E30" i="38"/>
  <c r="D30" i="38"/>
  <c r="C30" i="38"/>
  <c r="B30" i="38"/>
  <c r="Z29" i="38"/>
  <c r="X29" i="38"/>
  <c r="P29" i="38"/>
  <c r="O29" i="38"/>
  <c r="N29" i="38"/>
  <c r="M29" i="38"/>
  <c r="Q29" i="38" s="1"/>
  <c r="L29" i="38"/>
  <c r="K29" i="38"/>
  <c r="V29" i="38" s="1"/>
  <c r="J29" i="38"/>
  <c r="I29" i="38"/>
  <c r="H29" i="38"/>
  <c r="G29" i="38"/>
  <c r="F29" i="38"/>
  <c r="E29" i="38"/>
  <c r="D29" i="38"/>
  <c r="C29" i="38"/>
  <c r="B29" i="38"/>
  <c r="Z28" i="38"/>
  <c r="X28" i="38"/>
  <c r="P28" i="38"/>
  <c r="N28" i="38"/>
  <c r="O28" i="38" s="1"/>
  <c r="M28" i="38"/>
  <c r="Q28" i="38" s="1"/>
  <c r="L28" i="38"/>
  <c r="K28" i="38"/>
  <c r="V28" i="38" s="1"/>
  <c r="J28" i="38"/>
  <c r="I28" i="38"/>
  <c r="H28" i="38"/>
  <c r="G28" i="38"/>
  <c r="F28" i="38"/>
  <c r="E28" i="38"/>
  <c r="D28" i="38"/>
  <c r="C28" i="38"/>
  <c r="B28" i="38"/>
  <c r="Z27" i="38"/>
  <c r="X27" i="38"/>
  <c r="P27" i="38"/>
  <c r="N27" i="38"/>
  <c r="O27" i="38" s="1"/>
  <c r="M27" i="38"/>
  <c r="Q27" i="38" s="1"/>
  <c r="L27" i="38"/>
  <c r="K27" i="38"/>
  <c r="Y27" i="38" s="1"/>
  <c r="J27" i="38"/>
  <c r="I27" i="38"/>
  <c r="H27" i="38"/>
  <c r="G27" i="38"/>
  <c r="F27" i="38"/>
  <c r="E27" i="38"/>
  <c r="D27" i="38"/>
  <c r="C27" i="38"/>
  <c r="B27" i="38"/>
  <c r="Z26" i="38"/>
  <c r="X26" i="38"/>
  <c r="P26" i="38"/>
  <c r="N26" i="38"/>
  <c r="O26" i="38" s="1"/>
  <c r="M26" i="38"/>
  <c r="Q26" i="38" s="1"/>
  <c r="L26" i="38"/>
  <c r="R26" i="38" s="1"/>
  <c r="S26" i="38" s="1"/>
  <c r="T26" i="38" s="1"/>
  <c r="K26" i="38"/>
  <c r="V26" i="38" s="1"/>
  <c r="J26" i="38"/>
  <c r="I26" i="38"/>
  <c r="H26" i="38"/>
  <c r="G26" i="38"/>
  <c r="F26" i="38"/>
  <c r="E26" i="38"/>
  <c r="D26" i="38"/>
  <c r="C26" i="38"/>
  <c r="B26" i="38"/>
  <c r="Z25" i="38"/>
  <c r="X25" i="38"/>
  <c r="P25" i="38"/>
  <c r="N25" i="38"/>
  <c r="O25" i="38" s="1"/>
  <c r="M25" i="38"/>
  <c r="Q25" i="38" s="1"/>
  <c r="L25" i="38"/>
  <c r="K25" i="38"/>
  <c r="J25" i="38"/>
  <c r="I25" i="38"/>
  <c r="H25" i="38"/>
  <c r="G25" i="38"/>
  <c r="F25" i="38"/>
  <c r="E25" i="38"/>
  <c r="D25" i="38"/>
  <c r="C25" i="38"/>
  <c r="B25" i="38"/>
  <c r="Z24" i="38"/>
  <c r="X24" i="38"/>
  <c r="P24" i="38"/>
  <c r="N24" i="38"/>
  <c r="O24" i="38" s="1"/>
  <c r="M24" i="38"/>
  <c r="Q24" i="38" s="1"/>
  <c r="L24" i="38"/>
  <c r="R24" i="38" s="1"/>
  <c r="S24" i="38" s="1"/>
  <c r="T24" i="38" s="1"/>
  <c r="K24" i="38"/>
  <c r="J24" i="38"/>
  <c r="I24" i="38"/>
  <c r="H24" i="38"/>
  <c r="G24" i="38"/>
  <c r="F24" i="38"/>
  <c r="E24" i="38"/>
  <c r="D24" i="38"/>
  <c r="C24" i="38"/>
  <c r="B24" i="38"/>
  <c r="Z23" i="38"/>
  <c r="X23" i="38"/>
  <c r="P23" i="38"/>
  <c r="N23" i="38"/>
  <c r="O23" i="38" s="1"/>
  <c r="M23" i="38"/>
  <c r="Q23" i="38" s="1"/>
  <c r="L23" i="38"/>
  <c r="K23" i="38"/>
  <c r="J23" i="38"/>
  <c r="I23" i="38"/>
  <c r="H23" i="38"/>
  <c r="G23" i="38"/>
  <c r="F23" i="38"/>
  <c r="E23" i="38"/>
  <c r="D23" i="38"/>
  <c r="C23" i="38"/>
  <c r="B23" i="38"/>
  <c r="Z22" i="38"/>
  <c r="X22" i="38"/>
  <c r="P22" i="38"/>
  <c r="N22" i="38"/>
  <c r="O22" i="38" s="1"/>
  <c r="M22" i="38"/>
  <c r="Q22" i="38" s="1"/>
  <c r="L22" i="38"/>
  <c r="K22" i="38"/>
  <c r="J22" i="38"/>
  <c r="I22" i="38"/>
  <c r="H22" i="38"/>
  <c r="G22" i="38"/>
  <c r="F22" i="38"/>
  <c r="E22" i="38"/>
  <c r="D22" i="38"/>
  <c r="C22" i="38"/>
  <c r="B22" i="38"/>
  <c r="Z21" i="38"/>
  <c r="X21" i="38"/>
  <c r="P21" i="38"/>
  <c r="N21" i="38"/>
  <c r="O21" i="38" s="1"/>
  <c r="M21" i="38"/>
  <c r="Q21" i="38" s="1"/>
  <c r="L21" i="38"/>
  <c r="K21" i="38"/>
  <c r="J21" i="38"/>
  <c r="I21" i="38"/>
  <c r="H21" i="38"/>
  <c r="G21" i="38"/>
  <c r="F21" i="38"/>
  <c r="E21" i="38"/>
  <c r="D21" i="38"/>
  <c r="C21" i="38"/>
  <c r="B21" i="38"/>
  <c r="Z20" i="38"/>
  <c r="X20" i="38"/>
  <c r="P20" i="38"/>
  <c r="N20" i="38"/>
  <c r="O20" i="38" s="1"/>
  <c r="M20" i="38"/>
  <c r="Q20" i="38" s="1"/>
  <c r="L20" i="38"/>
  <c r="K20" i="38"/>
  <c r="V20" i="38" s="1"/>
  <c r="J20" i="38"/>
  <c r="I20" i="38"/>
  <c r="H20" i="38"/>
  <c r="G20" i="38"/>
  <c r="F20" i="38"/>
  <c r="E20" i="38"/>
  <c r="D20" i="38"/>
  <c r="C20" i="38"/>
  <c r="B20" i="38"/>
  <c r="Z19" i="38"/>
  <c r="X19" i="38"/>
  <c r="P19" i="38"/>
  <c r="N19" i="38"/>
  <c r="O19" i="38" s="1"/>
  <c r="M19" i="38"/>
  <c r="Q19" i="38" s="1"/>
  <c r="L19" i="38"/>
  <c r="K19" i="38"/>
  <c r="V19" i="38" s="1"/>
  <c r="J19" i="38"/>
  <c r="I19" i="38"/>
  <c r="H19" i="38"/>
  <c r="G19" i="38"/>
  <c r="F19" i="38"/>
  <c r="E19" i="38"/>
  <c r="D19" i="38"/>
  <c r="C19" i="38"/>
  <c r="B19" i="38"/>
  <c r="Z18" i="38"/>
  <c r="X18" i="38"/>
  <c r="P18" i="38"/>
  <c r="N18" i="38"/>
  <c r="O18" i="38" s="1"/>
  <c r="M18" i="38"/>
  <c r="Q18" i="38" s="1"/>
  <c r="L18" i="38"/>
  <c r="K18" i="38"/>
  <c r="V18" i="38" s="1"/>
  <c r="J18" i="38"/>
  <c r="I18" i="38"/>
  <c r="H18" i="38"/>
  <c r="G18" i="38"/>
  <c r="F18" i="38"/>
  <c r="E18" i="38"/>
  <c r="D18" i="38"/>
  <c r="C18" i="38"/>
  <c r="B18" i="38"/>
  <c r="Z17" i="38"/>
  <c r="X17" i="38"/>
  <c r="Q17" i="38"/>
  <c r="P17" i="38"/>
  <c r="N17" i="38"/>
  <c r="O17" i="38" s="1"/>
  <c r="M17" i="38"/>
  <c r="L17" i="38"/>
  <c r="R17" i="38" s="1"/>
  <c r="S17" i="38" s="1"/>
  <c r="K17" i="38"/>
  <c r="V17" i="38" s="1"/>
  <c r="J17" i="38"/>
  <c r="I17" i="38"/>
  <c r="H17" i="38"/>
  <c r="G17" i="38"/>
  <c r="F17" i="38"/>
  <c r="E17" i="38"/>
  <c r="D17" i="38"/>
  <c r="C17" i="38"/>
  <c r="B17" i="38"/>
  <c r="Z16" i="38"/>
  <c r="X16" i="38"/>
  <c r="P16" i="38"/>
  <c r="O16" i="38"/>
  <c r="N16" i="38"/>
  <c r="M16" i="38"/>
  <c r="Q16" i="38" s="1"/>
  <c r="R16" i="38" s="1"/>
  <c r="S16" i="38" s="1"/>
  <c r="L16" i="38"/>
  <c r="K16" i="38"/>
  <c r="V16" i="38" s="1"/>
  <c r="J16" i="38"/>
  <c r="I16" i="38"/>
  <c r="H16" i="38"/>
  <c r="G16" i="38"/>
  <c r="F16" i="38"/>
  <c r="E16" i="38"/>
  <c r="D16" i="38"/>
  <c r="C16" i="38"/>
  <c r="B16" i="38"/>
  <c r="Z15" i="38"/>
  <c r="X15" i="38"/>
  <c r="P15" i="38"/>
  <c r="N15" i="38"/>
  <c r="O15" i="38" s="1"/>
  <c r="M15" i="38"/>
  <c r="Q15" i="38" s="1"/>
  <c r="L15" i="38"/>
  <c r="K15" i="38"/>
  <c r="J15" i="38"/>
  <c r="I15" i="38"/>
  <c r="H15" i="38"/>
  <c r="G15" i="38"/>
  <c r="F15" i="38"/>
  <c r="E15" i="38"/>
  <c r="D15" i="38"/>
  <c r="C15" i="38"/>
  <c r="B15" i="38"/>
  <c r="Z14" i="38"/>
  <c r="X14" i="38"/>
  <c r="P14" i="38"/>
  <c r="N14" i="38"/>
  <c r="O14" i="38" s="1"/>
  <c r="M14" i="38"/>
  <c r="Q14" i="38" s="1"/>
  <c r="L14" i="38"/>
  <c r="K14" i="38"/>
  <c r="V14" i="38" s="1"/>
  <c r="J14" i="38"/>
  <c r="I14" i="38"/>
  <c r="H14" i="38"/>
  <c r="G14" i="38"/>
  <c r="F14" i="38"/>
  <c r="E14" i="38"/>
  <c r="D14" i="38"/>
  <c r="C14" i="38"/>
  <c r="B14" i="38"/>
  <c r="Z13" i="38"/>
  <c r="X13" i="38"/>
  <c r="V13" i="38"/>
  <c r="P13" i="38"/>
  <c r="N13" i="38"/>
  <c r="Y13" i="38" s="1"/>
  <c r="M13" i="38"/>
  <c r="Q13" i="38" s="1"/>
  <c r="L13" i="38"/>
  <c r="K13" i="38"/>
  <c r="J13" i="38"/>
  <c r="I13" i="38"/>
  <c r="H13" i="38"/>
  <c r="G13" i="38"/>
  <c r="F13" i="38"/>
  <c r="E13" i="38"/>
  <c r="D13" i="38"/>
  <c r="C13" i="38"/>
  <c r="B13" i="38"/>
  <c r="Z12" i="38"/>
  <c r="X12" i="38"/>
  <c r="V12" i="38"/>
  <c r="P12" i="38"/>
  <c r="N12" i="38"/>
  <c r="Y12" i="38" s="1"/>
  <c r="M12" i="38"/>
  <c r="Q12" i="38" s="1"/>
  <c r="L12" i="38"/>
  <c r="K12" i="38"/>
  <c r="J12" i="38"/>
  <c r="I12" i="38"/>
  <c r="H12" i="38"/>
  <c r="G12" i="38"/>
  <c r="F12" i="38"/>
  <c r="E12" i="38"/>
  <c r="D12" i="38"/>
  <c r="C12" i="38"/>
  <c r="B12" i="38"/>
  <c r="Z11" i="38"/>
  <c r="X11" i="38"/>
  <c r="Q11" i="38"/>
  <c r="P11" i="38"/>
  <c r="O11" i="38"/>
  <c r="N11" i="38"/>
  <c r="Y11" i="38" s="1"/>
  <c r="M11" i="38"/>
  <c r="L11" i="38"/>
  <c r="K11" i="38"/>
  <c r="V11" i="38" s="1"/>
  <c r="J11" i="38"/>
  <c r="I11" i="38"/>
  <c r="H11" i="38"/>
  <c r="G11" i="38"/>
  <c r="F11" i="38"/>
  <c r="E11" i="38"/>
  <c r="D11" i="38"/>
  <c r="C11" i="38"/>
  <c r="B11" i="38"/>
  <c r="Z10" i="38"/>
  <c r="X10" i="38"/>
  <c r="P10" i="38"/>
  <c r="N10" i="38"/>
  <c r="M10" i="38"/>
  <c r="Q10" i="38" s="1"/>
  <c r="L10" i="38"/>
  <c r="K10" i="38"/>
  <c r="V10" i="38" s="1"/>
  <c r="J10" i="38"/>
  <c r="I10" i="38"/>
  <c r="H10" i="38"/>
  <c r="G10" i="38"/>
  <c r="F10" i="38"/>
  <c r="E10" i="38"/>
  <c r="D10" i="38"/>
  <c r="C10" i="38"/>
  <c r="B10" i="38"/>
  <c r="Z9" i="38"/>
  <c r="X9" i="38"/>
  <c r="P9" i="38"/>
  <c r="O9" i="38"/>
  <c r="N9" i="38"/>
  <c r="Y9" i="38" s="1"/>
  <c r="M9" i="38"/>
  <c r="Q9" i="38" s="1"/>
  <c r="L9" i="38"/>
  <c r="K9" i="38"/>
  <c r="V9" i="38" s="1"/>
  <c r="J9" i="38"/>
  <c r="I9" i="38"/>
  <c r="H9" i="38"/>
  <c r="G9" i="38"/>
  <c r="F9" i="38"/>
  <c r="E9" i="38"/>
  <c r="D9" i="38"/>
  <c r="C9" i="38"/>
  <c r="B9" i="38"/>
  <c r="Z8" i="38"/>
  <c r="X8" i="38"/>
  <c r="Q8" i="38"/>
  <c r="P8" i="38"/>
  <c r="N8" i="38"/>
  <c r="O8" i="38" s="1"/>
  <c r="M8" i="38"/>
  <c r="L8" i="38"/>
  <c r="R8" i="38" s="1"/>
  <c r="S8" i="38" s="1"/>
  <c r="AA8" i="38" s="1"/>
  <c r="K8" i="38"/>
  <c r="V8" i="38" s="1"/>
  <c r="J8" i="38"/>
  <c r="I8" i="38"/>
  <c r="H8" i="38"/>
  <c r="G8" i="38"/>
  <c r="F8" i="38"/>
  <c r="E8" i="38"/>
  <c r="D8" i="38"/>
  <c r="C8" i="38"/>
  <c r="B8" i="38"/>
  <c r="Z7" i="38"/>
  <c r="X7" i="38"/>
  <c r="V7" i="38"/>
  <c r="P7" i="38"/>
  <c r="N7" i="38"/>
  <c r="O7" i="38" s="1"/>
  <c r="M7" i="38"/>
  <c r="Q7" i="38" s="1"/>
  <c r="L7" i="38"/>
  <c r="R7" i="38" s="1"/>
  <c r="S7" i="38" s="1"/>
  <c r="AA7" i="38" s="1"/>
  <c r="K7" i="38"/>
  <c r="J7" i="38"/>
  <c r="I7" i="38"/>
  <c r="H7" i="38"/>
  <c r="G7" i="38"/>
  <c r="F7" i="38"/>
  <c r="E7" i="38"/>
  <c r="D7" i="38"/>
  <c r="C7" i="38"/>
  <c r="B7" i="38"/>
  <c r="Z6" i="38"/>
  <c r="X6" i="38"/>
  <c r="P6" i="38"/>
  <c r="N6" i="38"/>
  <c r="O6" i="38" s="1"/>
  <c r="M6" i="38"/>
  <c r="Q6" i="38" s="1"/>
  <c r="L6" i="38"/>
  <c r="K6" i="38"/>
  <c r="V6" i="38" s="1"/>
  <c r="J6" i="38"/>
  <c r="I6" i="38"/>
  <c r="H6" i="38"/>
  <c r="G6" i="38"/>
  <c r="F6" i="38"/>
  <c r="E6" i="38"/>
  <c r="D6" i="38"/>
  <c r="C6" i="38"/>
  <c r="B6" i="38"/>
  <c r="Z5" i="38"/>
  <c r="X5" i="38"/>
  <c r="P5" i="38"/>
  <c r="N5" i="38"/>
  <c r="M5" i="38"/>
  <c r="Q5" i="38" s="1"/>
  <c r="L5" i="38"/>
  <c r="K5" i="38"/>
  <c r="V5" i="38" s="1"/>
  <c r="J5" i="38"/>
  <c r="I5" i="38"/>
  <c r="H5" i="38"/>
  <c r="G5" i="38"/>
  <c r="F5" i="38"/>
  <c r="E5" i="38"/>
  <c r="D5" i="38"/>
  <c r="C5" i="38"/>
  <c r="B5" i="38"/>
  <c r="AB3" i="38"/>
  <c r="W3" i="38"/>
  <c r="U3" i="38"/>
  <c r="R229" i="38" l="1"/>
  <c r="S229" i="38" s="1"/>
  <c r="AA229" i="38" s="1"/>
  <c r="AA239" i="38"/>
  <c r="T239" i="38"/>
  <c r="AA89" i="38"/>
  <c r="T89" i="38"/>
  <c r="AA157" i="38"/>
  <c r="T157" i="38"/>
  <c r="R226" i="38"/>
  <c r="S226" i="38" s="1"/>
  <c r="R100" i="38"/>
  <c r="S100" i="38" s="1"/>
  <c r="AA100" i="38" s="1"/>
  <c r="R195" i="38"/>
  <c r="S195" i="38" s="1"/>
  <c r="AA195" i="38" s="1"/>
  <c r="AA214" i="38"/>
  <c r="T214" i="38"/>
  <c r="R10" i="38"/>
  <c r="S10" i="38" s="1"/>
  <c r="R14" i="38"/>
  <c r="S14" i="38" s="1"/>
  <c r="R29" i="38"/>
  <c r="S29" i="38" s="1"/>
  <c r="Y32" i="38"/>
  <c r="Y39" i="38"/>
  <c r="Y42" i="38"/>
  <c r="R60" i="38"/>
  <c r="S60" i="38" s="1"/>
  <c r="T60" i="38" s="1"/>
  <c r="R68" i="38"/>
  <c r="S68" i="38" s="1"/>
  <c r="O86" i="38"/>
  <c r="Y90" i="38"/>
  <c r="Y97" i="38"/>
  <c r="Y113" i="38"/>
  <c r="Y119" i="38"/>
  <c r="AC119" i="38" s="1"/>
  <c r="R120" i="38"/>
  <c r="S120" i="38" s="1"/>
  <c r="R122" i="38"/>
  <c r="S122" i="38" s="1"/>
  <c r="Y138" i="38"/>
  <c r="R159" i="38"/>
  <c r="S159" i="38" s="1"/>
  <c r="Y174" i="38"/>
  <c r="Y189" i="38"/>
  <c r="Y192" i="38"/>
  <c r="R193" i="38"/>
  <c r="S193" i="38" s="1"/>
  <c r="AA193" i="38" s="1"/>
  <c r="V205" i="38"/>
  <c r="Y206" i="38"/>
  <c r="V214" i="38"/>
  <c r="O216" i="38"/>
  <c r="AA232" i="38"/>
  <c r="R237" i="38"/>
  <c r="S237" i="38" s="1"/>
  <c r="AA237" i="38" s="1"/>
  <c r="Y45" i="38"/>
  <c r="AA59" i="38"/>
  <c r="R94" i="38"/>
  <c r="S94" i="38" s="1"/>
  <c r="Y102" i="38"/>
  <c r="R136" i="38"/>
  <c r="S136" i="38" s="1"/>
  <c r="V148" i="38"/>
  <c r="Y228" i="38"/>
  <c r="AA234" i="38"/>
  <c r="Y10" i="38"/>
  <c r="Y26" i="38"/>
  <c r="V36" i="38"/>
  <c r="R44" i="38"/>
  <c r="S44" i="38" s="1"/>
  <c r="V58" i="38"/>
  <c r="R63" i="38"/>
  <c r="S63" i="38" s="1"/>
  <c r="R66" i="38"/>
  <c r="S66" i="38" s="1"/>
  <c r="V70" i="38"/>
  <c r="R76" i="38"/>
  <c r="S76" i="38" s="1"/>
  <c r="R86" i="38"/>
  <c r="S86" i="38" s="1"/>
  <c r="T86" i="38" s="1"/>
  <c r="R90" i="38"/>
  <c r="S90" i="38" s="1"/>
  <c r="T90" i="38" s="1"/>
  <c r="R117" i="38"/>
  <c r="S117" i="38" s="1"/>
  <c r="AA117" i="38" s="1"/>
  <c r="V118" i="38"/>
  <c r="R151" i="38"/>
  <c r="S151" i="38" s="1"/>
  <c r="R154" i="38"/>
  <c r="S154" i="38" s="1"/>
  <c r="Y187" i="38"/>
  <c r="R197" i="38"/>
  <c r="S197" i="38" s="1"/>
  <c r="R212" i="38"/>
  <c r="S212" i="38" s="1"/>
  <c r="V213" i="38"/>
  <c r="R216" i="38"/>
  <c r="S216" i="38" s="1"/>
  <c r="Y223" i="38"/>
  <c r="Y225" i="38"/>
  <c r="Y227" i="38"/>
  <c r="R54" i="38"/>
  <c r="S54" i="38" s="1"/>
  <c r="AA54" i="38" s="1"/>
  <c r="R75" i="38"/>
  <c r="S75" i="38" s="1"/>
  <c r="T75" i="38" s="1"/>
  <c r="V84" i="38"/>
  <c r="Y170" i="38"/>
  <c r="R171" i="38"/>
  <c r="S171" i="38" s="1"/>
  <c r="R201" i="38"/>
  <c r="S201" i="38" s="1"/>
  <c r="V202" i="38"/>
  <c r="R221" i="38"/>
  <c r="S221" i="38" s="1"/>
  <c r="R223" i="38"/>
  <c r="S223" i="38" s="1"/>
  <c r="R225" i="38"/>
  <c r="S225" i="38" s="1"/>
  <c r="V237" i="38"/>
  <c r="R50" i="38"/>
  <c r="S50" i="38" s="1"/>
  <c r="V52" i="38"/>
  <c r="R56" i="38"/>
  <c r="S56" i="38" s="1"/>
  <c r="V88" i="38"/>
  <c r="R104" i="38"/>
  <c r="S104" i="38" s="1"/>
  <c r="Y105" i="38"/>
  <c r="Y107" i="38"/>
  <c r="Y129" i="38"/>
  <c r="R160" i="38"/>
  <c r="S160" i="38" s="1"/>
  <c r="R169" i="38"/>
  <c r="S169" i="38" s="1"/>
  <c r="V179" i="38"/>
  <c r="R204" i="38"/>
  <c r="S204" i="38" s="1"/>
  <c r="AA222" i="38"/>
  <c r="AA26" i="38"/>
  <c r="R9" i="38"/>
  <c r="S9" i="38" s="1"/>
  <c r="T9" i="38" s="1"/>
  <c r="R22" i="38"/>
  <c r="S22" i="38" s="1"/>
  <c r="T22" i="38" s="1"/>
  <c r="V47" i="38"/>
  <c r="V78" i="38"/>
  <c r="Y89" i="38"/>
  <c r="V90" i="38"/>
  <c r="Y91" i="38"/>
  <c r="Y99" i="38"/>
  <c r="Y111" i="38"/>
  <c r="V113" i="38"/>
  <c r="V122" i="38"/>
  <c r="Y123" i="38"/>
  <c r="R130" i="38"/>
  <c r="S130" i="38" s="1"/>
  <c r="R158" i="38"/>
  <c r="S158" i="38" s="1"/>
  <c r="V166" i="38"/>
  <c r="Y167" i="38"/>
  <c r="Y182" i="38"/>
  <c r="Y184" i="38"/>
  <c r="R192" i="38"/>
  <c r="S192" i="38" s="1"/>
  <c r="Y194" i="38"/>
  <c r="Y211" i="38"/>
  <c r="O46" i="38"/>
  <c r="R32" i="38"/>
  <c r="S32" i="38" s="1"/>
  <c r="AA32" i="38" s="1"/>
  <c r="V40" i="38"/>
  <c r="Y41" i="38"/>
  <c r="V42" i="38"/>
  <c r="Y43" i="38"/>
  <c r="R55" i="38"/>
  <c r="S55" i="38" s="1"/>
  <c r="T55" i="38" s="1"/>
  <c r="AC55" i="38" s="1"/>
  <c r="R79" i="38"/>
  <c r="S79" i="38" s="1"/>
  <c r="AA79" i="38" s="1"/>
  <c r="R95" i="38"/>
  <c r="S95" i="38" s="1"/>
  <c r="Y98" i="38"/>
  <c r="R99" i="38"/>
  <c r="S99" i="38" s="1"/>
  <c r="Y115" i="38"/>
  <c r="R116" i="38"/>
  <c r="S116" i="38" s="1"/>
  <c r="T116" i="38" s="1"/>
  <c r="AC116" i="38" s="1"/>
  <c r="V120" i="38"/>
  <c r="Y121" i="38"/>
  <c r="T124" i="38"/>
  <c r="AC124" i="38" s="1"/>
  <c r="R139" i="38"/>
  <c r="S139" i="38" s="1"/>
  <c r="AA139" i="38" s="1"/>
  <c r="V142" i="38"/>
  <c r="Y146" i="38"/>
  <c r="R180" i="38"/>
  <c r="S180" i="38" s="1"/>
  <c r="Y183" i="38"/>
  <c r="R184" i="38"/>
  <c r="S184" i="38" s="1"/>
  <c r="V206" i="38"/>
  <c r="R211" i="38"/>
  <c r="S211" i="38" s="1"/>
  <c r="R219" i="38"/>
  <c r="S219" i="38" s="1"/>
  <c r="T219" i="38" s="1"/>
  <c r="R236" i="38"/>
  <c r="S236" i="38" s="1"/>
  <c r="AA236" i="38" s="1"/>
  <c r="R13" i="38"/>
  <c r="S13" i="38" s="1"/>
  <c r="R41" i="38"/>
  <c r="S41" i="38" s="1"/>
  <c r="AA41" i="38" s="1"/>
  <c r="R121" i="38"/>
  <c r="S121" i="38" s="1"/>
  <c r="T121" i="38" s="1"/>
  <c r="V124" i="38"/>
  <c r="V156" i="38"/>
  <c r="R170" i="38"/>
  <c r="S170" i="38" s="1"/>
  <c r="R189" i="38"/>
  <c r="S189" i="38" s="1"/>
  <c r="Y8" i="38"/>
  <c r="R20" i="38"/>
  <c r="S20" i="38" s="1"/>
  <c r="T20" i="38" s="1"/>
  <c r="AC26" i="38"/>
  <c r="Y29" i="38"/>
  <c r="Y62" i="38"/>
  <c r="Y76" i="38"/>
  <c r="V85" i="38"/>
  <c r="R87" i="38"/>
  <c r="S87" i="38" s="1"/>
  <c r="AA87" i="38" s="1"/>
  <c r="V110" i="38"/>
  <c r="R137" i="38"/>
  <c r="S137" i="38" s="1"/>
  <c r="AA137" i="38" s="1"/>
  <c r="Y154" i="38"/>
  <c r="Y190" i="38"/>
  <c r="Y222" i="38"/>
  <c r="R238" i="38"/>
  <c r="S238" i="38" s="1"/>
  <c r="AA238" i="38" s="1"/>
  <c r="R18" i="38"/>
  <c r="S18" i="38" s="1"/>
  <c r="Y50" i="38"/>
  <c r="V53" i="38"/>
  <c r="AA61" i="38"/>
  <c r="R74" i="38"/>
  <c r="S74" i="38" s="1"/>
  <c r="Y83" i="38"/>
  <c r="R84" i="38"/>
  <c r="S84" i="38" s="1"/>
  <c r="T84" i="38" s="1"/>
  <c r="Y96" i="38"/>
  <c r="Y104" i="38"/>
  <c r="Y106" i="38"/>
  <c r="Y108" i="38"/>
  <c r="R111" i="38"/>
  <c r="S111" i="38" s="1"/>
  <c r="Y145" i="38"/>
  <c r="R148" i="38"/>
  <c r="S148" i="38" s="1"/>
  <c r="V158" i="38"/>
  <c r="V168" i="38"/>
  <c r="Y169" i="38"/>
  <c r="R179" i="38"/>
  <c r="S179" i="38" s="1"/>
  <c r="AA179" i="38" s="1"/>
  <c r="Y181" i="38"/>
  <c r="R202" i="38"/>
  <c r="S202" i="38" s="1"/>
  <c r="AA202" i="38" s="1"/>
  <c r="R213" i="38"/>
  <c r="S213" i="38" s="1"/>
  <c r="R220" i="38"/>
  <c r="S220" i="38" s="1"/>
  <c r="R224" i="38"/>
  <c r="S224" i="38" s="1"/>
  <c r="V236" i="38"/>
  <c r="V240" i="38"/>
  <c r="X75" i="32"/>
  <c r="Y12" i="32"/>
  <c r="X12" i="32"/>
  <c r="X77" i="32"/>
  <c r="Y27" i="32"/>
  <c r="X27" i="32"/>
  <c r="Y13" i="32"/>
  <c r="X13" i="32"/>
  <c r="Y10" i="32"/>
  <c r="X10" i="32"/>
  <c r="Y37" i="32"/>
  <c r="X37" i="32"/>
  <c r="Y46" i="32"/>
  <c r="X46" i="32"/>
  <c r="Y88" i="32"/>
  <c r="Y31" i="32"/>
  <c r="X31" i="32"/>
  <c r="Y64" i="32"/>
  <c r="X64" i="32"/>
  <c r="Y118" i="32"/>
  <c r="X118" i="32"/>
  <c r="Y21" i="32"/>
  <c r="Y22" i="32"/>
  <c r="X28" i="32"/>
  <c r="Y68" i="32"/>
  <c r="Y24" i="32"/>
  <c r="Y49" i="32"/>
  <c r="X49" i="32"/>
  <c r="Y20" i="32"/>
  <c r="X20" i="32"/>
  <c r="X86" i="32"/>
  <c r="Y86" i="32"/>
  <c r="Y32" i="32"/>
  <c r="X32" i="32"/>
  <c r="Y43" i="32"/>
  <c r="X57" i="32"/>
  <c r="Y26" i="32"/>
  <c r="X26" i="32"/>
  <c r="Y44" i="32"/>
  <c r="V8" i="32"/>
  <c r="Y8" i="32" s="1"/>
  <c r="V11" i="32"/>
  <c r="X11" i="32" s="1"/>
  <c r="X29" i="32"/>
  <c r="Y29" i="32"/>
  <c r="V40" i="32"/>
  <c r="S40" i="32"/>
  <c r="Y55" i="32"/>
  <c r="X55" i="32"/>
  <c r="V68" i="32"/>
  <c r="S68" i="32"/>
  <c r="X68" i="32" s="1"/>
  <c r="Y158" i="32"/>
  <c r="X158" i="32"/>
  <c r="X163" i="32"/>
  <c r="Y163" i="32"/>
  <c r="Y200" i="32"/>
  <c r="Y247" i="32"/>
  <c r="Y253" i="32"/>
  <c r="X253" i="32"/>
  <c r="W45" i="32"/>
  <c r="V45" i="32"/>
  <c r="X47" i="32"/>
  <c r="Y47" i="32"/>
  <c r="X53" i="32"/>
  <c r="Y53" i="32"/>
  <c r="Y69" i="32"/>
  <c r="X69" i="32"/>
  <c r="Y74" i="32"/>
  <c r="X74" i="32"/>
  <c r="Y134" i="32"/>
  <c r="X134" i="32"/>
  <c r="Y148" i="32"/>
  <c r="X148" i="32"/>
  <c r="Y157" i="32"/>
  <c r="X157" i="32"/>
  <c r="Y230" i="32"/>
  <c r="Y428" i="32"/>
  <c r="W1009" i="32"/>
  <c r="V1009" i="32"/>
  <c r="Y1011" i="32"/>
  <c r="X1011" i="32"/>
  <c r="V22" i="32"/>
  <c r="X22" i="32" s="1"/>
  <c r="Y40" i="32"/>
  <c r="X62" i="32"/>
  <c r="V69" i="32"/>
  <c r="S75" i="32"/>
  <c r="V75" i="32"/>
  <c r="V77" i="32"/>
  <c r="S77" i="32"/>
  <c r="Y77" i="32" s="1"/>
  <c r="V80" i="32"/>
  <c r="Y80" i="32" s="1"/>
  <c r="V104" i="32"/>
  <c r="S104" i="32"/>
  <c r="Y104" i="32" s="1"/>
  <c r="Y109" i="32"/>
  <c r="X109" i="32"/>
  <c r="Y116" i="32"/>
  <c r="X116" i="32"/>
  <c r="W123" i="32"/>
  <c r="V123" i="32"/>
  <c r="Y123" i="32" s="1"/>
  <c r="X137" i="32"/>
  <c r="Y137" i="32"/>
  <c r="Y145" i="32"/>
  <c r="X145" i="32"/>
  <c r="Y165" i="32"/>
  <c r="Y170" i="32"/>
  <c r="X170" i="32"/>
  <c r="X16" i="32"/>
  <c r="X21" i="32"/>
  <c r="Y38" i="32"/>
  <c r="X38" i="32"/>
  <c r="V54" i="32"/>
  <c r="S54" i="32"/>
  <c r="X61" i="32"/>
  <c r="X83" i="32"/>
  <c r="Y83" i="32"/>
  <c r="X84" i="32"/>
  <c r="Y91" i="32"/>
  <c r="X91" i="32"/>
  <c r="X115" i="32"/>
  <c r="Y127" i="32"/>
  <c r="X127" i="32"/>
  <c r="Y132" i="32"/>
  <c r="X132" i="32"/>
  <c r="X143" i="32"/>
  <c r="Y143" i="32"/>
  <c r="Y151" i="32"/>
  <c r="Y176" i="32"/>
  <c r="X176" i="32"/>
  <c r="Y58" i="32"/>
  <c r="W81" i="32"/>
  <c r="V81" i="32"/>
  <c r="Y81" i="32" s="1"/>
  <c r="Y114" i="32"/>
  <c r="X114" i="32"/>
  <c r="Y120" i="32"/>
  <c r="Y146" i="32"/>
  <c r="X18" i="32"/>
  <c r="V23" i="32"/>
  <c r="X23" i="32" s="1"/>
  <c r="V29" i="32"/>
  <c r="S39" i="32"/>
  <c r="X39" i="32" s="1"/>
  <c r="V39" i="32"/>
  <c r="X43" i="32"/>
  <c r="X51" i="32"/>
  <c r="Y56" i="32"/>
  <c r="X56" i="32"/>
  <c r="V90" i="32"/>
  <c r="S90" i="32"/>
  <c r="V169" i="32"/>
  <c r="Y169" i="32" s="1"/>
  <c r="S169" i="32"/>
  <c r="Y203" i="32"/>
  <c r="X203" i="32"/>
  <c r="X17" i="32"/>
  <c r="S21" i="32"/>
  <c r="V21" i="32"/>
  <c r="X35" i="32"/>
  <c r="V41" i="32"/>
  <c r="X41" i="32" s="1"/>
  <c r="S41" i="32"/>
  <c r="V50" i="32"/>
  <c r="S50" i="32"/>
  <c r="X50" i="32" s="1"/>
  <c r="X93" i="32"/>
  <c r="Y96" i="32"/>
  <c r="Y100" i="32"/>
  <c r="X100" i="32"/>
  <c r="X107" i="32"/>
  <c r="Y107" i="32"/>
  <c r="X119" i="32"/>
  <c r="Y119" i="32"/>
  <c r="X139" i="32"/>
  <c r="X149" i="32"/>
  <c r="Y149" i="32"/>
  <c r="X152" i="32"/>
  <c r="Y152" i="32"/>
  <c r="V193" i="32"/>
  <c r="S193" i="32"/>
  <c r="V15" i="32"/>
  <c r="X15" i="32" s="1"/>
  <c r="S17" i="32"/>
  <c r="Y17" i="32" s="1"/>
  <c r="S25" i="32"/>
  <c r="S28" i="32"/>
  <c r="Y28" i="32" s="1"/>
  <c r="V51" i="32"/>
  <c r="Y51" i="32" s="1"/>
  <c r="S57" i="32"/>
  <c r="Y57" i="32" s="1"/>
  <c r="V57" i="32"/>
  <c r="V59" i="32"/>
  <c r="S59" i="32"/>
  <c r="X59" i="32" s="1"/>
  <c r="V62" i="32"/>
  <c r="Y62" i="32" s="1"/>
  <c r="X71" i="32"/>
  <c r="Y71" i="32"/>
  <c r="S79" i="32"/>
  <c r="Y79" i="32" s="1"/>
  <c r="V89" i="32"/>
  <c r="Y92" i="32"/>
  <c r="X92" i="32"/>
  <c r="S102" i="32"/>
  <c r="Y105" i="32"/>
  <c r="X105" i="32"/>
  <c r="Y130" i="32"/>
  <c r="Y136" i="32"/>
  <c r="X136" i="32"/>
  <c r="Y141" i="32"/>
  <c r="V60" i="32"/>
  <c r="Y60" i="32" s="1"/>
  <c r="X65" i="32"/>
  <c r="Y65" i="32"/>
  <c r="X66" i="32"/>
  <c r="X70" i="32"/>
  <c r="Y73" i="32"/>
  <c r="X73" i="32"/>
  <c r="X81" i="32"/>
  <c r="V86" i="32"/>
  <c r="S86" i="32"/>
  <c r="W117" i="32"/>
  <c r="V117" i="32"/>
  <c r="Y117" i="32" s="1"/>
  <c r="S120" i="32"/>
  <c r="V120" i="32"/>
  <c r="X120" i="32" s="1"/>
  <c r="X125" i="32"/>
  <c r="Y125" i="32"/>
  <c r="Y138" i="32"/>
  <c r="X138" i="32"/>
  <c r="Y213" i="32"/>
  <c r="X213" i="32"/>
  <c r="Y235" i="32"/>
  <c r="S19" i="32"/>
  <c r="X19" i="32" s="1"/>
  <c r="V42" i="32"/>
  <c r="Y42" i="32" s="1"/>
  <c r="V44" i="32"/>
  <c r="S48" i="32"/>
  <c r="W63" i="32"/>
  <c r="V63" i="32"/>
  <c r="V87" i="32"/>
  <c r="S93" i="32"/>
  <c r="Y93" i="32" s="1"/>
  <c r="V93" i="32"/>
  <c r="V95" i="32"/>
  <c r="S95" i="32"/>
  <c r="X95" i="32" s="1"/>
  <c r="V98" i="32"/>
  <c r="X98" i="32" s="1"/>
  <c r="V108" i="32"/>
  <c r="Y108" i="32" s="1"/>
  <c r="S108" i="32"/>
  <c r="X108" i="32" s="1"/>
  <c r="Y110" i="32"/>
  <c r="X110" i="32"/>
  <c r="Y122" i="32"/>
  <c r="X122" i="32"/>
  <c r="W141" i="32"/>
  <c r="V141" i="32"/>
  <c r="X141" i="32" s="1"/>
  <c r="X147" i="32"/>
  <c r="X9" i="32"/>
  <c r="S30" i="32"/>
  <c r="Y30" i="32" s="1"/>
  <c r="X44" i="32"/>
  <c r="Y67" i="32"/>
  <c r="V72" i="32"/>
  <c r="S72" i="32"/>
  <c r="X79" i="32"/>
  <c r="V96" i="32"/>
  <c r="X96" i="32" s="1"/>
  <c r="Y98" i="32"/>
  <c r="X101" i="32"/>
  <c r="Y101" i="32"/>
  <c r="V126" i="32"/>
  <c r="S126" i="32"/>
  <c r="Y126" i="32" s="1"/>
  <c r="Y128" i="32"/>
  <c r="X128" i="32"/>
  <c r="X131" i="32"/>
  <c r="V165" i="32"/>
  <c r="S165" i="32"/>
  <c r="X165" i="32" s="1"/>
  <c r="V14" i="32"/>
  <c r="Y14" i="32" s="1"/>
  <c r="X24" i="32"/>
  <c r="V33" i="32"/>
  <c r="X33" i="32" s="1"/>
  <c r="V36" i="32"/>
  <c r="S36" i="32"/>
  <c r="X36" i="32" s="1"/>
  <c r="Y76" i="32"/>
  <c r="Y78" i="32"/>
  <c r="X78" i="32"/>
  <c r="Y82" i="32"/>
  <c r="X82" i="32"/>
  <c r="X85" i="32"/>
  <c r="W99" i="32"/>
  <c r="V99" i="32"/>
  <c r="Y99" i="32" s="1"/>
  <c r="Y103" i="32"/>
  <c r="S111" i="32"/>
  <c r="Y111" i="32" s="1"/>
  <c r="V111" i="32"/>
  <c r="X121" i="32"/>
  <c r="Y133" i="32"/>
  <c r="S173" i="32"/>
  <c r="X173" i="32" s="1"/>
  <c r="V173" i="32"/>
  <c r="Y189" i="32"/>
  <c r="X189" i="32"/>
  <c r="W199" i="32"/>
  <c r="V199" i="32"/>
  <c r="X199" i="32" s="1"/>
  <c r="S211" i="32"/>
  <c r="X211" i="32" s="1"/>
  <c r="V211" i="32"/>
  <c r="V129" i="32"/>
  <c r="Y129" i="32" s="1"/>
  <c r="V138" i="32"/>
  <c r="V146" i="32"/>
  <c r="X146" i="32" s="1"/>
  <c r="V171" i="32"/>
  <c r="S171" i="32"/>
  <c r="Y171" i="32" s="1"/>
  <c r="V187" i="32"/>
  <c r="W190" i="32"/>
  <c r="X216" i="32"/>
  <c r="Y216" i="32"/>
  <c r="X246" i="32"/>
  <c r="Y246" i="32"/>
  <c r="X264" i="32"/>
  <c r="Y286" i="32"/>
  <c r="X295" i="32"/>
  <c r="V58" i="32"/>
  <c r="V76" i="32"/>
  <c r="V94" i="32"/>
  <c r="V112" i="32"/>
  <c r="V130" i="32"/>
  <c r="X154" i="32"/>
  <c r="X161" i="32"/>
  <c r="V177" i="32"/>
  <c r="S177" i="32"/>
  <c r="Y177" i="32" s="1"/>
  <c r="Y187" i="32"/>
  <c r="X221" i="32"/>
  <c r="X226" i="32"/>
  <c r="Y226" i="32"/>
  <c r="X241" i="32"/>
  <c r="V257" i="32"/>
  <c r="S257" i="32"/>
  <c r="W259" i="32"/>
  <c r="V259" i="32"/>
  <c r="X262" i="32"/>
  <c r="Y262" i="32"/>
  <c r="V316" i="32"/>
  <c r="S316" i="32"/>
  <c r="X316" i="32" s="1"/>
  <c r="Y318" i="32"/>
  <c r="X318" i="32"/>
  <c r="X398" i="32"/>
  <c r="Y405" i="32"/>
  <c r="X405" i="32"/>
  <c r="V153" i="32"/>
  <c r="S153" i="32"/>
  <c r="X167" i="32"/>
  <c r="Y186" i="32"/>
  <c r="X195" i="32"/>
  <c r="V207" i="32"/>
  <c r="S207" i="32"/>
  <c r="S229" i="32"/>
  <c r="V229" i="32"/>
  <c r="Y259" i="32"/>
  <c r="X259" i="32"/>
  <c r="Y266" i="32"/>
  <c r="X266" i="32"/>
  <c r="Y277" i="32"/>
  <c r="X291" i="32"/>
  <c r="Y301" i="32"/>
  <c r="X301" i="32"/>
  <c r="Y307" i="32"/>
  <c r="X307" i="32"/>
  <c r="Y181" i="32"/>
  <c r="X214" i="32"/>
  <c r="Y214" i="32"/>
  <c r="V217" i="32"/>
  <c r="S217" i="32"/>
  <c r="X222" i="32"/>
  <c r="Y222" i="32"/>
  <c r="X234" i="32"/>
  <c r="Y234" i="32"/>
  <c r="X244" i="32"/>
  <c r="Y244" i="32"/>
  <c r="X270" i="32"/>
  <c r="Y270" i="32"/>
  <c r="Y272" i="32"/>
  <c r="X272" i="32"/>
  <c r="X292" i="32"/>
  <c r="Y346" i="32"/>
  <c r="X346" i="32"/>
  <c r="Y360" i="32"/>
  <c r="X360" i="32"/>
  <c r="X175" i="32"/>
  <c r="Y191" i="32"/>
  <c r="X191" i="32"/>
  <c r="X196" i="32"/>
  <c r="Y198" i="32"/>
  <c r="X198" i="32"/>
  <c r="Y204" i="32"/>
  <c r="X204" i="32"/>
  <c r="X236" i="32"/>
  <c r="X239" i="32"/>
  <c r="S247" i="32"/>
  <c r="V247" i="32"/>
  <c r="X252" i="32"/>
  <c r="Y252" i="32"/>
  <c r="Y254" i="32"/>
  <c r="X254" i="32"/>
  <c r="S302" i="32"/>
  <c r="V302" i="32"/>
  <c r="Y302" i="32" s="1"/>
  <c r="X305" i="32"/>
  <c r="Y308" i="32"/>
  <c r="Y352" i="32"/>
  <c r="X352" i="32"/>
  <c r="V16" i="32"/>
  <c r="Y16" i="32" s="1"/>
  <c r="V34" i="32"/>
  <c r="X34" i="32" s="1"/>
  <c r="V52" i="32"/>
  <c r="X52" i="32" s="1"/>
  <c r="V70" i="32"/>
  <c r="Y70" i="32" s="1"/>
  <c r="V88" i="32"/>
  <c r="X88" i="32" s="1"/>
  <c r="V106" i="32"/>
  <c r="S113" i="32"/>
  <c r="X113" i="32" s="1"/>
  <c r="S122" i="32"/>
  <c r="V124" i="32"/>
  <c r="X124" i="32" s="1"/>
  <c r="S131" i="32"/>
  <c r="Y131" i="32" s="1"/>
  <c r="S140" i="32"/>
  <c r="Y140" i="32" s="1"/>
  <c r="V142" i="32"/>
  <c r="Y142" i="32" s="1"/>
  <c r="S151" i="32"/>
  <c r="X151" i="32" s="1"/>
  <c r="Y154" i="32"/>
  <c r="Y161" i="32"/>
  <c r="V167" i="32"/>
  <c r="Y167" i="32" s="1"/>
  <c r="X177" i="32"/>
  <c r="S182" i="32"/>
  <c r="V182" i="32"/>
  <c r="V201" i="32"/>
  <c r="S201" i="32"/>
  <c r="X201" i="32" s="1"/>
  <c r="S202" i="32"/>
  <c r="Y202" i="32" s="1"/>
  <c r="V205" i="32"/>
  <c r="X205" i="32" s="1"/>
  <c r="X242" i="32"/>
  <c r="Y248" i="32"/>
  <c r="V258" i="32"/>
  <c r="S258" i="32"/>
  <c r="Y264" i="32"/>
  <c r="X294" i="32"/>
  <c r="Y294" i="32"/>
  <c r="X313" i="32"/>
  <c r="S175" i="32"/>
  <c r="Y175" i="32" s="1"/>
  <c r="V178" i="32"/>
  <c r="X178" i="32" s="1"/>
  <c r="X197" i="32"/>
  <c r="Y205" i="32"/>
  <c r="Y209" i="32"/>
  <c r="X209" i="32"/>
  <c r="V223" i="32"/>
  <c r="S223" i="32"/>
  <c r="Y223" i="32" s="1"/>
  <c r="X229" i="32"/>
  <c r="X232" i="32"/>
  <c r="Y232" i="32"/>
  <c r="V235" i="32"/>
  <c r="S235" i="32"/>
  <c r="X235" i="32" s="1"/>
  <c r="X240" i="32"/>
  <c r="Y240" i="32"/>
  <c r="Y278" i="32"/>
  <c r="X278" i="32"/>
  <c r="Y284" i="32"/>
  <c r="X284" i="32"/>
  <c r="X289" i="32"/>
  <c r="X300" i="32"/>
  <c r="Y300" i="32"/>
  <c r="Y326" i="32"/>
  <c r="X326" i="32"/>
  <c r="Y329" i="32"/>
  <c r="X329" i="32"/>
  <c r="S341" i="32"/>
  <c r="V341" i="32"/>
  <c r="X341" i="32" s="1"/>
  <c r="Y361" i="32"/>
  <c r="Y397" i="32"/>
  <c r="X397" i="32"/>
  <c r="V144" i="32"/>
  <c r="Y144" i="32" s="1"/>
  <c r="X155" i="32"/>
  <c r="Y173" i="32"/>
  <c r="Y180" i="32"/>
  <c r="X180" i="32"/>
  <c r="W181" i="32"/>
  <c r="X181" i="32" s="1"/>
  <c r="V185" i="32"/>
  <c r="Y185" i="32" s="1"/>
  <c r="X187" i="32"/>
  <c r="Y194" i="32"/>
  <c r="X194" i="32"/>
  <c r="X210" i="32"/>
  <c r="Y210" i="32"/>
  <c r="X217" i="32"/>
  <c r="X250" i="32"/>
  <c r="Y250" i="32"/>
  <c r="X255" i="32"/>
  <c r="X276" i="32"/>
  <c r="Y276" i="32"/>
  <c r="Y314" i="32"/>
  <c r="X314" i="32"/>
  <c r="Y319" i="32"/>
  <c r="X319" i="32"/>
  <c r="Y330" i="32"/>
  <c r="X330" i="32"/>
  <c r="Y416" i="32"/>
  <c r="S58" i="32"/>
  <c r="X58" i="32" s="1"/>
  <c r="S76" i="32"/>
  <c r="X76" i="32" s="1"/>
  <c r="S94" i="32"/>
  <c r="X94" i="32" s="1"/>
  <c r="S112" i="32"/>
  <c r="S130" i="32"/>
  <c r="X130" i="32" s="1"/>
  <c r="V135" i="32"/>
  <c r="V147" i="32"/>
  <c r="Y147" i="32" s="1"/>
  <c r="Y150" i="32"/>
  <c r="X156" i="32"/>
  <c r="V159" i="32"/>
  <c r="S159" i="32"/>
  <c r="S160" i="32"/>
  <c r="Y160" i="32" s="1"/>
  <c r="Y192" i="32"/>
  <c r="X192" i="32"/>
  <c r="X212" i="32"/>
  <c r="X247" i="32"/>
  <c r="X368" i="32"/>
  <c r="W384" i="32"/>
  <c r="V384" i="32"/>
  <c r="X144" i="32"/>
  <c r="Y166" i="32"/>
  <c r="X166" i="32"/>
  <c r="Y168" i="32"/>
  <c r="X179" i="32"/>
  <c r="Y201" i="32"/>
  <c r="Y237" i="32"/>
  <c r="V241" i="32"/>
  <c r="S241" i="32"/>
  <c r="Y241" i="32" s="1"/>
  <c r="X263" i="32"/>
  <c r="S274" i="32"/>
  <c r="V274" i="32"/>
  <c r="Y292" i="32"/>
  <c r="X308" i="32"/>
  <c r="Y312" i="32"/>
  <c r="X312" i="32"/>
  <c r="Y365" i="32"/>
  <c r="X452" i="32"/>
  <c r="Y452" i="32"/>
  <c r="Y164" i="32"/>
  <c r="X164" i="32"/>
  <c r="Y172" i="32"/>
  <c r="X172" i="32"/>
  <c r="V183" i="32"/>
  <c r="S183" i="32"/>
  <c r="Y183" i="32" s="1"/>
  <c r="S184" i="32"/>
  <c r="V195" i="32"/>
  <c r="S195" i="32"/>
  <c r="Y195" i="32" s="1"/>
  <c r="Y196" i="32"/>
  <c r="Y206" i="32"/>
  <c r="W208" i="32"/>
  <c r="V208" i="32"/>
  <c r="X208" i="32" s="1"/>
  <c r="X228" i="32"/>
  <c r="Y228" i="32"/>
  <c r="X238" i="32"/>
  <c r="Y328" i="32"/>
  <c r="X328" i="32"/>
  <c r="X331" i="32"/>
  <c r="S377" i="32"/>
  <c r="V377" i="32"/>
  <c r="X377" i="32" s="1"/>
  <c r="S445" i="32"/>
  <c r="V445" i="32"/>
  <c r="V218" i="32"/>
  <c r="Y218" i="32" s="1"/>
  <c r="V236" i="32"/>
  <c r="Y236" i="32" s="1"/>
  <c r="V255" i="32"/>
  <c r="X256" i="32"/>
  <c r="V260" i="32"/>
  <c r="Y260" i="32" s="1"/>
  <c r="V282" i="32"/>
  <c r="X282" i="32" s="1"/>
  <c r="V309" i="32"/>
  <c r="S309" i="32"/>
  <c r="V311" i="32"/>
  <c r="Y334" i="32"/>
  <c r="X334" i="32"/>
  <c r="V337" i="32"/>
  <c r="S337" i="32"/>
  <c r="X337" i="32" s="1"/>
  <c r="Y353" i="32"/>
  <c r="Y369" i="32"/>
  <c r="X369" i="32"/>
  <c r="Y379" i="32"/>
  <c r="X379" i="32"/>
  <c r="Y384" i="32"/>
  <c r="X384" i="32"/>
  <c r="Y421" i="32"/>
  <c r="X421" i="32"/>
  <c r="Y441" i="32"/>
  <c r="X441" i="32"/>
  <c r="Y578" i="32"/>
  <c r="X578" i="32"/>
  <c r="V219" i="32"/>
  <c r="Y219" i="32" s="1"/>
  <c r="V237" i="32"/>
  <c r="X237" i="32" s="1"/>
  <c r="V261" i="32"/>
  <c r="Y261" i="32" s="1"/>
  <c r="S297" i="32"/>
  <c r="V304" i="32"/>
  <c r="S304" i="32"/>
  <c r="X304" i="32" s="1"/>
  <c r="V333" i="32"/>
  <c r="Y343" i="32"/>
  <c r="X343" i="32"/>
  <c r="Y357" i="32"/>
  <c r="X357" i="32"/>
  <c r="V358" i="32"/>
  <c r="S358" i="32"/>
  <c r="X358" i="32" s="1"/>
  <c r="Y359" i="32"/>
  <c r="V380" i="32"/>
  <c r="S380" i="32"/>
  <c r="X419" i="32"/>
  <c r="Y419" i="32"/>
  <c r="W426" i="32"/>
  <c r="Y426" i="32" s="1"/>
  <c r="V426" i="32"/>
  <c r="Y429" i="32"/>
  <c r="X461" i="32"/>
  <c r="Y461" i="32"/>
  <c r="V501" i="32"/>
  <c r="Y501" i="32" s="1"/>
  <c r="S501" i="32"/>
  <c r="S281" i="32"/>
  <c r="S305" i="32"/>
  <c r="Y305" i="32" s="1"/>
  <c r="V331" i="32"/>
  <c r="S331" i="32"/>
  <c r="Y331" i="32" s="1"/>
  <c r="V332" i="32"/>
  <c r="X332" i="32" s="1"/>
  <c r="X356" i="32"/>
  <c r="Y370" i="32"/>
  <c r="X370" i="32"/>
  <c r="Y387" i="32"/>
  <c r="X387" i="32"/>
  <c r="V388" i="32"/>
  <c r="S388" i="32"/>
  <c r="Y391" i="32"/>
  <c r="V396" i="32"/>
  <c r="X407" i="32"/>
  <c r="Y407" i="32"/>
  <c r="Y409" i="32"/>
  <c r="X409" i="32"/>
  <c r="S420" i="32"/>
  <c r="V420" i="32"/>
  <c r="X433" i="32"/>
  <c r="Y265" i="32"/>
  <c r="X274" i="32"/>
  <c r="Y327" i="32"/>
  <c r="Y347" i="32"/>
  <c r="X347" i="32"/>
  <c r="Y372" i="32"/>
  <c r="Y375" i="32"/>
  <c r="X375" i="32"/>
  <c r="Y382" i="32"/>
  <c r="V383" i="32"/>
  <c r="S383" i="32"/>
  <c r="X383" i="32" s="1"/>
  <c r="X427" i="32"/>
  <c r="Y427" i="32"/>
  <c r="W429" i="32"/>
  <c r="V429" i="32"/>
  <c r="X429" i="32" s="1"/>
  <c r="X436" i="32"/>
  <c r="Y453" i="32"/>
  <c r="X453" i="32"/>
  <c r="X491" i="32"/>
  <c r="V263" i="32"/>
  <c r="Y263" i="32" s="1"/>
  <c r="Y271" i="32"/>
  <c r="V279" i="32"/>
  <c r="V322" i="32"/>
  <c r="S322" i="32"/>
  <c r="Y322" i="32" s="1"/>
  <c r="X323" i="32"/>
  <c r="Y325" i="32"/>
  <c r="Y337" i="32"/>
  <c r="X437" i="32"/>
  <c r="Y437" i="32"/>
  <c r="V443" i="32"/>
  <c r="S443" i="32"/>
  <c r="X451" i="32"/>
  <c r="Y451" i="32"/>
  <c r="V225" i="32"/>
  <c r="Y225" i="32" s="1"/>
  <c r="S227" i="32"/>
  <c r="Y227" i="32" s="1"/>
  <c r="V243" i="32"/>
  <c r="X243" i="32" s="1"/>
  <c r="S245" i="32"/>
  <c r="Y245" i="32" s="1"/>
  <c r="Y256" i="32"/>
  <c r="V268" i="32"/>
  <c r="X268" i="32" s="1"/>
  <c r="V269" i="32"/>
  <c r="Y269" i="32" s="1"/>
  <c r="V285" i="32"/>
  <c r="Y285" i="32" s="1"/>
  <c r="V290" i="32"/>
  <c r="S299" i="32"/>
  <c r="Y299" i="32" s="1"/>
  <c r="V315" i="32"/>
  <c r="S315" i="32"/>
  <c r="V317" i="32"/>
  <c r="X317" i="32" s="1"/>
  <c r="S323" i="32"/>
  <c r="Y323" i="32" s="1"/>
  <c r="V338" i="32"/>
  <c r="X338" i="32" s="1"/>
  <c r="X353" i="32"/>
  <c r="V382" i="32"/>
  <c r="Y385" i="32"/>
  <c r="V386" i="32"/>
  <c r="S386" i="32"/>
  <c r="W390" i="32"/>
  <c r="V390" i="32"/>
  <c r="Y390" i="32" s="1"/>
  <c r="S403" i="32"/>
  <c r="V403" i="32"/>
  <c r="X403" i="32" s="1"/>
  <c r="Y448" i="32"/>
  <c r="S541" i="32"/>
  <c r="Y541" i="32" s="1"/>
  <c r="V541" i="32"/>
  <c r="V200" i="32"/>
  <c r="X200" i="32" s="1"/>
  <c r="V220" i="32"/>
  <c r="X220" i="32" s="1"/>
  <c r="V221" i="32"/>
  <c r="Y221" i="32" s="1"/>
  <c r="V238" i="32"/>
  <c r="Y238" i="32" s="1"/>
  <c r="V239" i="32"/>
  <c r="Y239" i="32" s="1"/>
  <c r="S255" i="32"/>
  <c r="Y255" i="32" s="1"/>
  <c r="V275" i="32"/>
  <c r="V291" i="32"/>
  <c r="Y291" i="32" s="1"/>
  <c r="V296" i="32"/>
  <c r="Y296" i="32" s="1"/>
  <c r="V310" i="32"/>
  <c r="S310" i="32"/>
  <c r="X310" i="32" s="1"/>
  <c r="Y340" i="32"/>
  <c r="X340" i="32"/>
  <c r="X350" i="32"/>
  <c r="V361" i="32"/>
  <c r="X361" i="32" s="1"/>
  <c r="S361" i="32"/>
  <c r="V372" i="32"/>
  <c r="X372" i="32" s="1"/>
  <c r="X381" i="32"/>
  <c r="Y381" i="32"/>
  <c r="W393" i="32"/>
  <c r="V393" i="32"/>
  <c r="Y393" i="32" s="1"/>
  <c r="Y400" i="32"/>
  <c r="X400" i="32"/>
  <c r="V408" i="32"/>
  <c r="S408" i="32"/>
  <c r="X415" i="32"/>
  <c r="X422" i="32"/>
  <c r="X510" i="32"/>
  <c r="V280" i="32"/>
  <c r="X280" i="32" s="1"/>
  <c r="Y289" i="32"/>
  <c r="X293" i="32"/>
  <c r="V303" i="32"/>
  <c r="S303" i="32"/>
  <c r="Y306" i="32"/>
  <c r="X306" i="32"/>
  <c r="Y313" i="32"/>
  <c r="X333" i="32"/>
  <c r="Y363" i="32"/>
  <c r="Y378" i="32"/>
  <c r="X378" i="32"/>
  <c r="Y383" i="32"/>
  <c r="X413" i="32"/>
  <c r="Y413" i="32"/>
  <c r="V416" i="32"/>
  <c r="S416" i="32"/>
  <c r="X416" i="32" s="1"/>
  <c r="Y444" i="32"/>
  <c r="X444" i="32"/>
  <c r="X449" i="32"/>
  <c r="Y449" i="32"/>
  <c r="Y482" i="32"/>
  <c r="X482" i="32"/>
  <c r="V212" i="32"/>
  <c r="Y212" i="32" s="1"/>
  <c r="X227" i="32"/>
  <c r="V230" i="32"/>
  <c r="X230" i="32" s="1"/>
  <c r="X245" i="32"/>
  <c r="V248" i="32"/>
  <c r="X248" i="32" s="1"/>
  <c r="X265" i="32"/>
  <c r="S267" i="32"/>
  <c r="Y267" i="32" s="1"/>
  <c r="Y274" i="32"/>
  <c r="V277" i="32"/>
  <c r="X277" i="32" s="1"/>
  <c r="V286" i="32"/>
  <c r="X286" i="32" s="1"/>
  <c r="V287" i="32"/>
  <c r="Y287" i="32" s="1"/>
  <c r="Y295" i="32"/>
  <c r="X299" i="32"/>
  <c r="X302" i="32"/>
  <c r="Y324" i="32"/>
  <c r="X324" i="32"/>
  <c r="X339" i="32"/>
  <c r="S344" i="32"/>
  <c r="Y344" i="32" s="1"/>
  <c r="V351" i="32"/>
  <c r="X351" i="32" s="1"/>
  <c r="W356" i="32"/>
  <c r="Y356" i="32" s="1"/>
  <c r="X401" i="32"/>
  <c r="Y423" i="32"/>
  <c r="X446" i="32"/>
  <c r="W471" i="32"/>
  <c r="V471" i="32"/>
  <c r="Y479" i="32"/>
  <c r="S215" i="32"/>
  <c r="X215" i="32" s="1"/>
  <c r="V231" i="32"/>
  <c r="Y231" i="32" s="1"/>
  <c r="S233" i="32"/>
  <c r="X233" i="32" s="1"/>
  <c r="V249" i="32"/>
  <c r="Y249" i="32" s="1"/>
  <c r="S251" i="32"/>
  <c r="X251" i="32" s="1"/>
  <c r="X271" i="32"/>
  <c r="S273" i="32"/>
  <c r="Y273" i="32" s="1"/>
  <c r="Y280" i="32"/>
  <c r="V283" i="32"/>
  <c r="V292" i="32"/>
  <c r="V293" i="32"/>
  <c r="Y293" i="32" s="1"/>
  <c r="V320" i="32"/>
  <c r="X320" i="32" s="1"/>
  <c r="X325" i="32"/>
  <c r="Y336" i="32"/>
  <c r="V345" i="32"/>
  <c r="Y348" i="32"/>
  <c r="V349" i="32"/>
  <c r="S349" i="32"/>
  <c r="V350" i="32"/>
  <c r="Y350" i="32" s="1"/>
  <c r="Y366" i="32"/>
  <c r="X366" i="32"/>
  <c r="W371" i="32"/>
  <c r="V371" i="32"/>
  <c r="X371" i="32" s="1"/>
  <c r="Y386" i="32"/>
  <c r="X386" i="32"/>
  <c r="Y403" i="32"/>
  <c r="Y440" i="32"/>
  <c r="X440" i="32"/>
  <c r="Y457" i="32"/>
  <c r="X457" i="32"/>
  <c r="S467" i="32"/>
  <c r="Y467" i="32" s="1"/>
  <c r="V467" i="32"/>
  <c r="X202" i="32"/>
  <c r="S279" i="32"/>
  <c r="X279" i="32" s="1"/>
  <c r="X288" i="32"/>
  <c r="V298" i="32"/>
  <c r="Y298" i="32" s="1"/>
  <c r="V321" i="32"/>
  <c r="S321" i="32"/>
  <c r="Y321" i="32" s="1"/>
  <c r="Y333" i="32"/>
  <c r="X342" i="32"/>
  <c r="W359" i="32"/>
  <c r="V359" i="32"/>
  <c r="X359" i="32" s="1"/>
  <c r="V367" i="32"/>
  <c r="Y367" i="32" s="1"/>
  <c r="S367" i="32"/>
  <c r="Y371" i="32"/>
  <c r="W374" i="32"/>
  <c r="V374" i="32"/>
  <c r="Y374" i="32" s="1"/>
  <c r="X376" i="32"/>
  <c r="V404" i="32"/>
  <c r="S404" i="32"/>
  <c r="Y411" i="32"/>
  <c r="X411" i="32"/>
  <c r="W423" i="32"/>
  <c r="V423" i="32"/>
  <c r="X423" i="32" s="1"/>
  <c r="Y432" i="32"/>
  <c r="X432" i="32"/>
  <c r="S433" i="32"/>
  <c r="Y433" i="32" s="1"/>
  <c r="V433" i="32"/>
  <c r="Y466" i="32"/>
  <c r="Y483" i="32"/>
  <c r="X483" i="32"/>
  <c r="X601" i="32"/>
  <c r="Y601" i="32"/>
  <c r="X382" i="32"/>
  <c r="V418" i="32"/>
  <c r="X418" i="32" s="1"/>
  <c r="V455" i="32"/>
  <c r="X455" i="32" s="1"/>
  <c r="S455" i="32"/>
  <c r="Y459" i="32"/>
  <c r="V472" i="32"/>
  <c r="Y481" i="32"/>
  <c r="Y489" i="32"/>
  <c r="X489" i="32"/>
  <c r="V532" i="32"/>
  <c r="Y532" i="32" s="1"/>
  <c r="S532" i="32"/>
  <c r="V392" i="32"/>
  <c r="S392" i="32"/>
  <c r="X395" i="32"/>
  <c r="X424" i="32"/>
  <c r="X431" i="32"/>
  <c r="Y435" i="32"/>
  <c r="X435" i="32"/>
  <c r="Y454" i="32"/>
  <c r="V595" i="32"/>
  <c r="S595" i="32"/>
  <c r="Y445" i="32"/>
  <c r="Y469" i="32"/>
  <c r="X469" i="32"/>
  <c r="S499" i="32"/>
  <c r="V499" i="32"/>
  <c r="Y499" i="32" s="1"/>
  <c r="X503" i="32"/>
  <c r="Y509" i="32"/>
  <c r="X509" i="32"/>
  <c r="X541" i="32"/>
  <c r="X559" i="32"/>
  <c r="Y559" i="32"/>
  <c r="X571" i="32"/>
  <c r="Y571" i="32"/>
  <c r="Y591" i="32"/>
  <c r="X591" i="32"/>
  <c r="X501" i="32"/>
  <c r="X506" i="32"/>
  <c r="Y512" i="32"/>
  <c r="X512" i="32"/>
  <c r="S519" i="32"/>
  <c r="V519" i="32"/>
  <c r="X519" i="32" s="1"/>
  <c r="V373" i="32"/>
  <c r="Y373" i="32" s="1"/>
  <c r="W399" i="32"/>
  <c r="V399" i="32"/>
  <c r="V422" i="32"/>
  <c r="Y422" i="32" s="1"/>
  <c r="V468" i="32"/>
  <c r="Y468" i="32" s="1"/>
  <c r="S468" i="32"/>
  <c r="X479" i="32"/>
  <c r="V496" i="32"/>
  <c r="S496" i="32"/>
  <c r="V342" i="32"/>
  <c r="Y342" i="32" s="1"/>
  <c r="V362" i="32"/>
  <c r="Y362" i="32" s="1"/>
  <c r="Y395" i="32"/>
  <c r="V402" i="32"/>
  <c r="W462" i="32"/>
  <c r="V462" i="32"/>
  <c r="X462" i="32" s="1"/>
  <c r="Y465" i="32"/>
  <c r="X465" i="32"/>
  <c r="X474" i="32"/>
  <c r="S475" i="32"/>
  <c r="V475" i="32"/>
  <c r="V486" i="32"/>
  <c r="X486" i="32" s="1"/>
  <c r="S486" i="32"/>
  <c r="Y505" i="32"/>
  <c r="Y542" i="32"/>
  <c r="X542" i="32"/>
  <c r="Y545" i="32"/>
  <c r="X545" i="32"/>
  <c r="V365" i="32"/>
  <c r="X365" i="32" s="1"/>
  <c r="V368" i="32"/>
  <c r="Y368" i="32" s="1"/>
  <c r="Y418" i="32"/>
  <c r="X426" i="32"/>
  <c r="Y431" i="32"/>
  <c r="V438" i="32"/>
  <c r="S438" i="32"/>
  <c r="Y438" i="32" s="1"/>
  <c r="V442" i="32"/>
  <c r="S442" i="32"/>
  <c r="Y442" i="32" s="1"/>
  <c r="W459" i="32"/>
  <c r="X459" i="32" s="1"/>
  <c r="X473" i="32"/>
  <c r="Y473" i="32"/>
  <c r="X499" i="32"/>
  <c r="S523" i="32"/>
  <c r="X523" i="32" s="1"/>
  <c r="V523" i="32"/>
  <c r="Y548" i="32"/>
  <c r="X548" i="32"/>
  <c r="Y630" i="32"/>
  <c r="X630" i="32"/>
  <c r="S327" i="32"/>
  <c r="X327" i="32" s="1"/>
  <c r="S345" i="32"/>
  <c r="S364" i="32"/>
  <c r="X364" i="32" s="1"/>
  <c r="Y396" i="32"/>
  <c r="X396" i="32"/>
  <c r="S418" i="32"/>
  <c r="V424" i="32"/>
  <c r="Y424" i="32" s="1"/>
  <c r="S425" i="32"/>
  <c r="Y425" i="32" s="1"/>
  <c r="Y430" i="32"/>
  <c r="X445" i="32"/>
  <c r="S450" i="32"/>
  <c r="V450" i="32"/>
  <c r="V454" i="32"/>
  <c r="S472" i="32"/>
  <c r="V474" i="32"/>
  <c r="Y474" i="32" s="1"/>
  <c r="Y477" i="32"/>
  <c r="X477" i="32"/>
  <c r="X484" i="32"/>
  <c r="S500" i="32"/>
  <c r="V500" i="32"/>
  <c r="V517" i="32"/>
  <c r="S517" i="32"/>
  <c r="X517" i="32" s="1"/>
  <c r="Y530" i="32"/>
  <c r="X530" i="32"/>
  <c r="W533" i="32"/>
  <c r="V533" i="32"/>
  <c r="S537" i="32"/>
  <c r="X537" i="32" s="1"/>
  <c r="V537" i="32"/>
  <c r="Y537" i="32" s="1"/>
  <c r="X538" i="32"/>
  <c r="W551" i="32"/>
  <c r="V551" i="32"/>
  <c r="X385" i="32"/>
  <c r="Y415" i="32"/>
  <c r="X468" i="32"/>
  <c r="Y494" i="32"/>
  <c r="Y496" i="32"/>
  <c r="S508" i="32"/>
  <c r="V508" i="32"/>
  <c r="S511" i="32"/>
  <c r="X511" i="32" s="1"/>
  <c r="V511" i="32"/>
  <c r="V549" i="32"/>
  <c r="S549" i="32"/>
  <c r="V336" i="32"/>
  <c r="X336" i="32" s="1"/>
  <c r="V355" i="32"/>
  <c r="Y355" i="32" s="1"/>
  <c r="X390" i="32"/>
  <c r="V414" i="32"/>
  <c r="Y414" i="32" s="1"/>
  <c r="Y417" i="32"/>
  <c r="X417" i="32"/>
  <c r="X456" i="32"/>
  <c r="X460" i="32"/>
  <c r="V464" i="32"/>
  <c r="Y464" i="32" s="1"/>
  <c r="S464" i="32"/>
  <c r="X464" i="32" s="1"/>
  <c r="Y471" i="32"/>
  <c r="X471" i="32"/>
  <c r="V480" i="32"/>
  <c r="S480" i="32"/>
  <c r="X480" i="32" s="1"/>
  <c r="X497" i="32"/>
  <c r="V514" i="32"/>
  <c r="S514" i="32"/>
  <c r="X520" i="32"/>
  <c r="X522" i="32"/>
  <c r="X546" i="32"/>
  <c r="V398" i="32"/>
  <c r="Y398" i="32" s="1"/>
  <c r="V448" i="32"/>
  <c r="X448" i="32" s="1"/>
  <c r="V470" i="32"/>
  <c r="X470" i="32" s="1"/>
  <c r="V488" i="32"/>
  <c r="V502" i="32"/>
  <c r="Y502" i="32" s="1"/>
  <c r="V543" i="32"/>
  <c r="Y543" i="32" s="1"/>
  <c r="V547" i="32"/>
  <c r="Y547" i="32" s="1"/>
  <c r="Y567" i="32"/>
  <c r="X608" i="32"/>
  <c r="S627" i="32"/>
  <c r="V627" i="32"/>
  <c r="V646" i="32"/>
  <c r="W646" i="32"/>
  <c r="V476" i="32"/>
  <c r="W515" i="32"/>
  <c r="V515" i="32"/>
  <c r="X515" i="32" s="1"/>
  <c r="Y524" i="32"/>
  <c r="X524" i="32"/>
  <c r="V531" i="32"/>
  <c r="X531" i="32" s="1"/>
  <c r="S531" i="32"/>
  <c r="Y531" i="32" s="1"/>
  <c r="Y579" i="32"/>
  <c r="W580" i="32"/>
  <c r="X594" i="32"/>
  <c r="Y633" i="32"/>
  <c r="X633" i="32"/>
  <c r="Y664" i="32"/>
  <c r="X664" i="32"/>
  <c r="Y700" i="32"/>
  <c r="X493" i="32"/>
  <c r="Y493" i="32"/>
  <c r="Y495" i="32"/>
  <c r="X528" i="32"/>
  <c r="Y568" i="32"/>
  <c r="X577" i="32"/>
  <c r="Y577" i="32"/>
  <c r="Y582" i="32"/>
  <c r="X582" i="32"/>
  <c r="X604" i="32"/>
  <c r="Y607" i="32"/>
  <c r="Y612" i="32"/>
  <c r="X625" i="32"/>
  <c r="Y625" i="32"/>
  <c r="X650" i="32"/>
  <c r="Y650" i="32"/>
  <c r="Y658" i="32"/>
  <c r="X658" i="32"/>
  <c r="Y667" i="32"/>
  <c r="X668" i="32"/>
  <c r="Y668" i="32"/>
  <c r="Y511" i="32"/>
  <c r="Y516" i="32"/>
  <c r="Y518" i="32"/>
  <c r="X518" i="32"/>
  <c r="Y554" i="32"/>
  <c r="X554" i="32"/>
  <c r="X587" i="32"/>
  <c r="V619" i="32"/>
  <c r="S619" i="32"/>
  <c r="X619" i="32" s="1"/>
  <c r="Y644" i="32"/>
  <c r="X644" i="32"/>
  <c r="Y698" i="32"/>
  <c r="X569" i="32"/>
  <c r="Y569" i="32"/>
  <c r="Y574" i="32"/>
  <c r="X574" i="32"/>
  <c r="Y585" i="32"/>
  <c r="X585" i="32"/>
  <c r="Y599" i="32"/>
  <c r="V604" i="32"/>
  <c r="Y604" i="32" s="1"/>
  <c r="W604" i="32"/>
  <c r="Y615" i="32"/>
  <c r="X615" i="32"/>
  <c r="Y619" i="32"/>
  <c r="V406" i="32"/>
  <c r="V428" i="32"/>
  <c r="X428" i="32" s="1"/>
  <c r="V478" i="32"/>
  <c r="X478" i="32" s="1"/>
  <c r="V493" i="32"/>
  <c r="X526" i="32"/>
  <c r="Y528" i="32"/>
  <c r="X549" i="32"/>
  <c r="Y552" i="32"/>
  <c r="X552" i="32"/>
  <c r="W596" i="32"/>
  <c r="V596" i="32"/>
  <c r="Y596" i="32" s="1"/>
  <c r="Y605" i="32"/>
  <c r="X628" i="32"/>
  <c r="Y631" i="32"/>
  <c r="X637" i="32"/>
  <c r="X642" i="32"/>
  <c r="Y642" i="32"/>
  <c r="S645" i="32"/>
  <c r="V645" i="32"/>
  <c r="X645" i="32" s="1"/>
  <c r="V665" i="32"/>
  <c r="S665" i="32"/>
  <c r="Y665" i="32" s="1"/>
  <c r="X674" i="32"/>
  <c r="Y674" i="32"/>
  <c r="V412" i="32"/>
  <c r="X412" i="32" s="1"/>
  <c r="V434" i="32"/>
  <c r="V439" i="32"/>
  <c r="X439" i="32" s="1"/>
  <c r="V484" i="32"/>
  <c r="Y484" i="32" s="1"/>
  <c r="V491" i="32"/>
  <c r="Y491" i="32" s="1"/>
  <c r="Y504" i="32"/>
  <c r="X525" i="32"/>
  <c r="X529" i="32"/>
  <c r="Y529" i="32"/>
  <c r="Y534" i="32"/>
  <c r="Y536" i="32"/>
  <c r="X536" i="32"/>
  <c r="V556" i="32"/>
  <c r="X556" i="32" s="1"/>
  <c r="X565" i="32"/>
  <c r="X568" i="32"/>
  <c r="V579" i="32"/>
  <c r="X584" i="32"/>
  <c r="S593" i="32"/>
  <c r="X593" i="32" s="1"/>
  <c r="V593" i="32"/>
  <c r="Y645" i="32"/>
  <c r="S563" i="32"/>
  <c r="V563" i="32"/>
  <c r="V570" i="32"/>
  <c r="S570" i="32"/>
  <c r="Y570" i="32" s="1"/>
  <c r="Y580" i="32"/>
  <c r="X580" i="32"/>
  <c r="Y593" i="32"/>
  <c r="Y623" i="32"/>
  <c r="V628" i="32"/>
  <c r="Y628" i="32" s="1"/>
  <c r="W628" i="32"/>
  <c r="Y639" i="32"/>
  <c r="X639" i="32"/>
  <c r="V446" i="32"/>
  <c r="Y446" i="32" s="1"/>
  <c r="S454" i="32"/>
  <c r="X454" i="32" s="1"/>
  <c r="S476" i="32"/>
  <c r="X476" i="32" s="1"/>
  <c r="X496" i="32"/>
  <c r="V550" i="32"/>
  <c r="S550" i="32"/>
  <c r="X550" i="32" s="1"/>
  <c r="V553" i="32"/>
  <c r="X553" i="32" s="1"/>
  <c r="S553" i="32"/>
  <c r="Y553" i="32" s="1"/>
  <c r="Y562" i="32"/>
  <c r="X562" i="32"/>
  <c r="W575" i="32"/>
  <c r="Y575" i="32" s="1"/>
  <c r="V575" i="32"/>
  <c r="X575" i="32" s="1"/>
  <c r="X579" i="32"/>
  <c r="X583" i="32"/>
  <c r="Y583" i="32"/>
  <c r="Y606" i="32"/>
  <c r="X606" i="32"/>
  <c r="V652" i="32"/>
  <c r="S652" i="32"/>
  <c r="X652" i="32" s="1"/>
  <c r="Y659" i="32"/>
  <c r="X659" i="32"/>
  <c r="Y689" i="32"/>
  <c r="X689" i="32"/>
  <c r="X502" i="32"/>
  <c r="Y514" i="32"/>
  <c r="X543" i="32"/>
  <c r="X547" i="32"/>
  <c r="Y560" i="32"/>
  <c r="X560" i="32"/>
  <c r="Y573" i="32"/>
  <c r="Y588" i="32"/>
  <c r="S603" i="32"/>
  <c r="X603" i="32" s="1"/>
  <c r="V603" i="32"/>
  <c r="X624" i="32"/>
  <c r="Y654" i="32"/>
  <c r="X654" i="32"/>
  <c r="X669" i="32"/>
  <c r="Y687" i="32"/>
  <c r="X687" i="32"/>
  <c r="V436" i="32"/>
  <c r="Y436" i="32" s="1"/>
  <c r="Y447" i="32"/>
  <c r="X447" i="32"/>
  <c r="V458" i="32"/>
  <c r="Y458" i="32" s="1"/>
  <c r="V463" i="32"/>
  <c r="S466" i="32"/>
  <c r="X466" i="32" s="1"/>
  <c r="Y487" i="32"/>
  <c r="V490" i="32"/>
  <c r="Y490" i="32" s="1"/>
  <c r="X492" i="32"/>
  <c r="S497" i="32"/>
  <c r="Y497" i="32" s="1"/>
  <c r="V497" i="32"/>
  <c r="V505" i="32"/>
  <c r="S505" i="32"/>
  <c r="X505" i="32" s="1"/>
  <c r="X508" i="32"/>
  <c r="V513" i="32"/>
  <c r="Y513" i="32" s="1"/>
  <c r="S513" i="32"/>
  <c r="X513" i="32" s="1"/>
  <c r="X516" i="32"/>
  <c r="V535" i="32"/>
  <c r="X535" i="32" s="1"/>
  <c r="S535" i="32"/>
  <c r="Y535" i="32" s="1"/>
  <c r="Y555" i="32"/>
  <c r="X555" i="32"/>
  <c r="S561" i="32"/>
  <c r="Y561" i="32" s="1"/>
  <c r="V561" i="32"/>
  <c r="Y603" i="32"/>
  <c r="Y609" i="32"/>
  <c r="X609" i="32"/>
  <c r="Y632" i="32"/>
  <c r="Y646" i="32"/>
  <c r="X646" i="32"/>
  <c r="X655" i="32"/>
  <c r="Y572" i="32"/>
  <c r="V651" i="32"/>
  <c r="Y651" i="32" s="1"/>
  <c r="V656" i="32"/>
  <c r="S656" i="32"/>
  <c r="Y677" i="32"/>
  <c r="X677" i="32"/>
  <c r="X678" i="32"/>
  <c r="W695" i="32"/>
  <c r="V695" i="32"/>
  <c r="Y695" i="32" s="1"/>
  <c r="Y701" i="32"/>
  <c r="X701" i="32"/>
  <c r="S740" i="32"/>
  <c r="V740" i="32"/>
  <c r="Y790" i="32"/>
  <c r="X790" i="32"/>
  <c r="V576" i="32"/>
  <c r="Y576" i="32" s="1"/>
  <c r="W586" i="32"/>
  <c r="X586" i="32" s="1"/>
  <c r="S588" i="32"/>
  <c r="X588" i="32" s="1"/>
  <c r="V599" i="32"/>
  <c r="X599" i="32" s="1"/>
  <c r="V600" i="32"/>
  <c r="W610" i="32"/>
  <c r="X610" i="32" s="1"/>
  <c r="S612" i="32"/>
  <c r="X612" i="32" s="1"/>
  <c r="V623" i="32"/>
  <c r="X623" i="32" s="1"/>
  <c r="V624" i="32"/>
  <c r="Y624" i="32" s="1"/>
  <c r="W634" i="32"/>
  <c r="X634" i="32" s="1"/>
  <c r="S636" i="32"/>
  <c r="X636" i="32" s="1"/>
  <c r="X643" i="32"/>
  <c r="X663" i="32"/>
  <c r="V680" i="32"/>
  <c r="Y680" i="32" s="1"/>
  <c r="S680" i="32"/>
  <c r="V719" i="32"/>
  <c r="Y719" i="32" s="1"/>
  <c r="W719" i="32"/>
  <c r="X742" i="32"/>
  <c r="X755" i="32"/>
  <c r="Y784" i="32"/>
  <c r="X784" i="32"/>
  <c r="X602" i="32"/>
  <c r="X626" i="32"/>
  <c r="Y685" i="32"/>
  <c r="X685" i="32"/>
  <c r="Y693" i="32"/>
  <c r="X693" i="32"/>
  <c r="X704" i="32"/>
  <c r="Y704" i="32"/>
  <c r="Y707" i="32"/>
  <c r="Y729" i="32"/>
  <c r="X729" i="32"/>
  <c r="Y749" i="32"/>
  <c r="Y761" i="32"/>
  <c r="Y777" i="32"/>
  <c r="X777" i="32"/>
  <c r="Y566" i="32"/>
  <c r="Y590" i="32"/>
  <c r="Y614" i="32"/>
  <c r="V620" i="32"/>
  <c r="Y620" i="32" s="1"/>
  <c r="Y638" i="32"/>
  <c r="S643" i="32"/>
  <c r="V647" i="32"/>
  <c r="X647" i="32" s="1"/>
  <c r="S647" i="32"/>
  <c r="S663" i="32"/>
  <c r="S682" i="32"/>
  <c r="X682" i="32" s="1"/>
  <c r="V691" i="32"/>
  <c r="Y691" i="32" s="1"/>
  <c r="S691" i="32"/>
  <c r="Y723" i="32"/>
  <c r="X723" i="32"/>
  <c r="Y743" i="32"/>
  <c r="Y841" i="32"/>
  <c r="X841" i="32"/>
  <c r="X611" i="32"/>
  <c r="V617" i="32"/>
  <c r="X635" i="32"/>
  <c r="X656" i="32"/>
  <c r="Y656" i="32"/>
  <c r="V673" i="32"/>
  <c r="S673" i="32"/>
  <c r="Y673" i="32" s="1"/>
  <c r="Y675" i="32"/>
  <c r="X675" i="32"/>
  <c r="V694" i="32"/>
  <c r="X694" i="32" s="1"/>
  <c r="S694" i="32"/>
  <c r="Y699" i="32"/>
  <c r="X699" i="32"/>
  <c r="X702" i="32"/>
  <c r="Y702" i="32"/>
  <c r="V707" i="32"/>
  <c r="W707" i="32"/>
  <c r="X707" i="32" s="1"/>
  <c r="Y717" i="32"/>
  <c r="X717" i="32"/>
  <c r="V727" i="32"/>
  <c r="S727" i="32"/>
  <c r="V761" i="32"/>
  <c r="X761" i="32" s="1"/>
  <c r="W761" i="32"/>
  <c r="Y802" i="32"/>
  <c r="X802" i="32"/>
  <c r="S492" i="32"/>
  <c r="Y492" i="32" s="1"/>
  <c r="S510" i="32"/>
  <c r="Y510" i="32" s="1"/>
  <c r="V521" i="32"/>
  <c r="Y521" i="32" s="1"/>
  <c r="S528" i="32"/>
  <c r="V539" i="32"/>
  <c r="S546" i="32"/>
  <c r="Y546" i="32" s="1"/>
  <c r="V557" i="32"/>
  <c r="Y557" i="32" s="1"/>
  <c r="X572" i="32"/>
  <c r="X596" i="32"/>
  <c r="V657" i="32"/>
  <c r="V676" i="32"/>
  <c r="Y676" i="32" s="1"/>
  <c r="S676" i="32"/>
  <c r="X676" i="32" s="1"/>
  <c r="X680" i="32"/>
  <c r="Y688" i="32"/>
  <c r="X688" i="32"/>
  <c r="Y696" i="32"/>
  <c r="V700" i="32"/>
  <c r="X700" i="32" s="1"/>
  <c r="S700" i="32"/>
  <c r="X715" i="32"/>
  <c r="X730" i="32"/>
  <c r="Y730" i="32"/>
  <c r="V738" i="32"/>
  <c r="S738" i="32"/>
  <c r="X738" i="32" s="1"/>
  <c r="V743" i="32"/>
  <c r="X743" i="32" s="1"/>
  <c r="W743" i="32"/>
  <c r="Y767" i="32"/>
  <c r="X767" i="32"/>
  <c r="V768" i="32"/>
  <c r="S768" i="32"/>
  <c r="V781" i="32"/>
  <c r="S781" i="32"/>
  <c r="Y797" i="32"/>
  <c r="X797" i="32"/>
  <c r="Y805" i="32"/>
  <c r="V498" i="32"/>
  <c r="Y498" i="32" s="1"/>
  <c r="V522" i="32"/>
  <c r="Y522" i="32" s="1"/>
  <c r="V540" i="32"/>
  <c r="Y540" i="32" s="1"/>
  <c r="V558" i="32"/>
  <c r="X558" i="32" s="1"/>
  <c r="V564" i="32"/>
  <c r="X564" i="32" s="1"/>
  <c r="Y643" i="32"/>
  <c r="Y663" i="32"/>
  <c r="S718" i="32"/>
  <c r="Y718" i="32" s="1"/>
  <c r="V718" i="32"/>
  <c r="Y721" i="32"/>
  <c r="X724" i="32"/>
  <c r="Y724" i="32"/>
  <c r="Y753" i="32"/>
  <c r="X753" i="32"/>
  <c r="Y765" i="32"/>
  <c r="X765" i="32"/>
  <c r="Y789" i="32"/>
  <c r="X789" i="32"/>
  <c r="Y592" i="32"/>
  <c r="Y616" i="32"/>
  <c r="Y640" i="32"/>
  <c r="Y649" i="32"/>
  <c r="Y655" i="32"/>
  <c r="X662" i="32"/>
  <c r="Y662" i="32"/>
  <c r="X686" i="32"/>
  <c r="Y686" i="32"/>
  <c r="Y705" i="32"/>
  <c r="X705" i="32"/>
  <c r="Y712" i="32"/>
  <c r="X712" i="32"/>
  <c r="Y741" i="32"/>
  <c r="X741" i="32"/>
  <c r="Y747" i="32"/>
  <c r="X747" i="32"/>
  <c r="Y759" i="32"/>
  <c r="X759" i="32"/>
  <c r="S565" i="32"/>
  <c r="Y565" i="32" s="1"/>
  <c r="X566" i="32"/>
  <c r="S589" i="32"/>
  <c r="Y589" i="32" s="1"/>
  <c r="X590" i="32"/>
  <c r="X598" i="32"/>
  <c r="S613" i="32"/>
  <c r="X614" i="32"/>
  <c r="X622" i="32"/>
  <c r="S637" i="32"/>
  <c r="Y637" i="32" s="1"/>
  <c r="X638" i="32"/>
  <c r="Y652" i="32"/>
  <c r="X670" i="32"/>
  <c r="W681" i="32"/>
  <c r="V681" i="32"/>
  <c r="X681" i="32" s="1"/>
  <c r="S684" i="32"/>
  <c r="V684" i="32"/>
  <c r="X684" i="32" s="1"/>
  <c r="Y722" i="32"/>
  <c r="Y778" i="32"/>
  <c r="X778" i="32"/>
  <c r="X607" i="32"/>
  <c r="X631" i="32"/>
  <c r="V641" i="32"/>
  <c r="X641" i="32" s="1"/>
  <c r="S641" i="32"/>
  <c r="Y641" i="32" s="1"/>
  <c r="S648" i="32"/>
  <c r="V648" i="32"/>
  <c r="X653" i="32"/>
  <c r="Y669" i="32"/>
  <c r="Y681" i="32"/>
  <c r="Y684" i="32"/>
  <c r="W692" i="32"/>
  <c r="V692" i="32"/>
  <c r="X692" i="32" s="1"/>
  <c r="S706" i="32"/>
  <c r="Y706" i="32" s="1"/>
  <c r="V706" i="32"/>
  <c r="Y754" i="32"/>
  <c r="X754" i="32"/>
  <c r="Y760" i="32"/>
  <c r="X760" i="32"/>
  <c r="Y766" i="32"/>
  <c r="X766" i="32"/>
  <c r="V573" i="32"/>
  <c r="X573" i="32" s="1"/>
  <c r="V581" i="32"/>
  <c r="Y586" i="32"/>
  <c r="S594" i="32"/>
  <c r="Y594" i="32" s="1"/>
  <c r="V597" i="32"/>
  <c r="V605" i="32"/>
  <c r="X605" i="32" s="1"/>
  <c r="Y610" i="32"/>
  <c r="S618" i="32"/>
  <c r="X618" i="32" s="1"/>
  <c r="V621" i="32"/>
  <c r="V629" i="32"/>
  <c r="X629" i="32" s="1"/>
  <c r="Y634" i="32"/>
  <c r="Y671" i="32"/>
  <c r="X706" i="32"/>
  <c r="Y728" i="32"/>
  <c r="Y748" i="32"/>
  <c r="X748" i="32"/>
  <c r="Y801" i="32"/>
  <c r="X801" i="32"/>
  <c r="X734" i="32"/>
  <c r="X768" i="32"/>
  <c r="X770" i="32"/>
  <c r="V799" i="32"/>
  <c r="X799" i="32" s="1"/>
  <c r="S799" i="32"/>
  <c r="V822" i="32"/>
  <c r="W822" i="32"/>
  <c r="Y831" i="32"/>
  <c r="X831" i="32"/>
  <c r="Y847" i="32"/>
  <c r="X847" i="32"/>
  <c r="V697" i="32"/>
  <c r="Y697" i="32" s="1"/>
  <c r="V703" i="32"/>
  <c r="W737" i="32"/>
  <c r="X737" i="32" s="1"/>
  <c r="V762" i="32"/>
  <c r="S762" i="32"/>
  <c r="Y838" i="32"/>
  <c r="V720" i="32"/>
  <c r="Y720" i="32" s="1"/>
  <c r="S720" i="32"/>
  <c r="V744" i="32"/>
  <c r="Y744" i="32" s="1"/>
  <c r="S744" i="32"/>
  <c r="X744" i="32" s="1"/>
  <c r="X764" i="32"/>
  <c r="X775" i="32"/>
  <c r="Y791" i="32"/>
  <c r="X791" i="32"/>
  <c r="V792" i="32"/>
  <c r="S792" i="32"/>
  <c r="Y813" i="32"/>
  <c r="X813" i="32"/>
  <c r="Y835" i="32"/>
  <c r="Y861" i="32"/>
  <c r="X861" i="32"/>
  <c r="Y941" i="32"/>
  <c r="X954" i="32"/>
  <c r="Y954" i="32"/>
  <c r="S698" i="32"/>
  <c r="X698" i="32" s="1"/>
  <c r="V708" i="32"/>
  <c r="S708" i="32"/>
  <c r="Y711" i="32"/>
  <c r="S716" i="32"/>
  <c r="X716" i="32" s="1"/>
  <c r="X740" i="32"/>
  <c r="V756" i="32"/>
  <c r="S756" i="32"/>
  <c r="X756" i="32" s="1"/>
  <c r="Y772" i="32"/>
  <c r="X772" i="32"/>
  <c r="X792" i="32"/>
  <c r="Y796" i="32"/>
  <c r="X796" i="32"/>
  <c r="Y806" i="32"/>
  <c r="X816" i="32"/>
  <c r="S817" i="32"/>
  <c r="V817" i="32"/>
  <c r="Y826" i="32"/>
  <c r="X826" i="32"/>
  <c r="Y734" i="32"/>
  <c r="V750" i="32"/>
  <c r="S750" i="32"/>
  <c r="Y750" i="32" s="1"/>
  <c r="Y770" i="32"/>
  <c r="V800" i="32"/>
  <c r="S800" i="32"/>
  <c r="Y800" i="32" s="1"/>
  <c r="X817" i="32"/>
  <c r="Y817" i="32"/>
  <c r="Y839" i="32"/>
  <c r="X839" i="32"/>
  <c r="X845" i="32"/>
  <c r="Y845" i="32"/>
  <c r="Y855" i="32"/>
  <c r="S661" i="32"/>
  <c r="V666" i="32"/>
  <c r="X666" i="32" s="1"/>
  <c r="V726" i="32"/>
  <c r="S726" i="32"/>
  <c r="V736" i="32"/>
  <c r="V739" i="32"/>
  <c r="Y739" i="32" s="1"/>
  <c r="X750" i="32"/>
  <c r="V764" i="32"/>
  <c r="Y764" i="32" s="1"/>
  <c r="V786" i="32"/>
  <c r="S786" i="32"/>
  <c r="Y786" i="32" s="1"/>
  <c r="Y829" i="32"/>
  <c r="V649" i="32"/>
  <c r="X649" i="32" s="1"/>
  <c r="V667" i="32"/>
  <c r="X667" i="32" s="1"/>
  <c r="Y716" i="32"/>
  <c r="X746" i="32"/>
  <c r="W749" i="32"/>
  <c r="X749" i="32" s="1"/>
  <c r="X752" i="32"/>
  <c r="W755" i="32"/>
  <c r="Y755" i="32" s="1"/>
  <c r="X763" i="32"/>
  <c r="Y768" i="32"/>
  <c r="S775" i="32"/>
  <c r="X788" i="32"/>
  <c r="V793" i="32"/>
  <c r="X793" i="32" s="1"/>
  <c r="S793" i="32"/>
  <c r="Y793" i="32" s="1"/>
  <c r="V808" i="32"/>
  <c r="X808" i="32" s="1"/>
  <c r="Y823" i="32"/>
  <c r="X695" i="32"/>
  <c r="X710" i="32"/>
  <c r="W725" i="32"/>
  <c r="Y735" i="32"/>
  <c r="V758" i="32"/>
  <c r="X758" i="32" s="1"/>
  <c r="Y779" i="32"/>
  <c r="X779" i="32"/>
  <c r="V780" i="32"/>
  <c r="X780" i="32" s="1"/>
  <c r="S780" i="32"/>
  <c r="Y808" i="32"/>
  <c r="X811" i="32"/>
  <c r="Y821" i="32"/>
  <c r="Y827" i="32"/>
  <c r="Y832" i="32"/>
  <c r="Y833" i="32"/>
  <c r="X833" i="32"/>
  <c r="Y843" i="32"/>
  <c r="X843" i="32"/>
  <c r="Y854" i="32"/>
  <c r="X854" i="32"/>
  <c r="S683" i="32"/>
  <c r="X711" i="32"/>
  <c r="V721" i="32"/>
  <c r="X721" i="32" s="1"/>
  <c r="V732" i="32"/>
  <c r="S732" i="32"/>
  <c r="S733" i="32"/>
  <c r="Y733" i="32" s="1"/>
  <c r="V742" i="32"/>
  <c r="Y742" i="32" s="1"/>
  <c r="V745" i="32"/>
  <c r="Y745" i="32" s="1"/>
  <c r="X757" i="32"/>
  <c r="S769" i="32"/>
  <c r="Y769" i="32" s="1"/>
  <c r="X782" i="32"/>
  <c r="X783" i="32"/>
  <c r="W785" i="32"/>
  <c r="Y795" i="32"/>
  <c r="X795" i="32"/>
  <c r="V798" i="32"/>
  <c r="S798" i="32"/>
  <c r="Y798" i="32" s="1"/>
  <c r="X836" i="32"/>
  <c r="V709" i="32"/>
  <c r="X709" i="32" s="1"/>
  <c r="V714" i="32"/>
  <c r="X714" i="32" s="1"/>
  <c r="S714" i="32"/>
  <c r="Y714" i="32" s="1"/>
  <c r="V722" i="32"/>
  <c r="X722" i="32" s="1"/>
  <c r="X728" i="32"/>
  <c r="V746" i="32"/>
  <c r="Y746" i="32" s="1"/>
  <c r="V751" i="32"/>
  <c r="X751" i="32" s="1"/>
  <c r="V752" i="32"/>
  <c r="Y752" i="32" s="1"/>
  <c r="Y773" i="32"/>
  <c r="X773" i="32"/>
  <c r="V774" i="32"/>
  <c r="S774" i="32"/>
  <c r="Y775" i="32"/>
  <c r="V788" i="32"/>
  <c r="Y788" i="32" s="1"/>
  <c r="X798" i="32"/>
  <c r="Y815" i="32"/>
  <c r="X815" i="32"/>
  <c r="X893" i="32"/>
  <c r="V672" i="32"/>
  <c r="S679" i="32"/>
  <c r="Y679" i="32" s="1"/>
  <c r="V690" i="32"/>
  <c r="X690" i="32" s="1"/>
  <c r="Y737" i="32"/>
  <c r="X739" i="32"/>
  <c r="Y756" i="32"/>
  <c r="X776" i="32"/>
  <c r="X787" i="32"/>
  <c r="V794" i="32"/>
  <c r="Y794" i="32" s="1"/>
  <c r="S794" i="32"/>
  <c r="Y803" i="32"/>
  <c r="X804" i="32"/>
  <c r="Y819" i="32"/>
  <c r="X819" i="32"/>
  <c r="Y902" i="32"/>
  <c r="V806" i="32"/>
  <c r="X806" i="32" s="1"/>
  <c r="V809" i="32"/>
  <c r="X814" i="32"/>
  <c r="W816" i="32"/>
  <c r="X832" i="32"/>
  <c r="V857" i="32"/>
  <c r="S857" i="32"/>
  <c r="Y857" i="32" s="1"/>
  <c r="V862" i="32"/>
  <c r="S874" i="32"/>
  <c r="V874" i="32"/>
  <c r="X874" i="32" s="1"/>
  <c r="W883" i="32"/>
  <c r="Y883" i="32" s="1"/>
  <c r="V883" i="32"/>
  <c r="W895" i="32"/>
  <c r="V895" i="32"/>
  <c r="Y944" i="32"/>
  <c r="X944" i="32"/>
  <c r="Y951" i="32"/>
  <c r="X951" i="32"/>
  <c r="W824" i="32"/>
  <c r="V824" i="32"/>
  <c r="Y824" i="32" s="1"/>
  <c r="X827" i="32"/>
  <c r="V906" i="32"/>
  <c r="S906" i="32"/>
  <c r="S921" i="32"/>
  <c r="V921" i="32"/>
  <c r="Y923" i="32"/>
  <c r="S924" i="32"/>
  <c r="V924" i="32"/>
  <c r="Y928" i="32"/>
  <c r="X936" i="32"/>
  <c r="V937" i="32"/>
  <c r="S937" i="32"/>
  <c r="W957" i="32"/>
  <c r="X957" i="32" s="1"/>
  <c r="V957" i="32"/>
  <c r="Y983" i="32"/>
  <c r="X983" i="32"/>
  <c r="S805" i="32"/>
  <c r="X805" i="32" s="1"/>
  <c r="V820" i="32"/>
  <c r="Y820" i="32" s="1"/>
  <c r="X865" i="32"/>
  <c r="Y865" i="32"/>
  <c r="V884" i="32"/>
  <c r="S884" i="32"/>
  <c r="X884" i="32" s="1"/>
  <c r="V896" i="32"/>
  <c r="S896" i="32"/>
  <c r="Y918" i="32"/>
  <c r="X918" i="32"/>
  <c r="Y927" i="32"/>
  <c r="X927" i="32"/>
  <c r="Y937" i="32"/>
  <c r="X937" i="32"/>
  <c r="V811" i="32"/>
  <c r="Y811" i="32" s="1"/>
  <c r="V829" i="32"/>
  <c r="X829" i="32" s="1"/>
  <c r="X852" i="32"/>
  <c r="Y869" i="32"/>
  <c r="X898" i="32"/>
  <c r="X910" i="32"/>
  <c r="S916" i="32"/>
  <c r="V916" i="32"/>
  <c r="W932" i="32"/>
  <c r="V932" i="32"/>
  <c r="Y940" i="32"/>
  <c r="Y810" i="32"/>
  <c r="V840" i="32"/>
  <c r="X840" i="32" s="1"/>
  <c r="V844" i="32"/>
  <c r="X844" i="32" s="1"/>
  <c r="V855" i="32"/>
  <c r="X855" i="32" s="1"/>
  <c r="X857" i="32"/>
  <c r="X859" i="32"/>
  <c r="Y915" i="32"/>
  <c r="X958" i="32"/>
  <c r="W812" i="32"/>
  <c r="Y812" i="32" s="1"/>
  <c r="V812" i="32"/>
  <c r="W830" i="32"/>
  <c r="Y830" i="32" s="1"/>
  <c r="V830" i="32"/>
  <c r="W848" i="32"/>
  <c r="V848" i="32"/>
  <c r="X848" i="32" s="1"/>
  <c r="X870" i="32"/>
  <c r="Y872" i="32"/>
  <c r="X872" i="32"/>
  <c r="W877" i="32"/>
  <c r="V877" i="32"/>
  <c r="X879" i="32"/>
  <c r="W901" i="32"/>
  <c r="V901" i="32"/>
  <c r="X903" i="32"/>
  <c r="V933" i="32"/>
  <c r="S933" i="32"/>
  <c r="X935" i="32"/>
  <c r="Y976" i="32"/>
  <c r="X976" i="32"/>
  <c r="S807" i="32"/>
  <c r="Y807" i="32" s="1"/>
  <c r="V835" i="32"/>
  <c r="X835" i="32" s="1"/>
  <c r="V871" i="32"/>
  <c r="X894" i="32"/>
  <c r="X911" i="32"/>
  <c r="Y953" i="32"/>
  <c r="X953" i="32"/>
  <c r="X960" i="32"/>
  <c r="Y825" i="32"/>
  <c r="X825" i="32"/>
  <c r="W834" i="32"/>
  <c r="V834" i="32"/>
  <c r="X834" i="32" s="1"/>
  <c r="W836" i="32"/>
  <c r="V836" i="32"/>
  <c r="W842" i="32"/>
  <c r="V842" i="32"/>
  <c r="Y846" i="32"/>
  <c r="W858" i="32"/>
  <c r="V858" i="32"/>
  <c r="Y858" i="32" s="1"/>
  <c r="Y873" i="32"/>
  <c r="X873" i="32"/>
  <c r="V878" i="32"/>
  <c r="S878" i="32"/>
  <c r="X878" i="32" s="1"/>
  <c r="W889" i="32"/>
  <c r="V889" i="32"/>
  <c r="X889" i="32" s="1"/>
  <c r="V902" i="32"/>
  <c r="S902" i="32"/>
  <c r="Y916" i="32"/>
  <c r="Y919" i="32"/>
  <c r="X919" i="32"/>
  <c r="Y938" i="32"/>
  <c r="Y956" i="32"/>
  <c r="W810" i="32"/>
  <c r="X810" i="32" s="1"/>
  <c r="S814" i="32"/>
  <c r="Y814" i="32" s="1"/>
  <c r="Y816" i="32"/>
  <c r="V821" i="32"/>
  <c r="X821" i="32" s="1"/>
  <c r="W828" i="32"/>
  <c r="S832" i="32"/>
  <c r="Y834" i="32"/>
  <c r="S838" i="32"/>
  <c r="X838" i="32" s="1"/>
  <c r="Y840" i="32"/>
  <c r="Y851" i="32"/>
  <c r="X851" i="32"/>
  <c r="Y859" i="32"/>
  <c r="Y866" i="32"/>
  <c r="X880" i="32"/>
  <c r="Y904" i="32"/>
  <c r="X904" i="32"/>
  <c r="V912" i="32"/>
  <c r="X912" i="32" s="1"/>
  <c r="Y917" i="32"/>
  <c r="X917" i="32"/>
  <c r="Y943" i="32"/>
  <c r="X1026" i="32"/>
  <c r="Y1026" i="32"/>
  <c r="W818" i="32"/>
  <c r="V818" i="32"/>
  <c r="Y818" i="32" s="1"/>
  <c r="X823" i="32"/>
  <c r="Y849" i="32"/>
  <c r="X849" i="32"/>
  <c r="V890" i="32"/>
  <c r="X890" i="32" s="1"/>
  <c r="S890" i="32"/>
  <c r="Y912" i="32"/>
  <c r="Y920" i="32"/>
  <c r="X920" i="32"/>
  <c r="X959" i="32"/>
  <c r="Y959" i="32"/>
  <c r="V803" i="32"/>
  <c r="X803" i="32" s="1"/>
  <c r="X807" i="32"/>
  <c r="X812" i="32"/>
  <c r="Y837" i="32"/>
  <c r="X837" i="32"/>
  <c r="Y853" i="32"/>
  <c r="X853" i="32"/>
  <c r="X856" i="32"/>
  <c r="Y867" i="32"/>
  <c r="X867" i="32"/>
  <c r="Y892" i="32"/>
  <c r="X922" i="32"/>
  <c r="Y922" i="32"/>
  <c r="V929" i="32"/>
  <c r="S929" i="32"/>
  <c r="X940" i="32"/>
  <c r="Y970" i="32"/>
  <c r="X970" i="32"/>
  <c r="S870" i="32"/>
  <c r="Y870" i="32" s="1"/>
  <c r="V880" i="32"/>
  <c r="Y880" i="32" s="1"/>
  <c r="V886" i="32"/>
  <c r="V892" i="32"/>
  <c r="X892" i="32" s="1"/>
  <c r="V898" i="32"/>
  <c r="Y898" i="32" s="1"/>
  <c r="V905" i="32"/>
  <c r="Y939" i="32"/>
  <c r="X939" i="32"/>
  <c r="Y946" i="32"/>
  <c r="X946" i="32"/>
  <c r="Y963" i="32"/>
  <c r="X963" i="32"/>
  <c r="Y966" i="32"/>
  <c r="X966" i="32"/>
  <c r="W968" i="32"/>
  <c r="Y968" i="32" s="1"/>
  <c r="V968" i="32"/>
  <c r="Y1009" i="32"/>
  <c r="X1009" i="32"/>
  <c r="Y1051" i="32"/>
  <c r="X1051" i="32"/>
  <c r="V864" i="32"/>
  <c r="V875" i="32"/>
  <c r="S875" i="32"/>
  <c r="V881" i="32"/>
  <c r="X881" i="32" s="1"/>
  <c r="S881" i="32"/>
  <c r="V887" i="32"/>
  <c r="Y887" i="32" s="1"/>
  <c r="S887" i="32"/>
  <c r="V893" i="32"/>
  <c r="S893" i="32"/>
  <c r="Y893" i="32" s="1"/>
  <c r="V899" i="32"/>
  <c r="S899" i="32"/>
  <c r="V945" i="32"/>
  <c r="V952" i="32"/>
  <c r="S952" i="32"/>
  <c r="S984" i="32"/>
  <c r="V984" i="32"/>
  <c r="X984" i="32" s="1"/>
  <c r="W1021" i="32"/>
  <c r="V1021" i="32"/>
  <c r="Y1023" i="32"/>
  <c r="X1023" i="32"/>
  <c r="X858" i="32"/>
  <c r="Y957" i="32"/>
  <c r="Y982" i="32"/>
  <c r="X982" i="32"/>
  <c r="Y984" i="32"/>
  <c r="Y994" i="32"/>
  <c r="X994" i="32"/>
  <c r="Y1021" i="32"/>
  <c r="X1021" i="32"/>
  <c r="X921" i="32"/>
  <c r="Y950" i="32"/>
  <c r="X950" i="32"/>
  <c r="W992" i="32"/>
  <c r="V992" i="32"/>
  <c r="Y992" i="32" s="1"/>
  <c r="Y1004" i="32"/>
  <c r="X1004" i="32"/>
  <c r="Y958" i="32"/>
  <c r="W974" i="32"/>
  <c r="V974" i="32"/>
  <c r="X974" i="32" s="1"/>
  <c r="X977" i="32"/>
  <c r="Y1071" i="32"/>
  <c r="X1071" i="32"/>
  <c r="V863" i="32"/>
  <c r="S863" i="32"/>
  <c r="X863" i="32" s="1"/>
  <c r="Y913" i="32"/>
  <c r="X913" i="32"/>
  <c r="V941" i="32"/>
  <c r="X941" i="32" s="1"/>
  <c r="S942" i="32"/>
  <c r="V942" i="32"/>
  <c r="W956" i="32"/>
  <c r="V956" i="32"/>
  <c r="X956" i="32" s="1"/>
  <c r="Y964" i="32"/>
  <c r="X964" i="32"/>
  <c r="S972" i="32"/>
  <c r="X972" i="32" s="1"/>
  <c r="V972" i="32"/>
  <c r="S990" i="32"/>
  <c r="Y990" i="32" s="1"/>
  <c r="V990" i="32"/>
  <c r="Y1005" i="32"/>
  <c r="X1005" i="32"/>
  <c r="X1008" i="32"/>
  <c r="Y1008" i="32"/>
  <c r="X1052" i="32"/>
  <c r="Y1052" i="32"/>
  <c r="W926" i="32"/>
  <c r="W962" i="32"/>
  <c r="V962" i="32"/>
  <c r="Y962" i="32" s="1"/>
  <c r="V965" i="32"/>
  <c r="S965" i="32"/>
  <c r="Y965" i="32" s="1"/>
  <c r="V971" i="32"/>
  <c r="Y971" i="32" s="1"/>
  <c r="Y972" i="32"/>
  <c r="Y1063" i="32"/>
  <c r="X1063" i="32"/>
  <c r="V1064" i="32"/>
  <c r="X1064" i="32" s="1"/>
  <c r="S1064" i="32"/>
  <c r="Y945" i="32"/>
  <c r="Y969" i="32"/>
  <c r="X969" i="32"/>
  <c r="Y988" i="32"/>
  <c r="X988" i="32"/>
  <c r="Y1000" i="32"/>
  <c r="X1000" i="32"/>
  <c r="Y1017" i="32"/>
  <c r="X1017" i="32"/>
  <c r="X1020" i="32"/>
  <c r="Y1020" i="32"/>
  <c r="V1056" i="32"/>
  <c r="Y1056" i="32" s="1"/>
  <c r="S1056" i="32"/>
  <c r="X1058" i="32"/>
  <c r="Y1058" i="32"/>
  <c r="S860" i="32"/>
  <c r="Y860" i="32" s="1"/>
  <c r="S864" i="32"/>
  <c r="V868" i="32"/>
  <c r="S871" i="32"/>
  <c r="Y871" i="32" s="1"/>
  <c r="Y907" i="32"/>
  <c r="X907" i="32"/>
  <c r="V913" i="32"/>
  <c r="S915" i="32"/>
  <c r="X915" i="32" s="1"/>
  <c r="Y921" i="32"/>
  <c r="V923" i="32"/>
  <c r="X923" i="32" s="1"/>
  <c r="S925" i="32"/>
  <c r="X925" i="32" s="1"/>
  <c r="V934" i="32"/>
  <c r="S934" i="32"/>
  <c r="X934" i="32" s="1"/>
  <c r="S935" i="32"/>
  <c r="Y935" i="32" s="1"/>
  <c r="W938" i="32"/>
  <c r="X938" i="32" s="1"/>
  <c r="X943" i="32"/>
  <c r="V947" i="32"/>
  <c r="Y947" i="32" s="1"/>
  <c r="Y960" i="32"/>
  <c r="W980" i="32"/>
  <c r="V980" i="32"/>
  <c r="X980" i="32" s="1"/>
  <c r="V869" i="32"/>
  <c r="S869" i="32"/>
  <c r="X869" i="32" s="1"/>
  <c r="V876" i="32"/>
  <c r="Y876" i="32" s="1"/>
  <c r="V882" i="32"/>
  <c r="V888" i="32"/>
  <c r="V894" i="32"/>
  <c r="Y894" i="32" s="1"/>
  <c r="V900" i="32"/>
  <c r="V910" i="32"/>
  <c r="Y910" i="32" s="1"/>
  <c r="V911" i="32"/>
  <c r="V930" i="32"/>
  <c r="V931" i="32"/>
  <c r="X931" i="32" s="1"/>
  <c r="S978" i="32"/>
  <c r="V978" i="32"/>
  <c r="Y978" i="32" s="1"/>
  <c r="W998" i="32"/>
  <c r="V998" i="32"/>
  <c r="Y998" i="32" s="1"/>
  <c r="X1014" i="32"/>
  <c r="Y1014" i="32"/>
  <c r="Y1029" i="32"/>
  <c r="X1029" i="32"/>
  <c r="X1032" i="32"/>
  <c r="V856" i="32"/>
  <c r="Y856" i="32" s="1"/>
  <c r="Y877" i="32"/>
  <c r="X877" i="32"/>
  <c r="Y889" i="32"/>
  <c r="Y895" i="32"/>
  <c r="X895" i="32"/>
  <c r="Y901" i="32"/>
  <c r="X901" i="32"/>
  <c r="Y932" i="32"/>
  <c r="X932" i="32"/>
  <c r="X945" i="32"/>
  <c r="Y996" i="32"/>
  <c r="X996" i="32"/>
  <c r="X1072" i="32"/>
  <c r="Y1077" i="32"/>
  <c r="X1077" i="32"/>
  <c r="Y1036" i="32"/>
  <c r="Y1041" i="32"/>
  <c r="X1041" i="32"/>
  <c r="X1046" i="32"/>
  <c r="Y1046" i="32"/>
  <c r="S1054" i="32"/>
  <c r="V1054" i="32"/>
  <c r="Y1054" i="32" s="1"/>
  <c r="Y1069" i="32"/>
  <c r="X1069" i="32"/>
  <c r="V1070" i="32"/>
  <c r="Y1070" i="32" s="1"/>
  <c r="S1070" i="32"/>
  <c r="X1070" i="32" s="1"/>
  <c r="V1003" i="32"/>
  <c r="S1003" i="32"/>
  <c r="Y1039" i="32"/>
  <c r="X1039" i="32"/>
  <c r="Y1078" i="32"/>
  <c r="Y1003" i="32"/>
  <c r="X1007" i="32"/>
  <c r="Y1010" i="32"/>
  <c r="X1010" i="32"/>
  <c r="Y1022" i="32"/>
  <c r="X1022" i="32"/>
  <c r="Y1031" i="32"/>
  <c r="X1034" i="32"/>
  <c r="Y1034" i="32"/>
  <c r="Y1047" i="32"/>
  <c r="Y1075" i="32"/>
  <c r="X1075" i="32"/>
  <c r="V1076" i="32"/>
  <c r="X1076" i="32" s="1"/>
  <c r="S1076" i="32"/>
  <c r="Y1159" i="32"/>
  <c r="S905" i="32"/>
  <c r="S911" i="32"/>
  <c r="Y911" i="32" s="1"/>
  <c r="S945" i="32"/>
  <c r="V967" i="32"/>
  <c r="S967" i="32"/>
  <c r="W986" i="32"/>
  <c r="V986" i="32"/>
  <c r="Y995" i="32"/>
  <c r="V997" i="32"/>
  <c r="S997" i="32"/>
  <c r="W1015" i="32"/>
  <c r="V1015" i="32"/>
  <c r="Y1015" i="32" s="1"/>
  <c r="W1027" i="32"/>
  <c r="V1027" i="32"/>
  <c r="Y1086" i="32"/>
  <c r="X1086" i="32"/>
  <c r="X1113" i="32"/>
  <c r="V943" i="32"/>
  <c r="V973" i="32"/>
  <c r="S973" i="32"/>
  <c r="W999" i="32"/>
  <c r="X999" i="32" s="1"/>
  <c r="V999" i="32"/>
  <c r="X1015" i="32"/>
  <c r="Y1027" i="32"/>
  <c r="X1027" i="32"/>
  <c r="V979" i="32"/>
  <c r="S979" i="32"/>
  <c r="Y979" i="32" s="1"/>
  <c r="Y989" i="32"/>
  <c r="V991" i="32"/>
  <c r="S991" i="32"/>
  <c r="X1006" i="32"/>
  <c r="V1045" i="32"/>
  <c r="W1045" i="32"/>
  <c r="Y1057" i="32"/>
  <c r="X1057" i="32"/>
  <c r="Y1059" i="32"/>
  <c r="X1059" i="32"/>
  <c r="W969" i="32"/>
  <c r="V969" i="32"/>
  <c r="V985" i="32"/>
  <c r="S985" i="32"/>
  <c r="W993" i="32"/>
  <c r="V993" i="32"/>
  <c r="Y993" i="32" s="1"/>
  <c r="Y1045" i="32"/>
  <c r="X1045" i="32"/>
  <c r="V1082" i="32"/>
  <c r="S1082" i="32"/>
  <c r="Y1082" i="32" s="1"/>
  <c r="W975" i="32"/>
  <c r="V975" i="32"/>
  <c r="Y975" i="32" s="1"/>
  <c r="Y999" i="32"/>
  <c r="V1033" i="32"/>
  <c r="W1033" i="32"/>
  <c r="Y1033" i="32" s="1"/>
  <c r="V1043" i="32"/>
  <c r="S1043" i="32"/>
  <c r="Y1043" i="32" s="1"/>
  <c r="Y1050" i="32"/>
  <c r="Y1053" i="32"/>
  <c r="Y1065" i="32"/>
  <c r="X1065" i="32"/>
  <c r="X1079" i="32"/>
  <c r="Y1079" i="32"/>
  <c r="V949" i="32"/>
  <c r="W981" i="32"/>
  <c r="V981" i="32"/>
  <c r="Y981" i="32" s="1"/>
  <c r="W987" i="32"/>
  <c r="Y987" i="32" s="1"/>
  <c r="V987" i="32"/>
  <c r="X987" i="32" s="1"/>
  <c r="Y1016" i="32"/>
  <c r="X1016" i="32"/>
  <c r="Y1028" i="32"/>
  <c r="X1028" i="32"/>
  <c r="X1038" i="32"/>
  <c r="Y1093" i="32"/>
  <c r="X1093" i="32"/>
  <c r="X1100" i="32"/>
  <c r="V1038" i="32"/>
  <c r="S1038" i="32"/>
  <c r="Y1038" i="32" s="1"/>
  <c r="S1060" i="32"/>
  <c r="Y1060" i="32" s="1"/>
  <c r="V1060" i="32"/>
  <c r="Y1061" i="32"/>
  <c r="V1062" i="32"/>
  <c r="S1062" i="32"/>
  <c r="S1066" i="32"/>
  <c r="X1066" i="32" s="1"/>
  <c r="V1066" i="32"/>
  <c r="X1067" i="32"/>
  <c r="V1068" i="32"/>
  <c r="S1068" i="32"/>
  <c r="Y1068" i="32" s="1"/>
  <c r="S1072" i="32"/>
  <c r="Y1072" i="32" s="1"/>
  <c r="V1072" i="32"/>
  <c r="V1074" i="32"/>
  <c r="S1074" i="32"/>
  <c r="Y1074" i="32" s="1"/>
  <c r="V1078" i="32"/>
  <c r="X1078" i="32" s="1"/>
  <c r="S1078" i="32"/>
  <c r="Y1098" i="32"/>
  <c r="X1098" i="32"/>
  <c r="Y1108" i="32"/>
  <c r="Y1124" i="32"/>
  <c r="X1149" i="32"/>
  <c r="X1116" i="32"/>
  <c r="Y1116" i="32"/>
  <c r="V1128" i="32"/>
  <c r="S1128" i="32"/>
  <c r="Y1128" i="32" s="1"/>
  <c r="Y1188" i="32"/>
  <c r="X1188" i="32"/>
  <c r="Y1191" i="32"/>
  <c r="X1191" i="32"/>
  <c r="Y1087" i="32"/>
  <c r="X1087" i="32"/>
  <c r="V1094" i="32"/>
  <c r="S1094" i="32"/>
  <c r="Y1094" i="32" s="1"/>
  <c r="S1104" i="32"/>
  <c r="Y1104" i="32" s="1"/>
  <c r="V1104" i="32"/>
  <c r="X1155" i="32"/>
  <c r="S1165" i="32"/>
  <c r="V1165" i="32"/>
  <c r="V1049" i="32"/>
  <c r="S1049" i="32"/>
  <c r="X1049" i="32" s="1"/>
  <c r="W1085" i="32"/>
  <c r="V1085" i="32"/>
  <c r="X1085" i="32" s="1"/>
  <c r="Y1109" i="32"/>
  <c r="X1109" i="32"/>
  <c r="Y1133" i="32"/>
  <c r="X1133" i="32"/>
  <c r="Y1165" i="32"/>
  <c r="Y1168" i="32"/>
  <c r="X1168" i="32"/>
  <c r="V1032" i="32"/>
  <c r="S1032" i="32"/>
  <c r="Y1032" i="32" s="1"/>
  <c r="V1037" i="32"/>
  <c r="S1037" i="32"/>
  <c r="X1062" i="32"/>
  <c r="X1068" i="32"/>
  <c r="X1074" i="32"/>
  <c r="S1083" i="32"/>
  <c r="Y1083" i="32" s="1"/>
  <c r="V1083" i="32"/>
  <c r="X1083" i="32" s="1"/>
  <c r="Y1107" i="32"/>
  <c r="X1036" i="32"/>
  <c r="V1055" i="32"/>
  <c r="S1055" i="32"/>
  <c r="Y1080" i="32"/>
  <c r="X1080" i="32"/>
  <c r="V1095" i="32"/>
  <c r="S1095" i="32"/>
  <c r="X1095" i="32" s="1"/>
  <c r="V1110" i="32"/>
  <c r="S1110" i="32"/>
  <c r="Y1110" i="32" s="1"/>
  <c r="V1142" i="32"/>
  <c r="X1142" i="32" s="1"/>
  <c r="S1142" i="32"/>
  <c r="X1150" i="32"/>
  <c r="S1035" i="32"/>
  <c r="V1044" i="32"/>
  <c r="S1044" i="32"/>
  <c r="X1044" i="32" s="1"/>
  <c r="Y1081" i="32"/>
  <c r="X1081" i="32"/>
  <c r="Y1085" i="32"/>
  <c r="Y1097" i="32"/>
  <c r="X1097" i="32"/>
  <c r="V1113" i="32"/>
  <c r="S1113" i="32"/>
  <c r="Y1113" i="32" s="1"/>
  <c r="Y1171" i="32"/>
  <c r="X1171" i="32"/>
  <c r="Y1192" i="32"/>
  <c r="V1006" i="32"/>
  <c r="Y1006" i="32" s="1"/>
  <c r="V1012" i="32"/>
  <c r="V1018" i="32"/>
  <c r="Y1018" i="32" s="1"/>
  <c r="V1024" i="32"/>
  <c r="X1024" i="32" s="1"/>
  <c r="V1030" i="32"/>
  <c r="Y1030" i="32" s="1"/>
  <c r="S1040" i="32"/>
  <c r="Y1040" i="32" s="1"/>
  <c r="V1061" i="32"/>
  <c r="Y1062" i="32"/>
  <c r="V1067" i="32"/>
  <c r="V1073" i="32"/>
  <c r="Y1073" i="32" s="1"/>
  <c r="Y1105" i="32"/>
  <c r="X1105" i="32"/>
  <c r="Y1115" i="32"/>
  <c r="X1115" i="32"/>
  <c r="Y1121" i="32"/>
  <c r="X1121" i="32"/>
  <c r="Y1126" i="32"/>
  <c r="X1126" i="32"/>
  <c r="Y1141" i="32"/>
  <c r="X1141" i="32"/>
  <c r="Y1174" i="32"/>
  <c r="X1174" i="32"/>
  <c r="V1007" i="32"/>
  <c r="S1007" i="32"/>
  <c r="Y1007" i="32" s="1"/>
  <c r="V1013" i="32"/>
  <c r="S1013" i="32"/>
  <c r="Y1013" i="32" s="1"/>
  <c r="V1019" i="32"/>
  <c r="S1019" i="32"/>
  <c r="V1025" i="32"/>
  <c r="S1025" i="32"/>
  <c r="Y1025" i="32" s="1"/>
  <c r="V1031" i="32"/>
  <c r="S1031" i="32"/>
  <c r="X1031" i="32" s="1"/>
  <c r="S1048" i="32"/>
  <c r="V1048" i="32"/>
  <c r="X1048" i="32" s="1"/>
  <c r="V1084" i="32"/>
  <c r="S1084" i="32"/>
  <c r="Y1084" i="32" s="1"/>
  <c r="Y1092" i="32"/>
  <c r="X1092" i="32"/>
  <c r="V1099" i="32"/>
  <c r="Y1099" i="32" s="1"/>
  <c r="V1050" i="32"/>
  <c r="S1050" i="32"/>
  <c r="X1050" i="32" s="1"/>
  <c r="V1091" i="32"/>
  <c r="X1110" i="32"/>
  <c r="Y1123" i="32"/>
  <c r="X1123" i="32"/>
  <c r="Y1143" i="32"/>
  <c r="Y1156" i="32"/>
  <c r="X1156" i="32"/>
  <c r="X1096" i="32"/>
  <c r="V1100" i="32"/>
  <c r="S1100" i="32"/>
  <c r="Y1100" i="32" s="1"/>
  <c r="X1114" i="32"/>
  <c r="V1124" i="32"/>
  <c r="S1124" i="32"/>
  <c r="V1126" i="32"/>
  <c r="X1152" i="32"/>
  <c r="Y1158" i="32"/>
  <c r="V1161" i="32"/>
  <c r="Y1181" i="32"/>
  <c r="X1181" i="32"/>
  <c r="V1184" i="32"/>
  <c r="X1184" i="32" s="1"/>
  <c r="S1184" i="32"/>
  <c r="Y1184" i="32" s="1"/>
  <c r="Y1200" i="32"/>
  <c r="X1200" i="32"/>
  <c r="V1208" i="32"/>
  <c r="S1208" i="32"/>
  <c r="Y1208" i="32" s="1"/>
  <c r="V1129" i="32"/>
  <c r="V1130" i="32"/>
  <c r="S1130" i="32"/>
  <c r="Y1130" i="32" s="1"/>
  <c r="V1132" i="32"/>
  <c r="V1135" i="32"/>
  <c r="V1136" i="32"/>
  <c r="S1136" i="32"/>
  <c r="X1136" i="32" s="1"/>
  <c r="Y1152" i="32"/>
  <c r="V1155" i="32"/>
  <c r="Y1175" i="32"/>
  <c r="X1175" i="32"/>
  <c r="V1180" i="32"/>
  <c r="W1186" i="32"/>
  <c r="Y1186" i="32" s="1"/>
  <c r="V1186" i="32"/>
  <c r="Y1195" i="32"/>
  <c r="X1195" i="32"/>
  <c r="Y1203" i="32"/>
  <c r="X1203" i="32"/>
  <c r="Y1103" i="32"/>
  <c r="X1103" i="32"/>
  <c r="X1146" i="32"/>
  <c r="Y1169" i="32"/>
  <c r="X1169" i="32"/>
  <c r="Y1182" i="32"/>
  <c r="X1182" i="32"/>
  <c r="Y1205" i="32"/>
  <c r="X1205" i="32"/>
  <c r="V1107" i="32"/>
  <c r="S1107" i="32"/>
  <c r="X1107" i="32" s="1"/>
  <c r="Y1144" i="32"/>
  <c r="X1144" i="32"/>
  <c r="Y1146" i="32"/>
  <c r="Y1163" i="32"/>
  <c r="X1163" i="32"/>
  <c r="Y1167" i="32"/>
  <c r="V1178" i="32"/>
  <c r="S1178" i="32"/>
  <c r="X1178" i="32" s="1"/>
  <c r="W1198" i="32"/>
  <c r="V1198" i="32"/>
  <c r="Y1198" i="32" s="1"/>
  <c r="V1112" i="32"/>
  <c r="S1112" i="32"/>
  <c r="Y1112" i="32" s="1"/>
  <c r="Y1157" i="32"/>
  <c r="X1157" i="32"/>
  <c r="V1172" i="32"/>
  <c r="S1172" i="32"/>
  <c r="V1196" i="32"/>
  <c r="S1196" i="32"/>
  <c r="X1196" i="32" s="1"/>
  <c r="X1198" i="32"/>
  <c r="Y1206" i="32"/>
  <c r="X1206" i="32"/>
  <c r="X1111" i="32"/>
  <c r="V1119" i="32"/>
  <c r="S1119" i="32"/>
  <c r="Y1119" i="32" s="1"/>
  <c r="Y1140" i="32"/>
  <c r="Y1151" i="32"/>
  <c r="X1151" i="32"/>
  <c r="V1166" i="32"/>
  <c r="S1166" i="32"/>
  <c r="X1177" i="32"/>
  <c r="Y1201" i="32"/>
  <c r="X1201" i="32"/>
  <c r="Y1209" i="32"/>
  <c r="X1209" i="32"/>
  <c r="X1134" i="32"/>
  <c r="V1159" i="32"/>
  <c r="V1160" i="32"/>
  <c r="S1160" i="32"/>
  <c r="Y1160" i="32" s="1"/>
  <c r="Y1193" i="32"/>
  <c r="X1193" i="32"/>
  <c r="X1091" i="32"/>
  <c r="V1101" i="32"/>
  <c r="X1101" i="32" s="1"/>
  <c r="S1101" i="32"/>
  <c r="Y1101" i="32" s="1"/>
  <c r="V1125" i="32"/>
  <c r="S1125" i="32"/>
  <c r="Y1125" i="32" s="1"/>
  <c r="Y1145" i="32"/>
  <c r="X1145" i="32"/>
  <c r="V1154" i="32"/>
  <c r="S1154" i="32"/>
  <c r="X1165" i="32"/>
  <c r="Y1180" i="32"/>
  <c r="X1180" i="32"/>
  <c r="W1204" i="32"/>
  <c r="V1204" i="32"/>
  <c r="Y1204" i="32" s="1"/>
  <c r="S1061" i="32"/>
  <c r="X1061" i="32" s="1"/>
  <c r="S1067" i="32"/>
  <c r="Y1067" i="32" s="1"/>
  <c r="S1073" i="32"/>
  <c r="X1073" i="32" s="1"/>
  <c r="V1088" i="32"/>
  <c r="X1088" i="32" s="1"/>
  <c r="S1091" i="32"/>
  <c r="Y1091" i="32" s="1"/>
  <c r="V1106" i="32"/>
  <c r="S1106" i="32"/>
  <c r="X1106" i="32" s="1"/>
  <c r="X1124" i="32"/>
  <c r="V1131" i="32"/>
  <c r="Y1131" i="32" s="1"/>
  <c r="X1159" i="32"/>
  <c r="X1176" i="32"/>
  <c r="Y1194" i="32"/>
  <c r="X1194" i="32"/>
  <c r="V1202" i="32"/>
  <c r="S1202" i="32"/>
  <c r="V1089" i="32"/>
  <c r="S1089" i="32"/>
  <c r="Y1089" i="32" s="1"/>
  <c r="S1102" i="32"/>
  <c r="Y1102" i="32" s="1"/>
  <c r="Y1122" i="32"/>
  <c r="Y1139" i="32"/>
  <c r="X1139" i="32"/>
  <c r="V1144" i="32"/>
  <c r="V1147" i="32"/>
  <c r="X1147" i="32" s="1"/>
  <c r="V1148" i="32"/>
  <c r="S1148" i="32"/>
  <c r="X1153" i="32"/>
  <c r="X1170" i="32"/>
  <c r="Y1176" i="32"/>
  <c r="V1179" i="32"/>
  <c r="Y1179" i="32" s="1"/>
  <c r="Y1187" i="32"/>
  <c r="X1187" i="32"/>
  <c r="V1189" i="32"/>
  <c r="X1189" i="32" s="1"/>
  <c r="V1190" i="32"/>
  <c r="S1190" i="32"/>
  <c r="Y1197" i="32"/>
  <c r="X1197" i="32"/>
  <c r="Y1207" i="32"/>
  <c r="X1207" i="32"/>
  <c r="V1108" i="32"/>
  <c r="X1108" i="32" s="1"/>
  <c r="V1117" i="32"/>
  <c r="Y1117" i="32" s="1"/>
  <c r="V1118" i="32"/>
  <c r="S1118" i="32"/>
  <c r="Y1118" i="32" s="1"/>
  <c r="Y1127" i="32"/>
  <c r="X1127" i="32"/>
  <c r="Y1162" i="32"/>
  <c r="X1162" i="32"/>
  <c r="X1164" i="32"/>
  <c r="Y1170" i="32"/>
  <c r="V1173" i="32"/>
  <c r="Y1173" i="32" s="1"/>
  <c r="W1192" i="32"/>
  <c r="V1192" i="32"/>
  <c r="X1192" i="32" s="1"/>
  <c r="Y1199" i="32"/>
  <c r="X1199" i="32"/>
  <c r="S1120" i="32"/>
  <c r="Y1120" i="32" s="1"/>
  <c r="S1126" i="32"/>
  <c r="S1132" i="32"/>
  <c r="Y1132" i="32" s="1"/>
  <c r="S1138" i="32"/>
  <c r="Y1138" i="32" s="1"/>
  <c r="S1144" i="32"/>
  <c r="S1150" i="32"/>
  <c r="Y1150" i="32" s="1"/>
  <c r="S1131" i="32"/>
  <c r="S1137" i="32"/>
  <c r="Y1137" i="32" s="1"/>
  <c r="S1143" i="32"/>
  <c r="X1143" i="32" s="1"/>
  <c r="S1149" i="32"/>
  <c r="Y1149" i="32" s="1"/>
  <c r="S1155" i="32"/>
  <c r="Y1155" i="32" s="1"/>
  <c r="S1161" i="32"/>
  <c r="Y1161" i="32" s="1"/>
  <c r="S1167" i="32"/>
  <c r="X1167" i="32" s="1"/>
  <c r="S1173" i="32"/>
  <c r="X1173" i="32" s="1"/>
  <c r="S1179" i="32"/>
  <c r="X1179" i="32" s="1"/>
  <c r="S1185" i="32"/>
  <c r="X1185" i="32" s="1"/>
  <c r="S1191" i="32"/>
  <c r="Y67" i="31"/>
  <c r="Y11" i="31"/>
  <c r="X11" i="31"/>
  <c r="Y8" i="31"/>
  <c r="Y16" i="31"/>
  <c r="X16" i="31"/>
  <c r="X35" i="31"/>
  <c r="Y25" i="31"/>
  <c r="X41" i="31"/>
  <c r="Y114" i="31"/>
  <c r="Y64" i="31"/>
  <c r="Y60" i="31"/>
  <c r="Y36" i="31"/>
  <c r="Y10" i="31"/>
  <c r="X10" i="31"/>
  <c r="Y18" i="31"/>
  <c r="Y29" i="31"/>
  <c r="Y37" i="31"/>
  <c r="X52" i="31"/>
  <c r="V59" i="31"/>
  <c r="S59" i="31"/>
  <c r="S149" i="31"/>
  <c r="Y149" i="31" s="1"/>
  <c r="V149" i="31"/>
  <c r="X149" i="31" s="1"/>
  <c r="W168" i="31"/>
  <c r="V168" i="31"/>
  <c r="X168" i="31" s="1"/>
  <c r="S174" i="31"/>
  <c r="X174" i="31" s="1"/>
  <c r="V174" i="31"/>
  <c r="Y282" i="31"/>
  <c r="Y311" i="31"/>
  <c r="X311" i="31"/>
  <c r="V11" i="31"/>
  <c r="S11" i="31"/>
  <c r="V28" i="31"/>
  <c r="Y28" i="31" s="1"/>
  <c r="V31" i="31"/>
  <c r="Y31" i="31" s="1"/>
  <c r="X38" i="31"/>
  <c r="Y49" i="31"/>
  <c r="Y51" i="31"/>
  <c r="X58" i="31"/>
  <c r="V64" i="31"/>
  <c r="V67" i="31"/>
  <c r="X74" i="31"/>
  <c r="W95" i="31"/>
  <c r="V95" i="31"/>
  <c r="Y95" i="31" s="1"/>
  <c r="Y117" i="31"/>
  <c r="X120" i="31"/>
  <c r="Y125" i="31"/>
  <c r="X125" i="31"/>
  <c r="Y135" i="31"/>
  <c r="X135" i="31"/>
  <c r="X282" i="31"/>
  <c r="V286" i="31"/>
  <c r="S286" i="31"/>
  <c r="Y286" i="31" s="1"/>
  <c r="X14" i="31"/>
  <c r="V29" i="31"/>
  <c r="S29" i="31"/>
  <c r="V48" i="31"/>
  <c r="S48" i="31"/>
  <c r="Y48" i="31" s="1"/>
  <c r="X55" i="31"/>
  <c r="V65" i="31"/>
  <c r="S65" i="31"/>
  <c r="X65" i="31" s="1"/>
  <c r="V83" i="31"/>
  <c r="S83" i="31"/>
  <c r="Y83" i="31" s="1"/>
  <c r="V163" i="31"/>
  <c r="S163" i="31"/>
  <c r="W213" i="31"/>
  <c r="V213" i="31"/>
  <c r="Y213" i="31" s="1"/>
  <c r="Y250" i="31"/>
  <c r="X250" i="31"/>
  <c r="Y259" i="31"/>
  <c r="X259" i="31"/>
  <c r="Y270" i="31"/>
  <c r="Y277" i="31"/>
  <c r="W489" i="31"/>
  <c r="V489" i="31"/>
  <c r="V13" i="31"/>
  <c r="Y13" i="31" s="1"/>
  <c r="Y21" i="31"/>
  <c r="V37" i="31"/>
  <c r="X44" i="31"/>
  <c r="Y55" i="31"/>
  <c r="Y57" i="31"/>
  <c r="X64" i="31"/>
  <c r="V73" i="31"/>
  <c r="Y73" i="31" s="1"/>
  <c r="Y93" i="31"/>
  <c r="X93" i="31"/>
  <c r="Y113" i="31"/>
  <c r="X113" i="31"/>
  <c r="Y115" i="31"/>
  <c r="Y143" i="31"/>
  <c r="X143" i="31"/>
  <c r="W158" i="31"/>
  <c r="V158" i="31"/>
  <c r="Y163" i="31"/>
  <c r="X163" i="31"/>
  <c r="X183" i="31"/>
  <c r="S240" i="31"/>
  <c r="X240" i="31" s="1"/>
  <c r="V240" i="31"/>
  <c r="Y256" i="31"/>
  <c r="X256" i="31"/>
  <c r="Y265" i="31"/>
  <c r="X265" i="31"/>
  <c r="V272" i="31"/>
  <c r="S272" i="31"/>
  <c r="Y440" i="31"/>
  <c r="X440" i="31"/>
  <c r="V18" i="31"/>
  <c r="S18" i="31"/>
  <c r="X25" i="31"/>
  <c r="V35" i="31"/>
  <c r="S35" i="31"/>
  <c r="Y35" i="31" s="1"/>
  <c r="V54" i="31"/>
  <c r="S54" i="31"/>
  <c r="X54" i="31" s="1"/>
  <c r="V71" i="31"/>
  <c r="S71" i="31"/>
  <c r="X88" i="31"/>
  <c r="X8" i="31"/>
  <c r="Y27" i="31"/>
  <c r="X42" i="31"/>
  <c r="X50" i="31"/>
  <c r="Y63" i="31"/>
  <c r="V77" i="31"/>
  <c r="S77" i="31"/>
  <c r="Y86" i="31"/>
  <c r="V94" i="31"/>
  <c r="S94" i="31"/>
  <c r="Y94" i="31" s="1"/>
  <c r="X99" i="31"/>
  <c r="Y133" i="31"/>
  <c r="Y180" i="31"/>
  <c r="X180" i="31"/>
  <c r="W194" i="31"/>
  <c r="V194" i="31"/>
  <c r="Y364" i="31"/>
  <c r="X364" i="31"/>
  <c r="S8" i="31"/>
  <c r="X9" i="31"/>
  <c r="X20" i="31"/>
  <c r="Y33" i="31"/>
  <c r="X40" i="31"/>
  <c r="X48" i="31"/>
  <c r="X56" i="31"/>
  <c r="Y69" i="31"/>
  <c r="X76" i="31"/>
  <c r="X79" i="31"/>
  <c r="Y81" i="31"/>
  <c r="Y100" i="31"/>
  <c r="X100" i="31"/>
  <c r="Y128" i="31"/>
  <c r="Y136" i="31"/>
  <c r="X136" i="31"/>
  <c r="X147" i="31"/>
  <c r="Y150" i="31"/>
  <c r="W161" i="31"/>
  <c r="V161" i="31"/>
  <c r="Y170" i="31"/>
  <c r="Y315" i="31"/>
  <c r="X316" i="31"/>
  <c r="X13" i="31"/>
  <c r="X21" i="31"/>
  <c r="V30" i="31"/>
  <c r="X30" i="31" s="1"/>
  <c r="S30" i="31"/>
  <c r="Y30" i="31" s="1"/>
  <c r="X37" i="31"/>
  <c r="V47" i="31"/>
  <c r="S47" i="31"/>
  <c r="X57" i="31"/>
  <c r="V66" i="31"/>
  <c r="S66" i="31"/>
  <c r="Y66" i="31" s="1"/>
  <c r="X73" i="31"/>
  <c r="X103" i="31"/>
  <c r="Y111" i="31"/>
  <c r="X114" i="31"/>
  <c r="Y119" i="31"/>
  <c r="X119" i="31"/>
  <c r="Y148" i="31"/>
  <c r="X148" i="31"/>
  <c r="Y161" i="31"/>
  <c r="X161" i="31"/>
  <c r="Y173" i="31"/>
  <c r="X173" i="31"/>
  <c r="Y184" i="31"/>
  <c r="X184" i="31"/>
  <c r="X304" i="31"/>
  <c r="V23" i="31"/>
  <c r="S23" i="31"/>
  <c r="V42" i="31"/>
  <c r="S42" i="31"/>
  <c r="Y42" i="31" s="1"/>
  <c r="X31" i="31"/>
  <c r="V41" i="31"/>
  <c r="S41" i="31"/>
  <c r="Y41" i="31" s="1"/>
  <c r="V60" i="31"/>
  <c r="S60" i="31"/>
  <c r="X67" i="31"/>
  <c r="X126" i="31"/>
  <c r="Y131" i="31"/>
  <c r="X131" i="31"/>
  <c r="Y158" i="31"/>
  <c r="X341" i="31"/>
  <c r="Y341" i="31"/>
  <c r="V12" i="31"/>
  <c r="S12" i="31"/>
  <c r="Y12" i="31" s="1"/>
  <c r="V17" i="31"/>
  <c r="S17" i="31"/>
  <c r="Y17" i="31" s="1"/>
  <c r="X18" i="31"/>
  <c r="V19" i="31"/>
  <c r="X19" i="31" s="1"/>
  <c r="X26" i="31"/>
  <c r="X29" i="31"/>
  <c r="Y39" i="31"/>
  <c r="X46" i="31"/>
  <c r="V52" i="31"/>
  <c r="Y52" i="31" s="1"/>
  <c r="V55" i="31"/>
  <c r="X62" i="31"/>
  <c r="Y75" i="31"/>
  <c r="X83" i="31"/>
  <c r="X94" i="31"/>
  <c r="X106" i="31"/>
  <c r="W170" i="31"/>
  <c r="V170" i="31"/>
  <c r="Y200" i="31"/>
  <c r="Y229" i="31"/>
  <c r="X229" i="31"/>
  <c r="V6" i="31"/>
  <c r="S6" i="31"/>
  <c r="Y6" i="31" s="1"/>
  <c r="V24" i="31"/>
  <c r="S24" i="31"/>
  <c r="Y24" i="31" s="1"/>
  <c r="Y134" i="31"/>
  <c r="Y156" i="31"/>
  <c r="X156" i="31"/>
  <c r="X175" i="31"/>
  <c r="Y347" i="31"/>
  <c r="X347" i="31"/>
  <c r="X27" i="31"/>
  <c r="V36" i="31"/>
  <c r="X36" i="31" s="1"/>
  <c r="S36" i="31"/>
  <c r="X43" i="31"/>
  <c r="V53" i="31"/>
  <c r="S53" i="31"/>
  <c r="X63" i="31"/>
  <c r="V72" i="31"/>
  <c r="S72" i="31"/>
  <c r="Y72" i="31" s="1"/>
  <c r="V78" i="31"/>
  <c r="S78" i="31"/>
  <c r="X78" i="31" s="1"/>
  <c r="Y82" i="31"/>
  <c r="V98" i="31"/>
  <c r="S98" i="31"/>
  <c r="Y98" i="31" s="1"/>
  <c r="Y104" i="31"/>
  <c r="Y107" i="31"/>
  <c r="X107" i="31"/>
  <c r="X142" i="31"/>
  <c r="Y217" i="31"/>
  <c r="X7" i="31"/>
  <c r="Y15" i="31"/>
  <c r="V22" i="31"/>
  <c r="X22" i="31" s="1"/>
  <c r="X24" i="31"/>
  <c r="V25" i="31"/>
  <c r="X32" i="31"/>
  <c r="Y43" i="31"/>
  <c r="Y45" i="31"/>
  <c r="V58" i="31"/>
  <c r="Y58" i="31" s="1"/>
  <c r="X60" i="31"/>
  <c r="V61" i="31"/>
  <c r="Y61" i="31" s="1"/>
  <c r="X68" i="31"/>
  <c r="X80" i="31"/>
  <c r="W84" i="31"/>
  <c r="Y84" i="31" s="1"/>
  <c r="V84" i="31"/>
  <c r="X84" i="31" s="1"/>
  <c r="Y87" i="31"/>
  <c r="Y89" i="31"/>
  <c r="X89" i="31"/>
  <c r="Y126" i="31"/>
  <c r="Y129" i="31"/>
  <c r="Y132" i="31"/>
  <c r="X132" i="31"/>
  <c r="Y159" i="31"/>
  <c r="X159" i="31"/>
  <c r="X140" i="31"/>
  <c r="V181" i="31"/>
  <c r="S181" i="31"/>
  <c r="Y181" i="31" s="1"/>
  <c r="X190" i="31"/>
  <c r="X194" i="31"/>
  <c r="X204" i="31"/>
  <c r="V209" i="31"/>
  <c r="S209" i="31"/>
  <c r="X209" i="31" s="1"/>
  <c r="Y262" i="31"/>
  <c r="X262" i="31"/>
  <c r="Y280" i="31"/>
  <c r="X280" i="31"/>
  <c r="Y336" i="31"/>
  <c r="Y411" i="31"/>
  <c r="X411" i="31"/>
  <c r="V153" i="31"/>
  <c r="S153" i="31"/>
  <c r="X153" i="31" s="1"/>
  <c r="X158" i="31"/>
  <c r="X172" i="31"/>
  <c r="Y194" i="31"/>
  <c r="X196" i="31"/>
  <c r="X200" i="31"/>
  <c r="S216" i="31"/>
  <c r="V216" i="31"/>
  <c r="X227" i="31"/>
  <c r="Y230" i="31"/>
  <c r="Y234" i="31"/>
  <c r="S246" i="31"/>
  <c r="V246" i="31"/>
  <c r="Y257" i="31"/>
  <c r="Y268" i="31"/>
  <c r="X268" i="31"/>
  <c r="Y322" i="31"/>
  <c r="X322" i="31"/>
  <c r="Y354" i="31"/>
  <c r="Y359" i="31"/>
  <c r="W207" i="31"/>
  <c r="V207" i="31"/>
  <c r="X207" i="31" s="1"/>
  <c r="W225" i="31"/>
  <c r="V225" i="31"/>
  <c r="Y225" i="31" s="1"/>
  <c r="S252" i="31"/>
  <c r="X252" i="31" s="1"/>
  <c r="V252" i="31"/>
  <c r="Y263" i="31"/>
  <c r="X263" i="31"/>
  <c r="Y377" i="31"/>
  <c r="Y470" i="31"/>
  <c r="X470" i="31"/>
  <c r="S141" i="31"/>
  <c r="V141" i="31"/>
  <c r="V171" i="31"/>
  <c r="S171" i="31"/>
  <c r="X171" i="31" s="1"/>
  <c r="V189" i="31"/>
  <c r="S189" i="31"/>
  <c r="X189" i="31" s="1"/>
  <c r="Y191" i="31"/>
  <c r="V199" i="31"/>
  <c r="S199" i="31"/>
  <c r="Y199" i="31" s="1"/>
  <c r="V203" i="31"/>
  <c r="S203" i="31"/>
  <c r="Y232" i="31"/>
  <c r="X232" i="31"/>
  <c r="Y235" i="31"/>
  <c r="X235" i="31"/>
  <c r="S258" i="31"/>
  <c r="V258" i="31"/>
  <c r="Y258" i="31" s="1"/>
  <c r="Y269" i="31"/>
  <c r="X269" i="31"/>
  <c r="Y292" i="31"/>
  <c r="X292" i="31"/>
  <c r="Y325" i="31"/>
  <c r="V459" i="31"/>
  <c r="S459" i="31"/>
  <c r="Y565" i="31"/>
  <c r="X565" i="31"/>
  <c r="V102" i="31"/>
  <c r="X102" i="31" s="1"/>
  <c r="X160" i="31"/>
  <c r="V186" i="31"/>
  <c r="Y186" i="31" s="1"/>
  <c r="V198" i="31"/>
  <c r="Y198" i="31" s="1"/>
  <c r="X203" i="31"/>
  <c r="Y211" i="31"/>
  <c r="V221" i="31"/>
  <c r="S221" i="31"/>
  <c r="Y221" i="31" s="1"/>
  <c r="X223" i="31"/>
  <c r="X225" i="31"/>
  <c r="S228" i="31"/>
  <c r="V228" i="31"/>
  <c r="S264" i="31"/>
  <c r="V264" i="31"/>
  <c r="Y264" i="31" s="1"/>
  <c r="Y372" i="31"/>
  <c r="Y389" i="31"/>
  <c r="X389" i="31"/>
  <c r="V85" i="31"/>
  <c r="Y85" i="31" s="1"/>
  <c r="V103" i="31"/>
  <c r="Y103" i="31" s="1"/>
  <c r="V182" i="31"/>
  <c r="Y182" i="31" s="1"/>
  <c r="X202" i="31"/>
  <c r="S210" i="31"/>
  <c r="V210" i="31"/>
  <c r="Y210" i="31" s="1"/>
  <c r="Y214" i="31"/>
  <c r="X216" i="31"/>
  <c r="V218" i="31"/>
  <c r="X218" i="31" s="1"/>
  <c r="X221" i="31"/>
  <c r="V233" i="31"/>
  <c r="Y236" i="31"/>
  <c r="X246" i="31"/>
  <c r="S270" i="31"/>
  <c r="V270" i="31"/>
  <c r="X286" i="31"/>
  <c r="V312" i="31"/>
  <c r="S312" i="31"/>
  <c r="Y312" i="31" s="1"/>
  <c r="Y318" i="31"/>
  <c r="S101" i="31"/>
  <c r="X146" i="31"/>
  <c r="S155" i="31"/>
  <c r="X178" i="31"/>
  <c r="V179" i="31"/>
  <c r="Y179" i="31" s="1"/>
  <c r="X181" i="31"/>
  <c r="W197" i="31"/>
  <c r="Y197" i="31" s="1"/>
  <c r="V197" i="31"/>
  <c r="X197" i="31" s="1"/>
  <c r="X198" i="31"/>
  <c r="X201" i="31"/>
  <c r="Y216" i="31"/>
  <c r="W219" i="31"/>
  <c r="Y219" i="31" s="1"/>
  <c r="V219" i="31"/>
  <c r="X220" i="31"/>
  <c r="Y238" i="31"/>
  <c r="X238" i="31"/>
  <c r="Y241" i="31"/>
  <c r="X241" i="31"/>
  <c r="Y246" i="31"/>
  <c r="X255" i="31"/>
  <c r="X328" i="31"/>
  <c r="Y343" i="31"/>
  <c r="X86" i="31"/>
  <c r="V87" i="31"/>
  <c r="X87" i="31" s="1"/>
  <c r="X104" i="31"/>
  <c r="V105" i="31"/>
  <c r="Y105" i="31" s="1"/>
  <c r="V108" i="31"/>
  <c r="Y108" i="31" s="1"/>
  <c r="V114" i="31"/>
  <c r="V120" i="31"/>
  <c r="Y120" i="31" s="1"/>
  <c r="V126" i="31"/>
  <c r="V132" i="31"/>
  <c r="V133" i="31"/>
  <c r="X133" i="31" s="1"/>
  <c r="X134" i="31"/>
  <c r="V144" i="31"/>
  <c r="Y144" i="31" s="1"/>
  <c r="V167" i="31"/>
  <c r="Y167" i="31" s="1"/>
  <c r="V176" i="31"/>
  <c r="Y176" i="31" s="1"/>
  <c r="X205" i="31"/>
  <c r="Y206" i="31"/>
  <c r="Y224" i="31"/>
  <c r="V230" i="31"/>
  <c r="X230" i="31" s="1"/>
  <c r="Y252" i="31"/>
  <c r="Y255" i="31"/>
  <c r="X261" i="31"/>
  <c r="Y306" i="31"/>
  <c r="X329" i="31"/>
  <c r="Y335" i="31"/>
  <c r="Y363" i="31"/>
  <c r="V90" i="31"/>
  <c r="X90" i="31" s="1"/>
  <c r="S97" i="31"/>
  <c r="Y97" i="31" s="1"/>
  <c r="V109" i="31"/>
  <c r="Y109" i="31" s="1"/>
  <c r="V111" i="31"/>
  <c r="X111" i="31" s="1"/>
  <c r="V115" i="31"/>
  <c r="X115" i="31" s="1"/>
  <c r="V117" i="31"/>
  <c r="X117" i="31" s="1"/>
  <c r="V121" i="31"/>
  <c r="Y121" i="31" s="1"/>
  <c r="V123" i="31"/>
  <c r="X123" i="31" s="1"/>
  <c r="V127" i="31"/>
  <c r="Y127" i="31" s="1"/>
  <c r="V129" i="31"/>
  <c r="X129" i="31" s="1"/>
  <c r="V137" i="31"/>
  <c r="X137" i="31" s="1"/>
  <c r="V145" i="31"/>
  <c r="S145" i="31"/>
  <c r="X164" i="31"/>
  <c r="V200" i="31"/>
  <c r="S204" i="31"/>
  <c r="Y204" i="31" s="1"/>
  <c r="V204" i="31"/>
  <c r="V215" i="31"/>
  <c r="S215" i="31"/>
  <c r="Y215" i="31" s="1"/>
  <c r="X217" i="31"/>
  <c r="X219" i="31"/>
  <c r="Y223" i="31"/>
  <c r="X228" i="31"/>
  <c r="W231" i="31"/>
  <c r="V231" i="31"/>
  <c r="X231" i="31" s="1"/>
  <c r="S234" i="31"/>
  <c r="X234" i="31" s="1"/>
  <c r="V234" i="31"/>
  <c r="V239" i="31"/>
  <c r="Y242" i="31"/>
  <c r="Y247" i="31"/>
  <c r="X247" i="31"/>
  <c r="Y261" i="31"/>
  <c r="X267" i="31"/>
  <c r="W296" i="31"/>
  <c r="V296" i="31"/>
  <c r="Y381" i="31"/>
  <c r="V91" i="31"/>
  <c r="X91" i="31" s="1"/>
  <c r="X110" i="31"/>
  <c r="X116" i="31"/>
  <c r="X122" i="31"/>
  <c r="X128" i="31"/>
  <c r="X150" i="31"/>
  <c r="Y166" i="31"/>
  <c r="V185" i="31"/>
  <c r="V195" i="31"/>
  <c r="Y208" i="31"/>
  <c r="X210" i="31"/>
  <c r="S222" i="31"/>
  <c r="X222" i="31" s="1"/>
  <c r="V222" i="31"/>
  <c r="Y226" i="31"/>
  <c r="Y228" i="31"/>
  <c r="Y244" i="31"/>
  <c r="X244" i="31"/>
  <c r="Y248" i="31"/>
  <c r="Y253" i="31"/>
  <c r="X253" i="31"/>
  <c r="Y267" i="31"/>
  <c r="X270" i="31"/>
  <c r="X324" i="31"/>
  <c r="Y387" i="31"/>
  <c r="V157" i="31"/>
  <c r="Y157" i="31" s="1"/>
  <c r="V175" i="31"/>
  <c r="Y175" i="31" s="1"/>
  <c r="V193" i="31"/>
  <c r="Y193" i="31" s="1"/>
  <c r="V278" i="31"/>
  <c r="X278" i="31" s="1"/>
  <c r="V285" i="31"/>
  <c r="Y285" i="31" s="1"/>
  <c r="V290" i="31"/>
  <c r="Y290" i="31" s="1"/>
  <c r="X301" i="31"/>
  <c r="V304" i="31"/>
  <c r="Y304" i="31" s="1"/>
  <c r="X308" i="31"/>
  <c r="S315" i="31"/>
  <c r="V334" i="31"/>
  <c r="Y334" i="31" s="1"/>
  <c r="X336" i="31"/>
  <c r="V339" i="31"/>
  <c r="S339" i="31"/>
  <c r="X339" i="31" s="1"/>
  <c r="Y340" i="31"/>
  <c r="X340" i="31"/>
  <c r="Y344" i="31"/>
  <c r="X351" i="31"/>
  <c r="S416" i="31"/>
  <c r="Y416" i="31" s="1"/>
  <c r="Y431" i="31"/>
  <c r="Y453" i="31"/>
  <c r="V454" i="31"/>
  <c r="S454" i="31"/>
  <c r="Y459" i="31"/>
  <c r="X459" i="31"/>
  <c r="Y465" i="31"/>
  <c r="Y468" i="31"/>
  <c r="V485" i="31"/>
  <c r="S485" i="31"/>
  <c r="X487" i="31"/>
  <c r="Y518" i="31"/>
  <c r="X518" i="31"/>
  <c r="Y524" i="31"/>
  <c r="X524" i="31"/>
  <c r="V545" i="31"/>
  <c r="S545" i="31"/>
  <c r="W1058" i="31"/>
  <c r="V1058" i="31"/>
  <c r="X296" i="31"/>
  <c r="V300" i="31"/>
  <c r="S300" i="31"/>
  <c r="X300" i="31" s="1"/>
  <c r="X303" i="31"/>
  <c r="X319" i="31"/>
  <c r="V325" i="31"/>
  <c r="X325" i="31" s="1"/>
  <c r="S325" i="31"/>
  <c r="V331" i="31"/>
  <c r="Y331" i="31" s="1"/>
  <c r="S331" i="31"/>
  <c r="S335" i="31"/>
  <c r="V335" i="31"/>
  <c r="V363" i="31"/>
  <c r="S363" i="31"/>
  <c r="X363" i="31" s="1"/>
  <c r="Y374" i="31"/>
  <c r="Y376" i="31"/>
  <c r="X376" i="31"/>
  <c r="Y386" i="31"/>
  <c r="Y388" i="31"/>
  <c r="X388" i="31"/>
  <c r="Y433" i="31"/>
  <c r="X433" i="31"/>
  <c r="X448" i="31"/>
  <c r="X468" i="31"/>
  <c r="X481" i="31"/>
  <c r="Y500" i="31"/>
  <c r="X500" i="31"/>
  <c r="X556" i="31"/>
  <c r="X279" i="31"/>
  <c r="S281" i="31"/>
  <c r="X281" i="31" s="1"/>
  <c r="V281" i="31"/>
  <c r="Y281" i="31" s="1"/>
  <c r="V295" i="31"/>
  <c r="S295" i="31"/>
  <c r="Y295" i="31" s="1"/>
  <c r="Y296" i="31"/>
  <c r="V307" i="31"/>
  <c r="S307" i="31"/>
  <c r="Y307" i="31" s="1"/>
  <c r="X321" i="31"/>
  <c r="V343" i="31"/>
  <c r="S343" i="31"/>
  <c r="V354" i="31"/>
  <c r="S354" i="31"/>
  <c r="Y367" i="31"/>
  <c r="Y396" i="31"/>
  <c r="Y414" i="31"/>
  <c r="W457" i="31"/>
  <c r="V457" i="31"/>
  <c r="X457" i="31" s="1"/>
  <c r="Y560" i="31"/>
  <c r="X560" i="31"/>
  <c r="Y581" i="31"/>
  <c r="X581" i="31"/>
  <c r="V276" i="31"/>
  <c r="X276" i="31" s="1"/>
  <c r="S276" i="31"/>
  <c r="Y276" i="31" s="1"/>
  <c r="X277" i="31"/>
  <c r="X284" i="31"/>
  <c r="V288" i="31"/>
  <c r="S288" i="31"/>
  <c r="X288" i="31" s="1"/>
  <c r="V318" i="31"/>
  <c r="S318" i="31"/>
  <c r="X333" i="31"/>
  <c r="V350" i="31"/>
  <c r="S350" i="31"/>
  <c r="X350" i="31" s="1"/>
  <c r="Y358" i="31"/>
  <c r="X358" i="31"/>
  <c r="V375" i="31"/>
  <c r="S375" i="31"/>
  <c r="X375" i="31" s="1"/>
  <c r="V387" i="31"/>
  <c r="S387" i="31"/>
  <c r="X272" i="31"/>
  <c r="Y333" i="31"/>
  <c r="X337" i="31"/>
  <c r="Y446" i="31"/>
  <c r="X454" i="31"/>
  <c r="Y455" i="31"/>
  <c r="X455" i="31"/>
  <c r="W471" i="31"/>
  <c r="V471" i="31"/>
  <c r="X471" i="31" s="1"/>
  <c r="Y515" i="31"/>
  <c r="X677" i="31"/>
  <c r="Y677" i="31"/>
  <c r="Y272" i="31"/>
  <c r="Y345" i="31"/>
  <c r="X345" i="31"/>
  <c r="V357" i="31"/>
  <c r="S357" i="31"/>
  <c r="Y357" i="31" s="1"/>
  <c r="Y403" i="31"/>
  <c r="V404" i="31"/>
  <c r="S404" i="31"/>
  <c r="Y404" i="31" s="1"/>
  <c r="Y447" i="31"/>
  <c r="X447" i="31"/>
  <c r="X452" i="31"/>
  <c r="V467" i="31"/>
  <c r="S467" i="31"/>
  <c r="X479" i="31"/>
  <c r="Y513" i="31"/>
  <c r="X513" i="31"/>
  <c r="Y525" i="31"/>
  <c r="X525" i="31"/>
  <c r="Y534" i="31"/>
  <c r="Y536" i="31"/>
  <c r="X536" i="31"/>
  <c r="Y632" i="31"/>
  <c r="V271" i="31"/>
  <c r="S271" i="31"/>
  <c r="X271" i="31" s="1"/>
  <c r="S299" i="31"/>
  <c r="Y299" i="31" s="1"/>
  <c r="V299" i="31"/>
  <c r="X310" i="31"/>
  <c r="V313" i="31"/>
  <c r="S313" i="31"/>
  <c r="X313" i="31" s="1"/>
  <c r="S316" i="31"/>
  <c r="Y316" i="31" s="1"/>
  <c r="V324" i="31"/>
  <c r="S324" i="31"/>
  <c r="Y324" i="31" s="1"/>
  <c r="V332" i="31"/>
  <c r="S332" i="31"/>
  <c r="X332" i="31" s="1"/>
  <c r="V346" i="31"/>
  <c r="S346" i="31"/>
  <c r="Y346" i="31" s="1"/>
  <c r="X354" i="31"/>
  <c r="Y368" i="31"/>
  <c r="Y370" i="31"/>
  <c r="X370" i="31"/>
  <c r="Y406" i="31"/>
  <c r="X406" i="31"/>
  <c r="Y415" i="31"/>
  <c r="Y418" i="31"/>
  <c r="X418" i="31"/>
  <c r="Y425" i="31"/>
  <c r="Y427" i="31"/>
  <c r="V428" i="31"/>
  <c r="S428" i="31"/>
  <c r="Y428" i="31" s="1"/>
  <c r="X439" i="31"/>
  <c r="X482" i="31"/>
  <c r="Y488" i="31"/>
  <c r="X488" i="31"/>
  <c r="Y543" i="31"/>
  <c r="X543" i="31"/>
  <c r="W546" i="31"/>
  <c r="V546" i="31"/>
  <c r="Y546" i="31" s="1"/>
  <c r="Y549" i="31"/>
  <c r="X206" i="31"/>
  <c r="X212" i="31"/>
  <c r="X224" i="31"/>
  <c r="X236" i="31"/>
  <c r="V237" i="31"/>
  <c r="Y237" i="31" s="1"/>
  <c r="X242" i="31"/>
  <c r="V243" i="31"/>
  <c r="X243" i="31" s="1"/>
  <c r="X248" i="31"/>
  <c r="V249" i="31"/>
  <c r="X249" i="31" s="1"/>
  <c r="X254" i="31"/>
  <c r="V255" i="31"/>
  <c r="X260" i="31"/>
  <c r="V261" i="31"/>
  <c r="X266" i="31"/>
  <c r="V267" i="31"/>
  <c r="S274" i="31"/>
  <c r="Y274" i="31" s="1"/>
  <c r="V294" i="31"/>
  <c r="S294" i="31"/>
  <c r="Y294" i="31" s="1"/>
  <c r="X295" i="31"/>
  <c r="X298" i="31"/>
  <c r="X302" i="31"/>
  <c r="V306" i="31"/>
  <c r="S306" i="31"/>
  <c r="X306" i="31" s="1"/>
  <c r="X307" i="31"/>
  <c r="V328" i="31"/>
  <c r="Y328" i="31" s="1"/>
  <c r="S328" i="31"/>
  <c r="V336" i="31"/>
  <c r="S336" i="31"/>
  <c r="X343" i="31"/>
  <c r="S352" i="31"/>
  <c r="Y352" i="31" s="1"/>
  <c r="Y380" i="31"/>
  <c r="Y382" i="31"/>
  <c r="X382" i="31"/>
  <c r="Y394" i="31"/>
  <c r="X394" i="31"/>
  <c r="Y400" i="31"/>
  <c r="Y483" i="31"/>
  <c r="Y491" i="31"/>
  <c r="W499" i="31"/>
  <c r="V499" i="31"/>
  <c r="Y499" i="31" s="1"/>
  <c r="Y501" i="31"/>
  <c r="X501" i="31"/>
  <c r="X506" i="31"/>
  <c r="V138" i="31"/>
  <c r="Y138" i="31" s="1"/>
  <c r="V151" i="31"/>
  <c r="Y151" i="31" s="1"/>
  <c r="V169" i="31"/>
  <c r="Y169" i="31" s="1"/>
  <c r="V187" i="31"/>
  <c r="X187" i="31" s="1"/>
  <c r="S227" i="31"/>
  <c r="Y227" i="31" s="1"/>
  <c r="S233" i="31"/>
  <c r="Y233" i="31" s="1"/>
  <c r="S239" i="31"/>
  <c r="Y239" i="31" s="1"/>
  <c r="S245" i="31"/>
  <c r="Y245" i="31" s="1"/>
  <c r="S251" i="31"/>
  <c r="Y251" i="31" s="1"/>
  <c r="S257" i="31"/>
  <c r="X257" i="31" s="1"/>
  <c r="S263" i="31"/>
  <c r="S269" i="31"/>
  <c r="S297" i="31"/>
  <c r="Y297" i="31" s="1"/>
  <c r="V314" i="31"/>
  <c r="X314" i="31" s="1"/>
  <c r="X318" i="31"/>
  <c r="X323" i="31"/>
  <c r="X335" i="31"/>
  <c r="V342" i="31"/>
  <c r="S342" i="31"/>
  <c r="S368" i="31"/>
  <c r="V369" i="31"/>
  <c r="S369" i="31"/>
  <c r="Y397" i="31"/>
  <c r="V402" i="31"/>
  <c r="S402" i="31"/>
  <c r="Y402" i="31" s="1"/>
  <c r="Y424" i="31"/>
  <c r="Y435" i="31"/>
  <c r="X450" i="31"/>
  <c r="Y475" i="31"/>
  <c r="X475" i="31"/>
  <c r="Y528" i="31"/>
  <c r="S588" i="31"/>
  <c r="Y588" i="31" s="1"/>
  <c r="V588" i="31"/>
  <c r="V139" i="31"/>
  <c r="Y139" i="31" s="1"/>
  <c r="X152" i="31"/>
  <c r="X170" i="31"/>
  <c r="X188" i="31"/>
  <c r="V282" i="31"/>
  <c r="S282" i="31"/>
  <c r="X285" i="31"/>
  <c r="V302" i="31"/>
  <c r="Y302" i="31" s="1"/>
  <c r="X305" i="31"/>
  <c r="V309" i="31"/>
  <c r="X309" i="31" s="1"/>
  <c r="S317" i="31"/>
  <c r="V317" i="31"/>
  <c r="V321" i="31"/>
  <c r="S321" i="31"/>
  <c r="Y321" i="31" s="1"/>
  <c r="X327" i="31"/>
  <c r="V381" i="31"/>
  <c r="S381" i="31"/>
  <c r="X381" i="31" s="1"/>
  <c r="Y385" i="31"/>
  <c r="V393" i="31"/>
  <c r="S393" i="31"/>
  <c r="Y393" i="31" s="1"/>
  <c r="Y398" i="31"/>
  <c r="Y399" i="31"/>
  <c r="V407" i="31"/>
  <c r="S407" i="31"/>
  <c r="Y407" i="31" s="1"/>
  <c r="V414" i="31"/>
  <c r="S414" i="31"/>
  <c r="Y421" i="31"/>
  <c r="V426" i="31"/>
  <c r="S426" i="31"/>
  <c r="X426" i="31" s="1"/>
  <c r="X461" i="31"/>
  <c r="X582" i="31"/>
  <c r="Y706" i="31"/>
  <c r="X706" i="31"/>
  <c r="V277" i="31"/>
  <c r="S277" i="31"/>
  <c r="S283" i="31"/>
  <c r="X283" i="31" s="1"/>
  <c r="V289" i="31"/>
  <c r="X289" i="31" s="1"/>
  <c r="S289" i="31"/>
  <c r="Y289" i="31" s="1"/>
  <c r="X315" i="31"/>
  <c r="V320" i="31"/>
  <c r="X320" i="31" s="1"/>
  <c r="X326" i="31"/>
  <c r="X355" i="31"/>
  <c r="Y422" i="31"/>
  <c r="Y423" i="31"/>
  <c r="X434" i="31"/>
  <c r="Y438" i="31"/>
  <c r="Y523" i="31"/>
  <c r="X410" i="31"/>
  <c r="X421" i="31"/>
  <c r="W445" i="31"/>
  <c r="V445" i="31"/>
  <c r="Y445" i="31" s="1"/>
  <c r="Y495" i="31"/>
  <c r="X499" i="31"/>
  <c r="W504" i="31"/>
  <c r="V504" i="31"/>
  <c r="Y504" i="31" s="1"/>
  <c r="X515" i="31"/>
  <c r="W520" i="31"/>
  <c r="Y520" i="31" s="1"/>
  <c r="V520" i="31"/>
  <c r="W543" i="31"/>
  <c r="V543" i="31"/>
  <c r="X551" i="31"/>
  <c r="Y552" i="31"/>
  <c r="Y554" i="31"/>
  <c r="X554" i="31"/>
  <c r="V609" i="31"/>
  <c r="S609" i="31"/>
  <c r="V360" i="31"/>
  <c r="S360" i="31"/>
  <c r="V366" i="31"/>
  <c r="S366" i="31"/>
  <c r="X366" i="31" s="1"/>
  <c r="X367" i="31"/>
  <c r="V372" i="31"/>
  <c r="X372" i="31" s="1"/>
  <c r="S372" i="31"/>
  <c r="V378" i="31"/>
  <c r="S378" i="31"/>
  <c r="Y378" i="31" s="1"/>
  <c r="V384" i="31"/>
  <c r="Y384" i="31" s="1"/>
  <c r="S384" i="31"/>
  <c r="V390" i="31"/>
  <c r="S390" i="31"/>
  <c r="V396" i="31"/>
  <c r="X396" i="31" s="1"/>
  <c r="S396" i="31"/>
  <c r="V409" i="31"/>
  <c r="V420" i="31"/>
  <c r="S420" i="31"/>
  <c r="Y420" i="31" s="1"/>
  <c r="V456" i="31"/>
  <c r="V473" i="31"/>
  <c r="Y473" i="31" s="1"/>
  <c r="Y497" i="31"/>
  <c r="Y511" i="31"/>
  <c r="X520" i="31"/>
  <c r="W525" i="31"/>
  <c r="V525" i="31"/>
  <c r="W528" i="31"/>
  <c r="V528" i="31"/>
  <c r="X530" i="31"/>
  <c r="W538" i="31"/>
  <c r="Y538" i="31" s="1"/>
  <c r="V538" i="31"/>
  <c r="X538" i="31" s="1"/>
  <c r="X541" i="31"/>
  <c r="Y562" i="31"/>
  <c r="X562" i="31"/>
  <c r="X606" i="31"/>
  <c r="Y606" i="31"/>
  <c r="V676" i="31"/>
  <c r="S676" i="31"/>
  <c r="V401" i="31"/>
  <c r="S401" i="31"/>
  <c r="V425" i="31"/>
  <c r="S425" i="31"/>
  <c r="X425" i="31" s="1"/>
  <c r="X431" i="31"/>
  <c r="Y471" i="31"/>
  <c r="X472" i="31"/>
  <c r="W481" i="31"/>
  <c r="V481" i="31"/>
  <c r="Y481" i="31" s="1"/>
  <c r="Y489" i="31"/>
  <c r="X490" i="31"/>
  <c r="X497" i="31"/>
  <c r="W502" i="31"/>
  <c r="V502" i="31"/>
  <c r="X502" i="31" s="1"/>
  <c r="X508" i="31"/>
  <c r="X523" i="31"/>
  <c r="Y671" i="31"/>
  <c r="X671" i="31"/>
  <c r="X402" i="31"/>
  <c r="X404" i="31"/>
  <c r="X415" i="31"/>
  <c r="X428" i="31"/>
  <c r="V430" i="31"/>
  <c r="S430" i="31"/>
  <c r="X438" i="31"/>
  <c r="S514" i="31"/>
  <c r="X514" i="31" s="1"/>
  <c r="V514" i="31"/>
  <c r="X528" i="31"/>
  <c r="Y533" i="31"/>
  <c r="Y542" i="31"/>
  <c r="X549" i="31"/>
  <c r="X566" i="31"/>
  <c r="W624" i="31"/>
  <c r="V624" i="31"/>
  <c r="X624" i="31" s="1"/>
  <c r="Y666" i="31"/>
  <c r="X666" i="31"/>
  <c r="Y742" i="31"/>
  <c r="X742" i="31"/>
  <c r="S749" i="31"/>
  <c r="Y749" i="31" s="1"/>
  <c r="V749" i="31"/>
  <c r="V275" i="31"/>
  <c r="Y275" i="31" s="1"/>
  <c r="V293" i="31"/>
  <c r="Y293" i="31" s="1"/>
  <c r="V311" i="31"/>
  <c r="V329" i="31"/>
  <c r="Y329" i="31" s="1"/>
  <c r="V347" i="31"/>
  <c r="V359" i="31"/>
  <c r="S359" i="31"/>
  <c r="X359" i="31" s="1"/>
  <c r="V365" i="31"/>
  <c r="S365" i="31"/>
  <c r="Y365" i="31" s="1"/>
  <c r="V371" i="31"/>
  <c r="S371" i="31"/>
  <c r="Y371" i="31" s="1"/>
  <c r="V377" i="31"/>
  <c r="S377" i="31"/>
  <c r="X377" i="31" s="1"/>
  <c r="V383" i="31"/>
  <c r="Y383" i="31" s="1"/>
  <c r="S383" i="31"/>
  <c r="V389" i="31"/>
  <c r="S389" i="31"/>
  <c r="V395" i="31"/>
  <c r="S395" i="31"/>
  <c r="Y395" i="31" s="1"/>
  <c r="X405" i="31"/>
  <c r="V419" i="31"/>
  <c r="S419" i="31"/>
  <c r="Y419" i="31" s="1"/>
  <c r="X429" i="31"/>
  <c r="X449" i="31"/>
  <c r="Y460" i="31"/>
  <c r="Y462" i="31"/>
  <c r="S465" i="31"/>
  <c r="S483" i="31"/>
  <c r="S496" i="31"/>
  <c r="V496" i="31"/>
  <c r="X505" i="31"/>
  <c r="W507" i="31"/>
  <c r="V507" i="31"/>
  <c r="Y507" i="31" s="1"/>
  <c r="S509" i="31"/>
  <c r="Y509" i="31" s="1"/>
  <c r="Y545" i="31"/>
  <c r="X545" i="31"/>
  <c r="X561" i="31"/>
  <c r="W564" i="31"/>
  <c r="Y564" i="31" s="1"/>
  <c r="V564" i="31"/>
  <c r="Y567" i="31"/>
  <c r="S584" i="31"/>
  <c r="V584" i="31"/>
  <c r="Y584" i="31" s="1"/>
  <c r="X660" i="31"/>
  <c r="V330" i="31"/>
  <c r="S330" i="31"/>
  <c r="V348" i="31"/>
  <c r="Y348" i="31" s="1"/>
  <c r="S348" i="31"/>
  <c r="X378" i="31"/>
  <c r="X384" i="31"/>
  <c r="X390" i="31"/>
  <c r="X398" i="31"/>
  <c r="X409" i="31"/>
  <c r="X420" i="31"/>
  <c r="X422" i="31"/>
  <c r="X435" i="31"/>
  <c r="V448" i="31"/>
  <c r="S448" i="31"/>
  <c r="Y448" i="31" s="1"/>
  <c r="S449" i="31"/>
  <c r="Y449" i="31" s="1"/>
  <c r="W452" i="31"/>
  <c r="Y452" i="31" s="1"/>
  <c r="X456" i="31"/>
  <c r="S491" i="31"/>
  <c r="X491" i="31" s="1"/>
  <c r="X496" i="31"/>
  <c r="X511" i="31"/>
  <c r="Y544" i="31"/>
  <c r="X544" i="31"/>
  <c r="Y570" i="31"/>
  <c r="Y572" i="31"/>
  <c r="X572" i="31"/>
  <c r="Y576" i="31"/>
  <c r="Y589" i="31"/>
  <c r="X589" i="31"/>
  <c r="Y604" i="31"/>
  <c r="X604" i="31"/>
  <c r="X338" i="31"/>
  <c r="X349" i="31"/>
  <c r="X356" i="31"/>
  <c r="V397" i="31"/>
  <c r="X397" i="31" s="1"/>
  <c r="V408" i="31"/>
  <c r="S408" i="31"/>
  <c r="X408" i="31" s="1"/>
  <c r="Y409" i="31"/>
  <c r="V412" i="31"/>
  <c r="Y412" i="31" s="1"/>
  <c r="S417" i="31"/>
  <c r="V421" i="31"/>
  <c r="W439" i="31"/>
  <c r="V439" i="31"/>
  <c r="Y439" i="31" s="1"/>
  <c r="V441" i="31"/>
  <c r="S441" i="31"/>
  <c r="Y441" i="31" s="1"/>
  <c r="S442" i="31"/>
  <c r="Y442" i="31" s="1"/>
  <c r="S444" i="31"/>
  <c r="Y451" i="31"/>
  <c r="S456" i="31"/>
  <c r="Y456" i="31" s="1"/>
  <c r="Y458" i="31"/>
  <c r="V463" i="31"/>
  <c r="X463" i="31" s="1"/>
  <c r="X465" i="31"/>
  <c r="S473" i="31"/>
  <c r="Y480" i="31"/>
  <c r="X483" i="31"/>
  <c r="W510" i="31"/>
  <c r="V510" i="31"/>
  <c r="Y510" i="31" s="1"/>
  <c r="X512" i="31"/>
  <c r="V516" i="31"/>
  <c r="X516" i="31" s="1"/>
  <c r="Y522" i="31"/>
  <c r="V527" i="31"/>
  <c r="S527" i="31"/>
  <c r="X527" i="31" s="1"/>
  <c r="Y529" i="31"/>
  <c r="Y575" i="31"/>
  <c r="X575" i="31"/>
  <c r="Y595" i="31"/>
  <c r="Y617" i="31"/>
  <c r="X617" i="31"/>
  <c r="Y653" i="31"/>
  <c r="X653" i="31"/>
  <c r="V361" i="31"/>
  <c r="Y361" i="31" s="1"/>
  <c r="X362" i="31"/>
  <c r="V367" i="31"/>
  <c r="X368" i="31"/>
  <c r="V373" i="31"/>
  <c r="X373" i="31" s="1"/>
  <c r="X374" i="31"/>
  <c r="V379" i="31"/>
  <c r="X379" i="31" s="1"/>
  <c r="X380" i="31"/>
  <c r="V385" i="31"/>
  <c r="X385" i="31" s="1"/>
  <c r="X386" i="31"/>
  <c r="V391" i="31"/>
  <c r="Y391" i="31" s="1"/>
  <c r="X392" i="31"/>
  <c r="X399" i="31"/>
  <c r="V413" i="31"/>
  <c r="S413" i="31"/>
  <c r="Y413" i="31" s="1"/>
  <c r="X423" i="31"/>
  <c r="X432" i="31"/>
  <c r="S478" i="31"/>
  <c r="V478" i="31"/>
  <c r="X478" i="31" s="1"/>
  <c r="X493" i="31"/>
  <c r="X495" i="31"/>
  <c r="W517" i="31"/>
  <c r="V517" i="31"/>
  <c r="X517" i="31" s="1"/>
  <c r="S519" i="31"/>
  <c r="Y519" i="31" s="1"/>
  <c r="Y527" i="31"/>
  <c r="X539" i="31"/>
  <c r="X547" i="31"/>
  <c r="X595" i="31"/>
  <c r="X599" i="31"/>
  <c r="Y605" i="31"/>
  <c r="X605" i="31"/>
  <c r="V644" i="31"/>
  <c r="S644" i="31"/>
  <c r="S349" i="31"/>
  <c r="Y349" i="31" s="1"/>
  <c r="V353" i="31"/>
  <c r="X403" i="31"/>
  <c r="X414" i="31"/>
  <c r="X416" i="31"/>
  <c r="X427" i="31"/>
  <c r="V437" i="31"/>
  <c r="X437" i="31" s="1"/>
  <c r="X446" i="31"/>
  <c r="X453" i="31"/>
  <c r="Y464" i="31"/>
  <c r="W468" i="31"/>
  <c r="V468" i="31"/>
  <c r="Y482" i="31"/>
  <c r="W486" i="31"/>
  <c r="V486" i="31"/>
  <c r="X486" i="31" s="1"/>
  <c r="X489" i="31"/>
  <c r="X494" i="31"/>
  <c r="X507" i="31"/>
  <c r="Y517" i="31"/>
  <c r="W522" i="31"/>
  <c r="V522" i="31"/>
  <c r="X548" i="31"/>
  <c r="W556" i="31"/>
  <c r="V556" i="31"/>
  <c r="Y556" i="31" s="1"/>
  <c r="X559" i="31"/>
  <c r="X567" i="31"/>
  <c r="S641" i="31"/>
  <c r="X641" i="31" s="1"/>
  <c r="V641" i="31"/>
  <c r="X564" i="31"/>
  <c r="S600" i="31"/>
  <c r="Y600" i="31" s="1"/>
  <c r="V600" i="31"/>
  <c r="Y627" i="31"/>
  <c r="Y644" i="31"/>
  <c r="Y649" i="31"/>
  <c r="W690" i="31"/>
  <c r="V690" i="31"/>
  <c r="Y690" i="31" s="1"/>
  <c r="Y691" i="31"/>
  <c r="X718" i="31"/>
  <c r="Y718" i="31"/>
  <c r="V724" i="31"/>
  <c r="S724" i="31"/>
  <c r="S730" i="31"/>
  <c r="X730" i="31" s="1"/>
  <c r="V730" i="31"/>
  <c r="Y740" i="31"/>
  <c r="Y773" i="31"/>
  <c r="V596" i="31"/>
  <c r="Y596" i="31" s="1"/>
  <c r="S596" i="31"/>
  <c r="V607" i="31"/>
  <c r="S607" i="31"/>
  <c r="Y613" i="31"/>
  <c r="V616" i="31"/>
  <c r="X616" i="31" s="1"/>
  <c r="S616" i="31"/>
  <c r="X627" i="31"/>
  <c r="W630" i="31"/>
  <c r="V630" i="31"/>
  <c r="Y630" i="31" s="1"/>
  <c r="W633" i="31"/>
  <c r="V633" i="31"/>
  <c r="Y633" i="31" s="1"/>
  <c r="V699" i="31"/>
  <c r="W699" i="31"/>
  <c r="Y712" i="31"/>
  <c r="X712" i="31"/>
  <c r="V803" i="31"/>
  <c r="S803" i="31"/>
  <c r="Y803" i="31" s="1"/>
  <c r="X586" i="31"/>
  <c r="Y647" i="31"/>
  <c r="X647" i="31"/>
  <c r="Y680" i="31"/>
  <c r="Y685" i="31"/>
  <c r="Y699" i="31"/>
  <c r="Y710" i="31"/>
  <c r="V722" i="31"/>
  <c r="Y722" i="31" s="1"/>
  <c r="S722" i="31"/>
  <c r="V728" i="31"/>
  <c r="S728" i="31"/>
  <c r="V574" i="31"/>
  <c r="X574" i="31" s="1"/>
  <c r="W590" i="31"/>
  <c r="V590" i="31"/>
  <c r="X590" i="31" s="1"/>
  <c r="X598" i="31"/>
  <c r="V603" i="31"/>
  <c r="S603" i="31"/>
  <c r="Y611" i="31"/>
  <c r="X611" i="31"/>
  <c r="Y623" i="31"/>
  <c r="X623" i="31"/>
  <c r="X639" i="31"/>
  <c r="X661" i="31"/>
  <c r="X664" i="31"/>
  <c r="Y688" i="31"/>
  <c r="X716" i="31"/>
  <c r="X522" i="31"/>
  <c r="V561" i="31"/>
  <c r="Y561" i="31" s="1"/>
  <c r="X576" i="31"/>
  <c r="V585" i="31"/>
  <c r="S585" i="31"/>
  <c r="Y585" i="31" s="1"/>
  <c r="V610" i="31"/>
  <c r="S610" i="31"/>
  <c r="X610" i="31" s="1"/>
  <c r="Y612" i="31"/>
  <c r="X612" i="31"/>
  <c r="Y628" i="31"/>
  <c r="X628" i="31"/>
  <c r="Y640" i="31"/>
  <c r="X640" i="31"/>
  <c r="X652" i="31"/>
  <c r="V655" i="31"/>
  <c r="S655" i="31"/>
  <c r="Y655" i="31" s="1"/>
  <c r="V689" i="31"/>
  <c r="S689" i="31"/>
  <c r="V703" i="31"/>
  <c r="S703" i="31"/>
  <c r="Y724" i="31"/>
  <c r="V739" i="31"/>
  <c r="S739" i="31"/>
  <c r="X739" i="31" s="1"/>
  <c r="Y744" i="31"/>
  <c r="X744" i="31"/>
  <c r="V745" i="31"/>
  <c r="X745" i="31" s="1"/>
  <c r="S745" i="31"/>
  <c r="X578" i="31"/>
  <c r="X579" i="31"/>
  <c r="Y607" i="31"/>
  <c r="Y614" i="31"/>
  <c r="V626" i="31"/>
  <c r="S626" i="31"/>
  <c r="V629" i="31"/>
  <c r="S629" i="31"/>
  <c r="W636" i="31"/>
  <c r="Y636" i="31" s="1"/>
  <c r="V636" i="31"/>
  <c r="Y651" i="31"/>
  <c r="X678" i="31"/>
  <c r="Y678" i="31"/>
  <c r="Y681" i="31"/>
  <c r="Y703" i="31"/>
  <c r="X708" i="31"/>
  <c r="V709" i="31"/>
  <c r="S709" i="31"/>
  <c r="Y748" i="31"/>
  <c r="V792" i="31"/>
  <c r="S792" i="31"/>
  <c r="X792" i="31" s="1"/>
  <c r="S537" i="31"/>
  <c r="S555" i="31"/>
  <c r="S563" i="31"/>
  <c r="Y563" i="31" s="1"/>
  <c r="S573" i="31"/>
  <c r="V589" i="31"/>
  <c r="S589" i="31"/>
  <c r="V597" i="31"/>
  <c r="S597" i="31"/>
  <c r="Y597" i="31" s="1"/>
  <c r="Y599" i="31"/>
  <c r="X607" i="31"/>
  <c r="X614" i="31"/>
  <c r="Y618" i="31"/>
  <c r="X618" i="31"/>
  <c r="Y626" i="31"/>
  <c r="V632" i="31"/>
  <c r="S632" i="31"/>
  <c r="X636" i="31"/>
  <c r="Y637" i="31"/>
  <c r="W642" i="31"/>
  <c r="V642" i="31"/>
  <c r="X642" i="31" s="1"/>
  <c r="Y648" i="31"/>
  <c r="X648" i="31"/>
  <c r="X659" i="31"/>
  <c r="Y659" i="31"/>
  <c r="Y683" i="31"/>
  <c r="X683" i="31"/>
  <c r="Y695" i="31"/>
  <c r="X695" i="31"/>
  <c r="Y709" i="31"/>
  <c r="Y728" i="31"/>
  <c r="X736" i="31"/>
  <c r="V532" i="31"/>
  <c r="Y532" i="31" s="1"/>
  <c r="V535" i="31"/>
  <c r="X535" i="31" s="1"/>
  <c r="V550" i="31"/>
  <c r="Y550" i="31" s="1"/>
  <c r="V553" i="31"/>
  <c r="Y553" i="31" s="1"/>
  <c r="V568" i="31"/>
  <c r="Y568" i="31" s="1"/>
  <c r="V571" i="31"/>
  <c r="X571" i="31" s="1"/>
  <c r="V592" i="31"/>
  <c r="Y592" i="31" s="1"/>
  <c r="V593" i="31"/>
  <c r="S593" i="31"/>
  <c r="Y593" i="31" s="1"/>
  <c r="Y642" i="31"/>
  <c r="S720" i="31"/>
  <c r="Y720" i="31" s="1"/>
  <c r="V720" i="31"/>
  <c r="V479" i="31"/>
  <c r="Y479" i="31" s="1"/>
  <c r="X480" i="31"/>
  <c r="V497" i="31"/>
  <c r="X498" i="31"/>
  <c r="V515" i="31"/>
  <c r="V533" i="31"/>
  <c r="X533" i="31" s="1"/>
  <c r="X534" i="31"/>
  <c r="V540" i="31"/>
  <c r="X540" i="31" s="1"/>
  <c r="V551" i="31"/>
  <c r="Y551" i="31" s="1"/>
  <c r="X552" i="31"/>
  <c r="V558" i="31"/>
  <c r="X558" i="31" s="1"/>
  <c r="V569" i="31"/>
  <c r="X569" i="31" s="1"/>
  <c r="X570" i="31"/>
  <c r="V576" i="31"/>
  <c r="V581" i="31"/>
  <c r="S583" i="31"/>
  <c r="Y621" i="31"/>
  <c r="V622" i="31"/>
  <c r="S622" i="31"/>
  <c r="X622" i="31" s="1"/>
  <c r="V638" i="31"/>
  <c r="Y638" i="31" s="1"/>
  <c r="S638" i="31"/>
  <c r="X638" i="31" s="1"/>
  <c r="Y670" i="31"/>
  <c r="X670" i="31"/>
  <c r="Y672" i="31"/>
  <c r="X672" i="31"/>
  <c r="V762" i="31"/>
  <c r="S762" i="31"/>
  <c r="S580" i="31"/>
  <c r="X580" i="31" s="1"/>
  <c r="X585" i="31"/>
  <c r="Y587" i="31"/>
  <c r="V613" i="31"/>
  <c r="S613" i="31"/>
  <c r="Y634" i="31"/>
  <c r="X634" i="31"/>
  <c r="Y635" i="31"/>
  <c r="X635" i="31"/>
  <c r="Y715" i="31"/>
  <c r="Y731" i="31"/>
  <c r="X731" i="31"/>
  <c r="X694" i="31"/>
  <c r="S726" i="31"/>
  <c r="X726" i="31" s="1"/>
  <c r="V726" i="31"/>
  <c r="S732" i="31"/>
  <c r="X732" i="31" s="1"/>
  <c r="V732" i="31"/>
  <c r="W798" i="31"/>
  <c r="Y798" i="31" s="1"/>
  <c r="V798" i="31"/>
  <c r="X798" i="31" s="1"/>
  <c r="V801" i="31"/>
  <c r="S801" i="31"/>
  <c r="Y858" i="31"/>
  <c r="X858" i="31"/>
  <c r="Y908" i="31"/>
  <c r="Y920" i="31"/>
  <c r="V619" i="31"/>
  <c r="S619" i="31"/>
  <c r="X685" i="31"/>
  <c r="V715" i="31"/>
  <c r="S715" i="31"/>
  <c r="X715" i="31" s="1"/>
  <c r="X743" i="31"/>
  <c r="X751" i="31"/>
  <c r="Y753" i="31"/>
  <c r="X753" i="31"/>
  <c r="X764" i="31"/>
  <c r="X787" i="31"/>
  <c r="V673" i="31"/>
  <c r="S673" i="31"/>
  <c r="X673" i="31" s="1"/>
  <c r="X690" i="31"/>
  <c r="X705" i="31"/>
  <c r="X741" i="31"/>
  <c r="Y747" i="31"/>
  <c r="S758" i="31"/>
  <c r="Y758" i="31" s="1"/>
  <c r="V758" i="31"/>
  <c r="S847" i="31"/>
  <c r="V847" i="31"/>
  <c r="V625" i="31"/>
  <c r="S625" i="31"/>
  <c r="X663" i="31"/>
  <c r="Y682" i="31"/>
  <c r="X703" i="31"/>
  <c r="X722" i="31"/>
  <c r="S750" i="31"/>
  <c r="V750" i="31"/>
  <c r="V772" i="31"/>
  <c r="Y772" i="31" s="1"/>
  <c r="S772" i="31"/>
  <c r="V783" i="31"/>
  <c r="S783" i="31"/>
  <c r="X783" i="31" s="1"/>
  <c r="Y785" i="31"/>
  <c r="X785" i="31"/>
  <c r="V631" i="31"/>
  <c r="X631" i="31" s="1"/>
  <c r="S631" i="31"/>
  <c r="Y631" i="31" s="1"/>
  <c r="X632" i="31"/>
  <c r="V637" i="31"/>
  <c r="S637" i="31"/>
  <c r="X637" i="31" s="1"/>
  <c r="Y652" i="31"/>
  <c r="V666" i="31"/>
  <c r="S702" i="31"/>
  <c r="V702" i="31"/>
  <c r="V704" i="31"/>
  <c r="S704" i="31"/>
  <c r="X704" i="31" s="1"/>
  <c r="X709" i="31"/>
  <c r="V721" i="31"/>
  <c r="S721" i="31"/>
  <c r="X721" i="31" s="1"/>
  <c r="Y726" i="31"/>
  <c r="X728" i="31"/>
  <c r="S738" i="31"/>
  <c r="X738" i="31" s="1"/>
  <c r="V738" i="31"/>
  <c r="V740" i="31"/>
  <c r="S740" i="31"/>
  <c r="S765" i="31"/>
  <c r="V765" i="31"/>
  <c r="Y793" i="31"/>
  <c r="X812" i="31"/>
  <c r="Y812" i="31"/>
  <c r="V594" i="31"/>
  <c r="Y594" i="31" s="1"/>
  <c r="V602" i="31"/>
  <c r="X602" i="31" s="1"/>
  <c r="X603" i="31"/>
  <c r="X613" i="31"/>
  <c r="W687" i="31"/>
  <c r="Y687" i="31" s="1"/>
  <c r="X700" i="31"/>
  <c r="V710" i="31"/>
  <c r="X710" i="31" s="1"/>
  <c r="S710" i="31"/>
  <c r="V727" i="31"/>
  <c r="S727" i="31"/>
  <c r="Y727" i="31" s="1"/>
  <c r="X756" i="31"/>
  <c r="Y767" i="31"/>
  <c r="S770" i="31"/>
  <c r="V770" i="31"/>
  <c r="X793" i="31"/>
  <c r="X838" i="31"/>
  <c r="V595" i="31"/>
  <c r="S595" i="31"/>
  <c r="X658" i="31"/>
  <c r="Y693" i="31"/>
  <c r="V696" i="31"/>
  <c r="X696" i="31" s="1"/>
  <c r="V707" i="31"/>
  <c r="X707" i="31" s="1"/>
  <c r="S708" i="31"/>
  <c r="Y708" i="31" s="1"/>
  <c r="V708" i="31"/>
  <c r="S714" i="31"/>
  <c r="Y714" i="31" s="1"/>
  <c r="V714" i="31"/>
  <c r="V743" i="31"/>
  <c r="S744" i="31"/>
  <c r="V744" i="31"/>
  <c r="S768" i="31"/>
  <c r="Y768" i="31" s="1"/>
  <c r="V768" i="31"/>
  <c r="X768" i="31" s="1"/>
  <c r="V778" i="31"/>
  <c r="Y778" i="31" s="1"/>
  <c r="S778" i="31"/>
  <c r="Y826" i="31"/>
  <c r="V608" i="31"/>
  <c r="X608" i="31" s="1"/>
  <c r="V614" i="31"/>
  <c r="V627" i="31"/>
  <c r="Y646" i="31"/>
  <c r="V680" i="31"/>
  <c r="X681" i="31"/>
  <c r="X686" i="31"/>
  <c r="X688" i="31"/>
  <c r="S700" i="31"/>
  <c r="Y700" i="31" s="1"/>
  <c r="V713" i="31"/>
  <c r="Y713" i="31" s="1"/>
  <c r="X725" i="31"/>
  <c r="V733" i="31"/>
  <c r="X733" i="31" s="1"/>
  <c r="S733" i="31"/>
  <c r="Y733" i="31" s="1"/>
  <c r="S736" i="31"/>
  <c r="Y736" i="31" s="1"/>
  <c r="Y752" i="31"/>
  <c r="X752" i="31"/>
  <c r="S757" i="31"/>
  <c r="X757" i="31" s="1"/>
  <c r="V757" i="31"/>
  <c r="Y764" i="31"/>
  <c r="Y780" i="31"/>
  <c r="X780" i="31"/>
  <c r="V781" i="31"/>
  <c r="Y781" i="31" s="1"/>
  <c r="S781" i="31"/>
  <c r="V657" i="31"/>
  <c r="Y657" i="31" s="1"/>
  <c r="V660" i="31"/>
  <c r="Y660" i="31" s="1"/>
  <c r="V665" i="31"/>
  <c r="X675" i="31"/>
  <c r="V684" i="31"/>
  <c r="Y684" i="31" s="1"/>
  <c r="Y702" i="31"/>
  <c r="Y707" i="31"/>
  <c r="X723" i="31"/>
  <c r="X724" i="31"/>
  <c r="Y743" i="31"/>
  <c r="X748" i="31"/>
  <c r="S754" i="31"/>
  <c r="X754" i="31" s="1"/>
  <c r="V755" i="31"/>
  <c r="S755" i="31"/>
  <c r="Y755" i="31" s="1"/>
  <c r="S776" i="31"/>
  <c r="Y776" i="31" s="1"/>
  <c r="V776" i="31"/>
  <c r="X781" i="31"/>
  <c r="S808" i="31"/>
  <c r="V808" i="31"/>
  <c r="V601" i="31"/>
  <c r="S601" i="31"/>
  <c r="Y601" i="31" s="1"/>
  <c r="V620" i="31"/>
  <c r="Y620" i="31" s="1"/>
  <c r="X621" i="31"/>
  <c r="V654" i="31"/>
  <c r="Y654" i="31" s="1"/>
  <c r="S662" i="31"/>
  <c r="X662" i="31" s="1"/>
  <c r="V719" i="31"/>
  <c r="X740" i="31"/>
  <c r="V766" i="31"/>
  <c r="S766" i="31"/>
  <c r="Y766" i="31" s="1"/>
  <c r="S787" i="31"/>
  <c r="Y787" i="31" s="1"/>
  <c r="V787" i="31"/>
  <c r="Y791" i="31"/>
  <c r="X791" i="31"/>
  <c r="Y794" i="31"/>
  <c r="Y832" i="31"/>
  <c r="X877" i="31"/>
  <c r="Y877" i="31"/>
  <c r="X809" i="31"/>
  <c r="Y827" i="31"/>
  <c r="X827" i="31"/>
  <c r="Y830" i="31"/>
  <c r="X830" i="31"/>
  <c r="X842" i="31"/>
  <c r="S823" i="31"/>
  <c r="Y823" i="31" s="1"/>
  <c r="V823" i="31"/>
  <c r="W825" i="31"/>
  <c r="V825" i="31"/>
  <c r="Y831" i="31"/>
  <c r="Y847" i="31"/>
  <c r="Y923" i="31"/>
  <c r="X923" i="31"/>
  <c r="V643" i="31"/>
  <c r="S643" i="31"/>
  <c r="V650" i="31"/>
  <c r="Y650" i="31" s="1"/>
  <c r="V661" i="31"/>
  <c r="S661" i="31"/>
  <c r="Y661" i="31" s="1"/>
  <c r="V668" i="31"/>
  <c r="Y668" i="31" s="1"/>
  <c r="V679" i="31"/>
  <c r="X679" i="31" s="1"/>
  <c r="S679" i="31"/>
  <c r="Y679" i="31" s="1"/>
  <c r="V686" i="31"/>
  <c r="Y686" i="31" s="1"/>
  <c r="X687" i="31"/>
  <c r="V692" i="31"/>
  <c r="Y692" i="31" s="1"/>
  <c r="X693" i="31"/>
  <c r="V698" i="31"/>
  <c r="Y698" i="31" s="1"/>
  <c r="X699" i="31"/>
  <c r="X717" i="31"/>
  <c r="X735" i="31"/>
  <c r="W779" i="31"/>
  <c r="V779" i="31"/>
  <c r="X779" i="31" s="1"/>
  <c r="V795" i="31"/>
  <c r="X795" i="31" s="1"/>
  <c r="S795" i="31"/>
  <c r="Y801" i="31"/>
  <c r="S826" i="31"/>
  <c r="V826" i="31"/>
  <c r="Y828" i="31"/>
  <c r="X828" i="31"/>
  <c r="Y843" i="31"/>
  <c r="Y854" i="31"/>
  <c r="X615" i="31"/>
  <c r="X626" i="31"/>
  <c r="X644" i="31"/>
  <c r="X651" i="31"/>
  <c r="X669" i="31"/>
  <c r="X680" i="31"/>
  <c r="V716" i="31"/>
  <c r="Y716" i="31" s="1"/>
  <c r="V734" i="31"/>
  <c r="Y734" i="31" s="1"/>
  <c r="X762" i="31"/>
  <c r="Y770" i="31"/>
  <c r="X770" i="31"/>
  <c r="V774" i="31"/>
  <c r="Y774" i="31" s="1"/>
  <c r="V775" i="31"/>
  <c r="S775" i="31"/>
  <c r="Y775" i="31" s="1"/>
  <c r="X801" i="31"/>
  <c r="Y790" i="31"/>
  <c r="X790" i="31"/>
  <c r="X799" i="31"/>
  <c r="Y804" i="31"/>
  <c r="X804" i="31"/>
  <c r="Y821" i="31"/>
  <c r="Y851" i="31"/>
  <c r="W773" i="31"/>
  <c r="V773" i="31"/>
  <c r="X773" i="31" s="1"/>
  <c r="V782" i="31"/>
  <c r="S782" i="31"/>
  <c r="Y782" i="31" s="1"/>
  <c r="V800" i="31"/>
  <c r="S800" i="31"/>
  <c r="Y800" i="31" s="1"/>
  <c r="V814" i="31"/>
  <c r="S814" i="31"/>
  <c r="Y814" i="31" s="1"/>
  <c r="Y825" i="31"/>
  <c r="Y829" i="31"/>
  <c r="V885" i="31"/>
  <c r="X885" i="31" s="1"/>
  <c r="V649" i="31"/>
  <c r="S649" i="31"/>
  <c r="X649" i="31" s="1"/>
  <c r="V656" i="31"/>
  <c r="Y656" i="31" s="1"/>
  <c r="V667" i="31"/>
  <c r="S667" i="31"/>
  <c r="X667" i="31" s="1"/>
  <c r="V674" i="31"/>
  <c r="Y674" i="31" s="1"/>
  <c r="V685" i="31"/>
  <c r="S685" i="31"/>
  <c r="V691" i="31"/>
  <c r="S691" i="31"/>
  <c r="X691" i="31" s="1"/>
  <c r="V697" i="31"/>
  <c r="S697" i="31"/>
  <c r="X697" i="31" s="1"/>
  <c r="X711" i="31"/>
  <c r="X729" i="31"/>
  <c r="X747" i="31"/>
  <c r="V769" i="31"/>
  <c r="S769" i="31"/>
  <c r="Y784" i="31"/>
  <c r="X810" i="31"/>
  <c r="X844" i="31"/>
  <c r="S852" i="31"/>
  <c r="X852" i="31" s="1"/>
  <c r="V852" i="31"/>
  <c r="Y852" i="31" s="1"/>
  <c r="Y883" i="31"/>
  <c r="X883" i="31"/>
  <c r="Y988" i="31"/>
  <c r="V746" i="31"/>
  <c r="Y746" i="31" s="1"/>
  <c r="X763" i="31"/>
  <c r="X769" i="31"/>
  <c r="X784" i="31"/>
  <c r="W793" i="31"/>
  <c r="V793" i="31"/>
  <c r="X802" i="31"/>
  <c r="S805" i="31"/>
  <c r="Y805" i="31" s="1"/>
  <c r="V805" i="31"/>
  <c r="X821" i="31"/>
  <c r="Y822" i="31"/>
  <c r="X822" i="31"/>
  <c r="S835" i="31"/>
  <c r="V835" i="31"/>
  <c r="V786" i="31"/>
  <c r="S794" i="31"/>
  <c r="X794" i="31" s="1"/>
  <c r="Y802" i="31"/>
  <c r="V806" i="31"/>
  <c r="Y806" i="31" s="1"/>
  <c r="X837" i="31"/>
  <c r="S859" i="31"/>
  <c r="Y859" i="31" s="1"/>
  <c r="V859" i="31"/>
  <c r="X865" i="31"/>
  <c r="Y886" i="31"/>
  <c r="V911" i="31"/>
  <c r="X911" i="31" s="1"/>
  <c r="S911" i="31"/>
  <c r="X832" i="31"/>
  <c r="V836" i="31"/>
  <c r="S836" i="31"/>
  <c r="Y836" i="31" s="1"/>
  <c r="V851" i="31"/>
  <c r="S851" i="31"/>
  <c r="X857" i="31"/>
  <c r="X859" i="31"/>
  <c r="Y865" i="31"/>
  <c r="V866" i="31"/>
  <c r="Y866" i="31" s="1"/>
  <c r="S866" i="31"/>
  <c r="Y893" i="31"/>
  <c r="X900" i="31"/>
  <c r="Y900" i="31"/>
  <c r="X918" i="31"/>
  <c r="Y918" i="31"/>
  <c r="X948" i="31"/>
  <c r="X843" i="31"/>
  <c r="X845" i="31"/>
  <c r="Y855" i="31"/>
  <c r="Y857" i="31"/>
  <c r="X875" i="31"/>
  <c r="W889" i="31"/>
  <c r="V889" i="31"/>
  <c r="Y889" i="31" s="1"/>
  <c r="Y903" i="31"/>
  <c r="Y929" i="31"/>
  <c r="X929" i="31"/>
  <c r="Y941" i="31"/>
  <c r="X941" i="31"/>
  <c r="V828" i="31"/>
  <c r="X829" i="31"/>
  <c r="W849" i="31"/>
  <c r="V849" i="31"/>
  <c r="Y849" i="31" s="1"/>
  <c r="V864" i="31"/>
  <c r="X864" i="31" s="1"/>
  <c r="S864" i="31"/>
  <c r="V878" i="31"/>
  <c r="S878" i="31"/>
  <c r="Y878" i="31" s="1"/>
  <c r="S892" i="31"/>
  <c r="V892" i="31"/>
  <c r="X892" i="31" s="1"/>
  <c r="Y898" i="31"/>
  <c r="V818" i="31"/>
  <c r="S818" i="31"/>
  <c r="X818" i="31" s="1"/>
  <c r="Y834" i="31"/>
  <c r="S840" i="31"/>
  <c r="X840" i="31" s="1"/>
  <c r="V840" i="31"/>
  <c r="W882" i="31"/>
  <c r="V882" i="31"/>
  <c r="X882" i="31" s="1"/>
  <c r="Y896" i="31"/>
  <c r="W903" i="31"/>
  <c r="V903" i="31"/>
  <c r="Y935" i="31"/>
  <c r="X935" i="31"/>
  <c r="Y975" i="31"/>
  <c r="X975" i="31"/>
  <c r="Y994" i="31"/>
  <c r="X994" i="31"/>
  <c r="X806" i="31"/>
  <c r="X851" i="31"/>
  <c r="W871" i="31"/>
  <c r="V871" i="31"/>
  <c r="Y871" i="31" s="1"/>
  <c r="X922" i="31"/>
  <c r="V1027" i="31"/>
  <c r="S1027" i="31"/>
  <c r="V771" i="31"/>
  <c r="X771" i="31" s="1"/>
  <c r="S771" i="31"/>
  <c r="V777" i="31"/>
  <c r="X777" i="31" s="1"/>
  <c r="S777" i="31"/>
  <c r="Y777" i="31" s="1"/>
  <c r="X789" i="31"/>
  <c r="Y816" i="31"/>
  <c r="X833" i="31"/>
  <c r="V834" i="31"/>
  <c r="X834" i="31" s="1"/>
  <c r="V848" i="31"/>
  <c r="S848" i="31"/>
  <c r="Y848" i="31" s="1"/>
  <c r="X871" i="31"/>
  <c r="X889" i="31"/>
  <c r="Y1012" i="31"/>
  <c r="X1012" i="31"/>
  <c r="V759" i="31"/>
  <c r="Y759" i="31" s="1"/>
  <c r="X772" i="31"/>
  <c r="X778" i="31"/>
  <c r="V788" i="31"/>
  <c r="X788" i="31" s="1"/>
  <c r="X825" i="31"/>
  <c r="V832" i="31"/>
  <c r="S832" i="31"/>
  <c r="X847" i="31"/>
  <c r="W867" i="31"/>
  <c r="V867" i="31"/>
  <c r="X867" i="31" s="1"/>
  <c r="X878" i="31"/>
  <c r="Y879" i="31"/>
  <c r="S888" i="31"/>
  <c r="X888" i="31" s="1"/>
  <c r="V888" i="31"/>
  <c r="S895" i="31"/>
  <c r="Y895" i="31" s="1"/>
  <c r="V895" i="31"/>
  <c r="X897" i="31"/>
  <c r="Y904" i="31"/>
  <c r="Y1040" i="31"/>
  <c r="X1040" i="31"/>
  <c r="V760" i="31"/>
  <c r="Y760" i="31" s="1"/>
  <c r="V796" i="31"/>
  <c r="S796" i="31"/>
  <c r="X796" i="31" s="1"/>
  <c r="X797" i="31"/>
  <c r="V811" i="31"/>
  <c r="X811" i="31" s="1"/>
  <c r="X820" i="31"/>
  <c r="V824" i="31"/>
  <c r="Y824" i="31" s="1"/>
  <c r="X826" i="31"/>
  <c r="X869" i="31"/>
  <c r="X874" i="31"/>
  <c r="Y876" i="31"/>
  <c r="Y888" i="31"/>
  <c r="V894" i="31"/>
  <c r="X894" i="31" s="1"/>
  <c r="W907" i="31"/>
  <c r="V907" i="31"/>
  <c r="Y907" i="31" s="1"/>
  <c r="Y912" i="31"/>
  <c r="Y937" i="31"/>
  <c r="X749" i="31"/>
  <c r="X761" i="31"/>
  <c r="X815" i="31"/>
  <c r="V819" i="31"/>
  <c r="X819" i="31" s="1"/>
  <c r="S841" i="31"/>
  <c r="Y841" i="31" s="1"/>
  <c r="V841" i="31"/>
  <c r="Y846" i="31"/>
  <c r="Y861" i="31"/>
  <c r="S877" i="31"/>
  <c r="V877" i="31"/>
  <c r="Y894" i="31"/>
  <c r="S905" i="31"/>
  <c r="X905" i="31" s="1"/>
  <c r="V905" i="31"/>
  <c r="W910" i="31"/>
  <c r="V910" i="31"/>
  <c r="Y910" i="31" s="1"/>
  <c r="Y940" i="31"/>
  <c r="X940" i="31"/>
  <c r="Y850" i="31"/>
  <c r="X855" i="31"/>
  <c r="X891" i="31"/>
  <c r="X893" i="31"/>
  <c r="X904" i="31"/>
  <c r="V914" i="31"/>
  <c r="S914" i="31"/>
  <c r="Y914" i="31" s="1"/>
  <c r="Y925" i="31"/>
  <c r="Y931" i="31"/>
  <c r="X949" i="31"/>
  <c r="Y972" i="31"/>
  <c r="V1056" i="31"/>
  <c r="S1056" i="31"/>
  <c r="X1056" i="31" s="1"/>
  <c r="X1068" i="31"/>
  <c r="Y1068" i="31"/>
  <c r="X910" i="31"/>
  <c r="X973" i="31"/>
  <c r="Y1071" i="31"/>
  <c r="X1071" i="31"/>
  <c r="V924" i="31"/>
  <c r="V930" i="31"/>
  <c r="X930" i="31" s="1"/>
  <c r="X938" i="31"/>
  <c r="Y955" i="31"/>
  <c r="X955" i="31"/>
  <c r="S963" i="31"/>
  <c r="Y963" i="31" s="1"/>
  <c r="V963" i="31"/>
  <c r="Y989" i="31"/>
  <c r="Y990" i="31"/>
  <c r="X990" i="31"/>
  <c r="Y1022" i="31"/>
  <c r="X1022" i="31"/>
  <c r="Y905" i="31"/>
  <c r="X924" i="31"/>
  <c r="Y924" i="31"/>
  <c r="X942" i="31"/>
  <c r="V943" i="31"/>
  <c r="X943" i="31" s="1"/>
  <c r="S943" i="31"/>
  <c r="W958" i="31"/>
  <c r="V958" i="31"/>
  <c r="Y961" i="31"/>
  <c r="X978" i="31"/>
  <c r="Y996" i="31"/>
  <c r="X996" i="31"/>
  <c r="X899" i="31"/>
  <c r="S913" i="31"/>
  <c r="V913" i="31"/>
  <c r="S959" i="31"/>
  <c r="Y959" i="31" s="1"/>
  <c r="V959" i="31"/>
  <c r="V1036" i="31"/>
  <c r="W1036" i="31"/>
  <c r="X1044" i="31"/>
  <c r="S870" i="31"/>
  <c r="V870" i="31"/>
  <c r="X886" i="31"/>
  <c r="V896" i="31"/>
  <c r="S896" i="31"/>
  <c r="X896" i="31" s="1"/>
  <c r="X903" i="31"/>
  <c r="X909" i="31"/>
  <c r="V949" i="31"/>
  <c r="X985" i="31"/>
  <c r="X1017" i="31"/>
  <c r="V1063" i="31"/>
  <c r="S1063" i="31"/>
  <c r="X1063" i="31" s="1"/>
  <c r="S853" i="31"/>
  <c r="Y853" i="31" s="1"/>
  <c r="V853" i="31"/>
  <c r="X895" i="31"/>
  <c r="S924" i="31"/>
  <c r="S930" i="31"/>
  <c r="W966" i="31"/>
  <c r="V966" i="31"/>
  <c r="X966" i="31" s="1"/>
  <c r="Y1007" i="31"/>
  <c r="X1053" i="31"/>
  <c r="X856" i="31"/>
  <c r="X861" i="31"/>
  <c r="S906" i="31"/>
  <c r="V906" i="31"/>
  <c r="V918" i="31"/>
  <c r="X956" i="31"/>
  <c r="X963" i="31"/>
  <c r="V967" i="31"/>
  <c r="S967" i="31"/>
  <c r="X974" i="31"/>
  <c r="Y1032" i="31"/>
  <c r="X813" i="31"/>
  <c r="X831" i="31"/>
  <c r="V860" i="31"/>
  <c r="S860" i="31"/>
  <c r="Y860" i="31" s="1"/>
  <c r="X868" i="31"/>
  <c r="X879" i="31"/>
  <c r="Y887" i="31"/>
  <c r="Y891" i="31"/>
  <c r="X915" i="31"/>
  <c r="Y939" i="31"/>
  <c r="V947" i="31"/>
  <c r="X947" i="31" s="1"/>
  <c r="S1064" i="31"/>
  <c r="X1064" i="31" s="1"/>
  <c r="V1064" i="31"/>
  <c r="V842" i="31"/>
  <c r="Y842" i="31" s="1"/>
  <c r="X863" i="31"/>
  <c r="Y868" i="31"/>
  <c r="X881" i="31"/>
  <c r="X912" i="31"/>
  <c r="X917" i="31"/>
  <c r="X921" i="31"/>
  <c r="X927" i="31"/>
  <c r="X933" i="31"/>
  <c r="S939" i="31"/>
  <c r="X939" i="31" s="1"/>
  <c r="X959" i="31"/>
  <c r="X977" i="31"/>
  <c r="X980" i="31"/>
  <c r="X986" i="31"/>
  <c r="Y992" i="31"/>
  <c r="X992" i="31"/>
  <c r="Y1008" i="31"/>
  <c r="V1009" i="31"/>
  <c r="S1009" i="31"/>
  <c r="V1038" i="31"/>
  <c r="S1038" i="31"/>
  <c r="Y1038" i="31" s="1"/>
  <c r="X1076" i="31"/>
  <c r="Y1076" i="31"/>
  <c r="X937" i="31"/>
  <c r="Y949" i="31"/>
  <c r="Y952" i="31"/>
  <c r="V957" i="31"/>
  <c r="X957" i="31" s="1"/>
  <c r="Y1026" i="31"/>
  <c r="X1026" i="31"/>
  <c r="S1029" i="31"/>
  <c r="V1029" i="31"/>
  <c r="X1029" i="31" s="1"/>
  <c r="X1038" i="31"/>
  <c r="V1041" i="31"/>
  <c r="X1041" i="31" s="1"/>
  <c r="S884" i="31"/>
  <c r="Y884" i="31" s="1"/>
  <c r="S902" i="31"/>
  <c r="S926" i="31"/>
  <c r="X926" i="31" s="1"/>
  <c r="S932" i="31"/>
  <c r="X932" i="31" s="1"/>
  <c r="Y942" i="31"/>
  <c r="Y944" i="31"/>
  <c r="X944" i="31"/>
  <c r="S954" i="31"/>
  <c r="Y954" i="31" s="1"/>
  <c r="Y968" i="31"/>
  <c r="Y970" i="31"/>
  <c r="V973" i="31"/>
  <c r="Y973" i="31" s="1"/>
  <c r="S977" i="31"/>
  <c r="Y977" i="31" s="1"/>
  <c r="S979" i="31"/>
  <c r="Y979" i="31" s="1"/>
  <c r="V986" i="31"/>
  <c r="Y986" i="31" s="1"/>
  <c r="S996" i="31"/>
  <c r="S998" i="31"/>
  <c r="X1014" i="31"/>
  <c r="V1018" i="31"/>
  <c r="Y1018" i="31" s="1"/>
  <c r="W1018" i="31"/>
  <c r="V1042" i="31"/>
  <c r="W1042" i="31"/>
  <c r="Y1049" i="31"/>
  <c r="X1051" i="31"/>
  <c r="V1061" i="31"/>
  <c r="S1061" i="31"/>
  <c r="Y1061" i="31" s="1"/>
  <c r="S1067" i="31"/>
  <c r="V1068" i="31"/>
  <c r="S1068" i="31"/>
  <c r="X1072" i="31"/>
  <c r="X1075" i="31"/>
  <c r="Y984" i="31"/>
  <c r="X993" i="31"/>
  <c r="Y1004" i="31"/>
  <c r="X1004" i="31"/>
  <c r="Y1042" i="31"/>
  <c r="Y1044" i="31"/>
  <c r="Y1058" i="31"/>
  <c r="X1058" i="31"/>
  <c r="Y951" i="31"/>
  <c r="X958" i="31"/>
  <c r="S969" i="31"/>
  <c r="V969" i="31"/>
  <c r="X981" i="31"/>
  <c r="X1008" i="31"/>
  <c r="Y1036" i="31"/>
  <c r="V1052" i="31"/>
  <c r="S1052" i="31"/>
  <c r="X1052" i="31" s="1"/>
  <c r="X951" i="31"/>
  <c r="Y958" i="31"/>
  <c r="V989" i="31"/>
  <c r="S1005" i="31"/>
  <c r="X1005" i="31" s="1"/>
  <c r="V1005" i="31"/>
  <c r="Y1010" i="31"/>
  <c r="V1039" i="31"/>
  <c r="S1039" i="31"/>
  <c r="Y1039" i="31" s="1"/>
  <c r="Y1045" i="31"/>
  <c r="Y1057" i="31"/>
  <c r="Y1070" i="31"/>
  <c r="X1070" i="31"/>
  <c r="V920" i="31"/>
  <c r="X920" i="31" s="1"/>
  <c r="X946" i="31"/>
  <c r="X967" i="31"/>
  <c r="X976" i="31"/>
  <c r="V983" i="31"/>
  <c r="S983" i="31"/>
  <c r="Y983" i="31" s="1"/>
  <c r="X989" i="31"/>
  <c r="V1007" i="31"/>
  <c r="X1007" i="31" s="1"/>
  <c r="S1011" i="31"/>
  <c r="X1011" i="31" s="1"/>
  <c r="V1011" i="31"/>
  <c r="Y1017" i="31"/>
  <c r="X1034" i="31"/>
  <c r="X1042" i="31"/>
  <c r="V1066" i="31"/>
  <c r="X1066" i="31" s="1"/>
  <c r="W1066" i="31"/>
  <c r="X988" i="31"/>
  <c r="W1006" i="31"/>
  <c r="Y1006" i="31" s="1"/>
  <c r="Y964" i="31"/>
  <c r="X964" i="31"/>
  <c r="Y985" i="31"/>
  <c r="V1002" i="31"/>
  <c r="Y1019" i="31"/>
  <c r="X1030" i="31"/>
  <c r="S1046" i="31"/>
  <c r="V1046" i="31"/>
  <c r="X1059" i="31"/>
  <c r="S948" i="31"/>
  <c r="Y948" i="31" s="1"/>
  <c r="V953" i="31"/>
  <c r="Y953" i="31" s="1"/>
  <c r="X962" i="31"/>
  <c r="V999" i="31"/>
  <c r="Y999" i="31" s="1"/>
  <c r="X1010" i="31"/>
  <c r="V1031" i="31"/>
  <c r="S1031" i="31"/>
  <c r="Y1031" i="31" s="1"/>
  <c r="Y1037" i="31"/>
  <c r="X1043" i="31"/>
  <c r="Y1067" i="31"/>
  <c r="V854" i="31"/>
  <c r="X854" i="31" s="1"/>
  <c r="V872" i="31"/>
  <c r="Y872" i="31" s="1"/>
  <c r="V890" i="31"/>
  <c r="Y890" i="31" s="1"/>
  <c r="V908" i="31"/>
  <c r="X908" i="31" s="1"/>
  <c r="S950" i="31"/>
  <c r="X950" i="31" s="1"/>
  <c r="X971" i="31"/>
  <c r="S991" i="31"/>
  <c r="V991" i="31"/>
  <c r="Y1015" i="31"/>
  <c r="X1015" i="31"/>
  <c r="V1016" i="31"/>
  <c r="S1016" i="31"/>
  <c r="X1016" i="31" s="1"/>
  <c r="X1028" i="31"/>
  <c r="Y1033" i="31"/>
  <c r="Y1034" i="31"/>
  <c r="Y1041" i="31"/>
  <c r="Y1048" i="31"/>
  <c r="S1050" i="31"/>
  <c r="Y1050" i="31" s="1"/>
  <c r="Y1055" i="31"/>
  <c r="Y1060" i="31"/>
  <c r="X1060" i="31"/>
  <c r="Y1062" i="31"/>
  <c r="X1047" i="31"/>
  <c r="V1000" i="31"/>
  <c r="X1000" i="31" s="1"/>
  <c r="W1000" i="31"/>
  <c r="Y1000" i="31" s="1"/>
  <c r="V1023" i="31"/>
  <c r="X1023" i="31" s="1"/>
  <c r="X1036" i="31"/>
  <c r="V1043" i="31"/>
  <c r="X1054" i="31"/>
  <c r="V1073" i="31"/>
  <c r="Y1073" i="31" s="1"/>
  <c r="V978" i="31"/>
  <c r="X1019" i="31"/>
  <c r="V1032" i="31"/>
  <c r="Y1024" i="31"/>
  <c r="X1045" i="31"/>
  <c r="S1074" i="31"/>
  <c r="Y1074" i="31" s="1"/>
  <c r="Y1078" i="31"/>
  <c r="S1021" i="31"/>
  <c r="Y1021" i="31" s="1"/>
  <c r="W1030" i="31"/>
  <c r="Y1030" i="31" s="1"/>
  <c r="X1037" i="31"/>
  <c r="X1055" i="31"/>
  <c r="X1065" i="31"/>
  <c r="S978" i="31"/>
  <c r="Y978" i="31" s="1"/>
  <c r="V988" i="31"/>
  <c r="V992" i="31"/>
  <c r="X1018" i="31"/>
  <c r="V1025" i="31"/>
  <c r="X1025" i="31" s="1"/>
  <c r="S1032" i="31"/>
  <c r="X1032" i="31" s="1"/>
  <c r="V1035" i="31"/>
  <c r="S1043" i="31"/>
  <c r="Y1043" i="31" s="1"/>
  <c r="X1062" i="31"/>
  <c r="Y1063" i="31"/>
  <c r="X1069" i="31"/>
  <c r="V1076" i="31"/>
  <c r="X995" i="31"/>
  <c r="X1013" i="31"/>
  <c r="X1031" i="31"/>
  <c r="X1049" i="31"/>
  <c r="W1054" i="31"/>
  <c r="Y1054" i="31" s="1"/>
  <c r="X1067" i="31"/>
  <c r="W1072" i="31"/>
  <c r="Y1072" i="31" s="1"/>
  <c r="W1078" i="31"/>
  <c r="V1079" i="31"/>
  <c r="Y1079" i="31" s="1"/>
  <c r="T31" i="38"/>
  <c r="AA31" i="38"/>
  <c r="AA33" i="38"/>
  <c r="T33" i="38"/>
  <c r="AA98" i="38"/>
  <c r="T98" i="38"/>
  <c r="AC98" i="38" s="1"/>
  <c r="AA44" i="38"/>
  <c r="T44" i="38"/>
  <c r="AA76" i="38"/>
  <c r="T76" i="38"/>
  <c r="AA52" i="38"/>
  <c r="T52" i="38"/>
  <c r="AC52" i="38" s="1"/>
  <c r="T54" i="38"/>
  <c r="T78" i="38"/>
  <c r="AA78" i="38"/>
  <c r="AA50" i="38"/>
  <c r="T50" i="38"/>
  <c r="T130" i="38"/>
  <c r="AA130" i="38"/>
  <c r="T13" i="38"/>
  <c r="AA13" i="38"/>
  <c r="T46" i="38"/>
  <c r="AA46" i="38"/>
  <c r="AA42" i="38"/>
  <c r="T42" i="38"/>
  <c r="AC42" i="38" s="1"/>
  <c r="AA55" i="38"/>
  <c r="AA49" i="38"/>
  <c r="T49" i="38"/>
  <c r="T87" i="38"/>
  <c r="AA51" i="38"/>
  <c r="T51" i="38"/>
  <c r="AA53" i="38"/>
  <c r="T53" i="38"/>
  <c r="AC53" i="38" s="1"/>
  <c r="T57" i="38"/>
  <c r="AA57" i="38"/>
  <c r="T18" i="38"/>
  <c r="AC18" i="38" s="1"/>
  <c r="AA18" i="38"/>
  <c r="AA77" i="38"/>
  <c r="T77" i="38"/>
  <c r="AA43" i="38"/>
  <c r="T43" i="38"/>
  <c r="AA45" i="38"/>
  <c r="T45" i="38"/>
  <c r="AC45" i="38" s="1"/>
  <c r="T16" i="38"/>
  <c r="AA16" i="38"/>
  <c r="T10" i="38"/>
  <c r="AA10" i="38"/>
  <c r="T14" i="38"/>
  <c r="AC14" i="38" s="1"/>
  <c r="AA14" i="38"/>
  <c r="T68" i="38"/>
  <c r="AA68" i="38"/>
  <c r="V21" i="38"/>
  <c r="Y21" i="38"/>
  <c r="V23" i="38"/>
  <c r="Y23" i="38"/>
  <c r="V25" i="38"/>
  <c r="Y25" i="38"/>
  <c r="AA63" i="38"/>
  <c r="T63" i="38"/>
  <c r="T69" i="38"/>
  <c r="AA69" i="38"/>
  <c r="T102" i="38"/>
  <c r="AA102" i="38"/>
  <c r="AA115" i="38"/>
  <c r="T115" i="38"/>
  <c r="AC115" i="38" s="1"/>
  <c r="Y14" i="38"/>
  <c r="Y16" i="38"/>
  <c r="AA20" i="38"/>
  <c r="R21" i="38"/>
  <c r="S21" i="38" s="1"/>
  <c r="R23" i="38"/>
  <c r="S23" i="38" s="1"/>
  <c r="AA24" i="38"/>
  <c r="R25" i="38"/>
  <c r="S25" i="38" s="1"/>
  <c r="AA30" i="38"/>
  <c r="Y44" i="38"/>
  <c r="AA62" i="38"/>
  <c r="Y64" i="38"/>
  <c r="O92" i="38"/>
  <c r="Y92" i="38"/>
  <c r="AA120" i="38"/>
  <c r="T120" i="38"/>
  <c r="AA154" i="38"/>
  <c r="T154" i="38"/>
  <c r="AA35" i="38"/>
  <c r="T35" i="38"/>
  <c r="T132" i="38"/>
  <c r="AA132" i="38"/>
  <c r="AA225" i="38"/>
  <c r="T225" i="38"/>
  <c r="AC225" i="38" s="1"/>
  <c r="T8" i="38"/>
  <c r="R27" i="38"/>
  <c r="S27" i="38" s="1"/>
  <c r="R37" i="38"/>
  <c r="S37" i="38" s="1"/>
  <c r="T39" i="38"/>
  <c r="T47" i="38"/>
  <c r="AC47" i="38" s="1"/>
  <c r="Y100" i="38"/>
  <c r="V100" i="38"/>
  <c r="R105" i="38"/>
  <c r="S105" i="38" s="1"/>
  <c r="T128" i="38"/>
  <c r="AA128" i="38"/>
  <c r="T160" i="38"/>
  <c r="AA160" i="38"/>
  <c r="AA101" i="38"/>
  <c r="T101" i="38"/>
  <c r="V109" i="38"/>
  <c r="Y109" i="38"/>
  <c r="AA158" i="38"/>
  <c r="T158" i="38"/>
  <c r="T34" i="38"/>
  <c r="AA34" i="38"/>
  <c r="T56" i="38"/>
  <c r="AA56" i="38"/>
  <c r="V81" i="38"/>
  <c r="Y81" i="38"/>
  <c r="AC91" i="38"/>
  <c r="AA95" i="38"/>
  <c r="T95" i="38"/>
  <c r="AA125" i="38"/>
  <c r="T125" i="38"/>
  <c r="AA153" i="38"/>
  <c r="T153" i="38"/>
  <c r="AC153" i="38" s="1"/>
  <c r="AA156" i="38"/>
  <c r="T156" i="38"/>
  <c r="AC156" i="38" s="1"/>
  <c r="V72" i="38"/>
  <c r="Y72" i="38"/>
  <c r="T7" i="38"/>
  <c r="Y18" i="38"/>
  <c r="V22" i="38"/>
  <c r="Y22" i="38"/>
  <c r="V24" i="38"/>
  <c r="Y24" i="38"/>
  <c r="Y28" i="38"/>
  <c r="T38" i="38"/>
  <c r="AC38" i="38" s="1"/>
  <c r="AA65" i="38"/>
  <c r="T65" i="38"/>
  <c r="AC65" i="38" s="1"/>
  <c r="R81" i="38"/>
  <c r="S81" i="38" s="1"/>
  <c r="AA103" i="38"/>
  <c r="T103" i="38"/>
  <c r="T109" i="38"/>
  <c r="AA109" i="38"/>
  <c r="AA131" i="38"/>
  <c r="T131" i="38"/>
  <c r="T147" i="38"/>
  <c r="AC147" i="38" s="1"/>
  <c r="V27" i="38"/>
  <c r="R40" i="38"/>
  <c r="S40" i="38" s="1"/>
  <c r="Y54" i="38"/>
  <c r="V60" i="38"/>
  <c r="O95" i="38"/>
  <c r="Y95" i="38"/>
  <c r="AA116" i="38"/>
  <c r="T165" i="38"/>
  <c r="AA165" i="38"/>
  <c r="R12" i="38"/>
  <c r="S12" i="38" s="1"/>
  <c r="O13" i="38"/>
  <c r="AA17" i="38"/>
  <c r="T17" i="38"/>
  <c r="R19" i="38"/>
  <c r="S19" i="38" s="1"/>
  <c r="T104" i="38"/>
  <c r="AA104" i="38"/>
  <c r="AA122" i="38"/>
  <c r="T122" i="38"/>
  <c r="AA127" i="38"/>
  <c r="T127" i="38"/>
  <c r="AC127" i="38" s="1"/>
  <c r="AA144" i="38"/>
  <c r="T144" i="38"/>
  <c r="T168" i="38"/>
  <c r="AA168" i="38"/>
  <c r="T187" i="38"/>
  <c r="AA187" i="38"/>
  <c r="O10" i="38"/>
  <c r="V37" i="38"/>
  <c r="Y51" i="38"/>
  <c r="V61" i="38"/>
  <c r="Y61" i="38"/>
  <c r="V62" i="38"/>
  <c r="AA85" i="38"/>
  <c r="T85" i="38"/>
  <c r="T93" i="38"/>
  <c r="AA93" i="38"/>
  <c r="T148" i="38"/>
  <c r="AA148" i="38"/>
  <c r="T202" i="38"/>
  <c r="O151" i="38"/>
  <c r="Y151" i="38"/>
  <c r="AA67" i="38"/>
  <c r="T67" i="38"/>
  <c r="AA72" i="38"/>
  <c r="AA73" i="38"/>
  <c r="T73" i="38"/>
  <c r="AC73" i="38" s="1"/>
  <c r="Y74" i="38"/>
  <c r="T79" i="38"/>
  <c r="AC79" i="38" s="1"/>
  <c r="V94" i="38"/>
  <c r="Y94" i="38"/>
  <c r="AA99" i="38"/>
  <c r="T99" i="38"/>
  <c r="AA129" i="38"/>
  <c r="T129" i="38"/>
  <c r="AA66" i="38"/>
  <c r="T66" i="38"/>
  <c r="Y15" i="38"/>
  <c r="V15" i="38"/>
  <c r="Y17" i="38"/>
  <c r="R11" i="38"/>
  <c r="S11" i="38" s="1"/>
  <c r="O12" i="38"/>
  <c r="R15" i="38"/>
  <c r="S15" i="38" s="1"/>
  <c r="R28" i="38"/>
  <c r="S28" i="38" s="1"/>
  <c r="Y30" i="38"/>
  <c r="AC30" i="38" s="1"/>
  <c r="Y31" i="38"/>
  <c r="Y33" i="38"/>
  <c r="AC59" i="38"/>
  <c r="AA60" i="38"/>
  <c r="V63" i="38"/>
  <c r="Y63" i="38"/>
  <c r="AA64" i="38"/>
  <c r="T64" i="38"/>
  <c r="T88" i="38"/>
  <c r="R92" i="38"/>
  <c r="S92" i="38" s="1"/>
  <c r="T97" i="38"/>
  <c r="AC97" i="38" s="1"/>
  <c r="T108" i="38"/>
  <c r="AA108" i="38"/>
  <c r="T126" i="38"/>
  <c r="AA126" i="38"/>
  <c r="AA159" i="38"/>
  <c r="T159" i="38"/>
  <c r="AC159" i="38" s="1"/>
  <c r="Y19" i="38"/>
  <c r="Y20" i="38"/>
  <c r="Y80" i="38"/>
  <c r="V130" i="38"/>
  <c r="Y131" i="38"/>
  <c r="V138" i="38"/>
  <c r="AA149" i="38"/>
  <c r="T149" i="38"/>
  <c r="AC149" i="38" s="1"/>
  <c r="R166" i="38"/>
  <c r="S166" i="38" s="1"/>
  <c r="R172" i="38"/>
  <c r="S172" i="38" s="1"/>
  <c r="AA185" i="38"/>
  <c r="T185" i="38"/>
  <c r="AC185" i="38" s="1"/>
  <c r="T192" i="38"/>
  <c r="AA192" i="38"/>
  <c r="R114" i="38"/>
  <c r="S114" i="38" s="1"/>
  <c r="R176" i="38"/>
  <c r="S176" i="38" s="1"/>
  <c r="AA203" i="38"/>
  <c r="T203" i="38"/>
  <c r="O207" i="38"/>
  <c r="Y207" i="38"/>
  <c r="Y238" i="38"/>
  <c r="V238" i="38"/>
  <c r="T134" i="38"/>
  <c r="AA134" i="38"/>
  <c r="AA146" i="38"/>
  <c r="T146" i="38"/>
  <c r="AC146" i="38" s="1"/>
  <c r="Y150" i="38"/>
  <c r="V150" i="38"/>
  <c r="AA194" i="38"/>
  <c r="T194" i="38"/>
  <c r="AC194" i="38" s="1"/>
  <c r="Y204" i="38"/>
  <c r="V204" i="38"/>
  <c r="AA111" i="38"/>
  <c r="T111" i="38"/>
  <c r="T123" i="38"/>
  <c r="AA143" i="38"/>
  <c r="T143" i="38"/>
  <c r="AC143" i="38" s="1"/>
  <c r="T164" i="38"/>
  <c r="AA164" i="38"/>
  <c r="AA167" i="38"/>
  <c r="T167" i="38"/>
  <c r="O172" i="38"/>
  <c r="T193" i="38"/>
  <c r="T94" i="38"/>
  <c r="AA94" i="38"/>
  <c r="T112" i="38"/>
  <c r="AA112" i="38"/>
  <c r="AA161" i="38"/>
  <c r="T161" i="38"/>
  <c r="AC161" i="38" s="1"/>
  <c r="O176" i="38"/>
  <c r="T180" i="38"/>
  <c r="AA180" i="38"/>
  <c r="T196" i="38"/>
  <c r="AA196" i="38"/>
  <c r="T200" i="38"/>
  <c r="AA200" i="38"/>
  <c r="V208" i="38"/>
  <c r="Y208" i="38"/>
  <c r="AA217" i="38"/>
  <c r="T217" i="38"/>
  <c r="AC217" i="38" s="1"/>
  <c r="R36" i="38"/>
  <c r="S36" i="38" s="1"/>
  <c r="V50" i="38"/>
  <c r="V51" i="38"/>
  <c r="Y57" i="38"/>
  <c r="Y69" i="38"/>
  <c r="R71" i="38"/>
  <c r="S71" i="38" s="1"/>
  <c r="Y79" i="38"/>
  <c r="R80" i="38"/>
  <c r="S80" i="38" s="1"/>
  <c r="Y103" i="38"/>
  <c r="O152" i="38"/>
  <c r="Y152" i="38"/>
  <c r="AA163" i="38"/>
  <c r="T163" i="38"/>
  <c r="V171" i="38"/>
  <c r="Y171" i="38"/>
  <c r="T197" i="38"/>
  <c r="AA197" i="38"/>
  <c r="T220" i="38"/>
  <c r="AA220" i="38"/>
  <c r="V134" i="38"/>
  <c r="AA142" i="38"/>
  <c r="T142" i="38"/>
  <c r="AC142" i="38" s="1"/>
  <c r="AA145" i="38"/>
  <c r="T145" i="38"/>
  <c r="T171" i="38"/>
  <c r="AA171" i="38"/>
  <c r="V175" i="38"/>
  <c r="Y175" i="38"/>
  <c r="T178" i="38"/>
  <c r="AA178" i="38"/>
  <c r="AA219" i="38"/>
  <c r="Y56" i="38"/>
  <c r="R58" i="38"/>
  <c r="S58" i="38" s="1"/>
  <c r="Y68" i="38"/>
  <c r="R70" i="38"/>
  <c r="S70" i="38" s="1"/>
  <c r="R83" i="38"/>
  <c r="S83" i="38" s="1"/>
  <c r="T100" i="38"/>
  <c r="R107" i="38"/>
  <c r="S107" i="38" s="1"/>
  <c r="R110" i="38"/>
  <c r="S110" i="38" s="1"/>
  <c r="R113" i="38"/>
  <c r="S113" i="38" s="1"/>
  <c r="R133" i="38"/>
  <c r="S133" i="38" s="1"/>
  <c r="R138" i="38"/>
  <c r="S138" i="38" s="1"/>
  <c r="V161" i="38"/>
  <c r="O165" i="38"/>
  <c r="Y165" i="38"/>
  <c r="R48" i="38"/>
  <c r="S48" i="38" s="1"/>
  <c r="Y114" i="38"/>
  <c r="T117" i="38"/>
  <c r="AC117" i="38" s="1"/>
  <c r="T139" i="38"/>
  <c r="AC139" i="38" s="1"/>
  <c r="AA152" i="38"/>
  <c r="T152" i="38"/>
  <c r="AA155" i="38"/>
  <c r="T155" i="38"/>
  <c r="V162" i="38"/>
  <c r="Y162" i="38"/>
  <c r="AA183" i="38"/>
  <c r="AC183" i="38" s="1"/>
  <c r="AA204" i="38"/>
  <c r="T204" i="38"/>
  <c r="Y7" i="38"/>
  <c r="Y55" i="38"/>
  <c r="Y66" i="38"/>
  <c r="Y67" i="38"/>
  <c r="Y101" i="38"/>
  <c r="Y136" i="38"/>
  <c r="O141" i="38"/>
  <c r="Y141" i="38"/>
  <c r="O177" i="38"/>
  <c r="Y177" i="38"/>
  <c r="V222" i="38"/>
  <c r="AA227" i="38"/>
  <c r="T227" i="38"/>
  <c r="Y65" i="38"/>
  <c r="R82" i="38"/>
  <c r="S82" i="38" s="1"/>
  <c r="R96" i="38"/>
  <c r="S96" i="38" s="1"/>
  <c r="R106" i="38"/>
  <c r="S106" i="38" s="1"/>
  <c r="Y137" i="38"/>
  <c r="V137" i="38"/>
  <c r="Y140" i="38"/>
  <c r="V164" i="38"/>
  <c r="Y164" i="38"/>
  <c r="AA189" i="38"/>
  <c r="T189" i="38"/>
  <c r="AC189" i="38" s="1"/>
  <c r="Y191" i="38"/>
  <c r="V191" i="38"/>
  <c r="V196" i="38"/>
  <c r="Y196" i="38"/>
  <c r="T208" i="38"/>
  <c r="AA208" i="38"/>
  <c r="AA235" i="38"/>
  <c r="T235" i="38"/>
  <c r="R210" i="38"/>
  <c r="S210" i="38" s="1"/>
  <c r="AA191" i="38"/>
  <c r="T191" i="38"/>
  <c r="R198" i="38"/>
  <c r="S198" i="38" s="1"/>
  <c r="AC190" i="38"/>
  <c r="Y193" i="38"/>
  <c r="AA215" i="38"/>
  <c r="T215" i="38"/>
  <c r="Y224" i="38"/>
  <c r="V224" i="38"/>
  <c r="AA226" i="38"/>
  <c r="T226" i="38"/>
  <c r="AC226" i="38" s="1"/>
  <c r="Y133" i="38"/>
  <c r="R135" i="38"/>
  <c r="S135" i="38" s="1"/>
  <c r="Y159" i="38"/>
  <c r="T195" i="38"/>
  <c r="AC195" i="38" s="1"/>
  <c r="Y200" i="38"/>
  <c r="Y219" i="38"/>
  <c r="T229" i="38"/>
  <c r="AC229" i="38" s="1"/>
  <c r="V233" i="38"/>
  <c r="Y233" i="38"/>
  <c r="T236" i="38"/>
  <c r="R118" i="38"/>
  <c r="S118" i="38" s="1"/>
  <c r="V144" i="38"/>
  <c r="Y173" i="38"/>
  <c r="R209" i="38"/>
  <c r="S209" i="38" s="1"/>
  <c r="Y215" i="38"/>
  <c r="Y235" i="38"/>
  <c r="R182" i="38"/>
  <c r="S182" i="38" s="1"/>
  <c r="Y185" i="38"/>
  <c r="V198" i="38"/>
  <c r="AA207" i="38"/>
  <c r="T221" i="38"/>
  <c r="AA221" i="38"/>
  <c r="AA228" i="38"/>
  <c r="T228" i="38"/>
  <c r="AC228" i="38" s="1"/>
  <c r="V184" i="38"/>
  <c r="AA190" i="38"/>
  <c r="AA240" i="38"/>
  <c r="T240" i="38"/>
  <c r="R173" i="38"/>
  <c r="S173" i="38" s="1"/>
  <c r="T175" i="38"/>
  <c r="R181" i="38"/>
  <c r="S181" i="38" s="1"/>
  <c r="R186" i="38"/>
  <c r="S186" i="38" s="1"/>
  <c r="R199" i="38"/>
  <c r="S199" i="38" s="1"/>
  <c r="AA223" i="38"/>
  <c r="T223" i="38"/>
  <c r="R177" i="38"/>
  <c r="S177" i="38" s="1"/>
  <c r="Y188" i="38"/>
  <c r="AA216" i="38"/>
  <c r="T216" i="38"/>
  <c r="AC216" i="38" s="1"/>
  <c r="AA231" i="38"/>
  <c r="AC232" i="38"/>
  <c r="R140" i="38"/>
  <c r="S140" i="38" s="1"/>
  <c r="R141" i="38"/>
  <c r="S141" i="38" s="1"/>
  <c r="Y180" i="38"/>
  <c r="T205" i="38"/>
  <c r="AC205" i="38" s="1"/>
  <c r="Y209" i="38"/>
  <c r="Y217" i="38"/>
  <c r="V220" i="38"/>
  <c r="Y220" i="38"/>
  <c r="R174" i="38"/>
  <c r="S174" i="38" s="1"/>
  <c r="R233" i="38"/>
  <c r="S233" i="38" s="1"/>
  <c r="Y239" i="38"/>
  <c r="AC239" i="38" s="1"/>
  <c r="R150" i="38"/>
  <c r="S150" i="38" s="1"/>
  <c r="R206" i="38"/>
  <c r="S206" i="38" s="1"/>
  <c r="Y230" i="38"/>
  <c r="Y218" i="38"/>
  <c r="R230" i="38"/>
  <c r="S230" i="38" s="1"/>
  <c r="R162" i="38"/>
  <c r="S162" i="38" s="1"/>
  <c r="R218" i="38"/>
  <c r="S218" i="38" s="1"/>
  <c r="Y229" i="38"/>
  <c r="V219" i="38"/>
  <c r="V231" i="38"/>
  <c r="Y5" i="38"/>
  <c r="Z3" i="38"/>
  <c r="R5" i="38"/>
  <c r="S5" i="38" s="1"/>
  <c r="AA5" i="38" s="1"/>
  <c r="O5" i="38"/>
  <c r="X3" i="38"/>
  <c r="Y6" i="38"/>
  <c r="R6" i="38"/>
  <c r="S6" i="38" s="1"/>
  <c r="AC90" i="38" l="1"/>
  <c r="T201" i="38"/>
  <c r="AC201" i="38" s="1"/>
  <c r="AA201" i="38"/>
  <c r="AC193" i="38"/>
  <c r="AC74" i="38"/>
  <c r="AA121" i="38"/>
  <c r="T224" i="38"/>
  <c r="AA224" i="38"/>
  <c r="T237" i="38"/>
  <c r="AC237" i="38" s="1"/>
  <c r="AC62" i="38"/>
  <c r="AC77" i="38"/>
  <c r="T32" i="38"/>
  <c r="T184" i="38"/>
  <c r="AC184" i="38" s="1"/>
  <c r="AA184" i="38"/>
  <c r="AA29" i="38"/>
  <c r="T29" i="38"/>
  <c r="AC214" i="38"/>
  <c r="AC157" i="38"/>
  <c r="AC188" i="38"/>
  <c r="AC222" i="38"/>
  <c r="AC236" i="38"/>
  <c r="AC224" i="38"/>
  <c r="T179" i="38"/>
  <c r="T238" i="38"/>
  <c r="T137" i="38"/>
  <c r="AC137" i="38" s="1"/>
  <c r="AC132" i="38"/>
  <c r="AC102" i="38"/>
  <c r="T213" i="38"/>
  <c r="AA213" i="38"/>
  <c r="AA90" i="38"/>
  <c r="AC35" i="38"/>
  <c r="AC44" i="38"/>
  <c r="T169" i="38"/>
  <c r="AA169" i="38"/>
  <c r="AC89" i="38"/>
  <c r="AC87" i="38"/>
  <c r="AC234" i="38"/>
  <c r="AC136" i="38"/>
  <c r="AC88" i="38"/>
  <c r="AA170" i="38"/>
  <c r="T170" i="38"/>
  <c r="AC170" i="38" s="1"/>
  <c r="AA151" i="38"/>
  <c r="T151" i="38"/>
  <c r="AC151" i="38" s="1"/>
  <c r="AC155" i="38"/>
  <c r="AA86" i="38"/>
  <c r="AC99" i="38"/>
  <c r="AC61" i="38"/>
  <c r="AC122" i="38"/>
  <c r="AC39" i="38"/>
  <c r="AA22" i="38"/>
  <c r="T136" i="38"/>
  <c r="AA136" i="38"/>
  <c r="AC231" i="38"/>
  <c r="AC240" i="38"/>
  <c r="AA75" i="38"/>
  <c r="AC7" i="38"/>
  <c r="AC46" i="38"/>
  <c r="AC78" i="38"/>
  <c r="AA211" i="38"/>
  <c r="T211" i="38"/>
  <c r="T74" i="38"/>
  <c r="AA74" i="38"/>
  <c r="T212" i="38"/>
  <c r="AA212" i="38"/>
  <c r="AC123" i="38"/>
  <c r="AC120" i="38"/>
  <c r="AC219" i="38"/>
  <c r="AC202" i="38"/>
  <c r="AC104" i="38"/>
  <c r="AC60" i="38"/>
  <c r="AA9" i="38"/>
  <c r="T41" i="38"/>
  <c r="AC41" i="38" s="1"/>
  <c r="AC178" i="38"/>
  <c r="AC207" i="38"/>
  <c r="AC126" i="38"/>
  <c r="AA84" i="38"/>
  <c r="AC84" i="38" s="1"/>
  <c r="AC72" i="38"/>
  <c r="AC8" i="38"/>
  <c r="X1125" i="32"/>
  <c r="X1161" i="32"/>
  <c r="X1137" i="32"/>
  <c r="Y1189" i="32"/>
  <c r="Y1136" i="32"/>
  <c r="X1033" i="32"/>
  <c r="X1119" i="32"/>
  <c r="Y986" i="32"/>
  <c r="X986" i="32"/>
  <c r="Y1088" i="32"/>
  <c r="Y930" i="32"/>
  <c r="X930" i="32"/>
  <c r="X942" i="32"/>
  <c r="Y942" i="32"/>
  <c r="Y974" i="32"/>
  <c r="X887" i="32"/>
  <c r="Y809" i="32"/>
  <c r="X809" i="32"/>
  <c r="Y758" i="32"/>
  <c r="Y844" i="32"/>
  <c r="X258" i="32"/>
  <c r="Y258" i="32"/>
  <c r="Y450" i="32"/>
  <c r="X450" i="32"/>
  <c r="Y1129" i="32"/>
  <c r="X1129" i="32"/>
  <c r="X1019" i="32"/>
  <c r="X1120" i="32"/>
  <c r="X1056" i="32"/>
  <c r="Y1049" i="32"/>
  <c r="Y1044" i="32"/>
  <c r="X971" i="32"/>
  <c r="X968" i="32"/>
  <c r="X975" i="32"/>
  <c r="X860" i="32"/>
  <c r="X720" i="32"/>
  <c r="Y751" i="32"/>
  <c r="X617" i="32"/>
  <c r="Y617" i="32"/>
  <c r="X311" i="32"/>
  <c r="Y311" i="32"/>
  <c r="Y377" i="32"/>
  <c r="X190" i="32"/>
  <c r="Y190" i="32"/>
  <c r="X1131" i="32"/>
  <c r="Y949" i="32"/>
  <c r="X949" i="32"/>
  <c r="X967" i="32"/>
  <c r="Y967" i="32"/>
  <c r="Y886" i="32"/>
  <c r="X886" i="32"/>
  <c r="Y774" i="32"/>
  <c r="X774" i="32"/>
  <c r="X745" i="32"/>
  <c r="Y597" i="32"/>
  <c r="X597" i="32"/>
  <c r="Y738" i="32"/>
  <c r="X184" i="32"/>
  <c r="Y184" i="32"/>
  <c r="X1118" i="32"/>
  <c r="Y1142" i="32"/>
  <c r="X1117" i="32"/>
  <c r="X1082" i="32"/>
  <c r="X900" i="32"/>
  <c r="Y900" i="32"/>
  <c r="X933" i="32"/>
  <c r="Y933" i="32"/>
  <c r="Y863" i="32"/>
  <c r="Y463" i="32"/>
  <c r="X463" i="32"/>
  <c r="X488" i="32"/>
  <c r="Y488" i="32"/>
  <c r="Y551" i="32"/>
  <c r="X551" i="32"/>
  <c r="Y500" i="32"/>
  <c r="X500" i="32"/>
  <c r="Y404" i="32"/>
  <c r="X404" i="32"/>
  <c r="Y275" i="32"/>
  <c r="X275" i="32"/>
  <c r="X443" i="32"/>
  <c r="Y443" i="32"/>
  <c r="Y257" i="32"/>
  <c r="X257" i="32"/>
  <c r="X1208" i="32"/>
  <c r="Y1076" i="32"/>
  <c r="X1084" i="32"/>
  <c r="X1025" i="32"/>
  <c r="X1040" i="32"/>
  <c r="Y842" i="32"/>
  <c r="X842" i="32"/>
  <c r="X876" i="32"/>
  <c r="X962" i="32"/>
  <c r="Y725" i="32"/>
  <c r="X725" i="32"/>
  <c r="Y762" i="32"/>
  <c r="X762" i="32"/>
  <c r="Y822" i="32"/>
  <c r="X822" i="32"/>
  <c r="Y657" i="32"/>
  <c r="X657" i="32"/>
  <c r="Y290" i="32"/>
  <c r="X290" i="32"/>
  <c r="X297" i="32"/>
  <c r="Y297" i="32"/>
  <c r="X648" i="32"/>
  <c r="Y648" i="32"/>
  <c r="Y349" i="32"/>
  <c r="X349" i="32"/>
  <c r="X1204" i="32"/>
  <c r="Y1154" i="32"/>
  <c r="X1154" i="32"/>
  <c r="Y1166" i="32"/>
  <c r="X1166" i="32"/>
  <c r="Y1095" i="32"/>
  <c r="X1112" i="32"/>
  <c r="Y1037" i="32"/>
  <c r="X1037" i="32"/>
  <c r="Y1106" i="32"/>
  <c r="X1030" i="32"/>
  <c r="X888" i="32"/>
  <c r="Y888" i="32"/>
  <c r="Y868" i="32"/>
  <c r="X868" i="32"/>
  <c r="X965" i="32"/>
  <c r="X902" i="32"/>
  <c r="X830" i="32"/>
  <c r="X871" i="32"/>
  <c r="X732" i="32"/>
  <c r="Y692" i="32"/>
  <c r="X581" i="32"/>
  <c r="Y581" i="32"/>
  <c r="Y613" i="32"/>
  <c r="X613" i="32"/>
  <c r="X718" i="32"/>
  <c r="Y434" i="32"/>
  <c r="X434" i="32"/>
  <c r="X540" i="32"/>
  <c r="Y399" i="32"/>
  <c r="X399" i="32"/>
  <c r="Y380" i="32"/>
  <c r="X380" i="32"/>
  <c r="Y135" i="32"/>
  <c r="X135" i="32"/>
  <c r="Y1185" i="32"/>
  <c r="Y1196" i="32"/>
  <c r="Y1064" i="32"/>
  <c r="X1104" i="32"/>
  <c r="Y1035" i="32"/>
  <c r="X1035" i="32"/>
  <c r="X1099" i="32"/>
  <c r="X1018" i="32"/>
  <c r="Y905" i="32"/>
  <c r="X905" i="32"/>
  <c r="X882" i="32"/>
  <c r="Y882" i="32"/>
  <c r="Y864" i="32"/>
  <c r="X864" i="32"/>
  <c r="X998" i="32"/>
  <c r="Y931" i="32"/>
  <c r="X981" i="32"/>
  <c r="Y952" i="32"/>
  <c r="X952" i="32"/>
  <c r="Y875" i="32"/>
  <c r="Y890" i="32"/>
  <c r="Y836" i="32"/>
  <c r="X924" i="32"/>
  <c r="Y924" i="32"/>
  <c r="Y862" i="32"/>
  <c r="X862" i="32"/>
  <c r="X818" i="32"/>
  <c r="X736" i="32"/>
  <c r="Y736" i="32"/>
  <c r="X727" i="32"/>
  <c r="Y727" i="32"/>
  <c r="Y600" i="32"/>
  <c r="X600" i="32"/>
  <c r="X595" i="32"/>
  <c r="Y595" i="32"/>
  <c r="Y281" i="32"/>
  <c r="X281" i="32"/>
  <c r="Y87" i="32"/>
  <c r="X87" i="32"/>
  <c r="Y25" i="32"/>
  <c r="X25" i="32"/>
  <c r="Y1148" i="32"/>
  <c r="X1148" i="32"/>
  <c r="Y1202" i="32"/>
  <c r="X1202" i="32"/>
  <c r="Y985" i="32"/>
  <c r="X985" i="32"/>
  <c r="X990" i="32"/>
  <c r="X926" i="32"/>
  <c r="Y926" i="32"/>
  <c r="X828" i="32"/>
  <c r="Y828" i="32"/>
  <c r="Y874" i="32"/>
  <c r="Y672" i="32"/>
  <c r="X672" i="32"/>
  <c r="Y785" i="32"/>
  <c r="X785" i="32"/>
  <c r="X820" i="32"/>
  <c r="X726" i="32"/>
  <c r="Y726" i="32"/>
  <c r="Y703" i="32"/>
  <c r="X703" i="32"/>
  <c r="X402" i="32"/>
  <c r="Y402" i="32"/>
  <c r="Y388" i="32"/>
  <c r="X388" i="32"/>
  <c r="X89" i="32"/>
  <c r="Y89" i="32"/>
  <c r="X1186" i="32"/>
  <c r="Y1178" i="32"/>
  <c r="Y1048" i="32"/>
  <c r="X1012" i="32"/>
  <c r="Y1012" i="32"/>
  <c r="Y1055" i="32"/>
  <c r="X1094" i="32"/>
  <c r="X1043" i="32"/>
  <c r="X1013" i="32"/>
  <c r="Y991" i="32"/>
  <c r="X991" i="32"/>
  <c r="Y973" i="32"/>
  <c r="X973" i="32"/>
  <c r="X1130" i="32"/>
  <c r="X1003" i="32"/>
  <c r="X993" i="32"/>
  <c r="X883" i="32"/>
  <c r="Y1066" i="32"/>
  <c r="X992" i="32"/>
  <c r="X875" i="32"/>
  <c r="Y709" i="32"/>
  <c r="Y682" i="32"/>
  <c r="Y781" i="32"/>
  <c r="X781" i="32"/>
  <c r="Y283" i="32"/>
  <c r="X283" i="32"/>
  <c r="Y182" i="32"/>
  <c r="X182" i="32"/>
  <c r="X106" i="32"/>
  <c r="Y106" i="32"/>
  <c r="Y207" i="32"/>
  <c r="X207" i="32"/>
  <c r="X1132" i="32"/>
  <c r="Y1135" i="32"/>
  <c r="X1135" i="32"/>
  <c r="X1102" i="32"/>
  <c r="Y1147" i="32"/>
  <c r="X1089" i="32"/>
  <c r="X1138" i="32"/>
  <c r="X1060" i="32"/>
  <c r="Y997" i="32"/>
  <c r="X997" i="32"/>
  <c r="Y1019" i="32"/>
  <c r="Y980" i="32"/>
  <c r="X1054" i="32"/>
  <c r="Y934" i="32"/>
  <c r="X929" i="32"/>
  <c r="Y929" i="32"/>
  <c r="X683" i="32"/>
  <c r="Y683" i="32"/>
  <c r="X539" i="32"/>
  <c r="Y539" i="32"/>
  <c r="X563" i="32"/>
  <c r="Y563" i="32"/>
  <c r="Y627" i="32"/>
  <c r="X627" i="32"/>
  <c r="Y896" i="32"/>
  <c r="X896" i="32"/>
  <c r="Y1190" i="32"/>
  <c r="X1190" i="32"/>
  <c r="X1128" i="32"/>
  <c r="Y1172" i="32"/>
  <c r="X1172" i="32"/>
  <c r="X1160" i="32"/>
  <c r="X978" i="32"/>
  <c r="X1055" i="32"/>
  <c r="X979" i="32"/>
  <c r="Y1024" i="32"/>
  <c r="X899" i="32"/>
  <c r="Y906" i="32"/>
  <c r="X906" i="32"/>
  <c r="X794" i="32"/>
  <c r="X661" i="32"/>
  <c r="Y661" i="32"/>
  <c r="Y621" i="32"/>
  <c r="X621" i="32"/>
  <c r="X651" i="32"/>
  <c r="Y54" i="32"/>
  <c r="X54" i="32"/>
  <c r="Y881" i="32"/>
  <c r="X916" i="32"/>
  <c r="Y732" i="32"/>
  <c r="X620" i="32"/>
  <c r="X589" i="32"/>
  <c r="Y636" i="32"/>
  <c r="Y550" i="32"/>
  <c r="Y478" i="32"/>
  <c r="X425" i="32"/>
  <c r="X490" i="32"/>
  <c r="Y455" i="32"/>
  <c r="Y316" i="32"/>
  <c r="Y309" i="32"/>
  <c r="X309" i="32"/>
  <c r="X261" i="32"/>
  <c r="X355" i="32"/>
  <c r="X287" i="32"/>
  <c r="X80" i="32"/>
  <c r="Y23" i="32"/>
  <c r="Y94" i="32"/>
  <c r="X140" i="32"/>
  <c r="Y50" i="32"/>
  <c r="X123" i="32"/>
  <c r="Y45" i="32"/>
  <c r="Y19" i="32"/>
  <c r="X30" i="32"/>
  <c r="Y694" i="32"/>
  <c r="Y486" i="32"/>
  <c r="X392" i="32"/>
  <c r="Y341" i="32"/>
  <c r="X112" i="32"/>
  <c r="X169" i="32"/>
  <c r="Y243" i="32"/>
  <c r="X285" i="32"/>
  <c r="X117" i="32"/>
  <c r="X63" i="32"/>
  <c r="Y178" i="32"/>
  <c r="X99" i="32"/>
  <c r="Y41" i="32"/>
  <c r="Y34" i="32"/>
  <c r="Y63" i="32"/>
  <c r="Y33" i="32"/>
  <c r="X561" i="32"/>
  <c r="X521" i="32"/>
  <c r="Y95" i="32"/>
  <c r="X142" i="32"/>
  <c r="X14" i="32"/>
  <c r="Y878" i="32"/>
  <c r="X786" i="32"/>
  <c r="X679" i="32"/>
  <c r="X697" i="32"/>
  <c r="X691" i="32"/>
  <c r="Y690" i="32"/>
  <c r="X576" i="32"/>
  <c r="X570" i="32"/>
  <c r="X557" i="32"/>
  <c r="Y470" i="32"/>
  <c r="X414" i="32"/>
  <c r="X467" i="32"/>
  <c r="Y412" i="32"/>
  <c r="Y338" i="32"/>
  <c r="X393" i="32"/>
  <c r="X442" i="32"/>
  <c r="X373" i="32"/>
  <c r="Y420" i="32"/>
  <c r="X420" i="32"/>
  <c r="Y220" i="32"/>
  <c r="Y233" i="32"/>
  <c r="X321" i="32"/>
  <c r="X269" i="32"/>
  <c r="X183" i="32"/>
  <c r="X48" i="32"/>
  <c r="Y48" i="32"/>
  <c r="Y124" i="32"/>
  <c r="X249" i="32"/>
  <c r="X129" i="32"/>
  <c r="Y39" i="32"/>
  <c r="X374" i="32"/>
  <c r="X104" i="32"/>
  <c r="X947" i="32"/>
  <c r="Y925" i="32"/>
  <c r="X733" i="32"/>
  <c r="Y647" i="32"/>
  <c r="Y618" i="32"/>
  <c r="Y508" i="32"/>
  <c r="X533" i="32"/>
  <c r="Y462" i="32"/>
  <c r="Y475" i="32"/>
  <c r="X475" i="32"/>
  <c r="Y515" i="32"/>
  <c r="X532" i="32"/>
  <c r="Y303" i="32"/>
  <c r="X303" i="32"/>
  <c r="Y408" i="32"/>
  <c r="X408" i="32"/>
  <c r="X344" i="32"/>
  <c r="Y351" i="32"/>
  <c r="Y476" i="32"/>
  <c r="Y392" i="32"/>
  <c r="X223" i="32"/>
  <c r="Y112" i="32"/>
  <c r="X42" i="32"/>
  <c r="Y208" i="32"/>
  <c r="Y472" i="32"/>
  <c r="X472" i="32"/>
  <c r="Y480" i="32"/>
  <c r="Y279" i="32"/>
  <c r="X160" i="32"/>
  <c r="Y848" i="32"/>
  <c r="X800" i="32"/>
  <c r="X769" i="32"/>
  <c r="Y708" i="32"/>
  <c r="Y799" i="32"/>
  <c r="Y556" i="32"/>
  <c r="Y519" i="32"/>
  <c r="X367" i="32"/>
  <c r="X298" i="32"/>
  <c r="Y320" i="32"/>
  <c r="Y282" i="32"/>
  <c r="X159" i="32"/>
  <c r="Y211" i="32"/>
  <c r="X171" i="32"/>
  <c r="Y217" i="32"/>
  <c r="X153" i="32"/>
  <c r="Y153" i="32"/>
  <c r="Y310" i="32"/>
  <c r="Y159" i="32"/>
  <c r="X111" i="32"/>
  <c r="X225" i="32"/>
  <c r="X126" i="32"/>
  <c r="Y36" i="32"/>
  <c r="Y406" i="32"/>
  <c r="X406" i="32"/>
  <c r="Y317" i="32"/>
  <c r="X362" i="32"/>
  <c r="Y358" i="32"/>
  <c r="X273" i="32"/>
  <c r="X218" i="32"/>
  <c r="Y15" i="32"/>
  <c r="Y193" i="32"/>
  <c r="X193" i="32"/>
  <c r="X90" i="32"/>
  <c r="Y90" i="32"/>
  <c r="X8" i="32"/>
  <c r="Y884" i="32"/>
  <c r="X824" i="32"/>
  <c r="Y899" i="32"/>
  <c r="X673" i="32"/>
  <c r="X665" i="32"/>
  <c r="Y523" i="32"/>
  <c r="Y558" i="32"/>
  <c r="X719" i="32"/>
  <c r="Y345" i="32"/>
  <c r="X345" i="32"/>
  <c r="Y364" i="32"/>
  <c r="Y315" i="32"/>
  <c r="X315" i="32"/>
  <c r="Y439" i="32"/>
  <c r="Y251" i="32"/>
  <c r="X219" i="32"/>
  <c r="X102" i="32"/>
  <c r="Y102" i="32"/>
  <c r="Y304" i="32"/>
  <c r="X231" i="32"/>
  <c r="Y59" i="32"/>
  <c r="Y792" i="32"/>
  <c r="X708" i="32"/>
  <c r="Y666" i="32"/>
  <c r="Y629" i="32"/>
  <c r="Y564" i="32"/>
  <c r="X514" i="32"/>
  <c r="Y549" i="32"/>
  <c r="Y517" i="32"/>
  <c r="X458" i="32"/>
  <c r="X498" i="32"/>
  <c r="X260" i="32"/>
  <c r="Y268" i="32"/>
  <c r="Y332" i="32"/>
  <c r="X185" i="32"/>
  <c r="X296" i="32"/>
  <c r="Y215" i="32"/>
  <c r="Y72" i="32"/>
  <c r="X72" i="32"/>
  <c r="X60" i="32"/>
  <c r="Y75" i="32"/>
  <c r="X40" i="32"/>
  <c r="Y113" i="32"/>
  <c r="Y11" i="32"/>
  <c r="X45" i="32"/>
  <c r="Y780" i="32"/>
  <c r="Y740" i="32"/>
  <c r="Y533" i="32"/>
  <c r="X322" i="32"/>
  <c r="X438" i="32"/>
  <c r="X267" i="32"/>
  <c r="Y229" i="32"/>
  <c r="Y199" i="32"/>
  <c r="Y52" i="32"/>
  <c r="X953" i="31"/>
  <c r="Y906" i="31"/>
  <c r="X906" i="31"/>
  <c r="Y835" i="31"/>
  <c r="X835" i="31"/>
  <c r="Y608" i="31"/>
  <c r="X758" i="31"/>
  <c r="X760" i="31"/>
  <c r="X727" i="31"/>
  <c r="Y704" i="31"/>
  <c r="Y430" i="31"/>
  <c r="X430" i="31"/>
  <c r="Y558" i="31"/>
  <c r="Y580" i="31"/>
  <c r="Y574" i="31"/>
  <c r="X357" i="31"/>
  <c r="X445" i="31"/>
  <c r="Y342" i="31"/>
  <c r="X342" i="31"/>
  <c r="Y101" i="31"/>
  <c r="X101" i="31"/>
  <c r="Y141" i="31"/>
  <c r="X141" i="31"/>
  <c r="X213" i="31"/>
  <c r="X144" i="31"/>
  <c r="Y231" i="31"/>
  <c r="Y91" i="31"/>
  <c r="X127" i="31"/>
  <c r="Y59" i="31"/>
  <c r="X59" i="31"/>
  <c r="X979" i="31"/>
  <c r="X991" i="31"/>
  <c r="Y1066" i="31"/>
  <c r="X954" i="31"/>
  <c r="X823" i="31"/>
  <c r="Y771" i="31"/>
  <c r="X849" i="31"/>
  <c r="X884" i="31"/>
  <c r="Y892" i="31"/>
  <c r="X824" i="31"/>
  <c r="Y769" i="31"/>
  <c r="X633" i="31"/>
  <c r="Y795" i="31"/>
  <c r="X656" i="31"/>
  <c r="X596" i="31"/>
  <c r="X698" i="31"/>
  <c r="Y783" i="31"/>
  <c r="X766" i="31"/>
  <c r="X674" i="31"/>
  <c r="X776" i="31"/>
  <c r="X588" i="31"/>
  <c r="Y555" i="31"/>
  <c r="X555" i="31"/>
  <c r="Y629" i="31"/>
  <c r="Y721" i="31"/>
  <c r="Y603" i="31"/>
  <c r="X584" i="31"/>
  <c r="Y696" i="31"/>
  <c r="X510" i="31"/>
  <c r="Y590" i="31"/>
  <c r="Y540" i="31"/>
  <c r="Y330" i="31"/>
  <c r="Y571" i="31"/>
  <c r="Y516" i="31"/>
  <c r="X391" i="31"/>
  <c r="X563" i="31"/>
  <c r="Y379" i="31"/>
  <c r="Y271" i="31"/>
  <c r="X157" i="31"/>
  <c r="X275" i="31"/>
  <c r="X193" i="31"/>
  <c r="X95" i="31"/>
  <c r="Y243" i="31"/>
  <c r="Y300" i="31"/>
  <c r="Y203" i="31"/>
  <c r="X98" i="31"/>
  <c r="X299" i="31"/>
  <c r="X121" i="31"/>
  <c r="X169" i="31"/>
  <c r="Y153" i="31"/>
  <c r="X77" i="31"/>
  <c r="X12" i="31"/>
  <c r="Y1056" i="31"/>
  <c r="Y930" i="31"/>
  <c r="X866" i="31"/>
  <c r="X983" i="31"/>
  <c r="Y811" i="31"/>
  <c r="X774" i="31"/>
  <c r="X782" i="31"/>
  <c r="Y619" i="31"/>
  <c r="X619" i="31"/>
  <c r="Y537" i="31"/>
  <c r="X537" i="31"/>
  <c r="X759" i="31"/>
  <c r="X601" i="31"/>
  <c r="Y390" i="31"/>
  <c r="Y514" i="31"/>
  <c r="Y437" i="31"/>
  <c r="Y426" i="31"/>
  <c r="X383" i="31"/>
  <c r="Y535" i="31"/>
  <c r="Y145" i="31"/>
  <c r="X145" i="31"/>
  <c r="Y189" i="31"/>
  <c r="Y249" i="31"/>
  <c r="Y366" i="31"/>
  <c r="X151" i="31"/>
  <c r="Y71" i="31"/>
  <c r="Y207" i="31"/>
  <c r="Y819" i="31"/>
  <c r="X97" i="31"/>
  <c r="Y22" i="31"/>
  <c r="Y1035" i="31"/>
  <c r="X1035" i="31"/>
  <c r="Y1025" i="31"/>
  <c r="X913" i="31"/>
  <c r="Y913" i="31"/>
  <c r="X1073" i="31"/>
  <c r="X890" i="31"/>
  <c r="Y864" i="31"/>
  <c r="Y1029" i="31"/>
  <c r="X805" i="31"/>
  <c r="X668" i="31"/>
  <c r="X755" i="31"/>
  <c r="Y697" i="31"/>
  <c r="X746" i="31"/>
  <c r="X509" i="31"/>
  <c r="Y408" i="31"/>
  <c r="X419" i="31"/>
  <c r="X264" i="31"/>
  <c r="Y320" i="31"/>
  <c r="X550" i="31"/>
  <c r="Y240" i="31"/>
  <c r="X330" i="31"/>
  <c r="X237" i="31"/>
  <c r="X186" i="31"/>
  <c r="Y288" i="31"/>
  <c r="X139" i="31"/>
  <c r="X108" i="31"/>
  <c r="X85" i="31"/>
  <c r="Y1046" i="31"/>
  <c r="X1046" i="31"/>
  <c r="Y947" i="31"/>
  <c r="Y967" i="31"/>
  <c r="Y885" i="31"/>
  <c r="Y1027" i="31"/>
  <c r="Y762" i="31"/>
  <c r="X684" i="31"/>
  <c r="Y444" i="31"/>
  <c r="X444" i="31"/>
  <c r="X401" i="31"/>
  <c r="X361" i="31"/>
  <c r="X473" i="31"/>
  <c r="X393" i="31"/>
  <c r="Y317" i="31"/>
  <c r="X317" i="31"/>
  <c r="Y401" i="31"/>
  <c r="Y641" i="31"/>
  <c r="Y454" i="31"/>
  <c r="Y375" i="31"/>
  <c r="X258" i="31"/>
  <c r="X293" i="31"/>
  <c r="X61" i="31"/>
  <c r="Y102" i="31"/>
  <c r="Y65" i="31"/>
  <c r="Y788" i="31"/>
  <c r="X734" i="31"/>
  <c r="Y625" i="31"/>
  <c r="X625" i="31"/>
  <c r="Y673" i="31"/>
  <c r="X914" i="31"/>
  <c r="X654" i="31"/>
  <c r="Y662" i="31"/>
  <c r="Y616" i="31"/>
  <c r="Y602" i="31"/>
  <c r="Y360" i="31"/>
  <c r="X297" i="31"/>
  <c r="X365" i="31"/>
  <c r="X215" i="31"/>
  <c r="Y463" i="31"/>
  <c r="Y314" i="31"/>
  <c r="X568" i="31"/>
  <c r="Y78" i="31"/>
  <c r="Y218" i="31"/>
  <c r="Y23" i="31"/>
  <c r="X23" i="31"/>
  <c r="X28" i="31"/>
  <c r="Y283" i="31"/>
  <c r="Y90" i="31"/>
  <c r="Y54" i="31"/>
  <c r="Y665" i="31"/>
  <c r="X665" i="31"/>
  <c r="Y676" i="31"/>
  <c r="X676" i="31"/>
  <c r="X1002" i="31"/>
  <c r="Y1002" i="31"/>
  <c r="Y1016" i="31"/>
  <c r="X1061" i="31"/>
  <c r="Y950" i="31"/>
  <c r="Y643" i="31"/>
  <c r="X643" i="31"/>
  <c r="Y757" i="31"/>
  <c r="Y754" i="31"/>
  <c r="X841" i="31"/>
  <c r="Y867" i="31"/>
  <c r="X620" i="31"/>
  <c r="Y745" i="31"/>
  <c r="X655" i="31"/>
  <c r="Y730" i="31"/>
  <c r="X803" i="31"/>
  <c r="X553" i="31"/>
  <c r="Y478" i="31"/>
  <c r="X592" i="31"/>
  <c r="Y609" i="31"/>
  <c r="X546" i="31"/>
  <c r="Y369" i="31"/>
  <c r="X369" i="31"/>
  <c r="X290" i="31"/>
  <c r="Y486" i="31"/>
  <c r="Y502" i="31"/>
  <c r="Y467" i="31"/>
  <c r="X467" i="31"/>
  <c r="Y457" i="31"/>
  <c r="Y332" i="31"/>
  <c r="X346" i="31"/>
  <c r="X348" i="31"/>
  <c r="Y339" i="31"/>
  <c r="Y222" i="31"/>
  <c r="X294" i="31"/>
  <c r="X182" i="31"/>
  <c r="X179" i="31"/>
  <c r="Y313" i="31"/>
  <c r="X312" i="31"/>
  <c r="X105" i="31"/>
  <c r="Y19" i="31"/>
  <c r="Y174" i="31"/>
  <c r="Y137" i="31"/>
  <c r="Y969" i="31"/>
  <c r="Y1023" i="31"/>
  <c r="Y1011" i="31"/>
  <c r="Y1052" i="31"/>
  <c r="Y1005" i="31"/>
  <c r="Y882" i="31"/>
  <c r="X848" i="31"/>
  <c r="Y779" i="31"/>
  <c r="X836" i="31"/>
  <c r="X872" i="31"/>
  <c r="Y738" i="31"/>
  <c r="X713" i="31"/>
  <c r="X720" i="31"/>
  <c r="Y792" i="31"/>
  <c r="Y739" i="31"/>
  <c r="Y353" i="31"/>
  <c r="X353" i="31"/>
  <c r="X331" i="31"/>
  <c r="Y569" i="31"/>
  <c r="Y278" i="31"/>
  <c r="Y195" i="31"/>
  <c r="X195" i="31"/>
  <c r="X233" i="31"/>
  <c r="X176" i="31"/>
  <c r="X138" i="31"/>
  <c r="Y168" i="31"/>
  <c r="X109" i="31"/>
  <c r="Y123" i="31"/>
  <c r="X6" i="31"/>
  <c r="X199" i="31"/>
  <c r="X17" i="31"/>
  <c r="Y765" i="31"/>
  <c r="X765" i="31"/>
  <c r="X650" i="31"/>
  <c r="Y732" i="31"/>
  <c r="X352" i="31"/>
  <c r="X1027" i="31"/>
  <c r="Y1064" i="31"/>
  <c r="Y966" i="31"/>
  <c r="X998" i="31"/>
  <c r="Y998" i="31"/>
  <c r="Y926" i="31"/>
  <c r="X1039" i="31"/>
  <c r="X814" i="31"/>
  <c r="Y932" i="31"/>
  <c r="Y719" i="31"/>
  <c r="X719" i="31"/>
  <c r="X609" i="31"/>
  <c r="X702" i="31"/>
  <c r="Y796" i="31"/>
  <c r="X750" i="31"/>
  <c r="Y750" i="31"/>
  <c r="Y583" i="31"/>
  <c r="X583" i="31"/>
  <c r="X600" i="31"/>
  <c r="Y624" i="31"/>
  <c r="Y496" i="31"/>
  <c r="X593" i="31"/>
  <c r="Y373" i="31"/>
  <c r="Y610" i="31"/>
  <c r="X412" i="31"/>
  <c r="X395" i="31"/>
  <c r="Y485" i="31"/>
  <c r="X485" i="31"/>
  <c r="Y185" i="31"/>
  <c r="X185" i="31"/>
  <c r="X251" i="31"/>
  <c r="X167" i="31"/>
  <c r="X245" i="31"/>
  <c r="Y77" i="31"/>
  <c r="Y870" i="31"/>
  <c r="X870" i="31"/>
  <c r="X1074" i="31"/>
  <c r="X1050" i="31"/>
  <c r="X969" i="31"/>
  <c r="Y1009" i="31"/>
  <c r="X1009" i="31"/>
  <c r="X907" i="31"/>
  <c r="Y786" i="31"/>
  <c r="X786" i="31"/>
  <c r="Y840" i="31"/>
  <c r="X775" i="31"/>
  <c r="X808" i="31"/>
  <c r="Y808" i="31"/>
  <c r="X692" i="31"/>
  <c r="X714" i="31"/>
  <c r="Y667" i="31"/>
  <c r="X630" i="31"/>
  <c r="X532" i="31"/>
  <c r="Y622" i="31"/>
  <c r="X442" i="31"/>
  <c r="X360" i="31"/>
  <c r="X597" i="31"/>
  <c r="X407" i="31"/>
  <c r="X413" i="31"/>
  <c r="X594" i="31"/>
  <c r="X860" i="31"/>
  <c r="X371" i="31"/>
  <c r="X239" i="31"/>
  <c r="Y171" i="31"/>
  <c r="Y309" i="31"/>
  <c r="Y209" i="31"/>
  <c r="Y155" i="31"/>
  <c r="X155" i="31"/>
  <c r="X334" i="31"/>
  <c r="Y53" i="31"/>
  <c r="X53" i="31"/>
  <c r="Y47" i="31"/>
  <c r="X47" i="31"/>
  <c r="X72" i="31"/>
  <c r="X66" i="31"/>
  <c r="X71" i="31"/>
  <c r="Y957" i="31"/>
  <c r="Y902" i="31"/>
  <c r="X902" i="31"/>
  <c r="Y991" i="31"/>
  <c r="Y911" i="31"/>
  <c r="X999" i="31"/>
  <c r="Y943" i="31"/>
  <c r="X1021" i="31"/>
  <c r="X800" i="31"/>
  <c r="X853" i="31"/>
  <c r="Y818" i="31"/>
  <c r="X657" i="31"/>
  <c r="X629" i="31"/>
  <c r="Y573" i="31"/>
  <c r="X573" i="31"/>
  <c r="Y689" i="31"/>
  <c r="X689" i="31"/>
  <c r="X504" i="31"/>
  <c r="Y417" i="31"/>
  <c r="X417" i="31"/>
  <c r="Y350" i="31"/>
  <c r="X441" i="31"/>
  <c r="X387" i="31"/>
  <c r="Y187" i="31"/>
  <c r="X274" i="31"/>
  <c r="X519" i="31"/>
  <c r="X1079" i="31"/>
  <c r="T15" i="38"/>
  <c r="AA15" i="38"/>
  <c r="AC22" i="38"/>
  <c r="AC95" i="38"/>
  <c r="T25" i="38"/>
  <c r="AA25" i="38"/>
  <c r="AC68" i="38"/>
  <c r="AC13" i="38"/>
  <c r="T186" i="38"/>
  <c r="AA186" i="38"/>
  <c r="AC215" i="38"/>
  <c r="AC235" i="38"/>
  <c r="AC179" i="38"/>
  <c r="AC238" i="38"/>
  <c r="AA83" i="38"/>
  <c r="T83" i="38"/>
  <c r="AC171" i="38"/>
  <c r="AC167" i="38"/>
  <c r="AC203" i="38"/>
  <c r="T172" i="38"/>
  <c r="AA172" i="38"/>
  <c r="AC109" i="38"/>
  <c r="AC69" i="38"/>
  <c r="AC49" i="38"/>
  <c r="AC32" i="38"/>
  <c r="AC76" i="38"/>
  <c r="AC221" i="38"/>
  <c r="AA48" i="38"/>
  <c r="T48" i="38"/>
  <c r="AC196" i="38"/>
  <c r="AA141" i="38"/>
  <c r="T141" i="38"/>
  <c r="AC141" i="38" s="1"/>
  <c r="AA181" i="38"/>
  <c r="T181" i="38"/>
  <c r="AC181" i="38" s="1"/>
  <c r="T70" i="38"/>
  <c r="AA70" i="38"/>
  <c r="AC145" i="38"/>
  <c r="AC163" i="38"/>
  <c r="AA36" i="38"/>
  <c r="T36" i="38"/>
  <c r="AC36" i="38" s="1"/>
  <c r="AC180" i="38"/>
  <c r="T166" i="38"/>
  <c r="AA166" i="38"/>
  <c r="AC64" i="38"/>
  <c r="AA11" i="38"/>
  <c r="T11" i="38"/>
  <c r="AC11" i="38" s="1"/>
  <c r="AC103" i="38"/>
  <c r="AC101" i="38"/>
  <c r="AC154" i="38"/>
  <c r="T23" i="38"/>
  <c r="AA23" i="38"/>
  <c r="AC63" i="38"/>
  <c r="AC175" i="38"/>
  <c r="T19" i="38"/>
  <c r="AA19" i="38"/>
  <c r="T182" i="38"/>
  <c r="AA182" i="38"/>
  <c r="T106" i="38"/>
  <c r="AA106" i="38"/>
  <c r="T176" i="38"/>
  <c r="AC176" i="38" s="1"/>
  <c r="AA176" i="38"/>
  <c r="AC17" i="38"/>
  <c r="AC130" i="38"/>
  <c r="AC108" i="38"/>
  <c r="AA40" i="38"/>
  <c r="T40" i="38"/>
  <c r="AC160" i="38"/>
  <c r="T27" i="38"/>
  <c r="AA27" i="38"/>
  <c r="AC57" i="38"/>
  <c r="AC50" i="38"/>
  <c r="AA199" i="38"/>
  <c r="T199" i="38"/>
  <c r="AC100" i="38"/>
  <c r="AA140" i="38"/>
  <c r="T140" i="38"/>
  <c r="AC140" i="38" s="1"/>
  <c r="AC187" i="38"/>
  <c r="T21" i="38"/>
  <c r="AA21" i="38"/>
  <c r="AC93" i="38"/>
  <c r="T107" i="38"/>
  <c r="AA107" i="38"/>
  <c r="AA28" i="38"/>
  <c r="T28" i="38"/>
  <c r="AA173" i="38"/>
  <c r="T173" i="38"/>
  <c r="AC208" i="38"/>
  <c r="T58" i="38"/>
  <c r="AA58" i="38"/>
  <c r="AC148" i="38"/>
  <c r="AA37" i="38"/>
  <c r="T37" i="38"/>
  <c r="AA114" i="38"/>
  <c r="T114" i="38"/>
  <c r="AC114" i="38" s="1"/>
  <c r="AC168" i="38"/>
  <c r="AC16" i="38"/>
  <c r="AA174" i="38"/>
  <c r="T174" i="38"/>
  <c r="T209" i="38"/>
  <c r="AA209" i="38"/>
  <c r="T135" i="38"/>
  <c r="AA135" i="38"/>
  <c r="T198" i="38"/>
  <c r="AA198" i="38"/>
  <c r="AC152" i="38"/>
  <c r="T138" i="38"/>
  <c r="AA138" i="38"/>
  <c r="T80" i="38"/>
  <c r="AC80" i="38" s="1"/>
  <c r="AA80" i="38"/>
  <c r="AC112" i="38"/>
  <c r="AC134" i="38"/>
  <c r="T92" i="38"/>
  <c r="AA92" i="38"/>
  <c r="AC66" i="38"/>
  <c r="AC85" i="38"/>
  <c r="AC144" i="38"/>
  <c r="T12" i="38"/>
  <c r="AA12" i="38"/>
  <c r="AC56" i="38"/>
  <c r="AC128" i="38"/>
  <c r="AC33" i="38"/>
  <c r="AA96" i="38"/>
  <c r="T96" i="38"/>
  <c r="AC96" i="38" s="1"/>
  <c r="T233" i="38"/>
  <c r="AA233" i="38"/>
  <c r="AA218" i="38"/>
  <c r="T218" i="38"/>
  <c r="AC191" i="38"/>
  <c r="AC227" i="38"/>
  <c r="AA133" i="38"/>
  <c r="T133" i="38"/>
  <c r="AC220" i="38"/>
  <c r="AC111" i="38"/>
  <c r="AC51" i="38"/>
  <c r="AA150" i="38"/>
  <c r="T150" i="38"/>
  <c r="T82" i="38"/>
  <c r="AA82" i="38"/>
  <c r="AA162" i="38"/>
  <c r="T162" i="38"/>
  <c r="T177" i="38"/>
  <c r="AA177" i="38"/>
  <c r="AA113" i="38"/>
  <c r="T113" i="38"/>
  <c r="T71" i="38"/>
  <c r="AA71" i="38"/>
  <c r="AC94" i="38"/>
  <c r="AC20" i="38"/>
  <c r="AC129" i="38"/>
  <c r="AC67" i="38"/>
  <c r="AC165" i="38"/>
  <c r="AC34" i="38"/>
  <c r="AC121" i="38"/>
  <c r="AC54" i="38"/>
  <c r="AA206" i="38"/>
  <c r="T206" i="38"/>
  <c r="AC164" i="38"/>
  <c r="T81" i="38"/>
  <c r="AA81" i="38"/>
  <c r="AC10" i="38"/>
  <c r="AA230" i="38"/>
  <c r="T230" i="38"/>
  <c r="AC223" i="38"/>
  <c r="AA118" i="38"/>
  <c r="T118" i="38"/>
  <c r="AC118" i="38" s="1"/>
  <c r="AA210" i="38"/>
  <c r="T210" i="38"/>
  <c r="AC204" i="38"/>
  <c r="T110" i="38"/>
  <c r="AA110" i="38"/>
  <c r="AC197" i="38"/>
  <c r="AC200" i="38"/>
  <c r="AC192" i="38"/>
  <c r="AC131" i="38"/>
  <c r="AC24" i="38"/>
  <c r="AC125" i="38"/>
  <c r="AC158" i="38"/>
  <c r="T105" i="38"/>
  <c r="AA105" i="38"/>
  <c r="AC43" i="38"/>
  <c r="AC31" i="38"/>
  <c r="T5" i="38"/>
  <c r="AC5" i="38" s="1"/>
  <c r="AA6" i="38"/>
  <c r="T6" i="38"/>
  <c r="Y3" i="38"/>
  <c r="V3" i="38"/>
  <c r="AC37" i="38" l="1"/>
  <c r="AC27" i="38"/>
  <c r="AC182" i="38"/>
  <c r="AC172" i="38"/>
  <c r="AC29" i="38"/>
  <c r="AC230" i="38"/>
  <c r="AC218" i="38"/>
  <c r="AC9" i="38"/>
  <c r="AD3" i="38"/>
  <c r="I7" i="17" s="1"/>
  <c r="AC86" i="38"/>
  <c r="AC40" i="38"/>
  <c r="AC6" i="38"/>
  <c r="AC150" i="38"/>
  <c r="AC48" i="38"/>
  <c r="AC75" i="38"/>
  <c r="AC174" i="38"/>
  <c r="AC173" i="38"/>
  <c r="AC212" i="38"/>
  <c r="AC213" i="38"/>
  <c r="AC210" i="38"/>
  <c r="AC28" i="38"/>
  <c r="AC169" i="38"/>
  <c r="AC133" i="38"/>
  <c r="AC211" i="38"/>
  <c r="AC105" i="38"/>
  <c r="AC106" i="38"/>
  <c r="AC162" i="38"/>
  <c r="AC12" i="38"/>
  <c r="AC107" i="38"/>
  <c r="AC186" i="38"/>
  <c r="AC138" i="38"/>
  <c r="AC198" i="38"/>
  <c r="AC82" i="38"/>
  <c r="AC166" i="38"/>
  <c r="AC92" i="38"/>
  <c r="AC58" i="38"/>
  <c r="AC83" i="38"/>
  <c r="AC19" i="38"/>
  <c r="AC25" i="38"/>
  <c r="AC81" i="38"/>
  <c r="AC209" i="38"/>
  <c r="AC135" i="38"/>
  <c r="AC71" i="38"/>
  <c r="AC23" i="38"/>
  <c r="AC70" i="38"/>
  <c r="AC177" i="38"/>
  <c r="AC21" i="38"/>
  <c r="AC3" i="38" s="1"/>
  <c r="AA3" i="38"/>
  <c r="AC233" i="38"/>
  <c r="AC110" i="38"/>
  <c r="AC206" i="38"/>
  <c r="AC113" i="38"/>
  <c r="AC199" i="38"/>
  <c r="AC15" i="38"/>
  <c r="T3" i="38"/>
  <c r="U6" i="32"/>
  <c r="I2" i="37" l="1"/>
  <c r="G11" i="37" l="1"/>
  <c r="P6" i="32" l="1"/>
  <c r="P5" i="32"/>
  <c r="P5" i="31"/>
  <c r="B56" i="19" l="1"/>
  <c r="B57" i="19" s="1"/>
  <c r="C52" i="19"/>
  <c r="C53" i="19" s="1"/>
  <c r="B50" i="19"/>
  <c r="B51" i="19" s="1"/>
  <c r="B52" i="19" s="1"/>
  <c r="B53" i="19" s="1"/>
  <c r="B49" i="19"/>
  <c r="C46" i="19"/>
  <c r="C47" i="19" s="1"/>
  <c r="B46" i="19"/>
  <c r="B47" i="19" s="1"/>
  <c r="C41" i="19"/>
  <c r="C42" i="19" s="1"/>
  <c r="C43" i="19" s="1"/>
  <c r="C44" i="19" s="1"/>
  <c r="B41" i="19"/>
  <c r="B42" i="19" s="1"/>
  <c r="B43" i="19" s="1"/>
  <c r="B44" i="19" s="1"/>
  <c r="B38" i="19"/>
  <c r="C25" i="19"/>
  <c r="C26" i="19" s="1"/>
  <c r="C27" i="19" s="1"/>
  <c r="B24" i="19"/>
  <c r="B25" i="19" s="1"/>
  <c r="B26" i="19" s="1"/>
  <c r="B27" i="19" s="1"/>
  <c r="B6" i="19"/>
  <c r="B7" i="19" s="1"/>
  <c r="B8" i="19" s="1"/>
  <c r="N6" i="32" l="1"/>
  <c r="W6" i="32" s="1"/>
  <c r="M6" i="32"/>
  <c r="L6" i="32"/>
  <c r="O6" i="32" s="1"/>
  <c r="Q6" i="32" s="1"/>
  <c r="K6" i="32"/>
  <c r="J6" i="32"/>
  <c r="I6" i="32"/>
  <c r="H6" i="32"/>
  <c r="G6" i="32"/>
  <c r="F6" i="32"/>
  <c r="E6" i="32"/>
  <c r="D6" i="32"/>
  <c r="C6" i="32"/>
  <c r="B6" i="32"/>
  <c r="U5" i="32"/>
  <c r="N5" i="32"/>
  <c r="W5" i="32" s="1"/>
  <c r="W3" i="32" s="1"/>
  <c r="M5" i="32"/>
  <c r="L5" i="32"/>
  <c r="O5" i="32" s="1"/>
  <c r="Q5" i="32" s="1"/>
  <c r="K5" i="32"/>
  <c r="S5" i="32" s="1"/>
  <c r="J5" i="32"/>
  <c r="I5" i="32"/>
  <c r="H5" i="32"/>
  <c r="G5" i="32"/>
  <c r="F5" i="32"/>
  <c r="E5" i="32"/>
  <c r="D5" i="32"/>
  <c r="C5" i="32"/>
  <c r="T3" i="32"/>
  <c r="R3" i="32"/>
  <c r="U5" i="31"/>
  <c r="N5" i="31"/>
  <c r="W5" i="31" s="1"/>
  <c r="M5" i="31"/>
  <c r="L5" i="31"/>
  <c r="O5" i="31" s="1"/>
  <c r="Q5" i="31" s="1"/>
  <c r="K5" i="31"/>
  <c r="S5" i="31" s="1"/>
  <c r="J5" i="31"/>
  <c r="I5" i="31"/>
  <c r="H5" i="31"/>
  <c r="G5" i="31"/>
  <c r="F5" i="31"/>
  <c r="E5" i="31"/>
  <c r="D5" i="31"/>
  <c r="C5" i="31"/>
  <c r="V6" i="32" l="1"/>
  <c r="S6" i="32"/>
  <c r="V5" i="31"/>
  <c r="V5" i="32"/>
  <c r="X5" i="32" s="1"/>
  <c r="U3" i="32"/>
  <c r="Y6" i="32" l="1"/>
  <c r="Y5" i="32"/>
  <c r="X5" i="31"/>
  <c r="Y5" i="31"/>
  <c r="Y3" i="31" s="1"/>
  <c r="I8" i="17" s="1"/>
  <c r="S3" i="32"/>
  <c r="V3" i="32"/>
  <c r="X6" i="32"/>
  <c r="Q3" i="32"/>
  <c r="Y3" i="32" l="1"/>
  <c r="I9" i="17" s="1"/>
  <c r="X3" i="32"/>
</calcChain>
</file>

<file path=xl/sharedStrings.xml><?xml version="1.0" encoding="utf-8"?>
<sst xmlns="http://schemas.openxmlformats.org/spreadsheetml/2006/main" count="73429" uniqueCount="13601">
  <si>
    <t>TO</t>
    <phoneticPr fontId="10" type="noConversion"/>
  </si>
  <si>
    <t>FROM</t>
    <phoneticPr fontId="10" type="noConversion"/>
  </si>
  <si>
    <t>[ 영세율 ]</t>
    <phoneticPr fontId="10" type="noConversion"/>
  </si>
  <si>
    <t>DESC.</t>
    <phoneticPr fontId="10" type="noConversion"/>
  </si>
  <si>
    <t>Quantity</t>
    <phoneticPr fontId="10" type="noConversion"/>
  </si>
  <si>
    <t>Weight</t>
    <phoneticPr fontId="10" type="noConversion"/>
  </si>
  <si>
    <t>요율</t>
    <phoneticPr fontId="10" type="noConversion"/>
  </si>
  <si>
    <t>TOTAL
 (KRW)</t>
    <phoneticPr fontId="10" type="noConversion"/>
  </si>
  <si>
    <t>TOTAL</t>
    <phoneticPr fontId="10" type="noConversion"/>
  </si>
  <si>
    <t>Settlement AMT (KRW)</t>
    <phoneticPr fontId="5" type="noConversion"/>
  </si>
  <si>
    <t>Copy-Paste</t>
    <phoneticPr fontId="5" type="noConversion"/>
  </si>
  <si>
    <t>No</t>
    <phoneticPr fontId="6" type="noConversion"/>
  </si>
  <si>
    <t>POL</t>
    <phoneticPr fontId="5" type="noConversion"/>
  </si>
  <si>
    <t>ADD DT</t>
    <phoneticPr fontId="6" type="noConversion"/>
  </si>
  <si>
    <t>MBL</t>
    <phoneticPr fontId="6" type="noConversion"/>
  </si>
  <si>
    <t>HBL</t>
    <phoneticPr fontId="6" type="noConversion"/>
  </si>
  <si>
    <t>CNEE Name</t>
    <phoneticPr fontId="6" type="noConversion"/>
  </si>
  <si>
    <t>Clearance Type</t>
    <phoneticPr fontId="6" type="noConversion"/>
  </si>
  <si>
    <t>INVOICE
VALUE</t>
    <phoneticPr fontId="6" type="noConversion"/>
  </si>
  <si>
    <t>Shipper</t>
    <phoneticPr fontId="5" type="noConversion"/>
  </si>
  <si>
    <t>PKG</t>
    <phoneticPr fontId="6" type="noConversion"/>
  </si>
  <si>
    <t>G.WT</t>
    <phoneticPr fontId="6" type="noConversion"/>
  </si>
  <si>
    <t>V.WT</t>
    <phoneticPr fontId="6" type="noConversion"/>
  </si>
  <si>
    <t>C.WT</t>
    <phoneticPr fontId="6" type="noConversion"/>
  </si>
  <si>
    <t>AFT</t>
    <phoneticPr fontId="5" type="noConversion"/>
  </si>
  <si>
    <t>화물 택배
비용
GTS/대신</t>
    <phoneticPr fontId="6" type="noConversion"/>
  </si>
  <si>
    <t xml:space="preserve">- Overweight
 . 2.1-5KG : KRW 500
  . 5-10KG : KRW 1,000
  . 10-20KG : KRW 3,000
  . 20-25KG : KRW 11,000
  . 25-30KG : KRW 15,000  </t>
    <phoneticPr fontId="6" type="noConversion"/>
  </si>
  <si>
    <t>Total
AMT</t>
    <phoneticPr fontId="6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</si>
  <si>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</si>
  <si>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</si>
  <si>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</si>
  <si>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</si>
  <si>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</si>
  <si>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</si>
  <si>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</si>
  <si>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</si>
  <si>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</si>
  <si>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</si>
  <si>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</si>
  <si>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</si>
  <si>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</si>
  <si>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</si>
  <si>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</si>
  <si>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</si>
  <si>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</si>
  <si>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</si>
  <si>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</si>
  <si>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</si>
  <si>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</si>
  <si>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</si>
  <si>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</si>
  <si>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</si>
  <si>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5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</si>
  <si>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</si>
  <si>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</si>
  <si>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</si>
  <si>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</si>
  <si>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</si>
  <si>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</si>
  <si>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</si>
  <si>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>정정사유</t>
  </si>
  <si>
    <t/>
  </si>
  <si>
    <t>완료</t>
  </si>
  <si>
    <t>EXW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</si>
  <si>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</si>
  <si>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</si>
  <si>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</si>
  <si>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</si>
  <si>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</si>
  <si>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</si>
  <si>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5" type="noConversion"/>
  </si>
  <si>
    <t>Value</t>
    <phoneticPr fontId="5" type="noConversion"/>
  </si>
  <si>
    <t>일반</t>
    <phoneticPr fontId="5" type="noConversion"/>
  </si>
  <si>
    <t>목록</t>
    <phoneticPr fontId="5" type="noConversion"/>
  </si>
  <si>
    <t>목록취하(허용배제,Manifest-Drop)</t>
    <phoneticPr fontId="5" type="noConversion"/>
  </si>
  <si>
    <t>사업자</t>
    <phoneticPr fontId="5" type="noConversion"/>
  </si>
  <si>
    <t>**** 2021.12 입항분부터 청구</t>
    <phoneticPr fontId="5" type="noConversion"/>
  </si>
  <si>
    <t>상품가격/구간</t>
    <phoneticPr fontId="5" type="noConversion"/>
  </si>
  <si>
    <t>관우회 창고 비용 (HAWB)</t>
    <phoneticPr fontId="5" type="noConversion"/>
  </si>
  <si>
    <t>비고</t>
    <phoneticPr fontId="5" type="noConversion"/>
  </si>
  <si>
    <t>TV만 적용</t>
    <phoneticPr fontId="5" type="noConversion"/>
  </si>
  <si>
    <t>TV + 고가 화물 모두 적용</t>
    <phoneticPr fontId="5" type="noConversion"/>
  </si>
  <si>
    <t>Lastmile charge</t>
    <phoneticPr fontId="5" type="noConversion"/>
  </si>
  <si>
    <t>Dest</t>
    <phoneticPr fontId="5" type="noConversion"/>
  </si>
  <si>
    <t>Base AFT</t>
    <phoneticPr fontId="5" type="noConversion"/>
  </si>
  <si>
    <t>Kg</t>
    <phoneticPr fontId="5" type="noConversion"/>
  </si>
  <si>
    <t>Add AFT</t>
    <phoneticPr fontId="5" type="noConversion"/>
  </si>
  <si>
    <t>3PL</t>
    <phoneticPr fontId="5" type="noConversion"/>
  </si>
  <si>
    <t>LHR</t>
    <phoneticPr fontId="5" type="noConversion"/>
  </si>
  <si>
    <t>PDX</t>
    <phoneticPr fontId="5" type="noConversion"/>
  </si>
  <si>
    <r>
      <rPr>
        <b/>
        <sz val="10"/>
        <color theme="1"/>
        <rFont val="맑은 고딕"/>
        <family val="3"/>
        <charset val="129"/>
      </rPr>
      <t>관우회</t>
    </r>
    <r>
      <rPr>
        <b/>
        <sz val="10"/>
        <color theme="1"/>
        <rFont val="Calibri"/>
        <family val="2"/>
      </rPr>
      <t xml:space="preserve"> 
</t>
    </r>
    <r>
      <rPr>
        <b/>
        <sz val="10"/>
        <color theme="1"/>
        <rFont val="맑은 고딕"/>
        <family val="3"/>
        <charset val="129"/>
      </rPr>
      <t>창고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비용</t>
    </r>
    <r>
      <rPr>
        <b/>
        <sz val="10"/>
        <color theme="1"/>
        <rFont val="Calibri"/>
        <family val="2"/>
      </rPr>
      <t xml:space="preserve">
(</t>
    </r>
    <r>
      <rPr>
        <b/>
        <sz val="10"/>
        <color theme="1"/>
        <rFont val="맑은 고딕"/>
        <family val="2"/>
        <charset val="129"/>
      </rPr>
      <t>세관창고료)</t>
    </r>
    <phoneticPr fontId="6" type="noConversion"/>
  </si>
  <si>
    <t xml:space="preserve">- Overweight
 . 2.1-5KG : KRW 550
  . 5-10KG : KRW 1,200
  . 10-20KG : KRW 4,500
  . 20-25KG : KRW 11,000
  . 25-30KG : KRW 15,000  </t>
    <phoneticPr fontId="6" type="noConversion"/>
  </si>
  <si>
    <r>
      <rPr>
        <b/>
        <sz val="10"/>
        <color theme="1"/>
        <rFont val="맑은 고딕"/>
        <family val="3"/>
        <charset val="129"/>
      </rPr>
      <t>박스추가비용</t>
    </r>
    <r>
      <rPr>
        <b/>
        <sz val="10"/>
        <color theme="1"/>
        <rFont val="Calibri"/>
        <family val="3"/>
      </rPr>
      <t xml:space="preserve">
</t>
    </r>
    <r>
      <rPr>
        <b/>
        <sz val="10"/>
        <color theme="1"/>
        <rFont val="Calibri"/>
        <family val="2"/>
      </rPr>
      <t>KRW 2500</t>
    </r>
    <phoneticPr fontId="6" type="noConversion"/>
  </si>
  <si>
    <t>NRT</t>
  </si>
  <si>
    <t>LX PANTOS JAPAN INC.</t>
  </si>
  <si>
    <t>우체국</t>
    <phoneticPr fontId="5" type="noConversion"/>
  </si>
  <si>
    <t>CJ대한통운</t>
    <phoneticPr fontId="5" type="noConversion"/>
  </si>
  <si>
    <t>G.WT 정산</t>
    <phoneticPr fontId="5" type="noConversion"/>
  </si>
  <si>
    <t>Ceiling
GWT 정산</t>
    <phoneticPr fontId="5" type="noConversion"/>
  </si>
  <si>
    <t>㈜LX판토스
서울특별시 종로구 새문안로 58 LG광화문빌딩
TEL : 02-3771-2114</t>
    <phoneticPr fontId="15" type="noConversion"/>
  </si>
  <si>
    <t>NRT</t>
    <phoneticPr fontId="10" type="noConversion"/>
  </si>
  <si>
    <t>NRT_NYG</t>
    <phoneticPr fontId="10" type="noConversion"/>
  </si>
  <si>
    <t>미국 (OR)</t>
    <phoneticPr fontId="12" type="noConversion"/>
  </si>
  <si>
    <t>기본</t>
    <phoneticPr fontId="12" type="noConversion"/>
  </si>
  <si>
    <t>추가</t>
    <phoneticPr fontId="12" type="noConversion"/>
  </si>
  <si>
    <t>중량 단위</t>
    <phoneticPr fontId="12" type="noConversion"/>
  </si>
  <si>
    <t>비고</t>
    <phoneticPr fontId="12" type="noConversion"/>
  </si>
  <si>
    <t>4/1 ~</t>
    <phoneticPr fontId="12" type="noConversion"/>
  </si>
  <si>
    <t>0.1kg</t>
    <phoneticPr fontId="12" type="noConversion"/>
  </si>
  <si>
    <t>5/22 ~</t>
    <phoneticPr fontId="12" type="noConversion"/>
  </si>
  <si>
    <t>[포워딩] 우체국 전환 150원 인상</t>
    <phoneticPr fontId="12" type="noConversion"/>
  </si>
  <si>
    <t>6/1 ~</t>
    <phoneticPr fontId="12" type="noConversion"/>
  </si>
  <si>
    <t>[포워딩] 우체국 운임 150원 인상</t>
    <phoneticPr fontId="12" type="noConversion"/>
  </si>
  <si>
    <t>7/13 ~</t>
    <phoneticPr fontId="12" type="noConversion"/>
  </si>
  <si>
    <t>[포워딩] FSC 0.20/kg 인상</t>
    <phoneticPr fontId="12" type="noConversion"/>
  </si>
  <si>
    <t>11/1 ~</t>
    <phoneticPr fontId="12" type="noConversion"/>
  </si>
  <si>
    <t>[포워딩] FSC 0.10/kg 인하</t>
    <phoneticPr fontId="12" type="noConversion"/>
  </si>
  <si>
    <t>23년 5/1 ~</t>
    <phoneticPr fontId="12" type="noConversion"/>
  </si>
  <si>
    <t>[포워딩] AFT 0.10/kg 인하 (별도 협의?)</t>
    <phoneticPr fontId="12" type="noConversion"/>
  </si>
  <si>
    <t>[포워딩] 우체국운임 50원 인상</t>
    <phoneticPr fontId="12" type="noConversion"/>
  </si>
  <si>
    <t>7/1 ~</t>
    <phoneticPr fontId="12" type="noConversion"/>
  </si>
  <si>
    <t>0.1kg</t>
  </si>
  <si>
    <t>[포워딩] AFT 0.20/kg 인하</t>
    <phoneticPr fontId="12" type="noConversion"/>
  </si>
  <si>
    <t>10/16 ~</t>
    <phoneticPr fontId="12" type="noConversion"/>
  </si>
  <si>
    <t>[포워딩] AFT 0.10/kg 인상</t>
    <phoneticPr fontId="12" type="noConversion"/>
  </si>
  <si>
    <t>영국</t>
    <phoneticPr fontId="12" type="noConversion"/>
  </si>
  <si>
    <t>[특송] All-in</t>
    <phoneticPr fontId="12" type="noConversion"/>
  </si>
  <si>
    <t>[특송] 우체국 운임 150원 인상</t>
    <phoneticPr fontId="12" type="noConversion"/>
  </si>
  <si>
    <t>[특송] FSC ￡0.40/kg 인상 / 기본, 추가 70원씩 인상</t>
    <phoneticPr fontId="12" type="noConversion"/>
  </si>
  <si>
    <t>[특송] FSC ￡0.05/kg 인상 / 기본, 추가 10원씩 인상</t>
    <phoneticPr fontId="12" type="noConversion"/>
  </si>
  <si>
    <t>23년 6/1 ~</t>
    <phoneticPr fontId="12" type="noConversion"/>
  </si>
  <si>
    <t>[특송] 우체국운임 50원 인상</t>
    <phoneticPr fontId="12" type="noConversion"/>
  </si>
  <si>
    <t>[특송] FSC ￡0.15/kg 인하 / 기본, 추가 25원씩 인하</t>
    <phoneticPr fontId="12" type="noConversion"/>
  </si>
  <si>
    <t>독일</t>
    <phoneticPr fontId="12" type="noConversion"/>
  </si>
  <si>
    <r>
      <t xml:space="preserve">[특송] FSC </t>
    </r>
    <r>
      <rPr>
        <sz val="11"/>
        <color theme="1"/>
        <rFont val="맑은 고딕"/>
        <family val="3"/>
        <charset val="129"/>
      </rPr>
      <t>€</t>
    </r>
    <r>
      <rPr>
        <sz val="11"/>
        <color theme="1"/>
        <rFont val="LG스마트체2.0 Regular"/>
        <family val="3"/>
        <charset val="129"/>
      </rPr>
      <t>0.50/kg 인상</t>
    </r>
    <phoneticPr fontId="12" type="noConversion"/>
  </si>
  <si>
    <r>
      <t xml:space="preserve">[특송] FSC </t>
    </r>
    <r>
      <rPr>
        <sz val="11"/>
        <color theme="1"/>
        <rFont val="맑은 고딕"/>
        <family val="3"/>
        <charset val="129"/>
      </rPr>
      <t>€</t>
    </r>
    <r>
      <rPr>
        <sz val="11"/>
        <color theme="1"/>
        <rFont val="LG스마트체2.0 Regular"/>
        <family val="3"/>
        <charset val="129"/>
      </rPr>
      <t>0.10/kg 인상</t>
    </r>
    <phoneticPr fontId="12" type="noConversion"/>
  </si>
  <si>
    <r>
      <t xml:space="preserve">[특송] FSC </t>
    </r>
    <r>
      <rPr>
        <sz val="11"/>
        <color theme="1"/>
        <rFont val="맑은 고딕"/>
        <family val="3"/>
        <charset val="129"/>
      </rPr>
      <t>€</t>
    </r>
    <r>
      <rPr>
        <sz val="11"/>
        <color theme="1"/>
        <rFont val="LG스마트체2.0 Regular"/>
        <family val="3"/>
        <charset val="129"/>
      </rPr>
      <t>0.10/kg 인하</t>
    </r>
    <phoneticPr fontId="12" type="noConversion"/>
  </si>
  <si>
    <t>23년 1/10 ~</t>
    <phoneticPr fontId="12" type="noConversion"/>
  </si>
  <si>
    <t>[특송] AFT €0.20/kg 인하</t>
    <phoneticPr fontId="12" type="noConversion"/>
  </si>
  <si>
    <t>일본 BRCH</t>
    <phoneticPr fontId="12" type="noConversion"/>
  </si>
  <si>
    <t>0.5kg</t>
    <phoneticPr fontId="12" type="noConversion"/>
  </si>
  <si>
    <r>
      <t xml:space="preserve">[특송] All-in   </t>
    </r>
    <r>
      <rPr>
        <b/>
        <sz val="11"/>
        <color rgb="FFFF0000"/>
        <rFont val="LG스마트체2.0 Regular"/>
        <family val="3"/>
        <charset val="129"/>
      </rPr>
      <t>* CJ대한통운 *</t>
    </r>
    <phoneticPr fontId="12" type="noConversion"/>
  </si>
  <si>
    <t>5/19 ~</t>
    <phoneticPr fontId="12" type="noConversion"/>
  </si>
  <si>
    <t>[특송] FSC ￥24/kg 인상 / 기본, 추가 120원 인상</t>
    <phoneticPr fontId="12" type="noConversion"/>
  </si>
  <si>
    <t>6/15 ~</t>
    <phoneticPr fontId="12" type="noConversion"/>
  </si>
  <si>
    <t>[특송] 별도 협의 / 기본, 추가 100원 인하</t>
    <phoneticPr fontId="12" type="noConversion"/>
  </si>
  <si>
    <t>[특송] 뉴걸 물동 반영 / 기본, 추가 100원 인하</t>
    <phoneticPr fontId="12" type="noConversion"/>
  </si>
  <si>
    <t>23년 2/1 ~</t>
    <phoneticPr fontId="12" type="noConversion"/>
  </si>
  <si>
    <t>[특송] 뉴걸 미국 물동 지원 / 기본, 추가 50원 인하</t>
    <phoneticPr fontId="12" type="noConversion"/>
  </si>
  <si>
    <t>8/1 ~</t>
    <phoneticPr fontId="12" type="noConversion"/>
  </si>
  <si>
    <t>[특송] 윤대표님 별도 협의 / 기본, 추가 100원 인하</t>
    <phoneticPr fontId="12" type="noConversion"/>
  </si>
  <si>
    <t>일본 NYZ</t>
    <phoneticPr fontId="12" type="noConversion"/>
  </si>
  <si>
    <t>12/1 ~</t>
    <phoneticPr fontId="12" type="noConversion"/>
  </si>
  <si>
    <r>
      <t xml:space="preserve">[특송] All-in   </t>
    </r>
    <r>
      <rPr>
        <b/>
        <sz val="11"/>
        <color rgb="FFFF0000"/>
        <rFont val="LG스마트체2.0 Regular"/>
        <family val="3"/>
        <charset val="129"/>
      </rPr>
      <t>* 우체국 *</t>
    </r>
    <phoneticPr fontId="12" type="noConversion"/>
  </si>
  <si>
    <t>23년 1/16 ~</t>
    <phoneticPr fontId="12" type="noConversion"/>
  </si>
  <si>
    <r>
      <t>국내</t>
    </r>
    <r>
      <rPr>
        <b/>
        <sz val="10"/>
        <color theme="1"/>
        <rFont val="맑은 고딕"/>
        <family val="2"/>
        <charset val="129"/>
      </rPr>
      <t xml:space="preserve"> 택배번호</t>
    </r>
    <phoneticPr fontId="6" type="noConversion"/>
  </si>
  <si>
    <t>[사업자]</t>
  </si>
  <si>
    <t>상계</t>
    <phoneticPr fontId="5" type="noConversion"/>
  </si>
  <si>
    <t>24년 2/1 ~</t>
    <phoneticPr fontId="12" type="noConversion"/>
  </si>
  <si>
    <t>[특송] 우체국택배 변경 / 기본 400원 인상 * 뉴걸 계정 *</t>
    <phoneticPr fontId="12" type="noConversion"/>
  </si>
  <si>
    <r>
      <rPr>
        <b/>
        <sz val="10"/>
        <color theme="1"/>
        <rFont val="맑은 고딕"/>
        <family val="3"/>
        <charset val="129"/>
      </rPr>
      <t xml:space="preserve">일반통관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맑은 고딕"/>
        <family val="2"/>
        <charset val="129"/>
      </rPr>
      <t>대교 직계약)</t>
    </r>
    <phoneticPr fontId="5" type="noConversion"/>
  </si>
  <si>
    <t>미국 (Gets)</t>
    <phoneticPr fontId="12" type="noConversion"/>
  </si>
  <si>
    <t>23년 12/1 ~</t>
    <phoneticPr fontId="12" type="noConversion"/>
  </si>
  <si>
    <r>
      <t xml:space="preserve">[포워딩] 선적지/도착지 구분 </t>
    </r>
    <r>
      <rPr>
        <sz val="11"/>
        <color rgb="FF0070C0"/>
        <rFont val="LG스마트체2.0 Regular"/>
        <family val="3"/>
        <charset val="129"/>
      </rPr>
      <t>* 볼륨 30% Waive</t>
    </r>
    <phoneticPr fontId="12" type="noConversion"/>
  </si>
  <si>
    <t>[포워딩] 볼륨 100% 청구</t>
    <phoneticPr fontId="12" type="noConversion"/>
  </si>
  <si>
    <t>미국 (I-Porter)</t>
    <phoneticPr fontId="12" type="noConversion"/>
  </si>
  <si>
    <r>
      <t xml:space="preserve">[포워딩] 선적지/도착지 구분 </t>
    </r>
    <r>
      <rPr>
        <sz val="11"/>
        <color rgb="FF0070C0"/>
        <rFont val="LG스마트체2.0 Regular"/>
        <family val="3"/>
        <charset val="129"/>
      </rPr>
      <t>* 볼륨 100% 청구</t>
    </r>
    <phoneticPr fontId="12" type="noConversion"/>
  </si>
  <si>
    <t>독일 / 미국</t>
    <phoneticPr fontId="5" type="noConversion"/>
  </si>
  <si>
    <t>보세(Normal-Bonded)</t>
  </si>
  <si>
    <t>24년 7/1 ~</t>
    <phoneticPr fontId="12" type="noConversion"/>
  </si>
  <si>
    <t>미국 (Gnymall)</t>
    <phoneticPr fontId="12" type="noConversion"/>
  </si>
  <si>
    <t>24년 6/1 ~</t>
    <phoneticPr fontId="12" type="noConversion"/>
  </si>
  <si>
    <t>7/1 ~</t>
    <phoneticPr fontId="5" type="noConversion"/>
  </si>
  <si>
    <t>[특송] All-in / 기본, 추가 인하 (해상 -&gt; 항공 전환)</t>
    <phoneticPr fontId="12" type="noConversion"/>
  </si>
  <si>
    <t>중국 NYZ</t>
    <phoneticPr fontId="12" type="noConversion"/>
  </si>
  <si>
    <t>중국 BRCH, IPOR</t>
    <phoneticPr fontId="12" type="noConversion"/>
  </si>
  <si>
    <t>[특송] All-in / 한진택배</t>
    <phoneticPr fontId="12" type="noConversion"/>
  </si>
  <si>
    <t>일반검사(Normal-Inspection)</t>
  </si>
  <si>
    <t>목록(Manifest)</t>
    <phoneticPr fontId="5" type="noConversion"/>
  </si>
  <si>
    <t>CNEE</t>
  </si>
  <si>
    <t>유형</t>
    <phoneticPr fontId="5" type="noConversion"/>
  </si>
  <si>
    <t>금액</t>
    <phoneticPr fontId="5" type="noConversion"/>
  </si>
  <si>
    <t>합계</t>
    <phoneticPr fontId="5" type="noConversion"/>
  </si>
  <si>
    <r>
      <rPr>
        <b/>
        <sz val="10"/>
        <color theme="1"/>
        <rFont val="맑은 고딕"/>
        <family val="3"/>
        <charset val="129"/>
      </rPr>
      <t xml:space="preserve">일반통관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맑은 고딕"/>
        <family val="2"/>
        <charset val="129"/>
      </rPr>
      <t>정운 / 일본발)</t>
    </r>
    <phoneticPr fontId="5" type="noConversion"/>
  </si>
  <si>
    <t>24년 11/1 ~</t>
    <phoneticPr fontId="12" type="noConversion"/>
  </si>
  <si>
    <t>24년 10/1 ~</t>
    <phoneticPr fontId="12" type="noConversion"/>
  </si>
  <si>
    <t>10/1~</t>
    <phoneticPr fontId="5" type="noConversion"/>
  </si>
  <si>
    <t>* 24년 12월에 10월분 소급 적용 예정(10월분 인하분 반영 못함) * 미국발 전체</t>
    <phoneticPr fontId="5" type="noConversion"/>
  </si>
  <si>
    <t>[포워딩] 볼륨 100% 청구 / AFT 0.10/kg 인하</t>
    <phoneticPr fontId="12" type="noConversion"/>
  </si>
  <si>
    <t>[포워딩] AFT 0.10/kg 인하</t>
    <phoneticPr fontId="12" type="noConversion"/>
  </si>
  <si>
    <t>[특송] FSC ￥10/kg 인하 / 기본, 추가 50원 인하</t>
    <phoneticPr fontId="12" type="noConversion"/>
  </si>
  <si>
    <t>상계 사유</t>
    <phoneticPr fontId="5" type="noConversion"/>
  </si>
  <si>
    <t>중량 화물 비용
* 30kg 초과건</t>
    <phoneticPr fontId="5" type="noConversion"/>
  </si>
  <si>
    <r>
      <t>AFT (KRW)
*25</t>
    </r>
    <r>
      <rPr>
        <b/>
        <sz val="10"/>
        <color theme="1"/>
        <rFont val="맑은 고딕"/>
        <family val="2"/>
        <charset val="129"/>
      </rPr>
      <t>년</t>
    </r>
    <r>
      <rPr>
        <b/>
        <sz val="10"/>
        <color theme="1"/>
        <rFont val="Calibri"/>
        <family val="2"/>
      </rPr>
      <t xml:space="preserve"> 1</t>
    </r>
    <r>
      <rPr>
        <b/>
        <sz val="10"/>
        <color theme="1"/>
        <rFont val="맑은 고딕"/>
        <family val="2"/>
        <charset val="129"/>
      </rPr>
      <t>월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2"/>
        <charset val="129"/>
      </rPr>
      <t>한진</t>
    </r>
    <r>
      <rPr>
        <b/>
        <sz val="10"/>
        <color theme="1"/>
        <rFont val="Calibri"/>
        <family val="2"/>
      </rPr>
      <t xml:space="preserve">
</t>
    </r>
    <r>
      <rPr>
        <b/>
        <sz val="10"/>
        <color theme="1"/>
        <rFont val="맑은 고딕"/>
        <family val="2"/>
        <charset val="129"/>
      </rPr>
      <t>택배운임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2"/>
        <charset val="129"/>
      </rPr>
      <t>인상</t>
    </r>
    <r>
      <rPr>
        <b/>
        <sz val="10"/>
        <color theme="1"/>
        <rFont val="Calibri"/>
        <family val="2"/>
      </rPr>
      <t xml:space="preserve">
(6,360-&gt;6,510)</t>
    </r>
    <phoneticPr fontId="5" type="noConversion"/>
  </si>
  <si>
    <r>
      <t>AFT (KRW)
*25</t>
    </r>
    <r>
      <rPr>
        <b/>
        <sz val="10"/>
        <color theme="1"/>
        <rFont val="맑은 고딕"/>
        <family val="2"/>
        <charset val="129"/>
      </rPr>
      <t>년</t>
    </r>
    <r>
      <rPr>
        <b/>
        <sz val="10"/>
        <color theme="1"/>
        <rFont val="Calibri"/>
        <family val="2"/>
      </rPr>
      <t xml:space="preserve"> 1</t>
    </r>
    <r>
      <rPr>
        <b/>
        <sz val="10"/>
        <color theme="1"/>
        <rFont val="맑은 고딕"/>
        <family val="2"/>
        <charset val="129"/>
      </rPr>
      <t>월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2"/>
        <charset val="129"/>
      </rPr>
      <t>우체국</t>
    </r>
    <r>
      <rPr>
        <b/>
        <sz val="10"/>
        <color theme="1"/>
        <rFont val="Calibri"/>
        <family val="2"/>
      </rPr>
      <t xml:space="preserve">
</t>
    </r>
    <r>
      <rPr>
        <b/>
        <sz val="10"/>
        <color theme="1"/>
        <rFont val="맑은 고딕"/>
        <family val="2"/>
        <charset val="129"/>
      </rPr>
      <t>택배운임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2"/>
        <charset val="129"/>
      </rPr>
      <t>인상</t>
    </r>
    <r>
      <rPr>
        <b/>
        <sz val="10"/>
        <color theme="1"/>
        <rFont val="Calibri"/>
        <family val="2"/>
      </rPr>
      <t xml:space="preserve">
(6,660-&gt;6,760)</t>
    </r>
    <phoneticPr fontId="5" type="noConversion"/>
  </si>
  <si>
    <t>식물검역(Plants Inspection)</t>
    <phoneticPr fontId="5" type="noConversion"/>
  </si>
  <si>
    <t>RS706</t>
  </si>
  <si>
    <t>AIR SEOUL</t>
  </si>
  <si>
    <t>POL</t>
    <phoneticPr fontId="5" type="noConversion"/>
  </si>
  <si>
    <t>동물검역(Animal Inspection)</t>
    <phoneticPr fontId="5" type="noConversion"/>
  </si>
  <si>
    <t xml:space="preserve">BRCH USA
</t>
    <phoneticPr fontId="10" type="noConversion"/>
  </si>
  <si>
    <t>손태관</t>
  </si>
  <si>
    <t>01037657375</t>
  </si>
  <si>
    <t>38048</t>
  </si>
  <si>
    <t>목록(Manifest)</t>
  </si>
  <si>
    <t>2255516</t>
  </si>
  <si>
    <t>BRCH USA</t>
  </si>
  <si>
    <t>BIG BRIDGE INTERNATIONAL TRADE LTD.</t>
  </si>
  <si>
    <t>대교</t>
  </si>
  <si>
    <t>우체국</t>
  </si>
  <si>
    <t>김상목</t>
  </si>
  <si>
    <t>01040524777</t>
  </si>
  <si>
    <t>50612</t>
  </si>
  <si>
    <t>12913</t>
  </si>
  <si>
    <t>10551</t>
  </si>
  <si>
    <t>김정윤</t>
  </si>
  <si>
    <t>01063371123</t>
  </si>
  <si>
    <t>48432</t>
  </si>
  <si>
    <t>아이티민</t>
  </si>
  <si>
    <t>01023081809</t>
  </si>
  <si>
    <t>44650</t>
  </si>
  <si>
    <t>이은실</t>
  </si>
  <si>
    <t>01056806840</t>
  </si>
  <si>
    <t>10888</t>
  </si>
  <si>
    <t>13837</t>
  </si>
  <si>
    <t>김현우</t>
  </si>
  <si>
    <t>01038018515</t>
  </si>
  <si>
    <t>07229</t>
  </si>
  <si>
    <t>07448</t>
  </si>
  <si>
    <t>최종일</t>
  </si>
  <si>
    <t>01094245124</t>
  </si>
  <si>
    <t>28589</t>
  </si>
  <si>
    <t>10543</t>
  </si>
  <si>
    <t>김보성</t>
  </si>
  <si>
    <t>김미선</t>
  </si>
  <si>
    <t>01051415861</t>
  </si>
  <si>
    <t>장이주</t>
  </si>
  <si>
    <t>01097251877</t>
  </si>
  <si>
    <t>32991</t>
  </si>
  <si>
    <t>나혜진</t>
  </si>
  <si>
    <t>01073570604</t>
  </si>
  <si>
    <t>02594</t>
  </si>
  <si>
    <t>고창영</t>
  </si>
  <si>
    <t>01040420988</t>
  </si>
  <si>
    <t>62246</t>
  </si>
  <si>
    <t>목록취하(허용배제,Manifest-Drop)</t>
  </si>
  <si>
    <t>박장우</t>
  </si>
  <si>
    <t>1051528505</t>
  </si>
  <si>
    <t>31787</t>
  </si>
  <si>
    <t>김승훈</t>
  </si>
  <si>
    <t>01030284592</t>
  </si>
  <si>
    <t>14282</t>
  </si>
  <si>
    <t>이정은</t>
  </si>
  <si>
    <t>01086309720</t>
  </si>
  <si>
    <t>06980</t>
  </si>
  <si>
    <t>김혜민</t>
  </si>
  <si>
    <t>01047324380</t>
  </si>
  <si>
    <t>01093</t>
  </si>
  <si>
    <t>06999</t>
  </si>
  <si>
    <t>김미영</t>
  </si>
  <si>
    <t>정고은</t>
  </si>
  <si>
    <t>01097901090</t>
  </si>
  <si>
    <t>47269</t>
  </si>
  <si>
    <t>김명애</t>
  </si>
  <si>
    <t>01092100556</t>
  </si>
  <si>
    <t>05565</t>
  </si>
  <si>
    <t>김정석</t>
  </si>
  <si>
    <t>01053125668</t>
  </si>
  <si>
    <t>10089</t>
  </si>
  <si>
    <t>조성애</t>
  </si>
  <si>
    <t>01056337635</t>
  </si>
  <si>
    <t>30150</t>
  </si>
  <si>
    <t>06514</t>
  </si>
  <si>
    <t>박재준</t>
  </si>
  <si>
    <t>01041291808</t>
  </si>
  <si>
    <t>28737</t>
  </si>
  <si>
    <t>조연희</t>
  </si>
  <si>
    <t>01034198662</t>
  </si>
  <si>
    <t>03922</t>
  </si>
  <si>
    <t>이승필</t>
  </si>
  <si>
    <t>01054206262</t>
  </si>
  <si>
    <t>34210</t>
  </si>
  <si>
    <t>01452</t>
  </si>
  <si>
    <t>전형호</t>
  </si>
  <si>
    <t>01041012758</t>
  </si>
  <si>
    <t>58763</t>
  </si>
  <si>
    <t>박상준</t>
  </si>
  <si>
    <t>01045170309</t>
  </si>
  <si>
    <t>22860</t>
  </si>
  <si>
    <t>이아연</t>
  </si>
  <si>
    <t>01029169106</t>
  </si>
  <si>
    <t>30067</t>
  </si>
  <si>
    <t>서연우</t>
  </si>
  <si>
    <t>01091473182</t>
  </si>
  <si>
    <t>03488</t>
  </si>
  <si>
    <t>12736</t>
  </si>
  <si>
    <t>정은주</t>
  </si>
  <si>
    <t>15870</t>
  </si>
  <si>
    <t>강수한</t>
  </si>
  <si>
    <t>01097032176</t>
  </si>
  <si>
    <t>02118</t>
  </si>
  <si>
    <t>디드</t>
  </si>
  <si>
    <t>01064817244</t>
  </si>
  <si>
    <t>16253</t>
  </si>
  <si>
    <t>지승민</t>
  </si>
  <si>
    <t>01024764350</t>
  </si>
  <si>
    <t>04193</t>
  </si>
  <si>
    <t>이동호</t>
  </si>
  <si>
    <t>01053767836</t>
  </si>
  <si>
    <t>18495</t>
  </si>
  <si>
    <t>08211</t>
  </si>
  <si>
    <t>이채원</t>
  </si>
  <si>
    <t>전진배</t>
  </si>
  <si>
    <t>강수진</t>
  </si>
  <si>
    <t>01046352955</t>
  </si>
  <si>
    <t>41072</t>
  </si>
  <si>
    <t>박종현</t>
  </si>
  <si>
    <t>01065057588</t>
  </si>
  <si>
    <t>18385</t>
  </si>
  <si>
    <t>김주연</t>
  </si>
  <si>
    <t>김시헌</t>
  </si>
  <si>
    <t>01082819320</t>
  </si>
  <si>
    <t>15465</t>
  </si>
  <si>
    <t>이동민</t>
  </si>
  <si>
    <t>01055466800</t>
  </si>
  <si>
    <t>07532</t>
  </si>
  <si>
    <t>이가연</t>
  </si>
  <si>
    <t>01090893979</t>
  </si>
  <si>
    <t>03192</t>
  </si>
  <si>
    <t>정세소예</t>
  </si>
  <si>
    <t>01084179425</t>
  </si>
  <si>
    <t>정대철</t>
  </si>
  <si>
    <t>01051969433</t>
  </si>
  <si>
    <t>10250</t>
  </si>
  <si>
    <t>최조은</t>
  </si>
  <si>
    <t>01063396714</t>
  </si>
  <si>
    <t>05693</t>
  </si>
  <si>
    <t>박건희</t>
  </si>
  <si>
    <t>01064134669</t>
  </si>
  <si>
    <t>07670</t>
  </si>
  <si>
    <t>08740</t>
  </si>
  <si>
    <t>이정민</t>
  </si>
  <si>
    <t>16838</t>
  </si>
  <si>
    <t>Ceiling</t>
    <phoneticPr fontId="5" type="noConversion"/>
  </si>
  <si>
    <t>70% D.C</t>
    <phoneticPr fontId="5" type="noConversion"/>
  </si>
  <si>
    <r>
      <t>청구</t>
    </r>
    <r>
      <rPr>
        <b/>
        <sz val="10"/>
        <color theme="1"/>
        <rFont val="맑은 고딕"/>
        <family val="2"/>
        <charset val="129"/>
      </rPr>
      <t xml:space="preserve"> 중량</t>
    </r>
    <phoneticPr fontId="5" type="noConversion"/>
  </si>
  <si>
    <r>
      <t>AFT (KRW)
*25</t>
    </r>
    <r>
      <rPr>
        <b/>
        <sz val="10"/>
        <color theme="1"/>
        <rFont val="맑은 고딕"/>
        <family val="2"/>
        <charset val="129"/>
      </rPr>
      <t>년</t>
    </r>
    <r>
      <rPr>
        <b/>
        <sz val="10"/>
        <color theme="1"/>
        <rFont val="Calibri"/>
        <family val="2"/>
      </rPr>
      <t xml:space="preserve"> 1</t>
    </r>
    <r>
      <rPr>
        <b/>
        <sz val="10"/>
        <color theme="1"/>
        <rFont val="맑은 고딕"/>
        <family val="2"/>
        <charset val="129"/>
      </rPr>
      <t>월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2"/>
        <charset val="129"/>
      </rPr>
      <t>우체국</t>
    </r>
    <r>
      <rPr>
        <b/>
        <sz val="10"/>
        <color theme="1"/>
        <rFont val="Calibri"/>
        <family val="2"/>
      </rPr>
      <t xml:space="preserve">
</t>
    </r>
    <r>
      <rPr>
        <b/>
        <sz val="10"/>
        <color theme="1"/>
        <rFont val="맑은 고딕"/>
        <family val="2"/>
        <charset val="129"/>
      </rPr>
      <t>택배운임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2"/>
        <charset val="129"/>
      </rPr>
      <t>인상</t>
    </r>
    <r>
      <rPr>
        <b/>
        <sz val="10"/>
        <color theme="1"/>
        <rFont val="Calibri"/>
        <family val="2"/>
      </rPr>
      <t xml:space="preserve">
(5,695</t>
    </r>
    <r>
      <rPr>
        <b/>
        <sz val="10"/>
        <color theme="1"/>
        <rFont val="맑은 고딕"/>
        <family val="2"/>
        <charset val="129"/>
      </rPr>
      <t>원</t>
    </r>
    <r>
      <rPr>
        <b/>
        <sz val="10"/>
        <color theme="1"/>
        <rFont val="Calibri"/>
        <family val="2"/>
      </rPr>
      <t xml:space="preserve"> -&gt; 5,795</t>
    </r>
    <r>
      <rPr>
        <b/>
        <sz val="10"/>
        <color theme="1"/>
        <rFont val="맑은 고딕"/>
        <family val="2"/>
        <charset val="129"/>
      </rPr>
      <t>원</t>
    </r>
    <r>
      <rPr>
        <b/>
        <sz val="10"/>
        <color theme="1"/>
        <rFont val="Calibri"/>
        <family val="2"/>
      </rPr>
      <t>)</t>
    </r>
    <phoneticPr fontId="5" type="noConversion"/>
  </si>
  <si>
    <t>제주도 배송 비용
KRW 500</t>
    <phoneticPr fontId="5" type="noConversion"/>
  </si>
  <si>
    <t>THC
할증료 (X)</t>
    <phoneticPr fontId="5" type="noConversion"/>
  </si>
  <si>
    <t>2025-09-04</t>
  </si>
  <si>
    <t>LHR</t>
  </si>
  <si>
    <t>MODUBUY_UK (NYZ)</t>
  </si>
  <si>
    <t>OZ522</t>
  </si>
  <si>
    <t>ASIANA AIRLINES</t>
  </si>
  <si>
    <t>LX PANTOS U.K. LIMITED</t>
  </si>
  <si>
    <t>06226</t>
  </si>
  <si>
    <t>NYGIRLZ.CO.KR  EBAY.COM</t>
  </si>
  <si>
    <t>NYGIRLZ.CO.KR</t>
  </si>
  <si>
    <t>NYGIRLZ.CO.KR  EBAY</t>
  </si>
  <si>
    <t>유승훈</t>
  </si>
  <si>
    <t>이진우</t>
  </si>
  <si>
    <t>김예진</t>
  </si>
  <si>
    <t>배서희</t>
  </si>
  <si>
    <t>01044014005</t>
  </si>
  <si>
    <t>31184</t>
  </si>
  <si>
    <t>NYGIRLZ.CO.KR  WWW.EBAY.COM</t>
  </si>
  <si>
    <t>신지윤</t>
  </si>
  <si>
    <t>01054438462</t>
  </si>
  <si>
    <t>13003</t>
  </si>
  <si>
    <t>NYGIRLZ.CO.KR  SCOTCHWHISKY.COM</t>
  </si>
  <si>
    <t>전인서</t>
  </si>
  <si>
    <t>01094566991</t>
  </si>
  <si>
    <t>12248</t>
  </si>
  <si>
    <t>NYGIRLZ.CO.KR  AMAZON</t>
  </si>
  <si>
    <t>14977</t>
  </si>
  <si>
    <t>노현수</t>
  </si>
  <si>
    <t>01079395532</t>
  </si>
  <si>
    <t>16103</t>
  </si>
  <si>
    <t>NYGIRLZ.CO.KR  HTTPS   WWW.WARHAMMER.COM</t>
  </si>
  <si>
    <t>김도현</t>
  </si>
  <si>
    <t>21312</t>
  </si>
  <si>
    <t>14574</t>
  </si>
  <si>
    <t>조효정</t>
  </si>
  <si>
    <t>01040025654</t>
  </si>
  <si>
    <t>03615</t>
  </si>
  <si>
    <t>22810</t>
  </si>
  <si>
    <t>김건우</t>
  </si>
  <si>
    <t>46726</t>
  </si>
  <si>
    <t>NYGIRLZ.CO.KR  ADIDAS</t>
  </si>
  <si>
    <t>금혜인</t>
  </si>
  <si>
    <t>01024565907</t>
  </si>
  <si>
    <t>08548</t>
  </si>
  <si>
    <t>NYGIRLZ.CO.KR  VINTED</t>
  </si>
  <si>
    <t>박수경</t>
  </si>
  <si>
    <t>NYGIRLZ.CO.KR  HTTPS   WWW.ADIDAS.CO.UK</t>
  </si>
  <si>
    <t>김민서</t>
  </si>
  <si>
    <t>14547</t>
  </si>
  <si>
    <t>NYGIRLZ.CO.KR  JUNIOR EDITION</t>
  </si>
  <si>
    <t>최혜경</t>
  </si>
  <si>
    <t>01092483910</t>
  </si>
  <si>
    <t>31931</t>
  </si>
  <si>
    <t>NYGIRLZ.CO.KR  JUNIOREDITION.COM</t>
  </si>
  <si>
    <t>07595</t>
  </si>
  <si>
    <t>오성홍</t>
  </si>
  <si>
    <t>01035342424</t>
  </si>
  <si>
    <t>MODUBUY_UK</t>
  </si>
  <si>
    <t>MODUBUY.COM  EBAY.CO.UK</t>
  </si>
  <si>
    <t>청우</t>
  </si>
  <si>
    <t>BAROSA.ME  HTTPS   WWW.AMAZON.CO.UK</t>
  </si>
  <si>
    <t>BLOG.NAVER.COM MODUBUYS</t>
  </si>
  <si>
    <t>IPORTER.COM</t>
  </si>
  <si>
    <t>이훈</t>
  </si>
  <si>
    <t>MODUBUY.COM</t>
  </si>
  <si>
    <t>10908</t>
  </si>
  <si>
    <t>이주섭</t>
  </si>
  <si>
    <t>01056740679</t>
  </si>
  <si>
    <t>41958</t>
  </si>
  <si>
    <t>최영식</t>
  </si>
  <si>
    <t>01025895711</t>
  </si>
  <si>
    <t>03127</t>
  </si>
  <si>
    <t>이형근</t>
  </si>
  <si>
    <t>01087883899</t>
  </si>
  <si>
    <t>47278</t>
  </si>
  <si>
    <t>최현경</t>
  </si>
  <si>
    <t>01098187947</t>
  </si>
  <si>
    <t>47846</t>
  </si>
  <si>
    <t>16817</t>
  </si>
  <si>
    <t>05698</t>
  </si>
  <si>
    <t>14111</t>
  </si>
  <si>
    <t>05084</t>
  </si>
  <si>
    <t>14989</t>
  </si>
  <si>
    <t>05853</t>
  </si>
  <si>
    <t>송상아</t>
  </si>
  <si>
    <t>01056672548</t>
  </si>
  <si>
    <t>14550</t>
  </si>
  <si>
    <t>홍성익</t>
  </si>
  <si>
    <t>01091679736</t>
  </si>
  <si>
    <t>46753</t>
  </si>
  <si>
    <t>06326</t>
  </si>
  <si>
    <t>NYGIRLZ.CO.KR  WWW.WARHAMMER.COM</t>
  </si>
  <si>
    <t>남궁혁</t>
  </si>
  <si>
    <t>22007</t>
  </si>
  <si>
    <t>NYGIRLZ.CO.KR  CLASSICFOOTBALLSHIRTS</t>
  </si>
  <si>
    <t>34183</t>
  </si>
  <si>
    <t>김지홍</t>
  </si>
  <si>
    <t>13922</t>
  </si>
  <si>
    <t>서은선</t>
  </si>
  <si>
    <t>01099496411</t>
  </si>
  <si>
    <t>NYGIRLZ.CO.KR  HTTPS   WWW.VINTED.CO.UK</t>
  </si>
  <si>
    <t>06156</t>
  </si>
  <si>
    <t>김순해</t>
  </si>
  <si>
    <t>01030711893</t>
  </si>
  <si>
    <t>41915</t>
  </si>
  <si>
    <t>NYGIRLZ.CO.KR  UK.PUMA.COM</t>
  </si>
  <si>
    <t>김형준</t>
  </si>
  <si>
    <t>NYGIRLZ.CO.KR  HTTPS   WWW.AMAZON.CO.UK</t>
  </si>
  <si>
    <t>NYGIRLZ.CO.KR  ADIDAS.CO.UK</t>
  </si>
  <si>
    <t>03060</t>
  </si>
  <si>
    <t>손명규</t>
  </si>
  <si>
    <t>01024295724</t>
  </si>
  <si>
    <t>38615</t>
  </si>
  <si>
    <t>정태원</t>
  </si>
  <si>
    <t>01097466137</t>
  </si>
  <si>
    <t>10546</t>
  </si>
  <si>
    <t>NYGIRLZ.CO.KR  SUPREME</t>
  </si>
  <si>
    <t>44215</t>
  </si>
  <si>
    <t>NYGIRLZ.CO.KR  HTTPS   WWW.VINTAGEFOOTBALLSHIRTS.C</t>
  </si>
  <si>
    <t>최우혁</t>
  </si>
  <si>
    <t>01092065048</t>
  </si>
  <si>
    <t>46005</t>
  </si>
  <si>
    <t>08098</t>
  </si>
  <si>
    <t>13406</t>
  </si>
  <si>
    <t>NYGIRLZ.CO.KR  HTTPS   COFFEECLASSICS.CO.UK</t>
  </si>
  <si>
    <t>오혜진</t>
  </si>
  <si>
    <t>31465</t>
  </si>
  <si>
    <t>이상훈</t>
  </si>
  <si>
    <t>01051448318</t>
  </si>
  <si>
    <t>04375</t>
  </si>
  <si>
    <t>신리아</t>
  </si>
  <si>
    <t>01071905513</t>
  </si>
  <si>
    <t>04632</t>
  </si>
  <si>
    <t>NYGIRLZ.CO.KR  ASOS</t>
  </si>
  <si>
    <t>김가영</t>
  </si>
  <si>
    <t>10070</t>
  </si>
  <si>
    <t>김유민</t>
  </si>
  <si>
    <t>06321</t>
  </si>
  <si>
    <t>이준호</t>
  </si>
  <si>
    <t>NYGIRLZ.CO.KR  PRODIRECTSPORT</t>
  </si>
  <si>
    <t>김진영</t>
  </si>
  <si>
    <t>01054200908</t>
  </si>
  <si>
    <t>유지영</t>
  </si>
  <si>
    <t>01044241914</t>
  </si>
  <si>
    <t>백은지</t>
  </si>
  <si>
    <t>01038135377</t>
  </si>
  <si>
    <t>04745</t>
  </si>
  <si>
    <t>2025-09-11</t>
  </si>
  <si>
    <t>AIRZETA CO., LTD</t>
  </si>
  <si>
    <t>51158</t>
  </si>
  <si>
    <t>16016</t>
  </si>
  <si>
    <t>김진희</t>
  </si>
  <si>
    <t>14548</t>
  </si>
  <si>
    <t>NYGIRLZ.CO.KR  JUNIOREDITION</t>
  </si>
  <si>
    <t>용아람</t>
  </si>
  <si>
    <t>01038080827</t>
  </si>
  <si>
    <t>유광</t>
  </si>
  <si>
    <t>01084777974</t>
  </si>
  <si>
    <t>12962</t>
  </si>
  <si>
    <t>윤명철</t>
  </si>
  <si>
    <t>01096090565</t>
  </si>
  <si>
    <t>58567</t>
  </si>
  <si>
    <t>정이나</t>
  </si>
  <si>
    <t>01091820473</t>
  </si>
  <si>
    <t>08237</t>
  </si>
  <si>
    <t>12285</t>
  </si>
  <si>
    <t>48048</t>
  </si>
  <si>
    <t>김민정</t>
  </si>
  <si>
    <t>NYGIRLZ.CO.KR  AMAZON.CO.UK</t>
  </si>
  <si>
    <t>21986</t>
  </si>
  <si>
    <t>정해혁</t>
  </si>
  <si>
    <t>01087166092</t>
  </si>
  <si>
    <t>03715</t>
  </si>
  <si>
    <t>장민지</t>
  </si>
  <si>
    <t>01050400698</t>
  </si>
  <si>
    <t>48442</t>
  </si>
  <si>
    <t>21387</t>
  </si>
  <si>
    <t>16318</t>
  </si>
  <si>
    <t>박승희</t>
  </si>
  <si>
    <t>01099162216</t>
  </si>
  <si>
    <t>21510</t>
  </si>
  <si>
    <t>NYGIRLZ.CO.KR  HTTPS   WWW.ADIDAS.CO.UK CONFIRMATI</t>
  </si>
  <si>
    <t>김진숙</t>
  </si>
  <si>
    <t>46772</t>
  </si>
  <si>
    <t>정주리</t>
  </si>
  <si>
    <t>01079046438</t>
  </si>
  <si>
    <t>이지혜</t>
  </si>
  <si>
    <t>한만서</t>
  </si>
  <si>
    <t>01047758128</t>
  </si>
  <si>
    <t>12644</t>
  </si>
  <si>
    <t>김재욱</t>
  </si>
  <si>
    <t>01044773213</t>
  </si>
  <si>
    <t>03958</t>
  </si>
  <si>
    <t>MODUBUY.COM  FORTNUMANDMASON.COM</t>
  </si>
  <si>
    <t>47128</t>
  </si>
  <si>
    <t>BAROSA.ME  HTTPS   WWW.MASTEROFMALT.COM</t>
  </si>
  <si>
    <t>41195</t>
  </si>
  <si>
    <t>이혜인</t>
  </si>
  <si>
    <t>22002</t>
  </si>
  <si>
    <t>BAROSA.ME  HTTPS   WWW.THEWHISKYEXCHANGE.COM</t>
  </si>
  <si>
    <t>서정규</t>
  </si>
  <si>
    <t>01050590125</t>
  </si>
  <si>
    <t>17324</t>
  </si>
  <si>
    <t>이행자</t>
  </si>
  <si>
    <t>01085796550</t>
  </si>
  <si>
    <t>41099</t>
  </si>
  <si>
    <t>03712</t>
  </si>
  <si>
    <t>16008</t>
  </si>
  <si>
    <t>김기원</t>
  </si>
  <si>
    <t>01028395250</t>
  </si>
  <si>
    <t>21667</t>
  </si>
  <si>
    <t>이기철</t>
  </si>
  <si>
    <t>01032037133</t>
  </si>
  <si>
    <t>13840</t>
  </si>
  <si>
    <t>NYGIRLZ.CO.KR  WWW.ACCU.CO.UK</t>
  </si>
  <si>
    <t>06373</t>
  </si>
  <si>
    <t>신은지</t>
  </si>
  <si>
    <t>01071725869</t>
  </si>
  <si>
    <t>05085</t>
  </si>
  <si>
    <t>08709</t>
  </si>
  <si>
    <t>18362</t>
  </si>
  <si>
    <t>06601</t>
  </si>
  <si>
    <t>34890</t>
  </si>
  <si>
    <t>06221</t>
  </si>
  <si>
    <t>정인아</t>
  </si>
  <si>
    <t>01049141144</t>
  </si>
  <si>
    <t>25060</t>
  </si>
  <si>
    <t>NYGIRLZ.CO.KR  HTTPS   WWW.EBAY.COM</t>
  </si>
  <si>
    <t>류충현</t>
  </si>
  <si>
    <t>01050494888</t>
  </si>
  <si>
    <t>08269</t>
  </si>
  <si>
    <t>이건희</t>
  </si>
  <si>
    <t>01028286377</t>
  </si>
  <si>
    <t>08254</t>
  </si>
  <si>
    <t>류리라</t>
  </si>
  <si>
    <t>01026184888</t>
  </si>
  <si>
    <t>16898</t>
  </si>
  <si>
    <t>05503</t>
  </si>
  <si>
    <t>김민재</t>
  </si>
  <si>
    <t>63324</t>
  </si>
  <si>
    <t>김민기</t>
  </si>
  <si>
    <t>01050423955</t>
  </si>
  <si>
    <t>61408</t>
  </si>
  <si>
    <t>정수진</t>
  </si>
  <si>
    <t>김수연</t>
  </si>
  <si>
    <t>01056480403</t>
  </si>
  <si>
    <t>13000</t>
  </si>
  <si>
    <t>NYGIRLZ.CO.KR  OFFSPRING.CO.UK</t>
  </si>
  <si>
    <t>제리샵</t>
  </si>
  <si>
    <t>01033256893</t>
  </si>
  <si>
    <t>10412</t>
  </si>
  <si>
    <t>오정민</t>
  </si>
  <si>
    <t>이지현</t>
  </si>
  <si>
    <t>이동우</t>
  </si>
  <si>
    <t>이수진</t>
  </si>
  <si>
    <t>12921</t>
  </si>
  <si>
    <t>김지혜</t>
  </si>
  <si>
    <t>2025-09-18</t>
  </si>
  <si>
    <t>04769</t>
  </si>
  <si>
    <t>18149</t>
  </si>
  <si>
    <t>14583</t>
  </si>
  <si>
    <t>11307</t>
  </si>
  <si>
    <t>노성문</t>
  </si>
  <si>
    <t>01086403934</t>
  </si>
  <si>
    <t>31093</t>
  </si>
  <si>
    <t>조윤찬</t>
  </si>
  <si>
    <t>01085013553</t>
  </si>
  <si>
    <t>16214</t>
  </si>
  <si>
    <t>62357</t>
  </si>
  <si>
    <t>03507</t>
  </si>
  <si>
    <t>63546</t>
  </si>
  <si>
    <t>51628</t>
  </si>
  <si>
    <t>이현재</t>
  </si>
  <si>
    <t>01027118930</t>
  </si>
  <si>
    <t>46048</t>
  </si>
  <si>
    <t>박찬영</t>
  </si>
  <si>
    <t>01026668393</t>
  </si>
  <si>
    <t>12163</t>
  </si>
  <si>
    <t>김민표</t>
  </si>
  <si>
    <t>01091581164</t>
  </si>
  <si>
    <t>05567</t>
  </si>
  <si>
    <t>이태중</t>
  </si>
  <si>
    <t>01049147221</t>
  </si>
  <si>
    <t>박준호</t>
  </si>
  <si>
    <t>NYGIRLZ.CO.KR  AMAZON.COM</t>
  </si>
  <si>
    <t>18503</t>
  </si>
  <si>
    <t>08011</t>
  </si>
  <si>
    <t>NYGIRLZ.CO.KR  HM.COM</t>
  </si>
  <si>
    <t>14345</t>
  </si>
  <si>
    <t>이진원</t>
  </si>
  <si>
    <t>01030255410</t>
  </si>
  <si>
    <t>61766</t>
  </si>
  <si>
    <t>NYGIRLZ.CO.KR  AQUA SWIM SUPPLIES</t>
  </si>
  <si>
    <t>06597</t>
  </si>
  <si>
    <t>22003</t>
  </si>
  <si>
    <t>42995</t>
  </si>
  <si>
    <t>김자영</t>
  </si>
  <si>
    <t>01094389952</t>
  </si>
  <si>
    <t>05633</t>
  </si>
  <si>
    <t>NYGIRLZ.CO.KR  VINTED.CO.UK</t>
  </si>
  <si>
    <t>한진</t>
  </si>
  <si>
    <t>15011</t>
  </si>
  <si>
    <t>남윤화</t>
  </si>
  <si>
    <t>01062813052</t>
  </si>
  <si>
    <t>12107</t>
  </si>
  <si>
    <t>박진주</t>
  </si>
  <si>
    <t>강준영</t>
  </si>
  <si>
    <t>김주현</t>
  </si>
  <si>
    <t>김일환</t>
  </si>
  <si>
    <t>05224</t>
  </si>
  <si>
    <t>07620</t>
  </si>
  <si>
    <t>이현민</t>
  </si>
  <si>
    <t>01066767155</t>
  </si>
  <si>
    <t>55146</t>
  </si>
  <si>
    <t>NYGIRLZ.CO.KR  OAKLEY UK</t>
  </si>
  <si>
    <t>유단비</t>
  </si>
  <si>
    <t>01055482704</t>
  </si>
  <si>
    <t>57974</t>
  </si>
  <si>
    <t>16919</t>
  </si>
  <si>
    <t>이혜민</t>
  </si>
  <si>
    <t>01093878492</t>
  </si>
  <si>
    <t>57767</t>
  </si>
  <si>
    <t>07236</t>
  </si>
  <si>
    <t>조아영</t>
  </si>
  <si>
    <t>28221</t>
  </si>
  <si>
    <t>NYGIRLZ.CO.KR  ELEMENTGAMES.CO.UK</t>
  </si>
  <si>
    <t>02423</t>
  </si>
  <si>
    <t>최진우</t>
  </si>
  <si>
    <t>06376</t>
  </si>
  <si>
    <t>06091</t>
  </si>
  <si>
    <t>10115</t>
  </si>
  <si>
    <t>10419</t>
  </si>
  <si>
    <t>김나영</t>
  </si>
  <si>
    <t>NYGIRLZ.CO.KR  AQUASWIMSUPPLIES</t>
  </si>
  <si>
    <t>김나리</t>
  </si>
  <si>
    <t>01026718349</t>
  </si>
  <si>
    <t>08735</t>
  </si>
  <si>
    <t>2025-09-25</t>
  </si>
  <si>
    <t>99431913906</t>
  </si>
  <si>
    <t>PGB022889228</t>
  </si>
  <si>
    <t>임채원</t>
  </si>
  <si>
    <t>01047791427</t>
  </si>
  <si>
    <t>35243</t>
  </si>
  <si>
    <t>2258159</t>
  </si>
  <si>
    <t>6094313738283</t>
  </si>
  <si>
    <t>NYZ_UK_52509230013</t>
  </si>
  <si>
    <t>PGB022862438</t>
  </si>
  <si>
    <t>장우민</t>
  </si>
  <si>
    <t>01089966968</t>
  </si>
  <si>
    <t>04202</t>
  </si>
  <si>
    <t>6094313737795</t>
  </si>
  <si>
    <t>NYZ_UK_52509230012</t>
  </si>
  <si>
    <t>PGB017680059</t>
  </si>
  <si>
    <t>2258157</t>
  </si>
  <si>
    <t>6094305857698</t>
  </si>
  <si>
    <t>MODUBUYUKPD_12509180046</t>
  </si>
  <si>
    <t>PGB017680020</t>
  </si>
  <si>
    <t>권성진</t>
  </si>
  <si>
    <t>01099007920</t>
  </si>
  <si>
    <t>04208</t>
  </si>
  <si>
    <t>MODUBUY.COM  AMAZON.CO.UK</t>
  </si>
  <si>
    <t>6094305857659</t>
  </si>
  <si>
    <t>MODUBUYUKPD_12509110032</t>
  </si>
  <si>
    <t>PGB017680057</t>
  </si>
  <si>
    <t>6094305857696</t>
  </si>
  <si>
    <t>MODUBUYUKPP_12509180018</t>
  </si>
  <si>
    <t>PGB017680068</t>
  </si>
  <si>
    <t>6094305857707</t>
  </si>
  <si>
    <t>MODUBUYUKPD_12509210021</t>
  </si>
  <si>
    <t>PGB017706646</t>
  </si>
  <si>
    <t>전재헌</t>
  </si>
  <si>
    <t>01082470423</t>
  </si>
  <si>
    <t>11455</t>
  </si>
  <si>
    <t>6094313757426</t>
  </si>
  <si>
    <t>IPORTER_UK_52509220001</t>
  </si>
  <si>
    <t>PGB017680014</t>
  </si>
  <si>
    <t>6094305857653</t>
  </si>
  <si>
    <t>MODUBUYUKPD_12509100045</t>
  </si>
  <si>
    <t>PGB017680027</t>
  </si>
  <si>
    <t>6094305857666</t>
  </si>
  <si>
    <t>MODUBUYUKPP_12509120031</t>
  </si>
  <si>
    <t>PGB017680061</t>
  </si>
  <si>
    <t>이덕주</t>
  </si>
  <si>
    <t>01036871267</t>
  </si>
  <si>
    <t>03938</t>
  </si>
  <si>
    <t>6094305857700</t>
  </si>
  <si>
    <t>BAROSA_UK_12509190026</t>
  </si>
  <si>
    <t>PGB017680056</t>
  </si>
  <si>
    <t>박지은</t>
  </si>
  <si>
    <t>01026346605</t>
  </si>
  <si>
    <t>31091</t>
  </si>
  <si>
    <t>6094305857695</t>
  </si>
  <si>
    <t>JANEPAPA_UK_12509180015</t>
  </si>
  <si>
    <t>PGB017680055</t>
  </si>
  <si>
    <t>이용현</t>
  </si>
  <si>
    <t>01095187017</t>
  </si>
  <si>
    <t>14598</t>
  </si>
  <si>
    <t>6094305857694</t>
  </si>
  <si>
    <t>JANEPAPA_UK_12509180014</t>
  </si>
  <si>
    <t>PGB017680053</t>
  </si>
  <si>
    <t>송준수</t>
  </si>
  <si>
    <t>01095285579</t>
  </si>
  <si>
    <t>24279</t>
  </si>
  <si>
    <t>6094305857692</t>
  </si>
  <si>
    <t>BAROSA_UK_12509180002</t>
  </si>
  <si>
    <t>PGB017680048</t>
  </si>
  <si>
    <t>임예진</t>
  </si>
  <si>
    <t>01099432688</t>
  </si>
  <si>
    <t>12251</t>
  </si>
  <si>
    <t>6094305857687</t>
  </si>
  <si>
    <t>JANEPAPA_UK_12509170037</t>
  </si>
  <si>
    <t>PGB017680046</t>
  </si>
  <si>
    <t>노현서</t>
  </si>
  <si>
    <t>01072222293</t>
  </si>
  <si>
    <t>11472</t>
  </si>
  <si>
    <t>6094305857685</t>
  </si>
  <si>
    <t>JANEPAPA_UK_12509170025</t>
  </si>
  <si>
    <t>PGB017680045</t>
  </si>
  <si>
    <t>6094305857684</t>
  </si>
  <si>
    <t>BAROSA_UK_12509170015</t>
  </si>
  <si>
    <t>PGB017680043</t>
  </si>
  <si>
    <t>이우준</t>
  </si>
  <si>
    <t>01076169749</t>
  </si>
  <si>
    <t>61036</t>
  </si>
  <si>
    <t>6094305857682</t>
  </si>
  <si>
    <t>JANEPAPA_UK_12509170007</t>
  </si>
  <si>
    <t>PGB017680042</t>
  </si>
  <si>
    <t>박재현</t>
  </si>
  <si>
    <t>01082012998</t>
  </si>
  <si>
    <t>22167</t>
  </si>
  <si>
    <t>BAROSA.ME  HTTPS   WWW.EBAY.CO.UK</t>
  </si>
  <si>
    <t>6094305857681</t>
  </si>
  <si>
    <t>BAROSA_UK_12509160056</t>
  </si>
  <si>
    <t>PGB017680037</t>
  </si>
  <si>
    <t>정현욱</t>
  </si>
  <si>
    <t>01076090141</t>
  </si>
  <si>
    <t>14643</t>
  </si>
  <si>
    <t>6094305857676</t>
  </si>
  <si>
    <t>JANEPAPA_UK_12509150050</t>
  </si>
  <si>
    <t>PGB022892541</t>
  </si>
  <si>
    <t>6094313739105</t>
  </si>
  <si>
    <t>NYZ_UK_52509230085</t>
  </si>
  <si>
    <t>PGB022895386</t>
  </si>
  <si>
    <t>NYGIRLZ.CO.KR  WWW.EBAY.COM  UK</t>
  </si>
  <si>
    <t>6094314078048</t>
  </si>
  <si>
    <t>NYZ_UK_52509230084</t>
  </si>
  <si>
    <t>PGB022883904</t>
  </si>
  <si>
    <t>01041147044</t>
  </si>
  <si>
    <t>46605</t>
  </si>
  <si>
    <t>6094313739112</t>
  </si>
  <si>
    <t>NYZ_UK_52509230083</t>
  </si>
  <si>
    <t>PGB017710108</t>
  </si>
  <si>
    <t>정경주</t>
  </si>
  <si>
    <t>01050995426</t>
  </si>
  <si>
    <t>04547</t>
  </si>
  <si>
    <t>6094314078661</t>
  </si>
  <si>
    <t>NYZ_UK_52509230071</t>
  </si>
  <si>
    <t>PGB022872840</t>
  </si>
  <si>
    <t>진익성</t>
  </si>
  <si>
    <t>01040112476</t>
  </si>
  <si>
    <t>16653</t>
  </si>
  <si>
    <t>6094313738585</t>
  </si>
  <si>
    <t>NYZ_UK_52509230070</t>
  </si>
  <si>
    <t>PGB019638605</t>
  </si>
  <si>
    <t>01029906986</t>
  </si>
  <si>
    <t>21934</t>
  </si>
  <si>
    <t>NYGIRLZ.CO.KR  HTTPS   EBAY.US M XERLBU</t>
  </si>
  <si>
    <t>6094313739045</t>
  </si>
  <si>
    <t>NYZ_UK_52509230069</t>
  </si>
  <si>
    <t>PGB022874159</t>
  </si>
  <si>
    <t>6094313738494</t>
  </si>
  <si>
    <t>NYZ_UK_52509230068</t>
  </si>
  <si>
    <t>PGB022852272</t>
  </si>
  <si>
    <t>6094313739039</t>
  </si>
  <si>
    <t>NYZ_UK_52509230067</t>
  </si>
  <si>
    <t>PGB022856208</t>
  </si>
  <si>
    <t>신유미</t>
  </si>
  <si>
    <t>01075356262</t>
  </si>
  <si>
    <t>6094313738703</t>
  </si>
  <si>
    <t>NYZ_UK_52509230066</t>
  </si>
  <si>
    <t>PGB022849795</t>
  </si>
  <si>
    <t>6094314079523</t>
  </si>
  <si>
    <t>NYZ_UK_52509230065</t>
  </si>
  <si>
    <t>PGB022853169</t>
  </si>
  <si>
    <t>강제웅</t>
  </si>
  <si>
    <t>01072782046</t>
  </si>
  <si>
    <t>05807</t>
  </si>
  <si>
    <t>6094313739103</t>
  </si>
  <si>
    <t>NYZ_UK_52509230064</t>
  </si>
  <si>
    <t>PGB019636680</t>
  </si>
  <si>
    <t>김준용</t>
  </si>
  <si>
    <t>01099898802</t>
  </si>
  <si>
    <t>28613</t>
  </si>
  <si>
    <t>NYGIRLZ.CO.KR  DYNOLIGHT RACING LTD</t>
  </si>
  <si>
    <t>6094313738603</t>
  </si>
  <si>
    <t>NYZ_UK_52509230063</t>
  </si>
  <si>
    <t>PGB019638770</t>
  </si>
  <si>
    <t>주성훈</t>
  </si>
  <si>
    <t>01068629030</t>
  </si>
  <si>
    <t>6094313737658</t>
  </si>
  <si>
    <t>NYZ_UK_52509230062</t>
  </si>
  <si>
    <t>PGB019640877</t>
  </si>
  <si>
    <t>차동심</t>
  </si>
  <si>
    <t>01037788688</t>
  </si>
  <si>
    <t>03998</t>
  </si>
  <si>
    <t>NYGIRLZ.CO.KR  195MPH</t>
  </si>
  <si>
    <t>6094313738470</t>
  </si>
  <si>
    <t>NYZ_UK_52509230061</t>
  </si>
  <si>
    <t>PGB022858802</t>
  </si>
  <si>
    <t>6094313738323</t>
  </si>
  <si>
    <t>NYZ_UK_52509230060</t>
  </si>
  <si>
    <t>PGB019637405</t>
  </si>
  <si>
    <t>6094313739037</t>
  </si>
  <si>
    <t>NYZ_UK_52509230035</t>
  </si>
  <si>
    <t>PGB022867668</t>
  </si>
  <si>
    <t>권지웅</t>
  </si>
  <si>
    <t>01089029840</t>
  </si>
  <si>
    <t>6094313737907</t>
  </si>
  <si>
    <t>NYZ_UK_52509230034</t>
  </si>
  <si>
    <t>PGB019639662</t>
  </si>
  <si>
    <t>6094313738925</t>
  </si>
  <si>
    <t>NYZ_UK_52509230033</t>
  </si>
  <si>
    <t>PGB022850697</t>
  </si>
  <si>
    <t>박현우</t>
  </si>
  <si>
    <t>01091527441</t>
  </si>
  <si>
    <t>55152</t>
  </si>
  <si>
    <t>6094313739115</t>
  </si>
  <si>
    <t>NYZ_UK_52509230032</t>
  </si>
  <si>
    <t>PGB022885135</t>
  </si>
  <si>
    <t>윤나리</t>
  </si>
  <si>
    <t>01066716094</t>
  </si>
  <si>
    <t>6094313738612</t>
  </si>
  <si>
    <t>NYZ_UK_52509230031</t>
  </si>
  <si>
    <t>PGB022858270</t>
  </si>
  <si>
    <t>이종수</t>
  </si>
  <si>
    <t>01025821622</t>
  </si>
  <si>
    <t>44202</t>
  </si>
  <si>
    <t>6094313737655</t>
  </si>
  <si>
    <t>NYZ_UK_52509230030</t>
  </si>
  <si>
    <t>PGB022860715</t>
  </si>
  <si>
    <t>김민태</t>
  </si>
  <si>
    <t>01087374281</t>
  </si>
  <si>
    <t>04626</t>
  </si>
  <si>
    <t>NYGIRLZ.CO.KR  JERKS</t>
  </si>
  <si>
    <t>6094313739192</t>
  </si>
  <si>
    <t>NYZ_UK_52509230029</t>
  </si>
  <si>
    <t>PGB019638974</t>
  </si>
  <si>
    <t>임혁순</t>
  </si>
  <si>
    <t>01025145474</t>
  </si>
  <si>
    <t>08395</t>
  </si>
  <si>
    <t>NYGIRLZ.CO.KR  DUNKLOW.COM</t>
  </si>
  <si>
    <t>6094313738169 (2)</t>
  </si>
  <si>
    <t>NYZ_UK_52509230028</t>
  </si>
  <si>
    <t>PGB022850630</t>
  </si>
  <si>
    <t>한성희</t>
  </si>
  <si>
    <t>01045670110</t>
  </si>
  <si>
    <t>25552</t>
  </si>
  <si>
    <t>NYGIRLZ.CO.KR  AUTOFINESSE.COM</t>
  </si>
  <si>
    <t>6094313739022</t>
  </si>
  <si>
    <t>NYZ_UK_52509230027</t>
  </si>
  <si>
    <t>PGB022891525</t>
  </si>
  <si>
    <t>6094313737259</t>
  </si>
  <si>
    <t>NYZ_UK_52509230026</t>
  </si>
  <si>
    <t>PGB022875833</t>
  </si>
  <si>
    <t>6094313738119</t>
  </si>
  <si>
    <t>NYZ_UK_52509230025</t>
  </si>
  <si>
    <t>PGB022863890</t>
  </si>
  <si>
    <t>김세윤</t>
  </si>
  <si>
    <t>01090575261</t>
  </si>
  <si>
    <t>13597</t>
  </si>
  <si>
    <t>6094313737900</t>
  </si>
  <si>
    <t>NYZ_UK_52509230024</t>
  </si>
  <si>
    <t>PGB022878371</t>
  </si>
  <si>
    <t>6094313738727</t>
  </si>
  <si>
    <t>NYZ_UK_52509230011</t>
  </si>
  <si>
    <t>PGB022893035</t>
  </si>
  <si>
    <t>김도원</t>
  </si>
  <si>
    <t>01052434150</t>
  </si>
  <si>
    <t>08225</t>
  </si>
  <si>
    <t>6094313739068</t>
  </si>
  <si>
    <t>NYZ_UK_52509230010</t>
  </si>
  <si>
    <t>PGB022874382</t>
  </si>
  <si>
    <t>6094313739147</t>
  </si>
  <si>
    <t>NYZ_UK_52509230009</t>
  </si>
  <si>
    <t>PGB022893221</t>
  </si>
  <si>
    <t>6094313738822</t>
  </si>
  <si>
    <t>NYZ_UK_52509230008</t>
  </si>
  <si>
    <t>PGB022861025</t>
  </si>
  <si>
    <t>6094313738979</t>
  </si>
  <si>
    <t>NYZ_UK_52509230007</t>
  </si>
  <si>
    <t>PGB022849115</t>
  </si>
  <si>
    <t>성지민</t>
  </si>
  <si>
    <t>01050599777</t>
  </si>
  <si>
    <t>10239</t>
  </si>
  <si>
    <t>6094313738891</t>
  </si>
  <si>
    <t>NYZ_UK_52509230006</t>
  </si>
  <si>
    <t>PGB022852128</t>
  </si>
  <si>
    <t>박민정</t>
  </si>
  <si>
    <t>01074333327</t>
  </si>
  <si>
    <t>6094313739470</t>
  </si>
  <si>
    <t>NYZ_UK_52509230005</t>
  </si>
  <si>
    <t>PGB022857238</t>
  </si>
  <si>
    <t>박수진</t>
  </si>
  <si>
    <t>01076973691</t>
  </si>
  <si>
    <t>06035</t>
  </si>
  <si>
    <t>NYGIRLZ.CO.KR  JOHNLEWIS</t>
  </si>
  <si>
    <t>6094313739064</t>
  </si>
  <si>
    <t>NYZ_UK_52509230004</t>
  </si>
  <si>
    <t>PGB019639570</t>
  </si>
  <si>
    <t>이문태</t>
  </si>
  <si>
    <t>01097366908</t>
  </si>
  <si>
    <t>10595</t>
  </si>
  <si>
    <t>NYGIRLZ.CO.KR  ANCOATS BAG COMPANY</t>
  </si>
  <si>
    <t>6094313737363</t>
  </si>
  <si>
    <t>NYZ_UK_52509230003</t>
  </si>
  <si>
    <t>PGB022876269</t>
  </si>
  <si>
    <t>01063643517</t>
  </si>
  <si>
    <t>13638</t>
  </si>
  <si>
    <t>6094313738973</t>
  </si>
  <si>
    <t>NYZ_UK_52509230002</t>
  </si>
  <si>
    <t>PGB022847506</t>
  </si>
  <si>
    <t>6094313738817</t>
  </si>
  <si>
    <t>NYZ_UK_52509230001</t>
  </si>
  <si>
    <t>PGB022879397</t>
  </si>
  <si>
    <t>박정재</t>
  </si>
  <si>
    <t>01064183201</t>
  </si>
  <si>
    <t>31457</t>
  </si>
  <si>
    <t>6094314077521</t>
  </si>
  <si>
    <t>NYZ_UK_52509230082</t>
  </si>
  <si>
    <t>PGB022867085</t>
  </si>
  <si>
    <t>김은정</t>
  </si>
  <si>
    <t>01091760214</t>
  </si>
  <si>
    <t>07802</t>
  </si>
  <si>
    <t>6094313739430</t>
  </si>
  <si>
    <t>NYZ_UK_52509230081</t>
  </si>
  <si>
    <t>PGB022849502</t>
  </si>
  <si>
    <t>6094313738824</t>
  </si>
  <si>
    <t>NYZ_UK_52509230080</t>
  </si>
  <si>
    <t>PGB019632790</t>
  </si>
  <si>
    <t>박재혁</t>
  </si>
  <si>
    <t>01032620699</t>
  </si>
  <si>
    <t>14081</t>
  </si>
  <si>
    <t>6094313738255</t>
  </si>
  <si>
    <t>NYZ_UK_52509230079</t>
  </si>
  <si>
    <t>PGB022876340</t>
  </si>
  <si>
    <t>김수희</t>
  </si>
  <si>
    <t>01045238414</t>
  </si>
  <si>
    <t>04035</t>
  </si>
  <si>
    <t>6094313738545</t>
  </si>
  <si>
    <t>NYZ_UK_52509230078</t>
  </si>
  <si>
    <t>PGB022889235</t>
  </si>
  <si>
    <t>NYGIRLZ.CO.KR  HTTPS   WWW.EBAY.CO.UK ITM 32677208</t>
  </si>
  <si>
    <t>6094313739084</t>
  </si>
  <si>
    <t>NYZ_UK_52509230077</t>
  </si>
  <si>
    <t>PGB022863001</t>
  </si>
  <si>
    <t>이지영</t>
  </si>
  <si>
    <t>01041359912</t>
  </si>
  <si>
    <t>59691</t>
  </si>
  <si>
    <t>6094313739185</t>
  </si>
  <si>
    <t>NYZ_UK_52509230076</t>
  </si>
  <si>
    <t>PGB022874824</t>
  </si>
  <si>
    <t>이우창</t>
  </si>
  <si>
    <t>01089536948</t>
  </si>
  <si>
    <t>12581</t>
  </si>
  <si>
    <t>NYGIRLZ.CO.KR  HTTPS   STORE.LIVERPOOLFC.COM</t>
  </si>
  <si>
    <t>6094313738157</t>
  </si>
  <si>
    <t>NYZ_UK_52509230075</t>
  </si>
  <si>
    <t>PGB022853555</t>
  </si>
  <si>
    <t>6094313738605</t>
  </si>
  <si>
    <t>NYZ_UK_52509230074</t>
  </si>
  <si>
    <t>PGB022877030</t>
  </si>
  <si>
    <t>오정환</t>
  </si>
  <si>
    <t>01092708124</t>
  </si>
  <si>
    <t>15010</t>
  </si>
  <si>
    <t>6094313738868</t>
  </si>
  <si>
    <t>NYZ_UK_52509230073</t>
  </si>
  <si>
    <t>PGB019614857</t>
  </si>
  <si>
    <t>김재민</t>
  </si>
  <si>
    <t>01048500010</t>
  </si>
  <si>
    <t>04027</t>
  </si>
  <si>
    <t>6094313738706</t>
  </si>
  <si>
    <t>NYZ_UK_52509230072</t>
  </si>
  <si>
    <t>PGB019635707</t>
  </si>
  <si>
    <t>이용선</t>
  </si>
  <si>
    <t>01067553944</t>
  </si>
  <si>
    <t>03903</t>
  </si>
  <si>
    <t>NYGIRLZ.CO.KR  LUSH ONLINE</t>
  </si>
  <si>
    <t>6094313739102</t>
  </si>
  <si>
    <t>NYZ_UK_52509230059</t>
  </si>
  <si>
    <t>PGB022853459</t>
  </si>
  <si>
    <t>6094313738025</t>
  </si>
  <si>
    <t>NYZ_UK_52509230058</t>
  </si>
  <si>
    <t>PGB022876462</t>
  </si>
  <si>
    <t>신호찬</t>
  </si>
  <si>
    <t>01071308958</t>
  </si>
  <si>
    <t>36658</t>
  </si>
  <si>
    <t>6094313739283</t>
  </si>
  <si>
    <t>NYZ_UK_52509230057</t>
  </si>
  <si>
    <t>PGB022858460</t>
  </si>
  <si>
    <t>6094313738894</t>
  </si>
  <si>
    <t>NYZ_UK_52509230056</t>
  </si>
  <si>
    <t>PGB019637787</t>
  </si>
  <si>
    <t>6094313738931</t>
  </si>
  <si>
    <t>NYZ_UK_52509230055</t>
  </si>
  <si>
    <t>PGB022877134</t>
  </si>
  <si>
    <t>이경환</t>
  </si>
  <si>
    <t>01090568279</t>
  </si>
  <si>
    <t>04790</t>
  </si>
  <si>
    <t>6094313739005</t>
  </si>
  <si>
    <t>NYZ_UK_52509230054</t>
  </si>
  <si>
    <t>PGB022860210</t>
  </si>
  <si>
    <t>유경선</t>
  </si>
  <si>
    <t>01036876974</t>
  </si>
  <si>
    <t>13950</t>
  </si>
  <si>
    <t>6094313737846</t>
  </si>
  <si>
    <t>NYZ_UK_52509230053</t>
  </si>
  <si>
    <t>PGB022893317</t>
  </si>
  <si>
    <t>최아름</t>
  </si>
  <si>
    <t>01044024255</t>
  </si>
  <si>
    <t>49420</t>
  </si>
  <si>
    <t>NYGIRLZ.CO.KR  LITTLE TIGER DOGS</t>
  </si>
  <si>
    <t>6094313739097</t>
  </si>
  <si>
    <t>NYZ_UK_52509230052</t>
  </si>
  <si>
    <t>PGB022850170</t>
  </si>
  <si>
    <t>천진혁</t>
  </si>
  <si>
    <t>01033281068</t>
  </si>
  <si>
    <t>42057</t>
  </si>
  <si>
    <t>NYGIRLZ.CO.KR  DISCOGS.COM KO</t>
  </si>
  <si>
    <t>6094313737854</t>
  </si>
  <si>
    <t>NYZ_UK_52509230051</t>
  </si>
  <si>
    <t>PGB022856047</t>
  </si>
  <si>
    <t>김선진</t>
  </si>
  <si>
    <t>01031856100</t>
  </si>
  <si>
    <t>17002</t>
  </si>
  <si>
    <t>6094313739025</t>
  </si>
  <si>
    <t>NYZ_UK_52509230050</t>
  </si>
  <si>
    <t>PGB022847235</t>
  </si>
  <si>
    <t>6094313738682</t>
  </si>
  <si>
    <t>NYZ_UK_52509230049</t>
  </si>
  <si>
    <t>PGB019639319</t>
  </si>
  <si>
    <t>정성훈</t>
  </si>
  <si>
    <t>01041883514</t>
  </si>
  <si>
    <t>54140</t>
  </si>
  <si>
    <t>NYGIRLZ.CO.KR  DISCOGS</t>
  </si>
  <si>
    <t>6094313737556</t>
  </si>
  <si>
    <t>NYZ_UK_52509230048</t>
  </si>
  <si>
    <t>PGB022897182</t>
  </si>
  <si>
    <t>권은지</t>
  </si>
  <si>
    <t>01085227366</t>
  </si>
  <si>
    <t>41228</t>
  </si>
  <si>
    <t>6094313738561</t>
  </si>
  <si>
    <t>NYZ_UK_52509230047</t>
  </si>
  <si>
    <t>PGB022883464</t>
  </si>
  <si>
    <t>문혜미</t>
  </si>
  <si>
    <t>01086422654</t>
  </si>
  <si>
    <t>54863</t>
  </si>
  <si>
    <t>6094314077231</t>
  </si>
  <si>
    <t>NYZ_UK_52509230046</t>
  </si>
  <si>
    <t>PGB022869366</t>
  </si>
  <si>
    <t>채기영</t>
  </si>
  <si>
    <t>01034425488</t>
  </si>
  <si>
    <t>51001</t>
  </si>
  <si>
    <t>6094313738733</t>
  </si>
  <si>
    <t>NYZ_UK_52509230045</t>
  </si>
  <si>
    <t>PGB019634884</t>
  </si>
  <si>
    <t>홍준하</t>
  </si>
  <si>
    <t>01031236130</t>
  </si>
  <si>
    <t>54922</t>
  </si>
  <si>
    <t>6094313737376</t>
  </si>
  <si>
    <t>NYZ_UK_52509230044</t>
  </si>
  <si>
    <t>PGB019640933</t>
  </si>
  <si>
    <t>이지훈</t>
  </si>
  <si>
    <t>01077613467</t>
  </si>
  <si>
    <t>36662</t>
  </si>
  <si>
    <t>6094313738469</t>
  </si>
  <si>
    <t>NYZ_UK_52509230043</t>
  </si>
  <si>
    <t>PGB019638454</t>
  </si>
  <si>
    <t>최우영</t>
  </si>
  <si>
    <t>01054941070</t>
  </si>
  <si>
    <t>04067</t>
  </si>
  <si>
    <t>NYGIRLZ.CO.KR  THOMANN</t>
  </si>
  <si>
    <t>6094313738486</t>
  </si>
  <si>
    <t>NYZ_UK_52509230042</t>
  </si>
  <si>
    <t>PGB022892590</t>
  </si>
  <si>
    <t>김장호</t>
  </si>
  <si>
    <t>01025212323</t>
  </si>
  <si>
    <t>46023</t>
  </si>
  <si>
    <t>6094313738862</t>
  </si>
  <si>
    <t>NYZ_UK_52509230041</t>
  </si>
  <si>
    <t>PGB022864701</t>
  </si>
  <si>
    <t>이가온</t>
  </si>
  <si>
    <t>01049661158</t>
  </si>
  <si>
    <t>05321</t>
  </si>
  <si>
    <t>6094314079671</t>
  </si>
  <si>
    <t>NYZ_UK_52509230040</t>
  </si>
  <si>
    <t>PGB022852433</t>
  </si>
  <si>
    <t>07559</t>
  </si>
  <si>
    <t>6094313737725</t>
  </si>
  <si>
    <t>NYZ_UK_52509230039</t>
  </si>
  <si>
    <t>PGB022880569</t>
  </si>
  <si>
    <t>손민선</t>
  </si>
  <si>
    <t>01094909965</t>
  </si>
  <si>
    <t>04087</t>
  </si>
  <si>
    <t>NYGIRLZ.CO.KR  WWW.CHOPOVALOWENA.COM</t>
  </si>
  <si>
    <t>6094313737397</t>
  </si>
  <si>
    <t>NYZ_UK_52509230038</t>
  </si>
  <si>
    <t>PGB022867319</t>
  </si>
  <si>
    <t>6094313739246</t>
  </si>
  <si>
    <t>NYZ_UK_52509230037</t>
  </si>
  <si>
    <t>PGB022888213</t>
  </si>
  <si>
    <t>이양례</t>
  </si>
  <si>
    <t>01073606111</t>
  </si>
  <si>
    <t>6094313738609</t>
  </si>
  <si>
    <t>NYZ_UK_52509230036</t>
  </si>
  <si>
    <t>PGB022868227</t>
  </si>
  <si>
    <t>손현희</t>
  </si>
  <si>
    <t>01053812034</t>
  </si>
  <si>
    <t>6094313738735</t>
  </si>
  <si>
    <t>NYZ_UK_52509230023</t>
  </si>
  <si>
    <t>PGB022848496</t>
  </si>
  <si>
    <t>심유민</t>
  </si>
  <si>
    <t>01024796572</t>
  </si>
  <si>
    <t>10348</t>
  </si>
  <si>
    <t>NYGIRLZ.CO.KR  HTTPS   ORDER.EBAY.COM ORD SHOW ORD</t>
  </si>
  <si>
    <t>6094313737319</t>
  </si>
  <si>
    <t>NYZ_UK_52509230022</t>
  </si>
  <si>
    <t>PGB022847659</t>
  </si>
  <si>
    <t>이재영</t>
  </si>
  <si>
    <t>01071069618</t>
  </si>
  <si>
    <t>16105</t>
  </si>
  <si>
    <t>NYGIRLZ.CO.KR  HOLLAND   BARRET</t>
  </si>
  <si>
    <t>6094313739201</t>
  </si>
  <si>
    <t>NYZ_UK_52509230021</t>
  </si>
  <si>
    <t>PGB022850082</t>
  </si>
  <si>
    <t>성지훈</t>
  </si>
  <si>
    <t>01028459643</t>
  </si>
  <si>
    <t>23039</t>
  </si>
  <si>
    <t>NYGIRLZ.CO.KR  HTTPS   WWW.BGBENTON.CO.UK</t>
  </si>
  <si>
    <t>6094313737836</t>
  </si>
  <si>
    <t>NYZ_UK_52509230020</t>
  </si>
  <si>
    <t>PGB022865476</t>
  </si>
  <si>
    <t>김지연</t>
  </si>
  <si>
    <t>01086899188</t>
  </si>
  <si>
    <t>04938</t>
  </si>
  <si>
    <t>NYGIRLZ.CO.KR  SSENSE</t>
  </si>
  <si>
    <t>6094313739104</t>
  </si>
  <si>
    <t>NYZ_UK_52509230019</t>
  </si>
  <si>
    <t>PGB022892714</t>
  </si>
  <si>
    <t>주준우</t>
  </si>
  <si>
    <t>01038435029</t>
  </si>
  <si>
    <t>17764</t>
  </si>
  <si>
    <t>6094313739006</t>
  </si>
  <si>
    <t>NYZ_UK_52509230018</t>
  </si>
  <si>
    <t>PGB019640722</t>
  </si>
  <si>
    <t>6094313738823</t>
  </si>
  <si>
    <t>NYZ_UK_52509230017</t>
  </si>
  <si>
    <t>PGB022877136</t>
  </si>
  <si>
    <t>NYGIRLZ.CO.KR  SCANDIBUGS.CO.UK</t>
  </si>
  <si>
    <t>6094313738785</t>
  </si>
  <si>
    <t>NYZ_UK_52509230016</t>
  </si>
  <si>
    <t>PGB022879183</t>
  </si>
  <si>
    <t>6094313738740</t>
  </si>
  <si>
    <t>NYZ_UK_52509230015</t>
  </si>
  <si>
    <t>PGB022856292</t>
  </si>
  <si>
    <t>류지호</t>
  </si>
  <si>
    <t>01093482373</t>
  </si>
  <si>
    <t>21556</t>
  </si>
  <si>
    <t>6094313738039</t>
  </si>
  <si>
    <t>NYZ_UK_52509230014</t>
  </si>
  <si>
    <t>2025-09-28</t>
  </si>
  <si>
    <t>99431913910</t>
  </si>
  <si>
    <t>PGB019632399</t>
  </si>
  <si>
    <t>08341</t>
  </si>
  <si>
    <t>6094313738508</t>
  </si>
  <si>
    <t>NYZ_UK_52509260001</t>
  </si>
  <si>
    <t>PGB017680073</t>
  </si>
  <si>
    <t>6094305857712</t>
  </si>
  <si>
    <t>MODUBUYUKPD_12509220044</t>
  </si>
  <si>
    <t>PGB017680062</t>
  </si>
  <si>
    <t>비알씨에이치</t>
  </si>
  <si>
    <t>01099812616</t>
  </si>
  <si>
    <t>13201</t>
  </si>
  <si>
    <t>6094305857701</t>
  </si>
  <si>
    <t>MODUBUYUKBP_12509190030</t>
  </si>
  <si>
    <t>PGB017680092</t>
  </si>
  <si>
    <t>변다인</t>
  </si>
  <si>
    <t>01036210330</t>
  </si>
  <si>
    <t>56162</t>
  </si>
  <si>
    <t>6094305857730</t>
  </si>
  <si>
    <t>BAROSA_UK_12509240040</t>
  </si>
  <si>
    <t>PGB017680091</t>
  </si>
  <si>
    <t>최병기</t>
  </si>
  <si>
    <t>01059418393</t>
  </si>
  <si>
    <t>02113</t>
  </si>
  <si>
    <t>6094305857729</t>
  </si>
  <si>
    <t>BAROSA_UK_12509240038</t>
  </si>
  <si>
    <t>PGB017680081</t>
  </si>
  <si>
    <t>01047041473</t>
  </si>
  <si>
    <t>16340</t>
  </si>
  <si>
    <t>6094305857719</t>
  </si>
  <si>
    <t>JANEPAPA_UK_12509230061</t>
  </si>
  <si>
    <t>PGB017680074</t>
  </si>
  <si>
    <t>김현진</t>
  </si>
  <si>
    <t>01063581905</t>
  </si>
  <si>
    <t>6094305857713</t>
  </si>
  <si>
    <t>BAROSA_UK_12509220066</t>
  </si>
  <si>
    <t>PGB017680066</t>
  </si>
  <si>
    <t>박찬휘</t>
  </si>
  <si>
    <t>01023116485</t>
  </si>
  <si>
    <t>34683</t>
  </si>
  <si>
    <t>6094305857705</t>
  </si>
  <si>
    <t>BAROSA_UK_12509200009</t>
  </si>
  <si>
    <t>PGB017680060</t>
  </si>
  <si>
    <t>서유진</t>
  </si>
  <si>
    <t>01056928240</t>
  </si>
  <si>
    <t>41562</t>
  </si>
  <si>
    <t>6094305857699</t>
  </si>
  <si>
    <t>JANEPAPA_UK_12509190019</t>
  </si>
  <si>
    <t>PGB017706660</t>
  </si>
  <si>
    <t>6094313757440</t>
  </si>
  <si>
    <t>IPORTER_UK_52509250001</t>
  </si>
  <si>
    <t>PGB017680064</t>
  </si>
  <si>
    <t>김다은</t>
  </si>
  <si>
    <t>01029521663</t>
  </si>
  <si>
    <t>58694</t>
  </si>
  <si>
    <t>6094305857703</t>
  </si>
  <si>
    <t>BAROSA_UK_12509190042</t>
  </si>
  <si>
    <t>PGB017680071</t>
  </si>
  <si>
    <t>6094305857710</t>
  </si>
  <si>
    <t>MODUBUYUKPP_12509220005</t>
  </si>
  <si>
    <t>PGB017680080</t>
  </si>
  <si>
    <t>이상은</t>
  </si>
  <si>
    <t>01063066708</t>
  </si>
  <si>
    <t>41584</t>
  </si>
  <si>
    <t>6094305857718</t>
  </si>
  <si>
    <t>BAROSA_UK_12509230035</t>
  </si>
  <si>
    <t>PGB017680078</t>
  </si>
  <si>
    <t>고민수</t>
  </si>
  <si>
    <t>01072288816</t>
  </si>
  <si>
    <t>50923</t>
  </si>
  <si>
    <t>BAROSA.ME  HTTPS   WWW.MASTEROFMALT.CO.UK</t>
  </si>
  <si>
    <t>6094305857717</t>
  </si>
  <si>
    <t>BAROSA_UK_12509230027</t>
  </si>
  <si>
    <t>PGB017680077</t>
  </si>
  <si>
    <t>장봉규</t>
  </si>
  <si>
    <t>01064334699</t>
  </si>
  <si>
    <t>50830</t>
  </si>
  <si>
    <t>6094305857716</t>
  </si>
  <si>
    <t>BAROSA_UK_12509230026</t>
  </si>
  <si>
    <t>PGB017680075</t>
  </si>
  <si>
    <t>강준모</t>
  </si>
  <si>
    <t>01042236223</t>
  </si>
  <si>
    <t>6094305857714</t>
  </si>
  <si>
    <t>BAROSA_UK_12509230001</t>
  </si>
  <si>
    <t>PGB017680067</t>
  </si>
  <si>
    <t>서민정</t>
  </si>
  <si>
    <t>01087843935</t>
  </si>
  <si>
    <t>17564</t>
  </si>
  <si>
    <t>6094305857706</t>
  </si>
  <si>
    <t>JANEPAPA_UK_12509200012</t>
  </si>
  <si>
    <t>PGB017680065</t>
  </si>
  <si>
    <t>김장원</t>
  </si>
  <si>
    <t>01074307117</t>
  </si>
  <si>
    <t>10494</t>
  </si>
  <si>
    <t>6094305857704</t>
  </si>
  <si>
    <t>BAROSA_UK_12509200001</t>
  </si>
  <si>
    <t>PGB017680063</t>
  </si>
  <si>
    <t>하정희</t>
  </si>
  <si>
    <t>01089246419</t>
  </si>
  <si>
    <t>47045</t>
  </si>
  <si>
    <t>6094305857702</t>
  </si>
  <si>
    <t>BAROSA_UK_12509190041</t>
  </si>
  <si>
    <t>PGB022878146</t>
  </si>
  <si>
    <t>지치구 탈로홈</t>
  </si>
  <si>
    <t>01067793985</t>
  </si>
  <si>
    <t>12918</t>
  </si>
  <si>
    <t>6094313739314</t>
  </si>
  <si>
    <t>NYZ_UK_52509260116</t>
  </si>
  <si>
    <t>PGB022858927</t>
  </si>
  <si>
    <t>이소담</t>
  </si>
  <si>
    <t>01093173797</t>
  </si>
  <si>
    <t>NYGIRLZ.CO.KR  STRAWBERRY MEERKAT BOUTIQUE</t>
  </si>
  <si>
    <t>6094314079469</t>
  </si>
  <si>
    <t>NYZ_UK_52509260115</t>
  </si>
  <si>
    <t>PGB022848842</t>
  </si>
  <si>
    <t>이현진</t>
  </si>
  <si>
    <t>01096123875</t>
  </si>
  <si>
    <t>13932</t>
  </si>
  <si>
    <t>NYGIRLZ.CO.KR  KNIT WORKS LONDON</t>
  </si>
  <si>
    <t>6094313739539</t>
  </si>
  <si>
    <t>NYZ_UK_52509260114</t>
  </si>
  <si>
    <t>PGB022878743</t>
  </si>
  <si>
    <t>6094313739445</t>
  </si>
  <si>
    <t>NYZ_UK_52509260113</t>
  </si>
  <si>
    <t>PGB022892867</t>
  </si>
  <si>
    <t>6094313738402</t>
  </si>
  <si>
    <t>NYZ_UK_52509260112</t>
  </si>
  <si>
    <t>PGB022859487</t>
  </si>
  <si>
    <t>합산+PGB022861764</t>
  </si>
  <si>
    <t>NYGIRLZ.CO.KR  NEW LOOK</t>
  </si>
  <si>
    <t>6094313738558</t>
  </si>
  <si>
    <t>NYZ_UK_52509260111</t>
  </si>
  <si>
    <t>PGB019640476</t>
  </si>
  <si>
    <t>6094313737035</t>
  </si>
  <si>
    <t>NYZ_UK_52509260110</t>
  </si>
  <si>
    <t>PGB022890354</t>
  </si>
  <si>
    <t>박상철</t>
  </si>
  <si>
    <t>01098091355</t>
  </si>
  <si>
    <t>6094313738674</t>
  </si>
  <si>
    <t>NYZ_UK_52509260109</t>
  </si>
  <si>
    <t>PGB022859801</t>
  </si>
  <si>
    <t>오희영</t>
  </si>
  <si>
    <t>01075610602</t>
  </si>
  <si>
    <t>6094313739229</t>
  </si>
  <si>
    <t>NYZ_UK_52509260108</t>
  </si>
  <si>
    <t>PGB022888321</t>
  </si>
  <si>
    <t>6094313738235</t>
  </si>
  <si>
    <t>NYZ_UK_52509260107</t>
  </si>
  <si>
    <t>PGB022893531</t>
  </si>
  <si>
    <t>백지훈</t>
  </si>
  <si>
    <t>01083383978</t>
  </si>
  <si>
    <t>6094313737590</t>
  </si>
  <si>
    <t>NYZ_UK_52509260106</t>
  </si>
  <si>
    <t>PGB022891977</t>
  </si>
  <si>
    <t>이종혁</t>
  </si>
  <si>
    <t>01023889719</t>
  </si>
  <si>
    <t>05330</t>
  </si>
  <si>
    <t>6094313739275</t>
  </si>
  <si>
    <t>NYZ_UK_52509260105</t>
  </si>
  <si>
    <t>PGB022851603</t>
  </si>
  <si>
    <t>천세희</t>
  </si>
  <si>
    <t>01039512178</t>
  </si>
  <si>
    <t>52677</t>
  </si>
  <si>
    <t>NYGIRLZ.CO.KR  STRAWBERRYMEERKAT</t>
  </si>
  <si>
    <t>6094313739221</t>
  </si>
  <si>
    <t>NYZ_UK_52509260104</t>
  </si>
  <si>
    <t>PGB022890213</t>
  </si>
  <si>
    <t>전승현</t>
  </si>
  <si>
    <t>01066238694</t>
  </si>
  <si>
    <t>17868</t>
  </si>
  <si>
    <t>6094313737888</t>
  </si>
  <si>
    <t>NYZ_UK_52509260103</t>
  </si>
  <si>
    <t>PGB022881798</t>
  </si>
  <si>
    <t>전하율</t>
  </si>
  <si>
    <t>01040821184</t>
  </si>
  <si>
    <t>50538</t>
  </si>
  <si>
    <t>6094313738108</t>
  </si>
  <si>
    <t>NYZ_UK_52509260102</t>
  </si>
  <si>
    <t>PGB022879242</t>
  </si>
  <si>
    <t>김명희</t>
  </si>
  <si>
    <t>01057126176</t>
  </si>
  <si>
    <t>46234</t>
  </si>
  <si>
    <t>6094313738656</t>
  </si>
  <si>
    <t>NYZ_UK_52509260101</t>
  </si>
  <si>
    <t>PGB022849793</t>
  </si>
  <si>
    <t>김지윤</t>
  </si>
  <si>
    <t>01076866587</t>
  </si>
  <si>
    <t>04129</t>
  </si>
  <si>
    <t>NYGIRLZ.CO.KR  STRAWBERRY MEERKAT</t>
  </si>
  <si>
    <t>6094313738507</t>
  </si>
  <si>
    <t>NYZ_UK_52509260100</t>
  </si>
  <si>
    <t>PGB022868372</t>
  </si>
  <si>
    <t>조아현</t>
  </si>
  <si>
    <t>01098200246</t>
  </si>
  <si>
    <t>NYGIRLZ.CO.KR  HTTPS   STRAWBERRYMEERKAT.CO.UK</t>
  </si>
  <si>
    <t>6094313739204</t>
  </si>
  <si>
    <t>NYZ_UK_52509260099</t>
  </si>
  <si>
    <t>PGB022850689</t>
  </si>
  <si>
    <t>박형섭</t>
  </si>
  <si>
    <t>01055757799</t>
  </si>
  <si>
    <t>35240</t>
  </si>
  <si>
    <t>6094313738276</t>
  </si>
  <si>
    <t>NYZ_UK_52509260098</t>
  </si>
  <si>
    <t>PGB022859015</t>
  </si>
  <si>
    <t>6094313739338</t>
  </si>
  <si>
    <t>NYZ_UK_52509260097</t>
  </si>
  <si>
    <t>PGB019639130</t>
  </si>
  <si>
    <t>신성우</t>
  </si>
  <si>
    <t>01072370559</t>
  </si>
  <si>
    <t>6094313738865</t>
  </si>
  <si>
    <t>NYZ_UK_52509260096</t>
  </si>
  <si>
    <t>PGB022875133</t>
  </si>
  <si>
    <t>조진희</t>
  </si>
  <si>
    <t>01096099098</t>
  </si>
  <si>
    <t>51019</t>
  </si>
  <si>
    <t>합산+PGB022887984</t>
  </si>
  <si>
    <t>6094313738353</t>
  </si>
  <si>
    <t>NYZ_UK_52509260095</t>
  </si>
  <si>
    <t>PGB022865810</t>
  </si>
  <si>
    <t>더아일랜더</t>
  </si>
  <si>
    <t>01089715562</t>
  </si>
  <si>
    <t>63168</t>
  </si>
  <si>
    <t>NYGIRLZ.CO.KR  SANTORO.COM</t>
  </si>
  <si>
    <t>6094313739351</t>
  </si>
  <si>
    <t>NYZ_UK_52509260094</t>
  </si>
  <si>
    <t>PGB022873873</t>
  </si>
  <si>
    <t>이유리</t>
  </si>
  <si>
    <t>01023528964</t>
  </si>
  <si>
    <t>10131</t>
  </si>
  <si>
    <t>6094314079622</t>
  </si>
  <si>
    <t>NYZ_UK_52509260093</t>
  </si>
  <si>
    <t>PGB022860137</t>
  </si>
  <si>
    <t>제이와이비지니스</t>
  </si>
  <si>
    <t>01056248683</t>
  </si>
  <si>
    <t>47851</t>
  </si>
  <si>
    <t>NYGIRLZ.CO.KR  OFFSPRING</t>
  </si>
  <si>
    <t>6094313738258</t>
  </si>
  <si>
    <t>NYZ_UK_52509260092</t>
  </si>
  <si>
    <t>PGB022880844</t>
  </si>
  <si>
    <t>강지웅</t>
  </si>
  <si>
    <t>01099230803</t>
  </si>
  <si>
    <t>08107</t>
  </si>
  <si>
    <t>NYGIRLZ.CO.KR  GRAILED</t>
  </si>
  <si>
    <t>6094314079321</t>
  </si>
  <si>
    <t>NYZ_UK_52509260091</t>
  </si>
  <si>
    <t>PGB022867405</t>
  </si>
  <si>
    <t>이호동</t>
  </si>
  <si>
    <t>01090999333</t>
  </si>
  <si>
    <t>13004</t>
  </si>
  <si>
    <t>6094313739043</t>
  </si>
  <si>
    <t>NYZ_UK_52509260090</t>
  </si>
  <si>
    <t>PGB019618423</t>
  </si>
  <si>
    <t>코너스톤</t>
  </si>
  <si>
    <t>01047348211</t>
  </si>
  <si>
    <t>04308</t>
  </si>
  <si>
    <t>NYGIRLZ.CO.KR  DOVERSTREETMARKET.COM</t>
  </si>
  <si>
    <t>6094313739245</t>
  </si>
  <si>
    <t>NYZ_UK_52509260089</t>
  </si>
  <si>
    <t>PGB022859631</t>
  </si>
  <si>
    <t>하지성</t>
  </si>
  <si>
    <t>01041114392</t>
  </si>
  <si>
    <t>06718</t>
  </si>
  <si>
    <t>NYGIRLZ.CO.KR  DIOR OFFICIAL WEBSITE</t>
  </si>
  <si>
    <t>6094313738953</t>
  </si>
  <si>
    <t>NYZ_UK_52509260088</t>
  </si>
  <si>
    <t>PGB022857424</t>
  </si>
  <si>
    <t>배재훈</t>
  </si>
  <si>
    <t>01076817181</t>
  </si>
  <si>
    <t>05244</t>
  </si>
  <si>
    <t>6094314080620</t>
  </si>
  <si>
    <t>NYZ_UK_52509260087</t>
  </si>
  <si>
    <t>PGB022876146</t>
  </si>
  <si>
    <t>오동준</t>
  </si>
  <si>
    <t>01083998972</t>
  </si>
  <si>
    <t>NYGIRLZ.CO.KR  HTTPS   WWW.NIKE.COM CH  CP 1152882</t>
  </si>
  <si>
    <t>6094313739359</t>
  </si>
  <si>
    <t>NYZ_UK_52509260086</t>
  </si>
  <si>
    <t>PGB022871386</t>
  </si>
  <si>
    <t>01048195687</t>
  </si>
  <si>
    <t>04355</t>
  </si>
  <si>
    <t>NYGIRLZ.CO.KR  CARRING COLOUR</t>
  </si>
  <si>
    <t>6094313739117</t>
  </si>
  <si>
    <t>NYZ_UK_52509260085</t>
  </si>
  <si>
    <t>PGB022856287</t>
  </si>
  <si>
    <t>NYGIRLZ.CO.KR  HTTPS   WWW.VINTED.CO.UK ITEMS 6037</t>
  </si>
  <si>
    <t>6094313737720</t>
  </si>
  <si>
    <t>NYZ_UK_52509260084</t>
  </si>
  <si>
    <t>PGB022896488</t>
  </si>
  <si>
    <t>이주원</t>
  </si>
  <si>
    <t>01045151815</t>
  </si>
  <si>
    <t>05025</t>
  </si>
  <si>
    <t>NYGIRLZ.CO.KR  HTTPS   WWW.UKSOCCERSHOP.COM</t>
  </si>
  <si>
    <t>6094313739288</t>
  </si>
  <si>
    <t>NYZ_UK_52509260083</t>
  </si>
  <si>
    <t>PGB017709407</t>
  </si>
  <si>
    <t>6094313738738</t>
  </si>
  <si>
    <t>NYZ_UK_52509260082</t>
  </si>
  <si>
    <t>PGB022875265</t>
  </si>
  <si>
    <t>6094313737673</t>
  </si>
  <si>
    <t>NYZ_UK_52509260081</t>
  </si>
  <si>
    <t>PGB022862189</t>
  </si>
  <si>
    <t>6094313738123</t>
  </si>
  <si>
    <t>NYZ_UK_52509260080</t>
  </si>
  <si>
    <t>PGB019640110</t>
  </si>
  <si>
    <t>김진려</t>
  </si>
  <si>
    <t>01035743210</t>
  </si>
  <si>
    <t>49419</t>
  </si>
  <si>
    <t>NYGIRLZ.CO.KR  AQUASWIMSUPPLIES.COM</t>
  </si>
  <si>
    <t>6094313738521</t>
  </si>
  <si>
    <t>NYZ_UK_52509260079</t>
  </si>
  <si>
    <t>PGB022884762</t>
  </si>
  <si>
    <t>손주연</t>
  </si>
  <si>
    <t>01062733002</t>
  </si>
  <si>
    <t>6094313739107</t>
  </si>
  <si>
    <t>NYZ_UK_52509260078</t>
  </si>
  <si>
    <t>PGB019638028</t>
  </si>
  <si>
    <t>강태은</t>
  </si>
  <si>
    <t>01099646649</t>
  </si>
  <si>
    <t>28427</t>
  </si>
  <si>
    <t>6094313739111</t>
  </si>
  <si>
    <t>NYZ_UK_52509260077</t>
  </si>
  <si>
    <t>PGB022870750</t>
  </si>
  <si>
    <t>JOOSTE JACOBUS ANDRIES</t>
  </si>
  <si>
    <t>01024842309</t>
  </si>
  <si>
    <t>42093</t>
  </si>
  <si>
    <t>NYGIRLZ.CO.KR  CGPBOOKS.CO.UK</t>
  </si>
  <si>
    <t>6094313739354</t>
  </si>
  <si>
    <t>NYZ_UK_52509260076</t>
  </si>
  <si>
    <t>PGB022859033</t>
  </si>
  <si>
    <t>윤다현</t>
  </si>
  <si>
    <t>01033332098</t>
  </si>
  <si>
    <t>6094313738251</t>
  </si>
  <si>
    <t>NYZ_UK_52509260075</t>
  </si>
  <si>
    <t>PGB022873062</t>
  </si>
  <si>
    <t>최은진</t>
  </si>
  <si>
    <t>01098833066</t>
  </si>
  <si>
    <t>22022</t>
  </si>
  <si>
    <t>6094313739321</t>
  </si>
  <si>
    <t>NYZ_UK_52509260074</t>
  </si>
  <si>
    <t>PGB022853776</t>
  </si>
  <si>
    <t>6094313738539</t>
  </si>
  <si>
    <t>NYZ_UK_52509260073</t>
  </si>
  <si>
    <t>PGB022850717</t>
  </si>
  <si>
    <t>고채윤</t>
  </si>
  <si>
    <t>01086820597</t>
  </si>
  <si>
    <t>13014</t>
  </si>
  <si>
    <t>6094313738651</t>
  </si>
  <si>
    <t>NYZ_UK_52509260072</t>
  </si>
  <si>
    <t>PGB022852680</t>
  </si>
  <si>
    <t>6094313737358</t>
  </si>
  <si>
    <t>NYZ_UK_52509260071</t>
  </si>
  <si>
    <t>PGB019639161</t>
  </si>
  <si>
    <t>더메디홀딩스</t>
  </si>
  <si>
    <t>010646496966</t>
  </si>
  <si>
    <t>13119</t>
  </si>
  <si>
    <t>6094313739040</t>
  </si>
  <si>
    <t>NYZ_UK_52509260070</t>
  </si>
  <si>
    <t>PGB022858156</t>
  </si>
  <si>
    <t>6094313739242</t>
  </si>
  <si>
    <t>NYZ_UK_52509260069</t>
  </si>
  <si>
    <t>PGB022856717</t>
  </si>
  <si>
    <t>조시연</t>
  </si>
  <si>
    <t>01052856798</t>
  </si>
  <si>
    <t>16830</t>
  </si>
  <si>
    <t>NYGIRLZ.CO.KR  WWW.DISCOGS.COM</t>
  </si>
  <si>
    <t>6094313738538</t>
  </si>
  <si>
    <t>NYZ_UK_52509260068</t>
  </si>
  <si>
    <t>PGB022884645</t>
  </si>
  <si>
    <t>01052148906</t>
  </si>
  <si>
    <t>06310</t>
  </si>
  <si>
    <t>NYGIRLZ.CO.KR  SCANDIBUGS</t>
  </si>
  <si>
    <t>6094313739237</t>
  </si>
  <si>
    <t>NYZ_UK_52509260067</t>
  </si>
  <si>
    <t>PGB022848998</t>
  </si>
  <si>
    <t>이이슬</t>
  </si>
  <si>
    <t>01077111364</t>
  </si>
  <si>
    <t>13544</t>
  </si>
  <si>
    <t>6094313738948</t>
  </si>
  <si>
    <t>NYZ_UK_52509260066</t>
  </si>
  <si>
    <t>PGB022877188</t>
  </si>
  <si>
    <t>이승은</t>
  </si>
  <si>
    <t>01035961518</t>
  </si>
  <si>
    <t>06361</t>
  </si>
  <si>
    <t>6094313739426</t>
  </si>
  <si>
    <t>NYZ_UK_52509260065</t>
  </si>
  <si>
    <t>PGB022886515</t>
  </si>
  <si>
    <t>6094313738754</t>
  </si>
  <si>
    <t>NYZ_UK_52509260064</t>
  </si>
  <si>
    <t>PGB022868068</t>
  </si>
  <si>
    <t>6094313737862</t>
  </si>
  <si>
    <t>NYZ_UK_52509260063</t>
  </si>
  <si>
    <t>PGB022895061</t>
  </si>
  <si>
    <t>박소연</t>
  </si>
  <si>
    <t>01068161388</t>
  </si>
  <si>
    <t>05649</t>
  </si>
  <si>
    <t>6094313739294</t>
  </si>
  <si>
    <t>NYZ_UK_52509260062</t>
  </si>
  <si>
    <t>PGB022884659</t>
  </si>
  <si>
    <t>최승혁</t>
  </si>
  <si>
    <t>01065055054</t>
  </si>
  <si>
    <t>18484</t>
  </si>
  <si>
    <t>NYGIRLZ.CO.KR  DSML</t>
  </si>
  <si>
    <t>6094313738852</t>
  </si>
  <si>
    <t>NYZ_UK_52509260061</t>
  </si>
  <si>
    <t>PGB022858976</t>
  </si>
  <si>
    <t>정성욱</t>
  </si>
  <si>
    <t>01087529506</t>
  </si>
  <si>
    <t>51267</t>
  </si>
  <si>
    <t>6094313737876</t>
  </si>
  <si>
    <t>NYZ_UK_52509260060</t>
  </si>
  <si>
    <t>PGB022880841</t>
  </si>
  <si>
    <t>조현지</t>
  </si>
  <si>
    <t>01066385725</t>
  </si>
  <si>
    <t>36849</t>
  </si>
  <si>
    <t>6094313738618</t>
  </si>
  <si>
    <t>NYZ_UK_52509260059</t>
  </si>
  <si>
    <t>PGB022852576</t>
  </si>
  <si>
    <t>김화선</t>
  </si>
  <si>
    <t>01084391358</t>
  </si>
  <si>
    <t>6094313738999</t>
  </si>
  <si>
    <t>NYZ_UK_52509260058</t>
  </si>
  <si>
    <t>PGB022849362</t>
  </si>
  <si>
    <t>박정태</t>
  </si>
  <si>
    <t>01035437193</t>
  </si>
  <si>
    <t>36750</t>
  </si>
  <si>
    <t>NYGIRLZ.CO.KR  HTTPS   DEUSCUSTOMS.CO.UK</t>
  </si>
  <si>
    <t>6094313739575</t>
  </si>
  <si>
    <t>NYZ_UK_52509260057</t>
  </si>
  <si>
    <t>PGB022852052</t>
  </si>
  <si>
    <t>송승우</t>
  </si>
  <si>
    <t>01023202355</t>
  </si>
  <si>
    <t>6094314078216</t>
  </si>
  <si>
    <t>NYZ_UK_52509260056</t>
  </si>
  <si>
    <t>PGB022868859</t>
  </si>
  <si>
    <t>조은정</t>
  </si>
  <si>
    <t>01085880577</t>
  </si>
  <si>
    <t>42116</t>
  </si>
  <si>
    <t>6094313739198</t>
  </si>
  <si>
    <t>NYZ_UK_52509260055</t>
  </si>
  <si>
    <t>PGB022848390</t>
  </si>
  <si>
    <t>6094313739432</t>
  </si>
  <si>
    <t>NYZ_UK_52509260054</t>
  </si>
  <si>
    <t>PGB022884229</t>
  </si>
  <si>
    <t>박지유</t>
  </si>
  <si>
    <t>01054115513</t>
  </si>
  <si>
    <t>52859</t>
  </si>
  <si>
    <t>6094313739218</t>
  </si>
  <si>
    <t>NYZ_UK_52509260053</t>
  </si>
  <si>
    <t>PGB022868225</t>
  </si>
  <si>
    <t>이승아</t>
  </si>
  <si>
    <t>01055209677</t>
  </si>
  <si>
    <t>46716</t>
  </si>
  <si>
    <t>6094313739376</t>
  </si>
  <si>
    <t>NYZ_UK_52509260052</t>
  </si>
  <si>
    <t>PGB022876702</t>
  </si>
  <si>
    <t>전대석</t>
  </si>
  <si>
    <t>01029183231</t>
  </si>
  <si>
    <t>02036</t>
  </si>
  <si>
    <t>6094313739458</t>
  </si>
  <si>
    <t>NYZ_UK_52509260051</t>
  </si>
  <si>
    <t>PGB019633644</t>
  </si>
  <si>
    <t>이준석</t>
  </si>
  <si>
    <t>01037274953</t>
  </si>
  <si>
    <t>24633</t>
  </si>
  <si>
    <t>NYGIRLZ.CO.KR  HTTPS   WWW.NORTHSHOES.CO.UK</t>
  </si>
  <si>
    <t>6094313739452</t>
  </si>
  <si>
    <t>NYZ_UK_52509260050</t>
  </si>
  <si>
    <t>PGB022873544</t>
  </si>
  <si>
    <t>하지연</t>
  </si>
  <si>
    <t>01023437127</t>
  </si>
  <si>
    <t>04795</t>
  </si>
  <si>
    <t>NYGIRLZ.CO.KR  FORTNUMANDMASION</t>
  </si>
  <si>
    <t>6094313738995</t>
  </si>
  <si>
    <t>NYZ_UK_52509260049</t>
  </si>
  <si>
    <t>PGB019639158</t>
  </si>
  <si>
    <t>변자윤</t>
  </si>
  <si>
    <t>01066020421</t>
  </si>
  <si>
    <t>13530</t>
  </si>
  <si>
    <t>NYGIRLZ.CO.KR  AWESOME BOOKS</t>
  </si>
  <si>
    <t>6094314078824</t>
  </si>
  <si>
    <t>NYZ_UK_52509260048</t>
  </si>
  <si>
    <t>PGB022880402</t>
  </si>
  <si>
    <t>이선미</t>
  </si>
  <si>
    <t>01086329160</t>
  </si>
  <si>
    <t>01377</t>
  </si>
  <si>
    <t>NYGIRLZ.CO.KR  HTTPS   WWW.CLASSICFOOTBALLSHIRTS.C</t>
  </si>
  <si>
    <t>6094313739051</t>
  </si>
  <si>
    <t>NYZ_UK_52509260047</t>
  </si>
  <si>
    <t>PGB022861371</t>
  </si>
  <si>
    <t>NYGIRLZ.CO.KR  PEGGSSON</t>
  </si>
  <si>
    <t>6094313739200</t>
  </si>
  <si>
    <t>NYZ_UK_52509260046</t>
  </si>
  <si>
    <t>PGB019640209</t>
  </si>
  <si>
    <t>김상욱</t>
  </si>
  <si>
    <t>01021907702</t>
  </si>
  <si>
    <t>46773</t>
  </si>
  <si>
    <t>6094313739142</t>
  </si>
  <si>
    <t>NYZ_UK_52509260045</t>
  </si>
  <si>
    <t>PGB022861764</t>
  </si>
  <si>
    <t>합산+PGB022859487</t>
  </si>
  <si>
    <t>6094313739468</t>
  </si>
  <si>
    <t>NYZ_UK_52509260044</t>
  </si>
  <si>
    <t>PGB022881971</t>
  </si>
  <si>
    <t>최윤락</t>
  </si>
  <si>
    <t>01093377054</t>
  </si>
  <si>
    <t>36315</t>
  </si>
  <si>
    <t>NYGIRLZ.CO.KR  DOVERSTREETMARKET</t>
  </si>
  <si>
    <t>6094313739418</t>
  </si>
  <si>
    <t>NYZ_UK_52509260043</t>
  </si>
  <si>
    <t>PGB019635146</t>
  </si>
  <si>
    <t>01036937114</t>
  </si>
  <si>
    <t>13606</t>
  </si>
  <si>
    <t>6094313739150</t>
  </si>
  <si>
    <t>NYZ_UK_52509260042</t>
  </si>
  <si>
    <t>PGB022880731</t>
  </si>
  <si>
    <t>김민경</t>
  </si>
  <si>
    <t>01089920312</t>
  </si>
  <si>
    <t>57793</t>
  </si>
  <si>
    <t>6094313739211</t>
  </si>
  <si>
    <t>NYZ_UK_52509260041</t>
  </si>
  <si>
    <t>PGB019639573</t>
  </si>
  <si>
    <t>NYGIRLZ.CO.KR  THE SWAGMANS DAUGHTER  THE SWAGMAN</t>
  </si>
  <si>
    <t>6094313739301</t>
  </si>
  <si>
    <t>NYZ_UK_52509260040</t>
  </si>
  <si>
    <t>PGB022892416</t>
  </si>
  <si>
    <t>박세연</t>
  </si>
  <si>
    <t>01025139323</t>
  </si>
  <si>
    <t>08810</t>
  </si>
  <si>
    <t>6094313739089</t>
  </si>
  <si>
    <t>NYZ_UK_52509260039</t>
  </si>
  <si>
    <t>PGB022880291</t>
  </si>
  <si>
    <t>정혜승</t>
  </si>
  <si>
    <t>01052456607</t>
  </si>
  <si>
    <t>06279</t>
  </si>
  <si>
    <t>NYGIRLZ.CO.KR  WWW.KINGSWORTHYFOUNDRY.CO.UK</t>
  </si>
  <si>
    <t>6094314079542</t>
  </si>
  <si>
    <t>NYZ_UK_52509260038</t>
  </si>
  <si>
    <t>PGB022884983</t>
  </si>
  <si>
    <t>김은솔</t>
  </si>
  <si>
    <t>01046135328</t>
  </si>
  <si>
    <t>22021</t>
  </si>
  <si>
    <t>6094313737287</t>
  </si>
  <si>
    <t>NYZ_UK_52509260037</t>
  </si>
  <si>
    <t>PGB022855989</t>
  </si>
  <si>
    <t>성예지</t>
  </si>
  <si>
    <t>01087222663</t>
  </si>
  <si>
    <t>16336</t>
  </si>
  <si>
    <t>6094313739086</t>
  </si>
  <si>
    <t>NYZ_UK_52509260036</t>
  </si>
  <si>
    <t>PGB022887984</t>
  </si>
  <si>
    <t>합산+PGB022875133</t>
  </si>
  <si>
    <t>6094314080811</t>
  </si>
  <si>
    <t>NYZ_UK_52509260035</t>
  </si>
  <si>
    <t>PGB022876683</t>
  </si>
  <si>
    <t>노정</t>
  </si>
  <si>
    <t>01063350070</t>
  </si>
  <si>
    <t>17035</t>
  </si>
  <si>
    <t>NYGIRLZ.CO.KR  ARSENALDIRECT</t>
  </si>
  <si>
    <t>6094313738154</t>
  </si>
  <si>
    <t>NYZ_UK_52509260034</t>
  </si>
  <si>
    <t>PGB022886562</t>
  </si>
  <si>
    <t>강동혁</t>
  </si>
  <si>
    <t>01040840297</t>
  </si>
  <si>
    <t>14664</t>
  </si>
  <si>
    <t>6094313737918</t>
  </si>
  <si>
    <t>NYZ_UK_52509260033</t>
  </si>
  <si>
    <t>PGB022847510</t>
  </si>
  <si>
    <t>김준서</t>
  </si>
  <si>
    <t>01085295549</t>
  </si>
  <si>
    <t>02785</t>
  </si>
  <si>
    <t>6094313739280</t>
  </si>
  <si>
    <t>NYZ_UK_52509260032</t>
  </si>
  <si>
    <t>PGB022883945</t>
  </si>
  <si>
    <t>김다빈</t>
  </si>
  <si>
    <t>01091013836</t>
  </si>
  <si>
    <t>12124</t>
  </si>
  <si>
    <t>NYGIRLZ.CO.KR  WWW.STRAWBERRYMEERKAT.COM</t>
  </si>
  <si>
    <t>6094313739134</t>
  </si>
  <si>
    <t>NYZ_UK_52509260031</t>
  </si>
  <si>
    <t>PGB022864421</t>
  </si>
  <si>
    <t>NYGIRLZ.CO.KR  BLUESKYSTUDIOS</t>
  </si>
  <si>
    <t>6094313739016 (9)</t>
  </si>
  <si>
    <t>NYZ_UK_52509260030</t>
  </si>
  <si>
    <t>PGB022848858</t>
  </si>
  <si>
    <t>김정민</t>
  </si>
  <si>
    <t>01090025047</t>
  </si>
  <si>
    <t>6094313739227</t>
  </si>
  <si>
    <t>NYZ_UK_52509260029</t>
  </si>
  <si>
    <t>PGB022869215</t>
  </si>
  <si>
    <t>장한빛</t>
  </si>
  <si>
    <t>01051867259</t>
  </si>
  <si>
    <t>10248</t>
  </si>
  <si>
    <t>6094313738010</t>
  </si>
  <si>
    <t>NYZ_UK_52509260028</t>
  </si>
  <si>
    <t>PGB022895193</t>
  </si>
  <si>
    <t>6094313738308</t>
  </si>
  <si>
    <t>NYZ_UK_52509260027</t>
  </si>
  <si>
    <t>PGB022849203</t>
  </si>
  <si>
    <t>손서연</t>
  </si>
  <si>
    <t>01033886776</t>
  </si>
  <si>
    <t>62356</t>
  </si>
  <si>
    <t>6094313739484</t>
  </si>
  <si>
    <t>NYZ_UK_52509260026</t>
  </si>
  <si>
    <t>PGB019635826</t>
  </si>
  <si>
    <t>김도하</t>
  </si>
  <si>
    <t>01058084998</t>
  </si>
  <si>
    <t>16801</t>
  </si>
  <si>
    <t>NYGIRLZ.CO.KR  HTTPS   MINISOSHOP.CO.UK</t>
  </si>
  <si>
    <t>6094313739073</t>
  </si>
  <si>
    <t>NYZ_UK_52509260025</t>
  </si>
  <si>
    <t>PGB019637963</t>
  </si>
  <si>
    <t>이병주</t>
  </si>
  <si>
    <t>01038040457</t>
  </si>
  <si>
    <t>16663</t>
  </si>
  <si>
    <t>6094313739138</t>
  </si>
  <si>
    <t>NYZ_UK_52509260024</t>
  </si>
  <si>
    <t>PGB022868294</t>
  </si>
  <si>
    <t>NYGIRLZ.CO.KR  HTTPS   STRAWBERRYMEERKAT.CO.UK PRO</t>
  </si>
  <si>
    <t>6094313738986</t>
  </si>
  <si>
    <t>NYZ_UK_52509260023</t>
  </si>
  <si>
    <t>PGB022888144</t>
  </si>
  <si>
    <t>01066048862</t>
  </si>
  <si>
    <t>47719</t>
  </si>
  <si>
    <t>6094313738201</t>
  </si>
  <si>
    <t>NYZ_UK_52509260022</t>
  </si>
  <si>
    <t>PGB019633159</t>
  </si>
  <si>
    <t>김상완</t>
  </si>
  <si>
    <t>01054417647</t>
  </si>
  <si>
    <t>11143</t>
  </si>
  <si>
    <t>6094313739171</t>
  </si>
  <si>
    <t>NYZ_UK_52509260021</t>
  </si>
  <si>
    <t>PGB022852399</t>
  </si>
  <si>
    <t>6094313738926</t>
  </si>
  <si>
    <t>NYZ_UK_52509260020</t>
  </si>
  <si>
    <t>PGB022856417</t>
  </si>
  <si>
    <t>이경윤</t>
  </si>
  <si>
    <t>01091267236</t>
  </si>
  <si>
    <t>44629</t>
  </si>
  <si>
    <t>6094313738363</t>
  </si>
  <si>
    <t>NYZ_UK_52509260019</t>
  </si>
  <si>
    <t>PGB017709483</t>
  </si>
  <si>
    <t>6094313739478</t>
  </si>
  <si>
    <t>NYZ_UK_52509260018</t>
  </si>
  <si>
    <t>PGB019632943</t>
  </si>
  <si>
    <t>임명필</t>
  </si>
  <si>
    <t>01089525879</t>
  </si>
  <si>
    <t>04384</t>
  </si>
  <si>
    <t>NYGIRLZ.CO.KR  HTTPS   VO2.PRO</t>
  </si>
  <si>
    <t>6094313739186</t>
  </si>
  <si>
    <t>NYZ_UK_52509260017</t>
  </si>
  <si>
    <t>PGB022848072</t>
  </si>
  <si>
    <t>신주연</t>
  </si>
  <si>
    <t>01037600559</t>
  </si>
  <si>
    <t>6094313737869</t>
  </si>
  <si>
    <t>NYZ_UK_52509260016</t>
  </si>
  <si>
    <t>PGB022867402</t>
  </si>
  <si>
    <t>NYGIRLZ.CO.KR  STRAWBERRYMEERKAT.CO.UK</t>
  </si>
  <si>
    <t>6094313739344</t>
  </si>
  <si>
    <t>NYZ_UK_52509260015</t>
  </si>
  <si>
    <t>PGB022890549</t>
  </si>
  <si>
    <t>정은란</t>
  </si>
  <si>
    <t>01063193768</t>
  </si>
  <si>
    <t>04420</t>
  </si>
  <si>
    <t>NYGIRLZ.CO.KR  BLACK BY DESIGN</t>
  </si>
  <si>
    <t>6094313740997</t>
  </si>
  <si>
    <t>NYZ_UK_52509260014</t>
  </si>
  <si>
    <t>PGB022889981</t>
  </si>
  <si>
    <t>6094313739187</t>
  </si>
  <si>
    <t>NYZ_UK_52509260013</t>
  </si>
  <si>
    <t>PGB022895776</t>
  </si>
  <si>
    <t>6094313738526</t>
  </si>
  <si>
    <t>NYZ_UK_52509260012</t>
  </si>
  <si>
    <t>PGB022885654</t>
  </si>
  <si>
    <t>6094314079068</t>
  </si>
  <si>
    <t>NYZ_UK_52509260011</t>
  </si>
  <si>
    <t>PGB022888400</t>
  </si>
  <si>
    <t>남선미</t>
  </si>
  <si>
    <t>01088935848</t>
  </si>
  <si>
    <t>42783</t>
  </si>
  <si>
    <t>NYGIRLZ.CO.KR  HTTPS   WWW.PEONYANDSAGE.COM</t>
  </si>
  <si>
    <t>6094313739410</t>
  </si>
  <si>
    <t>NYZ_UK_52509260010</t>
  </si>
  <si>
    <t>PGB022873813</t>
  </si>
  <si>
    <t>6094313738898</t>
  </si>
  <si>
    <t>NYZ_UK_52509260009</t>
  </si>
  <si>
    <t>PGB022862444</t>
  </si>
  <si>
    <t>장태구</t>
  </si>
  <si>
    <t>01072703699</t>
  </si>
  <si>
    <t>NYGIRLZ.CO.KR  FOOTPATROL</t>
  </si>
  <si>
    <t>6094313739140</t>
  </si>
  <si>
    <t>NYZ_UK_52509260008</t>
  </si>
  <si>
    <t>PGB019637704</t>
  </si>
  <si>
    <t>이성균</t>
  </si>
  <si>
    <t>01020203420</t>
  </si>
  <si>
    <t>12904</t>
  </si>
  <si>
    <t>NYGIRLZ.CO.KR  CULT BEAUTY</t>
  </si>
  <si>
    <t>6094313738275</t>
  </si>
  <si>
    <t>NYZ_UK_52509260007</t>
  </si>
  <si>
    <t>PGB022860136</t>
  </si>
  <si>
    <t>6094313739317</t>
  </si>
  <si>
    <t>NYZ_UK_52509260006</t>
  </si>
  <si>
    <t>PGB022894221</t>
  </si>
  <si>
    <t>신영훈</t>
  </si>
  <si>
    <t>01099810852</t>
  </si>
  <si>
    <t>13907</t>
  </si>
  <si>
    <t>6094313738714</t>
  </si>
  <si>
    <t>NYZ_UK_52509260005</t>
  </si>
  <si>
    <t>PGB022858908</t>
  </si>
  <si>
    <t>김금희</t>
  </si>
  <si>
    <t>01033243689</t>
  </si>
  <si>
    <t>21541</t>
  </si>
  <si>
    <t>6094313738985</t>
  </si>
  <si>
    <t>NYZ_UK_52509260004</t>
  </si>
  <si>
    <t>PGB022848990</t>
  </si>
  <si>
    <t>6094313737780</t>
  </si>
  <si>
    <t>NYZ_UK_52509260003</t>
  </si>
  <si>
    <t>PGB022849843</t>
  </si>
  <si>
    <t>01073734638</t>
  </si>
  <si>
    <t>38079</t>
  </si>
  <si>
    <t>6094313737973</t>
  </si>
  <si>
    <t>NYZ_UK_52509260002</t>
  </si>
  <si>
    <t>2258157 / 2258158 / 2258159</t>
    <phoneticPr fontId="5" type="noConversion"/>
  </si>
  <si>
    <t>2025-09-02</t>
  </si>
  <si>
    <t>82020034383</t>
  </si>
  <si>
    <t>PJP022700610</t>
  </si>
  <si>
    <t>김충근</t>
  </si>
  <si>
    <t>01064356224</t>
  </si>
  <si>
    <t>06115</t>
  </si>
  <si>
    <t>2255512</t>
  </si>
  <si>
    <t>BAROSA.ME  HTTPS   WWW.RAKUTEN.CO.JP</t>
  </si>
  <si>
    <t>516272835341</t>
  </si>
  <si>
    <t>BAROSA_JP_12508260023</t>
  </si>
  <si>
    <t>PJP022700653</t>
  </si>
  <si>
    <t>김보미</t>
  </si>
  <si>
    <t>01072995354</t>
  </si>
  <si>
    <t>06064</t>
  </si>
  <si>
    <t>516272835702</t>
  </si>
  <si>
    <t>BAROSA_JP_12508280008</t>
  </si>
  <si>
    <t>PJP022700614</t>
  </si>
  <si>
    <t>01082447672</t>
  </si>
  <si>
    <t>03505</t>
  </si>
  <si>
    <t>BAROSA.ME  WWW.ANIMATE ONLINESHOP.JP</t>
  </si>
  <si>
    <t>516272835363</t>
  </si>
  <si>
    <t>BAROSA_JP_12508260070</t>
  </si>
  <si>
    <t>PJP022700683</t>
  </si>
  <si>
    <t>신윤철</t>
  </si>
  <si>
    <t>01054468285</t>
  </si>
  <si>
    <t>07599</t>
  </si>
  <si>
    <t>BAROSA.ME  HTTPS   WWW.AMAZON.CO.JP</t>
  </si>
  <si>
    <t>516272835901</t>
  </si>
  <si>
    <t>BAROSA_JP_12508310022</t>
  </si>
  <si>
    <t>PJP029495840</t>
  </si>
  <si>
    <t>강혜훈</t>
  </si>
  <si>
    <t>01090322617</t>
  </si>
  <si>
    <t>52735</t>
  </si>
  <si>
    <t>2257059</t>
  </si>
  <si>
    <t>JAVIS (BRCH USA)</t>
  </si>
  <si>
    <t>IPORTER.COM  WWW.SNKRDUNK.COM</t>
  </si>
  <si>
    <t>516284376860</t>
  </si>
  <si>
    <t>IPORTER_JP_82509010117</t>
  </si>
  <si>
    <t>정운</t>
  </si>
  <si>
    <t>PJP022700693</t>
  </si>
  <si>
    <t>오모차랜드 일산점</t>
  </si>
  <si>
    <t>01020503940</t>
  </si>
  <si>
    <t>10212</t>
  </si>
  <si>
    <t>IPORTER.COM  B2B.MILE STONE.JP</t>
  </si>
  <si>
    <t>516272835982 (5)</t>
  </si>
  <si>
    <t>IPORTER_JP_82509010118</t>
  </si>
  <si>
    <t>PJP029495707</t>
  </si>
  <si>
    <t>강의진</t>
  </si>
  <si>
    <t>01093565479</t>
  </si>
  <si>
    <t>48047</t>
  </si>
  <si>
    <t>516284375530</t>
  </si>
  <si>
    <t>IPORTER_JP_82509010114</t>
  </si>
  <si>
    <t>PJP029495956</t>
  </si>
  <si>
    <t>유현우</t>
  </si>
  <si>
    <t>01040579434</t>
  </si>
  <si>
    <t>IPORTER.COM  STORE.PLUSMEMBER.JP</t>
  </si>
  <si>
    <t>516284378024</t>
  </si>
  <si>
    <t>IPORTER_JP_82509010112</t>
  </si>
  <si>
    <t>PJP029495866</t>
  </si>
  <si>
    <t>이희재</t>
  </si>
  <si>
    <t>01041537262</t>
  </si>
  <si>
    <t>48117</t>
  </si>
  <si>
    <t>IPORTER.COM  WWW.RAKUTEN.CO.JP</t>
  </si>
  <si>
    <t>516284377125</t>
  </si>
  <si>
    <t>IPORTER_JP_82509010107</t>
  </si>
  <si>
    <t>PJP029495168</t>
  </si>
  <si>
    <t>정재석</t>
  </si>
  <si>
    <t>01092790005</t>
  </si>
  <si>
    <t>516284370140</t>
  </si>
  <si>
    <t>IPORTER_JP_82509010106</t>
  </si>
  <si>
    <t>PJP029495879</t>
  </si>
  <si>
    <t>박하람</t>
  </si>
  <si>
    <t>01093491004</t>
  </si>
  <si>
    <t>17161</t>
  </si>
  <si>
    <t>IPORTER.COM  MUNYUGURUMI.JP</t>
  </si>
  <si>
    <t>516284377254</t>
  </si>
  <si>
    <t>IPORTER_JP_82509010105</t>
  </si>
  <si>
    <t>PJP029495929</t>
  </si>
  <si>
    <t>민아람</t>
  </si>
  <si>
    <t>01095311231</t>
  </si>
  <si>
    <t>IPORTER.COM  OFFICIAL GOODS STORE.JP</t>
  </si>
  <si>
    <t>516284377755</t>
  </si>
  <si>
    <t>IPORTER_JP_82509010104</t>
  </si>
  <si>
    <t>PJP029495582</t>
  </si>
  <si>
    <t>01053489636</t>
  </si>
  <si>
    <t>16031</t>
  </si>
  <si>
    <t>IPORTER.COM  SHOP.MONCHOU.JP</t>
  </si>
  <si>
    <t>516284374281</t>
  </si>
  <si>
    <t>IPORTER_JP_82509010103</t>
  </si>
  <si>
    <t>PJP029495848</t>
  </si>
  <si>
    <t>성가희</t>
  </si>
  <si>
    <t>01094148876</t>
  </si>
  <si>
    <t>62018</t>
  </si>
  <si>
    <t>IPORTER.COM  WWW.SEKIGUCHI.SHOP</t>
  </si>
  <si>
    <t>516284376941</t>
  </si>
  <si>
    <t>IPORTER_JP_82509010102</t>
  </si>
  <si>
    <t>PJP029495847</t>
  </si>
  <si>
    <t>한진규</t>
  </si>
  <si>
    <t>01048181632</t>
  </si>
  <si>
    <t>04209</t>
  </si>
  <si>
    <t>516284376930</t>
  </si>
  <si>
    <t>IPORTER_JP_82509010101</t>
  </si>
  <si>
    <t>PJP029495142</t>
  </si>
  <si>
    <t>정희원</t>
  </si>
  <si>
    <t>01046149901</t>
  </si>
  <si>
    <t>04421</t>
  </si>
  <si>
    <t>516284369882</t>
  </si>
  <si>
    <t>IPORTER_JP_82509010100</t>
  </si>
  <si>
    <t>PJP029495715</t>
  </si>
  <si>
    <t>전지용</t>
  </si>
  <si>
    <t>01058949307</t>
  </si>
  <si>
    <t>55106</t>
  </si>
  <si>
    <t>IPORTER.COM  WWW.AMAZON.CO.JP</t>
  </si>
  <si>
    <t>516284375611</t>
  </si>
  <si>
    <t>IPORTER_JP_82509010099</t>
  </si>
  <si>
    <t>PJP029495698</t>
  </si>
  <si>
    <t>이슬기</t>
  </si>
  <si>
    <t>01024791025</t>
  </si>
  <si>
    <t>14206</t>
  </si>
  <si>
    <t>IPORTER.COM  ANIECA JP.COM</t>
  </si>
  <si>
    <t>516284375445</t>
  </si>
  <si>
    <t>IPORTER_JP_82509010098</t>
  </si>
  <si>
    <t>PJP029495904</t>
  </si>
  <si>
    <t>허승호</t>
  </si>
  <si>
    <t>01071625165</t>
  </si>
  <si>
    <t>03364</t>
  </si>
  <si>
    <t>516284377501</t>
  </si>
  <si>
    <t>IPORTER_JP_82509010097</t>
  </si>
  <si>
    <t>PJP029495734</t>
  </si>
  <si>
    <t>김하영</t>
  </si>
  <si>
    <t>01041041760</t>
  </si>
  <si>
    <t>05812</t>
  </si>
  <si>
    <t>IPORTER.COM  WWW.HMV.CO.JP</t>
  </si>
  <si>
    <t>516284375806</t>
  </si>
  <si>
    <t>IPORTER_JP_82509010096</t>
  </si>
  <si>
    <t>PJP029495220</t>
  </si>
  <si>
    <t>유은서</t>
  </si>
  <si>
    <t>01023969317</t>
  </si>
  <si>
    <t>03655</t>
  </si>
  <si>
    <t>IPORTER.COM  HIDOLATRAL THEODOL.COM</t>
  </si>
  <si>
    <t>516284370663</t>
  </si>
  <si>
    <t>IPORTER_JP_82509010095</t>
  </si>
  <si>
    <t>PJP029495786</t>
  </si>
  <si>
    <t>박성용</t>
  </si>
  <si>
    <t>01092845412</t>
  </si>
  <si>
    <t>06095</t>
  </si>
  <si>
    <t>516284376322</t>
  </si>
  <si>
    <t>IPORTER_JP_82509010094</t>
  </si>
  <si>
    <t>PJP029495855</t>
  </si>
  <si>
    <t>이환규</t>
  </si>
  <si>
    <t>01039387931</t>
  </si>
  <si>
    <t>18602</t>
  </si>
  <si>
    <t>IPORTER.COM  WWW.KAPITAL WEBSHOP.JP</t>
  </si>
  <si>
    <t>516284377011</t>
  </si>
  <si>
    <t>IPORTER_JP_82509010093</t>
  </si>
  <si>
    <t>PJP029495813</t>
  </si>
  <si>
    <t>이우규</t>
  </si>
  <si>
    <t>01054547930</t>
  </si>
  <si>
    <t>516284376591</t>
  </si>
  <si>
    <t>IPORTER_JP_82509010092</t>
  </si>
  <si>
    <t>PJP029494935</t>
  </si>
  <si>
    <t>김지현</t>
  </si>
  <si>
    <t>01046758623</t>
  </si>
  <si>
    <t>50928</t>
  </si>
  <si>
    <t>IPORTER.COM  WWW.CHIIKAWAMARKET.JP</t>
  </si>
  <si>
    <t>516284367815</t>
  </si>
  <si>
    <t>IPORTER_JP_82509010091</t>
  </si>
  <si>
    <t>PJP029492333</t>
  </si>
  <si>
    <t>김현아</t>
  </si>
  <si>
    <t>01023814328</t>
  </si>
  <si>
    <t>31112</t>
  </si>
  <si>
    <t>IPORTER.COM  JYPJ STORE.COM</t>
  </si>
  <si>
    <t>516284341790</t>
  </si>
  <si>
    <t>IPORTER_JP_82509010090</t>
  </si>
  <si>
    <t>PJP029495359</t>
  </si>
  <si>
    <t>조용현</t>
  </si>
  <si>
    <t>01087223028</t>
  </si>
  <si>
    <t>22376</t>
  </si>
  <si>
    <t>516284372052</t>
  </si>
  <si>
    <t>IPORTER_JP_82509010089</t>
  </si>
  <si>
    <t>PJP029495782</t>
  </si>
  <si>
    <t>민지현</t>
  </si>
  <si>
    <t>01063450704</t>
  </si>
  <si>
    <t>516284376285</t>
  </si>
  <si>
    <t>IPORTER_JP_82509010087</t>
  </si>
  <si>
    <t>PJP029495859</t>
  </si>
  <si>
    <t>강송희</t>
  </si>
  <si>
    <t>01051318137</t>
  </si>
  <si>
    <t>IPORTER.COM  MALL.KINARINO.JP</t>
  </si>
  <si>
    <t>516284377055</t>
  </si>
  <si>
    <t>IPORTER_JP_82509010086</t>
  </si>
  <si>
    <t>PJP029495635</t>
  </si>
  <si>
    <t>박재철</t>
  </si>
  <si>
    <t>01021035405</t>
  </si>
  <si>
    <t>05248</t>
  </si>
  <si>
    <t>516284374815</t>
  </si>
  <si>
    <t>IPORTER_JP_82509010085</t>
  </si>
  <si>
    <t>PJP029495908</t>
  </si>
  <si>
    <t>정마리별</t>
  </si>
  <si>
    <t>01082882145</t>
  </si>
  <si>
    <t>16512</t>
  </si>
  <si>
    <t>IPORTER.COM  ON LINE.1KUJI.COM</t>
  </si>
  <si>
    <t>516284377545</t>
  </si>
  <si>
    <t>IPORTER_JP_82509010084</t>
  </si>
  <si>
    <t>PJP029495927</t>
  </si>
  <si>
    <t>박민수</t>
  </si>
  <si>
    <t>01052081343</t>
  </si>
  <si>
    <t>18317</t>
  </si>
  <si>
    <t>IPORTER.COM  FOODSFRIDGE.JP</t>
  </si>
  <si>
    <t>516284377733</t>
  </si>
  <si>
    <t>IPORTER_JP_82509010083</t>
  </si>
  <si>
    <t>PJP029495870</t>
  </si>
  <si>
    <t>임승희</t>
  </si>
  <si>
    <t>01024328460</t>
  </si>
  <si>
    <t>49246</t>
  </si>
  <si>
    <t>IPORTER.COM  MEECO.MISTORE.JP</t>
  </si>
  <si>
    <t>516284377162</t>
  </si>
  <si>
    <t>IPORTER_JP_82509010082</t>
  </si>
  <si>
    <t>PJP029495800</t>
  </si>
  <si>
    <t>이충선</t>
  </si>
  <si>
    <t>01052958000</t>
  </si>
  <si>
    <t>516284376462</t>
  </si>
  <si>
    <t>IPORTER_JP_82509010081</t>
  </si>
  <si>
    <t>PJP029495807</t>
  </si>
  <si>
    <t>우미소</t>
  </si>
  <si>
    <t>01040616819</t>
  </si>
  <si>
    <t>11790</t>
  </si>
  <si>
    <t>516284376532</t>
  </si>
  <si>
    <t>IPORTER_JP_82509010080</t>
  </si>
  <si>
    <t>PJP029495849</t>
  </si>
  <si>
    <t>유정훈</t>
  </si>
  <si>
    <t>01038397646</t>
  </si>
  <si>
    <t>13364</t>
  </si>
  <si>
    <t>IPORTER.COM  ITEM.RAKUTEN.CO.JP</t>
  </si>
  <si>
    <t>516284376952</t>
  </si>
  <si>
    <t>IPORTER_JP_82509010079</t>
  </si>
  <si>
    <t>PJP029495108</t>
  </si>
  <si>
    <t>남민정</t>
  </si>
  <si>
    <t>01041006818</t>
  </si>
  <si>
    <t>46227</t>
  </si>
  <si>
    <t>IPORTER.COM  CYSTORE.COM</t>
  </si>
  <si>
    <t>516284369543</t>
  </si>
  <si>
    <t>IPORTER_JP_82509010078</t>
  </si>
  <si>
    <t>2025-09-03</t>
  </si>
  <si>
    <t>82020034394</t>
  </si>
  <si>
    <t>PJP029495945</t>
  </si>
  <si>
    <t>01020418580</t>
  </si>
  <si>
    <t>08603</t>
  </si>
  <si>
    <t>IPORTER.COM  REEBOK.JP</t>
  </si>
  <si>
    <t>516284377910</t>
  </si>
  <si>
    <t>IPORTER_JP_82509010108</t>
  </si>
  <si>
    <t>PJP022700676</t>
  </si>
  <si>
    <t>장현주</t>
  </si>
  <si>
    <t>01092873104</t>
  </si>
  <si>
    <t>06291</t>
  </si>
  <si>
    <t>516272835875</t>
  </si>
  <si>
    <t>BAROSA_JP_12508290044</t>
  </si>
  <si>
    <t>PJP022700658</t>
  </si>
  <si>
    <t>송유나</t>
  </si>
  <si>
    <t>01080715794</t>
  </si>
  <si>
    <t>05107</t>
  </si>
  <si>
    <t>516272835746</t>
  </si>
  <si>
    <t>BAROSA_JP_12508280035</t>
  </si>
  <si>
    <t>PJP022700672</t>
  </si>
  <si>
    <t>신소희</t>
  </si>
  <si>
    <t>01088833626</t>
  </si>
  <si>
    <t>516272835853</t>
  </si>
  <si>
    <t>BAROSA_JP_12508290011</t>
  </si>
  <si>
    <t>PJP022700702</t>
  </si>
  <si>
    <t>한상욱</t>
  </si>
  <si>
    <t>01023792790</t>
  </si>
  <si>
    <t>54597</t>
  </si>
  <si>
    <t>2255515</t>
  </si>
  <si>
    <t>WUS CORP.</t>
  </si>
  <si>
    <t>516272836100</t>
  </si>
  <si>
    <t>SUPERSPORTS_JP_82509020085</t>
  </si>
  <si>
    <t>PJP029495994</t>
  </si>
  <si>
    <t>김정환</t>
  </si>
  <si>
    <t>01064205070</t>
  </si>
  <si>
    <t>06041</t>
  </si>
  <si>
    <t>IPORTER.COM  WWW.AMAZON.COM</t>
  </si>
  <si>
    <t>516284378400</t>
  </si>
  <si>
    <t>IPORTER_JP_82509020053</t>
  </si>
  <si>
    <t>PJP022700706</t>
  </si>
  <si>
    <t>김우태</t>
  </si>
  <si>
    <t>01086513740</t>
  </si>
  <si>
    <t>02080</t>
  </si>
  <si>
    <t>516272836144</t>
  </si>
  <si>
    <t>SUPERSPORTS_JP_82509020089</t>
  </si>
  <si>
    <t>PJP022700705</t>
  </si>
  <si>
    <t>임윤성</t>
  </si>
  <si>
    <t>01062916367</t>
  </si>
  <si>
    <t>15119</t>
  </si>
  <si>
    <t>516272836133</t>
  </si>
  <si>
    <t>SUPERSPORTS_JP_82509020088</t>
  </si>
  <si>
    <t>PJP022700704</t>
  </si>
  <si>
    <t>한상덕</t>
  </si>
  <si>
    <t>01073721280</t>
  </si>
  <si>
    <t>516272836122</t>
  </si>
  <si>
    <t>SUPERSPORTS_JP_82509020087</t>
  </si>
  <si>
    <t>PJP022700703</t>
  </si>
  <si>
    <t>안상우</t>
  </si>
  <si>
    <t>01029598183</t>
  </si>
  <si>
    <t>516272836111</t>
  </si>
  <si>
    <t>SUPERSPORTS_JP_82509020086</t>
  </si>
  <si>
    <t>PJP029496013</t>
  </si>
  <si>
    <t>516284378595</t>
  </si>
  <si>
    <t>IPORTER_JP_82509020083</t>
  </si>
  <si>
    <t>PJP029495825</t>
  </si>
  <si>
    <t>변민경</t>
  </si>
  <si>
    <t>01092191367</t>
  </si>
  <si>
    <t>06269</t>
  </si>
  <si>
    <t>516284376716</t>
  </si>
  <si>
    <t>IPORTER_JP_82509020082</t>
  </si>
  <si>
    <t>PJP029495940</t>
  </si>
  <si>
    <t>516284377862</t>
  </si>
  <si>
    <t>IPORTER_JP_82509020081</t>
  </si>
  <si>
    <t>PJP029495809</t>
  </si>
  <si>
    <t>김솔</t>
  </si>
  <si>
    <t>01026636689</t>
  </si>
  <si>
    <t>58724</t>
  </si>
  <si>
    <t>IPORTER.COM  WWW.UNIQLO.COM</t>
  </si>
  <si>
    <t>516284376554</t>
  </si>
  <si>
    <t>IPORTER_JP_82509020080</t>
  </si>
  <si>
    <t>PJP029495721</t>
  </si>
  <si>
    <t>01071289803</t>
  </si>
  <si>
    <t>44239</t>
  </si>
  <si>
    <t>IPORTER.COM  PIUMOFFICIAL.COM</t>
  </si>
  <si>
    <t>516284375670</t>
  </si>
  <si>
    <t>IPORTER_JP_82509020079</t>
  </si>
  <si>
    <t>PJP029495276</t>
  </si>
  <si>
    <t>손지환</t>
  </si>
  <si>
    <t>01027364892</t>
  </si>
  <si>
    <t>12807</t>
  </si>
  <si>
    <t>516284371223</t>
  </si>
  <si>
    <t>IPORTER_JP_82509020078</t>
  </si>
  <si>
    <t>PJP029495989</t>
  </si>
  <si>
    <t>나현주</t>
  </si>
  <si>
    <t>01022980201</t>
  </si>
  <si>
    <t>01754</t>
  </si>
  <si>
    <t>516284378352</t>
  </si>
  <si>
    <t>IPORTER_JP_82509020077</t>
  </si>
  <si>
    <t>PJP029495853</t>
  </si>
  <si>
    <t>이정복</t>
  </si>
  <si>
    <t>01086194988</t>
  </si>
  <si>
    <t>32941</t>
  </si>
  <si>
    <t>516284376996</t>
  </si>
  <si>
    <t>IPORTER_JP_82509020076</t>
  </si>
  <si>
    <t>PJP022700700</t>
  </si>
  <si>
    <t>시원하우스</t>
  </si>
  <si>
    <t>01030617090</t>
  </si>
  <si>
    <t>24448</t>
  </si>
  <si>
    <t>516272836063 (3)</t>
  </si>
  <si>
    <t>IPORTER_JP_82509020075</t>
  </si>
  <si>
    <t>PJP029495852</t>
  </si>
  <si>
    <t>백현찬</t>
  </si>
  <si>
    <t>01077071022</t>
  </si>
  <si>
    <t>14237</t>
  </si>
  <si>
    <t>IPORTER.COM  AUCTION.CO.JP</t>
  </si>
  <si>
    <t>516284376985</t>
  </si>
  <si>
    <t>IPORTER_JP_82509020074</t>
  </si>
  <si>
    <t>PJP029496002</t>
  </si>
  <si>
    <t>김성수</t>
  </si>
  <si>
    <t>01089447895</t>
  </si>
  <si>
    <t>22849</t>
  </si>
  <si>
    <t>IPORTER.COM  SHOP.ASOBISTORE.JP</t>
  </si>
  <si>
    <t>516284378481</t>
  </si>
  <si>
    <t>IPORTER_JP_82509020073</t>
  </si>
  <si>
    <t>PJP029495905</t>
  </si>
  <si>
    <t>김란호</t>
  </si>
  <si>
    <t>01093050899</t>
  </si>
  <si>
    <t>10577</t>
  </si>
  <si>
    <t>516284377512</t>
  </si>
  <si>
    <t>IPORTER_JP_82509020072</t>
  </si>
  <si>
    <t>PJP029495983</t>
  </si>
  <si>
    <t>임수진</t>
  </si>
  <si>
    <t>01055403691</t>
  </si>
  <si>
    <t>07696</t>
  </si>
  <si>
    <t>516284378293</t>
  </si>
  <si>
    <t>IPORTER_JP_82509020071</t>
  </si>
  <si>
    <t>PJP029495952</t>
  </si>
  <si>
    <t>516284377980</t>
  </si>
  <si>
    <t>IPORTER_JP_82509020070</t>
  </si>
  <si>
    <t>PJP029496018</t>
  </si>
  <si>
    <t>박천규</t>
  </si>
  <si>
    <t>01092532718</t>
  </si>
  <si>
    <t>15395</t>
  </si>
  <si>
    <t>IPORTER.COM  WWW.FIELDRECODE.JP</t>
  </si>
  <si>
    <t>516284378643</t>
  </si>
  <si>
    <t>IPORTER_JP_82509020069</t>
  </si>
  <si>
    <t>PJP029495891</t>
  </si>
  <si>
    <t>허신우</t>
  </si>
  <si>
    <t>01029727491</t>
  </si>
  <si>
    <t>13613</t>
  </si>
  <si>
    <t>516284377372</t>
  </si>
  <si>
    <t>IPORTER_JP_82509020068</t>
  </si>
  <si>
    <t>PJP029495351</t>
  </si>
  <si>
    <t>최용호</t>
  </si>
  <si>
    <t>01055233109</t>
  </si>
  <si>
    <t>52667</t>
  </si>
  <si>
    <t>516284371971</t>
  </si>
  <si>
    <t>IPORTER_JP_82509020067</t>
  </si>
  <si>
    <t>PJP029495839</t>
  </si>
  <si>
    <t>이한주</t>
  </si>
  <si>
    <t>01024972058</t>
  </si>
  <si>
    <t>516284376856</t>
  </si>
  <si>
    <t>IPORTER_JP_82509020066</t>
  </si>
  <si>
    <t>PJP029495925</t>
  </si>
  <si>
    <t>오채원</t>
  </si>
  <si>
    <t>01067804633</t>
  </si>
  <si>
    <t>48082</t>
  </si>
  <si>
    <t>IPORTER.COM  WWW.ISSEYMIYAKE.COM</t>
  </si>
  <si>
    <t>516284377711</t>
  </si>
  <si>
    <t>IPORTER_JP_82509020065</t>
  </si>
  <si>
    <t>PJP029494207</t>
  </si>
  <si>
    <t>01097783340</t>
  </si>
  <si>
    <t>47849</t>
  </si>
  <si>
    <t>516284360535</t>
  </si>
  <si>
    <t>IPORTER_JP_82509020064</t>
  </si>
  <si>
    <t>PJP029495963</t>
  </si>
  <si>
    <t>서경아</t>
  </si>
  <si>
    <t>01091803417</t>
  </si>
  <si>
    <t>01713</t>
  </si>
  <si>
    <t>516284378094</t>
  </si>
  <si>
    <t>IPORTER_JP_82509020063</t>
  </si>
  <si>
    <t>PJP029495969</t>
  </si>
  <si>
    <t>김태희</t>
  </si>
  <si>
    <t>01075773512</t>
  </si>
  <si>
    <t>10898</t>
  </si>
  <si>
    <t>516284378153</t>
  </si>
  <si>
    <t>IPORTER_JP_82509020062</t>
  </si>
  <si>
    <t>PJP029490937</t>
  </si>
  <si>
    <t>유동균</t>
  </si>
  <si>
    <t>01028503631</t>
  </si>
  <si>
    <t>42960</t>
  </si>
  <si>
    <t>516284327834</t>
  </si>
  <si>
    <t>IPORTER_JP_82509020061</t>
  </si>
  <si>
    <t>PJP029495674</t>
  </si>
  <si>
    <t>나경욱</t>
  </si>
  <si>
    <t>01026307646</t>
  </si>
  <si>
    <t>35271</t>
  </si>
  <si>
    <t>516284375202</t>
  </si>
  <si>
    <t>IPORTER_JP_82509020060</t>
  </si>
  <si>
    <t>PJP029495875</t>
  </si>
  <si>
    <t>양안식</t>
  </si>
  <si>
    <t>01082361981</t>
  </si>
  <si>
    <t>58580</t>
  </si>
  <si>
    <t>516284377210</t>
  </si>
  <si>
    <t>IPORTER_JP_82509020059</t>
  </si>
  <si>
    <t>PJP029495937</t>
  </si>
  <si>
    <t>반성현</t>
  </si>
  <si>
    <t>01097052015</t>
  </si>
  <si>
    <t>01137</t>
  </si>
  <si>
    <t>[식물검역]//반입예정정보재전송</t>
  </si>
  <si>
    <t>식물검역(Plants Inspection)</t>
  </si>
  <si>
    <t>516284377836</t>
  </si>
  <si>
    <t>IPORTER_JP_82509020058</t>
  </si>
  <si>
    <t>PJP029495947</t>
  </si>
  <si>
    <t>김나현</t>
  </si>
  <si>
    <t>01067066110</t>
  </si>
  <si>
    <t>34957</t>
  </si>
  <si>
    <t>516284377932</t>
  </si>
  <si>
    <t>IPORTER_JP_82509020057</t>
  </si>
  <si>
    <t>PJP029495622</t>
  </si>
  <si>
    <t>김지웅</t>
  </si>
  <si>
    <t>01051423273</t>
  </si>
  <si>
    <t>17762</t>
  </si>
  <si>
    <t>516284374686</t>
  </si>
  <si>
    <t>IPORTER_JP_82509020056</t>
  </si>
  <si>
    <t>PJP029495998</t>
  </si>
  <si>
    <t>오은정</t>
  </si>
  <si>
    <t>01040007731</t>
  </si>
  <si>
    <t>55087</t>
  </si>
  <si>
    <t>516284378444</t>
  </si>
  <si>
    <t>IPORTER_JP_82509020055</t>
  </si>
  <si>
    <t>PJP029495996</t>
  </si>
  <si>
    <t>김태강</t>
  </si>
  <si>
    <t>01055660240</t>
  </si>
  <si>
    <t>11699</t>
  </si>
  <si>
    <t>516284378422</t>
  </si>
  <si>
    <t>IPORTER_JP_82509020054</t>
  </si>
  <si>
    <t>PJP022700701</t>
  </si>
  <si>
    <t>장정선</t>
  </si>
  <si>
    <t>01047571422</t>
  </si>
  <si>
    <t>13564</t>
  </si>
  <si>
    <t>516272836096</t>
  </si>
  <si>
    <t>SUPERSPORTS_JP_82509020084</t>
  </si>
  <si>
    <t>82020038056</t>
  </si>
  <si>
    <t>PJP029495966</t>
  </si>
  <si>
    <t>박효길</t>
  </si>
  <si>
    <t>01092751110</t>
  </si>
  <si>
    <t>17088</t>
  </si>
  <si>
    <t>516284378120</t>
  </si>
  <si>
    <t>IPORTER_JP_82509030060</t>
  </si>
  <si>
    <t>RS702</t>
  </si>
  <si>
    <t>PJP029495797</t>
  </si>
  <si>
    <t>김세환</t>
  </si>
  <si>
    <t>01041274558</t>
  </si>
  <si>
    <t>14116</t>
  </si>
  <si>
    <t>IPORTER.COM  WWW.GAMERS.CO.JP</t>
  </si>
  <si>
    <t>516284376436</t>
  </si>
  <si>
    <t>IPORTER_JP_82509030039</t>
  </si>
  <si>
    <t>PJP029495877</t>
  </si>
  <si>
    <t>윤수연</t>
  </si>
  <si>
    <t>01032732572</t>
  </si>
  <si>
    <t>03008</t>
  </si>
  <si>
    <t>IPORTER.COM  AURORA STORE.JP</t>
  </si>
  <si>
    <t>516284377232</t>
  </si>
  <si>
    <t>IPORTER_JP_82509030058</t>
  </si>
  <si>
    <t>PJP029495876</t>
  </si>
  <si>
    <t>현철</t>
  </si>
  <si>
    <t>01038492982</t>
  </si>
  <si>
    <t>15487</t>
  </si>
  <si>
    <t>IPORTER.COM  COLNJAPAN.COM</t>
  </si>
  <si>
    <t>516284377221</t>
  </si>
  <si>
    <t>IPORTER_JP_82509030057</t>
  </si>
  <si>
    <t>PJP029496014</t>
  </si>
  <si>
    <t>IPORTER.COM  WWW.ANIMATE ONLINESHOP.JP</t>
  </si>
  <si>
    <t>516284378606</t>
  </si>
  <si>
    <t>IPORTER_JP_82509030056</t>
  </si>
  <si>
    <t>PJP029495962</t>
  </si>
  <si>
    <t>유진영</t>
  </si>
  <si>
    <t>01050488620</t>
  </si>
  <si>
    <t>02577</t>
  </si>
  <si>
    <t>일반전환</t>
  </si>
  <si>
    <t>516284378083</t>
  </si>
  <si>
    <t>IPORTER_JP_82509030055</t>
  </si>
  <si>
    <t>PJP029495959</t>
  </si>
  <si>
    <t>신태균</t>
  </si>
  <si>
    <t>01054905742</t>
  </si>
  <si>
    <t>IPORTER.COM  UV100.JP</t>
  </si>
  <si>
    <t>516284378050</t>
  </si>
  <si>
    <t>IPORTER_JP_82509030054</t>
  </si>
  <si>
    <t>PJP029495957</t>
  </si>
  <si>
    <t>황가현</t>
  </si>
  <si>
    <t>01066905552</t>
  </si>
  <si>
    <t>54871</t>
  </si>
  <si>
    <t>IPORTER.COM  BOBOCHOSES.CO.JP</t>
  </si>
  <si>
    <t>516284378035</t>
  </si>
  <si>
    <t>IPORTER_JP_82509030053</t>
  </si>
  <si>
    <t>PJP029496008</t>
  </si>
  <si>
    <t>윤용대</t>
  </si>
  <si>
    <t>01057363432</t>
  </si>
  <si>
    <t>48006</t>
  </si>
  <si>
    <t>516284378540</t>
  </si>
  <si>
    <t>IPORTER_JP_82509030052</t>
  </si>
  <si>
    <t>PJP029496080</t>
  </si>
  <si>
    <t>이창민</t>
  </si>
  <si>
    <t>01099883940</t>
  </si>
  <si>
    <t>IPORTER.COM  YUYU TEI.JP</t>
  </si>
  <si>
    <t>516284379262</t>
  </si>
  <si>
    <t>IPORTER_JP_82509030051</t>
  </si>
  <si>
    <t>PJP029496049</t>
  </si>
  <si>
    <t>안강민</t>
  </si>
  <si>
    <t>01099345242</t>
  </si>
  <si>
    <t>54072</t>
  </si>
  <si>
    <t>IPORTER.COM  MONOTARO.CO.JP</t>
  </si>
  <si>
    <t>516284378956</t>
  </si>
  <si>
    <t>IPORTER_JP_82509030050</t>
  </si>
  <si>
    <t>PJP029495938</t>
  </si>
  <si>
    <t>허정록</t>
  </si>
  <si>
    <t>01051880098</t>
  </si>
  <si>
    <t>59135</t>
  </si>
  <si>
    <t>IPORTER.COM  WEBSHOP.SEKAIDO.CO.JP</t>
  </si>
  <si>
    <t>516284377840</t>
  </si>
  <si>
    <t>IPORTER_JP_82509030049</t>
  </si>
  <si>
    <t>PJP029496054</t>
  </si>
  <si>
    <t>하난경</t>
  </si>
  <si>
    <t>01093304579</t>
  </si>
  <si>
    <t>55520</t>
  </si>
  <si>
    <t>IPORTER.COM  WWW.POKEMONCENTER ONLINE.COM</t>
  </si>
  <si>
    <t>516284379004</t>
  </si>
  <si>
    <t>IPORTER_JP_82509030048</t>
  </si>
  <si>
    <t>PJP029495919</t>
  </si>
  <si>
    <t>김종송</t>
  </si>
  <si>
    <t>01051669986</t>
  </si>
  <si>
    <t>50142</t>
  </si>
  <si>
    <t>516284377652</t>
  </si>
  <si>
    <t>IPORTER_JP_82509030047</t>
  </si>
  <si>
    <t>PJP029495944</t>
  </si>
  <si>
    <t>이수강</t>
  </si>
  <si>
    <t>01067061815</t>
  </si>
  <si>
    <t>37664</t>
  </si>
  <si>
    <t>IPORTER.COM  082PLUS.COM</t>
  </si>
  <si>
    <t>516284377906</t>
  </si>
  <si>
    <t>IPORTER_JP_82509030046</t>
  </si>
  <si>
    <t>PJP029495660</t>
  </si>
  <si>
    <t>구희수</t>
  </si>
  <si>
    <t>01029795466</t>
  </si>
  <si>
    <t>57940</t>
  </si>
  <si>
    <t>516284375062</t>
  </si>
  <si>
    <t>IPORTER_JP_82509030045</t>
  </si>
  <si>
    <t>PJP029495939</t>
  </si>
  <si>
    <t>516284377851</t>
  </si>
  <si>
    <t>IPORTER_JP_82509030044</t>
  </si>
  <si>
    <t>PJP029495188</t>
  </si>
  <si>
    <t>박태환</t>
  </si>
  <si>
    <t>01021232653</t>
  </si>
  <si>
    <t>30062</t>
  </si>
  <si>
    <t>516284370346</t>
  </si>
  <si>
    <t>IPORTER_JP_82509030043</t>
  </si>
  <si>
    <t>PJP029495710</t>
  </si>
  <si>
    <t>김유정</t>
  </si>
  <si>
    <t>01058284676</t>
  </si>
  <si>
    <t>55319</t>
  </si>
  <si>
    <t>반입예정정보재전송</t>
  </si>
  <si>
    <t>516284375563</t>
  </si>
  <si>
    <t>IPORTER_JP_82509030042</t>
  </si>
  <si>
    <t>PJP029496011</t>
  </si>
  <si>
    <t>정성화</t>
  </si>
  <si>
    <t>01094641317</t>
  </si>
  <si>
    <t>516284378573</t>
  </si>
  <si>
    <t>IPORTER_JP_82509030041</t>
  </si>
  <si>
    <t>PJP029491227</t>
  </si>
  <si>
    <t>소민기</t>
  </si>
  <si>
    <t>01058206769</t>
  </si>
  <si>
    <t>55058</t>
  </si>
  <si>
    <t>IPORTER.COM  STORE.UNIVERSAL MUSIC.CO.JP</t>
  </si>
  <si>
    <t>516284330730</t>
  </si>
  <si>
    <t>IPORTER_JP_82509030040</t>
  </si>
  <si>
    <t>PJP029495868</t>
  </si>
  <si>
    <t>국진영</t>
  </si>
  <si>
    <t>01089128608</t>
  </si>
  <si>
    <t>54891</t>
  </si>
  <si>
    <t>516284377140</t>
  </si>
  <si>
    <t>IPORTER_JP_82509030059</t>
  </si>
  <si>
    <t>PJP022700670</t>
  </si>
  <si>
    <t>임혜경</t>
  </si>
  <si>
    <t>01055823759</t>
  </si>
  <si>
    <t>03987</t>
  </si>
  <si>
    <t>516272835842</t>
  </si>
  <si>
    <t>BAROSA_JP_12508290009</t>
  </si>
  <si>
    <t>PJP022700687</t>
  </si>
  <si>
    <t>이장교</t>
  </si>
  <si>
    <t>01084120383</t>
  </si>
  <si>
    <t>53293</t>
  </si>
  <si>
    <t>516272835923</t>
  </si>
  <si>
    <t>BAROSA_JP_12509010012</t>
  </si>
  <si>
    <t>2025-09-05</t>
  </si>
  <si>
    <t>82020038060</t>
  </si>
  <si>
    <t>PJP022700695</t>
  </si>
  <si>
    <t>최연우</t>
  </si>
  <si>
    <t>01092126891</t>
  </si>
  <si>
    <t>54961</t>
  </si>
  <si>
    <t>JAVIS _MODUBUY (BRCH USA)</t>
  </si>
  <si>
    <t>516272836030</t>
  </si>
  <si>
    <t>BAROSA_JP_12509010059</t>
  </si>
  <si>
    <t>PJP022700709</t>
  </si>
  <si>
    <t>유두열</t>
  </si>
  <si>
    <t>01062904812</t>
  </si>
  <si>
    <t>14533</t>
  </si>
  <si>
    <t>WUS CORPORATION (BRCH USA)</t>
  </si>
  <si>
    <t>516272836166</t>
  </si>
  <si>
    <t>SUPERSPORTS_JP_82509020107</t>
  </si>
  <si>
    <t>PJP022700697</t>
  </si>
  <si>
    <t>이승준</t>
  </si>
  <si>
    <t>01029917796</t>
  </si>
  <si>
    <t>10542</t>
  </si>
  <si>
    <t>516272836041</t>
  </si>
  <si>
    <t>BAROSA_JP_12509010066</t>
  </si>
  <si>
    <t>PJP029496100</t>
  </si>
  <si>
    <t>최은희</t>
  </si>
  <si>
    <t>01031310957</t>
  </si>
  <si>
    <t>37831</t>
  </si>
  <si>
    <t>BRCH USA_JAVIS</t>
  </si>
  <si>
    <t>516284379461</t>
  </si>
  <si>
    <t>IPORTER_JP_82509040077</t>
  </si>
  <si>
    <t>PJP029496112</t>
  </si>
  <si>
    <t>노성철</t>
  </si>
  <si>
    <t>01086543125</t>
  </si>
  <si>
    <t>22125</t>
  </si>
  <si>
    <t>516284379586</t>
  </si>
  <si>
    <t>IPORTER_JP_82509040076</t>
  </si>
  <si>
    <t>PJP029496131</t>
  </si>
  <si>
    <t>김영묵</t>
  </si>
  <si>
    <t>01054918718</t>
  </si>
  <si>
    <t>48257</t>
  </si>
  <si>
    <t>IPORTER.COM  WWW.45R.JP</t>
  </si>
  <si>
    <t>516284379774</t>
  </si>
  <si>
    <t>IPORTER_JP_82509040075</t>
  </si>
  <si>
    <t>PJP029486786</t>
  </si>
  <si>
    <t>이광원</t>
  </si>
  <si>
    <t>01026164062</t>
  </si>
  <si>
    <t>18406</t>
  </si>
  <si>
    <t>IPORTER.COM  STORE.TOEI ANIM.CO.JP</t>
  </si>
  <si>
    <t>516284286324</t>
  </si>
  <si>
    <t>IPORTER_JP_82509040058</t>
  </si>
  <si>
    <t>PJP029495815</t>
  </si>
  <si>
    <t>김나연</t>
  </si>
  <si>
    <t>01044788668</t>
  </si>
  <si>
    <t>41416</t>
  </si>
  <si>
    <t>516284376613</t>
  </si>
  <si>
    <t>IPORTER_JP_82509040049</t>
  </si>
  <si>
    <t>PJP029495917</t>
  </si>
  <si>
    <t>정재명</t>
  </si>
  <si>
    <t>01097174587</t>
  </si>
  <si>
    <t>41970</t>
  </si>
  <si>
    <t>IPORTER.COM  RAKUTEN.CO.JP</t>
  </si>
  <si>
    <t>516284377630</t>
  </si>
  <si>
    <t>IPORTER_JP_82509040064</t>
  </si>
  <si>
    <t>PJP029495916</t>
  </si>
  <si>
    <t>이동복</t>
  </si>
  <si>
    <t>01087452011</t>
  </si>
  <si>
    <t>16993</t>
  </si>
  <si>
    <t>516284377626</t>
  </si>
  <si>
    <t>IPORTER_JP_82509040063</t>
  </si>
  <si>
    <t>PJP029495895</t>
  </si>
  <si>
    <t>김현수</t>
  </si>
  <si>
    <t>01050650725</t>
  </si>
  <si>
    <t>51507</t>
  </si>
  <si>
    <t>516284377416</t>
  </si>
  <si>
    <t>IPORTER_JP_82509040062</t>
  </si>
  <si>
    <t>PJP029495805</t>
  </si>
  <si>
    <t>조정상</t>
  </si>
  <si>
    <t>01020906034</t>
  </si>
  <si>
    <t>14242</t>
  </si>
  <si>
    <t>516284376510</t>
  </si>
  <si>
    <t>IPORTER_JP_82509040059</t>
  </si>
  <si>
    <t>PJP029496020</t>
  </si>
  <si>
    <t>이원기</t>
  </si>
  <si>
    <t>01095951160</t>
  </si>
  <si>
    <t>42753</t>
  </si>
  <si>
    <t>516284378665</t>
  </si>
  <si>
    <t>IPORTER_JP_82509040043</t>
  </si>
  <si>
    <t>PJP029496035</t>
  </si>
  <si>
    <t>임준혁</t>
  </si>
  <si>
    <t>01025943539</t>
  </si>
  <si>
    <t>12113</t>
  </si>
  <si>
    <t>516284378816</t>
  </si>
  <si>
    <t>IPORTER_JP_82509040066</t>
  </si>
  <si>
    <t>PJP029495918</t>
  </si>
  <si>
    <t>최영환</t>
  </si>
  <si>
    <t>01053908088</t>
  </si>
  <si>
    <t>50146</t>
  </si>
  <si>
    <t>516284377641</t>
  </si>
  <si>
    <t>IPORTER_JP_82509040056</t>
  </si>
  <si>
    <t>PJP029496045</t>
  </si>
  <si>
    <t>김범호</t>
  </si>
  <si>
    <t>01071275159</t>
  </si>
  <si>
    <t>17003</t>
  </si>
  <si>
    <t>516284378912</t>
  </si>
  <si>
    <t>IPORTER_JP_82509040055</t>
  </si>
  <si>
    <t>PJP029496038</t>
  </si>
  <si>
    <t>안인석</t>
  </si>
  <si>
    <t>01043241236</t>
  </si>
  <si>
    <t>14045</t>
  </si>
  <si>
    <t>IPORTER.COM  WWW.CHISUI.NET</t>
  </si>
  <si>
    <t>516284378842</t>
  </si>
  <si>
    <t>IPORTER_JP_82509040052</t>
  </si>
  <si>
    <t>PJP029496001</t>
  </si>
  <si>
    <t>김우혁</t>
  </si>
  <si>
    <t>01087776839</t>
  </si>
  <si>
    <t>516284378470</t>
  </si>
  <si>
    <t>IPORTER_JP_82509040044</t>
  </si>
  <si>
    <t>PJP029495914</t>
  </si>
  <si>
    <t>강민영</t>
  </si>
  <si>
    <t>01030977008</t>
  </si>
  <si>
    <t>06912</t>
  </si>
  <si>
    <t>516284377604</t>
  </si>
  <si>
    <t>IPORTER_JP_82509040045</t>
  </si>
  <si>
    <t>PJP029494597</t>
  </si>
  <si>
    <t>육아령</t>
  </si>
  <si>
    <t>01052870408</t>
  </si>
  <si>
    <t>41452</t>
  </si>
  <si>
    <t>IPORTER.COM  WWW.FAMIKURA STORE.JP</t>
  </si>
  <si>
    <t>516284364433</t>
  </si>
  <si>
    <t>IPORTER_JP_82509040069</t>
  </si>
  <si>
    <t>PJP029495941</t>
  </si>
  <si>
    <t>원나래</t>
  </si>
  <si>
    <t>01026541862</t>
  </si>
  <si>
    <t>10459</t>
  </si>
  <si>
    <t>516284377873</t>
  </si>
  <si>
    <t>IPORTER_JP_82509040042</t>
  </si>
  <si>
    <t>PJP029495902</t>
  </si>
  <si>
    <t>김서영</t>
  </si>
  <si>
    <t>01089227422</t>
  </si>
  <si>
    <t>IPORTER.COM  WWW.NAGANO MARKET.JP</t>
  </si>
  <si>
    <t>516284377486</t>
  </si>
  <si>
    <t>IPORTER_JP_82509040071</t>
  </si>
  <si>
    <t>PJP029496089</t>
  </si>
  <si>
    <t>채정원</t>
  </si>
  <si>
    <t>01097706311</t>
  </si>
  <si>
    <t>10516</t>
  </si>
  <si>
    <t>IPORTER.COM  CONVERSE.CO.JP</t>
  </si>
  <si>
    <t>516284379354</t>
  </si>
  <si>
    <t>IPORTER_JP_82509040072</t>
  </si>
  <si>
    <t>PJP029496053</t>
  </si>
  <si>
    <t>유재훈</t>
  </si>
  <si>
    <t>01045502093</t>
  </si>
  <si>
    <t>07666</t>
  </si>
  <si>
    <t>IPORTER.COM  WWW.NEWERACAP.JP</t>
  </si>
  <si>
    <t>516284378993</t>
  </si>
  <si>
    <t>IPORTER_JP_82509040047</t>
  </si>
  <si>
    <t>PJP029495930</t>
  </si>
  <si>
    <t>권정환</t>
  </si>
  <si>
    <t>01054131201</t>
  </si>
  <si>
    <t>21325</t>
  </si>
  <si>
    <t>516284377766</t>
  </si>
  <si>
    <t>IPORTER_JP_82509040065</t>
  </si>
  <si>
    <t>PJP029495948</t>
  </si>
  <si>
    <t>박선화</t>
  </si>
  <si>
    <t>01024973661</t>
  </si>
  <si>
    <t>15551</t>
  </si>
  <si>
    <t>516284377943</t>
  </si>
  <si>
    <t>IPORTER_JP_82509040053</t>
  </si>
  <si>
    <t>PJP029492331</t>
  </si>
  <si>
    <t>516284341775</t>
  </si>
  <si>
    <t>IPORTER_JP_82509040067</t>
  </si>
  <si>
    <t>PJP029484266</t>
  </si>
  <si>
    <t>김효곤</t>
  </si>
  <si>
    <t>01072888912</t>
  </si>
  <si>
    <t>46534</t>
  </si>
  <si>
    <t>IPORTER.COM  WWW.KYD STORE.JP</t>
  </si>
  <si>
    <t>516284261124</t>
  </si>
  <si>
    <t>IPORTER_JP_82509040050</t>
  </si>
  <si>
    <t>PJP029496005</t>
  </si>
  <si>
    <t>태문정</t>
  </si>
  <si>
    <t>01050287394</t>
  </si>
  <si>
    <t>14307</t>
  </si>
  <si>
    <t>516284378514</t>
  </si>
  <si>
    <t>IPORTER_JP_82509040046</t>
  </si>
  <si>
    <t>PJP029496050</t>
  </si>
  <si>
    <t>이필희</t>
  </si>
  <si>
    <t>01043853106</t>
  </si>
  <si>
    <t>21996</t>
  </si>
  <si>
    <t>516284378960</t>
  </si>
  <si>
    <t>IPORTER_JP_82509040048</t>
  </si>
  <si>
    <t>PJP029496012</t>
  </si>
  <si>
    <t>IPORTER.COM  AUCTIONS.YAHOO.CO.JP</t>
  </si>
  <si>
    <t>516284378584</t>
  </si>
  <si>
    <t>IPORTER_JP_82509040057</t>
  </si>
  <si>
    <t>PJP029496030</t>
  </si>
  <si>
    <t>박원비</t>
  </si>
  <si>
    <t>01098681317</t>
  </si>
  <si>
    <t>516284378761</t>
  </si>
  <si>
    <t>IPORTER_JP_82509040051</t>
  </si>
  <si>
    <t>PJP029495822</t>
  </si>
  <si>
    <t>이유영</t>
  </si>
  <si>
    <t>01099189643</t>
  </si>
  <si>
    <t>16865</t>
  </si>
  <si>
    <t>516284376683</t>
  </si>
  <si>
    <t>IPORTER_JP_82509040061</t>
  </si>
  <si>
    <t>PJP029495818</t>
  </si>
  <si>
    <t>이진복</t>
  </si>
  <si>
    <t>01098877614</t>
  </si>
  <si>
    <t>06050</t>
  </si>
  <si>
    <t>516284376646</t>
  </si>
  <si>
    <t>IPORTER_JP_82509040060</t>
  </si>
  <si>
    <t>PJP029496007</t>
  </si>
  <si>
    <t>정채희</t>
  </si>
  <si>
    <t>01034772160</t>
  </si>
  <si>
    <t>21968</t>
  </si>
  <si>
    <t>516284378536</t>
  </si>
  <si>
    <t>IPORTER_JP_82509040068</t>
  </si>
  <si>
    <t>PJP029495967</t>
  </si>
  <si>
    <t>정재호</t>
  </si>
  <si>
    <t>01030081040</t>
  </si>
  <si>
    <t>13970</t>
  </si>
  <si>
    <t>516284378131</t>
  </si>
  <si>
    <t>IPORTER_JP_82509040070</t>
  </si>
  <si>
    <t>PJP029496039</t>
  </si>
  <si>
    <t>김수성</t>
  </si>
  <si>
    <t>01085182907</t>
  </si>
  <si>
    <t>57930</t>
  </si>
  <si>
    <t>IPORTER.COM  HEALTHKNIT.SHOP PRO.JP</t>
  </si>
  <si>
    <t>516284378853</t>
  </si>
  <si>
    <t>IPORTER_JP_82509040054</t>
  </si>
  <si>
    <t>PJP029495894</t>
  </si>
  <si>
    <t>황민지</t>
  </si>
  <si>
    <t>01028370429</t>
  </si>
  <si>
    <t>39301</t>
  </si>
  <si>
    <t>516284377405</t>
  </si>
  <si>
    <t>IPORTER_JP_82509040073</t>
  </si>
  <si>
    <t>PJP029495850</t>
  </si>
  <si>
    <t>이복음</t>
  </si>
  <si>
    <t>01099014331</t>
  </si>
  <si>
    <t>17877</t>
  </si>
  <si>
    <t>516284376963</t>
  </si>
  <si>
    <t>IPORTER_JP_82509040074</t>
  </si>
  <si>
    <t>PJP022700728</t>
  </si>
  <si>
    <t>박승현</t>
  </si>
  <si>
    <t>01020933837</t>
  </si>
  <si>
    <t>07549</t>
  </si>
  <si>
    <t>516272836354</t>
  </si>
  <si>
    <t>SUPERSPORTS_JP_82509030099</t>
  </si>
  <si>
    <t>PJP022700727</t>
  </si>
  <si>
    <t>이상균</t>
  </si>
  <si>
    <t>01053163894</t>
  </si>
  <si>
    <t>516272836343</t>
  </si>
  <si>
    <t>SUPERSPORTS_JP_82509030098</t>
  </si>
  <si>
    <t>PJP022700726</t>
  </si>
  <si>
    <t>이민우</t>
  </si>
  <si>
    <t>01094446851</t>
  </si>
  <si>
    <t>54110</t>
  </si>
  <si>
    <t>516272836332</t>
  </si>
  <si>
    <t>SUPERSPORTS_JP_82509030097</t>
  </si>
  <si>
    <t>PJP022700725</t>
  </si>
  <si>
    <t>조민성</t>
  </si>
  <si>
    <t>01056874840</t>
  </si>
  <si>
    <t>44606</t>
  </si>
  <si>
    <t>516272836321</t>
  </si>
  <si>
    <t>SUPERSPORTS_JP_82509030096</t>
  </si>
  <si>
    <t>PJP022700724</t>
  </si>
  <si>
    <t>이재황</t>
  </si>
  <si>
    <t>01099102160</t>
  </si>
  <si>
    <t>42643</t>
  </si>
  <si>
    <t>516272836310</t>
  </si>
  <si>
    <t>SUPERSPORTS_JP_82509030095</t>
  </si>
  <si>
    <t>PJP022700723</t>
  </si>
  <si>
    <t>백훈</t>
  </si>
  <si>
    <t>01045641270</t>
  </si>
  <si>
    <t>62278</t>
  </si>
  <si>
    <t>516272836306</t>
  </si>
  <si>
    <t>SUPERSPORTS_JP_82509030094</t>
  </si>
  <si>
    <t>PJP022700722</t>
  </si>
  <si>
    <t>김홍식</t>
  </si>
  <si>
    <t>01035254293</t>
  </si>
  <si>
    <t>41438</t>
  </si>
  <si>
    <t>516272836295</t>
  </si>
  <si>
    <t>SUPERSPORTS_JP_82509030093</t>
  </si>
  <si>
    <t>PJP022700721</t>
  </si>
  <si>
    <t>최진영</t>
  </si>
  <si>
    <t>01097114441</t>
  </si>
  <si>
    <t>10401</t>
  </si>
  <si>
    <t>516272836284</t>
  </si>
  <si>
    <t>SUPERSPORTS_JP_82509030092</t>
  </si>
  <si>
    <t>PJP022700720</t>
  </si>
  <si>
    <t>김경태</t>
  </si>
  <si>
    <t>01086474425</t>
  </si>
  <si>
    <t>54810</t>
  </si>
  <si>
    <t>516272836273</t>
  </si>
  <si>
    <t>SUPERSPORTS_JP_82509030091</t>
  </si>
  <si>
    <t>PJP022700719</t>
  </si>
  <si>
    <t>김선우</t>
  </si>
  <si>
    <t>01020841981</t>
  </si>
  <si>
    <t>53061</t>
  </si>
  <si>
    <t>516272836262</t>
  </si>
  <si>
    <t>SUPERSPORTS_JP_82509030090</t>
  </si>
  <si>
    <t>PJP022700718</t>
  </si>
  <si>
    <t>박현</t>
  </si>
  <si>
    <t>01071431955</t>
  </si>
  <si>
    <t>54074</t>
  </si>
  <si>
    <t>516272836251</t>
  </si>
  <si>
    <t>SUPERSPORTS_JP_82509030089</t>
  </si>
  <si>
    <t>PJP022700717</t>
  </si>
  <si>
    <t>유상현</t>
  </si>
  <si>
    <t>01053730871</t>
  </si>
  <si>
    <t>24253</t>
  </si>
  <si>
    <t>516272836240</t>
  </si>
  <si>
    <t>SUPERSPORTS_JP_82509030088</t>
  </si>
  <si>
    <t>PJP022700716</t>
  </si>
  <si>
    <t>김창섭</t>
  </si>
  <si>
    <t>01091436525</t>
  </si>
  <si>
    <t>10304</t>
  </si>
  <si>
    <t>516272836236</t>
  </si>
  <si>
    <t>SUPERSPORTS_JP_82509030087</t>
  </si>
  <si>
    <t>PJP022700714</t>
  </si>
  <si>
    <t>최재희</t>
  </si>
  <si>
    <t>01083754799</t>
  </si>
  <si>
    <t>27405</t>
  </si>
  <si>
    <t>516272836214</t>
  </si>
  <si>
    <t>SUPERSPORTS_JP_82509020112</t>
  </si>
  <si>
    <t>PJP022700713</t>
  </si>
  <si>
    <t>강한구</t>
  </si>
  <si>
    <t>01099090082</t>
  </si>
  <si>
    <t>56316</t>
  </si>
  <si>
    <t>516272836203</t>
  </si>
  <si>
    <t>SUPERSPORTS_JP_82509020111</t>
  </si>
  <si>
    <t>PJP022700712</t>
  </si>
  <si>
    <t>박상규</t>
  </si>
  <si>
    <t>01085328767</t>
  </si>
  <si>
    <t>51319</t>
  </si>
  <si>
    <t>516272836192</t>
  </si>
  <si>
    <t>SUPERSPORTS_JP_82509020110</t>
  </si>
  <si>
    <t>PJP022700711</t>
  </si>
  <si>
    <t>황호빈</t>
  </si>
  <si>
    <t>01035150911</t>
  </si>
  <si>
    <t>04344</t>
  </si>
  <si>
    <t>516272836181</t>
  </si>
  <si>
    <t>SUPERSPORTS_JP_82509020109</t>
  </si>
  <si>
    <t>PJP022700710</t>
  </si>
  <si>
    <t>정혁채</t>
  </si>
  <si>
    <t>01037697486</t>
  </si>
  <si>
    <t>22138</t>
  </si>
  <si>
    <t>516272836170</t>
  </si>
  <si>
    <t>SUPERSPORTS_JP_82509020108</t>
  </si>
  <si>
    <t>PJP022700685</t>
  </si>
  <si>
    <t>516272835912</t>
  </si>
  <si>
    <t>BAROSA_JP_12509010008</t>
  </si>
  <si>
    <t>2025-09-06</t>
  </si>
  <si>
    <t>82020038071</t>
  </si>
  <si>
    <t>PJP022700273</t>
  </si>
  <si>
    <t>성호준</t>
  </si>
  <si>
    <t>01084464023</t>
  </si>
  <si>
    <t>38663</t>
  </si>
  <si>
    <t>MODUBUY.COM  AMAZON.CO.JP</t>
  </si>
  <si>
    <t>516272832714</t>
  </si>
  <si>
    <t>MODUBUYJPPD_12507270024</t>
  </si>
  <si>
    <t>KOREAN AIR LINES.CO., LTD.</t>
  </si>
  <si>
    <t>PJP022700681</t>
  </si>
  <si>
    <t>최민준</t>
  </si>
  <si>
    <t>01031563697</t>
  </si>
  <si>
    <t>11934</t>
  </si>
  <si>
    <t>KNEX (BRCH USA)</t>
  </si>
  <si>
    <t>516272835890</t>
  </si>
  <si>
    <t>BAROSA_JP_12508310019</t>
  </si>
  <si>
    <t>PJP022700740</t>
  </si>
  <si>
    <t>정채옥</t>
  </si>
  <si>
    <t>01052812678</t>
  </si>
  <si>
    <t>13011</t>
  </si>
  <si>
    <t>516272836461</t>
  </si>
  <si>
    <t>SUPERSPORTS_JP_82509050034</t>
  </si>
  <si>
    <t>PJP022700739</t>
  </si>
  <si>
    <t>516272836450</t>
  </si>
  <si>
    <t>SUPERSPORTS_JP_82509050033</t>
  </si>
  <si>
    <t>PJP022700738</t>
  </si>
  <si>
    <t>박재필</t>
  </si>
  <si>
    <t>01092429056</t>
  </si>
  <si>
    <t>28611</t>
  </si>
  <si>
    <t>516272836446</t>
  </si>
  <si>
    <t>SUPERSPORTS_JP_82509050032</t>
  </si>
  <si>
    <t>PJP022700732</t>
  </si>
  <si>
    <t>박혜식</t>
  </si>
  <si>
    <t>01042894323</t>
  </si>
  <si>
    <t>516272836380</t>
  </si>
  <si>
    <t>SUPERSPORTS_JP_82509050026</t>
  </si>
  <si>
    <t>PJP022700736</t>
  </si>
  <si>
    <t>문성태</t>
  </si>
  <si>
    <t>01064788001</t>
  </si>
  <si>
    <t>10583</t>
  </si>
  <si>
    <t>516272836424</t>
  </si>
  <si>
    <t>SUPERSPORTS_JP_82509050030</t>
  </si>
  <si>
    <t>PJP022700735</t>
  </si>
  <si>
    <t>김지은</t>
  </si>
  <si>
    <t>01091777000</t>
  </si>
  <si>
    <t>04773</t>
  </si>
  <si>
    <t>516272836413</t>
  </si>
  <si>
    <t>SUPERSPORTS_JP_82509050029</t>
  </si>
  <si>
    <t>PJP022700734</t>
  </si>
  <si>
    <t>한효범</t>
  </si>
  <si>
    <t>01088227644</t>
  </si>
  <si>
    <t>04797</t>
  </si>
  <si>
    <t>516272836402</t>
  </si>
  <si>
    <t>SUPERSPORTS_JP_82509050028</t>
  </si>
  <si>
    <t>PJP022700733</t>
  </si>
  <si>
    <t>이소영</t>
  </si>
  <si>
    <t>01090181691</t>
  </si>
  <si>
    <t>516272836391</t>
  </si>
  <si>
    <t>SUPERSPORTS_JP_82509050027</t>
  </si>
  <si>
    <t>PJP022700737</t>
  </si>
  <si>
    <t>김경덕</t>
  </si>
  <si>
    <t>01089864840</t>
  </si>
  <si>
    <t>13609</t>
  </si>
  <si>
    <t>516272836435</t>
  </si>
  <si>
    <t>SUPERSPORTS_JP_82509050031</t>
  </si>
  <si>
    <t>PJP029495896</t>
  </si>
  <si>
    <t>김민주</t>
  </si>
  <si>
    <t>01057392696</t>
  </si>
  <si>
    <t>15050</t>
  </si>
  <si>
    <t>IPORTER.COM  WWW.STELLAWORTH.CO.JP</t>
  </si>
  <si>
    <t>516284377420</t>
  </si>
  <si>
    <t>IPORTER_JP_82509050059</t>
  </si>
  <si>
    <t>PJP029496017</t>
  </si>
  <si>
    <t>조연서</t>
  </si>
  <si>
    <t>01063558222</t>
  </si>
  <si>
    <t>39628</t>
  </si>
  <si>
    <t>IPORTER.COM  WWW.LOREALPROFESSIONNEL.COM</t>
  </si>
  <si>
    <t>516284378632</t>
  </si>
  <si>
    <t>IPORTER_JP_82509050035</t>
  </si>
  <si>
    <t>PJP029496000</t>
  </si>
  <si>
    <t>펀펀스포츠</t>
  </si>
  <si>
    <t>01092129079</t>
  </si>
  <si>
    <t>61706</t>
  </si>
  <si>
    <t>516284378466</t>
  </si>
  <si>
    <t>IPORTER_JP_82509050057</t>
  </si>
  <si>
    <t>PJP029487716</t>
  </si>
  <si>
    <t>오나경</t>
  </si>
  <si>
    <t>01099162797</t>
  </si>
  <si>
    <t>58462</t>
  </si>
  <si>
    <t>516284295623</t>
  </si>
  <si>
    <t>IPORTER_JP_82509050056</t>
  </si>
  <si>
    <t>PJP029496176</t>
  </si>
  <si>
    <t>이장연</t>
  </si>
  <si>
    <t>01028943746</t>
  </si>
  <si>
    <t>31453</t>
  </si>
  <si>
    <t>516284380220</t>
  </si>
  <si>
    <t>IPORTER_JP_82509050055</t>
  </si>
  <si>
    <t>PJP029494904</t>
  </si>
  <si>
    <t>이주석</t>
  </si>
  <si>
    <t>01073396541</t>
  </si>
  <si>
    <t>11945</t>
  </si>
  <si>
    <t>IPORTER.COM  MRSGREENAPPLE.COM</t>
  </si>
  <si>
    <t>516284367502</t>
  </si>
  <si>
    <t>IPORTER_JP_82509050054</t>
  </si>
  <si>
    <t>PJP022700778</t>
  </si>
  <si>
    <t>516272836903 (3)</t>
  </si>
  <si>
    <t>IPORTER_JP_82509050053</t>
  </si>
  <si>
    <t>PJP029496108</t>
  </si>
  <si>
    <t>박정은</t>
  </si>
  <si>
    <t>01045617038</t>
  </si>
  <si>
    <t>08104</t>
  </si>
  <si>
    <t>IPORTER.COM  WWW.GU.JP</t>
  </si>
  <si>
    <t>516284379542</t>
  </si>
  <si>
    <t>IPORTER_JP_82509050052</t>
  </si>
  <si>
    <t>PJP029495928</t>
  </si>
  <si>
    <t>윤선혜</t>
  </si>
  <si>
    <t>01064707085</t>
  </si>
  <si>
    <t>13628</t>
  </si>
  <si>
    <t>IPORTER.COM  TENT1000.STORES.JP</t>
  </si>
  <si>
    <t>516284377744</t>
  </si>
  <si>
    <t>IPORTER_JP_82509050051</t>
  </si>
  <si>
    <t>PJP029495949</t>
  </si>
  <si>
    <t>정윤선</t>
  </si>
  <si>
    <t>01098896849</t>
  </si>
  <si>
    <t>516284377954</t>
  </si>
  <si>
    <t>IPORTER_JP_82509050050</t>
  </si>
  <si>
    <t>PJP029492639</t>
  </si>
  <si>
    <t>전우혁</t>
  </si>
  <si>
    <t>01077510279</t>
  </si>
  <si>
    <t>IPORTER.COM  STORE ANNEX.UNIVERSAL MUSIC.CO.JP</t>
  </si>
  <si>
    <t>516284344855</t>
  </si>
  <si>
    <t>IPORTER_JP_82509050049</t>
  </si>
  <si>
    <t>PJP029496031</t>
  </si>
  <si>
    <t>윤대진</t>
  </si>
  <si>
    <t>01041247722</t>
  </si>
  <si>
    <t>516284378772</t>
  </si>
  <si>
    <t>IPORTER_JP_82509050048</t>
  </si>
  <si>
    <t>PJP029496113</t>
  </si>
  <si>
    <t>한미소</t>
  </si>
  <si>
    <t>01088117496</t>
  </si>
  <si>
    <t>15216</t>
  </si>
  <si>
    <t>IPORTER.COM  C.PASS STORE.JP</t>
  </si>
  <si>
    <t>516284379590</t>
  </si>
  <si>
    <t>IPORTER_JP_82509050047</t>
  </si>
  <si>
    <t>PJP029496111</t>
  </si>
  <si>
    <t>516284379575</t>
  </si>
  <si>
    <t>IPORTER_JP_82509050046</t>
  </si>
  <si>
    <t>PJP029495791</t>
  </si>
  <si>
    <t>516284376370</t>
  </si>
  <si>
    <t>IPORTER_JP_82509050045</t>
  </si>
  <si>
    <t>PJP029496099</t>
  </si>
  <si>
    <t>01026430759</t>
  </si>
  <si>
    <t>18469</t>
  </si>
  <si>
    <t>516284379450</t>
  </si>
  <si>
    <t>IPORTER_JP_82509050044</t>
  </si>
  <si>
    <t>PJP022700777</t>
  </si>
  <si>
    <t>헬렌크래프트</t>
  </si>
  <si>
    <t>01087664479</t>
  </si>
  <si>
    <t>12449</t>
  </si>
  <si>
    <t>IPORTER.COM  WWW.PAPER INTELLIGENCE.COM</t>
  </si>
  <si>
    <t>516272836833 (7)</t>
  </si>
  <si>
    <t>IPORTER_JP_82509050043</t>
  </si>
  <si>
    <t>PJP029496081</t>
  </si>
  <si>
    <t>박정빈</t>
  </si>
  <si>
    <t>01087260106</t>
  </si>
  <si>
    <t>516284379273</t>
  </si>
  <si>
    <t>IPORTER_JP_82509050042</t>
  </si>
  <si>
    <t>PJP029496102</t>
  </si>
  <si>
    <t>01072558541</t>
  </si>
  <si>
    <t>03733</t>
  </si>
  <si>
    <t>516284379483</t>
  </si>
  <si>
    <t>IPORTER_JP_82509050041</t>
  </si>
  <si>
    <t>PJP029496065</t>
  </si>
  <si>
    <t>[대신착불]/합포장/[사업자]</t>
  </si>
  <si>
    <t>516284379111</t>
  </si>
  <si>
    <t>IPORTER_JP_82509050040</t>
  </si>
  <si>
    <t>PJP029496070</t>
  </si>
  <si>
    <t>516284379166</t>
  </si>
  <si>
    <t>IPORTER_JP_82509050039</t>
  </si>
  <si>
    <t>PJP029495184</t>
  </si>
  <si>
    <t>임재웅</t>
  </si>
  <si>
    <t>01074777462</t>
  </si>
  <si>
    <t>11485</t>
  </si>
  <si>
    <t>516284370302</t>
  </si>
  <si>
    <t>IPORTER_JP_82509050038</t>
  </si>
  <si>
    <t>PJP029496124</t>
  </si>
  <si>
    <t>516284379704</t>
  </si>
  <si>
    <t>IPORTER_JP_82509050037</t>
  </si>
  <si>
    <t>PJP029495954</t>
  </si>
  <si>
    <t>516284378002</t>
  </si>
  <si>
    <t>IPORTER_JP_82509050036</t>
  </si>
  <si>
    <t>PJP029496087</t>
  </si>
  <si>
    <t>차송아</t>
  </si>
  <si>
    <t>01051849957</t>
  </si>
  <si>
    <t>IPORTER.COM  WWW.POKEMON CARD FULLAHEAD.COM</t>
  </si>
  <si>
    <t>516284379332</t>
  </si>
  <si>
    <t>IPORTER_JP_82509050058</t>
  </si>
  <si>
    <t>2025-09-09</t>
  </si>
  <si>
    <t>82020038082</t>
  </si>
  <si>
    <t>PJP029495936</t>
  </si>
  <si>
    <t>정하은</t>
  </si>
  <si>
    <t>01080799511</t>
  </si>
  <si>
    <t>39446</t>
  </si>
  <si>
    <t>[식물검역]</t>
  </si>
  <si>
    <t>516284377825</t>
  </si>
  <si>
    <t>IPORTER_JP_82509010115</t>
  </si>
  <si>
    <t>PJP029493931</t>
  </si>
  <si>
    <t>박지민</t>
  </si>
  <si>
    <t>01037943126</t>
  </si>
  <si>
    <t>51735</t>
  </si>
  <si>
    <t>IPORTER.COM  MOCHI2 SATELLITE.COM</t>
  </si>
  <si>
    <t>516284357772</t>
  </si>
  <si>
    <t>IPORTER_JP_82509010113</t>
  </si>
  <si>
    <t>PJP029495322</t>
  </si>
  <si>
    <t>송지영</t>
  </si>
  <si>
    <t>01024872232</t>
  </si>
  <si>
    <t>42752</t>
  </si>
  <si>
    <t>516284371680</t>
  </si>
  <si>
    <t>IPORTER_JP_82509010110</t>
  </si>
  <si>
    <t>PJP029495810</t>
  </si>
  <si>
    <t>김수란</t>
  </si>
  <si>
    <t>01030367152</t>
  </si>
  <si>
    <t>02602</t>
  </si>
  <si>
    <t>516284376565</t>
  </si>
  <si>
    <t>IPORTER_JP_82509010109</t>
  </si>
  <si>
    <t>PJP029495585</t>
  </si>
  <si>
    <t>정지아</t>
  </si>
  <si>
    <t>01082287981</t>
  </si>
  <si>
    <t>04024</t>
  </si>
  <si>
    <t>IPORTER.COM  SHOP.FANCY FUKUYA.CO.JP</t>
  </si>
  <si>
    <t>516284374314</t>
  </si>
  <si>
    <t>IPORTER_JP_82509010088</t>
  </si>
  <si>
    <t>PJP029495943</t>
  </si>
  <si>
    <t>01092070542</t>
  </si>
  <si>
    <t>38576</t>
  </si>
  <si>
    <t>516284377895</t>
  </si>
  <si>
    <t>IPORTER_JP_82509010116</t>
  </si>
  <si>
    <t>PJP029494689</t>
  </si>
  <si>
    <t>01098535944</t>
  </si>
  <si>
    <t>62428</t>
  </si>
  <si>
    <t>BOOTH.PM</t>
  </si>
  <si>
    <t>516284365354</t>
  </si>
  <si>
    <t>7190069</t>
  </si>
  <si>
    <t>4002395</t>
  </si>
  <si>
    <t>PJP029496235</t>
  </si>
  <si>
    <t>박정아</t>
  </si>
  <si>
    <t>01065701500</t>
  </si>
  <si>
    <t>06284</t>
  </si>
  <si>
    <t>WWW.ANIMATE ONLINESHOP.JP</t>
  </si>
  <si>
    <t>516284380813</t>
  </si>
  <si>
    <t>7189972</t>
  </si>
  <si>
    <t>4020943</t>
  </si>
  <si>
    <t>PJP029495435</t>
  </si>
  <si>
    <t>박현주</t>
  </si>
  <si>
    <t>01063149008</t>
  </si>
  <si>
    <t>06069</t>
  </si>
  <si>
    <t>WWW.UNIQLO.COM</t>
  </si>
  <si>
    <t>516284372811</t>
  </si>
  <si>
    <t>7188796</t>
  </si>
  <si>
    <t>4011335</t>
  </si>
  <si>
    <t>PJP029495591</t>
  </si>
  <si>
    <t>유지선</t>
  </si>
  <si>
    <t>01039353296</t>
  </si>
  <si>
    <t>08739</t>
  </si>
  <si>
    <t>WWW.HMV.CO.JP</t>
  </si>
  <si>
    <t>516284374373</t>
  </si>
  <si>
    <t>7183053</t>
  </si>
  <si>
    <t>4013314</t>
  </si>
  <si>
    <t>PJP022700789</t>
  </si>
  <si>
    <t>[사업자]/BOX ID오사용 변경/516243257003,516243257014,516243257025</t>
  </si>
  <si>
    <t>WWW.RAKUTEN.CO.JP</t>
  </si>
  <si>
    <t>516272837006 (3)</t>
  </si>
  <si>
    <t>7184687</t>
  </si>
  <si>
    <t>4015272</t>
  </si>
  <si>
    <t>PJP029495756</t>
  </si>
  <si>
    <t>최효민</t>
  </si>
  <si>
    <t>01076150821</t>
  </si>
  <si>
    <t>01761</t>
  </si>
  <si>
    <t>WWW.SURUGA YA.JP</t>
  </si>
  <si>
    <t>516284376020</t>
  </si>
  <si>
    <t>7185528</t>
  </si>
  <si>
    <t>4015376</t>
  </si>
  <si>
    <t>PJP022700788</t>
  </si>
  <si>
    <t>밤비하우스</t>
  </si>
  <si>
    <t>01021132993</t>
  </si>
  <si>
    <t>06908</t>
  </si>
  <si>
    <t>[사업자]/BOX ID오사용 변경/516243257036,516243257040</t>
  </si>
  <si>
    <t>SUPERDELIVERY.COM</t>
  </si>
  <si>
    <t>516272836984 (2)</t>
  </si>
  <si>
    <t>7187789</t>
  </si>
  <si>
    <t>4016703</t>
  </si>
  <si>
    <t>PJP029495922</t>
  </si>
  <si>
    <t>황보현</t>
  </si>
  <si>
    <t>01076286294</t>
  </si>
  <si>
    <t>13010</t>
  </si>
  <si>
    <t>TORECACAMP POKEMON.COM</t>
  </si>
  <si>
    <t>516284377685</t>
  </si>
  <si>
    <t>7188915</t>
  </si>
  <si>
    <t>4017329</t>
  </si>
  <si>
    <t>PJP029495981</t>
  </si>
  <si>
    <t>김정흠</t>
  </si>
  <si>
    <t>01085249906</t>
  </si>
  <si>
    <t>15802</t>
  </si>
  <si>
    <t>TOWER.JP</t>
  </si>
  <si>
    <t>516284378271</t>
  </si>
  <si>
    <t>7185517</t>
  </si>
  <si>
    <t>4018019</t>
  </si>
  <si>
    <t>PJP029496006</t>
  </si>
  <si>
    <t>배신숙</t>
  </si>
  <si>
    <t>01053313336</t>
  </si>
  <si>
    <t>06294</t>
  </si>
  <si>
    <t>516284378525</t>
  </si>
  <si>
    <t>7190078</t>
  </si>
  <si>
    <t>4018279</t>
  </si>
  <si>
    <t>PJP029496026</t>
  </si>
  <si>
    <t>변기정</t>
  </si>
  <si>
    <t>01043683100</t>
  </si>
  <si>
    <t>17954</t>
  </si>
  <si>
    <t>516284378724</t>
  </si>
  <si>
    <t>7190053</t>
  </si>
  <si>
    <t>4018542</t>
  </si>
  <si>
    <t>PJP029496068</t>
  </si>
  <si>
    <t>신민수</t>
  </si>
  <si>
    <t>01089448374</t>
  </si>
  <si>
    <t>07671</t>
  </si>
  <si>
    <t>516284379144</t>
  </si>
  <si>
    <t>7190066</t>
  </si>
  <si>
    <t>4019051</t>
  </si>
  <si>
    <t>PJP029496076</t>
  </si>
  <si>
    <t>윤세진</t>
  </si>
  <si>
    <t>01044474810</t>
  </si>
  <si>
    <t>16109</t>
  </si>
  <si>
    <t>WWW.ONEMAP.CO.JP</t>
  </si>
  <si>
    <t>516284379225</t>
  </si>
  <si>
    <t>7188817</t>
  </si>
  <si>
    <t>4019234</t>
  </si>
  <si>
    <t>PJP029496085</t>
  </si>
  <si>
    <t>임희용</t>
  </si>
  <si>
    <t>1094545698</t>
  </si>
  <si>
    <t>10903</t>
  </si>
  <si>
    <t>WWW.AMAZON.COM</t>
  </si>
  <si>
    <t>516284379310</t>
  </si>
  <si>
    <t>7190032</t>
  </si>
  <si>
    <t>4019325</t>
  </si>
  <si>
    <t>PJP029496106</t>
  </si>
  <si>
    <t>홍지운</t>
  </si>
  <si>
    <t>01063040107</t>
  </si>
  <si>
    <t>63303</t>
  </si>
  <si>
    <t>WWW.AMAZON.CO.JP</t>
  </si>
  <si>
    <t>516284379520</t>
  </si>
  <si>
    <t>7188820</t>
  </si>
  <si>
    <t>4019800</t>
  </si>
  <si>
    <t>PJP029496115</t>
  </si>
  <si>
    <t>박보경</t>
  </si>
  <si>
    <t>01023370229</t>
  </si>
  <si>
    <t>27737</t>
  </si>
  <si>
    <t>SPECIAL.MOVIC.JP SHOP</t>
  </si>
  <si>
    <t>516284379612</t>
  </si>
  <si>
    <t>7188803</t>
  </si>
  <si>
    <t>4019889</t>
  </si>
  <si>
    <t>PJP029496127</t>
  </si>
  <si>
    <t>김우준</t>
  </si>
  <si>
    <t>01089573204</t>
  </si>
  <si>
    <t>41105</t>
  </si>
  <si>
    <t>516284379730</t>
  </si>
  <si>
    <t>7189987</t>
  </si>
  <si>
    <t>4020049</t>
  </si>
  <si>
    <t>PJP029496135</t>
  </si>
  <si>
    <t>김호선</t>
  </si>
  <si>
    <t>01093863344</t>
  </si>
  <si>
    <t>06046</t>
  </si>
  <si>
    <t>WWW.BASEMAN.CO.JP</t>
  </si>
  <si>
    <t>516284379811</t>
  </si>
  <si>
    <t>7190016</t>
  </si>
  <si>
    <t>4020179</t>
  </si>
  <si>
    <t>PJP029496145</t>
  </si>
  <si>
    <t>SHIN ECHOES.JP</t>
  </si>
  <si>
    <t>516284379914</t>
  </si>
  <si>
    <t>7188904</t>
  </si>
  <si>
    <t>4020273</t>
  </si>
  <si>
    <t>PJP029496153</t>
  </si>
  <si>
    <t>조주연</t>
  </si>
  <si>
    <t>01092912675</t>
  </si>
  <si>
    <t>07694</t>
  </si>
  <si>
    <t>NAGANO MARKET.JP</t>
  </si>
  <si>
    <t>516284379995</t>
  </si>
  <si>
    <t>7190063</t>
  </si>
  <si>
    <t>4020299</t>
  </si>
  <si>
    <t>PJP029496154</t>
  </si>
  <si>
    <t>516284380006</t>
  </si>
  <si>
    <t>7190029</t>
  </si>
  <si>
    <t>4020302</t>
  </si>
  <si>
    <t>PJP029496164</t>
  </si>
  <si>
    <t>황영수</t>
  </si>
  <si>
    <t>01091426178</t>
  </si>
  <si>
    <t>04320</t>
  </si>
  <si>
    <t>516284380102</t>
  </si>
  <si>
    <t>7190057</t>
  </si>
  <si>
    <t>4020419</t>
  </si>
  <si>
    <t>PJP029496168</t>
  </si>
  <si>
    <t>김용완</t>
  </si>
  <si>
    <t>01092775203</t>
  </si>
  <si>
    <t>06331</t>
  </si>
  <si>
    <t>516284380146</t>
  </si>
  <si>
    <t>7189955</t>
  </si>
  <si>
    <t>4020481</t>
  </si>
  <si>
    <t>PJP029496173</t>
  </si>
  <si>
    <t>516284380194</t>
  </si>
  <si>
    <t>7190014</t>
  </si>
  <si>
    <t>4020507</t>
  </si>
  <si>
    <t>PJP029496180</t>
  </si>
  <si>
    <t>이재경</t>
  </si>
  <si>
    <t>01090378428</t>
  </si>
  <si>
    <t>22681</t>
  </si>
  <si>
    <t>AB6IX.JP</t>
  </si>
  <si>
    <t>516284380264</t>
  </si>
  <si>
    <t>7189949</t>
  </si>
  <si>
    <t>4020533</t>
  </si>
  <si>
    <t>PJP029496184</t>
  </si>
  <si>
    <t>윤영진</t>
  </si>
  <si>
    <t>01084783628</t>
  </si>
  <si>
    <t>31452</t>
  </si>
  <si>
    <t>AUDEE MEMBERSHIP.JP</t>
  </si>
  <si>
    <t>516284380301</t>
  </si>
  <si>
    <t>7188910</t>
  </si>
  <si>
    <t>4020548</t>
  </si>
  <si>
    <t>PJP029496201</t>
  </si>
  <si>
    <t>최은석</t>
  </si>
  <si>
    <t>01056232490</t>
  </si>
  <si>
    <t>22175</t>
  </si>
  <si>
    <t>WWW.KONAMI.COM</t>
  </si>
  <si>
    <t>516284380474</t>
  </si>
  <si>
    <t>7189945</t>
  </si>
  <si>
    <t>4020687</t>
  </si>
  <si>
    <t>PJP029496205</t>
  </si>
  <si>
    <t>최수진</t>
  </si>
  <si>
    <t>01076377319</t>
  </si>
  <si>
    <t>WWW.HOTTESTJAPAN.COM</t>
  </si>
  <si>
    <t>516284380511</t>
  </si>
  <si>
    <t>7189946</t>
  </si>
  <si>
    <t>4020729</t>
  </si>
  <si>
    <t>PJP029496207</t>
  </si>
  <si>
    <t>BSOFFICIALSTORE.COM</t>
  </si>
  <si>
    <t>516284380533</t>
  </si>
  <si>
    <t>7189962</t>
  </si>
  <si>
    <t>4020753</t>
  </si>
  <si>
    <t>PJP029496208</t>
  </si>
  <si>
    <t>석인혁</t>
  </si>
  <si>
    <t>01040130418</t>
  </si>
  <si>
    <t>17129</t>
  </si>
  <si>
    <t>STORE.PLUSMEMBER.JP</t>
  </si>
  <si>
    <t>516284380544</t>
  </si>
  <si>
    <t>7189950</t>
  </si>
  <si>
    <t>4020755</t>
  </si>
  <si>
    <t>PJP029496210</t>
  </si>
  <si>
    <t>이화정</t>
  </si>
  <si>
    <t>01039136086</t>
  </si>
  <si>
    <t>07249</t>
  </si>
  <si>
    <t>MY J.SMTOWN FC.JP</t>
  </si>
  <si>
    <t>516284380566</t>
  </si>
  <si>
    <t>7189961</t>
  </si>
  <si>
    <t>4020775</t>
  </si>
  <si>
    <t>PJP029496228</t>
  </si>
  <si>
    <t>박희철</t>
  </si>
  <si>
    <t>01049491281</t>
  </si>
  <si>
    <t>CYSTORE.COM</t>
  </si>
  <si>
    <t>516284380743</t>
  </si>
  <si>
    <t>7190000</t>
  </si>
  <si>
    <t>4020923</t>
  </si>
  <si>
    <t>PJP029496234</t>
  </si>
  <si>
    <t>염혜선</t>
  </si>
  <si>
    <t>01065931500</t>
  </si>
  <si>
    <t>516284380802</t>
  </si>
  <si>
    <t>7189976</t>
  </si>
  <si>
    <t>4020941</t>
  </si>
  <si>
    <t>PJP029494970</t>
  </si>
  <si>
    <t>권기환</t>
  </si>
  <si>
    <t>01049168916</t>
  </si>
  <si>
    <t>01064</t>
  </si>
  <si>
    <t>WWW.GAMERS.CO.JP</t>
  </si>
  <si>
    <t>516284368165</t>
  </si>
  <si>
    <t>7173596</t>
  </si>
  <si>
    <t>4005503</t>
  </si>
  <si>
    <t>2025-09-10</t>
  </si>
  <si>
    <t>82020038093</t>
  </si>
  <si>
    <t>PJP029495898</t>
  </si>
  <si>
    <t>안지은</t>
  </si>
  <si>
    <t>01092917246</t>
  </si>
  <si>
    <t>03053</t>
  </si>
  <si>
    <t>IPORTER.COM  MONAKA YA.SHOP PRO.JP</t>
  </si>
  <si>
    <t>516284377442</t>
  </si>
  <si>
    <t>IPORTER_JP_82509090050</t>
  </si>
  <si>
    <t>PJP022700708</t>
  </si>
  <si>
    <t>오상진</t>
  </si>
  <si>
    <t>01097476102</t>
  </si>
  <si>
    <t>05090</t>
  </si>
  <si>
    <t>516272836155</t>
  </si>
  <si>
    <t>BAROSA_JP_12509020033</t>
  </si>
  <si>
    <t>PJP029496156</t>
  </si>
  <si>
    <t>박소현</t>
  </si>
  <si>
    <t>01027075628</t>
  </si>
  <si>
    <t>08741</t>
  </si>
  <si>
    <t>IPORTER.COM  WWW.ROCKET EXP.COM</t>
  </si>
  <si>
    <t>516284380021</t>
  </si>
  <si>
    <t>IPORTER_JP_82509090048</t>
  </si>
  <si>
    <t>PJP029496157</t>
  </si>
  <si>
    <t>516284380032</t>
  </si>
  <si>
    <t>IPORTER_JP_82509090047</t>
  </si>
  <si>
    <t>PJP029496286</t>
  </si>
  <si>
    <t>01040966944</t>
  </si>
  <si>
    <t>14724</t>
  </si>
  <si>
    <t>516284381325</t>
  </si>
  <si>
    <t>IPORTER_JP_82509090046</t>
  </si>
  <si>
    <t>PJP029495261</t>
  </si>
  <si>
    <t>윤지영</t>
  </si>
  <si>
    <t>01094613721</t>
  </si>
  <si>
    <t>30104</t>
  </si>
  <si>
    <t>516284371072</t>
  </si>
  <si>
    <t>IPORTER_JP_82509090045</t>
  </si>
  <si>
    <t>PJP029496086</t>
  </si>
  <si>
    <t>손현진</t>
  </si>
  <si>
    <t>01071271235</t>
  </si>
  <si>
    <t>08808</t>
  </si>
  <si>
    <t>516284379321</t>
  </si>
  <si>
    <t>IPORTER_JP_82509090044</t>
  </si>
  <si>
    <t>PJP029495758</t>
  </si>
  <si>
    <t>박영현</t>
  </si>
  <si>
    <t>01088572608</t>
  </si>
  <si>
    <t>18133</t>
  </si>
  <si>
    <t>IPORTER.COM  BOOTH.PM</t>
  </si>
  <si>
    <t>516284376042</t>
  </si>
  <si>
    <t>IPORTER_JP_82509090043</t>
  </si>
  <si>
    <t>PJP029496132</t>
  </si>
  <si>
    <t>황용문</t>
  </si>
  <si>
    <t>01047851000</t>
  </si>
  <si>
    <t>06101</t>
  </si>
  <si>
    <t>516284379785</t>
  </si>
  <si>
    <t>IPORTER_JP_82509090042</t>
  </si>
  <si>
    <t>PJP029496152</t>
  </si>
  <si>
    <t>IPORTER.COM  NAGANO MARKET.JP</t>
  </si>
  <si>
    <t>516284379984</t>
  </si>
  <si>
    <t>IPORTER_JP_82509090041</t>
  </si>
  <si>
    <t>PJP029495865</t>
  </si>
  <si>
    <t>516284377114</t>
  </si>
  <si>
    <t>IPORTER_JP_82509090040</t>
  </si>
  <si>
    <t>PJP029496107</t>
  </si>
  <si>
    <t>조민주</t>
  </si>
  <si>
    <t>01063582069</t>
  </si>
  <si>
    <t>516284379531</t>
  </si>
  <si>
    <t>IPORTER_JP_82509090039</t>
  </si>
  <si>
    <t>PJP029496141</t>
  </si>
  <si>
    <t>516284379870</t>
  </si>
  <si>
    <t>IPORTER_JP_82509090038</t>
  </si>
  <si>
    <t>PJP029496140</t>
  </si>
  <si>
    <t>516284379866</t>
  </si>
  <si>
    <t>IPORTER_JP_82509090037</t>
  </si>
  <si>
    <t>PJP029496139</t>
  </si>
  <si>
    <t>심은정</t>
  </si>
  <si>
    <t>01088820152</t>
  </si>
  <si>
    <t>05501</t>
  </si>
  <si>
    <t>516284379855</t>
  </si>
  <si>
    <t>IPORTER_JP_82509090036</t>
  </si>
  <si>
    <t>PJP029496162</t>
  </si>
  <si>
    <t>지창환</t>
  </si>
  <si>
    <t>01053068535</t>
  </si>
  <si>
    <t>04725</t>
  </si>
  <si>
    <t>IPORTER.COM  WWW.ADIDAS.JP</t>
  </si>
  <si>
    <t>516284380080</t>
  </si>
  <si>
    <t>IPORTER_JP_82509090035</t>
  </si>
  <si>
    <t>PJP029496244</t>
  </si>
  <si>
    <t>516284380905</t>
  </si>
  <si>
    <t>IPORTER_JP_82509090034</t>
  </si>
  <si>
    <t>PJP029496009</t>
  </si>
  <si>
    <t>01021903902</t>
  </si>
  <si>
    <t>516284378551</t>
  </si>
  <si>
    <t>IPORTER_JP_82509090033</t>
  </si>
  <si>
    <t>PJP029496064</t>
  </si>
  <si>
    <t>박진용</t>
  </si>
  <si>
    <t>01047408708</t>
  </si>
  <si>
    <t>06940</t>
  </si>
  <si>
    <t>516284379100</t>
  </si>
  <si>
    <t>IPORTER_JP_82509090032</t>
  </si>
  <si>
    <t>PJP029496098</t>
  </si>
  <si>
    <t>이지언</t>
  </si>
  <si>
    <t>01079265020</t>
  </si>
  <si>
    <t>37673</t>
  </si>
  <si>
    <t>IPORTER.COM  AMAZON.CO.JP</t>
  </si>
  <si>
    <t>516284379446</t>
  </si>
  <si>
    <t>IPORTER_JP_82509090031</t>
  </si>
  <si>
    <t>PJP029496191</t>
  </si>
  <si>
    <t>오성준</t>
  </si>
  <si>
    <t>01086849793</t>
  </si>
  <si>
    <t>516284380371</t>
  </si>
  <si>
    <t>IPORTER_JP_82509090030</t>
  </si>
  <si>
    <t>PJP029496172</t>
  </si>
  <si>
    <t>이낙균</t>
  </si>
  <si>
    <t>01087039426</t>
  </si>
  <si>
    <t>16862</t>
  </si>
  <si>
    <t>IPORTER.COM  SHOP.MOOSE.CO.JP</t>
  </si>
  <si>
    <t>516284380183</t>
  </si>
  <si>
    <t>IPORTER_JP_82509090029</t>
  </si>
  <si>
    <t>PJP029495911</t>
  </si>
  <si>
    <t>송명희</t>
  </si>
  <si>
    <t>01064748518</t>
  </si>
  <si>
    <t>10099</t>
  </si>
  <si>
    <t>후)주소변경(주소오기재)/반송재배송대납</t>
  </si>
  <si>
    <t>516284377571</t>
  </si>
  <si>
    <t>IPORTER_JP_82509090028</t>
  </si>
  <si>
    <t>PJP029496170</t>
  </si>
  <si>
    <t>한성규</t>
  </si>
  <si>
    <t>01092862828</t>
  </si>
  <si>
    <t>07600</t>
  </si>
  <si>
    <t>IPORTER.COM  STORE.NANGA.JP</t>
  </si>
  <si>
    <t>516284380161</t>
  </si>
  <si>
    <t>IPORTER_JP_82509090027</t>
  </si>
  <si>
    <t>PJP029496079</t>
  </si>
  <si>
    <t>이승재</t>
  </si>
  <si>
    <t>01020479846</t>
  </si>
  <si>
    <t>04988</t>
  </si>
  <si>
    <t>516284379251</t>
  </si>
  <si>
    <t>IPORTER_JP_82509090026</t>
  </si>
  <si>
    <t>PJP029495942</t>
  </si>
  <si>
    <t>김현택</t>
  </si>
  <si>
    <t>01020754328</t>
  </si>
  <si>
    <t>12545</t>
  </si>
  <si>
    <t>516284377884</t>
  </si>
  <si>
    <t>IPORTER_JP_82509090025</t>
  </si>
  <si>
    <t>PJP029496161</t>
  </si>
  <si>
    <t>김명지</t>
  </si>
  <si>
    <t>01051076066</t>
  </si>
  <si>
    <t>03386</t>
  </si>
  <si>
    <t>516284380076</t>
  </si>
  <si>
    <t>IPORTER_JP_82509090024</t>
  </si>
  <si>
    <t>PJP029496189</t>
  </si>
  <si>
    <t>이미영</t>
  </si>
  <si>
    <t>01030557830</t>
  </si>
  <si>
    <t>41557</t>
  </si>
  <si>
    <t>516284380356</t>
  </si>
  <si>
    <t>IPORTER_JP_82509090023</t>
  </si>
  <si>
    <t>PJP029496136</t>
  </si>
  <si>
    <t>노동표</t>
  </si>
  <si>
    <t>01052863673</t>
  </si>
  <si>
    <t>06286</t>
  </si>
  <si>
    <t>516284379822</t>
  </si>
  <si>
    <t>IPORTER_JP_82509090022</t>
  </si>
  <si>
    <t>PJP029496183</t>
  </si>
  <si>
    <t>고광호</t>
  </si>
  <si>
    <t>01023734619</t>
  </si>
  <si>
    <t>16021</t>
  </si>
  <si>
    <t>516284380290</t>
  </si>
  <si>
    <t>IPORTER_JP_82509090021</t>
  </si>
  <si>
    <t>PJP029496123</t>
  </si>
  <si>
    <t>이중호</t>
  </si>
  <si>
    <t>01098077777</t>
  </si>
  <si>
    <t>10584</t>
  </si>
  <si>
    <t>516284379693</t>
  </si>
  <si>
    <t>IPORTER_JP_82509090020</t>
  </si>
  <si>
    <t>PJP029496174</t>
  </si>
  <si>
    <t>IPORTER.COM  AUDEE MEMBERSHIP.JP</t>
  </si>
  <si>
    <t>516284380205</t>
  </si>
  <si>
    <t>IPORTER_JP_82509090019</t>
  </si>
  <si>
    <t>PJP029496169</t>
  </si>
  <si>
    <t>516284380150</t>
  </si>
  <si>
    <t>IPORTER_JP_82509090018</t>
  </si>
  <si>
    <t>PJP029496063</t>
  </si>
  <si>
    <t>김예슬</t>
  </si>
  <si>
    <t>01093326912</t>
  </si>
  <si>
    <t>48103</t>
  </si>
  <si>
    <t>516284379096</t>
  </si>
  <si>
    <t>IPORTER_JP_82509090017</t>
  </si>
  <si>
    <t>PJP029496218</t>
  </si>
  <si>
    <t>염윤덕</t>
  </si>
  <si>
    <t>01090802414</t>
  </si>
  <si>
    <t>04501</t>
  </si>
  <si>
    <t>IPORTER.COM  PRETTYGUARDIANS.COM</t>
  </si>
  <si>
    <t>516284380640</t>
  </si>
  <si>
    <t>IPORTER_JP_82509090016</t>
  </si>
  <si>
    <t>PJP029496188</t>
  </si>
  <si>
    <t>엄정필</t>
  </si>
  <si>
    <t>01051233226</t>
  </si>
  <si>
    <t>42751</t>
  </si>
  <si>
    <t>IPORTER.COM  WWW.SHIMAJIRO.CO.JP</t>
  </si>
  <si>
    <t>516284380345</t>
  </si>
  <si>
    <t>IPORTER_JP_82509090015</t>
  </si>
  <si>
    <t>PJP029496185</t>
  </si>
  <si>
    <t>516284380312</t>
  </si>
  <si>
    <t>IPORTER_JP_82509090014</t>
  </si>
  <si>
    <t>PJP029496062</t>
  </si>
  <si>
    <t>강혜인</t>
  </si>
  <si>
    <t>01074031120</t>
  </si>
  <si>
    <t>14075</t>
  </si>
  <si>
    <t>IPORTER.COM  STORE.DISNEY.CO.JP</t>
  </si>
  <si>
    <t>516284379085</t>
  </si>
  <si>
    <t>IPORTER_JP_82509090013</t>
  </si>
  <si>
    <t>PJP029496143</t>
  </si>
  <si>
    <t>배윤진</t>
  </si>
  <si>
    <t>01037848044</t>
  </si>
  <si>
    <t>15800</t>
  </si>
  <si>
    <t>516284379892</t>
  </si>
  <si>
    <t>IPORTER_JP_82509090012</t>
  </si>
  <si>
    <t>PJP029496110</t>
  </si>
  <si>
    <t>이승욱</t>
  </si>
  <si>
    <t>01028515554</t>
  </si>
  <si>
    <t>48790</t>
  </si>
  <si>
    <t>516284379564</t>
  </si>
  <si>
    <t>IPORTER_JP_82509090011</t>
  </si>
  <si>
    <t>PJP022700798</t>
  </si>
  <si>
    <t>IPORTER.COM  WWW.SURUGA YA.JP</t>
  </si>
  <si>
    <t>516272837102 (2)</t>
  </si>
  <si>
    <t>IPORTER_JP_82509090010</t>
  </si>
  <si>
    <t>PJP029491873</t>
  </si>
  <si>
    <t>황유림</t>
  </si>
  <si>
    <t>01056363184</t>
  </si>
  <si>
    <t>48792</t>
  </si>
  <si>
    <t>516284337192</t>
  </si>
  <si>
    <t>IPORTER_JP_82509090009</t>
  </si>
  <si>
    <t>PJP029496206</t>
  </si>
  <si>
    <t>김채원</t>
  </si>
  <si>
    <t>01022069141</t>
  </si>
  <si>
    <t>01640</t>
  </si>
  <si>
    <t>IPORTER.COM  FC.HIGEDAN.COM</t>
  </si>
  <si>
    <t>516284380522</t>
  </si>
  <si>
    <t>IPORTER_JP_82509090008</t>
  </si>
  <si>
    <t>PJP029496233</t>
  </si>
  <si>
    <t>염지선</t>
  </si>
  <si>
    <t>01027623774</t>
  </si>
  <si>
    <t>14246</t>
  </si>
  <si>
    <t>516284380791</t>
  </si>
  <si>
    <t>IPORTER_JP_82509090007</t>
  </si>
  <si>
    <t>PJP029495907</t>
  </si>
  <si>
    <t>이형숙</t>
  </si>
  <si>
    <t>01036683709</t>
  </si>
  <si>
    <t>58568</t>
  </si>
  <si>
    <t>516284377534</t>
  </si>
  <si>
    <t>IPORTER_JP_82509090006</t>
  </si>
  <si>
    <t>PJP022700731</t>
  </si>
  <si>
    <t>김병섭</t>
  </si>
  <si>
    <t>01035745976</t>
  </si>
  <si>
    <t>01863</t>
  </si>
  <si>
    <t>MODUBUY.COM  HTTPS   REMARKABLE.COM</t>
  </si>
  <si>
    <t>516272836376</t>
  </si>
  <si>
    <t>MODUBUYJPPD_12509040024</t>
  </si>
  <si>
    <t>PJP022700784</t>
  </si>
  <si>
    <t>조서영</t>
  </si>
  <si>
    <t>01079072466</t>
  </si>
  <si>
    <t>03453</t>
  </si>
  <si>
    <t>516272836951</t>
  </si>
  <si>
    <t>BAROSA_JP_12509060004</t>
  </si>
  <si>
    <t>PJP022700782</t>
  </si>
  <si>
    <t>516272836940</t>
  </si>
  <si>
    <t>BAROSA_JP_12509050040</t>
  </si>
  <si>
    <t>PJP022700780</t>
  </si>
  <si>
    <t>박진석</t>
  </si>
  <si>
    <t>01056033121</t>
  </si>
  <si>
    <t>48090</t>
  </si>
  <si>
    <t>516272836936</t>
  </si>
  <si>
    <t>BAROSA_JP_12509050032</t>
  </si>
  <si>
    <t>PJP029495984</t>
  </si>
  <si>
    <t>하현표</t>
  </si>
  <si>
    <t>01036154582</t>
  </si>
  <si>
    <t>51427</t>
  </si>
  <si>
    <t>516284378304</t>
  </si>
  <si>
    <t>IPORTER_JP_82509090049</t>
  </si>
  <si>
    <t>PJP022700797</t>
  </si>
  <si>
    <t>정성현</t>
  </si>
  <si>
    <t>01033678320</t>
  </si>
  <si>
    <t>24209</t>
  </si>
  <si>
    <t>[대신착불]/사이즈초과</t>
  </si>
  <si>
    <t>516272837091</t>
  </si>
  <si>
    <t>SUPERSPORTS_JP_82509090005</t>
  </si>
  <si>
    <t>PJP022700796</t>
  </si>
  <si>
    <t>고광진</t>
  </si>
  <si>
    <t>01089989888</t>
  </si>
  <si>
    <t>21662</t>
  </si>
  <si>
    <t>516272837080</t>
  </si>
  <si>
    <t>SUPERSPORTS_JP_82509090004</t>
  </si>
  <si>
    <t>PJP022700793</t>
  </si>
  <si>
    <t>송형석</t>
  </si>
  <si>
    <t>01027795273</t>
  </si>
  <si>
    <t>13494</t>
  </si>
  <si>
    <t>516272837054</t>
  </si>
  <si>
    <t>SUPERSPORTS_JP_82509090001</t>
  </si>
  <si>
    <t>PJP022700794</t>
  </si>
  <si>
    <t>516272837065</t>
  </si>
  <si>
    <t>SUPERSPORTS_JP_82509090002</t>
  </si>
  <si>
    <t>PJP022700795</t>
  </si>
  <si>
    <t>윤민정</t>
  </si>
  <si>
    <t>01021682099</t>
  </si>
  <si>
    <t>516272837076</t>
  </si>
  <si>
    <t>SUPERSPORTS_JP_82509090003</t>
  </si>
  <si>
    <t>82020038104</t>
  </si>
  <si>
    <t>PJP029496271</t>
  </si>
  <si>
    <t>516284381174</t>
  </si>
  <si>
    <t>IPORTER_JP_82509100073</t>
  </si>
  <si>
    <t>PJP029496056</t>
  </si>
  <si>
    <t>장철호</t>
  </si>
  <si>
    <t>01086767436</t>
  </si>
  <si>
    <t>04002</t>
  </si>
  <si>
    <t>516284379026</t>
  </si>
  <si>
    <t>IPORTER_JP_82509100074</t>
  </si>
  <si>
    <t>PJP029496128</t>
  </si>
  <si>
    <t>문예지</t>
  </si>
  <si>
    <t>01089485515</t>
  </si>
  <si>
    <t>44424</t>
  </si>
  <si>
    <t>516284379741</t>
  </si>
  <si>
    <t>IPORTER_JP_82509100075</t>
  </si>
  <si>
    <t>PJP029496290</t>
  </si>
  <si>
    <t>남승완</t>
  </si>
  <si>
    <t>01038466994</t>
  </si>
  <si>
    <t>34028</t>
  </si>
  <si>
    <t>516284381362</t>
  </si>
  <si>
    <t>IPORTER_JP_82509100076</t>
  </si>
  <si>
    <t>PJP029496147</t>
  </si>
  <si>
    <t>박현성</t>
  </si>
  <si>
    <t>01098054568</t>
  </si>
  <si>
    <t>51459</t>
  </si>
  <si>
    <t>516284379936</t>
  </si>
  <si>
    <t>IPORTER_JP_82509100077</t>
  </si>
  <si>
    <t>PJP029496337</t>
  </si>
  <si>
    <t>이보배</t>
  </si>
  <si>
    <t>01023693997</t>
  </si>
  <si>
    <t>10106</t>
  </si>
  <si>
    <t>516284381830</t>
  </si>
  <si>
    <t>IPORTER_JP_82509100078</t>
  </si>
  <si>
    <t>PJP029496245</t>
  </si>
  <si>
    <t>권용철</t>
  </si>
  <si>
    <t>01055811777</t>
  </si>
  <si>
    <t>14923</t>
  </si>
  <si>
    <t>납세의무자 전화번호가 일치하지 않습니다./일반전환</t>
  </si>
  <si>
    <t>516284380916</t>
  </si>
  <si>
    <t>IPORTER_JP_82509100079</t>
  </si>
  <si>
    <t>PJP029495882</t>
  </si>
  <si>
    <t>채용관</t>
  </si>
  <si>
    <t>01028811803</t>
  </si>
  <si>
    <t>49446</t>
  </si>
  <si>
    <t>516284377280</t>
  </si>
  <si>
    <t>IPORTER_JP_82509100080</t>
  </si>
  <si>
    <t>PJP022700846</t>
  </si>
  <si>
    <t>516272837581 (5)</t>
  </si>
  <si>
    <t>IPORTER_JP_82509100081</t>
  </si>
  <si>
    <t>PJP022700847</t>
  </si>
  <si>
    <t>516272837636 (5)</t>
  </si>
  <si>
    <t>IPORTER_JP_82509100082</t>
  </si>
  <si>
    <t>PJP029496338</t>
  </si>
  <si>
    <t>윤주상</t>
  </si>
  <si>
    <t>01090401889</t>
  </si>
  <si>
    <t>13979</t>
  </si>
  <si>
    <t>516284381841</t>
  </si>
  <si>
    <t>IPORTER_JP_82509100083</t>
  </si>
  <si>
    <t>PJP029496109</t>
  </si>
  <si>
    <t>이승호</t>
  </si>
  <si>
    <t>01028362885</t>
  </si>
  <si>
    <t>21441</t>
  </si>
  <si>
    <t>IPORTER.COM  WWW.SOURCENEXT.COM</t>
  </si>
  <si>
    <t>516284379553</t>
  </si>
  <si>
    <t>IPORTER_JP_82509100048</t>
  </si>
  <si>
    <t>PJP029496137</t>
  </si>
  <si>
    <t>권세현</t>
  </si>
  <si>
    <t>01053306361</t>
  </si>
  <si>
    <t>16806</t>
  </si>
  <si>
    <t>516284379833</t>
  </si>
  <si>
    <t>IPORTER_JP_82509100047</t>
  </si>
  <si>
    <t>PJP029496182</t>
  </si>
  <si>
    <t>심명보</t>
  </si>
  <si>
    <t>01062438815</t>
  </si>
  <si>
    <t>44719</t>
  </si>
  <si>
    <t>516284380286</t>
  </si>
  <si>
    <t>IPORTER_JP_82509100084</t>
  </si>
  <si>
    <t>PJP029496060</t>
  </si>
  <si>
    <t>임은진</t>
  </si>
  <si>
    <t>01037829834</t>
  </si>
  <si>
    <t>01411</t>
  </si>
  <si>
    <t>IPORTER.COM  SHOP.WEVERSE.IO</t>
  </si>
  <si>
    <t>516284379063</t>
  </si>
  <si>
    <t>IPORTER_JP_82509100049</t>
  </si>
  <si>
    <t>PJP029495856</t>
  </si>
  <si>
    <t>박윤성</t>
  </si>
  <si>
    <t>01048445266</t>
  </si>
  <si>
    <t>31490</t>
  </si>
  <si>
    <t>516284377022</t>
  </si>
  <si>
    <t>IPORTER_JP_82509100050</t>
  </si>
  <si>
    <t>PJP029496229</t>
  </si>
  <si>
    <t>김혜인</t>
  </si>
  <si>
    <t>01046344765</t>
  </si>
  <si>
    <t>63333</t>
  </si>
  <si>
    <t>IPORTER.COM  WWW.DOT ST.COM</t>
  </si>
  <si>
    <t>516284380754</t>
  </si>
  <si>
    <t>IPORTER_JP_82509100051</t>
  </si>
  <si>
    <t>PJP029496061</t>
  </si>
  <si>
    <t>임은정</t>
  </si>
  <si>
    <t>01087279034</t>
  </si>
  <si>
    <t>10865</t>
  </si>
  <si>
    <t>516284379074</t>
  </si>
  <si>
    <t>IPORTER_JP_82509100052</t>
  </si>
  <si>
    <t>PJP029496241</t>
  </si>
  <si>
    <t>516284380872</t>
  </si>
  <si>
    <t>IPORTER_JP_82509100053</t>
  </si>
  <si>
    <t>PJP029496167</t>
  </si>
  <si>
    <t>박대희</t>
  </si>
  <si>
    <t>01036446461</t>
  </si>
  <si>
    <t>21435</t>
  </si>
  <si>
    <t>IPORTER.COM  ONLINESTORE.NEPENTHES.CO.JP</t>
  </si>
  <si>
    <t>516284380135</t>
  </si>
  <si>
    <t>IPORTER_JP_82509100054</t>
  </si>
  <si>
    <t>PJP029496197</t>
  </si>
  <si>
    <t>516284380430</t>
  </si>
  <si>
    <t>IPORTER_JP_82509100055</t>
  </si>
  <si>
    <t>PJP029496130</t>
  </si>
  <si>
    <t>임수민</t>
  </si>
  <si>
    <t>01067132576</t>
  </si>
  <si>
    <t>05854</t>
  </si>
  <si>
    <t>516284379763</t>
  </si>
  <si>
    <t>IPORTER_JP_82509100056</t>
  </si>
  <si>
    <t>PJP029496159</t>
  </si>
  <si>
    <t>신용규</t>
  </si>
  <si>
    <t>01020880488</t>
  </si>
  <si>
    <t>50103</t>
  </si>
  <si>
    <t>516284380054</t>
  </si>
  <si>
    <t>IPORTER_JP_82509100057</t>
  </si>
  <si>
    <t>PJP029495360</t>
  </si>
  <si>
    <t>계규빈</t>
  </si>
  <si>
    <t>01025729158</t>
  </si>
  <si>
    <t>16904</t>
  </si>
  <si>
    <t>516284372063</t>
  </si>
  <si>
    <t>IPORTER_JP_82509100058</t>
  </si>
  <si>
    <t>PJP029496211</t>
  </si>
  <si>
    <t>516284380570</t>
  </si>
  <si>
    <t>IPORTER_JP_82509100059</t>
  </si>
  <si>
    <t>PJP029496231</t>
  </si>
  <si>
    <t>516284380776</t>
  </si>
  <si>
    <t>IPORTER_JP_82509100060</t>
  </si>
  <si>
    <t>PJP029496236</t>
  </si>
  <si>
    <t>516284380824</t>
  </si>
  <si>
    <t>IPORTER_JP_82509100061</t>
  </si>
  <si>
    <t>PJP029496202</t>
  </si>
  <si>
    <t>이보미</t>
  </si>
  <si>
    <t>01050913407</t>
  </si>
  <si>
    <t>[식물검역]/반입예정정보재전송</t>
  </si>
  <si>
    <t>516284380485</t>
  </si>
  <si>
    <t>IPORTER_JP_82509100062</t>
  </si>
  <si>
    <t>PJP029495893</t>
  </si>
  <si>
    <t>516284377394</t>
  </si>
  <si>
    <t>IPORTER_JP_82509100063</t>
  </si>
  <si>
    <t>PJP029495820</t>
  </si>
  <si>
    <t>516284376661</t>
  </si>
  <si>
    <t>IPORTER_JP_82509100064</t>
  </si>
  <si>
    <t>PJP029496066</t>
  </si>
  <si>
    <t>이민관</t>
  </si>
  <si>
    <t>01033592364</t>
  </si>
  <si>
    <t>10008</t>
  </si>
  <si>
    <t>516284379122</t>
  </si>
  <si>
    <t>IPORTER_JP_82509100065</t>
  </si>
  <si>
    <t>PJP029496346</t>
  </si>
  <si>
    <t>IPORTER.COM  CASEPLAY.SHOP</t>
  </si>
  <si>
    <t>516284381922</t>
  </si>
  <si>
    <t>IPORTER_JP_82509100066</t>
  </si>
  <si>
    <t>PJP029496296</t>
  </si>
  <si>
    <t>전재옥</t>
  </si>
  <si>
    <t>01094666832</t>
  </si>
  <si>
    <t>31703</t>
  </si>
  <si>
    <t>IPORTER.COM   WWW.RAKUTEN.CO.JP</t>
  </si>
  <si>
    <t>516284381421</t>
  </si>
  <si>
    <t>IPORTER_JP_82509100067</t>
  </si>
  <si>
    <t>PJP029496336</t>
  </si>
  <si>
    <t>김영민</t>
  </si>
  <si>
    <t>01052723906</t>
  </si>
  <si>
    <t>18404</t>
  </si>
  <si>
    <t>516284381826</t>
  </si>
  <si>
    <t>IPORTER_JP_82509100068</t>
  </si>
  <si>
    <t>PJP029496243</t>
  </si>
  <si>
    <t>임소연</t>
  </si>
  <si>
    <t>01086460080</t>
  </si>
  <si>
    <t>61742</t>
  </si>
  <si>
    <t>516284380894</t>
  </si>
  <si>
    <t>IPORTER_JP_82509100069</t>
  </si>
  <si>
    <t>PJP029496332</t>
  </si>
  <si>
    <t>조수영</t>
  </si>
  <si>
    <t>01041901164</t>
  </si>
  <si>
    <t>16560</t>
  </si>
  <si>
    <t>IPORTER.COM  CHIIKAWAMARKET.JP</t>
  </si>
  <si>
    <t>516284381782</t>
  </si>
  <si>
    <t>IPORTER_JP_82509100070</t>
  </si>
  <si>
    <t>PJP029496150</t>
  </si>
  <si>
    <t>516284379962</t>
  </si>
  <si>
    <t>IPORTER_JP_82509100071</t>
  </si>
  <si>
    <t>PJP029496148</t>
  </si>
  <si>
    <t>516284379940</t>
  </si>
  <si>
    <t>IPORTER_JP_82509100072</t>
  </si>
  <si>
    <t>2025-09-12</t>
  </si>
  <si>
    <t>82020038115</t>
  </si>
  <si>
    <t>PJP022700859</t>
  </si>
  <si>
    <t>김태원</t>
  </si>
  <si>
    <t>01024555530</t>
  </si>
  <si>
    <t>34226</t>
  </si>
  <si>
    <t>516272837743</t>
  </si>
  <si>
    <t>SUPERSPORTS_JP_82509110003</t>
  </si>
  <si>
    <t>PJP022700800</t>
  </si>
  <si>
    <t>주만기</t>
  </si>
  <si>
    <t>01097065050</t>
  </si>
  <si>
    <t>06229</t>
  </si>
  <si>
    <t>516272837135</t>
  </si>
  <si>
    <t>SUPERSPORTS_JP_82509090115</t>
  </si>
  <si>
    <t>PJP022700857</t>
  </si>
  <si>
    <t>유법민</t>
  </si>
  <si>
    <t>01052139921</t>
  </si>
  <si>
    <t>18462</t>
  </si>
  <si>
    <t>516272837721</t>
  </si>
  <si>
    <t>SUPERSPORTS_JP_82509110001</t>
  </si>
  <si>
    <t>PJP022700845</t>
  </si>
  <si>
    <t>최용범</t>
  </si>
  <si>
    <t>01037838198</t>
  </si>
  <si>
    <t>516272837570</t>
  </si>
  <si>
    <t>SUPERSPORTS_JP_82509100039</t>
  </si>
  <si>
    <t>PJP022700844</t>
  </si>
  <si>
    <t>정풍운</t>
  </si>
  <si>
    <t>01068154860</t>
  </si>
  <si>
    <t>516272837566</t>
  </si>
  <si>
    <t>SUPERSPORTS_JP_82509100038</t>
  </si>
  <si>
    <t>PJP022700843</t>
  </si>
  <si>
    <t>장동규</t>
  </si>
  <si>
    <t>01036511044</t>
  </si>
  <si>
    <t>54950</t>
  </si>
  <si>
    <t>516272837555</t>
  </si>
  <si>
    <t>SUPERSPORTS_JP_82509100037</t>
  </si>
  <si>
    <t>PJP022700842</t>
  </si>
  <si>
    <t>임형준</t>
  </si>
  <si>
    <t>01071042926</t>
  </si>
  <si>
    <t>04572</t>
  </si>
  <si>
    <t>516272837544</t>
  </si>
  <si>
    <t>SUPERSPORTS_JP_82509100036</t>
  </si>
  <si>
    <t>PJP022700841</t>
  </si>
  <si>
    <t>정찬우</t>
  </si>
  <si>
    <t>01041388817</t>
  </si>
  <si>
    <t>516272837533</t>
  </si>
  <si>
    <t>SUPERSPORTS_JP_82509100035</t>
  </si>
  <si>
    <t>PJP022700840</t>
  </si>
  <si>
    <t>516272837522</t>
  </si>
  <si>
    <t>SUPERSPORTS_JP_82509100034</t>
  </si>
  <si>
    <t>PJP022700839</t>
  </si>
  <si>
    <t>김종원</t>
  </si>
  <si>
    <t>05067411049</t>
  </si>
  <si>
    <t>07801</t>
  </si>
  <si>
    <t>516272837511</t>
  </si>
  <si>
    <t>SUPERSPORTS_JP_82509100033</t>
  </si>
  <si>
    <t>PJP022700838</t>
  </si>
  <si>
    <t>류지명</t>
  </si>
  <si>
    <t>01036268635</t>
  </si>
  <si>
    <t>61114</t>
  </si>
  <si>
    <t>516272837500</t>
  </si>
  <si>
    <t>SUPERSPORTS_JP_82509100032</t>
  </si>
  <si>
    <t>PJP022700837</t>
  </si>
  <si>
    <t>이영부</t>
  </si>
  <si>
    <t>01062176315</t>
  </si>
  <si>
    <t>25304</t>
  </si>
  <si>
    <t>516272837496</t>
  </si>
  <si>
    <t>SUPERSPORTS_JP_82509100031</t>
  </si>
  <si>
    <t>PJP022700836</t>
  </si>
  <si>
    <t>김재등</t>
  </si>
  <si>
    <t>01038301905</t>
  </si>
  <si>
    <t>06362</t>
  </si>
  <si>
    <t>516272837485</t>
  </si>
  <si>
    <t>SUPERSPORTS_JP_82509100030</t>
  </si>
  <si>
    <t>PJP022700835</t>
  </si>
  <si>
    <t>윤지성</t>
  </si>
  <si>
    <t>01085297916</t>
  </si>
  <si>
    <t>51175</t>
  </si>
  <si>
    <t>516272837474</t>
  </si>
  <si>
    <t>SUPERSPORTS_JP_82509100029</t>
  </si>
  <si>
    <t>PJP022700834</t>
  </si>
  <si>
    <t>박근배</t>
  </si>
  <si>
    <t>01093668442</t>
  </si>
  <si>
    <t>07987</t>
  </si>
  <si>
    <t>516272837463</t>
  </si>
  <si>
    <t>SUPERSPORTS_JP_82509100028</t>
  </si>
  <si>
    <t>PJP022700833</t>
  </si>
  <si>
    <t>이준효</t>
  </si>
  <si>
    <t>01028491951</t>
  </si>
  <si>
    <t>48440</t>
  </si>
  <si>
    <t>516272837452</t>
  </si>
  <si>
    <t>SUPERSPORTS_JP_82509100027</t>
  </si>
  <si>
    <t>PJP022700830</t>
  </si>
  <si>
    <t>기송대</t>
  </si>
  <si>
    <t>01023604395</t>
  </si>
  <si>
    <t>22705</t>
  </si>
  <si>
    <t>516272837430</t>
  </si>
  <si>
    <t>SUPERSPORTS_JP_82509090145</t>
  </si>
  <si>
    <t>PJP022700829</t>
  </si>
  <si>
    <t>박정선</t>
  </si>
  <si>
    <t>01037899650</t>
  </si>
  <si>
    <t>08021</t>
  </si>
  <si>
    <t>516272837426</t>
  </si>
  <si>
    <t>SUPERSPORTS_JP_82509090144</t>
  </si>
  <si>
    <t>PJP022700828</t>
  </si>
  <si>
    <t>한종석</t>
  </si>
  <si>
    <t>01020678624</t>
  </si>
  <si>
    <t>55023</t>
  </si>
  <si>
    <t>516272837415</t>
  </si>
  <si>
    <t>SUPERSPORTS_JP_82509090143</t>
  </si>
  <si>
    <t>PJP022700827</t>
  </si>
  <si>
    <t>이재일</t>
  </si>
  <si>
    <t>01031313377</t>
  </si>
  <si>
    <t>06107</t>
  </si>
  <si>
    <t>516272837404</t>
  </si>
  <si>
    <t>SUPERSPORTS_JP_82509090142</t>
  </si>
  <si>
    <t>PJP022700826</t>
  </si>
  <si>
    <t>남기문</t>
  </si>
  <si>
    <t>01050401441</t>
  </si>
  <si>
    <t>31767</t>
  </si>
  <si>
    <t>516272837393</t>
  </si>
  <si>
    <t>SUPERSPORTS_JP_82509090141</t>
  </si>
  <si>
    <t>PJP022700825</t>
  </si>
  <si>
    <t>임재회</t>
  </si>
  <si>
    <t>01090096712</t>
  </si>
  <si>
    <t>10136</t>
  </si>
  <si>
    <t>516272837382</t>
  </si>
  <si>
    <t>SUPERSPORTS_JP_82509090140</t>
  </si>
  <si>
    <t>PJP022700824</t>
  </si>
  <si>
    <t>신재성</t>
  </si>
  <si>
    <t>01091279766</t>
  </si>
  <si>
    <t>30055</t>
  </si>
  <si>
    <t>516272837371</t>
  </si>
  <si>
    <t>SUPERSPORTS_JP_82509090139</t>
  </si>
  <si>
    <t>PJP022700823</t>
  </si>
  <si>
    <t>양신모</t>
  </si>
  <si>
    <t>01051834799</t>
  </si>
  <si>
    <t>08313</t>
  </si>
  <si>
    <t>516272837360</t>
  </si>
  <si>
    <t>SUPERSPORTS_JP_82509090138</t>
  </si>
  <si>
    <t>PJP022700822</t>
  </si>
  <si>
    <t>이행근</t>
  </si>
  <si>
    <t>01046068638</t>
  </si>
  <si>
    <t>58642</t>
  </si>
  <si>
    <t>516272837356</t>
  </si>
  <si>
    <t>SUPERSPORTS_JP_82509090137</t>
  </si>
  <si>
    <t>PJP022700821</t>
  </si>
  <si>
    <t>김기항</t>
  </si>
  <si>
    <t>01085851744</t>
  </si>
  <si>
    <t>14789</t>
  </si>
  <si>
    <t>516272837345</t>
  </si>
  <si>
    <t>SUPERSPORTS_JP_82509090136</t>
  </si>
  <si>
    <t>PJP022700820</t>
  </si>
  <si>
    <t>이강수</t>
  </si>
  <si>
    <t>01048037551</t>
  </si>
  <si>
    <t>34011</t>
  </si>
  <si>
    <t>516272837334</t>
  </si>
  <si>
    <t>SUPERSPORTS_JP_82509090135</t>
  </si>
  <si>
    <t>PJP022700819</t>
  </si>
  <si>
    <t>남수형</t>
  </si>
  <si>
    <t>01037385595</t>
  </si>
  <si>
    <t>28185</t>
  </si>
  <si>
    <t>516272837323</t>
  </si>
  <si>
    <t>SUPERSPORTS_JP_82509090134</t>
  </si>
  <si>
    <t>PJP022700818</t>
  </si>
  <si>
    <t>이채진</t>
  </si>
  <si>
    <t>01033801916</t>
  </si>
  <si>
    <t>44662</t>
  </si>
  <si>
    <t>516272837312</t>
  </si>
  <si>
    <t>SUPERSPORTS_JP_82509090133</t>
  </si>
  <si>
    <t>PJP022700817</t>
  </si>
  <si>
    <t>이성열</t>
  </si>
  <si>
    <t>01047256607</t>
  </si>
  <si>
    <t>516272837301</t>
  </si>
  <si>
    <t>SUPERSPORTS_JP_82509090132</t>
  </si>
  <si>
    <t>PJP022700816</t>
  </si>
  <si>
    <t>박종철</t>
  </si>
  <si>
    <t>01085691459</t>
  </si>
  <si>
    <t>39347</t>
  </si>
  <si>
    <t>516272837290</t>
  </si>
  <si>
    <t>SUPERSPORTS_JP_82509090131</t>
  </si>
  <si>
    <t>PJP022700815</t>
  </si>
  <si>
    <t>서형석</t>
  </si>
  <si>
    <t>01050500460</t>
  </si>
  <si>
    <t>10534</t>
  </si>
  <si>
    <t>516272837286</t>
  </si>
  <si>
    <t>SUPERSPORTS_JP_82509090130</t>
  </si>
  <si>
    <t>PJP022700814</t>
  </si>
  <si>
    <t>김형문</t>
  </si>
  <si>
    <t>01052203035</t>
  </si>
  <si>
    <t>06595</t>
  </si>
  <si>
    <t>516272837275</t>
  </si>
  <si>
    <t>SUPERSPORTS_JP_82509090129</t>
  </si>
  <si>
    <t>PJP022700813</t>
  </si>
  <si>
    <t>김태동</t>
  </si>
  <si>
    <t>01071473402</t>
  </si>
  <si>
    <t>06642</t>
  </si>
  <si>
    <t>516272837264</t>
  </si>
  <si>
    <t>SUPERSPORTS_JP_82509090128</t>
  </si>
  <si>
    <t>PJP022700812</t>
  </si>
  <si>
    <t>김덕우</t>
  </si>
  <si>
    <t>01071678790</t>
  </si>
  <si>
    <t>07239</t>
  </si>
  <si>
    <t>516272837253</t>
  </si>
  <si>
    <t>SUPERSPORTS_JP_82509090127</t>
  </si>
  <si>
    <t>PJP022700811</t>
  </si>
  <si>
    <t>516272837242</t>
  </si>
  <si>
    <t>SUPERSPORTS_JP_82509090126</t>
  </si>
  <si>
    <t>PJP022700810</t>
  </si>
  <si>
    <t>김인기</t>
  </si>
  <si>
    <t>01043310006</t>
  </si>
  <si>
    <t>12134</t>
  </si>
  <si>
    <t>516272837231</t>
  </si>
  <si>
    <t>SUPERSPORTS_JP_82509090125</t>
  </si>
  <si>
    <t>PJP022700809</t>
  </si>
  <si>
    <t>민채유</t>
  </si>
  <si>
    <t>01094219302</t>
  </si>
  <si>
    <t>28291</t>
  </si>
  <si>
    <t>516272837220</t>
  </si>
  <si>
    <t>SUPERSPORTS_JP_82509090124</t>
  </si>
  <si>
    <t>PJP022700808</t>
  </si>
  <si>
    <t>박준우</t>
  </si>
  <si>
    <t>01020565658</t>
  </si>
  <si>
    <t>38831</t>
  </si>
  <si>
    <t>516272837216</t>
  </si>
  <si>
    <t>SUPERSPORTS_JP_82509090123</t>
  </si>
  <si>
    <t>PJP022700807</t>
  </si>
  <si>
    <t>백주흠</t>
  </si>
  <si>
    <t>01020430039</t>
  </si>
  <si>
    <t>18148</t>
  </si>
  <si>
    <t>516272837205</t>
  </si>
  <si>
    <t>SUPERSPORTS_JP_82509090122</t>
  </si>
  <si>
    <t>PJP022700806</t>
  </si>
  <si>
    <t>손성민</t>
  </si>
  <si>
    <t>01050307451</t>
  </si>
  <si>
    <t>54566</t>
  </si>
  <si>
    <t>516272837194</t>
  </si>
  <si>
    <t>SUPERSPORTS_JP_82509090121</t>
  </si>
  <si>
    <t>PJP022700805</t>
  </si>
  <si>
    <t>김유호</t>
  </si>
  <si>
    <t>01097979675</t>
  </si>
  <si>
    <t>12544</t>
  </si>
  <si>
    <t>516272837183</t>
  </si>
  <si>
    <t>SUPERSPORTS_JP_82509090120</t>
  </si>
  <si>
    <t>PJP022700804</t>
  </si>
  <si>
    <t>신우람</t>
  </si>
  <si>
    <t>01047320890</t>
  </si>
  <si>
    <t>05646</t>
  </si>
  <si>
    <t>516272837172</t>
  </si>
  <si>
    <t>SUPERSPORTS_JP_82509090119</t>
  </si>
  <si>
    <t>PJP022700803</t>
  </si>
  <si>
    <t>윤해인</t>
  </si>
  <si>
    <t>01063384091</t>
  </si>
  <si>
    <t>516272837161</t>
  </si>
  <si>
    <t>SUPERSPORTS_JP_82509090118</t>
  </si>
  <si>
    <t>PJP022700802</t>
  </si>
  <si>
    <t>박철수</t>
  </si>
  <si>
    <t>01063428872</t>
  </si>
  <si>
    <t>11490</t>
  </si>
  <si>
    <t>516272837150</t>
  </si>
  <si>
    <t>SUPERSPORTS_JP_82509090117</t>
  </si>
  <si>
    <t>PJP022700801</t>
  </si>
  <si>
    <t>김광모</t>
  </si>
  <si>
    <t>01091652445</t>
  </si>
  <si>
    <t>06278</t>
  </si>
  <si>
    <t>516272837146</t>
  </si>
  <si>
    <t>SUPERSPORTS_JP_82509090116</t>
  </si>
  <si>
    <t>PJP022700858</t>
  </si>
  <si>
    <t>이재우</t>
  </si>
  <si>
    <t>01085536790</t>
  </si>
  <si>
    <t>47603</t>
  </si>
  <si>
    <t>516272837732</t>
  </si>
  <si>
    <t>SUPERSPORTS_JP_82509110002</t>
  </si>
  <si>
    <t>PJP022700715</t>
  </si>
  <si>
    <t>이명옥</t>
  </si>
  <si>
    <t>01073833287</t>
  </si>
  <si>
    <t>01784</t>
  </si>
  <si>
    <t>516272836225</t>
  </si>
  <si>
    <t>MODUBUYJPPP_12509030017</t>
  </si>
  <si>
    <t>PJP022700475</t>
  </si>
  <si>
    <t>김예린</t>
  </si>
  <si>
    <t>01037777172</t>
  </si>
  <si>
    <t>31992</t>
  </si>
  <si>
    <t>MODUBUY.COM  SHUEISHA.CO.JP</t>
  </si>
  <si>
    <t>516272834324</t>
  </si>
  <si>
    <t>MODUBUYJPPD_12508130052</t>
  </si>
  <si>
    <t>PJP029496372</t>
  </si>
  <si>
    <t>이재길</t>
  </si>
  <si>
    <t>01090997565</t>
  </si>
  <si>
    <t>37566</t>
  </si>
  <si>
    <t>516284382180</t>
  </si>
  <si>
    <t>IPORTER_JP_82509110065</t>
  </si>
  <si>
    <t>PJP029496240</t>
  </si>
  <si>
    <t>김윤선</t>
  </si>
  <si>
    <t>01029339808</t>
  </si>
  <si>
    <t>16636</t>
  </si>
  <si>
    <t>516284380861</t>
  </si>
  <si>
    <t>IPORTER_JP_82509110066</t>
  </si>
  <si>
    <t>PJP029496289</t>
  </si>
  <si>
    <t>조태숙</t>
  </si>
  <si>
    <t>01090201109</t>
  </si>
  <si>
    <t>14248</t>
  </si>
  <si>
    <t>IPORTER.COM  LINEFRIENDSSQUARE.JP</t>
  </si>
  <si>
    <t>516284381351</t>
  </si>
  <si>
    <t>IPORTER_JP_82509110063</t>
  </si>
  <si>
    <t>PJP029496298</t>
  </si>
  <si>
    <t>01095900178</t>
  </si>
  <si>
    <t>516284381443</t>
  </si>
  <si>
    <t>IPORTER_JP_82509110062</t>
  </si>
  <si>
    <t>PJP029496373</t>
  </si>
  <si>
    <t>백규현</t>
  </si>
  <si>
    <t>01030221176</t>
  </si>
  <si>
    <t>01744</t>
  </si>
  <si>
    <t>516284382191</t>
  </si>
  <si>
    <t>IPORTER_JP_82509110061</t>
  </si>
  <si>
    <t>PJP029496322</t>
  </si>
  <si>
    <t>송호근</t>
  </si>
  <si>
    <t>01031347612</t>
  </si>
  <si>
    <t>22779</t>
  </si>
  <si>
    <t>516284381686</t>
  </si>
  <si>
    <t>IPORTER_JP_82509110060</t>
  </si>
  <si>
    <t>PJP029496294</t>
  </si>
  <si>
    <t>최세웅</t>
  </si>
  <si>
    <t>01033993775</t>
  </si>
  <si>
    <t>44516</t>
  </si>
  <si>
    <t>516284381406</t>
  </si>
  <si>
    <t>IPORTER_JP_82509110059</t>
  </si>
  <si>
    <t>PJP029493768</t>
  </si>
  <si>
    <t>한동훈</t>
  </si>
  <si>
    <t>01090911640</t>
  </si>
  <si>
    <t>04319</t>
  </si>
  <si>
    <t>IPORTER.COM  ZUTOMAYOMART.NET</t>
  </si>
  <si>
    <t>516284356140</t>
  </si>
  <si>
    <t>IPORTER_JP_82509110058</t>
  </si>
  <si>
    <t>PJP029496295</t>
  </si>
  <si>
    <t>강인웅</t>
  </si>
  <si>
    <t>01036590667</t>
  </si>
  <si>
    <t>07308</t>
  </si>
  <si>
    <t>516284381410</t>
  </si>
  <si>
    <t>IPORTER_JP_82509110057</t>
  </si>
  <si>
    <t>PJP029496034</t>
  </si>
  <si>
    <t>손규희</t>
  </si>
  <si>
    <t>01043558170</t>
  </si>
  <si>
    <t>IPORTER.COM  JNBY.ONLINE</t>
  </si>
  <si>
    <t>516284378805</t>
  </si>
  <si>
    <t>IPORTER_JP_82509110056</t>
  </si>
  <si>
    <t>PJP029496369</t>
  </si>
  <si>
    <t>516284382154</t>
  </si>
  <si>
    <t>IPORTER_JP_82509110055</t>
  </si>
  <si>
    <t>PJP029496284</t>
  </si>
  <si>
    <t>김정호</t>
  </si>
  <si>
    <t>01031444860</t>
  </si>
  <si>
    <t>18506</t>
  </si>
  <si>
    <t>516284381303</t>
  </si>
  <si>
    <t>IPORTER_JP_82509110054</t>
  </si>
  <si>
    <t>PJP029496253</t>
  </si>
  <si>
    <t>01027623213</t>
  </si>
  <si>
    <t>16620</t>
  </si>
  <si>
    <t>516284380990</t>
  </si>
  <si>
    <t>IPORTER_JP_82509110053</t>
  </si>
  <si>
    <t>PJP029495042</t>
  </si>
  <si>
    <t>안유진</t>
  </si>
  <si>
    <t>01025169679</t>
  </si>
  <si>
    <t>04953</t>
  </si>
  <si>
    <t>516284368880</t>
  </si>
  <si>
    <t>IPORTER_JP_82509110052</t>
  </si>
  <si>
    <t>PJP029496299</t>
  </si>
  <si>
    <t>이종산</t>
  </si>
  <si>
    <t>01064621115</t>
  </si>
  <si>
    <t>14746</t>
  </si>
  <si>
    <t>516284381454</t>
  </si>
  <si>
    <t>IPORTER_JP_82509110051</t>
  </si>
  <si>
    <t>PJP029495185</t>
  </si>
  <si>
    <t>한효은</t>
  </si>
  <si>
    <t>01090509309</t>
  </si>
  <si>
    <t>18298</t>
  </si>
  <si>
    <t>IPORTER.COM  SHARE.WEVERSESHOP</t>
  </si>
  <si>
    <t>516284370313</t>
  </si>
  <si>
    <t>IPORTER_JP_82509110050</t>
  </si>
  <si>
    <t>PJP029496364</t>
  </si>
  <si>
    <t>516284382106</t>
  </si>
  <si>
    <t>IPORTER_JP_82509110049</t>
  </si>
  <si>
    <t>PJP029496301</t>
  </si>
  <si>
    <t>이수원</t>
  </si>
  <si>
    <t>01051314283</t>
  </si>
  <si>
    <t>44903</t>
  </si>
  <si>
    <t>516284381476</t>
  </si>
  <si>
    <t>IPORTER_JP_82509110048</t>
  </si>
  <si>
    <t>PJP029496321</t>
  </si>
  <si>
    <t>홍영식</t>
  </si>
  <si>
    <t>01037367888</t>
  </si>
  <si>
    <t>31185</t>
  </si>
  <si>
    <t>516284381675</t>
  </si>
  <si>
    <t>IPORTER_JP_82509110047</t>
  </si>
  <si>
    <t>PJP029496319</t>
  </si>
  <si>
    <t>고누리</t>
  </si>
  <si>
    <t>01095206432</t>
  </si>
  <si>
    <t>15002</t>
  </si>
  <si>
    <t>516284381653</t>
  </si>
  <si>
    <t>IPORTER_JP_82509110046</t>
  </si>
  <si>
    <t>PJP029496317</t>
  </si>
  <si>
    <t>조홍석</t>
  </si>
  <si>
    <t>01037595000</t>
  </si>
  <si>
    <t>06062</t>
  </si>
  <si>
    <t>516284381631</t>
  </si>
  <si>
    <t>IPORTER_JP_82509110045</t>
  </si>
  <si>
    <t>PJP029496360</t>
  </si>
  <si>
    <t>엄보람</t>
  </si>
  <si>
    <t>01020402483</t>
  </si>
  <si>
    <t>18363</t>
  </si>
  <si>
    <t>516284382062</t>
  </si>
  <si>
    <t>IPORTER_JP_82509110095</t>
  </si>
  <si>
    <t>PJP029496069</t>
  </si>
  <si>
    <t>516284379155</t>
  </si>
  <si>
    <t>IPORTER_JP_82509110094</t>
  </si>
  <si>
    <t>PJP029496246</t>
  </si>
  <si>
    <t>변상욱</t>
  </si>
  <si>
    <t>01024659254</t>
  </si>
  <si>
    <t>48548</t>
  </si>
  <si>
    <t>IPORTER.COM  WWW.ASICS.COM</t>
  </si>
  <si>
    <t>516284380920</t>
  </si>
  <si>
    <t>IPORTER_JP_82509110093</t>
  </si>
  <si>
    <t>PJP029496361</t>
  </si>
  <si>
    <t>김하솜</t>
  </si>
  <si>
    <t>01091328856</t>
  </si>
  <si>
    <t>IPORTER.COM  MY J.SMTOWN FC.JP</t>
  </si>
  <si>
    <t>516284382073</t>
  </si>
  <si>
    <t>IPORTER_JP_82509110092</t>
  </si>
  <si>
    <t>PJP029496260</t>
  </si>
  <si>
    <t>IPORTER.COM  KOMEHYO.JP</t>
  </si>
  <si>
    <t>516284381060</t>
  </si>
  <si>
    <t>IPORTER_JP_82509110091</t>
  </si>
  <si>
    <t>PJP029496358</t>
  </si>
  <si>
    <t>임성경</t>
  </si>
  <si>
    <t>01056814978</t>
  </si>
  <si>
    <t>07905</t>
  </si>
  <si>
    <t>516284382040</t>
  </si>
  <si>
    <t>IPORTER_JP_82509110090</t>
  </si>
  <si>
    <t>PJP029496224</t>
  </si>
  <si>
    <t>516284380706</t>
  </si>
  <si>
    <t>IPORTER_JP_82509110089</t>
  </si>
  <si>
    <t>PJP029496016</t>
  </si>
  <si>
    <t>이주미</t>
  </si>
  <si>
    <t>01088889682</t>
  </si>
  <si>
    <t>IPORTER.COM  WWW.1101.COM</t>
  </si>
  <si>
    <t>516284378621</t>
  </si>
  <si>
    <t>IPORTER_JP_82509110088</t>
  </si>
  <si>
    <t>PJP029496325</t>
  </si>
  <si>
    <t>윤규식</t>
  </si>
  <si>
    <t>01062078125</t>
  </si>
  <si>
    <t>06045</t>
  </si>
  <si>
    <t>IPORTER.COM  WWW.EBAY.COM</t>
  </si>
  <si>
    <t>516284381712</t>
  </si>
  <si>
    <t>IPORTER_JP_82509110087</t>
  </si>
  <si>
    <t>PJP029496248</t>
  </si>
  <si>
    <t>516284380942</t>
  </si>
  <si>
    <t>IPORTER_JP_82509110086</t>
  </si>
  <si>
    <t>PJP029496117</t>
  </si>
  <si>
    <t>IPORTER.COM  WWW.KINTO.CO.JP</t>
  </si>
  <si>
    <t>516284379634</t>
  </si>
  <si>
    <t>IPORTER_JP_82509110085</t>
  </si>
  <si>
    <t>PJP029496193</t>
  </si>
  <si>
    <t>최윤덕</t>
  </si>
  <si>
    <t>516284380393</t>
  </si>
  <si>
    <t>IPORTER_JP_82509110084</t>
  </si>
  <si>
    <t>PJP029496264</t>
  </si>
  <si>
    <t>양순필</t>
  </si>
  <si>
    <t>01031208447</t>
  </si>
  <si>
    <t>17779</t>
  </si>
  <si>
    <t>516284381104</t>
  </si>
  <si>
    <t>IPORTER_JP_82509110083</t>
  </si>
  <si>
    <t>PJP029496272</t>
  </si>
  <si>
    <t>조형록</t>
  </si>
  <si>
    <t>01046522123</t>
  </si>
  <si>
    <t>41414</t>
  </si>
  <si>
    <t>516284381185</t>
  </si>
  <si>
    <t>IPORTER_JP_82509110082</t>
  </si>
  <si>
    <t>PJP029496351</t>
  </si>
  <si>
    <t>516284381970</t>
  </si>
  <si>
    <t>IPORTER_JP_82509110081</t>
  </si>
  <si>
    <t>PJP029496091</t>
  </si>
  <si>
    <t>김소영</t>
  </si>
  <si>
    <t>01034138706</t>
  </si>
  <si>
    <t>34386</t>
  </si>
  <si>
    <t>516284379376</t>
  </si>
  <si>
    <t>IPORTER_JP_82509110080</t>
  </si>
  <si>
    <t>PJP029495991</t>
  </si>
  <si>
    <t>516284378374</t>
  </si>
  <si>
    <t>IPORTER_JP_82509110079</t>
  </si>
  <si>
    <t>PJP029496027</t>
  </si>
  <si>
    <t>516284378735</t>
  </si>
  <si>
    <t>IPORTER_JP_82509110078</t>
  </si>
  <si>
    <t>PJP029495712</t>
  </si>
  <si>
    <t>IPORTER.COM  WWW.SONYMUSICSHOP.JP</t>
  </si>
  <si>
    <t>516284375585</t>
  </si>
  <si>
    <t>IPORTER_JP_82509110077</t>
  </si>
  <si>
    <t>PJP029496074</t>
  </si>
  <si>
    <t>516284379203</t>
  </si>
  <si>
    <t>IPORTER_JP_82509110076</t>
  </si>
  <si>
    <t>PJP029496028</t>
  </si>
  <si>
    <t>강은희</t>
  </si>
  <si>
    <t>01094026433</t>
  </si>
  <si>
    <t>516284378746</t>
  </si>
  <si>
    <t>IPORTER_JP_82509110075</t>
  </si>
  <si>
    <t>PJP029495075</t>
  </si>
  <si>
    <t>516284369215</t>
  </si>
  <si>
    <t>IPORTER_JP_82509110074</t>
  </si>
  <si>
    <t>PJP029496313</t>
  </si>
  <si>
    <t>장나영</t>
  </si>
  <si>
    <t>01074744465</t>
  </si>
  <si>
    <t>50658</t>
  </si>
  <si>
    <t>516284381594</t>
  </si>
  <si>
    <t>IPORTER_JP_82509110073</t>
  </si>
  <si>
    <t>PJP029496116</t>
  </si>
  <si>
    <t>우지수</t>
  </si>
  <si>
    <t>01066700005</t>
  </si>
  <si>
    <t>50242</t>
  </si>
  <si>
    <t>IPORTER.COM  SHOP.BURTLE.JP</t>
  </si>
  <si>
    <t>516284379623</t>
  </si>
  <si>
    <t>IPORTER_JP_82509110072</t>
  </si>
  <si>
    <t>PJP029496312</t>
  </si>
  <si>
    <t>장문익</t>
  </si>
  <si>
    <t>01032240451</t>
  </si>
  <si>
    <t>08774</t>
  </si>
  <si>
    <t>516284381583</t>
  </si>
  <si>
    <t>IPORTER_JP_82509110071</t>
  </si>
  <si>
    <t>PJP029496342</t>
  </si>
  <si>
    <t>정진서</t>
  </si>
  <si>
    <t>01055401452</t>
  </si>
  <si>
    <t>04180</t>
  </si>
  <si>
    <t>516284381885</t>
  </si>
  <si>
    <t>IPORTER_JP_82509110070</t>
  </si>
  <si>
    <t>PJP029496144</t>
  </si>
  <si>
    <t>01090944407</t>
  </si>
  <si>
    <t>34964</t>
  </si>
  <si>
    <t>516284379903</t>
  </si>
  <si>
    <t>IPORTER_JP_82509110069</t>
  </si>
  <si>
    <t>PJP029496142</t>
  </si>
  <si>
    <t>박지영</t>
  </si>
  <si>
    <t>01025742716</t>
  </si>
  <si>
    <t>516284379881</t>
  </si>
  <si>
    <t>IPORTER_JP_82509110068</t>
  </si>
  <si>
    <t>PJP029496377</t>
  </si>
  <si>
    <t>이현우</t>
  </si>
  <si>
    <t>01025194311</t>
  </si>
  <si>
    <t>30023</t>
  </si>
  <si>
    <t>516284382235</t>
  </si>
  <si>
    <t>IPORTER_JP_82509110067</t>
  </si>
  <si>
    <t>PJP029496103</t>
  </si>
  <si>
    <t>유승호</t>
  </si>
  <si>
    <t>01063334381</t>
  </si>
  <si>
    <t>12106</t>
  </si>
  <si>
    <t>516284379494</t>
  </si>
  <si>
    <t>IPORTER_JP_82509110064</t>
  </si>
  <si>
    <t>2025-09-13</t>
  </si>
  <si>
    <t>82020038126</t>
  </si>
  <si>
    <t>PJP022700870</t>
  </si>
  <si>
    <t>조성원</t>
  </si>
  <si>
    <t>01036989256</t>
  </si>
  <si>
    <t>18525</t>
  </si>
  <si>
    <t>516272837850</t>
  </si>
  <si>
    <t>SUPERSPORTS_JP_82509110106</t>
  </si>
  <si>
    <t>PJP022700868</t>
  </si>
  <si>
    <t>최홍석</t>
  </si>
  <si>
    <t>01094971181</t>
  </si>
  <si>
    <t>04366</t>
  </si>
  <si>
    <t>516272837835</t>
  </si>
  <si>
    <t>SUPERSPORTS_JP_82509110104</t>
  </si>
  <si>
    <t>PJP022700867</t>
  </si>
  <si>
    <t>김영준</t>
  </si>
  <si>
    <t>01054641975</t>
  </si>
  <si>
    <t>10071</t>
  </si>
  <si>
    <t>516272837824</t>
  </si>
  <si>
    <t>SUPERSPORTS_JP_82509110103</t>
  </si>
  <si>
    <t>PJP022700866</t>
  </si>
  <si>
    <t>박정열</t>
  </si>
  <si>
    <t>01038006028</t>
  </si>
  <si>
    <t>38437</t>
  </si>
  <si>
    <t>516272837813</t>
  </si>
  <si>
    <t>SUPERSPORTS_JP_82509110102</t>
  </si>
  <si>
    <t>PJP022700865</t>
  </si>
  <si>
    <t>김명상</t>
  </si>
  <si>
    <t>01033181105</t>
  </si>
  <si>
    <t>16493</t>
  </si>
  <si>
    <t>516272837802</t>
  </si>
  <si>
    <t>SUPERSPORTS_JP_82509110101</t>
  </si>
  <si>
    <t>PJP022700864</t>
  </si>
  <si>
    <t>유건아</t>
  </si>
  <si>
    <t>01085581924</t>
  </si>
  <si>
    <t>58690</t>
  </si>
  <si>
    <t>516272837791</t>
  </si>
  <si>
    <t>SUPERSPORTS_JP_82509110100</t>
  </si>
  <si>
    <t>PJP022700863</t>
  </si>
  <si>
    <t>박해주</t>
  </si>
  <si>
    <t>01045241515</t>
  </si>
  <si>
    <t>39616</t>
  </si>
  <si>
    <t>516272837780</t>
  </si>
  <si>
    <t>SUPERSPORTS_JP_82509110099</t>
  </si>
  <si>
    <t>PJP022700862</t>
  </si>
  <si>
    <t>01052389842</t>
  </si>
  <si>
    <t>10863</t>
  </si>
  <si>
    <t>516272837776</t>
  </si>
  <si>
    <t>SUPERSPORTS_JP_82509110098</t>
  </si>
  <si>
    <t>PJP022700861</t>
  </si>
  <si>
    <t>이강우</t>
  </si>
  <si>
    <t>01090475614</t>
  </si>
  <si>
    <t>16995</t>
  </si>
  <si>
    <t>516272837765</t>
  </si>
  <si>
    <t>SUPERSPORTS_JP_82509110097</t>
  </si>
  <si>
    <t>PJP022700860</t>
  </si>
  <si>
    <t>최재관</t>
  </si>
  <si>
    <t>01024947785</t>
  </si>
  <si>
    <t>06622</t>
  </si>
  <si>
    <t>516272837754</t>
  </si>
  <si>
    <t>SUPERSPORTS_JP_82509110096</t>
  </si>
  <si>
    <t>PJP029496406</t>
  </si>
  <si>
    <t>516284382526</t>
  </si>
  <si>
    <t>IPORTER_JP_82509120012</t>
  </si>
  <si>
    <t>PJP029496389</t>
  </si>
  <si>
    <t>박장원</t>
  </si>
  <si>
    <t>01052621310</t>
  </si>
  <si>
    <t>18269</t>
  </si>
  <si>
    <t>516284382353</t>
  </si>
  <si>
    <t>IPORTER_JP_82509120011</t>
  </si>
  <si>
    <t>PJP029496388</t>
  </si>
  <si>
    <t>김광현</t>
  </si>
  <si>
    <t>01093187160</t>
  </si>
  <si>
    <t>39205</t>
  </si>
  <si>
    <t>516284382342</t>
  </si>
  <si>
    <t>IPORTER_JP_82509120010</t>
  </si>
  <si>
    <t>PJP029496297</t>
  </si>
  <si>
    <t>신동혁</t>
  </si>
  <si>
    <t>01088742310</t>
  </si>
  <si>
    <t>14099</t>
  </si>
  <si>
    <t>516284381432</t>
  </si>
  <si>
    <t>IPORTER_JP_82509120009</t>
  </si>
  <si>
    <t>PJP029496293</t>
  </si>
  <si>
    <t>이경아</t>
  </si>
  <si>
    <t>01023888372</t>
  </si>
  <si>
    <t>01458</t>
  </si>
  <si>
    <t>516284381395</t>
  </si>
  <si>
    <t>IPORTER_JP_82509120008</t>
  </si>
  <si>
    <t>PJP029496073</t>
  </si>
  <si>
    <t>장소라</t>
  </si>
  <si>
    <t>01041544118</t>
  </si>
  <si>
    <t>10310</t>
  </si>
  <si>
    <t>516284379192</t>
  </si>
  <si>
    <t>IPORTER_JP_82509120007</t>
  </si>
  <si>
    <t>PJP029495990</t>
  </si>
  <si>
    <t>장은진</t>
  </si>
  <si>
    <t>01045010513</t>
  </si>
  <si>
    <t>10364</t>
  </si>
  <si>
    <t>516284378363</t>
  </si>
  <si>
    <t>IPORTER_JP_82509120006</t>
  </si>
  <si>
    <t>PJP029496280</t>
  </si>
  <si>
    <t>516284381266</t>
  </si>
  <si>
    <t>IPORTER_JP_82509120005</t>
  </si>
  <si>
    <t>PJP029496279</t>
  </si>
  <si>
    <t>민지원</t>
  </si>
  <si>
    <t>01028289070</t>
  </si>
  <si>
    <t>516284381255</t>
  </si>
  <si>
    <t>IPORTER_JP_82509120004</t>
  </si>
  <si>
    <t>PJP029496300</t>
  </si>
  <si>
    <t>박상은</t>
  </si>
  <si>
    <t>01024424017</t>
  </si>
  <si>
    <t>49389</t>
  </si>
  <si>
    <t>516284381465</t>
  </si>
  <si>
    <t>IPORTER_JP_82509120003</t>
  </si>
  <si>
    <t>PJP029496287</t>
  </si>
  <si>
    <t>홍성준</t>
  </si>
  <si>
    <t>01043662745</t>
  </si>
  <si>
    <t>02700</t>
  </si>
  <si>
    <t>516284381336</t>
  </si>
  <si>
    <t>IPORTER_JP_82509120002</t>
  </si>
  <si>
    <t>PJP029496405</t>
  </si>
  <si>
    <t>IPORTER.COM  SP.BOOSTY.APP</t>
  </si>
  <si>
    <t>516284382515</t>
  </si>
  <si>
    <t>IPORTER_JP_82509120001</t>
  </si>
  <si>
    <t>PJP029496306</t>
  </si>
  <si>
    <t>김채령</t>
  </si>
  <si>
    <t>01065630664</t>
  </si>
  <si>
    <t>08837</t>
  </si>
  <si>
    <t>IPORTER.COM  TOWER.JP</t>
  </si>
  <si>
    <t>516284381524</t>
  </si>
  <si>
    <t>IPORTER_JP_82509120029</t>
  </si>
  <si>
    <t>PJP029496155</t>
  </si>
  <si>
    <t>516284380010</t>
  </si>
  <si>
    <t>IPORTER_JP_82509120028</t>
  </si>
  <si>
    <t>PJP029496455</t>
  </si>
  <si>
    <t>516284383016</t>
  </si>
  <si>
    <t>IPORTER_JP_82509120027</t>
  </si>
  <si>
    <t>PJP029496397</t>
  </si>
  <si>
    <t>티케이스포츠</t>
  </si>
  <si>
    <t>01089949094</t>
  </si>
  <si>
    <t>05605</t>
  </si>
  <si>
    <t>516284382434</t>
  </si>
  <si>
    <t>IPORTER_JP_82509120026</t>
  </si>
  <si>
    <t>PJP022700883</t>
  </si>
  <si>
    <t>박경락</t>
  </si>
  <si>
    <t>01086675327</t>
  </si>
  <si>
    <t>38645</t>
  </si>
  <si>
    <t>516272837975</t>
  </si>
  <si>
    <t>SUPERSPORTS_JP_82509110117</t>
  </si>
  <si>
    <t>PJP022700880</t>
  </si>
  <si>
    <t>김정수</t>
  </si>
  <si>
    <t>01076002326</t>
  </si>
  <si>
    <t>516272837953</t>
  </si>
  <si>
    <t>SUPERSPORTS_JP_82509110116</t>
  </si>
  <si>
    <t>PJP022700879</t>
  </si>
  <si>
    <t>배양한</t>
  </si>
  <si>
    <t>01050653978</t>
  </si>
  <si>
    <t>24303</t>
  </si>
  <si>
    <t>516272837942</t>
  </si>
  <si>
    <t>SUPERSPORTS_JP_82509110115</t>
  </si>
  <si>
    <t>PJP022700878</t>
  </si>
  <si>
    <t>516272837931</t>
  </si>
  <si>
    <t>SUPERSPORTS_JP_82509110114</t>
  </si>
  <si>
    <t>PJP022700877</t>
  </si>
  <si>
    <t>516272837920</t>
  </si>
  <si>
    <t>SUPERSPORTS_JP_82509110113</t>
  </si>
  <si>
    <t>PJP022700876</t>
  </si>
  <si>
    <t>516272837916</t>
  </si>
  <si>
    <t>SUPERSPORTS_JP_82509110112</t>
  </si>
  <si>
    <t>PJP022700875</t>
  </si>
  <si>
    <t>권기범</t>
  </si>
  <si>
    <t>01099413780</t>
  </si>
  <si>
    <t>516272837905</t>
  </si>
  <si>
    <t>SUPERSPORTS_JP_82509110111</t>
  </si>
  <si>
    <t>PJP022700874</t>
  </si>
  <si>
    <t>01040329052</t>
  </si>
  <si>
    <t>11615</t>
  </si>
  <si>
    <t>516272837894</t>
  </si>
  <si>
    <t>SUPERSPORTS_JP_82509110110</t>
  </si>
  <si>
    <t>PJP022700873</t>
  </si>
  <si>
    <t>최종환</t>
  </si>
  <si>
    <t>01027461141</t>
  </si>
  <si>
    <t>13600</t>
  </si>
  <si>
    <t>516272837883</t>
  </si>
  <si>
    <t>SUPERSPORTS_JP_82509110109</t>
  </si>
  <si>
    <t>PJP022700872</t>
  </si>
  <si>
    <t>강종태</t>
  </si>
  <si>
    <t>01037072746</t>
  </si>
  <si>
    <t>17943</t>
  </si>
  <si>
    <t>516272837872</t>
  </si>
  <si>
    <t>SUPERSPORTS_JP_82509110108</t>
  </si>
  <si>
    <t>PJP022700871</t>
  </si>
  <si>
    <t>이원성</t>
  </si>
  <si>
    <t>01076969650</t>
  </si>
  <si>
    <t>02057</t>
  </si>
  <si>
    <t>516272837861</t>
  </si>
  <si>
    <t>SUPERSPORTS_JP_82509110107</t>
  </si>
  <si>
    <t>PJP029496417</t>
  </si>
  <si>
    <t>01033430208</t>
  </si>
  <si>
    <t>IPORTER.COM  WWW.QOO10.JP</t>
  </si>
  <si>
    <t>516284382633</t>
  </si>
  <si>
    <t>IPORTER_JP_82509120025</t>
  </si>
  <si>
    <t>PJP029496331</t>
  </si>
  <si>
    <t>박경민</t>
  </si>
  <si>
    <t>01034497375</t>
  </si>
  <si>
    <t>52044</t>
  </si>
  <si>
    <t>516284381771</t>
  </si>
  <si>
    <t>IPORTER_JP_82509120024</t>
  </si>
  <si>
    <t>PJP029496385</t>
  </si>
  <si>
    <t>강석규</t>
  </si>
  <si>
    <t>01021751153</t>
  </si>
  <si>
    <t>13839</t>
  </si>
  <si>
    <t>516284382316</t>
  </si>
  <si>
    <t>IPORTER_JP_82509120023</t>
  </si>
  <si>
    <t>PJP022700890</t>
  </si>
  <si>
    <t>516272838023 (3)</t>
  </si>
  <si>
    <t>IPORTER_JP_82509120022</t>
  </si>
  <si>
    <t>PJP022700889</t>
  </si>
  <si>
    <t>516272838001 (2)</t>
  </si>
  <si>
    <t>IPORTER_JP_82509120021</t>
  </si>
  <si>
    <t>PJP029496302</t>
  </si>
  <si>
    <t>유홍일</t>
  </si>
  <si>
    <t>01027381557</t>
  </si>
  <si>
    <t>03092</t>
  </si>
  <si>
    <t>516284381480</t>
  </si>
  <si>
    <t>IPORTER_JP_82509120020</t>
  </si>
  <si>
    <t>PJP029496003</t>
  </si>
  <si>
    <t>진상욱</t>
  </si>
  <si>
    <t>01066328420</t>
  </si>
  <si>
    <t>16872</t>
  </si>
  <si>
    <t>516284378492</t>
  </si>
  <si>
    <t>IPORTER_JP_82509120019</t>
  </si>
  <si>
    <t>PJP029496177</t>
  </si>
  <si>
    <t>주찬양</t>
  </si>
  <si>
    <t>01099270835</t>
  </si>
  <si>
    <t>07588</t>
  </si>
  <si>
    <t>516284380231</t>
  </si>
  <si>
    <t>IPORTER_JP_82509120018</t>
  </si>
  <si>
    <t>PJP029495946</t>
  </si>
  <si>
    <t>이예희</t>
  </si>
  <si>
    <t>01020832559</t>
  </si>
  <si>
    <t>34825</t>
  </si>
  <si>
    <t>IPORTER.COM   BOOTH.PM</t>
  </si>
  <si>
    <t>516284377921</t>
  </si>
  <si>
    <t>IPORTER_JP_82509120017</t>
  </si>
  <si>
    <t>PJP029495291</t>
  </si>
  <si>
    <t>최윤헌</t>
  </si>
  <si>
    <t>01023571780</t>
  </si>
  <si>
    <t>02026</t>
  </si>
  <si>
    <t>IPORTER.COM  WWW.SHOP.YOSTAR.CO.JP</t>
  </si>
  <si>
    <t>516284371374</t>
  </si>
  <si>
    <t>IPORTER_JP_82509120016</t>
  </si>
  <si>
    <t>PJP029496408</t>
  </si>
  <si>
    <t>516284382541</t>
  </si>
  <si>
    <t>IPORTER_JP_82509120015</t>
  </si>
  <si>
    <t>PJP029496340</t>
  </si>
  <si>
    <t>진제이</t>
  </si>
  <si>
    <t>01064857411</t>
  </si>
  <si>
    <t>04734</t>
  </si>
  <si>
    <t>516284381863</t>
  </si>
  <si>
    <t>IPORTER_JP_82509120014</t>
  </si>
  <si>
    <t>PJP029496438</t>
  </si>
  <si>
    <t>강신범</t>
  </si>
  <si>
    <t>01095915174</t>
  </si>
  <si>
    <t>17074</t>
  </si>
  <si>
    <t>516284382843</t>
  </si>
  <si>
    <t>IPORTER_JP_82509120013</t>
  </si>
  <si>
    <t>PJP022700869</t>
  </si>
  <si>
    <t>김완섭</t>
  </si>
  <si>
    <t>01089785185</t>
  </si>
  <si>
    <t>516272837846</t>
  </si>
  <si>
    <t>SUPERSPORTS_JP_82509110105</t>
  </si>
  <si>
    <t>2025-09-17</t>
  </si>
  <si>
    <t>82020038130</t>
  </si>
  <si>
    <t>PJP022700909</t>
  </si>
  <si>
    <t>516272838163</t>
  </si>
  <si>
    <t>SUPERSPORTS_JP_82509150006</t>
  </si>
  <si>
    <t>PJP022700908</t>
  </si>
  <si>
    <t>516272838152</t>
  </si>
  <si>
    <t>SUPERSPORTS_JP_82509150005</t>
  </si>
  <si>
    <t>PJP022700907</t>
  </si>
  <si>
    <t>조정제</t>
  </si>
  <si>
    <t>01030502230</t>
  </si>
  <si>
    <t>13368</t>
  </si>
  <si>
    <t>516272838141</t>
  </si>
  <si>
    <t>SUPERSPORTS_JP_82509150004</t>
  </si>
  <si>
    <t>PJP022700906</t>
  </si>
  <si>
    <t>채준원</t>
  </si>
  <si>
    <t>01042408969</t>
  </si>
  <si>
    <t>54023</t>
  </si>
  <si>
    <t>516272838130</t>
  </si>
  <si>
    <t>SUPERSPORTS_JP_82509150003</t>
  </si>
  <si>
    <t>PJP022700905</t>
  </si>
  <si>
    <t>서석종</t>
  </si>
  <si>
    <t>01027983330</t>
  </si>
  <si>
    <t>14535</t>
  </si>
  <si>
    <t>516272838126</t>
  </si>
  <si>
    <t>SUPERSPORTS_JP_82509150002</t>
  </si>
  <si>
    <t>PJP022700899</t>
  </si>
  <si>
    <t>516272838093</t>
  </si>
  <si>
    <t>SUPERSPORTS_JP_82509150001</t>
  </si>
  <si>
    <t>PJP022700894</t>
  </si>
  <si>
    <t>01045128012</t>
  </si>
  <si>
    <t>22763</t>
  </si>
  <si>
    <t>516272838060</t>
  </si>
  <si>
    <t>BAROSA_JP_12509120038</t>
  </si>
  <si>
    <t>PJP022700885</t>
  </si>
  <si>
    <t>김하은</t>
  </si>
  <si>
    <t>01047565366</t>
  </si>
  <si>
    <t>31090</t>
  </si>
  <si>
    <t>516272837986</t>
  </si>
  <si>
    <t>BAROSA_JP_12509110039</t>
  </si>
  <si>
    <t>PJP022700856</t>
  </si>
  <si>
    <t>06065</t>
  </si>
  <si>
    <t>516272837710</t>
  </si>
  <si>
    <t>BAROSA_JP_12509110005</t>
  </si>
  <si>
    <t>PJP022700849</t>
  </si>
  <si>
    <t>윤선영</t>
  </si>
  <si>
    <t>01042486545</t>
  </si>
  <si>
    <t>13827</t>
  </si>
  <si>
    <t>516272837684</t>
  </si>
  <si>
    <t>BAROSA_JP_12509100020</t>
  </si>
  <si>
    <t>PJP022700832</t>
  </si>
  <si>
    <t>김효정</t>
  </si>
  <si>
    <t>01073530170</t>
  </si>
  <si>
    <t>42706</t>
  </si>
  <si>
    <t>516272837441</t>
  </si>
  <si>
    <t>BAROSA_JP_12509100009</t>
  </si>
  <si>
    <t>PJP022700791</t>
  </si>
  <si>
    <t>최의선</t>
  </si>
  <si>
    <t>01033289849</t>
  </si>
  <si>
    <t>32446</t>
  </si>
  <si>
    <t>516272837032</t>
  </si>
  <si>
    <t>BAROSA_JP_12509080070</t>
  </si>
  <si>
    <t>PJP022700730</t>
  </si>
  <si>
    <t>516272836365</t>
  </si>
  <si>
    <t>BAROSA_JP_12509040022</t>
  </si>
  <si>
    <t>PJP022700916</t>
  </si>
  <si>
    <t>01047660060</t>
  </si>
  <si>
    <t>50653</t>
  </si>
  <si>
    <t>516272838222</t>
  </si>
  <si>
    <t>SUPERSPORTS_JP_82509160042</t>
  </si>
  <si>
    <t>PJP022700913</t>
  </si>
  <si>
    <t>서경열</t>
  </si>
  <si>
    <t>01066180547</t>
  </si>
  <si>
    <t>61754</t>
  </si>
  <si>
    <t>516272838200</t>
  </si>
  <si>
    <t>SUPERSPORTS_JP_82509150010</t>
  </si>
  <si>
    <t>PJP022700912</t>
  </si>
  <si>
    <t>516272838196</t>
  </si>
  <si>
    <t>SUPERSPORTS_JP_82509150009</t>
  </si>
  <si>
    <t>PJP022700911</t>
  </si>
  <si>
    <t>516272838185</t>
  </si>
  <si>
    <t>SUPERSPORTS_JP_82509150008</t>
  </si>
  <si>
    <t>PJP022700910</t>
  </si>
  <si>
    <t>516272838174</t>
  </si>
  <si>
    <t>SUPERSPORTS_JP_82509150007</t>
  </si>
  <si>
    <t>PJP029496424</t>
  </si>
  <si>
    <t>IPORTER.COM  WWW.TORECACAMP POKEMON.COM</t>
  </si>
  <si>
    <t>516284382703</t>
  </si>
  <si>
    <t>IPORTER_JP_82509160098</t>
  </si>
  <si>
    <t>PJP029496278</t>
  </si>
  <si>
    <t>장경아</t>
  </si>
  <si>
    <t>01088437161</t>
  </si>
  <si>
    <t>30098</t>
  </si>
  <si>
    <t>516284381244</t>
  </si>
  <si>
    <t>IPORTER_JP_82509160043</t>
  </si>
  <si>
    <t>PJP029496456</t>
  </si>
  <si>
    <t>김소연</t>
  </si>
  <si>
    <t>01030076691</t>
  </si>
  <si>
    <t>04598</t>
  </si>
  <si>
    <t>516284383020</t>
  </si>
  <si>
    <t>IPORTER_JP_82509160096</t>
  </si>
  <si>
    <t>PJP029496160</t>
  </si>
  <si>
    <t>임경훈</t>
  </si>
  <si>
    <t>01089928737</t>
  </si>
  <si>
    <t>02463</t>
  </si>
  <si>
    <t>516284380065</t>
  </si>
  <si>
    <t>IPORTER_JP_82509160095</t>
  </si>
  <si>
    <t>PJP029496393</t>
  </si>
  <si>
    <t>유지훈</t>
  </si>
  <si>
    <t>01084352500</t>
  </si>
  <si>
    <t>03477</t>
  </si>
  <si>
    <t>IPORTER.COM  WWW.SUPERDELIVERY.COM</t>
  </si>
  <si>
    <t>516284382390</t>
  </si>
  <si>
    <t>IPORTER_JP_82509160094</t>
  </si>
  <si>
    <t>PJP029496349</t>
  </si>
  <si>
    <t>유병규</t>
  </si>
  <si>
    <t>01086309687</t>
  </si>
  <si>
    <t>05345</t>
  </si>
  <si>
    <t>516284381955</t>
  </si>
  <si>
    <t>IPORTER_JP_82509160093</t>
  </si>
  <si>
    <t>PJP029496036</t>
  </si>
  <si>
    <t>516284378820</t>
  </si>
  <si>
    <t>IPORTER_JP_82509160092</t>
  </si>
  <si>
    <t>PJP029496538</t>
  </si>
  <si>
    <t>516284383845</t>
  </si>
  <si>
    <t>IPORTER_JP_82509160091</t>
  </si>
  <si>
    <t>PJP029494430</t>
  </si>
  <si>
    <t>박성진</t>
  </si>
  <si>
    <t>01040808871</t>
  </si>
  <si>
    <t>18394</t>
  </si>
  <si>
    <t>IPORTER.COM  E SHOP.TOKYOEKI 1BANGAI.CO.JP</t>
  </si>
  <si>
    <t>516284362764</t>
  </si>
  <si>
    <t>IPORTER_JP_82509160090</t>
  </si>
  <si>
    <t>PJP029495597</t>
  </si>
  <si>
    <t>김수현</t>
  </si>
  <si>
    <t>01033823415</t>
  </si>
  <si>
    <t>34052</t>
  </si>
  <si>
    <t>IPORTER.COM  JUMPCS.SHUEISHA.CO.JP</t>
  </si>
  <si>
    <t>516284374432</t>
  </si>
  <si>
    <t>IPORTER_JP_82509160089</t>
  </si>
  <si>
    <t>PJP029496356</t>
  </si>
  <si>
    <t>김정규</t>
  </si>
  <si>
    <t>01094640910</t>
  </si>
  <si>
    <t>10381</t>
  </si>
  <si>
    <t>516284382025</t>
  </si>
  <si>
    <t>IPORTER_JP_82509160088</t>
  </si>
  <si>
    <t>PJP029496309</t>
  </si>
  <si>
    <t>정한올</t>
  </si>
  <si>
    <t>01073733580</t>
  </si>
  <si>
    <t>08592</t>
  </si>
  <si>
    <t>IPORTER.COM  SHOP.SAN X.CO.JP</t>
  </si>
  <si>
    <t>516284381550</t>
  </si>
  <si>
    <t>IPORTER_JP_82509160087</t>
  </si>
  <si>
    <t>PJP022700918</t>
  </si>
  <si>
    <t>516272838255 (3)</t>
  </si>
  <si>
    <t>IPORTER_JP_82509160086</t>
  </si>
  <si>
    <t>PJP029494214</t>
  </si>
  <si>
    <t>이태호</t>
  </si>
  <si>
    <t>01085025740</t>
  </si>
  <si>
    <t>15560</t>
  </si>
  <si>
    <t>516284360605</t>
  </si>
  <si>
    <t>IPORTER_JP_82509160085</t>
  </si>
  <si>
    <t>PJP029496151</t>
  </si>
  <si>
    <t>516284379973</t>
  </si>
  <si>
    <t>IPORTER_JP_82509160084</t>
  </si>
  <si>
    <t>PJP029495087</t>
  </si>
  <si>
    <t>오윤서</t>
  </si>
  <si>
    <t>01036560274</t>
  </si>
  <si>
    <t>01321</t>
  </si>
  <si>
    <t>IPORTER.COM  WWW.DREAMPOCKET WEBSHOP.JP</t>
  </si>
  <si>
    <t>516284369333</t>
  </si>
  <si>
    <t>IPORTER_JP_82509160083</t>
  </si>
  <si>
    <t>PJP029496219</t>
  </si>
  <si>
    <t>516284380651</t>
  </si>
  <si>
    <t>IPORTER_JP_82509160082</t>
  </si>
  <si>
    <t>PJP029496104</t>
  </si>
  <si>
    <t>01032884381</t>
  </si>
  <si>
    <t>516284379505</t>
  </si>
  <si>
    <t>IPORTER_JP_82509160081</t>
  </si>
  <si>
    <t>PJP029496226</t>
  </si>
  <si>
    <t>516284380721</t>
  </si>
  <si>
    <t>IPORTER_JP_82509160080</t>
  </si>
  <si>
    <t>PJP029496453</t>
  </si>
  <si>
    <t>01096232315</t>
  </si>
  <si>
    <t>15203</t>
  </si>
  <si>
    <t>IPORTER.COM  WWW.LECREUSET.CO.JP</t>
  </si>
  <si>
    <t>516284382994</t>
  </si>
  <si>
    <t>IPORTER_JP_82509160079</t>
  </si>
  <si>
    <t>PJP029496057</t>
  </si>
  <si>
    <t>01040671965</t>
  </si>
  <si>
    <t>516284379030</t>
  </si>
  <si>
    <t>IPORTER_JP_82509160078</t>
  </si>
  <si>
    <t>PJP029493899</t>
  </si>
  <si>
    <t>유정현</t>
  </si>
  <si>
    <t>01055320829</t>
  </si>
  <si>
    <t>516284357455</t>
  </si>
  <si>
    <t>IPORTER_JP_82509160077</t>
  </si>
  <si>
    <t>PJP029496374</t>
  </si>
  <si>
    <t>이종학</t>
  </si>
  <si>
    <t>01051215648</t>
  </si>
  <si>
    <t>52528</t>
  </si>
  <si>
    <t>516284382202</t>
  </si>
  <si>
    <t>IPORTER_JP_82509160076</t>
  </si>
  <si>
    <t>PJP029496350</t>
  </si>
  <si>
    <t>01093067375</t>
  </si>
  <si>
    <t>10869</t>
  </si>
  <si>
    <t>516284381966</t>
  </si>
  <si>
    <t>IPORTER_JP_82509160075</t>
  </si>
  <si>
    <t>PJP029495964</t>
  </si>
  <si>
    <t>01082607166</t>
  </si>
  <si>
    <t>07730</t>
  </si>
  <si>
    <t>IPORTER.COM  TOOKABASE.COM</t>
  </si>
  <si>
    <t>516284378105</t>
  </si>
  <si>
    <t>IPORTER_JP_82509160074</t>
  </si>
  <si>
    <t>PJP029496237</t>
  </si>
  <si>
    <t>박중식</t>
  </si>
  <si>
    <t>01053752728</t>
  </si>
  <si>
    <t>42233</t>
  </si>
  <si>
    <t>516284380835</t>
  </si>
  <si>
    <t>IPORTER_JP_82509160073</t>
  </si>
  <si>
    <t>PJP029496446</t>
  </si>
  <si>
    <t>김지수</t>
  </si>
  <si>
    <t>01028524298</t>
  </si>
  <si>
    <t>53247</t>
  </si>
  <si>
    <t>516284382924</t>
  </si>
  <si>
    <t>IPORTER_JP_82509160072</t>
  </si>
  <si>
    <t>PJP029496292</t>
  </si>
  <si>
    <t>516284381384</t>
  </si>
  <si>
    <t>IPORTER_JP_82509160071</t>
  </si>
  <si>
    <t>PJP029496067</t>
  </si>
  <si>
    <t>516284379133</t>
  </si>
  <si>
    <t>IPORTER_JP_82509160070</t>
  </si>
  <si>
    <t>PJP029496473</t>
  </si>
  <si>
    <t>최규호</t>
  </si>
  <si>
    <t>01036530215</t>
  </si>
  <si>
    <t>51274</t>
  </si>
  <si>
    <t>516284383193</t>
  </si>
  <si>
    <t>IPORTER_JP_82509160069</t>
  </si>
  <si>
    <t>PJP029496383</t>
  </si>
  <si>
    <t>01074337176</t>
  </si>
  <si>
    <t>55140</t>
  </si>
  <si>
    <t>IPORTER.COM  WITHMUU.CO.JP</t>
  </si>
  <si>
    <t>516284382294</t>
  </si>
  <si>
    <t>IPORTER_JP_82509160068</t>
  </si>
  <si>
    <t>PJP029496447</t>
  </si>
  <si>
    <t>황선민</t>
  </si>
  <si>
    <t>01072395675</t>
  </si>
  <si>
    <t>03787</t>
  </si>
  <si>
    <t>IPORTER.COM  WWW.YUZAWAYA.SHOP</t>
  </si>
  <si>
    <t>516284382935</t>
  </si>
  <si>
    <t>IPORTER_JP_82509160067</t>
  </si>
  <si>
    <t>PJP029496343</t>
  </si>
  <si>
    <t>노지영</t>
  </si>
  <si>
    <t>01035190729</t>
  </si>
  <si>
    <t>57948</t>
  </si>
  <si>
    <t>IPORTER.COM  STORE.SYLVANIANFAMILIES.COM</t>
  </si>
  <si>
    <t>516284381896</t>
  </si>
  <si>
    <t>IPORTER_JP_82509160066</t>
  </si>
  <si>
    <t>PJP029496075</t>
  </si>
  <si>
    <t>IPORTER.COM  WWW.ONEMAP.CO.JP</t>
  </si>
  <si>
    <t>516284379214</t>
  </si>
  <si>
    <t>IPORTER_JP_82509160065</t>
  </si>
  <si>
    <t>PJP029496256</t>
  </si>
  <si>
    <t>이서원</t>
  </si>
  <si>
    <t>01034543728</t>
  </si>
  <si>
    <t>06305</t>
  </si>
  <si>
    <t>516284381023</t>
  </si>
  <si>
    <t>IPORTER_JP_82509160064</t>
  </si>
  <si>
    <t>PJP029496370</t>
  </si>
  <si>
    <t>516284382165</t>
  </si>
  <si>
    <t>IPORTER_JP_82509160063</t>
  </si>
  <si>
    <t>PJP029496430</t>
  </si>
  <si>
    <t>강재형</t>
  </si>
  <si>
    <t>01089961017</t>
  </si>
  <si>
    <t>04410</t>
  </si>
  <si>
    <t>516284382762</t>
  </si>
  <si>
    <t>IPORTER_JP_82509160062</t>
  </si>
  <si>
    <t>PJP029495961</t>
  </si>
  <si>
    <t>정가영</t>
  </si>
  <si>
    <t>01088526004</t>
  </si>
  <si>
    <t>54956</t>
  </si>
  <si>
    <t>IPORTER.COM  ECS.TORANOANA.JP</t>
  </si>
  <si>
    <t>516284378072</t>
  </si>
  <si>
    <t>IPORTER_JP_82509160061</t>
  </si>
  <si>
    <t>PJP029496303</t>
  </si>
  <si>
    <t>김소예</t>
  </si>
  <si>
    <t>01050587751</t>
  </si>
  <si>
    <t>516284381491</t>
  </si>
  <si>
    <t>IPORTER_JP_82509160060</t>
  </si>
  <si>
    <t>PJP029496010</t>
  </si>
  <si>
    <t>516284378562</t>
  </si>
  <si>
    <t>IPORTER_JP_82509160059</t>
  </si>
  <si>
    <t>PJP029496421</t>
  </si>
  <si>
    <t>이혜영</t>
  </si>
  <si>
    <t>01054438465</t>
  </si>
  <si>
    <t>12470</t>
  </si>
  <si>
    <t>516284382670</t>
  </si>
  <si>
    <t>IPORTER_JP_82509160058</t>
  </si>
  <si>
    <t>PJP029496436</t>
  </si>
  <si>
    <t>516284382821</t>
  </si>
  <si>
    <t>IPORTER_JP_82509160057</t>
  </si>
  <si>
    <t>PJP029496029</t>
  </si>
  <si>
    <t>이태일</t>
  </si>
  <si>
    <t>01043550546</t>
  </si>
  <si>
    <t>516284378750</t>
  </si>
  <si>
    <t>IPORTER_JP_82509160056</t>
  </si>
  <si>
    <t>PJP029495284</t>
  </si>
  <si>
    <t>01064833247</t>
  </si>
  <si>
    <t>26489</t>
  </si>
  <si>
    <t>IPORTER.COM  SPITZ WEB.COM</t>
  </si>
  <si>
    <t>516284371304</t>
  </si>
  <si>
    <t>IPORTER_JP_82509160055</t>
  </si>
  <si>
    <t>PJP029496283</t>
  </si>
  <si>
    <t>박성오</t>
  </si>
  <si>
    <t>01066185946</t>
  </si>
  <si>
    <t>42162</t>
  </si>
  <si>
    <t>IPORTER.COM  1963ASTEP.SHOP</t>
  </si>
  <si>
    <t>516284381292</t>
  </si>
  <si>
    <t>IPORTER_JP_82509160054</t>
  </si>
  <si>
    <t>PJP029496276</t>
  </si>
  <si>
    <t>이승용</t>
  </si>
  <si>
    <t>01026237151</t>
  </si>
  <si>
    <t>13492</t>
  </si>
  <si>
    <t>516284381222</t>
  </si>
  <si>
    <t>IPORTER_JP_82509160053</t>
  </si>
  <si>
    <t>PJP022700917</t>
  </si>
  <si>
    <t>516272838233 (2)</t>
  </si>
  <si>
    <t>IPORTER_JP_82509160052</t>
  </si>
  <si>
    <t>PJP029496212</t>
  </si>
  <si>
    <t>정소민</t>
  </si>
  <si>
    <t>01029583859</t>
  </si>
  <si>
    <t>06368</t>
  </si>
  <si>
    <t>516284380581</t>
  </si>
  <si>
    <t>IPORTER_JP_82509160051</t>
  </si>
  <si>
    <t>PJP029496418</t>
  </si>
  <si>
    <t>정유정</t>
  </si>
  <si>
    <t>01045475429</t>
  </si>
  <si>
    <t>04934</t>
  </si>
  <si>
    <t>516284382644</t>
  </si>
  <si>
    <t>IPORTER_JP_82509160050</t>
  </si>
  <si>
    <t>PJP029496335</t>
  </si>
  <si>
    <t>516284381815</t>
  </si>
  <si>
    <t>IPORTER_JP_82509160049</t>
  </si>
  <si>
    <t>PJP029496232</t>
  </si>
  <si>
    <t>516284380780</t>
  </si>
  <si>
    <t>IPORTER_JP_82509160048</t>
  </si>
  <si>
    <t>PJP029496381</t>
  </si>
  <si>
    <t>IPORTER.COM  TORECACAMP POKEMON.COM</t>
  </si>
  <si>
    <t>516284382272</t>
  </si>
  <si>
    <t>IPORTER_JP_82509160047</t>
  </si>
  <si>
    <t>PJP029496261</t>
  </si>
  <si>
    <t>김가연</t>
  </si>
  <si>
    <t>01032634741</t>
  </si>
  <si>
    <t>16439</t>
  </si>
  <si>
    <t>IPORTER.COM  XN  TORV9OMNAY46ABA7432C3OG61S.JP</t>
  </si>
  <si>
    <t>516284381071</t>
  </si>
  <si>
    <t>IPORTER_JP_82509160046</t>
  </si>
  <si>
    <t>PJP029496198</t>
  </si>
  <si>
    <t>최영근</t>
  </si>
  <si>
    <t>01047251743</t>
  </si>
  <si>
    <t>516284380441</t>
  </si>
  <si>
    <t>IPORTER_JP_82509160045</t>
  </si>
  <si>
    <t>PJP029496357</t>
  </si>
  <si>
    <t>신희원</t>
  </si>
  <si>
    <t>01039584863</t>
  </si>
  <si>
    <t>28608</t>
  </si>
  <si>
    <t>516284382036</t>
  </si>
  <si>
    <t>IPORTER_JP_82509160044</t>
  </si>
  <si>
    <t>PJP029496540</t>
  </si>
  <si>
    <t>최민아</t>
  </si>
  <si>
    <t>01088947567</t>
  </si>
  <si>
    <t>15025</t>
  </si>
  <si>
    <t>IPORTER.COM  THESILENTSOUL.COM</t>
  </si>
  <si>
    <t>516284383860</t>
  </si>
  <si>
    <t>IPORTER_JP_82509160097</t>
  </si>
  <si>
    <t>82020038141</t>
  </si>
  <si>
    <t>PJP022700892</t>
  </si>
  <si>
    <t>박미소</t>
  </si>
  <si>
    <t>01044466640</t>
  </si>
  <si>
    <t>04428</t>
  </si>
  <si>
    <t>516272838056</t>
  </si>
  <si>
    <t>BAROSA_JP_12509120032</t>
  </si>
  <si>
    <t>PJP029496178</t>
  </si>
  <si>
    <t>정수현</t>
  </si>
  <si>
    <t>01068911204</t>
  </si>
  <si>
    <t>07803</t>
  </si>
  <si>
    <t>516284380242</t>
  </si>
  <si>
    <t>IPORTER_JP_82509170066</t>
  </si>
  <si>
    <t>PJP029496378</t>
  </si>
  <si>
    <t>류승하</t>
  </si>
  <si>
    <t>01033687056</t>
  </si>
  <si>
    <t>10403</t>
  </si>
  <si>
    <t>IPORTER.COM  SHOP.YOSTAR.CO.JP</t>
  </si>
  <si>
    <t>516284382246</t>
  </si>
  <si>
    <t>IPORTER_JP_82509170067</t>
  </si>
  <si>
    <t>PJP029496558</t>
  </si>
  <si>
    <t>516284384044</t>
  </si>
  <si>
    <t>IPORTER_JP_82509170064</t>
  </si>
  <si>
    <t>PJP029496573</t>
  </si>
  <si>
    <t>이현두</t>
  </si>
  <si>
    <t>01028280015</t>
  </si>
  <si>
    <t>56176</t>
  </si>
  <si>
    <t>IPORTER.COM  WWW.BOBOCHOSES.COM</t>
  </si>
  <si>
    <t>516284384195</t>
  </si>
  <si>
    <t>IPORTER_JP_82509170063</t>
  </si>
  <si>
    <t>PJP029496431</t>
  </si>
  <si>
    <t>최동윤</t>
  </si>
  <si>
    <t>01065838207</t>
  </si>
  <si>
    <t>10563</t>
  </si>
  <si>
    <t>516284382773</t>
  </si>
  <si>
    <t>IPORTER_JP_82509170062</t>
  </si>
  <si>
    <t>PJP029496434</t>
  </si>
  <si>
    <t>516284382806</t>
  </si>
  <si>
    <t>IPORTER_JP_82509170061</t>
  </si>
  <si>
    <t>PJP022700921</t>
  </si>
  <si>
    <t>516272838351 (14)</t>
  </si>
  <si>
    <t>IPORTER_JP_82509170060</t>
  </si>
  <si>
    <t>PJP029496046</t>
  </si>
  <si>
    <t>IPORTER.COM  WWW.NAGANOMARKET.JP</t>
  </si>
  <si>
    <t>516284378923</t>
  </si>
  <si>
    <t>IPORTER_JP_82509170059</t>
  </si>
  <si>
    <t>PJP029496387</t>
  </si>
  <si>
    <t>516284382331</t>
  </si>
  <si>
    <t>IPORTER_JP_82509170058</t>
  </si>
  <si>
    <t>PJP029496149</t>
  </si>
  <si>
    <t>강은수</t>
  </si>
  <si>
    <t>01087016433</t>
  </si>
  <si>
    <t>516284379951</t>
  </si>
  <si>
    <t>IPORTER_JP_82509170057</t>
  </si>
  <si>
    <t>PJP022700920</t>
  </si>
  <si>
    <t>516272838336 (2)</t>
  </si>
  <si>
    <t>IPORTER_JP_82509170056</t>
  </si>
  <si>
    <t>PJP029495045</t>
  </si>
  <si>
    <t>정배근</t>
  </si>
  <si>
    <t>01075887585</t>
  </si>
  <si>
    <t>39247</t>
  </si>
  <si>
    <t>516284368913</t>
  </si>
  <si>
    <t>IPORTER_JP_82509170055</t>
  </si>
  <si>
    <t>PJP029495138</t>
  </si>
  <si>
    <t>김지훈</t>
  </si>
  <si>
    <t>01027922719</t>
  </si>
  <si>
    <t>08576</t>
  </si>
  <si>
    <t>516284369845</t>
  </si>
  <si>
    <t>IPORTER_JP_82509170054</t>
  </si>
  <si>
    <t>PJP029496242</t>
  </si>
  <si>
    <t>01045218445</t>
  </si>
  <si>
    <t>35260</t>
  </si>
  <si>
    <t>IPORTER.COM  SPWN.JP</t>
  </si>
  <si>
    <t>516284380883</t>
  </si>
  <si>
    <t>IPORTER_JP_82509170053</t>
  </si>
  <si>
    <t>PJP029496547</t>
  </si>
  <si>
    <t>유해식</t>
  </si>
  <si>
    <t>01035390524</t>
  </si>
  <si>
    <t>516284383930</t>
  </si>
  <si>
    <t>IPORTER_JP_82509170052</t>
  </si>
  <si>
    <t>PJP029494379</t>
  </si>
  <si>
    <t>516284362252</t>
  </si>
  <si>
    <t>IPORTER_JP_82509170051</t>
  </si>
  <si>
    <t>PJP029496411</t>
  </si>
  <si>
    <t>01056032978</t>
  </si>
  <si>
    <t>16836</t>
  </si>
  <si>
    <t>516284382574</t>
  </si>
  <si>
    <t>IPORTER_JP_82509170050</t>
  </si>
  <si>
    <t>PJP029496355</t>
  </si>
  <si>
    <t>01088338576</t>
  </si>
  <si>
    <t>IPORTER.COM  WWW.SYLVANIANFAMILIES.COM</t>
  </si>
  <si>
    <t>516284382014</t>
  </si>
  <si>
    <t>IPORTER_JP_82509170049</t>
  </si>
  <si>
    <t>PJP029496386</t>
  </si>
  <si>
    <t>이유진</t>
  </si>
  <si>
    <t>01093697225</t>
  </si>
  <si>
    <t>17094</t>
  </si>
  <si>
    <t>IPORTER.COM  SHOP.NIJISANJI.JP</t>
  </si>
  <si>
    <t>516284382320</t>
  </si>
  <si>
    <t>IPORTER_JP_82509170048</t>
  </si>
  <si>
    <t>PJP029496471</t>
  </si>
  <si>
    <t>성필훈</t>
  </si>
  <si>
    <t>01067801710</t>
  </si>
  <si>
    <t>06000</t>
  </si>
  <si>
    <t>IPORTER.COM  WESTSIDE33.JP</t>
  </si>
  <si>
    <t>516284383171</t>
  </si>
  <si>
    <t>IPORTER_JP_82509170047</t>
  </si>
  <si>
    <t>PJP029491891</t>
  </si>
  <si>
    <t>이문희</t>
  </si>
  <si>
    <t>01036151312</t>
  </si>
  <si>
    <t>07344</t>
  </si>
  <si>
    <t>516284337376</t>
  </si>
  <si>
    <t>IPORTER_JP_82509170046</t>
  </si>
  <si>
    <t>PJP029496494</t>
  </si>
  <si>
    <t>516284383403</t>
  </si>
  <si>
    <t>IPORTER_JP_82509170045</t>
  </si>
  <si>
    <t>PJP029496423</t>
  </si>
  <si>
    <t>김형균</t>
  </si>
  <si>
    <t>01074730998</t>
  </si>
  <si>
    <t>35230</t>
  </si>
  <si>
    <t>516284382692</t>
  </si>
  <si>
    <t>IPORTER_JP_82509170044</t>
  </si>
  <si>
    <t>PJP029496249</t>
  </si>
  <si>
    <t>김송희</t>
  </si>
  <si>
    <t>01040582733</t>
  </si>
  <si>
    <t>02513</t>
  </si>
  <si>
    <t>516284380953</t>
  </si>
  <si>
    <t>IPORTER_JP_82509170043</t>
  </si>
  <si>
    <t>PJP029496196</t>
  </si>
  <si>
    <t>이태현</t>
  </si>
  <si>
    <t>01093970874</t>
  </si>
  <si>
    <t>52650</t>
  </si>
  <si>
    <t>516284380426</t>
  </si>
  <si>
    <t>IPORTER_JP_82509170042</t>
  </si>
  <si>
    <t>PJP029496427</t>
  </si>
  <si>
    <t>516284382736</t>
  </si>
  <si>
    <t>IPORTER_JP_82509170041</t>
  </si>
  <si>
    <t>PJP029495982</t>
  </si>
  <si>
    <t>이난초</t>
  </si>
  <si>
    <t>01056965693</t>
  </si>
  <si>
    <t>12050</t>
  </si>
  <si>
    <t>IPORTER.COM  SHOP SMTOWN.JP</t>
  </si>
  <si>
    <t>516284378282</t>
  </si>
  <si>
    <t>IPORTER_JP_82509170040</t>
  </si>
  <si>
    <t>PJP029496553</t>
  </si>
  <si>
    <t>김나린</t>
  </si>
  <si>
    <t>01067823110</t>
  </si>
  <si>
    <t>05000</t>
  </si>
  <si>
    <t>516284383996</t>
  </si>
  <si>
    <t>IPORTER_JP_82509170039</t>
  </si>
  <si>
    <t>PJP029496452</t>
  </si>
  <si>
    <t>채준숙</t>
  </si>
  <si>
    <t>01022071447</t>
  </si>
  <si>
    <t>58833</t>
  </si>
  <si>
    <t>516284382983</t>
  </si>
  <si>
    <t>IPORTER_JP_82509170038</t>
  </si>
  <si>
    <t>PJP029496545</t>
  </si>
  <si>
    <t>정일선</t>
  </si>
  <si>
    <t>01096830601</t>
  </si>
  <si>
    <t>49004</t>
  </si>
  <si>
    <t>516284383915</t>
  </si>
  <si>
    <t>IPORTER_JP_82509170037</t>
  </si>
  <si>
    <t>PJP022700919</t>
  </si>
  <si>
    <t>엔티아이</t>
  </si>
  <si>
    <t>01032083530</t>
  </si>
  <si>
    <t>14348</t>
  </si>
  <si>
    <t>516272838281 (5)</t>
  </si>
  <si>
    <t>IPORTER_JP_82509170036</t>
  </si>
  <si>
    <t>PJP029496165</t>
  </si>
  <si>
    <t>아띠앤아토</t>
  </si>
  <si>
    <t>01071969570</t>
  </si>
  <si>
    <t>13599</t>
  </si>
  <si>
    <t>516284380113</t>
  </si>
  <si>
    <t>IPORTER_JP_82509170035</t>
  </si>
  <si>
    <t>PJP029496344</t>
  </si>
  <si>
    <t>박혜령</t>
  </si>
  <si>
    <t>01049050043</t>
  </si>
  <si>
    <t>46242</t>
  </si>
  <si>
    <t>516284381900</t>
  </si>
  <si>
    <t>IPORTER_JP_82509170034</t>
  </si>
  <si>
    <t>PJP029496376</t>
  </si>
  <si>
    <t>516284382224</t>
  </si>
  <si>
    <t>IPORTER_JP_82509170033</t>
  </si>
  <si>
    <t>PJP029495892</t>
  </si>
  <si>
    <t>516284377383</t>
  </si>
  <si>
    <t>IPORTER_JP_82509170070</t>
  </si>
  <si>
    <t>PJP029496409</t>
  </si>
  <si>
    <t>고동균</t>
  </si>
  <si>
    <t>01093482509</t>
  </si>
  <si>
    <t>04782</t>
  </si>
  <si>
    <t>516284382552</t>
  </si>
  <si>
    <t>IPORTER_JP_82509170069</t>
  </si>
  <si>
    <t>PJP029496341</t>
  </si>
  <si>
    <t>양하영</t>
  </si>
  <si>
    <t>01083255426</t>
  </si>
  <si>
    <t>14062</t>
  </si>
  <si>
    <t>516284381874</t>
  </si>
  <si>
    <t>IPORTER_JP_82509170068</t>
  </si>
  <si>
    <t>PJP029495874</t>
  </si>
  <si>
    <t>심혜경</t>
  </si>
  <si>
    <t>01089705098</t>
  </si>
  <si>
    <t>51277</t>
  </si>
  <si>
    <t>516284377206</t>
  </si>
  <si>
    <t>IPORTER_JP_82509170065</t>
  </si>
  <si>
    <t>2025-09-19</t>
  </si>
  <si>
    <t>82020038152</t>
  </si>
  <si>
    <t>PJP022700915</t>
  </si>
  <si>
    <t>정재형</t>
  </si>
  <si>
    <t>01040678463</t>
  </si>
  <si>
    <t>54962</t>
  </si>
  <si>
    <t>516272838211</t>
  </si>
  <si>
    <t>BAROSA_JP_12509150061</t>
  </si>
  <si>
    <t>PJP022700904</t>
  </si>
  <si>
    <t>516272838115</t>
  </si>
  <si>
    <t>BAROSA_JP_12509150041</t>
  </si>
  <si>
    <t>PJP022700901</t>
  </si>
  <si>
    <t>01024742895</t>
  </si>
  <si>
    <t>05702</t>
  </si>
  <si>
    <t>516272838104</t>
  </si>
  <si>
    <t>BAROSA_JP_12509150040</t>
  </si>
  <si>
    <t>PJP022700600</t>
  </si>
  <si>
    <t>이상운</t>
  </si>
  <si>
    <t>01020300510</t>
  </si>
  <si>
    <t>06745</t>
  </si>
  <si>
    <t>516272835293</t>
  </si>
  <si>
    <t>BAROSA_JP_12508250043</t>
  </si>
  <si>
    <t>PJP022700896</t>
  </si>
  <si>
    <t>516272838071</t>
  </si>
  <si>
    <t>BAROSA_JP_12509130015</t>
  </si>
  <si>
    <t>PJP022700854</t>
  </si>
  <si>
    <t>주연하</t>
  </si>
  <si>
    <t>01041338951</t>
  </si>
  <si>
    <t>14259</t>
  </si>
  <si>
    <t>일반=&gt;목록재전환/납세의무자 개인통관고유부호가 존재하지 않습니다./일반전환</t>
  </si>
  <si>
    <t>516272837706</t>
  </si>
  <si>
    <t>BAROSA_JP_12509100050</t>
  </si>
  <si>
    <t>PJP022700898</t>
  </si>
  <si>
    <t>이선주</t>
  </si>
  <si>
    <t>01028321121</t>
  </si>
  <si>
    <t>61424</t>
  </si>
  <si>
    <t>516272838082</t>
  </si>
  <si>
    <t>BAROSA_JP_12509140014</t>
  </si>
  <si>
    <t>PJP022700930</t>
  </si>
  <si>
    <t>정희철</t>
  </si>
  <si>
    <t>01037280618</t>
  </si>
  <si>
    <t>03383</t>
  </si>
  <si>
    <t>516272838572</t>
  </si>
  <si>
    <t>SUPERSPORTS_JP_82509180027</t>
  </si>
  <si>
    <t>PJP029496504</t>
  </si>
  <si>
    <t>516284383506</t>
  </si>
  <si>
    <t>IPORTER_JP_82509180052</t>
  </si>
  <si>
    <t>PJP022700928</t>
  </si>
  <si>
    <t>장윤희</t>
  </si>
  <si>
    <t>01073534129</t>
  </si>
  <si>
    <t>13555</t>
  </si>
  <si>
    <t>516272838550</t>
  </si>
  <si>
    <t>SUPERSPORTS_JP_82509170120</t>
  </si>
  <si>
    <t>PJP022700927</t>
  </si>
  <si>
    <t>이찬호</t>
  </si>
  <si>
    <t>01032111123</t>
  </si>
  <si>
    <t>28421</t>
  </si>
  <si>
    <t>516272838546</t>
  </si>
  <si>
    <t>SUPERSPORTS_JP_82509170119</t>
  </si>
  <si>
    <t>PJP022700926</t>
  </si>
  <si>
    <t>김선일</t>
  </si>
  <si>
    <t>01050592097</t>
  </si>
  <si>
    <t>58013</t>
  </si>
  <si>
    <t>516272838535</t>
  </si>
  <si>
    <t>SUPERSPORTS_JP_82509170118</t>
  </si>
  <si>
    <t>PJP022700925</t>
  </si>
  <si>
    <t>정우성</t>
  </si>
  <si>
    <t>01033277424</t>
  </si>
  <si>
    <t>516272838524</t>
  </si>
  <si>
    <t>SUPERSPORTS_JP_82509170117</t>
  </si>
  <si>
    <t>PJP022700924</t>
  </si>
  <si>
    <t>김양수</t>
  </si>
  <si>
    <t>01054091330</t>
  </si>
  <si>
    <t>35249</t>
  </si>
  <si>
    <t>516272838513</t>
  </si>
  <si>
    <t>SUPERSPORTS_JP_82509170116</t>
  </si>
  <si>
    <t>PJP022700923</t>
  </si>
  <si>
    <t>516272838502</t>
  </si>
  <si>
    <t>SUPERSPORTS_JP_82509170115</t>
  </si>
  <si>
    <t>PJP022700922</t>
  </si>
  <si>
    <t>한장환</t>
  </si>
  <si>
    <t>01031608375</t>
  </si>
  <si>
    <t>26387</t>
  </si>
  <si>
    <t>516272838491</t>
  </si>
  <si>
    <t>SUPERSPORTS_JP_82509170114</t>
  </si>
  <si>
    <t>PJP029496485</t>
  </si>
  <si>
    <t>516284383311</t>
  </si>
  <si>
    <t>IPORTER_JP_82509180090</t>
  </si>
  <si>
    <t>PJP029496492</t>
  </si>
  <si>
    <t>위향훈</t>
  </si>
  <si>
    <t>01044375646</t>
  </si>
  <si>
    <t>07366</t>
  </si>
  <si>
    <t>IPORTER.COM  WWW.COS.COM</t>
  </si>
  <si>
    <t>516284383381</t>
  </si>
  <si>
    <t>IPORTER_JP_82509180089</t>
  </si>
  <si>
    <t>PJP029496362</t>
  </si>
  <si>
    <t>차민기</t>
  </si>
  <si>
    <t>01058240305</t>
  </si>
  <si>
    <t>08366</t>
  </si>
  <si>
    <t>IPORTER.COM  DISKUNION.NET</t>
  </si>
  <si>
    <t>516284382084</t>
  </si>
  <si>
    <t>IPORTER_JP_82509180088</t>
  </si>
  <si>
    <t>PJP029496591</t>
  </si>
  <si>
    <t>54515</t>
  </si>
  <si>
    <t>516284384372</t>
  </si>
  <si>
    <t>IPORTER_JP_82509180087</t>
  </si>
  <si>
    <t>PJP029496445</t>
  </si>
  <si>
    <t>김종민</t>
  </si>
  <si>
    <t>01088720090</t>
  </si>
  <si>
    <t>10325</t>
  </si>
  <si>
    <t>516284382913</t>
  </si>
  <si>
    <t>IPORTER_JP_82509180079</t>
  </si>
  <si>
    <t>PJP029496652</t>
  </si>
  <si>
    <t>516284384980</t>
  </si>
  <si>
    <t>IPORTER_JP_82509180078</t>
  </si>
  <si>
    <t>PJP029495002</t>
  </si>
  <si>
    <t>허준회</t>
  </si>
  <si>
    <t>01074773483</t>
  </si>
  <si>
    <t>18478</t>
  </si>
  <si>
    <t>516284368482</t>
  </si>
  <si>
    <t>IPORTER_JP_82509180077</t>
  </si>
  <si>
    <t>PJP029496454</t>
  </si>
  <si>
    <t>하명완</t>
  </si>
  <si>
    <t>01071023955</t>
  </si>
  <si>
    <t>10273</t>
  </si>
  <si>
    <t>516284383005</t>
  </si>
  <si>
    <t>IPORTER_JP_82509180076</t>
  </si>
  <si>
    <t>PJP029496179</t>
  </si>
  <si>
    <t>516284380253</t>
  </si>
  <si>
    <t>IPORTER_JP_82509180075</t>
  </si>
  <si>
    <t>PJP029496484</t>
  </si>
  <si>
    <t>516284383300</t>
  </si>
  <si>
    <t>IPORTER_JP_82509180074</t>
  </si>
  <si>
    <t>PJP029496495</t>
  </si>
  <si>
    <t>IPORTER.COM  SHISEIHANBAI.BIZ</t>
  </si>
  <si>
    <t>516284383414</t>
  </si>
  <si>
    <t>IPORTER_JP_82509180073</t>
  </si>
  <si>
    <t>PJP029494952</t>
  </si>
  <si>
    <t>01028230169</t>
  </si>
  <si>
    <t>IPORTER.COM  WWW.SHOP.MU MO.NET</t>
  </si>
  <si>
    <t>516284367981</t>
  </si>
  <si>
    <t>IPORTER_JP_82509180072</t>
  </si>
  <si>
    <t>PJP029496557</t>
  </si>
  <si>
    <t>IPORTER.COM  WWW.BASEMAN.CO.JP</t>
  </si>
  <si>
    <t>516284384033</t>
  </si>
  <si>
    <t>IPORTER_JP_82509180071</t>
  </si>
  <si>
    <t>PJP029494133</t>
  </si>
  <si>
    <t>홍석영</t>
  </si>
  <si>
    <t>01033517368</t>
  </si>
  <si>
    <t>22189</t>
  </si>
  <si>
    <t>516284359791</t>
  </si>
  <si>
    <t>IPORTER_JP_82509180070</t>
  </si>
  <si>
    <t>PJP029496559</t>
  </si>
  <si>
    <t>김정현</t>
  </si>
  <si>
    <t>01092301264</t>
  </si>
  <si>
    <t>16049</t>
  </si>
  <si>
    <t>IPORTER.COM  BOOKS.RAKUTEN.CO.JP</t>
  </si>
  <si>
    <t>516284384055</t>
  </si>
  <si>
    <t>IPORTER_JP_82509180069</t>
  </si>
  <si>
    <t>PJP029496583</t>
  </si>
  <si>
    <t>516284384291</t>
  </si>
  <si>
    <t>IPORTER_JP_82509180068</t>
  </si>
  <si>
    <t>PJP029496475</t>
  </si>
  <si>
    <t>516284383215</t>
  </si>
  <si>
    <t>IPORTER_JP_82509180067</t>
  </si>
  <si>
    <t>PJP029496585</t>
  </si>
  <si>
    <t>이홍중</t>
  </si>
  <si>
    <t>01099097406</t>
  </si>
  <si>
    <t>46743</t>
  </si>
  <si>
    <t>516284384313</t>
  </si>
  <si>
    <t>IPORTER_JP_82509180066</t>
  </si>
  <si>
    <t>PJP029496519</t>
  </si>
  <si>
    <t>516284383650</t>
  </si>
  <si>
    <t>IPORTER_JP_82509180065</t>
  </si>
  <si>
    <t>PJP029495600</t>
  </si>
  <si>
    <t>김민지</t>
  </si>
  <si>
    <t>01076086977</t>
  </si>
  <si>
    <t>IPORTER.COM  MUVUS.JP</t>
  </si>
  <si>
    <t>516284374465</t>
  </si>
  <si>
    <t>IPORTER_JP_82509180064</t>
  </si>
  <si>
    <t>PJP029496097</t>
  </si>
  <si>
    <t>조정현</t>
  </si>
  <si>
    <t>01044220920</t>
  </si>
  <si>
    <t>17372</t>
  </si>
  <si>
    <t>516284379435</t>
  </si>
  <si>
    <t>IPORTER_JP_82509180063</t>
  </si>
  <si>
    <t>PJP029496633</t>
  </si>
  <si>
    <t>01068894563</t>
  </si>
  <si>
    <t>07338</t>
  </si>
  <si>
    <t>IPORTER.COM  WWW.DYSON.JP</t>
  </si>
  <si>
    <t>516284384792</t>
  </si>
  <si>
    <t>IPORTER_JP_82509180062</t>
  </si>
  <si>
    <t>PJP029496428</t>
  </si>
  <si>
    <t>516284382740</t>
  </si>
  <si>
    <t>IPORTER_JP_82509180061</t>
  </si>
  <si>
    <t>PJP029496396</t>
  </si>
  <si>
    <t>516284382423</t>
  </si>
  <si>
    <t>IPORTER_JP_82509180060</t>
  </si>
  <si>
    <t>PJP029496400</t>
  </si>
  <si>
    <t>김나원</t>
  </si>
  <si>
    <t>01058232523</t>
  </si>
  <si>
    <t>12797</t>
  </si>
  <si>
    <t>516284382460</t>
  </si>
  <si>
    <t>IPORTER_JP_82509180059</t>
  </si>
  <si>
    <t>PJP029494330</t>
  </si>
  <si>
    <t>이이삭</t>
  </si>
  <si>
    <t>01021962921</t>
  </si>
  <si>
    <t>57941</t>
  </si>
  <si>
    <t>516284361762</t>
  </si>
  <si>
    <t>IPORTER_JP_82509180086</t>
  </si>
  <si>
    <t>PJP029496526</t>
  </si>
  <si>
    <t>516284383720</t>
  </si>
  <si>
    <t>IPORTER_JP_82509180085</t>
  </si>
  <si>
    <t>PJP029496524</t>
  </si>
  <si>
    <t>516284383705</t>
  </si>
  <si>
    <t>IPORTER_JP_82509180084</t>
  </si>
  <si>
    <t>PJP029496394</t>
  </si>
  <si>
    <t>강지호</t>
  </si>
  <si>
    <t>01037318323</t>
  </si>
  <si>
    <t>05020</t>
  </si>
  <si>
    <t>516284382401</t>
  </si>
  <si>
    <t>IPORTER_JP_82509180083</t>
  </si>
  <si>
    <t>PJP029496505</t>
  </si>
  <si>
    <t>최용길</t>
  </si>
  <si>
    <t>01036379477</t>
  </si>
  <si>
    <t>14540</t>
  </si>
  <si>
    <t>516284383510</t>
  </si>
  <si>
    <t>IPORTER_JP_82509180082</t>
  </si>
  <si>
    <t>PJP029496531</t>
  </si>
  <si>
    <t>김태진</t>
  </si>
  <si>
    <t>01095076015</t>
  </si>
  <si>
    <t>39278</t>
  </si>
  <si>
    <t>[대신착불]/합포장</t>
  </si>
  <si>
    <t>IPORTER.COM  WWW.MARUTSU ECO.COM</t>
  </si>
  <si>
    <t>516284383775</t>
  </si>
  <si>
    <t>IPORTER_JP_82509180081</t>
  </si>
  <si>
    <t>PJP029496621</t>
  </si>
  <si>
    <t>황경하</t>
  </si>
  <si>
    <t>01089240278</t>
  </si>
  <si>
    <t>516284384674</t>
  </si>
  <si>
    <t>IPORTER_JP_82509180080</t>
  </si>
  <si>
    <t>PJP029496444</t>
  </si>
  <si>
    <t>한준후</t>
  </si>
  <si>
    <t>01041873571</t>
  </si>
  <si>
    <t>46963</t>
  </si>
  <si>
    <t>516284382902</t>
  </si>
  <si>
    <t>IPORTER_JP_82509180058</t>
  </si>
  <si>
    <t>PJP029496420</t>
  </si>
  <si>
    <t>윤기태</t>
  </si>
  <si>
    <t>01051211470</t>
  </si>
  <si>
    <t>07026</t>
  </si>
  <si>
    <t>516284382666</t>
  </si>
  <si>
    <t>IPORTER_JP_82509180057</t>
  </si>
  <si>
    <t>PJP029496399</t>
  </si>
  <si>
    <t>516284382456</t>
  </si>
  <si>
    <t>IPORTER_JP_82509180056</t>
  </si>
  <si>
    <t>PJP029496554</t>
  </si>
  <si>
    <t>IPORTER.COM  DMM.COM</t>
  </si>
  <si>
    <t>516284384000</t>
  </si>
  <si>
    <t>IPORTER_JP_82509180055</t>
  </si>
  <si>
    <t>PJP029496586</t>
  </si>
  <si>
    <t>이은영</t>
  </si>
  <si>
    <t>01079170416</t>
  </si>
  <si>
    <t>516284384324</t>
  </si>
  <si>
    <t>IPORTER_JP_82509180054</t>
  </si>
  <si>
    <t>PJP029496522</t>
  </si>
  <si>
    <t>516284383683</t>
  </si>
  <si>
    <t>IPORTER_JP_82509180053</t>
  </si>
  <si>
    <t>PJP022700929</t>
  </si>
  <si>
    <t>한영동</t>
  </si>
  <si>
    <t>01037361191</t>
  </si>
  <si>
    <t>21076</t>
  </si>
  <si>
    <t>516272838561</t>
  </si>
  <si>
    <t>SUPERSPORTS_JP_82509180001</t>
  </si>
  <si>
    <t>2025-09-20</t>
  </si>
  <si>
    <t>82020038163</t>
  </si>
  <si>
    <t>PJP029496614</t>
  </si>
  <si>
    <t>천정희</t>
  </si>
  <si>
    <t>01036723969</t>
  </si>
  <si>
    <t>21523</t>
  </si>
  <si>
    <t>516284384604</t>
  </si>
  <si>
    <t>IPORTER_JP_82509190025</t>
  </si>
  <si>
    <t>PJP029496595</t>
  </si>
  <si>
    <t>516284384416</t>
  </si>
  <si>
    <t>IPORTER_JP_82509190045</t>
  </si>
  <si>
    <t>PJP029496509</t>
  </si>
  <si>
    <t>조선영</t>
  </si>
  <si>
    <t>01092836261</t>
  </si>
  <si>
    <t>21369</t>
  </si>
  <si>
    <t>516284383554</t>
  </si>
  <si>
    <t>IPORTER_JP_82509190024</t>
  </si>
  <si>
    <t>PJP029496384</t>
  </si>
  <si>
    <t>516284382305</t>
  </si>
  <si>
    <t>IPORTER_JP_82509190059</t>
  </si>
  <si>
    <t>PJP029496567</t>
  </si>
  <si>
    <t>516284384136</t>
  </si>
  <si>
    <t>IPORTER_JP_82509190058</t>
  </si>
  <si>
    <t>PJP029496659</t>
  </si>
  <si>
    <t>이동원</t>
  </si>
  <si>
    <t>01044441189</t>
  </si>
  <si>
    <t>07712</t>
  </si>
  <si>
    <t>516284385050</t>
  </si>
  <si>
    <t>IPORTER_JP_82509190048</t>
  </si>
  <si>
    <t>PJP029496605</t>
  </si>
  <si>
    <t>01085609924</t>
  </si>
  <si>
    <t>51485</t>
  </si>
  <si>
    <t>516284384512</t>
  </si>
  <si>
    <t>IPORTER_JP_82509190040</t>
  </si>
  <si>
    <t>PJP029496486</t>
  </si>
  <si>
    <t>516284383322</t>
  </si>
  <si>
    <t>IPORTER_JP_82509190055</t>
  </si>
  <si>
    <t>PJP029496353</t>
  </si>
  <si>
    <t>노경미</t>
  </si>
  <si>
    <t>01077644321</t>
  </si>
  <si>
    <t>04394</t>
  </si>
  <si>
    <t>516284381992</t>
  </si>
  <si>
    <t>IPORTER_JP_82509190067</t>
  </si>
  <si>
    <t>PJP029496520</t>
  </si>
  <si>
    <t>516284383661</t>
  </si>
  <si>
    <t>IPORTER_JP_82509190037</t>
  </si>
  <si>
    <t>PJP029496469</t>
  </si>
  <si>
    <t>우태하</t>
  </si>
  <si>
    <t>01054150577</t>
  </si>
  <si>
    <t>21045</t>
  </si>
  <si>
    <t>516284383156</t>
  </si>
  <si>
    <t>IPORTER_JP_82509190053</t>
  </si>
  <si>
    <t>PJP022700966</t>
  </si>
  <si>
    <t>516272838911 (2)</t>
  </si>
  <si>
    <t>IPORTER_JP_82509190035</t>
  </si>
  <si>
    <t>PJP022700967</t>
  </si>
  <si>
    <t>516272838933 (4)</t>
  </si>
  <si>
    <t>IPORTER_JP_82509190036</t>
  </si>
  <si>
    <t>PJP022700965</t>
  </si>
  <si>
    <t>516272838896 (2)</t>
  </si>
  <si>
    <t>IPORTER_JP_82509190034</t>
  </si>
  <si>
    <t>PJP022700968</t>
  </si>
  <si>
    <t>IPORTER.COM  AMUFUN.CO.JP</t>
  </si>
  <si>
    <t>516272838970 (3)</t>
  </si>
  <si>
    <t>IPORTER_JP_82509190063</t>
  </si>
  <si>
    <t>PJP029496568</t>
  </si>
  <si>
    <t>516284384140</t>
  </si>
  <si>
    <t>IPORTER_JP_82509190054</t>
  </si>
  <si>
    <t>PJP029496324</t>
  </si>
  <si>
    <t>박가은</t>
  </si>
  <si>
    <t>01041289474</t>
  </si>
  <si>
    <t>15574</t>
  </si>
  <si>
    <t>516284381701</t>
  </si>
  <si>
    <t>IPORTER_JP_82509190032</t>
  </si>
  <si>
    <t>PJP029496530</t>
  </si>
  <si>
    <t>516284383764</t>
  </si>
  <si>
    <t>IPORTER_JP_82509190056</t>
  </si>
  <si>
    <t>PJP029496488</t>
  </si>
  <si>
    <t>김윤정</t>
  </si>
  <si>
    <t>01071233731</t>
  </si>
  <si>
    <t>05416</t>
  </si>
  <si>
    <t>IPORTER.COM  MUKU STORE.COM</t>
  </si>
  <si>
    <t>516284383344</t>
  </si>
  <si>
    <t>IPORTER_JP_82509190061</t>
  </si>
  <si>
    <t>PJP029496328</t>
  </si>
  <si>
    <t>516284381745</t>
  </si>
  <si>
    <t>IPORTER_JP_82509190069</t>
  </si>
  <si>
    <t>PJP029496671</t>
  </si>
  <si>
    <t>516284385175</t>
  </si>
  <si>
    <t>IPORTER_JP_82509190062</t>
  </si>
  <si>
    <t>PJP029496670</t>
  </si>
  <si>
    <t>김민초</t>
  </si>
  <si>
    <t>01042156032</t>
  </si>
  <si>
    <t>06777</t>
  </si>
  <si>
    <t>516284385164</t>
  </si>
  <si>
    <t>IPORTER_JP_82509190052</t>
  </si>
  <si>
    <t>PJP029496676</t>
  </si>
  <si>
    <t>516284385223</t>
  </si>
  <si>
    <t>IPORTER_JP_82509190051</t>
  </si>
  <si>
    <t>PJP029496578</t>
  </si>
  <si>
    <t>IPORTER.COM  TORECAPLAZA55.COM</t>
  </si>
  <si>
    <t>516284384243</t>
  </si>
  <si>
    <t>IPORTER_JP_82509190066</t>
  </si>
  <si>
    <t>PJP029496398</t>
  </si>
  <si>
    <t>송근호</t>
  </si>
  <si>
    <t>01022570313</t>
  </si>
  <si>
    <t>59543</t>
  </si>
  <si>
    <t>IPORTER.COM  SHOPPING.BOOKOFF.CO.JP</t>
  </si>
  <si>
    <t>516284382445</t>
  </si>
  <si>
    <t>IPORTER_JP_82509190042</t>
  </si>
  <si>
    <t>PJP029496448</t>
  </si>
  <si>
    <t>김원일</t>
  </si>
  <si>
    <t>01026115801</t>
  </si>
  <si>
    <t>04037</t>
  </si>
  <si>
    <t>516284382946</t>
  </si>
  <si>
    <t>IPORTER_JP_82509190027</t>
  </si>
  <si>
    <t>PJP029496482</t>
  </si>
  <si>
    <t>516284383285</t>
  </si>
  <si>
    <t>IPORTER_JP_82509190043</t>
  </si>
  <si>
    <t>PJP029496426</t>
  </si>
  <si>
    <t>516284382725</t>
  </si>
  <si>
    <t>IPORTER_JP_82509190049</t>
  </si>
  <si>
    <t>PJP029496395</t>
  </si>
  <si>
    <t>전국영</t>
  </si>
  <si>
    <t>01046137756</t>
  </si>
  <si>
    <t>516284382412</t>
  </si>
  <si>
    <t>IPORTER_JP_82509190031</t>
  </si>
  <si>
    <t>PJP029496609</t>
  </si>
  <si>
    <t>서정형</t>
  </si>
  <si>
    <t>01048521122</t>
  </si>
  <si>
    <t>42642</t>
  </si>
  <si>
    <t>516284384556</t>
  </si>
  <si>
    <t>IPORTER_JP_82509190068</t>
  </si>
  <si>
    <t>PJP029496269</t>
  </si>
  <si>
    <t>최정윤</t>
  </si>
  <si>
    <t>01046969503</t>
  </si>
  <si>
    <t>21611</t>
  </si>
  <si>
    <t>516284381152</t>
  </si>
  <si>
    <t>IPORTER_JP_82509190038</t>
  </si>
  <si>
    <t>PJP029496459</t>
  </si>
  <si>
    <t>516284383053</t>
  </si>
  <si>
    <t>IPORTER_JP_82509190030</t>
  </si>
  <si>
    <t>PJP029496461</t>
  </si>
  <si>
    <t>516284383075</t>
  </si>
  <si>
    <t>IPORTER_JP_82509190029</t>
  </si>
  <si>
    <t>PJP029496412</t>
  </si>
  <si>
    <t>01056306980</t>
  </si>
  <si>
    <t>13637</t>
  </si>
  <si>
    <t>IPORTER.COM  STORE.WORLD.CO.JP</t>
  </si>
  <si>
    <t>516284382585</t>
  </si>
  <si>
    <t>IPORTER_JP_82509190033</t>
  </si>
  <si>
    <t>PJP029496570</t>
  </si>
  <si>
    <t>차영권</t>
  </si>
  <si>
    <t>01093258445</t>
  </si>
  <si>
    <t>18138</t>
  </si>
  <si>
    <t>IPORTER.COM   WWW.AMAZON.CO.JP</t>
  </si>
  <si>
    <t>516284384162</t>
  </si>
  <si>
    <t>IPORTER_JP_82509190060</t>
  </si>
  <si>
    <t>PJP029496439</t>
  </si>
  <si>
    <t>박외진</t>
  </si>
  <si>
    <t>01085994958</t>
  </si>
  <si>
    <t>516284382854</t>
  </si>
  <si>
    <t>IPORTER_JP_82509190041</t>
  </si>
  <si>
    <t>PJP029496450</t>
  </si>
  <si>
    <t>방실이</t>
  </si>
  <si>
    <t>01080299874</t>
  </si>
  <si>
    <t>18430</t>
  </si>
  <si>
    <t>IPORTER.COM  WWW.PLOTTER JAPAN.NET</t>
  </si>
  <si>
    <t>516284382961</t>
  </si>
  <si>
    <t>IPORTER_JP_82509190065</t>
  </si>
  <si>
    <t>PJP029496696</t>
  </si>
  <si>
    <t>516284385422</t>
  </si>
  <si>
    <t>IPORTER_JP_82509190064</t>
  </si>
  <si>
    <t>PJP029496466</t>
  </si>
  <si>
    <t>516284383123</t>
  </si>
  <si>
    <t>IPORTER_JP_82509190047</t>
  </si>
  <si>
    <t>PJP029496498</t>
  </si>
  <si>
    <t>516284383440</t>
  </si>
  <si>
    <t>IPORTER_JP_82509190057</t>
  </si>
  <si>
    <t>PJP029496497</t>
  </si>
  <si>
    <t>박현정</t>
  </si>
  <si>
    <t>01043152213</t>
  </si>
  <si>
    <t>07209</t>
  </si>
  <si>
    <t>516284383436</t>
  </si>
  <si>
    <t>IPORTER_JP_82509190050</t>
  </si>
  <si>
    <t>PJP029496403</t>
  </si>
  <si>
    <t>516284382493</t>
  </si>
  <si>
    <t>IPORTER_JP_82509190046</t>
  </si>
  <si>
    <t>PJP029496556</t>
  </si>
  <si>
    <t>신성아</t>
  </si>
  <si>
    <t>01046535210</t>
  </si>
  <si>
    <t>28424</t>
  </si>
  <si>
    <t>IPORTER.COM  WWW.LAFARY.SHOP</t>
  </si>
  <si>
    <t>516284384022</t>
  </si>
  <si>
    <t>IPORTER_JP_82509190044</t>
  </si>
  <si>
    <t>PJP029496677</t>
  </si>
  <si>
    <t>516284385234</t>
  </si>
  <si>
    <t>IPORTER_JP_82509190039</t>
  </si>
  <si>
    <t>PJP029496366</t>
  </si>
  <si>
    <t>조민정</t>
  </si>
  <si>
    <t>01045988814</t>
  </si>
  <si>
    <t>01403</t>
  </si>
  <si>
    <t>IPORTER.COM  MANBOUYA.COM</t>
  </si>
  <si>
    <t>516284382121</t>
  </si>
  <si>
    <t>IPORTER_JP_82509190028</t>
  </si>
  <si>
    <t>PJP022700964</t>
  </si>
  <si>
    <t>516272838885</t>
  </si>
  <si>
    <t>SUPERSPORTS_JP_82509190023</t>
  </si>
  <si>
    <t>PJP022700963</t>
  </si>
  <si>
    <t>김해호</t>
  </si>
  <si>
    <t>01039456028</t>
  </si>
  <si>
    <t>46059</t>
  </si>
  <si>
    <t>516272838874</t>
  </si>
  <si>
    <t>SUPERSPORTS_JP_82509190022</t>
  </si>
  <si>
    <t>PJP022700960</t>
  </si>
  <si>
    <t>01046543694</t>
  </si>
  <si>
    <t>05791</t>
  </si>
  <si>
    <t>516272838852</t>
  </si>
  <si>
    <t>SUPERSPORTS_JP_82509180117</t>
  </si>
  <si>
    <t>PJP022700959</t>
  </si>
  <si>
    <t>16507</t>
  </si>
  <si>
    <t>516272838841</t>
  </si>
  <si>
    <t>SUPERSPORTS_JP_82509180116</t>
  </si>
  <si>
    <t>PJP022700958</t>
  </si>
  <si>
    <t>김종우</t>
  </si>
  <si>
    <t>01093550269</t>
  </si>
  <si>
    <t>516272838830</t>
  </si>
  <si>
    <t>SUPERSPORTS_JP_82509180115</t>
  </si>
  <si>
    <t>PJP022700957</t>
  </si>
  <si>
    <t>최동연</t>
  </si>
  <si>
    <t>01041203335</t>
  </si>
  <si>
    <t>51370</t>
  </si>
  <si>
    <t>516272838826</t>
  </si>
  <si>
    <t>SUPERSPORTS_JP_82509180114</t>
  </si>
  <si>
    <t>PJP022700956</t>
  </si>
  <si>
    <t>박정환</t>
  </si>
  <si>
    <t>01027416791</t>
  </si>
  <si>
    <t>16402</t>
  </si>
  <si>
    <t>516272838815</t>
  </si>
  <si>
    <t>SUPERSPORTS_JP_82509180113</t>
  </si>
  <si>
    <t>PJP022700955</t>
  </si>
  <si>
    <t>장효인</t>
  </si>
  <si>
    <t>01063821549</t>
  </si>
  <si>
    <t>05676</t>
  </si>
  <si>
    <t>516272838804</t>
  </si>
  <si>
    <t>SUPERSPORTS_JP_82509180112</t>
  </si>
  <si>
    <t>PJP022700954</t>
  </si>
  <si>
    <t>김승현</t>
  </si>
  <si>
    <t>01027271592</t>
  </si>
  <si>
    <t>61074</t>
  </si>
  <si>
    <t>516272838793</t>
  </si>
  <si>
    <t>SUPERSPORTS_JP_82509180111</t>
  </si>
  <si>
    <t>PJP022700953</t>
  </si>
  <si>
    <t>주재헌</t>
  </si>
  <si>
    <t>01037763821</t>
  </si>
  <si>
    <t>12227</t>
  </si>
  <si>
    <t>516272838782</t>
  </si>
  <si>
    <t>SUPERSPORTS_JP_82509180110</t>
  </si>
  <si>
    <t>PJP022700952</t>
  </si>
  <si>
    <t>김원영</t>
  </si>
  <si>
    <t>01047535402</t>
  </si>
  <si>
    <t>16459</t>
  </si>
  <si>
    <t>516272838771</t>
  </si>
  <si>
    <t>SUPERSPORTS_JP_82509180109</t>
  </si>
  <si>
    <t>PJP022700951</t>
  </si>
  <si>
    <t>진재진</t>
  </si>
  <si>
    <t>01065940530</t>
  </si>
  <si>
    <t>54013</t>
  </si>
  <si>
    <t>516272838760</t>
  </si>
  <si>
    <t>SUPERSPORTS_JP_82509180108</t>
  </si>
  <si>
    <t>PJP022700950</t>
  </si>
  <si>
    <t>516272838756</t>
  </si>
  <si>
    <t>SUPERSPORTS_JP_82509180107</t>
  </si>
  <si>
    <t>PJP022700949</t>
  </si>
  <si>
    <t>장규열</t>
  </si>
  <si>
    <t>01052041492</t>
  </si>
  <si>
    <t>55601</t>
  </si>
  <si>
    <t>516272838745</t>
  </si>
  <si>
    <t>SUPERSPORTS_JP_82509180106</t>
  </si>
  <si>
    <t>PJP022700948</t>
  </si>
  <si>
    <t>송흥국</t>
  </si>
  <si>
    <t>01041828008</t>
  </si>
  <si>
    <t>54808</t>
  </si>
  <si>
    <t>516272838734</t>
  </si>
  <si>
    <t>SUPERSPORTS_JP_82509180105</t>
  </si>
  <si>
    <t>PJP022700947</t>
  </si>
  <si>
    <t>임영재</t>
  </si>
  <si>
    <t>01038080154</t>
  </si>
  <si>
    <t>06364</t>
  </si>
  <si>
    <t>516272838723</t>
  </si>
  <si>
    <t>SUPERSPORTS_JP_82509180104</t>
  </si>
  <si>
    <t>PJP022700946</t>
  </si>
  <si>
    <t>01027273044</t>
  </si>
  <si>
    <t>516272838712</t>
  </si>
  <si>
    <t>SUPERSPORTS_JP_82509180103</t>
  </si>
  <si>
    <t>PJP022700945</t>
  </si>
  <si>
    <t>주성호</t>
  </si>
  <si>
    <t>01020880022</t>
  </si>
  <si>
    <t>08770</t>
  </si>
  <si>
    <t>516272838701</t>
  </si>
  <si>
    <t>SUPERSPORTS_JP_82509180102</t>
  </si>
  <si>
    <t>PJP022700944</t>
  </si>
  <si>
    <t>송영석</t>
  </si>
  <si>
    <t>01086194738</t>
  </si>
  <si>
    <t>59742</t>
  </si>
  <si>
    <t>516272838690</t>
  </si>
  <si>
    <t>SUPERSPORTS_JP_82509180101</t>
  </si>
  <si>
    <t>PJP022700943</t>
  </si>
  <si>
    <t>01066331153</t>
  </si>
  <si>
    <t>31156</t>
  </si>
  <si>
    <t>516272838686</t>
  </si>
  <si>
    <t>SUPERSPORTS_JP_82509180100</t>
  </si>
  <si>
    <t>PJP022700942</t>
  </si>
  <si>
    <t>김규석</t>
  </si>
  <si>
    <t>01087415545</t>
  </si>
  <si>
    <t>07591</t>
  </si>
  <si>
    <t>516272838675</t>
  </si>
  <si>
    <t>SUPERSPORTS_JP_82509180099</t>
  </si>
  <si>
    <t>PJP022700941</t>
  </si>
  <si>
    <t>김대현</t>
  </si>
  <si>
    <t>01093339358</t>
  </si>
  <si>
    <t>18445</t>
  </si>
  <si>
    <t>516272838664</t>
  </si>
  <si>
    <t>SUPERSPORTS_JP_82509180098</t>
  </si>
  <si>
    <t>PJP022700940</t>
  </si>
  <si>
    <t>김도영</t>
  </si>
  <si>
    <t>01089023535</t>
  </si>
  <si>
    <t>31815</t>
  </si>
  <si>
    <t>516272838653</t>
  </si>
  <si>
    <t>SUPERSPORTS_JP_82509180097</t>
  </si>
  <si>
    <t>PJP022700939</t>
  </si>
  <si>
    <t>고한조</t>
  </si>
  <si>
    <t>01077607179</t>
  </si>
  <si>
    <t>22776</t>
  </si>
  <si>
    <t>516272838642</t>
  </si>
  <si>
    <t>SUPERSPORTS_JP_82509180096</t>
  </si>
  <si>
    <t>PJP022700938</t>
  </si>
  <si>
    <t>김규현</t>
  </si>
  <si>
    <t>01062935304</t>
  </si>
  <si>
    <t>35248</t>
  </si>
  <si>
    <t>516272838631</t>
  </si>
  <si>
    <t>SUPERSPORTS_JP_82509180095</t>
  </si>
  <si>
    <t>PJP022700937</t>
  </si>
  <si>
    <t>황창환</t>
  </si>
  <si>
    <t>01026749258</t>
  </si>
  <si>
    <t>04716</t>
  </si>
  <si>
    <t>516272838620</t>
  </si>
  <si>
    <t>SUPERSPORTS_JP_82509180094</t>
  </si>
  <si>
    <t>PJP022700936</t>
  </si>
  <si>
    <t>박찬철</t>
  </si>
  <si>
    <t>01092055505</t>
  </si>
  <si>
    <t>26203</t>
  </si>
  <si>
    <t>516272838616</t>
  </si>
  <si>
    <t>SUPERSPORTS_JP_82509180093</t>
  </si>
  <si>
    <t>PJP022700935</t>
  </si>
  <si>
    <t>윤태종</t>
  </si>
  <si>
    <t>01063080253</t>
  </si>
  <si>
    <t>13105</t>
  </si>
  <si>
    <t>516272838605</t>
  </si>
  <si>
    <t>SUPERSPORTS_JP_82509180092</t>
  </si>
  <si>
    <t>PJP022700934</t>
  </si>
  <si>
    <t>김형림</t>
  </si>
  <si>
    <t>01096678716</t>
  </si>
  <si>
    <t>22687</t>
  </si>
  <si>
    <t>516272838594</t>
  </si>
  <si>
    <t>SUPERSPORTS_JP_82509180091</t>
  </si>
  <si>
    <t>2025-09-23</t>
  </si>
  <si>
    <t>82020038174</t>
  </si>
  <si>
    <t>PJP029496679</t>
  </si>
  <si>
    <t>김동원</t>
  </si>
  <si>
    <t>01051106931</t>
  </si>
  <si>
    <t>34394</t>
  </si>
  <si>
    <t>516284385256</t>
  </si>
  <si>
    <t>IPORTER_JP_82509220062</t>
  </si>
  <si>
    <t>PJP029496660</t>
  </si>
  <si>
    <t>01066261717</t>
  </si>
  <si>
    <t>41955</t>
  </si>
  <si>
    <t>516284385061</t>
  </si>
  <si>
    <t>IPORTER_JP_82509220054</t>
  </si>
  <si>
    <t>PJP029496546</t>
  </si>
  <si>
    <t>이화진</t>
  </si>
  <si>
    <t>01089288272</t>
  </si>
  <si>
    <t>516284383926</t>
  </si>
  <si>
    <t>IPORTER_JP_82509220060</t>
  </si>
  <si>
    <t>PJP029496635</t>
  </si>
  <si>
    <t>이주영</t>
  </si>
  <si>
    <t>01071685194</t>
  </si>
  <si>
    <t>IPORTER.COM  IMAYA.CO.JP</t>
  </si>
  <si>
    <t>516284384814</t>
  </si>
  <si>
    <t>IPORTER_JP_82509220045</t>
  </si>
  <si>
    <t>PJP029496668</t>
  </si>
  <si>
    <t>송승헌</t>
  </si>
  <si>
    <t>01030147527</t>
  </si>
  <si>
    <t>516284385142</t>
  </si>
  <si>
    <t>IPORTER_JP_82509220061</t>
  </si>
  <si>
    <t>PJP029491801</t>
  </si>
  <si>
    <t>오연우</t>
  </si>
  <si>
    <t>01047646395</t>
  </si>
  <si>
    <t>04918</t>
  </si>
  <si>
    <t>516284336470</t>
  </si>
  <si>
    <t>IPORTER_JP_82509220051</t>
  </si>
  <si>
    <t>PJP029496560</t>
  </si>
  <si>
    <t>516284384066</t>
  </si>
  <si>
    <t>IPORTER_JP_82509220074</t>
  </si>
  <si>
    <t>PJP029496539</t>
  </si>
  <si>
    <t>김윤주</t>
  </si>
  <si>
    <t>01044702263</t>
  </si>
  <si>
    <t>06007</t>
  </si>
  <si>
    <t>516284383856</t>
  </si>
  <si>
    <t>IPORTER_JP_82509220065</t>
  </si>
  <si>
    <t>PJP029496631</t>
  </si>
  <si>
    <t>516284384770</t>
  </si>
  <si>
    <t>IPORTER_JP_82509220063</t>
  </si>
  <si>
    <t>PJP029496528</t>
  </si>
  <si>
    <t>516284383742</t>
  </si>
  <si>
    <t>IPORTER_JP_82509220072</t>
  </si>
  <si>
    <t>PJP029494372</t>
  </si>
  <si>
    <t>권풀잎</t>
  </si>
  <si>
    <t>01052277477</t>
  </si>
  <si>
    <t>31470</t>
  </si>
  <si>
    <t>516284362182</t>
  </si>
  <si>
    <t>IPORTER_JP_82509220079</t>
  </si>
  <si>
    <t>PJP029496311</t>
  </si>
  <si>
    <t>516284381572</t>
  </si>
  <si>
    <t>IPORTER_JP_82509220083</t>
  </si>
  <si>
    <t>PJP029496739</t>
  </si>
  <si>
    <t>김영권</t>
  </si>
  <si>
    <t>01037015111</t>
  </si>
  <si>
    <t>516284385853</t>
  </si>
  <si>
    <t>IPORTER_JP_82509220084</t>
  </si>
  <si>
    <t>PJP029494647</t>
  </si>
  <si>
    <t>황혜인</t>
  </si>
  <si>
    <t>01028123381</t>
  </si>
  <si>
    <t>51738</t>
  </si>
  <si>
    <t>IPORTER.COM  WWW.WEVERSE.IO</t>
  </si>
  <si>
    <t>516284364934</t>
  </si>
  <si>
    <t>IPORTER_JP_82509220087</t>
  </si>
  <si>
    <t>PJP029496689</t>
  </si>
  <si>
    <t>문교빈</t>
  </si>
  <si>
    <t>01020218018</t>
  </si>
  <si>
    <t>58647</t>
  </si>
  <si>
    <t>516284385352</t>
  </si>
  <si>
    <t>IPORTER_JP_82509220088</t>
  </si>
  <si>
    <t>PJP029496723</t>
  </si>
  <si>
    <t>516284385691</t>
  </si>
  <si>
    <t>IPORTER_JP_82509220089</t>
  </si>
  <si>
    <t>PJP029496285</t>
  </si>
  <si>
    <t>최단</t>
  </si>
  <si>
    <t>01020940925</t>
  </si>
  <si>
    <t>21117</t>
  </si>
  <si>
    <t>516284381314</t>
  </si>
  <si>
    <t>IPORTER_JP_82509220039</t>
  </si>
  <si>
    <t>PJP029496566</t>
  </si>
  <si>
    <t>모경미</t>
  </si>
  <si>
    <t>01090443064</t>
  </si>
  <si>
    <t>04718</t>
  </si>
  <si>
    <t>516284384125</t>
  </si>
  <si>
    <t>IPORTER_JP_82509220066</t>
  </si>
  <si>
    <t>PJP029496500</t>
  </si>
  <si>
    <t>장지훈</t>
  </si>
  <si>
    <t>01040307701</t>
  </si>
  <si>
    <t>30020</t>
  </si>
  <si>
    <t>IPORTER.COM  IRORIRECORDS.COM</t>
  </si>
  <si>
    <t>516284383462</t>
  </si>
  <si>
    <t>IPORTER_JP_82509220069</t>
  </si>
  <si>
    <t>PJP029496610</t>
  </si>
  <si>
    <t>516284384560</t>
  </si>
  <si>
    <t>IPORTER_JP_82509220080</t>
  </si>
  <si>
    <t>PJP029496640</t>
  </si>
  <si>
    <t>516284384862</t>
  </si>
  <si>
    <t>IPORTER_JP_82509220085</t>
  </si>
  <si>
    <t>PJP029496794</t>
  </si>
  <si>
    <t>고기훈</t>
  </si>
  <si>
    <t>01028295686</t>
  </si>
  <si>
    <t>10559</t>
  </si>
  <si>
    <t>IPORTER.COM  WWW.TOWER.JP</t>
  </si>
  <si>
    <t>516284386402</t>
  </si>
  <si>
    <t>IPORTER_JP_82509220086</t>
  </si>
  <si>
    <t>PJP029496641</t>
  </si>
  <si>
    <t>516284384873</t>
  </si>
  <si>
    <t>IPORTER_JP_82509220090</t>
  </si>
  <si>
    <t>PJP029496499</t>
  </si>
  <si>
    <t>이슬비</t>
  </si>
  <si>
    <t>01091968692</t>
  </si>
  <si>
    <t>05210</t>
  </si>
  <si>
    <t>516284383451</t>
  </si>
  <si>
    <t>IPORTER_JP_82509220058</t>
  </si>
  <si>
    <t>PJP029496648</t>
  </si>
  <si>
    <t>송우진</t>
  </si>
  <si>
    <t>01032429394</t>
  </si>
  <si>
    <t>10519</t>
  </si>
  <si>
    <t>IPORTER.COM  WWW.SOUNDHOUSE.CO.JP</t>
  </si>
  <si>
    <t>516284384943</t>
  </si>
  <si>
    <t>IPORTER_JP_82509220053</t>
  </si>
  <si>
    <t>PJP029494797</t>
  </si>
  <si>
    <t>김학진</t>
  </si>
  <si>
    <t>01099912108</t>
  </si>
  <si>
    <t>516284366430</t>
  </si>
  <si>
    <t>IPORTER_JP_82509220038</t>
  </si>
  <si>
    <t>PJP029496597</t>
  </si>
  <si>
    <t>이정호</t>
  </si>
  <si>
    <t>01093948209</t>
  </si>
  <si>
    <t>516284384431</t>
  </si>
  <si>
    <t>IPORTER_JP_82509220050</t>
  </si>
  <si>
    <t>PJP029496628</t>
  </si>
  <si>
    <t>김태우</t>
  </si>
  <si>
    <t>01093968618</t>
  </si>
  <si>
    <t>54969</t>
  </si>
  <si>
    <t>IPORTER.COM  SHOP.HOLOLIVEPRO.COM</t>
  </si>
  <si>
    <t>516284384744</t>
  </si>
  <si>
    <t>IPORTER_JP_82509220037</t>
  </si>
  <si>
    <t>PJP029496506</t>
  </si>
  <si>
    <t>김희영</t>
  </si>
  <si>
    <t>01020564933</t>
  </si>
  <si>
    <t>26467</t>
  </si>
  <si>
    <t>516284383521</t>
  </si>
  <si>
    <t>IPORTER_JP_82509220057</t>
  </si>
  <si>
    <t>PJP029496702</t>
  </si>
  <si>
    <t>김태완</t>
  </si>
  <si>
    <t>01026755241</t>
  </si>
  <si>
    <t>48060</t>
  </si>
  <si>
    <t>516284385481</t>
  </si>
  <si>
    <t>IPORTER_JP_82509220068</t>
  </si>
  <si>
    <t>PJP029496643</t>
  </si>
  <si>
    <t>박미애</t>
  </si>
  <si>
    <t>01086520620</t>
  </si>
  <si>
    <t>58326</t>
  </si>
  <si>
    <t>IPORTER.COM  WWW.STORE.SYLVANIANFAMILIES.COM</t>
  </si>
  <si>
    <t>516284384895</t>
  </si>
  <si>
    <t>IPORTER_JP_82509220067</t>
  </si>
  <si>
    <t>PJP029496491</t>
  </si>
  <si>
    <t>배미혜</t>
  </si>
  <si>
    <t>01089100420</t>
  </si>
  <si>
    <t>55019</t>
  </si>
  <si>
    <t>516284383370</t>
  </si>
  <si>
    <t>IPORTER_JP_82509220052</t>
  </si>
  <si>
    <t>PJP029494132</t>
  </si>
  <si>
    <t>이예림</t>
  </si>
  <si>
    <t>01021731526</t>
  </si>
  <si>
    <t>02810</t>
  </si>
  <si>
    <t>516284359780</t>
  </si>
  <si>
    <t>IPORTER_JP_82509220036</t>
  </si>
  <si>
    <t>PJP029496603</t>
  </si>
  <si>
    <t>황재용</t>
  </si>
  <si>
    <t>01092044115</t>
  </si>
  <si>
    <t>22778</t>
  </si>
  <si>
    <t>516284384490</t>
  </si>
  <si>
    <t>IPORTER_JP_82509220035</t>
  </si>
  <si>
    <t>PJP029496464</t>
  </si>
  <si>
    <t>516284383101</t>
  </si>
  <si>
    <t>IPORTER_JP_82509220046</t>
  </si>
  <si>
    <t>PJP029496462</t>
  </si>
  <si>
    <t>조혜숙</t>
  </si>
  <si>
    <t>01072892242</t>
  </si>
  <si>
    <t>35351</t>
  </si>
  <si>
    <t>516284383086</t>
  </si>
  <si>
    <t>IPORTER_JP_82509220040</t>
  </si>
  <si>
    <t>PJP029496630</t>
  </si>
  <si>
    <t>김정욱</t>
  </si>
  <si>
    <t>01043752639</t>
  </si>
  <si>
    <t>46070</t>
  </si>
  <si>
    <t>516284384766</t>
  </si>
  <si>
    <t>IPORTER_JP_82509220043</t>
  </si>
  <si>
    <t>PJP029496390</t>
  </si>
  <si>
    <t>황준구</t>
  </si>
  <si>
    <t>01054669223</t>
  </si>
  <si>
    <t>14021</t>
  </si>
  <si>
    <t>516284382364</t>
  </si>
  <si>
    <t>IPORTER_JP_82509220078</t>
  </si>
  <si>
    <t>PJP029496508</t>
  </si>
  <si>
    <t>황순하</t>
  </si>
  <si>
    <t>01031318470</t>
  </si>
  <si>
    <t>17931</t>
  </si>
  <si>
    <t>516284383543</t>
  </si>
  <si>
    <t>IPORTER_JP_82509220033</t>
  </si>
  <si>
    <t>PJP029496507</t>
  </si>
  <si>
    <t>박윤정</t>
  </si>
  <si>
    <t>01040160929</t>
  </si>
  <si>
    <t>12739</t>
  </si>
  <si>
    <t>516284383532</t>
  </si>
  <si>
    <t>IPORTER_JP_82509220032</t>
  </si>
  <si>
    <t>PJP029496569</t>
  </si>
  <si>
    <t>516284384151</t>
  </si>
  <si>
    <t>IPORTER_JP_82509220081</t>
  </si>
  <si>
    <t>PJP029496425</t>
  </si>
  <si>
    <t>516284382714</t>
  </si>
  <si>
    <t>IPORTER_JP_82509220075</t>
  </si>
  <si>
    <t>PJP029496479</t>
  </si>
  <si>
    <t>윤원복</t>
  </si>
  <si>
    <t>01027667735</t>
  </si>
  <si>
    <t>12740</t>
  </si>
  <si>
    <t>IPORTER.COM  FLOWERINGCHERIE.SHOP PRO.JP</t>
  </si>
  <si>
    <t>516284383252</t>
  </si>
  <si>
    <t>IPORTER_JP_82509220071</t>
  </si>
  <si>
    <t>PJP029496658</t>
  </si>
  <si>
    <t>김광훈</t>
  </si>
  <si>
    <t>01089916446</t>
  </si>
  <si>
    <t>10415</t>
  </si>
  <si>
    <t>IPORTER.COM  WWW.GU GLOBAL.COM</t>
  </si>
  <si>
    <t>516284385046</t>
  </si>
  <si>
    <t>IPORTER_JP_82509220047</t>
  </si>
  <si>
    <t>PJP029496555</t>
  </si>
  <si>
    <t>516284384011</t>
  </si>
  <si>
    <t>IPORTER_JP_82509220056</t>
  </si>
  <si>
    <t>PJP029496615</t>
  </si>
  <si>
    <t>516284384615</t>
  </si>
  <si>
    <t>IPORTER_JP_82509220073</t>
  </si>
  <si>
    <t>PJP029496422</t>
  </si>
  <si>
    <t>516284382681</t>
  </si>
  <si>
    <t>IPORTER_JP_82509220076</t>
  </si>
  <si>
    <t>PJP029496432</t>
  </si>
  <si>
    <t>신은경</t>
  </si>
  <si>
    <t>01097834354</t>
  </si>
  <si>
    <t>01913</t>
  </si>
  <si>
    <t>IPORTER.COM  WWW.TICKET.CO.JP</t>
  </si>
  <si>
    <t>516284382784</t>
  </si>
  <si>
    <t>IPORTER_JP_82509220077</t>
  </si>
  <si>
    <t>PJP029496617</t>
  </si>
  <si>
    <t>김민규</t>
  </si>
  <si>
    <t>01065391120</t>
  </si>
  <si>
    <t>44930</t>
  </si>
  <si>
    <t>IPORTER.COM  ONLINE KUJI.NAGANO MARKET.JP</t>
  </si>
  <si>
    <t>516284384630</t>
  </si>
  <si>
    <t>IPORTER_JP_82509220044</t>
  </si>
  <si>
    <t>PJP029496521</t>
  </si>
  <si>
    <t>손세기</t>
  </si>
  <si>
    <t>01062494125</t>
  </si>
  <si>
    <t>31488</t>
  </si>
  <si>
    <t>516284383672</t>
  </si>
  <si>
    <t>IPORTER_JP_82509220042</t>
  </si>
  <si>
    <t>PJP029496574</t>
  </si>
  <si>
    <t>김명성</t>
  </si>
  <si>
    <t>01093461369</t>
  </si>
  <si>
    <t>516284384206</t>
  </si>
  <si>
    <t>IPORTER_JP_82509220041</t>
  </si>
  <si>
    <t>PJP029495935</t>
  </si>
  <si>
    <t>김보리</t>
  </si>
  <si>
    <t>01096692478</t>
  </si>
  <si>
    <t>16833</t>
  </si>
  <si>
    <t>516284377814</t>
  </si>
  <si>
    <t>IPORTER_JP_82509220082</t>
  </si>
  <si>
    <t>PJP029496582</t>
  </si>
  <si>
    <t>김영순</t>
  </si>
  <si>
    <t>01075829661</t>
  </si>
  <si>
    <t>41933</t>
  </si>
  <si>
    <t>516284384280</t>
  </si>
  <si>
    <t>IPORTER_JP_82509220070</t>
  </si>
  <si>
    <t>PJP029496238</t>
  </si>
  <si>
    <t>516284380846</t>
  </si>
  <si>
    <t>IPORTER_JP_82509220048</t>
  </si>
  <si>
    <t>PJP029496650</t>
  </si>
  <si>
    <t>516284384965</t>
  </si>
  <si>
    <t>IPORTER_JP_82509220064</t>
  </si>
  <si>
    <t>PJP029495599</t>
  </si>
  <si>
    <t>516284374454</t>
  </si>
  <si>
    <t>IPORTER_JP_82509220049</t>
  </si>
  <si>
    <t>PJP029496515</t>
  </si>
  <si>
    <t>이승윤</t>
  </si>
  <si>
    <t>01088249672</t>
  </si>
  <si>
    <t>10585</t>
  </si>
  <si>
    <t>516284383613</t>
  </si>
  <si>
    <t>IPORTER_JP_82509220034</t>
  </si>
  <si>
    <t>PJP029496592</t>
  </si>
  <si>
    <t>구은혜</t>
  </si>
  <si>
    <t>01023384026</t>
  </si>
  <si>
    <t>516284384383</t>
  </si>
  <si>
    <t>IPORTER_JP_82509220055</t>
  </si>
  <si>
    <t>PJP029496589</t>
  </si>
  <si>
    <t>이주노</t>
  </si>
  <si>
    <t>01083426997</t>
  </si>
  <si>
    <t>16823</t>
  </si>
  <si>
    <t>516284384350</t>
  </si>
  <si>
    <t>IPORTER_JP_82509220059</t>
  </si>
  <si>
    <t>PJP022700933</t>
  </si>
  <si>
    <t>최재원</t>
  </si>
  <si>
    <t>01062167114</t>
  </si>
  <si>
    <t>31109</t>
  </si>
  <si>
    <t>516272838583</t>
  </si>
  <si>
    <t>BAROSA_JP_12509180041</t>
  </si>
  <si>
    <t>82020038185</t>
  </si>
  <si>
    <t>PJP029496380</t>
  </si>
  <si>
    <t>김보현</t>
  </si>
  <si>
    <t>01047126107</t>
  </si>
  <si>
    <t>05062</t>
  </si>
  <si>
    <t>516284382261</t>
  </si>
  <si>
    <t>IPORTER_JP_82509190026</t>
  </si>
  <si>
    <t>PJP029496579</t>
  </si>
  <si>
    <t>김미양</t>
  </si>
  <si>
    <t>01046667928</t>
  </si>
  <si>
    <t>16699</t>
  </si>
  <si>
    <t>516284384254</t>
  </si>
  <si>
    <t>IPORTER_JP_82509240080</t>
  </si>
  <si>
    <t>PJP029496757</t>
  </si>
  <si>
    <t>516284386030</t>
  </si>
  <si>
    <t>IPORTER_JP_82509240079</t>
  </si>
  <si>
    <t>PJP029496550</t>
  </si>
  <si>
    <t>01087472003</t>
  </si>
  <si>
    <t>10450</t>
  </si>
  <si>
    <t>516284383963</t>
  </si>
  <si>
    <t>IPORTER_JP_82509240078</t>
  </si>
  <si>
    <t>PJP029496593</t>
  </si>
  <si>
    <t>서은정</t>
  </si>
  <si>
    <t>01082300611</t>
  </si>
  <si>
    <t>516284384394</t>
  </si>
  <si>
    <t>IPORTER_JP_82509240077</t>
  </si>
  <si>
    <t>PJP029496382</t>
  </si>
  <si>
    <t>황청명</t>
  </si>
  <si>
    <t>01027157376</t>
  </si>
  <si>
    <t>44771</t>
  </si>
  <si>
    <t>516284382283</t>
  </si>
  <si>
    <t>IPORTER_JP_82509240076</t>
  </si>
  <si>
    <t>PJP029496690</t>
  </si>
  <si>
    <t>IPORTER.COM  WWW.DIMMOIRE.JP</t>
  </si>
  <si>
    <t>516284385363</t>
  </si>
  <si>
    <t>IPORTER_JP_82509240075</t>
  </si>
  <si>
    <t>PJP029496251</t>
  </si>
  <si>
    <t>문혜연</t>
  </si>
  <si>
    <t>01049029444</t>
  </si>
  <si>
    <t>55018</t>
  </si>
  <si>
    <t>516284380975</t>
  </si>
  <si>
    <t>IPORTER_JP_82509240073</t>
  </si>
  <si>
    <t>PJP029496699</t>
  </si>
  <si>
    <t>한은수</t>
  </si>
  <si>
    <t>01051191456</t>
  </si>
  <si>
    <t>62365</t>
  </si>
  <si>
    <t>516284385455</t>
  </si>
  <si>
    <t>IPORTER_JP_82509240072</t>
  </si>
  <si>
    <t>PJP029496744</t>
  </si>
  <si>
    <t>516284385901</t>
  </si>
  <si>
    <t>IPORTER_JP_82509240071</t>
  </si>
  <si>
    <t>PJP029496588</t>
  </si>
  <si>
    <t>516284384346</t>
  </si>
  <si>
    <t>IPORTER_JP_82509240070</t>
  </si>
  <si>
    <t>PJP029496082</t>
  </si>
  <si>
    <t>IPORTER.COM  ONLINESHOP.AKAIKUMASAN.JP</t>
  </si>
  <si>
    <t>516284379284</t>
  </si>
  <si>
    <t>IPORTER_JP_82509240069</t>
  </si>
  <si>
    <t>PJP029496666</t>
  </si>
  <si>
    <t>최영</t>
  </si>
  <si>
    <t>01067410880</t>
  </si>
  <si>
    <t>13568</t>
  </si>
  <si>
    <t>IPORTER.COM  WWW.SAKEKAKUI.JP</t>
  </si>
  <si>
    <t>516284385120</t>
  </si>
  <si>
    <t>IPORTER_JP_82509240068</t>
  </si>
  <si>
    <t>PJP029496441</t>
  </si>
  <si>
    <t>장제인</t>
  </si>
  <si>
    <t>01023210687</t>
  </si>
  <si>
    <t>21020</t>
  </si>
  <si>
    <t>516284382876</t>
  </si>
  <si>
    <t>IPORTER_JP_82509240067</t>
  </si>
  <si>
    <t>PJP029492493</t>
  </si>
  <si>
    <t>IPORTER.COM  STORE.ALPEN GROUP.JP</t>
  </si>
  <si>
    <t>516284343396</t>
  </si>
  <si>
    <t>IPORTER_JP_82509240066</t>
  </si>
  <si>
    <t>PJP029496763</t>
  </si>
  <si>
    <t>516284386096</t>
  </si>
  <si>
    <t>IPORTER_JP_82509240065</t>
  </si>
  <si>
    <t>PJP029496608</t>
  </si>
  <si>
    <t>박태은</t>
  </si>
  <si>
    <t>01099136537</t>
  </si>
  <si>
    <t>01835</t>
  </si>
  <si>
    <t>IPORTER.COM  KOHNO ONLINESHOP.COM</t>
  </si>
  <si>
    <t>516284384545</t>
  </si>
  <si>
    <t>IPORTER_JP_82509240064</t>
  </si>
  <si>
    <t>PJP029496812</t>
  </si>
  <si>
    <t>516284386586</t>
  </si>
  <si>
    <t>IPORTER_JP_82509240063</t>
  </si>
  <si>
    <t>PJP029496642</t>
  </si>
  <si>
    <t>박중후</t>
  </si>
  <si>
    <t>01090679897</t>
  </si>
  <si>
    <t>03040</t>
  </si>
  <si>
    <t>IPORTER.COM  VICTORIADESIGN SHOP.COM</t>
  </si>
  <si>
    <t>516284384884</t>
  </si>
  <si>
    <t>IPORTER_JP_82509240062</t>
  </si>
  <si>
    <t>PJP029496810</t>
  </si>
  <si>
    <t>박석봉</t>
  </si>
  <si>
    <t>01067782374</t>
  </si>
  <si>
    <t>05572</t>
  </si>
  <si>
    <t>516284386564</t>
  </si>
  <si>
    <t>IPORTER_JP_82509240061</t>
  </si>
  <si>
    <t>PJP022701024</t>
  </si>
  <si>
    <t>카키</t>
  </si>
  <si>
    <t>01082397901</t>
  </si>
  <si>
    <t>50602</t>
  </si>
  <si>
    <t>516272839456 (2)</t>
  </si>
  <si>
    <t>IPORTER_JP_82509240060</t>
  </si>
  <si>
    <t>PJP029496543</t>
  </si>
  <si>
    <t>오연택</t>
  </si>
  <si>
    <t>01084556882</t>
  </si>
  <si>
    <t>17501</t>
  </si>
  <si>
    <t>516284383893</t>
  </si>
  <si>
    <t>IPORTER_JP_82509240059</t>
  </si>
  <si>
    <t>PJP029496616</t>
  </si>
  <si>
    <t>516284384626</t>
  </si>
  <si>
    <t>IPORTER_JP_82509240058</t>
  </si>
  <si>
    <t>PJP029496575</t>
  </si>
  <si>
    <t>남영택</t>
  </si>
  <si>
    <t>01071898788</t>
  </si>
  <si>
    <t>34050</t>
  </si>
  <si>
    <t>516284384210</t>
  </si>
  <si>
    <t>IPORTER_JP_82509240057</t>
  </si>
  <si>
    <t>PJP029496745</t>
  </si>
  <si>
    <t>김우나</t>
  </si>
  <si>
    <t>01082225167</t>
  </si>
  <si>
    <t>516284385912</t>
  </si>
  <si>
    <t>IPORTER_JP_82509240056</t>
  </si>
  <si>
    <t>PJP029496379</t>
  </si>
  <si>
    <t>채동윤</t>
  </si>
  <si>
    <t>01047877205</t>
  </si>
  <si>
    <t>25501</t>
  </si>
  <si>
    <t>516284382250</t>
  </si>
  <si>
    <t>IPORTER_JP_82509240055</t>
  </si>
  <si>
    <t>PJP029496737</t>
  </si>
  <si>
    <t>오혜민</t>
  </si>
  <si>
    <t>01026156524</t>
  </si>
  <si>
    <t>06646</t>
  </si>
  <si>
    <t>IPORTER.COM  WWW.WSPT JAPAN.SHOP PRO.JP</t>
  </si>
  <si>
    <t>516284385831</t>
  </si>
  <si>
    <t>IPORTER_JP_82509240054</t>
  </si>
  <si>
    <t>PJP029495337</t>
  </si>
  <si>
    <t>01036773940</t>
  </si>
  <si>
    <t>16837</t>
  </si>
  <si>
    <t>516284371831</t>
  </si>
  <si>
    <t>IPORTER_JP_82509240053</t>
  </si>
  <si>
    <t>PJP029496502</t>
  </si>
  <si>
    <t>516284383484</t>
  </si>
  <si>
    <t>IPORTER_JP_82509240052</t>
  </si>
  <si>
    <t>PJP029496681</t>
  </si>
  <si>
    <t>김은희</t>
  </si>
  <si>
    <t>01073456319</t>
  </si>
  <si>
    <t>06919</t>
  </si>
  <si>
    <t>516284385271</t>
  </si>
  <si>
    <t>IPORTER_JP_82509240051</t>
  </si>
  <si>
    <t>PJP029496773</t>
  </si>
  <si>
    <t>김지민</t>
  </si>
  <si>
    <t>01038022272</t>
  </si>
  <si>
    <t>44469</t>
  </si>
  <si>
    <t>516284386192</t>
  </si>
  <si>
    <t>IPORTER_JP_82509240050</t>
  </si>
  <si>
    <t>PJP029496786</t>
  </si>
  <si>
    <t>정명은</t>
  </si>
  <si>
    <t>01054140592</t>
  </si>
  <si>
    <t>06902</t>
  </si>
  <si>
    <t>516284386321</t>
  </si>
  <si>
    <t>IPORTER_JP_82509240049</t>
  </si>
  <si>
    <t>PJP029496768</t>
  </si>
  <si>
    <t>IPORTER.COM  JP.MERCARI.COM</t>
  </si>
  <si>
    <t>516284386144</t>
  </si>
  <si>
    <t>IPORTER_JP_82509240048</t>
  </si>
  <si>
    <t>PJP029496724</t>
  </si>
  <si>
    <t>김고은</t>
  </si>
  <si>
    <t>01071759752</t>
  </si>
  <si>
    <t>63237</t>
  </si>
  <si>
    <t>516284385702</t>
  </si>
  <si>
    <t>IPORTER_JP_82509240047</t>
  </si>
  <si>
    <t>PJP029496692</t>
  </si>
  <si>
    <t>안정원</t>
  </si>
  <si>
    <t>01039293701</t>
  </si>
  <si>
    <t>516284385385</t>
  </si>
  <si>
    <t>IPORTER_JP_82509240046</t>
  </si>
  <si>
    <t>PJP029496571</t>
  </si>
  <si>
    <t>김준원</t>
  </si>
  <si>
    <t>01094728055</t>
  </si>
  <si>
    <t>02452</t>
  </si>
  <si>
    <t>516284384173</t>
  </si>
  <si>
    <t>IPORTER_JP_82509240045</t>
  </si>
  <si>
    <t>PJP029496816</t>
  </si>
  <si>
    <t>구현서</t>
  </si>
  <si>
    <t>01074874855</t>
  </si>
  <si>
    <t>06013</t>
  </si>
  <si>
    <t>516284386623</t>
  </si>
  <si>
    <t>IPORTER_JP_82509240044</t>
  </si>
  <si>
    <t>PJP029490133</t>
  </si>
  <si>
    <t>홍여빈</t>
  </si>
  <si>
    <t>01045156303</t>
  </si>
  <si>
    <t>01197</t>
  </si>
  <si>
    <t>IPORTER.COM  SENTINEL STORE.JP</t>
  </si>
  <si>
    <t>516284319795</t>
  </si>
  <si>
    <t>IPORTER_JP_82509240043</t>
  </si>
  <si>
    <t>PJP029496764</t>
  </si>
  <si>
    <t>원이슬</t>
  </si>
  <si>
    <t>01094423202</t>
  </si>
  <si>
    <t>17066</t>
  </si>
  <si>
    <t>516284386100</t>
  </si>
  <si>
    <t>IPORTER_JP_82509240042</t>
  </si>
  <si>
    <t>PJP029496626</t>
  </si>
  <si>
    <t>05510</t>
  </si>
  <si>
    <t>516284384722</t>
  </si>
  <si>
    <t>IPORTER_JP_82509240041</t>
  </si>
  <si>
    <t>PJP029496759</t>
  </si>
  <si>
    <t>516284386052</t>
  </si>
  <si>
    <t>IPORTER_JP_82509240040</t>
  </si>
  <si>
    <t>PJP029496697</t>
  </si>
  <si>
    <t>김동현</t>
  </si>
  <si>
    <t>01048949495</t>
  </si>
  <si>
    <t>16043</t>
  </si>
  <si>
    <t>IPORTER.COM  WWW.EVERYONETOKYO.COM</t>
  </si>
  <si>
    <t>516284385433</t>
  </si>
  <si>
    <t>IPORTER_JP_82509240039</t>
  </si>
  <si>
    <t>PJP029493474</t>
  </si>
  <si>
    <t>박아영</t>
  </si>
  <si>
    <t>01039738875</t>
  </si>
  <si>
    <t>12525</t>
  </si>
  <si>
    <t>516284353200</t>
  </si>
  <si>
    <t>IPORTER_JP_82509240038</t>
  </si>
  <si>
    <t>PJP029496750</t>
  </si>
  <si>
    <t>박성태</t>
  </si>
  <si>
    <t>01026189157</t>
  </si>
  <si>
    <t>10899</t>
  </si>
  <si>
    <t>516284385960</t>
  </si>
  <si>
    <t>IPORTER_JP_82509240037</t>
  </si>
  <si>
    <t>PJP029496688</t>
  </si>
  <si>
    <t>최흥숙</t>
  </si>
  <si>
    <t>01035511915</t>
  </si>
  <si>
    <t>08769</t>
  </si>
  <si>
    <t>IPORTER.COM  WWW.ILPLEUT.CO.JP</t>
  </si>
  <si>
    <t>516284385341</t>
  </si>
  <si>
    <t>IPORTER_JP_82509240036</t>
  </si>
  <si>
    <t>PJP029496708</t>
  </si>
  <si>
    <t>이어진</t>
  </si>
  <si>
    <t>01048641653</t>
  </si>
  <si>
    <t>54997</t>
  </si>
  <si>
    <t>516284385540</t>
  </si>
  <si>
    <t>IPORTER_JP_82509240035</t>
  </si>
  <si>
    <t>PJP029496700</t>
  </si>
  <si>
    <t>윤국희</t>
  </si>
  <si>
    <t>01074479279</t>
  </si>
  <si>
    <t>06517</t>
  </si>
  <si>
    <t>516284385466</t>
  </si>
  <si>
    <t>IPORTER_JP_82509240034</t>
  </si>
  <si>
    <t>PJP029496683</t>
  </si>
  <si>
    <t>01089629411</t>
  </si>
  <si>
    <t>04182</t>
  </si>
  <si>
    <t>516284385293</t>
  </si>
  <si>
    <t>IPORTER_JP_82509240033</t>
  </si>
  <si>
    <t>PJP029496662</t>
  </si>
  <si>
    <t>조성언</t>
  </si>
  <si>
    <t>01046567330</t>
  </si>
  <si>
    <t>02578</t>
  </si>
  <si>
    <t>IPORTER.COM  WWW.MASUKA SPORTS.COM</t>
  </si>
  <si>
    <t>516284385083</t>
  </si>
  <si>
    <t>IPORTER_JP_82509240032</t>
  </si>
  <si>
    <t>PJP029496782</t>
  </si>
  <si>
    <t>이경희</t>
  </si>
  <si>
    <t>01071412854</t>
  </si>
  <si>
    <t>49483</t>
  </si>
  <si>
    <t>516284386284</t>
  </si>
  <si>
    <t>IPORTER_JP_82509240031</t>
  </si>
  <si>
    <t>PJP029496606</t>
  </si>
  <si>
    <t>조찬경</t>
  </si>
  <si>
    <t>01099778782</t>
  </si>
  <si>
    <t>06629</t>
  </si>
  <si>
    <t>IPORTER.COM  WWW.CHANVREMAKI.COM</t>
  </si>
  <si>
    <t>516284384523</t>
  </si>
  <si>
    <t>IPORTER_JP_82509240030</t>
  </si>
  <si>
    <t>PJP029496754</t>
  </si>
  <si>
    <t>허현경</t>
  </si>
  <si>
    <t>01026623377</t>
  </si>
  <si>
    <t>41560</t>
  </si>
  <si>
    <t>516284386004</t>
  </si>
  <si>
    <t>IPORTER_JP_82509240029</t>
  </si>
  <si>
    <t>PJP029496072</t>
  </si>
  <si>
    <t>이태윤</t>
  </si>
  <si>
    <t>01090411145</t>
  </si>
  <si>
    <t>47208</t>
  </si>
  <si>
    <t>IPORTER.COM  WWW.STORE.PLUSMEMBER.JP</t>
  </si>
  <si>
    <t>516284379181</t>
  </si>
  <si>
    <t>IPORTER_JP_82509240028</t>
  </si>
  <si>
    <t>PJP029496476</t>
  </si>
  <si>
    <t>IPORTER.COM  TANUNEKO39.BOOTH.PM</t>
  </si>
  <si>
    <t>516284383226</t>
  </si>
  <si>
    <t>IPORTER_JP_82509240027</t>
  </si>
  <si>
    <t>PJP029496552</t>
  </si>
  <si>
    <t>양경희</t>
  </si>
  <si>
    <t>01024221937</t>
  </si>
  <si>
    <t>34366</t>
  </si>
  <si>
    <t>516284383985</t>
  </si>
  <si>
    <t>IPORTER_JP_82509240026</t>
  </si>
  <si>
    <t>PJP029496551</t>
  </si>
  <si>
    <t>박건민</t>
  </si>
  <si>
    <t>01034642883</t>
  </si>
  <si>
    <t>34687</t>
  </si>
  <si>
    <t>516284383974</t>
  </si>
  <si>
    <t>IPORTER_JP_82509240025</t>
  </si>
  <si>
    <t>PJP029496625</t>
  </si>
  <si>
    <t>이경은</t>
  </si>
  <si>
    <t>01028474514</t>
  </si>
  <si>
    <t>03075</t>
  </si>
  <si>
    <t>516284384711</t>
  </si>
  <si>
    <t>IPORTER_JP_82509240024</t>
  </si>
  <si>
    <t>PJP029496738</t>
  </si>
  <si>
    <t>이승훈</t>
  </si>
  <si>
    <t>01033646856</t>
  </si>
  <si>
    <t>06561</t>
  </si>
  <si>
    <t>516284385842</t>
  </si>
  <si>
    <t>IPORTER_JP_82509240023</t>
  </si>
  <si>
    <t>PJP029496472</t>
  </si>
  <si>
    <t>이상준</t>
  </si>
  <si>
    <t>01097301677</t>
  </si>
  <si>
    <t>14484</t>
  </si>
  <si>
    <t>516284383182</t>
  </si>
  <si>
    <t>IPORTER_JP_82509240022</t>
  </si>
  <si>
    <t>PJP029496604</t>
  </si>
  <si>
    <t>01049046762</t>
  </si>
  <si>
    <t>03132</t>
  </si>
  <si>
    <t>516284384501</t>
  </si>
  <si>
    <t>IPORTER_JP_82509240021</t>
  </si>
  <si>
    <t>PJP029496647</t>
  </si>
  <si>
    <t>이현일</t>
  </si>
  <si>
    <t>01086613674</t>
  </si>
  <si>
    <t>63216</t>
  </si>
  <si>
    <t>516284384932</t>
  </si>
  <si>
    <t>IPORTER_JP_82509240020</t>
  </si>
  <si>
    <t>PJP029496682</t>
  </si>
  <si>
    <t>김재희</t>
  </si>
  <si>
    <t>01062092032</t>
  </si>
  <si>
    <t>11456</t>
  </si>
  <si>
    <t>516284385282</t>
  </si>
  <si>
    <t>IPORTER_JP_82509240019</t>
  </si>
  <si>
    <t>PJP029494953</t>
  </si>
  <si>
    <t>516284367992</t>
  </si>
  <si>
    <t>IPORTER_JP_82509240018</t>
  </si>
  <si>
    <t>PJP029496618</t>
  </si>
  <si>
    <t>516284384641</t>
  </si>
  <si>
    <t>IPORTER_JP_82509240017</t>
  </si>
  <si>
    <t>PJP029496728</t>
  </si>
  <si>
    <t>우도연</t>
  </si>
  <si>
    <t>01076813669</t>
  </si>
  <si>
    <t>516284385746</t>
  </si>
  <si>
    <t>IPORTER_JP_82509240016</t>
  </si>
  <si>
    <t>PJP029496392</t>
  </si>
  <si>
    <t>516284382386</t>
  </si>
  <si>
    <t>IPORTER_JP_82509240015</t>
  </si>
  <si>
    <t>PJP022701000</t>
  </si>
  <si>
    <t>JONGJU LEE</t>
  </si>
  <si>
    <t>01023094509</t>
  </si>
  <si>
    <t>08212</t>
  </si>
  <si>
    <t>516272839235</t>
  </si>
  <si>
    <t>MODUBUYJPPD_12509220061</t>
  </si>
  <si>
    <t>PJP022700979</t>
  </si>
  <si>
    <t>손혜영</t>
  </si>
  <si>
    <t>01086081549</t>
  </si>
  <si>
    <t>18476</t>
  </si>
  <si>
    <t>516272839062</t>
  </si>
  <si>
    <t>BAROSA_JP_12509210032</t>
  </si>
  <si>
    <t>PJP022700973</t>
  </si>
  <si>
    <t>김유나</t>
  </si>
  <si>
    <t>01029777480</t>
  </si>
  <si>
    <t>18143</t>
  </si>
  <si>
    <t>516272839025</t>
  </si>
  <si>
    <t>BAROSA_JP_12509200008</t>
  </si>
  <si>
    <t>PJP022700970</t>
  </si>
  <si>
    <t>조성윤</t>
  </si>
  <si>
    <t>01068102724</t>
  </si>
  <si>
    <t>10598</t>
  </si>
  <si>
    <t>516272839003</t>
  </si>
  <si>
    <t>BAROSA_JP_12509190031</t>
  </si>
  <si>
    <t>PJP022700962</t>
  </si>
  <si>
    <t>정근식</t>
  </si>
  <si>
    <t>01031995307</t>
  </si>
  <si>
    <t>16406</t>
  </si>
  <si>
    <t>516272838863</t>
  </si>
  <si>
    <t>BAROSA_JP_12509180044</t>
  </si>
  <si>
    <t>PJP022700500</t>
  </si>
  <si>
    <t>오지운</t>
  </si>
  <si>
    <t>01047447588</t>
  </si>
  <si>
    <t>07053</t>
  </si>
  <si>
    <t>516272834523</t>
  </si>
  <si>
    <t>BAROSA_JP_12508170018</t>
  </si>
  <si>
    <t>PJP029496811</t>
  </si>
  <si>
    <t>516284386575</t>
  </si>
  <si>
    <t>IPORTER_JP_82509240014</t>
  </si>
  <si>
    <t>PJP029496032</t>
  </si>
  <si>
    <t>516284378783</t>
  </si>
  <si>
    <t>IPORTER_JP_82509240013</t>
  </si>
  <si>
    <t>PJP029496804</t>
  </si>
  <si>
    <t>ARMAN ANISA SANDIA NEILA</t>
  </si>
  <si>
    <t>01033765580</t>
  </si>
  <si>
    <t>13103</t>
  </si>
  <si>
    <t>516284386505</t>
  </si>
  <si>
    <t>IPORTER_JP_82509240012</t>
  </si>
  <si>
    <t>PJP029496802</t>
  </si>
  <si>
    <t>차지희</t>
  </si>
  <si>
    <t>01033497517</t>
  </si>
  <si>
    <t>39303</t>
  </si>
  <si>
    <t>516284386483</t>
  </si>
  <si>
    <t>IPORTER_JP_82509240011</t>
  </si>
  <si>
    <t>PJP029496800</t>
  </si>
  <si>
    <t>박동민</t>
  </si>
  <si>
    <t>01075709748</t>
  </si>
  <si>
    <t>516284386461</t>
  </si>
  <si>
    <t>IPORTER_JP_82509240010</t>
  </si>
  <si>
    <t>PJP029496798</t>
  </si>
  <si>
    <t>이지원</t>
  </si>
  <si>
    <t>01092746419</t>
  </si>
  <si>
    <t>516284386446</t>
  </si>
  <si>
    <t>IPORTER_JP_82509240009</t>
  </si>
  <si>
    <t>PJP029496629</t>
  </si>
  <si>
    <t>전민주</t>
  </si>
  <si>
    <t>01085499854</t>
  </si>
  <si>
    <t>46928</t>
  </si>
  <si>
    <t>516284384755</t>
  </si>
  <si>
    <t>IPORTER_JP_82509240008</t>
  </si>
  <si>
    <t>PJP029496862</t>
  </si>
  <si>
    <t>01045141527</t>
  </si>
  <si>
    <t>37878</t>
  </si>
  <si>
    <t>IPORTER.COM  EC.SNOWPEAK.CO.JP</t>
  </si>
  <si>
    <t>516284387080</t>
  </si>
  <si>
    <t>IPORTER_JP_82509240128</t>
  </si>
  <si>
    <t>PJP029496624</t>
  </si>
  <si>
    <t>김여진</t>
  </si>
  <si>
    <t>01027995110</t>
  </si>
  <si>
    <t>32416</t>
  </si>
  <si>
    <t>516284384700</t>
  </si>
  <si>
    <t>IPORTER_JP_82509240127</t>
  </si>
  <si>
    <t>PJP029496770</t>
  </si>
  <si>
    <t>박신희</t>
  </si>
  <si>
    <t>01086672825</t>
  </si>
  <si>
    <t>08004</t>
  </si>
  <si>
    <t>516284386166</t>
  </si>
  <si>
    <t>IPORTER_JP_82509240126</t>
  </si>
  <si>
    <t>PJP029496687</t>
  </si>
  <si>
    <t>최동선</t>
  </si>
  <si>
    <t>01071918862</t>
  </si>
  <si>
    <t>IPORTER.COM  WWW.BILDY.JP</t>
  </si>
  <si>
    <t>516284385330</t>
  </si>
  <si>
    <t>IPORTER_JP_82509240125</t>
  </si>
  <si>
    <t>PJP029496762</t>
  </si>
  <si>
    <t>한정란</t>
  </si>
  <si>
    <t>01072435646</t>
  </si>
  <si>
    <t>16891</t>
  </si>
  <si>
    <t>516284386085</t>
  </si>
  <si>
    <t>IPORTER_JP_82509240124</t>
  </si>
  <si>
    <t>PJP022701026</t>
  </si>
  <si>
    <t>516272839493 (6)</t>
  </si>
  <si>
    <t>IPORTER_JP_82509240123</t>
  </si>
  <si>
    <t>PJP029496882</t>
  </si>
  <si>
    <t>이현구</t>
  </si>
  <si>
    <t>01045192572</t>
  </si>
  <si>
    <t>44623</t>
  </si>
  <si>
    <t>IPORTER.COM  WWW.NECOMIMISHOP.COM</t>
  </si>
  <si>
    <t>516284387286</t>
  </si>
  <si>
    <t>IPORTER_JP_82509240122</t>
  </si>
  <si>
    <t>PJP029496793</t>
  </si>
  <si>
    <t>하진원</t>
  </si>
  <si>
    <t>01073178338</t>
  </si>
  <si>
    <t>06626</t>
  </si>
  <si>
    <t>516284386391</t>
  </si>
  <si>
    <t>IPORTER_JP_82509240121</t>
  </si>
  <si>
    <t>PJP029496822</t>
  </si>
  <si>
    <t>516284386682</t>
  </si>
  <si>
    <t>IPORTER_JP_82509240120</t>
  </si>
  <si>
    <t>PJP029496905</t>
  </si>
  <si>
    <t>516284387511</t>
  </si>
  <si>
    <t>IPORTER_JP_82509240119</t>
  </si>
  <si>
    <t>PJP029496636</t>
  </si>
  <si>
    <t>516284384825</t>
  </si>
  <si>
    <t>IPORTER_JP_82509240118</t>
  </si>
  <si>
    <t>PJP022701025</t>
  </si>
  <si>
    <t>516272839471 (2)</t>
  </si>
  <si>
    <t>IPORTER_JP_82509240117</t>
  </si>
  <si>
    <t>PJP029496821</t>
  </si>
  <si>
    <t>516284386671</t>
  </si>
  <si>
    <t>IPORTER_JP_82509240116</t>
  </si>
  <si>
    <t>PJP029496704</t>
  </si>
  <si>
    <t>김진주</t>
  </si>
  <si>
    <t>01097293757</t>
  </si>
  <si>
    <t>03681</t>
  </si>
  <si>
    <t>일반전환(합산+PJP029496705)/과태료사전방지</t>
  </si>
  <si>
    <t>516284385503</t>
  </si>
  <si>
    <t>IPORTER_JP_82509240115</t>
  </si>
  <si>
    <t>PJP029496705</t>
  </si>
  <si>
    <t>일반전환(합산+PJP029496704)/과태료사전방지</t>
  </si>
  <si>
    <t>516284385514</t>
  </si>
  <si>
    <t>IPORTER_JP_82509240114</t>
  </si>
  <si>
    <t>PJP029496703</t>
  </si>
  <si>
    <t>516284385492</t>
  </si>
  <si>
    <t>IPORTER_JP_82509240113</t>
  </si>
  <si>
    <t>PJP029496832</t>
  </si>
  <si>
    <t>김유진</t>
  </si>
  <si>
    <t>01023449466</t>
  </si>
  <si>
    <t>01391</t>
  </si>
  <si>
    <t>516284386785</t>
  </si>
  <si>
    <t>IPORTER_JP_82509240112</t>
  </si>
  <si>
    <t>PJP029496719</t>
  </si>
  <si>
    <t>허윤호</t>
  </si>
  <si>
    <t>01099667731</t>
  </si>
  <si>
    <t>47326</t>
  </si>
  <si>
    <t>516284385654</t>
  </si>
  <si>
    <t>IPORTER_JP_82509240111</t>
  </si>
  <si>
    <t>PJP029496720</t>
  </si>
  <si>
    <t>516284385665</t>
  </si>
  <si>
    <t>IPORTER_JP_82509240110</t>
  </si>
  <si>
    <t>PJP029496755</t>
  </si>
  <si>
    <t>김진아</t>
  </si>
  <si>
    <t>01055770113</t>
  </si>
  <si>
    <t>47599</t>
  </si>
  <si>
    <t>납세의무자 개인통관고유부호가 존재하지 않습니다./일반전환</t>
  </si>
  <si>
    <t>516284386015</t>
  </si>
  <si>
    <t>IPORTER_JP_82509240109</t>
  </si>
  <si>
    <t>PJP029496746</t>
  </si>
  <si>
    <t>516284385923</t>
  </si>
  <si>
    <t>IPORTER_JP_82509240108</t>
  </si>
  <si>
    <t>PJP029496680</t>
  </si>
  <si>
    <t>이다혜</t>
  </si>
  <si>
    <t>01020500337</t>
  </si>
  <si>
    <t>07285</t>
  </si>
  <si>
    <t>IPORTER.COM  WWW.MANDARAKE.CO.JP</t>
  </si>
  <si>
    <t>516284385260</t>
  </si>
  <si>
    <t>IPORTER_JP_82509240107</t>
  </si>
  <si>
    <t>PJP029496657</t>
  </si>
  <si>
    <t>김은진</t>
  </si>
  <si>
    <t>01025438526</t>
  </si>
  <si>
    <t>516284385035</t>
  </si>
  <si>
    <t>IPORTER_JP_82509240106</t>
  </si>
  <si>
    <t>PJP029496725</t>
  </si>
  <si>
    <t>이규빈</t>
  </si>
  <si>
    <t>01049487432</t>
  </si>
  <si>
    <t>42834</t>
  </si>
  <si>
    <t>516284385713</t>
  </si>
  <si>
    <t>IPORTER_JP_82509240105</t>
  </si>
  <si>
    <t>PJP029496460</t>
  </si>
  <si>
    <t>516284383064</t>
  </si>
  <si>
    <t>IPORTER_JP_82509240104</t>
  </si>
  <si>
    <t>PJP029496826</t>
  </si>
  <si>
    <t>문성남</t>
  </si>
  <si>
    <t>01027049205</t>
  </si>
  <si>
    <t>61955</t>
  </si>
  <si>
    <t>516284386726</t>
  </si>
  <si>
    <t>IPORTER_JP_82509240103</t>
  </si>
  <si>
    <t>PJP029496825</t>
  </si>
  <si>
    <t>김재형</t>
  </si>
  <si>
    <t>01027621448</t>
  </si>
  <si>
    <t>31486</t>
  </si>
  <si>
    <t>516284386715</t>
  </si>
  <si>
    <t>IPORTER_JP_82509240102</t>
  </si>
  <si>
    <t>PJP029496824</t>
  </si>
  <si>
    <t>안진희</t>
  </si>
  <si>
    <t>01098583741</t>
  </si>
  <si>
    <t>47502</t>
  </si>
  <si>
    <t>516284386704</t>
  </si>
  <si>
    <t>IPORTER_JP_82509240101</t>
  </si>
  <si>
    <t>PJP029496701</t>
  </si>
  <si>
    <t>김정오</t>
  </si>
  <si>
    <t>01044793373</t>
  </si>
  <si>
    <t>12524</t>
  </si>
  <si>
    <t>516284385470</t>
  </si>
  <si>
    <t>IPORTER_JP_82509240100</t>
  </si>
  <si>
    <t>PJP029496443</t>
  </si>
  <si>
    <t>정원희</t>
  </si>
  <si>
    <t>01026397275</t>
  </si>
  <si>
    <t>61935</t>
  </si>
  <si>
    <t>516284382891</t>
  </si>
  <si>
    <t>IPORTER_JP_82509240099</t>
  </si>
  <si>
    <t>PJP029496729</t>
  </si>
  <si>
    <t>전종민</t>
  </si>
  <si>
    <t>01062092152</t>
  </si>
  <si>
    <t>46536</t>
  </si>
  <si>
    <t>516284385750</t>
  </si>
  <si>
    <t>IPORTER_JP_82509240098</t>
  </si>
  <si>
    <t>PJP029496871</t>
  </si>
  <si>
    <t>김식영</t>
  </si>
  <si>
    <t>01050528727</t>
  </si>
  <si>
    <t>IPORTER.COM  BANDAINAMCO AM.CO.JP</t>
  </si>
  <si>
    <t>516284387172</t>
  </si>
  <si>
    <t>IPORTER_JP_82509240097</t>
  </si>
  <si>
    <t>PJP029494413</t>
  </si>
  <si>
    <t>01086685124</t>
  </si>
  <si>
    <t>61252</t>
  </si>
  <si>
    <t>516284362591</t>
  </si>
  <si>
    <t>IPORTER_JP_82509240096</t>
  </si>
  <si>
    <t>PJP029495678</t>
  </si>
  <si>
    <t>01088509601</t>
  </si>
  <si>
    <t>01422</t>
  </si>
  <si>
    <t>516284375246</t>
  </si>
  <si>
    <t>IPORTER_JP_82509240095</t>
  </si>
  <si>
    <t>PJP029496866</t>
  </si>
  <si>
    <t>이은</t>
  </si>
  <si>
    <t>01094130470</t>
  </si>
  <si>
    <t>15852</t>
  </si>
  <si>
    <t>IPORTER.COM  SHOP.MU MO.NET</t>
  </si>
  <si>
    <t>516284387124</t>
  </si>
  <si>
    <t>IPORTER_JP_82509240094</t>
  </si>
  <si>
    <t>PJP029496840</t>
  </si>
  <si>
    <t>IPORTER.COM  WEGO.JP</t>
  </si>
  <si>
    <t>516284386866</t>
  </si>
  <si>
    <t>IPORTER_JP_82509240093</t>
  </si>
  <si>
    <t>PJP029496839</t>
  </si>
  <si>
    <t>곽민서</t>
  </si>
  <si>
    <t>01092981531</t>
  </si>
  <si>
    <t>04776</t>
  </si>
  <si>
    <t>516284386855</t>
  </si>
  <si>
    <t>IPORTER_JP_82509240092</t>
  </si>
  <si>
    <t>PJP029496458</t>
  </si>
  <si>
    <t>문경연</t>
  </si>
  <si>
    <t>01039309761</t>
  </si>
  <si>
    <t>03034</t>
  </si>
  <si>
    <t>516284383042</t>
  </si>
  <si>
    <t>IPORTER_JP_82509240091</t>
  </si>
  <si>
    <t>PJP029496814</t>
  </si>
  <si>
    <t>신혜경</t>
  </si>
  <si>
    <t>01090635434</t>
  </si>
  <si>
    <t>03309</t>
  </si>
  <si>
    <t>516284386601</t>
  </si>
  <si>
    <t>IPORTER_JP_82509240090</t>
  </si>
  <si>
    <t>PJP029496859</t>
  </si>
  <si>
    <t>조용찬</t>
  </si>
  <si>
    <t>01094480659</t>
  </si>
  <si>
    <t>11144</t>
  </si>
  <si>
    <t>516284387054</t>
  </si>
  <si>
    <t>IPORTER_JP_82509240089</t>
  </si>
  <si>
    <t>PJP029496584</t>
  </si>
  <si>
    <t>이수호</t>
  </si>
  <si>
    <t>01097461358</t>
  </si>
  <si>
    <t>516284384302</t>
  </si>
  <si>
    <t>IPORTER_JP_82509240088</t>
  </si>
  <si>
    <t>PJP029496620</t>
  </si>
  <si>
    <t>516284384663</t>
  </si>
  <si>
    <t>IPORTER_JP_82509240087</t>
  </si>
  <si>
    <t>PJP029496217</t>
  </si>
  <si>
    <t>민준석</t>
  </si>
  <si>
    <t>01020877641</t>
  </si>
  <si>
    <t>34049</t>
  </si>
  <si>
    <t>516284380636</t>
  </si>
  <si>
    <t>IPORTER_JP_82509240086</t>
  </si>
  <si>
    <t>PJP029496644</t>
  </si>
  <si>
    <t>516284384906</t>
  </si>
  <si>
    <t>IPORTER_JP_82509240085</t>
  </si>
  <si>
    <t>PJP029496717</t>
  </si>
  <si>
    <t>IPORTER.COM  POKEMON CARD FULLAHEAD.COM</t>
  </si>
  <si>
    <t>516284385632</t>
  </si>
  <si>
    <t>IPORTER_JP_82509240084</t>
  </si>
  <si>
    <t>PJP029496674</t>
  </si>
  <si>
    <t>516284385201</t>
  </si>
  <si>
    <t>IPORTER_JP_82509240083</t>
  </si>
  <si>
    <t>PJP029496675</t>
  </si>
  <si>
    <t>516284385212</t>
  </si>
  <si>
    <t>IPORTER_JP_82509240082</t>
  </si>
  <si>
    <t>PJP029496465</t>
  </si>
  <si>
    <t>516284383112</t>
  </si>
  <si>
    <t>IPORTER_JP_82509240081</t>
  </si>
  <si>
    <t>PJP022701004</t>
  </si>
  <si>
    <t>안홍균</t>
  </si>
  <si>
    <t>01076410725</t>
  </si>
  <si>
    <t>61508</t>
  </si>
  <si>
    <t>516272839261</t>
  </si>
  <si>
    <t>SUPERSPORTS_JP_82509230002</t>
  </si>
  <si>
    <t>PJP022701005</t>
  </si>
  <si>
    <t>이송열</t>
  </si>
  <si>
    <t>01099228317</t>
  </si>
  <si>
    <t>03935</t>
  </si>
  <si>
    <t>516272839272</t>
  </si>
  <si>
    <t>SUPERSPORTS_JP_82509230003</t>
  </si>
  <si>
    <t>PJP022700996</t>
  </si>
  <si>
    <t>이길용</t>
  </si>
  <si>
    <t>01053732467</t>
  </si>
  <si>
    <t>17012</t>
  </si>
  <si>
    <t>516272839213</t>
  </si>
  <si>
    <t>SUPERSPORTS_JP_82509220150</t>
  </si>
  <si>
    <t>PJP022700994</t>
  </si>
  <si>
    <t>516272839191</t>
  </si>
  <si>
    <t>SUPERSPORTS_JP_82509220148</t>
  </si>
  <si>
    <t>PJP022700993</t>
  </si>
  <si>
    <t>516272839180</t>
  </si>
  <si>
    <t>SUPERSPORTS_JP_82509220147</t>
  </si>
  <si>
    <t>PJP022700992</t>
  </si>
  <si>
    <t>516272839176</t>
  </si>
  <si>
    <t>SUPERSPORTS_JP_82509220146</t>
  </si>
  <si>
    <t>PJP022700991</t>
  </si>
  <si>
    <t>516272839165</t>
  </si>
  <si>
    <t>SUPERSPORTS_JP_82509220145</t>
  </si>
  <si>
    <t>PJP022700990</t>
  </si>
  <si>
    <t>516272839154</t>
  </si>
  <si>
    <t>SUPERSPORTS_JP_82509220144</t>
  </si>
  <si>
    <t>PJP022700989</t>
  </si>
  <si>
    <t>516272839143</t>
  </si>
  <si>
    <t>SUPERSPORTS_JP_82509220143</t>
  </si>
  <si>
    <t>PJP022700988</t>
  </si>
  <si>
    <t>516272839132</t>
  </si>
  <si>
    <t>SUPERSPORTS_JP_82509220142</t>
  </si>
  <si>
    <t>PJP022700987</t>
  </si>
  <si>
    <t>516272839121</t>
  </si>
  <si>
    <t>SUPERSPORTS_JP_82509220141</t>
  </si>
  <si>
    <t>PJP022700986</t>
  </si>
  <si>
    <t>윤승준</t>
  </si>
  <si>
    <t>01085140572</t>
  </si>
  <si>
    <t>14102</t>
  </si>
  <si>
    <t>516272839110</t>
  </si>
  <si>
    <t>SUPERSPORTS_JP_82509220140</t>
  </si>
  <si>
    <t>PJP022700985</t>
  </si>
  <si>
    <t>박근영</t>
  </si>
  <si>
    <t>01032342854</t>
  </si>
  <si>
    <t>32432</t>
  </si>
  <si>
    <t>516272839106</t>
  </si>
  <si>
    <t>SUPERSPORTS_JP_82509220139</t>
  </si>
  <si>
    <t>PJP022700984</t>
  </si>
  <si>
    <t>최종건</t>
  </si>
  <si>
    <t>01088668666</t>
  </si>
  <si>
    <t>49470</t>
  </si>
  <si>
    <t>516272839095</t>
  </si>
  <si>
    <t>SUPERSPORTS_JP_82509220138</t>
  </si>
  <si>
    <t>PJP022701021</t>
  </si>
  <si>
    <t>01031240840</t>
  </si>
  <si>
    <t>14090</t>
  </si>
  <si>
    <t>516272839434</t>
  </si>
  <si>
    <t>SUPERSPORTS_JP_82509240004</t>
  </si>
  <si>
    <t>PJP022701020</t>
  </si>
  <si>
    <t>임상열</t>
  </si>
  <si>
    <t>01030654550</t>
  </si>
  <si>
    <t>37837</t>
  </si>
  <si>
    <t>516272839423</t>
  </si>
  <si>
    <t>SUPERSPORTS_JP_82509240003</t>
  </si>
  <si>
    <t>PJP022701019</t>
  </si>
  <si>
    <t>윤현숙</t>
  </si>
  <si>
    <t>01028453875</t>
  </si>
  <si>
    <t>50998</t>
  </si>
  <si>
    <t>516272839412</t>
  </si>
  <si>
    <t>SUPERSPORTS_JP_82509240002</t>
  </si>
  <si>
    <t>PJP022701017</t>
  </si>
  <si>
    <t>01093554581</t>
  </si>
  <si>
    <t>31768</t>
  </si>
  <si>
    <t>516272839390</t>
  </si>
  <si>
    <t>SUPERSPORTS_JP_82509240001</t>
  </si>
  <si>
    <t>PJP022701015</t>
  </si>
  <si>
    <t>최태관</t>
  </si>
  <si>
    <t>01030010907</t>
  </si>
  <si>
    <t>13487</t>
  </si>
  <si>
    <t>516272839375</t>
  </si>
  <si>
    <t>SUPERSPORTS_JP_82509230013</t>
  </si>
  <si>
    <t>PJP022701014</t>
  </si>
  <si>
    <t>반수현</t>
  </si>
  <si>
    <t>01085324438</t>
  </si>
  <si>
    <t>28746</t>
  </si>
  <si>
    <t>516272839364</t>
  </si>
  <si>
    <t>SUPERSPORTS_JP_82509230012</t>
  </si>
  <si>
    <t>PJP022701013</t>
  </si>
  <si>
    <t>최선영</t>
  </si>
  <si>
    <t>01092515171</t>
  </si>
  <si>
    <t>13588</t>
  </si>
  <si>
    <t>516272839353</t>
  </si>
  <si>
    <t>SUPERSPORTS_JP_82509230011</t>
  </si>
  <si>
    <t>PJP022701012</t>
  </si>
  <si>
    <t>오성진</t>
  </si>
  <si>
    <t>01092543579</t>
  </si>
  <si>
    <t>03185</t>
  </si>
  <si>
    <t>516272839342</t>
  </si>
  <si>
    <t>SUPERSPORTS_JP_82509230010</t>
  </si>
  <si>
    <t>PJP022701011</t>
  </si>
  <si>
    <t>정상민</t>
  </si>
  <si>
    <t>01035255189</t>
  </si>
  <si>
    <t>16917</t>
  </si>
  <si>
    <t>516272839331</t>
  </si>
  <si>
    <t>SUPERSPORTS_JP_82509230009</t>
  </si>
  <si>
    <t>PJP022701010</t>
  </si>
  <si>
    <t>안성우</t>
  </si>
  <si>
    <t>01063303380</t>
  </si>
  <si>
    <t>11920</t>
  </si>
  <si>
    <t>516272839320</t>
  </si>
  <si>
    <t>SUPERSPORTS_JP_82509230008</t>
  </si>
  <si>
    <t>PJP022701009</t>
  </si>
  <si>
    <t>최영백</t>
  </si>
  <si>
    <t>01094580100</t>
  </si>
  <si>
    <t>01385</t>
  </si>
  <si>
    <t>516272839316</t>
  </si>
  <si>
    <t>SUPERSPORTS_JP_82509230007</t>
  </si>
  <si>
    <t>PJP022701008</t>
  </si>
  <si>
    <t>구상진</t>
  </si>
  <si>
    <t>01062119477</t>
  </si>
  <si>
    <t>18477</t>
  </si>
  <si>
    <t>516272839305</t>
  </si>
  <si>
    <t>SUPERSPORTS_JP_82509230006</t>
  </si>
  <si>
    <t>PJP022701007</t>
  </si>
  <si>
    <t>01042691199</t>
  </si>
  <si>
    <t>516272839294</t>
  </si>
  <si>
    <t>SUPERSPORTS_JP_82509230005</t>
  </si>
  <si>
    <t>PJP022701006</t>
  </si>
  <si>
    <t>01056895797</t>
  </si>
  <si>
    <t>07324</t>
  </si>
  <si>
    <t>516272839283</t>
  </si>
  <si>
    <t>SUPERSPORTS_JP_82509230004</t>
  </si>
  <si>
    <t>PJP022701003</t>
  </si>
  <si>
    <t>박경륜</t>
  </si>
  <si>
    <t>01093803724</t>
  </si>
  <si>
    <t>06031</t>
  </si>
  <si>
    <t>516272839250</t>
  </si>
  <si>
    <t>SUPERSPORTS_JP_82509230001</t>
  </si>
  <si>
    <t>PJP022700785</t>
  </si>
  <si>
    <t>정근범</t>
  </si>
  <si>
    <t>01052726576</t>
  </si>
  <si>
    <t>06366</t>
  </si>
  <si>
    <t>MODUBUY.COM  UNIQLO.COM</t>
  </si>
  <si>
    <t>516272836962</t>
  </si>
  <si>
    <t>MODUBUYJPPD_12509070016</t>
  </si>
  <si>
    <t>2025-09-26</t>
  </si>
  <si>
    <t>82020038196</t>
  </si>
  <si>
    <t>PJP022701038</t>
  </si>
  <si>
    <t>김신지</t>
  </si>
  <si>
    <t>01040445922</t>
  </si>
  <si>
    <t>11489</t>
  </si>
  <si>
    <t>516272839655</t>
  </si>
  <si>
    <t>SUPERSPORTS_JP_82509250009</t>
  </si>
  <si>
    <t>PJP022701037</t>
  </si>
  <si>
    <t>516272839644</t>
  </si>
  <si>
    <t>SUPERSPORTS_JP_82509250008</t>
  </si>
  <si>
    <t>PJP022701036</t>
  </si>
  <si>
    <t>516272839633</t>
  </si>
  <si>
    <t>SUPERSPORTS_JP_82509250007</t>
  </si>
  <si>
    <t>PJP022701035</t>
  </si>
  <si>
    <t>516272839622</t>
  </si>
  <si>
    <t>SUPERSPORTS_JP_82509250006</t>
  </si>
  <si>
    <t>PJP022701030</t>
  </si>
  <si>
    <t>더블어스</t>
  </si>
  <si>
    <t>01087063499</t>
  </si>
  <si>
    <t>14917</t>
  </si>
  <si>
    <t>[대신착불]/사이즈초과/[사업자]</t>
  </si>
  <si>
    <t>516272839574</t>
  </si>
  <si>
    <t>SUPERSPORTS_JP_82509250001</t>
  </si>
  <si>
    <t>PJP022701033</t>
  </si>
  <si>
    <t>516272839600</t>
  </si>
  <si>
    <t>SUPERSPORTS_JP_82509250004</t>
  </si>
  <si>
    <t>PJP022701032</t>
  </si>
  <si>
    <t>박성자</t>
  </si>
  <si>
    <t>01074150090</t>
  </si>
  <si>
    <t>26353</t>
  </si>
  <si>
    <t>516272839596</t>
  </si>
  <si>
    <t>SUPERSPORTS_JP_82509250003</t>
  </si>
  <si>
    <t>PJP022701031</t>
  </si>
  <si>
    <t>양철호</t>
  </si>
  <si>
    <t>01093454437</t>
  </si>
  <si>
    <t>22370</t>
  </si>
  <si>
    <t>516272839585</t>
  </si>
  <si>
    <t>SUPERSPORTS_JP_82509250002</t>
  </si>
  <si>
    <t>PJP022701034</t>
  </si>
  <si>
    <t>516272839611</t>
  </si>
  <si>
    <t>SUPERSPORTS_JP_82509250005</t>
  </si>
  <si>
    <t>PJP022701029</t>
  </si>
  <si>
    <t>01071728107</t>
  </si>
  <si>
    <t>61954</t>
  </si>
  <si>
    <t>WWW.FUNJOY.CO.KR</t>
  </si>
  <si>
    <t>516272839563</t>
  </si>
  <si>
    <t>SLADITY_JP_12509240018</t>
  </si>
  <si>
    <t>PJP029496598</t>
  </si>
  <si>
    <t>16902</t>
  </si>
  <si>
    <t>516284384442</t>
  </si>
  <si>
    <t>IPORTER_JP_82509250095</t>
  </si>
  <si>
    <t>PJP022700999</t>
  </si>
  <si>
    <t>공선택</t>
  </si>
  <si>
    <t>01052639724</t>
  </si>
  <si>
    <t>516272839224</t>
  </si>
  <si>
    <t>BAROSA_JP_12509220030</t>
  </si>
  <si>
    <t>PJP029495901</t>
  </si>
  <si>
    <t>IPORTER.COM  YOUTOOZ.COM</t>
  </si>
  <si>
    <t>516284377475</t>
  </si>
  <si>
    <t>IPORTER_JP_82509250094</t>
  </si>
  <si>
    <t>PJP029496850</t>
  </si>
  <si>
    <t>516284386962</t>
  </si>
  <si>
    <t>IPORTER_JP_82509250093</t>
  </si>
  <si>
    <t>PJP029496899</t>
  </si>
  <si>
    <t>516284387452</t>
  </si>
  <si>
    <t>IPORTER_JP_82509250092</t>
  </si>
  <si>
    <t>PJP029495625</t>
  </si>
  <si>
    <t>516284374712</t>
  </si>
  <si>
    <t>IPORTER_JP_82509250091</t>
  </si>
  <si>
    <t>PJP029496795</t>
  </si>
  <si>
    <t>516284386413</t>
  </si>
  <si>
    <t>IPORTER_JP_82509250090</t>
  </si>
  <si>
    <t>PJP029496706</t>
  </si>
  <si>
    <t>심효진</t>
  </si>
  <si>
    <t>01056899226</t>
  </si>
  <si>
    <t>28710</t>
  </si>
  <si>
    <t>IPORTER.COM  WWW.SHOP.NIJISANJI.JP</t>
  </si>
  <si>
    <t>516284385525</t>
  </si>
  <si>
    <t>IPORTER_JP_82509250089</t>
  </si>
  <si>
    <t>PJP029496722</t>
  </si>
  <si>
    <t>신로사</t>
  </si>
  <si>
    <t>01053822854</t>
  </si>
  <si>
    <t>03940</t>
  </si>
  <si>
    <t>IPORTER.COM  TAIKYOKU EN.COM</t>
  </si>
  <si>
    <t>516284385680</t>
  </si>
  <si>
    <t>IPORTER_JP_82509250088</t>
  </si>
  <si>
    <t>PJP029496886</t>
  </si>
  <si>
    <t>정기윤</t>
  </si>
  <si>
    <t>01039082898</t>
  </si>
  <si>
    <t>18270</t>
  </si>
  <si>
    <t>IPORTER.COM  MIL FMCD.JP</t>
  </si>
  <si>
    <t>516284387323</t>
  </si>
  <si>
    <t>IPORTER_JP_82509250087</t>
  </si>
  <si>
    <t>PJP029496772</t>
  </si>
  <si>
    <t>강인성</t>
  </si>
  <si>
    <t>01033511290</t>
  </si>
  <si>
    <t>516284386181</t>
  </si>
  <si>
    <t>IPORTER_JP_82509250086</t>
  </si>
  <si>
    <t>PJP029496851</t>
  </si>
  <si>
    <t>516284386973</t>
  </si>
  <si>
    <t>IPORTER_JP_82509250085</t>
  </si>
  <si>
    <t>PJP029496838</t>
  </si>
  <si>
    <t>01099868214</t>
  </si>
  <si>
    <t>01821</t>
  </si>
  <si>
    <t>IPORTER.COM  SHARE.WEVERSESHOP.IO</t>
  </si>
  <si>
    <t>516284386844</t>
  </si>
  <si>
    <t>IPORTER_JP_82509250084</t>
  </si>
  <si>
    <t>PJP029496756</t>
  </si>
  <si>
    <t>IPORTER.COM  WWW.GAP.CO.JP</t>
  </si>
  <si>
    <t>516284386026</t>
  </si>
  <si>
    <t>IPORTER_JP_82509250083</t>
  </si>
  <si>
    <t>PJP029495581</t>
  </si>
  <si>
    <t>김수민</t>
  </si>
  <si>
    <t>01094859195</t>
  </si>
  <si>
    <t>54828</t>
  </si>
  <si>
    <t>516284374270</t>
  </si>
  <si>
    <t>IPORTER_JP_82509250082</t>
  </si>
  <si>
    <t>PJP029496910</t>
  </si>
  <si>
    <t>변지연</t>
  </si>
  <si>
    <t>01035048777</t>
  </si>
  <si>
    <t>21596</t>
  </si>
  <si>
    <t>IPORTER.COM  WWW.RAKUTEN.NE.JP</t>
  </si>
  <si>
    <t>516284387566</t>
  </si>
  <si>
    <t>IPORTER_JP_82509250081</t>
  </si>
  <si>
    <t>PJP029496166</t>
  </si>
  <si>
    <t>김연겸</t>
  </si>
  <si>
    <t>01066394045</t>
  </si>
  <si>
    <t>06775</t>
  </si>
  <si>
    <t>516284380124</t>
  </si>
  <si>
    <t>IPORTER_JP_82509250080</t>
  </si>
  <si>
    <t>PJP029495739</t>
  </si>
  <si>
    <t>516284375854</t>
  </si>
  <si>
    <t>IPORTER_JP_82509250079</t>
  </si>
  <si>
    <t>PJP029496749</t>
  </si>
  <si>
    <t>정지선</t>
  </si>
  <si>
    <t>01048998759</t>
  </si>
  <si>
    <t>08381</t>
  </si>
  <si>
    <t>516284385956</t>
  </si>
  <si>
    <t>IPORTER_JP_82509250078</t>
  </si>
  <si>
    <t>PJP029496040</t>
  </si>
  <si>
    <t>최재형</t>
  </si>
  <si>
    <t>01027970911</t>
  </si>
  <si>
    <t>06082</t>
  </si>
  <si>
    <t>IPORTER.COM  WWW.ALBINOANDPRETO.JP</t>
  </si>
  <si>
    <t>516284378864</t>
  </si>
  <si>
    <t>IPORTER_JP_82509250077</t>
  </si>
  <si>
    <t>PJP029496829</t>
  </si>
  <si>
    <t>김명진</t>
  </si>
  <si>
    <t>01092528865</t>
  </si>
  <si>
    <t>39840</t>
  </si>
  <si>
    <t>516284386752</t>
  </si>
  <si>
    <t>IPORTER_JP_82509250076</t>
  </si>
  <si>
    <t>PJP029496864</t>
  </si>
  <si>
    <t>윤민서</t>
  </si>
  <si>
    <t>01023195421</t>
  </si>
  <si>
    <t>16610</t>
  </si>
  <si>
    <t>516284387102</t>
  </si>
  <si>
    <t>IPORTER_JP_82509250075</t>
  </si>
  <si>
    <t>PJP029496733</t>
  </si>
  <si>
    <t>01091906663</t>
  </si>
  <si>
    <t>41947</t>
  </si>
  <si>
    <t>IPORTER.COM  WWW.HODOS.TOKYO</t>
  </si>
  <si>
    <t>516284385794</t>
  </si>
  <si>
    <t>IPORTER_JP_82509250074</t>
  </si>
  <si>
    <t>PJP029496732</t>
  </si>
  <si>
    <t>이서진</t>
  </si>
  <si>
    <t>01093450641</t>
  </si>
  <si>
    <t>05637</t>
  </si>
  <si>
    <t>516284385783</t>
  </si>
  <si>
    <t>IPORTER_JP_82509250073</t>
  </si>
  <si>
    <t>PJP029494381</t>
  </si>
  <si>
    <t>이연진</t>
  </si>
  <si>
    <t>01047729217</t>
  </si>
  <si>
    <t>03936</t>
  </si>
  <si>
    <t>516284362274</t>
  </si>
  <si>
    <t>IPORTER_JP_82509250072</t>
  </si>
  <si>
    <t>PJP029496865</t>
  </si>
  <si>
    <t>곽성아</t>
  </si>
  <si>
    <t>01092552918</t>
  </si>
  <si>
    <t>516284387113</t>
  </si>
  <si>
    <t>IPORTER_JP_82509250071</t>
  </si>
  <si>
    <t>PJP029496777</t>
  </si>
  <si>
    <t>IPORTER.COM  WWW.KOSHO.OR.JP</t>
  </si>
  <si>
    <t>516284386236</t>
  </si>
  <si>
    <t>IPORTER_JP_82509250070</t>
  </si>
  <si>
    <t>PJP029493934</t>
  </si>
  <si>
    <t>IPORTER.COM  WWW.DMM.COM</t>
  </si>
  <si>
    <t>516284357805</t>
  </si>
  <si>
    <t>IPORTER_JP_82509250069</t>
  </si>
  <si>
    <t>PJP029496753</t>
  </si>
  <si>
    <t>김광원</t>
  </si>
  <si>
    <t>01086423777</t>
  </si>
  <si>
    <t>18519</t>
  </si>
  <si>
    <t>IPORTER.COM  WWW.NEIGHBORHOOD.JP</t>
  </si>
  <si>
    <t>516284385993</t>
  </si>
  <si>
    <t>IPORTER_JP_82509250068</t>
  </si>
  <si>
    <t>PJP029496833</t>
  </si>
  <si>
    <t>IPORTER.COM  HIGEDAN STORE.JP</t>
  </si>
  <si>
    <t>516284386796</t>
  </si>
  <si>
    <t>IPORTER_JP_82509250067</t>
  </si>
  <si>
    <t>PJP029495760</t>
  </si>
  <si>
    <t>516284376064</t>
  </si>
  <si>
    <t>IPORTER_JP_82509250066</t>
  </si>
  <si>
    <t>PJP029496518</t>
  </si>
  <si>
    <t>516284383646</t>
  </si>
  <si>
    <t>IPORTER_JP_82509250065</t>
  </si>
  <si>
    <t>PJP029496712</t>
  </si>
  <si>
    <t>01046019573</t>
  </si>
  <si>
    <t>48110</t>
  </si>
  <si>
    <t>516284385584</t>
  </si>
  <si>
    <t>IPORTER_JP_82509250064</t>
  </si>
  <si>
    <t>PJP029496715</t>
  </si>
  <si>
    <t>이현도</t>
  </si>
  <si>
    <t>01046032795</t>
  </si>
  <si>
    <t>516284385610</t>
  </si>
  <si>
    <t>IPORTER_JP_82509250063</t>
  </si>
  <si>
    <t>PJP029496542</t>
  </si>
  <si>
    <t>IPORTER.COM  WWW.KURIDENPARK.COM</t>
  </si>
  <si>
    <t>516284383882</t>
  </si>
  <si>
    <t>IPORTER_JP_82509250062</t>
  </si>
  <si>
    <t>PJP029496765</t>
  </si>
  <si>
    <t>516284386111</t>
  </si>
  <si>
    <t>IPORTER_JP_82509250061</t>
  </si>
  <si>
    <t>PJP029496731</t>
  </si>
  <si>
    <t>516284385772</t>
  </si>
  <si>
    <t>IPORTER_JP_82509250060</t>
  </si>
  <si>
    <t>PJP029496562</t>
  </si>
  <si>
    <t>516284384081</t>
  </si>
  <si>
    <t>IPORTER_JP_82509250059</t>
  </si>
  <si>
    <t>PJP029496809</t>
  </si>
  <si>
    <t>김천우</t>
  </si>
  <si>
    <t>01088167884</t>
  </si>
  <si>
    <t>516284386553</t>
  </si>
  <si>
    <t>IPORTER_JP_82509250058</t>
  </si>
  <si>
    <t>PJP029496326</t>
  </si>
  <si>
    <t>516284381723</t>
  </si>
  <si>
    <t>IPORTER_JP_82509250097</t>
  </si>
  <si>
    <t>PJP029494365</t>
  </si>
  <si>
    <t>김혜란</t>
  </si>
  <si>
    <t>01045191255</t>
  </si>
  <si>
    <t>22761</t>
  </si>
  <si>
    <t>516284362112</t>
  </si>
  <si>
    <t>IPORTER_JP_82509250096</t>
  </si>
  <si>
    <t>PJP022701002</t>
  </si>
  <si>
    <t>01031917079</t>
  </si>
  <si>
    <t>27348</t>
  </si>
  <si>
    <t>516272839246</t>
  </si>
  <si>
    <t>BAROSA_JP_12509230025</t>
  </si>
  <si>
    <t>2025-09-27</t>
  </si>
  <si>
    <t>82020038200</t>
  </si>
  <si>
    <t>PJP029496678</t>
  </si>
  <si>
    <t>서화성</t>
  </si>
  <si>
    <t>01029655229</t>
  </si>
  <si>
    <t>516284385245</t>
  </si>
  <si>
    <t>IPORTER_JP_82509240074</t>
  </si>
  <si>
    <t>PJP022701047</t>
  </si>
  <si>
    <t>516272839740 (10)</t>
  </si>
  <si>
    <t>IPORTER_JP_82509260058</t>
  </si>
  <si>
    <t>PJP029496751</t>
  </si>
  <si>
    <t>516284385971</t>
  </si>
  <si>
    <t>IPORTER_JP_82509260059</t>
  </si>
  <si>
    <t>PJP029496713</t>
  </si>
  <si>
    <t>516284385595</t>
  </si>
  <si>
    <t>IPORTER_JP_82509260056</t>
  </si>
  <si>
    <t>PJP029495141</t>
  </si>
  <si>
    <t>IPORTER.COM  WWW.ASMART.JP</t>
  </si>
  <si>
    <t>516284369871</t>
  </si>
  <si>
    <t>IPORTER_JP_82509260055</t>
  </si>
  <si>
    <t>PJP029496854</t>
  </si>
  <si>
    <t>516284387006</t>
  </si>
  <si>
    <t>IPORTER_JP_82509260054</t>
  </si>
  <si>
    <t>PJP029496771</t>
  </si>
  <si>
    <t>516284386170</t>
  </si>
  <si>
    <t>IPORTER_JP_82509260053</t>
  </si>
  <si>
    <t>PJP029496230</t>
  </si>
  <si>
    <t>양민서</t>
  </si>
  <si>
    <t>01092363053</t>
  </si>
  <si>
    <t>04987</t>
  </si>
  <si>
    <t>516284380765</t>
  </si>
  <si>
    <t>IPORTER_JP_82509260052</t>
  </si>
  <si>
    <t>PJP029496904</t>
  </si>
  <si>
    <t>오경수</t>
  </si>
  <si>
    <t>01099708936</t>
  </si>
  <si>
    <t>516284387500</t>
  </si>
  <si>
    <t>IPORTER_JP_82509260051</t>
  </si>
  <si>
    <t>PJP029496858</t>
  </si>
  <si>
    <t>IPORTER.COM  WWW.LORETTAROOM.SHOP</t>
  </si>
  <si>
    <t>516284387043</t>
  </si>
  <si>
    <t>IPORTER_JP_82509260050</t>
  </si>
  <si>
    <t>PJP029496909</t>
  </si>
  <si>
    <t>황수경</t>
  </si>
  <si>
    <t>01030974117</t>
  </si>
  <si>
    <t>37884</t>
  </si>
  <si>
    <t>516284387555</t>
  </si>
  <si>
    <t>IPORTER_JP_82509260049</t>
  </si>
  <si>
    <t>PJP029496665</t>
  </si>
  <si>
    <t>안종인</t>
  </si>
  <si>
    <t>01033382584</t>
  </si>
  <si>
    <t>14478</t>
  </si>
  <si>
    <t>IPORTER.COM  WWW.AMAJON.JP</t>
  </si>
  <si>
    <t>516284385116</t>
  </si>
  <si>
    <t>IPORTER_JP_82509260048</t>
  </si>
  <si>
    <t>PJP029496769</t>
  </si>
  <si>
    <t>01026906986</t>
  </si>
  <si>
    <t>25375</t>
  </si>
  <si>
    <t>516284386155</t>
  </si>
  <si>
    <t>IPORTER_JP_82509260047</t>
  </si>
  <si>
    <t>PJP029496823</t>
  </si>
  <si>
    <t>이임순</t>
  </si>
  <si>
    <t>01055777288</t>
  </si>
  <si>
    <t>49214</t>
  </si>
  <si>
    <t>요건취하 최우정반장</t>
  </si>
  <si>
    <t>IPORTER.COM  SUNNYPLACE HAIROPE.COM</t>
  </si>
  <si>
    <t>516284386693</t>
  </si>
  <si>
    <t>IPORTER_JP_82509260046</t>
  </si>
  <si>
    <t>PJP029496774</t>
  </si>
  <si>
    <t>이엄지</t>
  </si>
  <si>
    <t>01093420366</t>
  </si>
  <si>
    <t>03385</t>
  </si>
  <si>
    <t>IPORTER.COM  HACHIMONJIYA.COM</t>
  </si>
  <si>
    <t>516284386203</t>
  </si>
  <si>
    <t>IPORTER_JP_82509260045</t>
  </si>
  <si>
    <t>PJP029496775</t>
  </si>
  <si>
    <t>516284386214</t>
  </si>
  <si>
    <t>IPORTER_JP_82509260044</t>
  </si>
  <si>
    <t>PJP029496740</t>
  </si>
  <si>
    <t>516284385864</t>
  </si>
  <si>
    <t>IPORTER_JP_82509260043</t>
  </si>
  <si>
    <t>PJP029496693</t>
  </si>
  <si>
    <t>516284385396</t>
  </si>
  <si>
    <t>IPORTER_JP_82509260042</t>
  </si>
  <si>
    <t>PJP029496672</t>
  </si>
  <si>
    <t>김진홍</t>
  </si>
  <si>
    <t>01063011202</t>
  </si>
  <si>
    <t>04021</t>
  </si>
  <si>
    <t>IPORTER.COM  WWW.MUJI.COM</t>
  </si>
  <si>
    <t>516284385186</t>
  </si>
  <si>
    <t>IPORTER_JP_82509260041</t>
  </si>
  <si>
    <t>PJP029496781</t>
  </si>
  <si>
    <t>516284386273</t>
  </si>
  <si>
    <t>IPORTER_JP_82509260040</t>
  </si>
  <si>
    <t>PJP029496815</t>
  </si>
  <si>
    <t>01030752779</t>
  </si>
  <si>
    <t>13608</t>
  </si>
  <si>
    <t>516284386612</t>
  </si>
  <si>
    <t>IPORTER_JP_82509260039</t>
  </si>
  <si>
    <t>PJP029496661</t>
  </si>
  <si>
    <t>김형주</t>
  </si>
  <si>
    <t>01099071694</t>
  </si>
  <si>
    <t>17080</t>
  </si>
  <si>
    <t>516284385072</t>
  </si>
  <si>
    <t>IPORTER_JP_82509260038</t>
  </si>
  <si>
    <t>PJP029496709</t>
  </si>
  <si>
    <t>허지은</t>
  </si>
  <si>
    <t>01043077943</t>
  </si>
  <si>
    <t>04710</t>
  </si>
  <si>
    <t>516284385551</t>
  </si>
  <si>
    <t>IPORTER_JP_82509260067</t>
  </si>
  <si>
    <t>PJP029496912</t>
  </si>
  <si>
    <t>516284387581</t>
  </si>
  <si>
    <t>IPORTER_JP_82509260066</t>
  </si>
  <si>
    <t>PJP022701048</t>
  </si>
  <si>
    <t>516272839843 (2)</t>
  </si>
  <si>
    <t>IPORTER_JP_82509260065</t>
  </si>
  <si>
    <t>PJP029496925</t>
  </si>
  <si>
    <t>IPORTER.COM  KENELESTORE.JP</t>
  </si>
  <si>
    <t>516284387710</t>
  </si>
  <si>
    <t>IPORTER_JP_82509260064</t>
  </si>
  <si>
    <t>PJP029496877</t>
  </si>
  <si>
    <t>정다희</t>
  </si>
  <si>
    <t>01032299434</t>
  </si>
  <si>
    <t>07961</t>
  </si>
  <si>
    <t>IPORTER.COM  TRIGGER.ECQ.SC</t>
  </si>
  <si>
    <t>516284387231</t>
  </si>
  <si>
    <t>IPORTER_JP_82509260063</t>
  </si>
  <si>
    <t>PJP029496855</t>
  </si>
  <si>
    <t>김이영</t>
  </si>
  <si>
    <t>01029132038</t>
  </si>
  <si>
    <t>IPORTER.COM  WWW.MAISON DE PICKLES.COM</t>
  </si>
  <si>
    <t>516284387010</t>
  </si>
  <si>
    <t>IPORTER_JP_82509260062</t>
  </si>
  <si>
    <t>PJP029496921</t>
  </si>
  <si>
    <t>516284387673</t>
  </si>
  <si>
    <t>IPORTER_JP_82509260061</t>
  </si>
  <si>
    <t>PJP029496766</t>
  </si>
  <si>
    <t>이창훈</t>
  </si>
  <si>
    <t>01030978084</t>
  </si>
  <si>
    <t>516284386122</t>
  </si>
  <si>
    <t>IPORTER_JP_82509260060</t>
  </si>
  <si>
    <t>PJP029496669</t>
  </si>
  <si>
    <t>516284385153</t>
  </si>
  <si>
    <t>IPORTER_JP_82509260057</t>
  </si>
  <si>
    <t>PJP022701045</t>
  </si>
  <si>
    <t>신하숙</t>
  </si>
  <si>
    <t>01066312510</t>
  </si>
  <si>
    <t>16930</t>
  </si>
  <si>
    <t>516272839725</t>
  </si>
  <si>
    <t>SUPERSPORTS_JP_82509250104</t>
  </si>
  <si>
    <t>PJP022701044</t>
  </si>
  <si>
    <t>김채곤</t>
  </si>
  <si>
    <t>01095154675</t>
  </si>
  <si>
    <t>16903</t>
  </si>
  <si>
    <t>516272839714</t>
  </si>
  <si>
    <t>SUPERSPORTS_JP_82509250103</t>
  </si>
  <si>
    <t>PJP022701043</t>
  </si>
  <si>
    <t>최대항</t>
  </si>
  <si>
    <t>01039544377</t>
  </si>
  <si>
    <t>31998</t>
  </si>
  <si>
    <t>516272839703</t>
  </si>
  <si>
    <t>SUPERSPORTS_JP_82509250102</t>
  </si>
  <si>
    <t>PJP022701023</t>
  </si>
  <si>
    <t>이상백</t>
  </si>
  <si>
    <t>01096840242</t>
  </si>
  <si>
    <t>06233</t>
  </si>
  <si>
    <t>516272839445</t>
  </si>
  <si>
    <t>BAROSA_JP_12509240009</t>
  </si>
  <si>
    <t>PJP022701041</t>
  </si>
  <si>
    <t>516272839681</t>
  </si>
  <si>
    <t>SUPERSPORTS_JP_82509250100</t>
  </si>
  <si>
    <t>PJP022701040</t>
  </si>
  <si>
    <t>금승희</t>
  </si>
  <si>
    <t>01058862948</t>
  </si>
  <si>
    <t>516272839670</t>
  </si>
  <si>
    <t>SUPERSPORTS_JP_82509250099</t>
  </si>
  <si>
    <t>PJP022701039</t>
  </si>
  <si>
    <t>김진수</t>
  </si>
  <si>
    <t>01091640205</t>
  </si>
  <si>
    <t>31817</t>
  </si>
  <si>
    <t>516272839666</t>
  </si>
  <si>
    <t>SUPERSPORTS_JP_82509250098</t>
  </si>
  <si>
    <t>PJP022701042</t>
  </si>
  <si>
    <t>516272839692</t>
  </si>
  <si>
    <t>SUPERSPORTS_JP_82509250101</t>
  </si>
  <si>
    <t>2025-09-30</t>
  </si>
  <si>
    <t>82020038211</t>
  </si>
  <si>
    <t>PJP029496939</t>
  </si>
  <si>
    <t>516284387850</t>
  </si>
  <si>
    <t>IPORTER_JP_82509290089</t>
  </si>
  <si>
    <t>RS704</t>
  </si>
  <si>
    <t>PJP029496930</t>
  </si>
  <si>
    <t>이지숙</t>
  </si>
  <si>
    <t>01042232518</t>
  </si>
  <si>
    <t>08375</t>
  </si>
  <si>
    <t>516284387765</t>
  </si>
  <si>
    <t>IPORTER_JP_82509290045</t>
  </si>
  <si>
    <t>PJP029496957</t>
  </si>
  <si>
    <t>김원국</t>
  </si>
  <si>
    <t>01026822022</t>
  </si>
  <si>
    <t>06355</t>
  </si>
  <si>
    <t>516284388034</t>
  </si>
  <si>
    <t>IPORTER_JP_82509290087</t>
  </si>
  <si>
    <t>PJP029496920</t>
  </si>
  <si>
    <t>01032678258</t>
  </si>
  <si>
    <t>18423</t>
  </si>
  <si>
    <t>516284387662</t>
  </si>
  <si>
    <t>IPORTER_JP_82509290086</t>
  </si>
  <si>
    <t>PJP029496969</t>
  </si>
  <si>
    <t>우주영</t>
  </si>
  <si>
    <t>01071145146</t>
  </si>
  <si>
    <t>17065</t>
  </si>
  <si>
    <t>516284388152</t>
  </si>
  <si>
    <t>IPORTER_JP_82509290085</t>
  </si>
  <si>
    <t>PJP029496968</t>
  </si>
  <si>
    <t>고재영</t>
  </si>
  <si>
    <t>01040307799</t>
  </si>
  <si>
    <t>27502</t>
  </si>
  <si>
    <t>516284388141</t>
  </si>
  <si>
    <t>IPORTER_JP_82509290084</t>
  </si>
  <si>
    <t>PJP029496967</t>
  </si>
  <si>
    <t>김회선</t>
  </si>
  <si>
    <t>01096002902</t>
  </si>
  <si>
    <t>25597</t>
  </si>
  <si>
    <t>516284388130</t>
  </si>
  <si>
    <t>IPORTER_JP_82509290083</t>
  </si>
  <si>
    <t>PJP029496805</t>
  </si>
  <si>
    <t>정주원</t>
  </si>
  <si>
    <t>01094439756</t>
  </si>
  <si>
    <t>10918</t>
  </si>
  <si>
    <t>IPORTER.COM  ONLINE.ANIPLEX.CO.JP</t>
  </si>
  <si>
    <t>516284386516</t>
  </si>
  <si>
    <t>IPORTER_JP_82509290082</t>
  </si>
  <si>
    <t>PJP029496965</t>
  </si>
  <si>
    <t>신협성</t>
  </si>
  <si>
    <t>01049074607</t>
  </si>
  <si>
    <t>37304</t>
  </si>
  <si>
    <t>516284388115</t>
  </si>
  <si>
    <t>IPORTER_JP_82509290081</t>
  </si>
  <si>
    <t>PJP029496964</t>
  </si>
  <si>
    <t>516284388104</t>
  </si>
  <si>
    <t>IPORTER_JP_82509290080</t>
  </si>
  <si>
    <t>PJP029496876</t>
  </si>
  <si>
    <t>한승우</t>
  </si>
  <si>
    <t>01055765136</t>
  </si>
  <si>
    <t>25583</t>
  </si>
  <si>
    <t>516284387220</t>
  </si>
  <si>
    <t>IPORTER_JP_82509290079</t>
  </si>
  <si>
    <t>PJP029496875</t>
  </si>
  <si>
    <t>정지민</t>
  </si>
  <si>
    <t>01023616543</t>
  </si>
  <si>
    <t>516284387216</t>
  </si>
  <si>
    <t>IPORTER_JP_82509290078</t>
  </si>
  <si>
    <t>PJP029496874</t>
  </si>
  <si>
    <t>김영무</t>
  </si>
  <si>
    <t>01093691050</t>
  </si>
  <si>
    <t>30123</t>
  </si>
  <si>
    <t>516284387205</t>
  </si>
  <si>
    <t>IPORTER_JP_82509290077</t>
  </si>
  <si>
    <t>PJP029496873</t>
  </si>
  <si>
    <t>김진환</t>
  </si>
  <si>
    <t>01094640008</t>
  </si>
  <si>
    <t>37634</t>
  </si>
  <si>
    <t>516284387194</t>
  </si>
  <si>
    <t>IPORTER_JP_82509290076</t>
  </si>
  <si>
    <t>PJP029496827</t>
  </si>
  <si>
    <t>516284386730</t>
  </si>
  <si>
    <t>IPORTER_JP_82509290075</t>
  </si>
  <si>
    <t>PJP029496844</t>
  </si>
  <si>
    <t>문영빈</t>
  </si>
  <si>
    <t>01073215892</t>
  </si>
  <si>
    <t>516284386903</t>
  </si>
  <si>
    <t>IPORTER_JP_82509290074</t>
  </si>
  <si>
    <t>PJP029496960</t>
  </si>
  <si>
    <t>곽은영</t>
  </si>
  <si>
    <t>01083247746</t>
  </si>
  <si>
    <t>59694</t>
  </si>
  <si>
    <t>IPORTER.COM  GFORE JP.COM</t>
  </si>
  <si>
    <t>516284388060</t>
  </si>
  <si>
    <t>IPORTER_JP_82509290073</t>
  </si>
  <si>
    <t>PJP029496673</t>
  </si>
  <si>
    <t>심재형</t>
  </si>
  <si>
    <t>01037212486</t>
  </si>
  <si>
    <t>IPORTER.COM  BLACKEYEPATCH.COM</t>
  </si>
  <si>
    <t>516284385190</t>
  </si>
  <si>
    <t>IPORTER_JP_82509290072</t>
  </si>
  <si>
    <t>PJP029495960</t>
  </si>
  <si>
    <t>박지인</t>
  </si>
  <si>
    <t>01066148002</t>
  </si>
  <si>
    <t>06676</t>
  </si>
  <si>
    <t>516284378061</t>
  </si>
  <si>
    <t>IPORTER_JP_82509290071</t>
  </si>
  <si>
    <t>PJP029496872</t>
  </si>
  <si>
    <t>516284387183</t>
  </si>
  <si>
    <t>IPORTER_JP_82509290070</t>
  </si>
  <si>
    <t>PJP029496796</t>
  </si>
  <si>
    <t>01093090174</t>
  </si>
  <si>
    <t>IPORTER.COM  PORCELAINSHOP.NET</t>
  </si>
  <si>
    <t>516284386424</t>
  </si>
  <si>
    <t>IPORTER_JP_82509290069</t>
  </si>
  <si>
    <t>PJP029496981</t>
  </si>
  <si>
    <t>신지예</t>
  </si>
  <si>
    <t>01038387466</t>
  </si>
  <si>
    <t>46013</t>
  </si>
  <si>
    <t>516284388270</t>
  </si>
  <si>
    <t>IPORTER_JP_82509290068</t>
  </si>
  <si>
    <t>PJP029496490</t>
  </si>
  <si>
    <t>516284383366</t>
  </si>
  <si>
    <t>IPORTER_JP_82509290067</t>
  </si>
  <si>
    <t>PJP029496315</t>
  </si>
  <si>
    <t>516284381616</t>
  </si>
  <si>
    <t>IPORTER_JP_82509290066</t>
  </si>
  <si>
    <t>PJP029496900</t>
  </si>
  <si>
    <t>516284387463</t>
  </si>
  <si>
    <t>IPORTER_JP_82509290065</t>
  </si>
  <si>
    <t>PJP029496252</t>
  </si>
  <si>
    <t>516284380986</t>
  </si>
  <si>
    <t>IPORTER_JP_82509290064</t>
  </si>
  <si>
    <t>PJP029496913</t>
  </si>
  <si>
    <t>마중</t>
  </si>
  <si>
    <t>01044836669</t>
  </si>
  <si>
    <t>34916</t>
  </si>
  <si>
    <t>IPORTER.COM  MINNE.COM</t>
  </si>
  <si>
    <t>516284387592</t>
  </si>
  <si>
    <t>IPORTER_JP_82509290063</t>
  </si>
  <si>
    <t>PJP029496716</t>
  </si>
  <si>
    <t>516284385621</t>
  </si>
  <si>
    <t>IPORTER_JP_82509290062</t>
  </si>
  <si>
    <t>PJP029496714</t>
  </si>
  <si>
    <t>516284385606</t>
  </si>
  <si>
    <t>IPORTER_JP_82509290061</t>
  </si>
  <si>
    <t>PJP029496345</t>
  </si>
  <si>
    <t>오아현</t>
  </si>
  <si>
    <t>01085110043</t>
  </si>
  <si>
    <t>44968</t>
  </si>
  <si>
    <t>516284381911</t>
  </si>
  <si>
    <t>IPORTER_JP_82509290060</t>
  </si>
  <si>
    <t>PJP029496857</t>
  </si>
  <si>
    <t>이경서</t>
  </si>
  <si>
    <t>01071388958</t>
  </si>
  <si>
    <t>03685</t>
  </si>
  <si>
    <t>516284387032</t>
  </si>
  <si>
    <t>IPORTER_JP_82509290059</t>
  </si>
  <si>
    <t>PJP029489482</t>
  </si>
  <si>
    <t>516284313285</t>
  </si>
  <si>
    <t>IPORTER_JP_82509290058</t>
  </si>
  <si>
    <t>PJP029496927</t>
  </si>
  <si>
    <t>이하늘</t>
  </si>
  <si>
    <t>01023589601</t>
  </si>
  <si>
    <t>14005</t>
  </si>
  <si>
    <t>IPORTER.COM  WWW.GENDAIGOODS.COM</t>
  </si>
  <si>
    <t>516284387732</t>
  </si>
  <si>
    <t>IPORTER_JP_82509290057</t>
  </si>
  <si>
    <t>PJP029496780</t>
  </si>
  <si>
    <t>516284386262</t>
  </si>
  <si>
    <t>IPORTER_JP_82509290056</t>
  </si>
  <si>
    <t>PJP029496837</t>
  </si>
  <si>
    <t>IPORTER.COM  MIRAI DORA WORLD ONLINE.COM</t>
  </si>
  <si>
    <t>516284386833</t>
  </si>
  <si>
    <t>IPORTER_JP_82509290055</t>
  </si>
  <si>
    <t>PJP029496225</t>
  </si>
  <si>
    <t>516284380710</t>
  </si>
  <si>
    <t>IPORTER_JP_82509290054</t>
  </si>
  <si>
    <t>PJP029496200</t>
  </si>
  <si>
    <t>516284380463</t>
  </si>
  <si>
    <t>IPORTER_JP_82509290053</t>
  </si>
  <si>
    <t>PJP029494461</t>
  </si>
  <si>
    <t>516284363070</t>
  </si>
  <si>
    <t>IPORTER_JP_82509290052</t>
  </si>
  <si>
    <t>PJP029496860</t>
  </si>
  <si>
    <t>성유진</t>
  </si>
  <si>
    <t>01020714444</t>
  </si>
  <si>
    <t>IPORTER.COM  SAKETAMA.COM</t>
  </si>
  <si>
    <t>516284387065</t>
  </si>
  <si>
    <t>IPORTER_JP_82509290051</t>
  </si>
  <si>
    <t>PJP029496906</t>
  </si>
  <si>
    <t>이성일</t>
  </si>
  <si>
    <t>01076080984</t>
  </si>
  <si>
    <t>49330</t>
  </si>
  <si>
    <t>516284387522</t>
  </si>
  <si>
    <t>IPORTER_JP_82509290050</t>
  </si>
  <si>
    <t>PJP029496903</t>
  </si>
  <si>
    <t>이자람</t>
  </si>
  <si>
    <t>01099468080</t>
  </si>
  <si>
    <t>16438</t>
  </si>
  <si>
    <t>IPORTER.COM  J WI.CO.JP</t>
  </si>
  <si>
    <t>516284387496</t>
  </si>
  <si>
    <t>IPORTER_JP_82509290049</t>
  </si>
  <si>
    <t>PJP029496879</t>
  </si>
  <si>
    <t>이민재</t>
  </si>
  <si>
    <t>01086474377</t>
  </si>
  <si>
    <t>06001</t>
  </si>
  <si>
    <t>516284387253</t>
  </si>
  <si>
    <t>IPORTER_JP_82509290048</t>
  </si>
  <si>
    <t>PJP022701054</t>
  </si>
  <si>
    <t>516272839880 (2)</t>
  </si>
  <si>
    <t>IPORTER_JP_82509290047</t>
  </si>
  <si>
    <t>PJP029496931</t>
  </si>
  <si>
    <t>김희연</t>
  </si>
  <si>
    <t>01084887781</t>
  </si>
  <si>
    <t>10333</t>
  </si>
  <si>
    <t>516284387776</t>
  </si>
  <si>
    <t>IPORTER_JP_82509290046</t>
  </si>
  <si>
    <t>PJP029496936</t>
  </si>
  <si>
    <t>고병욱</t>
  </si>
  <si>
    <t>01023848802</t>
  </si>
  <si>
    <t>22208</t>
  </si>
  <si>
    <t>IPORTER.COM  A.SOFMAP.COM</t>
  </si>
  <si>
    <t>516284387824</t>
  </si>
  <si>
    <t>IPORTER_JP_82509290088</t>
  </si>
  <si>
    <t>PJP026446154</t>
  </si>
  <si>
    <t>위슬비</t>
  </si>
  <si>
    <t>01022882963</t>
  </si>
  <si>
    <t>6094325151137</t>
  </si>
  <si>
    <t>OOHASHI_JP_82509010001</t>
  </si>
  <si>
    <t>PJP030151466</t>
  </si>
  <si>
    <t>박서연</t>
  </si>
  <si>
    <t>01035638304</t>
  </si>
  <si>
    <t>16927</t>
  </si>
  <si>
    <t>6094325150956</t>
  </si>
  <si>
    <t>OOHASHI_JP_82509010002</t>
  </si>
  <si>
    <t>PJP030138600</t>
  </si>
  <si>
    <t>이수현</t>
  </si>
  <si>
    <t>01076219039</t>
  </si>
  <si>
    <t>42913</t>
  </si>
  <si>
    <t>6094325151038</t>
  </si>
  <si>
    <t>OOHASHI_JP_82509010003</t>
  </si>
  <si>
    <t>PJP030159159</t>
  </si>
  <si>
    <t>센시블 SENSIBLE</t>
  </si>
  <si>
    <t>01071077418</t>
  </si>
  <si>
    <t>11901</t>
  </si>
  <si>
    <t>6094325151085</t>
  </si>
  <si>
    <t>OOHASHI_JP_82509010004</t>
  </si>
  <si>
    <t>PJP030158809</t>
  </si>
  <si>
    <t>백경희</t>
  </si>
  <si>
    <t>01037142955</t>
  </si>
  <si>
    <t>6094325150935</t>
  </si>
  <si>
    <t>OOHASHI_JP_82509010005</t>
  </si>
  <si>
    <t>PJP030157377</t>
  </si>
  <si>
    <t>홍우경</t>
  </si>
  <si>
    <t>01047158647</t>
  </si>
  <si>
    <t>6094325150716</t>
  </si>
  <si>
    <t>OOHASHI_JP_82509010006</t>
  </si>
  <si>
    <t>PJP030145741</t>
  </si>
  <si>
    <t>고예나</t>
  </si>
  <si>
    <t>01085173822</t>
  </si>
  <si>
    <t>04335</t>
  </si>
  <si>
    <t>6094325150751</t>
  </si>
  <si>
    <t>OOHASHI_JP_82509010007</t>
  </si>
  <si>
    <t>PJP030137300</t>
  </si>
  <si>
    <t>송대건</t>
  </si>
  <si>
    <t>01021763670</t>
  </si>
  <si>
    <t>16519</t>
  </si>
  <si>
    <t>6094325150949</t>
  </si>
  <si>
    <t>OOHASHI_JP_82509010008</t>
  </si>
  <si>
    <t>PJP030163149</t>
  </si>
  <si>
    <t>01084361228</t>
  </si>
  <si>
    <t>03020</t>
  </si>
  <si>
    <t>6094325151199</t>
  </si>
  <si>
    <t>OOHASHI_JP_82509010009</t>
  </si>
  <si>
    <t>PJP030129699</t>
  </si>
  <si>
    <t>김지안</t>
  </si>
  <si>
    <t>01038781495</t>
  </si>
  <si>
    <t>50659</t>
  </si>
  <si>
    <t>6094325151267</t>
  </si>
  <si>
    <t>OOHASHI_JP_82509010010</t>
  </si>
  <si>
    <t>PJP030141476</t>
  </si>
  <si>
    <t>정수준</t>
  </si>
  <si>
    <t>01087038670</t>
  </si>
  <si>
    <t>6094325150808</t>
  </si>
  <si>
    <t>OOHASHI_JP_82509010011</t>
  </si>
  <si>
    <t>PJP030154745</t>
  </si>
  <si>
    <t>6094325150035</t>
  </si>
  <si>
    <t>OOHASHI_JP_82509010012</t>
  </si>
  <si>
    <t>PJP030130035</t>
  </si>
  <si>
    <t>정성진</t>
  </si>
  <si>
    <t>01082819600</t>
  </si>
  <si>
    <t>47024</t>
  </si>
  <si>
    <t>6094325151058</t>
  </si>
  <si>
    <t>OOHASHI_JP_82509010013</t>
  </si>
  <si>
    <t>PJP026428099</t>
  </si>
  <si>
    <t>송희진</t>
  </si>
  <si>
    <t>01085627294</t>
  </si>
  <si>
    <t>50644</t>
  </si>
  <si>
    <t>6094325151083</t>
  </si>
  <si>
    <t>OOHASHI_JP_82509010014</t>
  </si>
  <si>
    <t>PJP030143073</t>
  </si>
  <si>
    <t>한시연</t>
  </si>
  <si>
    <t>01050162663</t>
  </si>
  <si>
    <t>14029</t>
  </si>
  <si>
    <t>6094325148394</t>
  </si>
  <si>
    <t>OOHASHI_JP_82509010015</t>
  </si>
  <si>
    <t>PJP030139457</t>
  </si>
  <si>
    <t>박서정</t>
  </si>
  <si>
    <t>01055932031</t>
  </si>
  <si>
    <t>6094325150249</t>
  </si>
  <si>
    <t>OOHASHI_JP_82509010016</t>
  </si>
  <si>
    <t>PJP030131032</t>
  </si>
  <si>
    <t>강지원</t>
  </si>
  <si>
    <t>01090474088</t>
  </si>
  <si>
    <t>51515</t>
  </si>
  <si>
    <t>6094325150925</t>
  </si>
  <si>
    <t>OOHASHI_JP_82509010017</t>
  </si>
  <si>
    <t>PJP030164820</t>
  </si>
  <si>
    <t>김효진</t>
  </si>
  <si>
    <t>01077083273</t>
  </si>
  <si>
    <t>04184</t>
  </si>
  <si>
    <t>6094325151072</t>
  </si>
  <si>
    <t>OOHASHI_JP_82509010018</t>
  </si>
  <si>
    <t>PJP030131105</t>
  </si>
  <si>
    <t>도현지</t>
  </si>
  <si>
    <t>01095440758</t>
  </si>
  <si>
    <t>36729</t>
  </si>
  <si>
    <t>6094325151082</t>
  </si>
  <si>
    <t>OOHASHI_JP_82509010019</t>
  </si>
  <si>
    <t>PJP030139195</t>
  </si>
  <si>
    <t>6094325150890</t>
  </si>
  <si>
    <t>OOHASHI_JP_82509010020</t>
  </si>
  <si>
    <t>PJP026448082</t>
  </si>
  <si>
    <t>김정우</t>
  </si>
  <si>
    <t>01040684870</t>
  </si>
  <si>
    <t>34660</t>
  </si>
  <si>
    <t>6094325151218</t>
  </si>
  <si>
    <t>OOHASHI_JP_82509010021</t>
  </si>
  <si>
    <t>PJP030136123</t>
  </si>
  <si>
    <t>김현숙</t>
  </si>
  <si>
    <t>01039595946</t>
  </si>
  <si>
    <t>16999</t>
  </si>
  <si>
    <t>6094325150853</t>
  </si>
  <si>
    <t>OOHASHI_JP_82509010022</t>
  </si>
  <si>
    <t>PJP030132742</t>
  </si>
  <si>
    <t>빈진향</t>
  </si>
  <si>
    <t>01067414667</t>
  </si>
  <si>
    <t>35205</t>
  </si>
  <si>
    <t>6094325151023</t>
  </si>
  <si>
    <t>OOHASHI_JP_82509010023</t>
  </si>
  <si>
    <t>PJP030166481</t>
  </si>
  <si>
    <t>함경덕</t>
  </si>
  <si>
    <t>01032883311</t>
  </si>
  <si>
    <t>22020</t>
  </si>
  <si>
    <t>6094325151089</t>
  </si>
  <si>
    <t>OOHASHI_JP_82509010024</t>
  </si>
  <si>
    <t>PJP026424591</t>
  </si>
  <si>
    <t>조이서</t>
  </si>
  <si>
    <t>01029555718</t>
  </si>
  <si>
    <t>16918</t>
  </si>
  <si>
    <t>6094325151168</t>
  </si>
  <si>
    <t>OOHASHI_JP_82509010025</t>
  </si>
  <si>
    <t>PJP030160021</t>
  </si>
  <si>
    <t>최형은</t>
  </si>
  <si>
    <t>01093299474</t>
  </si>
  <si>
    <t>24456</t>
  </si>
  <si>
    <t>6094325149349</t>
  </si>
  <si>
    <t>OOHASHI_JP_82509010026</t>
  </si>
  <si>
    <t>PJP030136087</t>
  </si>
  <si>
    <t>김준규</t>
  </si>
  <si>
    <t>01093400024</t>
  </si>
  <si>
    <t>44737</t>
  </si>
  <si>
    <t>6094325150603</t>
  </si>
  <si>
    <t>OOHASHI_JP_82509010027</t>
  </si>
  <si>
    <t>PJP030134793</t>
  </si>
  <si>
    <t>구영모</t>
  </si>
  <si>
    <t>01086926043</t>
  </si>
  <si>
    <t>10879</t>
  </si>
  <si>
    <t>6094325151110</t>
  </si>
  <si>
    <t>OOHASHI_JP_82509010028</t>
  </si>
  <si>
    <t>PJP030162637</t>
  </si>
  <si>
    <t>언더세컨드</t>
  </si>
  <si>
    <t>01063162137</t>
  </si>
  <si>
    <t>03603</t>
  </si>
  <si>
    <t>6094325150582 (2)</t>
  </si>
  <si>
    <t>OOHASHI_JP_82509010029</t>
  </si>
  <si>
    <t>PJP030131653</t>
  </si>
  <si>
    <t>이재광</t>
  </si>
  <si>
    <t>01029900127</t>
  </si>
  <si>
    <t>44938</t>
  </si>
  <si>
    <t>6094325151193</t>
  </si>
  <si>
    <t>OOHASHI_JP_82509010030</t>
  </si>
  <si>
    <t>PJP030149291</t>
  </si>
  <si>
    <t>김미례</t>
  </si>
  <si>
    <t>01056397942</t>
  </si>
  <si>
    <t>07630</t>
  </si>
  <si>
    <t>6094325148192</t>
  </si>
  <si>
    <t>OOHASHI_JP_82509010031</t>
  </si>
  <si>
    <t>PJP030138761</t>
  </si>
  <si>
    <t>임소은</t>
  </si>
  <si>
    <t>01023013479</t>
  </si>
  <si>
    <t>10078</t>
  </si>
  <si>
    <t>6094325150783</t>
  </si>
  <si>
    <t>OOHASHI_JP_82509010032</t>
  </si>
  <si>
    <t>PJP030131221</t>
  </si>
  <si>
    <t>최성윤</t>
  </si>
  <si>
    <t>01045832897</t>
  </si>
  <si>
    <t>04709</t>
  </si>
  <si>
    <t>6094325151259</t>
  </si>
  <si>
    <t>OOHASHI_JP_82509010033</t>
  </si>
  <si>
    <t>PJP030149749</t>
  </si>
  <si>
    <t>양도현</t>
  </si>
  <si>
    <t>01093012101</t>
  </si>
  <si>
    <t>6094325150088</t>
  </si>
  <si>
    <t>OOHASHI_JP_82509010034</t>
  </si>
  <si>
    <t>PJP030129383</t>
  </si>
  <si>
    <t>윤시온</t>
  </si>
  <si>
    <t>01051049015</t>
  </si>
  <si>
    <t>22185</t>
  </si>
  <si>
    <t>6094325163723</t>
  </si>
  <si>
    <t>OOHASHI_JP_82509010035</t>
  </si>
  <si>
    <t>PJP030152156</t>
  </si>
  <si>
    <t>최종현</t>
  </si>
  <si>
    <t>01089241812</t>
  </si>
  <si>
    <t>6094325151024</t>
  </si>
  <si>
    <t>OOHASHI_JP_82509010036</t>
  </si>
  <si>
    <t>PJP030164883</t>
  </si>
  <si>
    <t>허연희</t>
  </si>
  <si>
    <t>01057393193</t>
  </si>
  <si>
    <t>12784</t>
  </si>
  <si>
    <t>6094325150896</t>
  </si>
  <si>
    <t>OOHASHI_JP_82509010037</t>
  </si>
  <si>
    <t>PJP030135664</t>
  </si>
  <si>
    <t>이지희</t>
  </si>
  <si>
    <t>01090579354</t>
  </si>
  <si>
    <t>16877</t>
  </si>
  <si>
    <t>6094325150977</t>
  </si>
  <si>
    <t>OOHASHI_JP_82509010038</t>
  </si>
  <si>
    <t>PJP030142892</t>
  </si>
  <si>
    <t>김윤</t>
  </si>
  <si>
    <t>01063921521</t>
  </si>
  <si>
    <t>14288</t>
  </si>
  <si>
    <t>6094325150110</t>
  </si>
  <si>
    <t>OOHASHI_JP_82509010044</t>
  </si>
  <si>
    <t>PJP030154554</t>
  </si>
  <si>
    <t>이도겸</t>
  </si>
  <si>
    <t>01050037030</t>
  </si>
  <si>
    <t>6094325150929</t>
  </si>
  <si>
    <t>OOHASHI_JP_82509010045</t>
  </si>
  <si>
    <t>PJP030155917</t>
  </si>
  <si>
    <t>이지유</t>
  </si>
  <si>
    <t>01026358677</t>
  </si>
  <si>
    <t>16534</t>
  </si>
  <si>
    <t>6094325150846</t>
  </si>
  <si>
    <t>OOHASHI_JP_82509010046</t>
  </si>
  <si>
    <t>PJP030166559</t>
  </si>
  <si>
    <t>박정호</t>
  </si>
  <si>
    <t>01037379694</t>
  </si>
  <si>
    <t>6094325149605</t>
  </si>
  <si>
    <t>OOHASHI_JP_82509010047</t>
  </si>
  <si>
    <t>PJP030130607</t>
  </si>
  <si>
    <t>01053541397</t>
  </si>
  <si>
    <t>33477</t>
  </si>
  <si>
    <t>6094325146910</t>
  </si>
  <si>
    <t>OOHASHI_JP_82509010048</t>
  </si>
  <si>
    <t>PJP030149416</t>
  </si>
  <si>
    <t>김은지</t>
  </si>
  <si>
    <t>01071835268</t>
  </si>
  <si>
    <t>04194</t>
  </si>
  <si>
    <t>6094325151136</t>
  </si>
  <si>
    <t>OOHASHI_JP_82509010049</t>
  </si>
  <si>
    <t>PJP030156536</t>
  </si>
  <si>
    <t>6094325150801</t>
  </si>
  <si>
    <t>OOHASHI_JP_82509010050</t>
  </si>
  <si>
    <t>PJP030162046</t>
  </si>
  <si>
    <t>6094325151286</t>
  </si>
  <si>
    <t>OOHASHI_JP_82509010051</t>
  </si>
  <si>
    <t>PJP026457964</t>
  </si>
  <si>
    <t>김나임</t>
  </si>
  <si>
    <t>01044961015</t>
  </si>
  <si>
    <t>53295</t>
  </si>
  <si>
    <t>6094325150868</t>
  </si>
  <si>
    <t>OOHASHI_JP_82509010052</t>
  </si>
  <si>
    <t>PJP030157265</t>
  </si>
  <si>
    <t>장혜민</t>
  </si>
  <si>
    <t>01091829289</t>
  </si>
  <si>
    <t>05507</t>
  </si>
  <si>
    <t>6094325151076</t>
  </si>
  <si>
    <t>OOHASHI_JP_82509010053</t>
  </si>
  <si>
    <t>PJP030141663</t>
  </si>
  <si>
    <t>이형철</t>
  </si>
  <si>
    <t>01030772955</t>
  </si>
  <si>
    <t>6094325151135</t>
  </si>
  <si>
    <t>OOHASHI_JP_82509010054</t>
  </si>
  <si>
    <t>PJP030145475</t>
  </si>
  <si>
    <t>이정권</t>
  </si>
  <si>
    <t>01035070306</t>
  </si>
  <si>
    <t>6094325151091</t>
  </si>
  <si>
    <t>OOHASHI_JP_82509010055</t>
  </si>
  <si>
    <t>PJP030156608</t>
  </si>
  <si>
    <t>정다운</t>
  </si>
  <si>
    <t>01054700722</t>
  </si>
  <si>
    <t>63559</t>
  </si>
  <si>
    <t>6094325151034</t>
  </si>
  <si>
    <t>OOHASHI_JP_82509010056</t>
  </si>
  <si>
    <t>PJP030157011</t>
  </si>
  <si>
    <t>박정원</t>
  </si>
  <si>
    <t>01027260753</t>
  </si>
  <si>
    <t>58417</t>
  </si>
  <si>
    <t>6094325150948</t>
  </si>
  <si>
    <t>OOHASHI_JP_82509010057</t>
  </si>
  <si>
    <t>PJP030147625</t>
  </si>
  <si>
    <t>마그레세라</t>
  </si>
  <si>
    <t>01046177078</t>
  </si>
  <si>
    <t>21567</t>
  </si>
  <si>
    <t>6094325150681</t>
  </si>
  <si>
    <t>OOHASHI_JP_82509010058</t>
  </si>
  <si>
    <t>PJP030164844</t>
  </si>
  <si>
    <t>이상찬</t>
  </si>
  <si>
    <t>01055573166</t>
  </si>
  <si>
    <t>16322</t>
  </si>
  <si>
    <t>6094325146254</t>
  </si>
  <si>
    <t>OOHASHI_JP_82509010059</t>
  </si>
  <si>
    <t>PJP030141353</t>
  </si>
  <si>
    <t>6094325150387</t>
  </si>
  <si>
    <t>OOHASHI_JP_82509010060</t>
  </si>
  <si>
    <t>PJP030165669</t>
  </si>
  <si>
    <t>신옥선</t>
  </si>
  <si>
    <t>01093871157</t>
  </si>
  <si>
    <t>42483</t>
  </si>
  <si>
    <t>6094325150937</t>
  </si>
  <si>
    <t>OOHASHI_JP_82509010061</t>
  </si>
  <si>
    <t>PJP030147259</t>
  </si>
  <si>
    <t>정진영</t>
  </si>
  <si>
    <t>01062107206</t>
  </si>
  <si>
    <t>06323</t>
  </si>
  <si>
    <t>6094325150577</t>
  </si>
  <si>
    <t>OOHASHI_JP_82509010062</t>
  </si>
  <si>
    <t>PJP030150417</t>
  </si>
  <si>
    <t>이아진</t>
  </si>
  <si>
    <t>01085627651</t>
  </si>
  <si>
    <t>44453</t>
  </si>
  <si>
    <t>6094325150444</t>
  </si>
  <si>
    <t>OOHASHI_JP_82509010063</t>
  </si>
  <si>
    <t>PJP030148037</t>
  </si>
  <si>
    <t>김의수</t>
  </si>
  <si>
    <t>01038714585</t>
  </si>
  <si>
    <t>22535</t>
  </si>
  <si>
    <t>6094325151017</t>
  </si>
  <si>
    <t>OOHASHI_JP_82509010064</t>
  </si>
  <si>
    <t>PJP030134914</t>
  </si>
  <si>
    <t>이유상</t>
  </si>
  <si>
    <t>01093399426</t>
  </si>
  <si>
    <t>03737</t>
  </si>
  <si>
    <t>6094325151153</t>
  </si>
  <si>
    <t>OOHASHI_JP_82509010065</t>
  </si>
  <si>
    <t>PJP030142148</t>
  </si>
  <si>
    <t>강우현</t>
  </si>
  <si>
    <t>01047903368</t>
  </si>
  <si>
    <t>10404</t>
  </si>
  <si>
    <t>6094325150728</t>
  </si>
  <si>
    <t>OOHASHI_JP_82509010066</t>
  </si>
  <si>
    <t>PJP026449281</t>
  </si>
  <si>
    <t>6094325151123</t>
  </si>
  <si>
    <t>OOHASHI_JP_82509010067</t>
  </si>
  <si>
    <t>PJP030138852</t>
  </si>
  <si>
    <t>이혜린</t>
  </si>
  <si>
    <t>01027886535</t>
  </si>
  <si>
    <t>06943</t>
  </si>
  <si>
    <t>6094325150203</t>
  </si>
  <si>
    <t>OOHASHI_JP_82509010068</t>
  </si>
  <si>
    <t>PJP030149118</t>
  </si>
  <si>
    <t>추진욱</t>
  </si>
  <si>
    <t>01052057597</t>
  </si>
  <si>
    <t>25475</t>
  </si>
  <si>
    <t>6094325150974</t>
  </si>
  <si>
    <t>OOHASHI_JP_82509010069</t>
  </si>
  <si>
    <t>PJP030152318</t>
  </si>
  <si>
    <t>류하나</t>
  </si>
  <si>
    <t>01042269708</t>
  </si>
  <si>
    <t>35290</t>
  </si>
  <si>
    <t>6094325151179</t>
  </si>
  <si>
    <t>OOHASHI_JP_82509010070</t>
  </si>
  <si>
    <t>PJP030149512</t>
  </si>
  <si>
    <t>구자정</t>
  </si>
  <si>
    <t>01077149581</t>
  </si>
  <si>
    <t>48114</t>
  </si>
  <si>
    <t>6094325150787</t>
  </si>
  <si>
    <t>OOHASHI_JP_82509010071</t>
  </si>
  <si>
    <t>PJP030130185</t>
  </si>
  <si>
    <t>이은주</t>
  </si>
  <si>
    <t>01046455018</t>
  </si>
  <si>
    <t>17869</t>
  </si>
  <si>
    <t>6094325151217</t>
  </si>
  <si>
    <t>OOHASHI_JP_82509010072</t>
  </si>
  <si>
    <t>PJP030146315</t>
  </si>
  <si>
    <t>김청수</t>
  </si>
  <si>
    <t>01095659622</t>
  </si>
  <si>
    <t>6094325151028</t>
  </si>
  <si>
    <t>OOHASHI_JP_82509010073</t>
  </si>
  <si>
    <t>PJP030162709</t>
  </si>
  <si>
    <t>홍유진</t>
  </si>
  <si>
    <t>01047684967</t>
  </si>
  <si>
    <t>06925</t>
  </si>
  <si>
    <t>6094325150841</t>
  </si>
  <si>
    <t>OOHASHI_JP_82509010074</t>
  </si>
  <si>
    <t>PJP026434077</t>
  </si>
  <si>
    <t>손권희</t>
  </si>
  <si>
    <t>01042626700</t>
  </si>
  <si>
    <t>31141</t>
  </si>
  <si>
    <t>6094325149874</t>
  </si>
  <si>
    <t>OOHASHI_JP_82509010075</t>
  </si>
  <si>
    <t>PJP030161219</t>
  </si>
  <si>
    <t>안형일</t>
  </si>
  <si>
    <t>01064390139</t>
  </si>
  <si>
    <t>04422</t>
  </si>
  <si>
    <t>6094325150893</t>
  </si>
  <si>
    <t>OOHASHI_JP_82509010076</t>
  </si>
  <si>
    <t>PJP030159239</t>
  </si>
  <si>
    <t>임전경</t>
  </si>
  <si>
    <t>01054777734</t>
  </si>
  <si>
    <t>01814</t>
  </si>
  <si>
    <t>6094325150862</t>
  </si>
  <si>
    <t>OOHASHI_JP_82509010077</t>
  </si>
  <si>
    <t>PJP030139028</t>
  </si>
  <si>
    <t>권순형</t>
  </si>
  <si>
    <t>01080728309</t>
  </si>
  <si>
    <t>16841</t>
  </si>
  <si>
    <t>6094325150790</t>
  </si>
  <si>
    <t>OOHASHI_JP_82509020001</t>
  </si>
  <si>
    <t>PJP030156899</t>
  </si>
  <si>
    <t>이지선</t>
  </si>
  <si>
    <t>01024600113</t>
  </si>
  <si>
    <t>6094325151290</t>
  </si>
  <si>
    <t>OOHASHI_JP_82509020002</t>
  </si>
  <si>
    <t>PJP030161968</t>
  </si>
  <si>
    <t>윤소연</t>
  </si>
  <si>
    <t>01028474570</t>
  </si>
  <si>
    <t>06131</t>
  </si>
  <si>
    <t>6094325151138</t>
  </si>
  <si>
    <t>OOHASHI_JP_82509020003</t>
  </si>
  <si>
    <t>PJP030131071</t>
  </si>
  <si>
    <t>임영진</t>
  </si>
  <si>
    <t>01053665983</t>
  </si>
  <si>
    <t>10242</t>
  </si>
  <si>
    <t>6094325150994</t>
  </si>
  <si>
    <t>OOHASHI_JP_82509020004</t>
  </si>
  <si>
    <t>PJP030165704</t>
  </si>
  <si>
    <t>김경모</t>
  </si>
  <si>
    <t>01020602123</t>
  </si>
  <si>
    <t>16821</t>
  </si>
  <si>
    <t>6094325151261</t>
  </si>
  <si>
    <t>OOHASHI_JP_82509020005</t>
  </si>
  <si>
    <t>PJP030152557</t>
  </si>
  <si>
    <t>03741</t>
  </si>
  <si>
    <t>6094325150855</t>
  </si>
  <si>
    <t>OOHASHI_JP_82509020006</t>
  </si>
  <si>
    <t>PJP030129982</t>
  </si>
  <si>
    <t>배진섭</t>
  </si>
  <si>
    <t>01022229265</t>
  </si>
  <si>
    <t>18518</t>
  </si>
  <si>
    <t>6094325151102</t>
  </si>
  <si>
    <t>OOHASHI_JP_82509020007</t>
  </si>
  <si>
    <t>PJP030152163</t>
  </si>
  <si>
    <t>최윤서</t>
  </si>
  <si>
    <t>01096440286</t>
  </si>
  <si>
    <t>6094325150867</t>
  </si>
  <si>
    <t>OOHASHI_JP_82509020008</t>
  </si>
  <si>
    <t>PJP030131066</t>
  </si>
  <si>
    <t>신수빈</t>
  </si>
  <si>
    <t>01089333401</t>
  </si>
  <si>
    <t>16099</t>
  </si>
  <si>
    <t>6094325150663</t>
  </si>
  <si>
    <t>OOHASHI_JP_82509020009</t>
  </si>
  <si>
    <t>PJP030141954</t>
  </si>
  <si>
    <t>서준우</t>
  </si>
  <si>
    <t>01026272043</t>
  </si>
  <si>
    <t>01706</t>
  </si>
  <si>
    <t>6094325149953</t>
  </si>
  <si>
    <t>OOHASHI_JP_82509020010</t>
  </si>
  <si>
    <t>PJP030156306</t>
  </si>
  <si>
    <t>6094325151201</t>
  </si>
  <si>
    <t>OOHASHI_JP_82509020011</t>
  </si>
  <si>
    <t>PJP030134953</t>
  </si>
  <si>
    <t>차호열</t>
  </si>
  <si>
    <t>01032397777</t>
  </si>
  <si>
    <t>6094325150239</t>
  </si>
  <si>
    <t>OOHASHI_JP_82509020012</t>
  </si>
  <si>
    <t>PJP030132963</t>
  </si>
  <si>
    <t>서진영</t>
  </si>
  <si>
    <t>01051342486</t>
  </si>
  <si>
    <t>42511</t>
  </si>
  <si>
    <t>6094325148714</t>
  </si>
  <si>
    <t>OOHASHI_JP_82509020013</t>
  </si>
  <si>
    <t>PJP030160835</t>
  </si>
  <si>
    <t>6094325150004</t>
  </si>
  <si>
    <t>OOHASHI_JP_82509020014</t>
  </si>
  <si>
    <t>PJP030162570</t>
  </si>
  <si>
    <t>구본중</t>
  </si>
  <si>
    <t>01094198316</t>
  </si>
  <si>
    <t>6094325151103</t>
  </si>
  <si>
    <t>OOHASHI_JP_82509020015</t>
  </si>
  <si>
    <t>PJP030165055</t>
  </si>
  <si>
    <t>김혜지</t>
  </si>
  <si>
    <t>01039368502</t>
  </si>
  <si>
    <t>14672</t>
  </si>
  <si>
    <t>6094325150772</t>
  </si>
  <si>
    <t>OOHASHI_JP_82509020016</t>
  </si>
  <si>
    <t>PJP030167425</t>
  </si>
  <si>
    <t>권혁로</t>
  </si>
  <si>
    <t>01033932147</t>
  </si>
  <si>
    <t>6094325151346</t>
  </si>
  <si>
    <t>OOHASHI_JP_82509020017</t>
  </si>
  <si>
    <t>PJP030139335</t>
  </si>
  <si>
    <t>01022596036</t>
  </si>
  <si>
    <t>6094325151006</t>
  </si>
  <si>
    <t>OOHASHI_JP_82509020018</t>
  </si>
  <si>
    <t>PJP030162468</t>
  </si>
  <si>
    <t>01087561843</t>
  </si>
  <si>
    <t>08608</t>
  </si>
  <si>
    <t>6094325150678</t>
  </si>
  <si>
    <t>OOHASHI_JP_82509020019</t>
  </si>
  <si>
    <t>PJP030163283</t>
  </si>
  <si>
    <t>박현아</t>
  </si>
  <si>
    <t>01063420655</t>
  </si>
  <si>
    <t>16978</t>
  </si>
  <si>
    <t>6094325149275</t>
  </si>
  <si>
    <t>OOHASHI_JP_82509020020</t>
  </si>
  <si>
    <t>PJP030155329</t>
  </si>
  <si>
    <t>심현석</t>
  </si>
  <si>
    <t>01062198835</t>
  </si>
  <si>
    <t>05841</t>
  </si>
  <si>
    <t>6094325151035</t>
  </si>
  <si>
    <t>OOHASHI_JP_82509020021</t>
  </si>
  <si>
    <t>PJP030144970</t>
  </si>
  <si>
    <t>01063829531</t>
  </si>
  <si>
    <t>6094325150989</t>
  </si>
  <si>
    <t>OOHASHI_JP_82509020022</t>
  </si>
  <si>
    <t>PJP030158795</t>
  </si>
  <si>
    <t>최정명</t>
  </si>
  <si>
    <t>01023245627</t>
  </si>
  <si>
    <t>17079</t>
  </si>
  <si>
    <t>6094325149985</t>
  </si>
  <si>
    <t>OOHASHI_JP_82509020023</t>
  </si>
  <si>
    <t>PJP030129240</t>
  </si>
  <si>
    <t>6094325149127</t>
  </si>
  <si>
    <t>OOHASHI_JP_82509020024</t>
  </si>
  <si>
    <t>PJP030134957</t>
  </si>
  <si>
    <t>명지연</t>
  </si>
  <si>
    <t>01056052383</t>
  </si>
  <si>
    <t>6094325150214</t>
  </si>
  <si>
    <t>OOHASHI_JP_82509020025</t>
  </si>
  <si>
    <t>PJP030133177</t>
  </si>
  <si>
    <t>문정원</t>
  </si>
  <si>
    <t>01099803124</t>
  </si>
  <si>
    <t>18372</t>
  </si>
  <si>
    <t>6094325149961</t>
  </si>
  <si>
    <t>OOHASHI_JP_82509020026</t>
  </si>
  <si>
    <t>PJP030135586</t>
  </si>
  <si>
    <t>최윤지</t>
  </si>
  <si>
    <t>01047309458</t>
  </si>
  <si>
    <t>04729</t>
  </si>
  <si>
    <t>6094325145792</t>
  </si>
  <si>
    <t>OOHASHI_JP_82509020027</t>
  </si>
  <si>
    <t>PJP030165048</t>
  </si>
  <si>
    <t>백승철</t>
  </si>
  <si>
    <t>01030785208</t>
  </si>
  <si>
    <t>33439</t>
  </si>
  <si>
    <t>6094325150219</t>
  </si>
  <si>
    <t>OOHASHI_JP_82509020028</t>
  </si>
  <si>
    <t>PJP030164919</t>
  </si>
  <si>
    <t>6094325151118</t>
  </si>
  <si>
    <t>OOHASHI_JP_82509020029</t>
  </si>
  <si>
    <t>PJP030136112</t>
  </si>
  <si>
    <t>박태희</t>
  </si>
  <si>
    <t>01038700972</t>
  </si>
  <si>
    <t>08759</t>
  </si>
  <si>
    <t>6094325150851</t>
  </si>
  <si>
    <t>OOHASHI_JP_82509020030</t>
  </si>
  <si>
    <t>PJP030141868</t>
  </si>
  <si>
    <t>전은이</t>
  </si>
  <si>
    <t>01055206374</t>
  </si>
  <si>
    <t>14996</t>
  </si>
  <si>
    <t>6094325150589</t>
  </si>
  <si>
    <t>OOHASHI_JP_82509020031</t>
  </si>
  <si>
    <t>PJP030149176</t>
  </si>
  <si>
    <t>정서윤</t>
  </si>
  <si>
    <t>01029063882</t>
  </si>
  <si>
    <t>16552</t>
  </si>
  <si>
    <t>6094325151255</t>
  </si>
  <si>
    <t>OOHASHI_JP_82509020032</t>
  </si>
  <si>
    <t>PJP030132760</t>
  </si>
  <si>
    <t>6094325151210</t>
  </si>
  <si>
    <t>OOHASHI_JP_82509020033</t>
  </si>
  <si>
    <t>PJP030131441</t>
  </si>
  <si>
    <t>6094325150062</t>
  </si>
  <si>
    <t>OOHASHI_JP_82509020034</t>
  </si>
  <si>
    <t>PJP030165710</t>
  </si>
  <si>
    <t>6094325150834</t>
  </si>
  <si>
    <t>OOHASHI_JP_82509020035</t>
  </si>
  <si>
    <t>PJP026426803</t>
  </si>
  <si>
    <t>최준석</t>
  </si>
  <si>
    <t>01096900899</t>
  </si>
  <si>
    <t>05607</t>
  </si>
  <si>
    <t>6094325150981</t>
  </si>
  <si>
    <t>OOHASHI_JP_82509020036</t>
  </si>
  <si>
    <t>PJP030135895</t>
  </si>
  <si>
    <t>이정수</t>
  </si>
  <si>
    <t>01030725076</t>
  </si>
  <si>
    <t>46764</t>
  </si>
  <si>
    <t>6094325151124</t>
  </si>
  <si>
    <t>OOHASHI_JP_82509020037</t>
  </si>
  <si>
    <t>PJP030163804</t>
  </si>
  <si>
    <t>01022613635</t>
  </si>
  <si>
    <t>10851</t>
  </si>
  <si>
    <t>6094325150534</t>
  </si>
  <si>
    <t>OOHASHI_JP_82509020038</t>
  </si>
  <si>
    <t>PJP030164076</t>
  </si>
  <si>
    <t>문상일</t>
  </si>
  <si>
    <t>01042040725</t>
  </si>
  <si>
    <t>6094325150982</t>
  </si>
  <si>
    <t>OOHASHI_JP_82509020039</t>
  </si>
  <si>
    <t>PJP030150043</t>
  </si>
  <si>
    <t>6094325150581</t>
  </si>
  <si>
    <t>OOHASHI_JP_82509020040</t>
  </si>
  <si>
    <t>PJP030148744</t>
  </si>
  <si>
    <t>6094325146937</t>
  </si>
  <si>
    <t>OOHASHI_JP_82509020041</t>
  </si>
  <si>
    <t>PJP030155057</t>
  </si>
  <si>
    <t>조광희</t>
  </si>
  <si>
    <t>01033194192</t>
  </si>
  <si>
    <t>6094325137392</t>
  </si>
  <si>
    <t>OOHASHI_JP_82509020042</t>
  </si>
  <si>
    <t>PJP030154032</t>
  </si>
  <si>
    <t>김선아</t>
  </si>
  <si>
    <t>01082708070</t>
  </si>
  <si>
    <t>15455</t>
  </si>
  <si>
    <t>6094325151215</t>
  </si>
  <si>
    <t>OOHASHI_JP_82509020043</t>
  </si>
  <si>
    <t>PJP030145709</t>
  </si>
  <si>
    <t>윤다영</t>
  </si>
  <si>
    <t>01045090383</t>
  </si>
  <si>
    <t>01417</t>
  </si>
  <si>
    <t>6094325151190</t>
  </si>
  <si>
    <t>OOHASHI_JP_82509020044</t>
  </si>
  <si>
    <t>PJP030158628</t>
  </si>
  <si>
    <t>박재회</t>
  </si>
  <si>
    <t>01050029086</t>
  </si>
  <si>
    <t>02763</t>
  </si>
  <si>
    <t>6094325151197</t>
  </si>
  <si>
    <t>OOHASHI_JP_82509020045</t>
  </si>
  <si>
    <t>PJP030166954</t>
  </si>
  <si>
    <t>6094325150860</t>
  </si>
  <si>
    <t>OOHASHI_JP_82509020046</t>
  </si>
  <si>
    <t>PJP030149796</t>
  </si>
  <si>
    <t>권은혁</t>
  </si>
  <si>
    <t>01049145665</t>
  </si>
  <si>
    <t>11516</t>
  </si>
  <si>
    <t>6094325150592</t>
  </si>
  <si>
    <t>OOHASHI_JP_82509020047</t>
  </si>
  <si>
    <t>PJP030133969</t>
  </si>
  <si>
    <t>01066508798</t>
  </si>
  <si>
    <t>10939</t>
  </si>
  <si>
    <t>6094325150858</t>
  </si>
  <si>
    <t>OOHASHI_JP_82509020048</t>
  </si>
  <si>
    <t>PJP030166900</t>
  </si>
  <si>
    <t>이휘우</t>
  </si>
  <si>
    <t>01043172410</t>
  </si>
  <si>
    <t>12908</t>
  </si>
  <si>
    <t>6094325150915</t>
  </si>
  <si>
    <t>OOHASHI_JP_82509020049</t>
  </si>
  <si>
    <t>PJP030134134</t>
  </si>
  <si>
    <t>정하영</t>
  </si>
  <si>
    <t>01049212069</t>
  </si>
  <si>
    <t>38110</t>
  </si>
  <si>
    <t>6094325148738</t>
  </si>
  <si>
    <t>OOHASHI_JP_82509020050</t>
  </si>
  <si>
    <t>PJP030146211</t>
  </si>
  <si>
    <t>6094325150904</t>
  </si>
  <si>
    <t>OOHASHI_JP_82509020051</t>
  </si>
  <si>
    <t>PJP030163238</t>
  </si>
  <si>
    <t>허은정</t>
  </si>
  <si>
    <t>01046146628</t>
  </si>
  <si>
    <t>01107</t>
  </si>
  <si>
    <t>6094325148715</t>
  </si>
  <si>
    <t>OOHASHI_JP_82509020052</t>
  </si>
  <si>
    <t>PJP030156701</t>
  </si>
  <si>
    <t>차민경</t>
  </si>
  <si>
    <t>01041826250</t>
  </si>
  <si>
    <t>58622</t>
  </si>
  <si>
    <t>6094325151126</t>
  </si>
  <si>
    <t>OOHASHI_JP_82509020090</t>
  </si>
  <si>
    <t>PJP030145407</t>
  </si>
  <si>
    <t>박지용</t>
  </si>
  <si>
    <t>01045672255</t>
  </si>
  <si>
    <t>41588</t>
  </si>
  <si>
    <t>6094325151257</t>
  </si>
  <si>
    <t>OOHASHI_JP_82509020091</t>
  </si>
  <si>
    <t>PJP030151147</t>
  </si>
  <si>
    <t>김성현</t>
  </si>
  <si>
    <t>01040795716</t>
  </si>
  <si>
    <t>02796</t>
  </si>
  <si>
    <t>6094325151001</t>
  </si>
  <si>
    <t>OOHASHI_JP_82509020092</t>
  </si>
  <si>
    <t>PJP030149019</t>
  </si>
  <si>
    <t>이시은</t>
  </si>
  <si>
    <t>01040533217</t>
  </si>
  <si>
    <t>02751</t>
  </si>
  <si>
    <t>6094325151109</t>
  </si>
  <si>
    <t>OOHASHI_JP_82509020093</t>
  </si>
  <si>
    <t>PJP030133193</t>
  </si>
  <si>
    <t>6094325151318</t>
  </si>
  <si>
    <t>OOHASHI_JP_82509020094</t>
  </si>
  <si>
    <t>PJP030133167</t>
  </si>
  <si>
    <t>6094325151165</t>
  </si>
  <si>
    <t>OOHASHI_JP_82509020095</t>
  </si>
  <si>
    <t>PJP030145467</t>
  </si>
  <si>
    <t>유현민</t>
  </si>
  <si>
    <t>01048243806</t>
  </si>
  <si>
    <t>08787</t>
  </si>
  <si>
    <t>6094325149845</t>
  </si>
  <si>
    <t>OOHASHI_JP_82509020096</t>
  </si>
  <si>
    <t>PJP030150643</t>
  </si>
  <si>
    <t>윤수현</t>
  </si>
  <si>
    <t>01053426232</t>
  </si>
  <si>
    <t>06094</t>
  </si>
  <si>
    <t>6094325149882</t>
  </si>
  <si>
    <t>OOHASHI_JP_82509020097</t>
  </si>
  <si>
    <t>PJP030159572</t>
  </si>
  <si>
    <t>이덕민</t>
  </si>
  <si>
    <t>01094410029</t>
  </si>
  <si>
    <t>03409</t>
  </si>
  <si>
    <t>6094325151270</t>
  </si>
  <si>
    <t>OOHASHI_JP_82509020098</t>
  </si>
  <si>
    <t>PJP030160175</t>
  </si>
  <si>
    <t>방건형</t>
  </si>
  <si>
    <t>01045280579</t>
  </si>
  <si>
    <t>6094325151281</t>
  </si>
  <si>
    <t>OOHASHI_JP_82509020099</t>
  </si>
  <si>
    <t>PJP030159449</t>
  </si>
  <si>
    <t>한규태</t>
  </si>
  <si>
    <t>01095313643</t>
  </si>
  <si>
    <t>07211</t>
  </si>
  <si>
    <t>6094325150568</t>
  </si>
  <si>
    <t>OOHASHI_JP_82509020100</t>
  </si>
  <si>
    <t>PJP026448293</t>
  </si>
  <si>
    <t>전선인</t>
  </si>
  <si>
    <t>01074207250</t>
  </si>
  <si>
    <t>50527</t>
  </si>
  <si>
    <t>6094325151357</t>
  </si>
  <si>
    <t>OOHASHI_JP_82509020101</t>
  </si>
  <si>
    <t>PJP030129572</t>
  </si>
  <si>
    <t>김우진</t>
  </si>
  <si>
    <t>01077684456</t>
  </si>
  <si>
    <t>01032</t>
  </si>
  <si>
    <t>6094325151250</t>
  </si>
  <si>
    <t>OOHASHI_JP_82509020102</t>
  </si>
  <si>
    <t>PJP030140908</t>
  </si>
  <si>
    <t>김서진</t>
  </si>
  <si>
    <t>01077060888</t>
  </si>
  <si>
    <t>6094325150009</t>
  </si>
  <si>
    <t>OOHASHI_JP_82509020103</t>
  </si>
  <si>
    <t>PJP030128979</t>
  </si>
  <si>
    <t>6094325151265</t>
  </si>
  <si>
    <t>OOHASHI_JP_82509020104</t>
  </si>
  <si>
    <t>PJP030153512</t>
  </si>
  <si>
    <t>모재호</t>
  </si>
  <si>
    <t>01088863695</t>
  </si>
  <si>
    <t>31962</t>
  </si>
  <si>
    <t>6094325149731</t>
  </si>
  <si>
    <t>OOHASHI_JP_82509020105</t>
  </si>
  <si>
    <t>PJP030149791</t>
  </si>
  <si>
    <t>이종민</t>
  </si>
  <si>
    <t>01037571023</t>
  </si>
  <si>
    <t>14349</t>
  </si>
  <si>
    <t>6094325150241</t>
  </si>
  <si>
    <t>OOHASHI_JP_82509020106</t>
  </si>
  <si>
    <t>PJP030129442</t>
  </si>
  <si>
    <t>김정일</t>
  </si>
  <si>
    <t>01083263059</t>
  </si>
  <si>
    <t>41543</t>
  </si>
  <si>
    <t>6094325151130</t>
  </si>
  <si>
    <t>OOHASHI_JP_82509030025</t>
  </si>
  <si>
    <t>PJP030163966</t>
  </si>
  <si>
    <t>서기수</t>
  </si>
  <si>
    <t>01090362478</t>
  </si>
  <si>
    <t>6094325151133</t>
  </si>
  <si>
    <t>OOHASHI_JP_82509030026</t>
  </si>
  <si>
    <t>PJP030164323</t>
  </si>
  <si>
    <t>임국빈</t>
  </si>
  <si>
    <t>01025887717</t>
  </si>
  <si>
    <t>35284</t>
  </si>
  <si>
    <t>6094325148861</t>
  </si>
  <si>
    <t>OOHASHI_JP_82509030027</t>
  </si>
  <si>
    <t>PJP030134790</t>
  </si>
  <si>
    <t>01023645305</t>
  </si>
  <si>
    <t>6094325159017</t>
  </si>
  <si>
    <t>OOHASHI_JP_82509030028</t>
  </si>
  <si>
    <t>PJP030146964</t>
  </si>
  <si>
    <t>01096149714</t>
  </si>
  <si>
    <t>08654</t>
  </si>
  <si>
    <t>6094325151338</t>
  </si>
  <si>
    <t>OOHASHI_JP_82509030029</t>
  </si>
  <si>
    <t>PJP030166953</t>
  </si>
  <si>
    <t>박승우</t>
  </si>
  <si>
    <t>01025612714</t>
  </si>
  <si>
    <t>15872</t>
  </si>
  <si>
    <t>6094325150025</t>
  </si>
  <si>
    <t>OOHASHI_JP_82509030030</t>
  </si>
  <si>
    <t>PJP030150844</t>
  </si>
  <si>
    <t>임지아</t>
  </si>
  <si>
    <t>01028670956</t>
  </si>
  <si>
    <t>61168</t>
  </si>
  <si>
    <t>6094325142749</t>
  </si>
  <si>
    <t>OOHASHI_JP_82509030031</t>
  </si>
  <si>
    <t>PJP030162747</t>
  </si>
  <si>
    <t>안상현</t>
  </si>
  <si>
    <t>01042292118</t>
  </si>
  <si>
    <t>06372</t>
  </si>
  <si>
    <t>6094325151323</t>
  </si>
  <si>
    <t>OOHASHI_JP_82509030032</t>
  </si>
  <si>
    <t>PJP030132817</t>
  </si>
  <si>
    <t>6094325151131</t>
  </si>
  <si>
    <t>OOHASHI_JP_82509030033</t>
  </si>
  <si>
    <t>PJP030156881</t>
  </si>
  <si>
    <t>6094325151112</t>
  </si>
  <si>
    <t>OOHASHI_JP_82509030034</t>
  </si>
  <si>
    <t>PJP026435470</t>
  </si>
  <si>
    <t>6094325151320</t>
  </si>
  <si>
    <t>OOHASHI_JP_82509030035</t>
  </si>
  <si>
    <t>PJP030160833</t>
  </si>
  <si>
    <t>정희정</t>
  </si>
  <si>
    <t>01085374097</t>
  </si>
  <si>
    <t>39200</t>
  </si>
  <si>
    <t>6094325148053</t>
  </si>
  <si>
    <t>OOHASHI_JP_82509030036</t>
  </si>
  <si>
    <t>PJP030147590</t>
  </si>
  <si>
    <t>6094325149941</t>
  </si>
  <si>
    <t>OOHASHI_JP_82509030037</t>
  </si>
  <si>
    <t>PJP030162458</t>
  </si>
  <si>
    <t>배현지</t>
  </si>
  <si>
    <t>01028774272</t>
  </si>
  <si>
    <t>48300</t>
  </si>
  <si>
    <t>6094325151383</t>
  </si>
  <si>
    <t>OOHASHI_JP_82509030038</t>
  </si>
  <si>
    <t>PJP030162899</t>
  </si>
  <si>
    <t>6094325151292</t>
  </si>
  <si>
    <t>OOHASHI_JP_82509030061</t>
  </si>
  <si>
    <t>PJP030147451</t>
  </si>
  <si>
    <t>6094325150412</t>
  </si>
  <si>
    <t>OOHASHI_JP_82509030062</t>
  </si>
  <si>
    <t>PJP030141681</t>
  </si>
  <si>
    <t>6094325150916</t>
  </si>
  <si>
    <t>OOHASHI_JP_82509030063</t>
  </si>
  <si>
    <t>PJP030139668</t>
  </si>
  <si>
    <t>정은서</t>
  </si>
  <si>
    <t>01033576339</t>
  </si>
  <si>
    <t>31537</t>
  </si>
  <si>
    <t>6094325150554</t>
  </si>
  <si>
    <t>OOHASHI_JP_82509030064</t>
  </si>
  <si>
    <t>PJP030136437</t>
  </si>
  <si>
    <t>배윤주</t>
  </si>
  <si>
    <t>01098536599</t>
  </si>
  <si>
    <t>36082</t>
  </si>
  <si>
    <t>6094325151355</t>
  </si>
  <si>
    <t>OOHASHI_JP_82509030065</t>
  </si>
  <si>
    <t>PJP030152507</t>
  </si>
  <si>
    <t>오병호</t>
  </si>
  <si>
    <t>01090790241</t>
  </si>
  <si>
    <t>62028</t>
  </si>
  <si>
    <t>6094325151258</t>
  </si>
  <si>
    <t>OOHASHI_JP_82509030066</t>
  </si>
  <si>
    <t>PJP030138836</t>
  </si>
  <si>
    <t>홍지오</t>
  </si>
  <si>
    <t>01037708962</t>
  </si>
  <si>
    <t>6094325150744</t>
  </si>
  <si>
    <t>OOHASHI_JP_82509030067</t>
  </si>
  <si>
    <t>PJP030165491</t>
  </si>
  <si>
    <t>이호규</t>
  </si>
  <si>
    <t>01062929940</t>
  </si>
  <si>
    <t>10846</t>
  </si>
  <si>
    <t>6094325151225</t>
  </si>
  <si>
    <t>OOHASHI_JP_82509030068</t>
  </si>
  <si>
    <t>PJP030130789</t>
  </si>
  <si>
    <t>김경진</t>
  </si>
  <si>
    <t>01030156940</t>
  </si>
  <si>
    <t>6094325150562</t>
  </si>
  <si>
    <t>OOHASHI_JP_82509030069</t>
  </si>
  <si>
    <t>PJP030148846</t>
  </si>
  <si>
    <t>6094325150996</t>
  </si>
  <si>
    <t>OOHASHI_JP_82509030070</t>
  </si>
  <si>
    <t>PJP030137002</t>
  </si>
  <si>
    <t>6094325150789</t>
  </si>
  <si>
    <t>OOHASHI_JP_82509030071</t>
  </si>
  <si>
    <t>PJP030143273</t>
  </si>
  <si>
    <t>정새미</t>
  </si>
  <si>
    <t>01063750071</t>
  </si>
  <si>
    <t>04152</t>
  </si>
  <si>
    <t>6094325150723</t>
  </si>
  <si>
    <t>OOHASHI_JP_82509030072</t>
  </si>
  <si>
    <t>PJP030143694</t>
  </si>
  <si>
    <t>01046030214</t>
  </si>
  <si>
    <t>6094325150286</t>
  </si>
  <si>
    <t>OOHASHI_JP_82509030073</t>
  </si>
  <si>
    <t>PJP030164977</t>
  </si>
  <si>
    <t>정진숙</t>
  </si>
  <si>
    <t>01062471581</t>
  </si>
  <si>
    <t>6094325151414</t>
  </si>
  <si>
    <t>OOHASHI_JP_82509030074</t>
  </si>
  <si>
    <t>PJP030162995</t>
  </si>
  <si>
    <t>유주형</t>
  </si>
  <si>
    <t>01040483854</t>
  </si>
  <si>
    <t>6094325151162</t>
  </si>
  <si>
    <t>OOHASHI_JP_82509030075</t>
  </si>
  <si>
    <t>PJP030156354</t>
  </si>
  <si>
    <t>김현호</t>
  </si>
  <si>
    <t>01054678943</t>
  </si>
  <si>
    <t>52827</t>
  </si>
  <si>
    <t>6094325150596</t>
  </si>
  <si>
    <t>OOHASHI_JP_82509030076</t>
  </si>
  <si>
    <t>PJP030146531</t>
  </si>
  <si>
    <t>김민준</t>
  </si>
  <si>
    <t>01064104309</t>
  </si>
  <si>
    <t>34839</t>
  </si>
  <si>
    <t>6094325151293</t>
  </si>
  <si>
    <t>OOHASHI_JP_82509030077</t>
  </si>
  <si>
    <t>PJP026445925</t>
  </si>
  <si>
    <t>염다연</t>
  </si>
  <si>
    <t>01086262655</t>
  </si>
  <si>
    <t>03306</t>
  </si>
  <si>
    <t>6094325151396</t>
  </si>
  <si>
    <t>OOHASHI_JP_82509030078</t>
  </si>
  <si>
    <t>PJP030131449</t>
  </si>
  <si>
    <t>김미희</t>
  </si>
  <si>
    <t>01053538356</t>
  </si>
  <si>
    <t>10130</t>
  </si>
  <si>
    <t>6094325150454</t>
  </si>
  <si>
    <t>OOHASHI_JP_82509030079</t>
  </si>
  <si>
    <t>PJP030133241</t>
  </si>
  <si>
    <t>공소정</t>
  </si>
  <si>
    <t>01091500567</t>
  </si>
  <si>
    <t>16509</t>
  </si>
  <si>
    <t>6094325150315</t>
  </si>
  <si>
    <t>OOHASHI_JP_82509030080</t>
  </si>
  <si>
    <t>PJP030153119</t>
  </si>
  <si>
    <t>김성우</t>
  </si>
  <si>
    <t>01059618361</t>
  </si>
  <si>
    <t>24339</t>
  </si>
  <si>
    <t>6094325150743</t>
  </si>
  <si>
    <t>OOHASHI_JP_82509030081</t>
  </si>
  <si>
    <t>PJP030161445</t>
  </si>
  <si>
    <t>유승곤</t>
  </si>
  <si>
    <t>01092720820</t>
  </si>
  <si>
    <t>17900</t>
  </si>
  <si>
    <t>6094325150807</t>
  </si>
  <si>
    <t>OOHASHI_JP_82509030082</t>
  </si>
  <si>
    <t>PJP030148871</t>
  </si>
  <si>
    <t>6094325151198</t>
  </si>
  <si>
    <t>OOHASHI_JP_82509030083</t>
  </si>
  <si>
    <t>PJP030164257</t>
  </si>
  <si>
    <t>신화엽</t>
  </si>
  <si>
    <t>01056500324</t>
  </si>
  <si>
    <t>31712</t>
  </si>
  <si>
    <t>6094325151382</t>
  </si>
  <si>
    <t>OOHASHI_JP_82509030084</t>
  </si>
  <si>
    <t>PJP030148074</t>
  </si>
  <si>
    <t>6094325151051</t>
  </si>
  <si>
    <t>OOHASHI_JP_82509030085</t>
  </si>
  <si>
    <t>PJP030138137</t>
  </si>
  <si>
    <t>전서연</t>
  </si>
  <si>
    <t>01035730422</t>
  </si>
  <si>
    <t>06032</t>
  </si>
  <si>
    <t>6094325150901</t>
  </si>
  <si>
    <t>OOHASHI_JP_82509030007</t>
  </si>
  <si>
    <t>PJP030161137</t>
  </si>
  <si>
    <t>신현주</t>
  </si>
  <si>
    <t>01090580620</t>
  </si>
  <si>
    <t>01152</t>
  </si>
  <si>
    <t>6094325147228</t>
  </si>
  <si>
    <t>OOHASHI_JP_82509030006</t>
  </si>
  <si>
    <t>PJP030164014</t>
  </si>
  <si>
    <t>6094325151149</t>
  </si>
  <si>
    <t>OOHASHI_JP_82509030086</t>
  </si>
  <si>
    <t>PJP030139101</t>
  </si>
  <si>
    <t>이예진</t>
  </si>
  <si>
    <t>01028705302</t>
  </si>
  <si>
    <t>06097</t>
  </si>
  <si>
    <t>6094325151050</t>
  </si>
  <si>
    <t>OOHASHI_JP_82509030008</t>
  </si>
  <si>
    <t>PJP030153724</t>
  </si>
  <si>
    <t>박성철</t>
  </si>
  <si>
    <t>01035368769</t>
  </si>
  <si>
    <t>63644</t>
  </si>
  <si>
    <t>6094325149707</t>
  </si>
  <si>
    <t>OOHASHI_JP_82509030009</t>
  </si>
  <si>
    <t>PJP030140198</t>
  </si>
  <si>
    <t>6094325149698</t>
  </si>
  <si>
    <t>OOHASHI_JP_82509030010</t>
  </si>
  <si>
    <t>PJP030144338</t>
  </si>
  <si>
    <t>장교민</t>
  </si>
  <si>
    <t>01068589951</t>
  </si>
  <si>
    <t>03470</t>
  </si>
  <si>
    <t>6094325151020</t>
  </si>
  <si>
    <t>OOHASHI_JP_82509030011</t>
  </si>
  <si>
    <t>PJP030134140</t>
  </si>
  <si>
    <t>구지민</t>
  </si>
  <si>
    <t>01040113739</t>
  </si>
  <si>
    <t>27392</t>
  </si>
  <si>
    <t>6094325150903</t>
  </si>
  <si>
    <t>OOHASHI_JP_82509030012</t>
  </si>
  <si>
    <t>PJP030165295</t>
  </si>
  <si>
    <t>이은별</t>
  </si>
  <si>
    <t>01034253035</t>
  </si>
  <si>
    <t>08738</t>
  </si>
  <si>
    <t>6094325144843</t>
  </si>
  <si>
    <t>OOHASHI_JP_82509030013</t>
  </si>
  <si>
    <t>PJP030157038</t>
  </si>
  <si>
    <t>김희정</t>
  </si>
  <si>
    <t>01022523543</t>
  </si>
  <si>
    <t>6094325151224</t>
  </si>
  <si>
    <t>OOHASHI_JP_82509030014</t>
  </si>
  <si>
    <t>PJP030141721</t>
  </si>
  <si>
    <t>6094325150535</t>
  </si>
  <si>
    <t>OOHASHI_JP_82509030015</t>
  </si>
  <si>
    <t>PJP030154812</t>
  </si>
  <si>
    <t>박준태</t>
  </si>
  <si>
    <t>6094325151331</t>
  </si>
  <si>
    <t>OOHASHI_JP_82509030016</t>
  </si>
  <si>
    <t>PJP030146535</t>
  </si>
  <si>
    <t>안다봄</t>
  </si>
  <si>
    <t>01071611022</t>
  </si>
  <si>
    <t>13106</t>
  </si>
  <si>
    <t>6094325151095</t>
  </si>
  <si>
    <t>OOHASHI_JP_82509030017</t>
  </si>
  <si>
    <t>PJP030157388</t>
  </si>
  <si>
    <t>이봉규</t>
  </si>
  <si>
    <t>01065547898</t>
  </si>
  <si>
    <t>11921</t>
  </si>
  <si>
    <t>6094325148596</t>
  </si>
  <si>
    <t>OOHASHI_JP_82509030018</t>
  </si>
  <si>
    <t>PJP030157405</t>
  </si>
  <si>
    <t>오은성</t>
  </si>
  <si>
    <t>01040870005</t>
  </si>
  <si>
    <t>18382</t>
  </si>
  <si>
    <t>6094325151229</t>
  </si>
  <si>
    <t>OOHASHI_JP_82509030019</t>
  </si>
  <si>
    <t>PJP026453537</t>
  </si>
  <si>
    <t>김태남</t>
  </si>
  <si>
    <t>01095715472</t>
  </si>
  <si>
    <t>08047</t>
  </si>
  <si>
    <t>6094325151170</t>
  </si>
  <si>
    <t>OOHASHI_JP_82509030020</t>
  </si>
  <si>
    <t>PJP030165617</t>
  </si>
  <si>
    <t>전지웅</t>
  </si>
  <si>
    <t>01028119648</t>
  </si>
  <si>
    <t>42930</t>
  </si>
  <si>
    <t>6094325151194</t>
  </si>
  <si>
    <t>OOHASHI_JP_82509030021</t>
  </si>
  <si>
    <t>PJP030165262</t>
  </si>
  <si>
    <t>김여울</t>
  </si>
  <si>
    <t>01042305523</t>
  </si>
  <si>
    <t>18496</t>
  </si>
  <si>
    <t>6094325148088</t>
  </si>
  <si>
    <t>OOHASHI_JP_82509030022</t>
  </si>
  <si>
    <t>PJP030131083</t>
  </si>
  <si>
    <t>최유빈</t>
  </si>
  <si>
    <t>01046199184</t>
  </si>
  <si>
    <t>27832</t>
  </si>
  <si>
    <t>6094325148044</t>
  </si>
  <si>
    <t>OOHASHI_JP_82509030023</t>
  </si>
  <si>
    <t>PJP030159116</t>
  </si>
  <si>
    <t>김기홍</t>
  </si>
  <si>
    <t>01081310927</t>
  </si>
  <si>
    <t>12505</t>
  </si>
  <si>
    <t>6094325151316</t>
  </si>
  <si>
    <t>OOHASHI_JP_82509030024</t>
  </si>
  <si>
    <t>PJP030147440</t>
  </si>
  <si>
    <t>BIG BRIDGE INTL (BRCH USA)</t>
  </si>
  <si>
    <t>6094325151071</t>
  </si>
  <si>
    <t>OOHASHI_JP_82509040001</t>
  </si>
  <si>
    <t>PJP030137150</t>
  </si>
  <si>
    <t>조재민</t>
  </si>
  <si>
    <t>01029759799</t>
  </si>
  <si>
    <t>62007</t>
  </si>
  <si>
    <t>6094325150587</t>
  </si>
  <si>
    <t>OOHASHI_JP_82509040041</t>
  </si>
  <si>
    <t>PJP030144158</t>
  </si>
  <si>
    <t>김태현</t>
  </si>
  <si>
    <t>01024662654</t>
  </si>
  <si>
    <t>25956</t>
  </si>
  <si>
    <t>6094325151147</t>
  </si>
  <si>
    <t>OOHASHI_JP_82509040003</t>
  </si>
  <si>
    <t>PJP030128605</t>
  </si>
  <si>
    <t>강용성</t>
  </si>
  <si>
    <t>01091761457</t>
  </si>
  <si>
    <t>12249</t>
  </si>
  <si>
    <t>6094325151202</t>
  </si>
  <si>
    <t>OOHASHI_JP_82509040004</t>
  </si>
  <si>
    <t>PJP030141406</t>
  </si>
  <si>
    <t>정승혜</t>
  </si>
  <si>
    <t>01088833175</t>
  </si>
  <si>
    <t>6094325149852</t>
  </si>
  <si>
    <t>OOHASHI_JP_82509040005</t>
  </si>
  <si>
    <t>PJP030143096</t>
  </si>
  <si>
    <t>김진성</t>
  </si>
  <si>
    <t>01071696908</t>
  </si>
  <si>
    <t>03300</t>
  </si>
  <si>
    <t>6094325150017</t>
  </si>
  <si>
    <t>OOHASHI_JP_82509040006</t>
  </si>
  <si>
    <t>PJP030153710</t>
  </si>
  <si>
    <t>오연경</t>
  </si>
  <si>
    <t>01036042321</t>
  </si>
  <si>
    <t>61271</t>
  </si>
  <si>
    <t>6094325150298</t>
  </si>
  <si>
    <t>OOHASHI_JP_82509040007</t>
  </si>
  <si>
    <t>PJP030134205</t>
  </si>
  <si>
    <t>01045148915</t>
  </si>
  <si>
    <t>31172</t>
  </si>
  <si>
    <t>6094325151081</t>
  </si>
  <si>
    <t>OOHASHI_JP_82509040008</t>
  </si>
  <si>
    <t>PJP030140646</t>
  </si>
  <si>
    <t>박일호</t>
  </si>
  <si>
    <t>01041531515</t>
  </si>
  <si>
    <t>04304</t>
  </si>
  <si>
    <t>합산취하 최예지반장</t>
  </si>
  <si>
    <t>6094325150738</t>
  </si>
  <si>
    <t>OOHASHI_JP_82509040009</t>
  </si>
  <si>
    <t>PJP026442549</t>
  </si>
  <si>
    <t>이광수</t>
  </si>
  <si>
    <t>01024835543</t>
  </si>
  <si>
    <t>16501</t>
  </si>
  <si>
    <t>6094325151146</t>
  </si>
  <si>
    <t>OOHASHI_JP_82509040010</t>
  </si>
  <si>
    <t>PJP030148464</t>
  </si>
  <si>
    <t>이민주</t>
  </si>
  <si>
    <t>01071775621</t>
  </si>
  <si>
    <t>28308</t>
  </si>
  <si>
    <t>6094325150966</t>
  </si>
  <si>
    <t>OOHASHI_JP_82509040011</t>
  </si>
  <si>
    <t>PJP030159576</t>
  </si>
  <si>
    <t>이윤제</t>
  </si>
  <si>
    <t>01071677129</t>
  </si>
  <si>
    <t>03689</t>
  </si>
  <si>
    <t>6094325151332</t>
  </si>
  <si>
    <t>OOHASHI_JP_82509040012</t>
  </si>
  <si>
    <t>PJP030131674</t>
  </si>
  <si>
    <t>김근아</t>
  </si>
  <si>
    <t>01091631067</t>
  </si>
  <si>
    <t>6094325150970</t>
  </si>
  <si>
    <t>OOHASHI_JP_82509040013</t>
  </si>
  <si>
    <t>PJP030149127</t>
  </si>
  <si>
    <t>이재현</t>
  </si>
  <si>
    <t>01077705431</t>
  </si>
  <si>
    <t>13499</t>
  </si>
  <si>
    <t>6094325148582</t>
  </si>
  <si>
    <t>OOHASHI_JP_82509040014</t>
  </si>
  <si>
    <t>PJP030149221</t>
  </si>
  <si>
    <t>6094325151308</t>
  </si>
  <si>
    <t>OOHASHI_JP_82509040015</t>
  </si>
  <si>
    <t>PJP030141684</t>
  </si>
  <si>
    <t>곽민영</t>
  </si>
  <si>
    <t>01026820793</t>
  </si>
  <si>
    <t>6094325151214</t>
  </si>
  <si>
    <t>OOHASHI_JP_82509040016</t>
  </si>
  <si>
    <t>PJP030128580</t>
  </si>
  <si>
    <t>지경미</t>
  </si>
  <si>
    <t>01038049781</t>
  </si>
  <si>
    <t>57995</t>
  </si>
  <si>
    <t>6094325150558</t>
  </si>
  <si>
    <t>OOHASHI_JP_82509040017</t>
  </si>
  <si>
    <t>PJP030150058</t>
  </si>
  <si>
    <t>최려나</t>
  </si>
  <si>
    <t>01084970203</t>
  </si>
  <si>
    <t>05836</t>
  </si>
  <si>
    <t>후)주소변경(송하인요청)</t>
  </si>
  <si>
    <t>6094325151312</t>
  </si>
  <si>
    <t>OOHASHI_JP_82509040018</t>
  </si>
  <si>
    <t>PJP030137954</t>
  </si>
  <si>
    <t>01046111210</t>
  </si>
  <si>
    <t>41974</t>
  </si>
  <si>
    <t>6094325151200</t>
  </si>
  <si>
    <t>OOHASHI_JP_82509040019</t>
  </si>
  <si>
    <t>PJP026421196</t>
  </si>
  <si>
    <t>토이쩔어스</t>
  </si>
  <si>
    <t>01090265600</t>
  </si>
  <si>
    <t>05072</t>
  </si>
  <si>
    <t>6094325149920</t>
  </si>
  <si>
    <t>OOHASHI_JP_82509040020</t>
  </si>
  <si>
    <t>PJP026424159</t>
  </si>
  <si>
    <t>박소정</t>
  </si>
  <si>
    <t>01051163139</t>
  </si>
  <si>
    <t>18450</t>
  </si>
  <si>
    <t>6094325151240</t>
  </si>
  <si>
    <t>OOHASHI_JP_82509040021</t>
  </si>
  <si>
    <t>PJP030153642</t>
  </si>
  <si>
    <t>김상기</t>
  </si>
  <si>
    <t>01088267351</t>
  </si>
  <si>
    <t>6094325150033</t>
  </si>
  <si>
    <t>OOHASHI_JP_82509040022</t>
  </si>
  <si>
    <t>PJP026438278</t>
  </si>
  <si>
    <t>윤소라</t>
  </si>
  <si>
    <t>01093660007</t>
  </si>
  <si>
    <t>02826</t>
  </si>
  <si>
    <t>6094325151221</t>
  </si>
  <si>
    <t>OOHASHI_JP_82509040023</t>
  </si>
  <si>
    <t>PJP030153965</t>
  </si>
  <si>
    <t>정영주</t>
  </si>
  <si>
    <t>01055099219</t>
  </si>
  <si>
    <t>28425</t>
  </si>
  <si>
    <t>6094325150988</t>
  </si>
  <si>
    <t>OOHASHI_JP_82509040024</t>
  </si>
  <si>
    <t>PJP030141401</t>
  </si>
  <si>
    <t>김광진</t>
  </si>
  <si>
    <t>01025962078</t>
  </si>
  <si>
    <t>01192</t>
  </si>
  <si>
    <t>6094325150983</t>
  </si>
  <si>
    <t>OOHASHI_JP_82509040025</t>
  </si>
  <si>
    <t>PJP030161223</t>
  </si>
  <si>
    <t>01023037973</t>
  </si>
  <si>
    <t>6094325151189</t>
  </si>
  <si>
    <t>OOHASHI_JP_82509040026</t>
  </si>
  <si>
    <t>PJP030135873</t>
  </si>
  <si>
    <t>6094325150784</t>
  </si>
  <si>
    <t>OOHASHI_JP_82509040027</t>
  </si>
  <si>
    <t>PJP030137238</t>
  </si>
  <si>
    <t>6094325150709</t>
  </si>
  <si>
    <t>OOHASHI_JP_82509040028</t>
  </si>
  <si>
    <t>PJP030139801</t>
  </si>
  <si>
    <t>6094325151031</t>
  </si>
  <si>
    <t>OOHASHI_JP_82509040029</t>
  </si>
  <si>
    <t>PJP030167811</t>
  </si>
  <si>
    <t>노해성</t>
  </si>
  <si>
    <t>01094345150</t>
  </si>
  <si>
    <t>28531</t>
  </si>
  <si>
    <t>6094325151441</t>
  </si>
  <si>
    <t>OOHASHI_JP_82509040030</t>
  </si>
  <si>
    <t>PJP030155146</t>
  </si>
  <si>
    <t>6094325151230</t>
  </si>
  <si>
    <t>OOHASHI_JP_82509040031</t>
  </si>
  <si>
    <t>PJP030157182</t>
  </si>
  <si>
    <t>송주영</t>
  </si>
  <si>
    <t>01083448553</t>
  </si>
  <si>
    <t>54553</t>
  </si>
  <si>
    <t>6094325151252</t>
  </si>
  <si>
    <t>OOHASHI_JP_82509040032</t>
  </si>
  <si>
    <t>PJP030135500</t>
  </si>
  <si>
    <t>01027076697</t>
  </si>
  <si>
    <t>03365</t>
  </si>
  <si>
    <t>6094325151440</t>
  </si>
  <si>
    <t>OOHASHI_JP_82509040033</t>
  </si>
  <si>
    <t>PJP030147901</t>
  </si>
  <si>
    <t>6094325150337</t>
  </si>
  <si>
    <t>OOHASHI_JP_82509040034</t>
  </si>
  <si>
    <t>PJP030166841</t>
  </si>
  <si>
    <t>6094325151344</t>
  </si>
  <si>
    <t>OOHASHI_JP_82509040035</t>
  </si>
  <si>
    <t>PJP030166445</t>
  </si>
  <si>
    <t>박혜민</t>
  </si>
  <si>
    <t>01090930792</t>
  </si>
  <si>
    <t>05741</t>
  </si>
  <si>
    <t>6094325151128</t>
  </si>
  <si>
    <t>OOHASHI_JP_82509040036</t>
  </si>
  <si>
    <t>PJP030134825</t>
  </si>
  <si>
    <t>박도연</t>
  </si>
  <si>
    <t>01099929398</t>
  </si>
  <si>
    <t>51023</t>
  </si>
  <si>
    <t>6094325146630</t>
  </si>
  <si>
    <t>OOHASHI_JP_82509040037</t>
  </si>
  <si>
    <t>PJP030140061</t>
  </si>
  <si>
    <t>이영준</t>
  </si>
  <si>
    <t>01082451336</t>
  </si>
  <si>
    <t>44609</t>
  </si>
  <si>
    <t>6094325151239</t>
  </si>
  <si>
    <t>OOHASHI_JP_82509040038</t>
  </si>
  <si>
    <t>PJP030130275</t>
  </si>
  <si>
    <t>이정인</t>
  </si>
  <si>
    <t>01053979579</t>
  </si>
  <si>
    <t>05119</t>
  </si>
  <si>
    <t>6094325151413</t>
  </si>
  <si>
    <t>OOHASHI_JP_82509040039</t>
  </si>
  <si>
    <t>PJP030145722</t>
  </si>
  <si>
    <t>김형인</t>
  </si>
  <si>
    <t>01036015836</t>
  </si>
  <si>
    <t>08018</t>
  </si>
  <si>
    <t>6094325150191</t>
  </si>
  <si>
    <t>OOHASHI_JP_82509040040</t>
  </si>
  <si>
    <t>PJP030139268</t>
  </si>
  <si>
    <t>01035788870</t>
  </si>
  <si>
    <t>08365</t>
  </si>
  <si>
    <t>6094325150373</t>
  </si>
  <si>
    <t>OOHASHI_JP_82509040002</t>
  </si>
  <si>
    <t>PJP030135752</t>
  </si>
  <si>
    <t>6094325151099</t>
  </si>
  <si>
    <t>OOHASHI_JP_82509050008</t>
  </si>
  <si>
    <t>PJP030142539</t>
  </si>
  <si>
    <t>한예지</t>
  </si>
  <si>
    <t>01023131761</t>
  </si>
  <si>
    <t>6094325151482</t>
  </si>
  <si>
    <t>OOHASHI_JP_82509050089</t>
  </si>
  <si>
    <t>PJP030145342</t>
  </si>
  <si>
    <t>박충무</t>
  </si>
  <si>
    <t>01055917560</t>
  </si>
  <si>
    <t>17851</t>
  </si>
  <si>
    <t>6094325150700</t>
  </si>
  <si>
    <t>OOHASHI_JP_82509050010</t>
  </si>
  <si>
    <t>PJP030143688</t>
  </si>
  <si>
    <t>6094325149599</t>
  </si>
  <si>
    <t>OOHASHI_JP_82509050011</t>
  </si>
  <si>
    <t>PJP030154721</t>
  </si>
  <si>
    <t>6094325150891</t>
  </si>
  <si>
    <t>OOHASHI_JP_82509050012</t>
  </si>
  <si>
    <t>PJP030151727</t>
  </si>
  <si>
    <t>권혁민</t>
  </si>
  <si>
    <t>01073736630</t>
  </si>
  <si>
    <t>26461</t>
  </si>
  <si>
    <t>6094325149745</t>
  </si>
  <si>
    <t>OOHASHI_JP_82509050013</t>
  </si>
  <si>
    <t>PJP030141094</t>
  </si>
  <si>
    <t>6094325151309</t>
  </si>
  <si>
    <t>OOHASHI_JP_82509050014</t>
  </si>
  <si>
    <t>PJP030132195</t>
  </si>
  <si>
    <t>6094325148174</t>
  </si>
  <si>
    <t>OOHASHI_JP_82509050015</t>
  </si>
  <si>
    <t>PJP030149845</t>
  </si>
  <si>
    <t>유지연</t>
  </si>
  <si>
    <t>01068889213</t>
  </si>
  <si>
    <t>18028</t>
  </si>
  <si>
    <t>6094325151273</t>
  </si>
  <si>
    <t>OOHASHI_JP_82509050016</t>
  </si>
  <si>
    <t>PJP030163765</t>
  </si>
  <si>
    <t>6094325151134</t>
  </si>
  <si>
    <t>OOHASHI_JP_82509050017</t>
  </si>
  <si>
    <t>PJP030150400</t>
  </si>
  <si>
    <t>장은실</t>
  </si>
  <si>
    <t>01092902951</t>
  </si>
  <si>
    <t>42422</t>
  </si>
  <si>
    <t>6094325151246</t>
  </si>
  <si>
    <t>OOHASHI_JP_82509050018</t>
  </si>
  <si>
    <t>PJP030165720</t>
  </si>
  <si>
    <t>오정빈</t>
  </si>
  <si>
    <t>01043778184</t>
  </si>
  <si>
    <t>39855</t>
  </si>
  <si>
    <t>6094325151311</t>
  </si>
  <si>
    <t>OOHASHI_JP_82509050019</t>
  </si>
  <si>
    <t>PJP030136910</t>
  </si>
  <si>
    <t>이예린</t>
  </si>
  <si>
    <t>01074144587</t>
  </si>
  <si>
    <t>6094325150881</t>
  </si>
  <si>
    <t>OOHASHI_JP_82509050020</t>
  </si>
  <si>
    <t>PJP030145616</t>
  </si>
  <si>
    <t>합산취하 임민희반장</t>
  </si>
  <si>
    <t>6094325149930</t>
  </si>
  <si>
    <t>OOHASHI_JP_82509050021</t>
  </si>
  <si>
    <t>PJP030152642</t>
  </si>
  <si>
    <t>6094325151400</t>
  </si>
  <si>
    <t>OOHASHI_JP_82509050022</t>
  </si>
  <si>
    <t>PJP030165377</t>
  </si>
  <si>
    <t>6094325150059</t>
  </si>
  <si>
    <t>OOHASHI_JP_82509050023</t>
  </si>
  <si>
    <t>PJP030154995</t>
  </si>
  <si>
    <t>01063473645</t>
  </si>
  <si>
    <t>21639</t>
  </si>
  <si>
    <t>6094325150976</t>
  </si>
  <si>
    <t>OOHASHI_JP_82509050024</t>
  </si>
  <si>
    <t>PJP030149819</t>
  </si>
  <si>
    <t>이규현</t>
  </si>
  <si>
    <t>01044119099</t>
  </si>
  <si>
    <t>35397</t>
  </si>
  <si>
    <t>6094325150443</t>
  </si>
  <si>
    <t>OOHASHI_JP_82509050025</t>
  </si>
  <si>
    <t>PJP030133081</t>
  </si>
  <si>
    <t>안효은</t>
  </si>
  <si>
    <t>01023932743</t>
  </si>
  <si>
    <t>01773</t>
  </si>
  <si>
    <t>6094325151367</t>
  </si>
  <si>
    <t>OOHASHI_JP_82509050060</t>
  </si>
  <si>
    <t>PJP030150787</t>
  </si>
  <si>
    <t>최혜리</t>
  </si>
  <si>
    <t>01034508605</t>
  </si>
  <si>
    <t>32272</t>
  </si>
  <si>
    <t>6094325151509</t>
  </si>
  <si>
    <t>OOHASHI_JP_82509050061</t>
  </si>
  <si>
    <t>PJP030146433</t>
  </si>
  <si>
    <t>서효일</t>
  </si>
  <si>
    <t>01023757435</t>
  </si>
  <si>
    <t>61622</t>
  </si>
  <si>
    <t>6094325147356</t>
  </si>
  <si>
    <t>OOHASHI_JP_82509050001</t>
  </si>
  <si>
    <t>PJP030158931</t>
  </si>
  <si>
    <t>전혜주</t>
  </si>
  <si>
    <t>01071531004</t>
  </si>
  <si>
    <t>03432</t>
  </si>
  <si>
    <t>6094325151045</t>
  </si>
  <si>
    <t>OOHASHI_JP_82509050002</t>
  </si>
  <si>
    <t>PJP030158877</t>
  </si>
  <si>
    <t>정우진</t>
  </si>
  <si>
    <t>01024675191</t>
  </si>
  <si>
    <t>17355</t>
  </si>
  <si>
    <t>6094325151470</t>
  </si>
  <si>
    <t>OOHASHI_JP_82509050003</t>
  </si>
  <si>
    <t>PJP030145888</t>
  </si>
  <si>
    <t>6094325151238</t>
  </si>
  <si>
    <t>OOHASHI_JP_82509050004</t>
  </si>
  <si>
    <t>PJP026445150</t>
  </si>
  <si>
    <t>박복례</t>
  </si>
  <si>
    <t>01090980509</t>
  </si>
  <si>
    <t>01468</t>
  </si>
  <si>
    <t>6094325151059</t>
  </si>
  <si>
    <t>OOHASHI_JP_82509050005</t>
  </si>
  <si>
    <t>PJP030130913</t>
  </si>
  <si>
    <t>김용식</t>
  </si>
  <si>
    <t>01082067427</t>
  </si>
  <si>
    <t>25925</t>
  </si>
  <si>
    <t>6094325151466</t>
  </si>
  <si>
    <t>OOHASHI_JP_82509050006</t>
  </si>
  <si>
    <t>PJP030161109</t>
  </si>
  <si>
    <t>이대풍</t>
  </si>
  <si>
    <t>01092691175</t>
  </si>
  <si>
    <t>03343</t>
  </si>
  <si>
    <t>6094325151260</t>
  </si>
  <si>
    <t>OOHASHI_JP_82509050007</t>
  </si>
  <si>
    <t>PJP030148521</t>
  </si>
  <si>
    <t>이진아</t>
  </si>
  <si>
    <t>01090559390</t>
  </si>
  <si>
    <t>32005</t>
  </si>
  <si>
    <t>6094325151008</t>
  </si>
  <si>
    <t>OOHASHI_JP_82509050062</t>
  </si>
  <si>
    <t>PJP030146661</t>
  </si>
  <si>
    <t>권세진</t>
  </si>
  <si>
    <t>01048098689</t>
  </si>
  <si>
    <t>6094325151351</t>
  </si>
  <si>
    <t>OOHASHI_JP_82509050063</t>
  </si>
  <si>
    <t>PJP030157858</t>
  </si>
  <si>
    <t>최소영</t>
  </si>
  <si>
    <t>01093013391</t>
  </si>
  <si>
    <t>02152</t>
  </si>
  <si>
    <t>6094325142062</t>
  </si>
  <si>
    <t>OOHASHI_JP_82509050064</t>
  </si>
  <si>
    <t>PJP030143325</t>
  </si>
  <si>
    <t>6094325150445</t>
  </si>
  <si>
    <t>OOHASHI_JP_82509050065</t>
  </si>
  <si>
    <t>PJP030137411</t>
  </si>
  <si>
    <t>배성열</t>
  </si>
  <si>
    <t>01092395975</t>
  </si>
  <si>
    <t>18467</t>
  </si>
  <si>
    <t>6094325151493</t>
  </si>
  <si>
    <t>OOHASHI_JP_82509050066</t>
  </si>
  <si>
    <t>PJP026429583</t>
  </si>
  <si>
    <t>박성재</t>
  </si>
  <si>
    <t>01088359471</t>
  </si>
  <si>
    <t>54932</t>
  </si>
  <si>
    <t>6094325151212</t>
  </si>
  <si>
    <t>OOHASHI_JP_82509050067</t>
  </si>
  <si>
    <t>PJP030149144</t>
  </si>
  <si>
    <t>주 한국아트체인</t>
  </si>
  <si>
    <t>01073726510</t>
  </si>
  <si>
    <t>12726</t>
  </si>
  <si>
    <t>6094325150984</t>
  </si>
  <si>
    <t>OOHASHI_JP_82509050068</t>
  </si>
  <si>
    <t>PJP030139419</t>
  </si>
  <si>
    <t>6094325150850</t>
  </si>
  <si>
    <t>OOHASHI_JP_82509050069</t>
  </si>
  <si>
    <t>PJP030144500</t>
  </si>
  <si>
    <t>01027663175</t>
  </si>
  <si>
    <t>13144</t>
  </si>
  <si>
    <t>6094325151106</t>
  </si>
  <si>
    <t>OOHASHI_JP_82509050070</t>
  </si>
  <si>
    <t>PJP030145985</t>
  </si>
  <si>
    <t>손종건</t>
  </si>
  <si>
    <t>01046644267</t>
  </si>
  <si>
    <t>6094325151026</t>
  </si>
  <si>
    <t>OOHASHI_JP_82509050071</t>
  </si>
  <si>
    <t>PJP030146281</t>
  </si>
  <si>
    <t>나윤옥</t>
  </si>
  <si>
    <t>01052014943</t>
  </si>
  <si>
    <t>6094325151098</t>
  </si>
  <si>
    <t>OOHASHI_JP_82509050072</t>
  </si>
  <si>
    <t>PJP030155015</t>
  </si>
  <si>
    <t>이가빈</t>
  </si>
  <si>
    <t>01095658864</t>
  </si>
  <si>
    <t>03408</t>
  </si>
  <si>
    <t>6094325151253</t>
  </si>
  <si>
    <t>OOHASHI_JP_82509050073</t>
  </si>
  <si>
    <t>PJP030140866</t>
  </si>
  <si>
    <t>유건희</t>
  </si>
  <si>
    <t>01074401878</t>
  </si>
  <si>
    <t>31197</t>
  </si>
  <si>
    <t>6094325151307</t>
  </si>
  <si>
    <t>OOHASHI_JP_82509050074</t>
  </si>
  <si>
    <t>PJP030150978</t>
  </si>
  <si>
    <t>01027211350</t>
  </si>
  <si>
    <t>6094325149151</t>
  </si>
  <si>
    <t>OOHASHI_JP_82509050075</t>
  </si>
  <si>
    <t>PJP030147933</t>
  </si>
  <si>
    <t>신재훈</t>
  </si>
  <si>
    <t>01033569611</t>
  </si>
  <si>
    <t>6094325151070</t>
  </si>
  <si>
    <t>OOHASHI_JP_82509050076</t>
  </si>
  <si>
    <t>PJP030134972</t>
  </si>
  <si>
    <t>윤애라</t>
  </si>
  <si>
    <t>01047155157</t>
  </si>
  <si>
    <t>04730</t>
  </si>
  <si>
    <t>6094325151449</t>
  </si>
  <si>
    <t>OOHASHI_JP_82509050077</t>
  </si>
  <si>
    <t>PJP030146648</t>
  </si>
  <si>
    <t>6094325150952</t>
  </si>
  <si>
    <t>OOHASHI_JP_82509050078</t>
  </si>
  <si>
    <t>PJP030152183</t>
  </si>
  <si>
    <t>6094325151061</t>
  </si>
  <si>
    <t>OOHASHI_JP_82509050079</t>
  </si>
  <si>
    <t>PJP030167494</t>
  </si>
  <si>
    <t>박민주</t>
  </si>
  <si>
    <t>01068627058</t>
  </si>
  <si>
    <t>18144</t>
  </si>
  <si>
    <t>6094325150228</t>
  </si>
  <si>
    <t>OOHASHI_JP_82509050080</t>
  </si>
  <si>
    <t>PJP030166638</t>
  </si>
  <si>
    <t>조범준</t>
  </si>
  <si>
    <t>01092429741</t>
  </si>
  <si>
    <t>57392</t>
  </si>
  <si>
    <t>6094325151340</t>
  </si>
  <si>
    <t>OOHASHI_JP_82509050081</t>
  </si>
  <si>
    <t>PJP030153424</t>
  </si>
  <si>
    <t>이예나</t>
  </si>
  <si>
    <t>01063562094</t>
  </si>
  <si>
    <t>16475</t>
  </si>
  <si>
    <t>6094325150175</t>
  </si>
  <si>
    <t>OOHASHI_JP_82509050082</t>
  </si>
  <si>
    <t>PJP030158506</t>
  </si>
  <si>
    <t>6094325150708</t>
  </si>
  <si>
    <t>OOHASHI_JP_82509050083</t>
  </si>
  <si>
    <t>PJP030156127</t>
  </si>
  <si>
    <t>한혜정</t>
  </si>
  <si>
    <t>01021386824</t>
  </si>
  <si>
    <t>05287</t>
  </si>
  <si>
    <t>6094325151269</t>
  </si>
  <si>
    <t>OOHASHI_JP_82509050084</t>
  </si>
  <si>
    <t>PJP030130021</t>
  </si>
  <si>
    <t>이해일</t>
  </si>
  <si>
    <t>01054777153</t>
  </si>
  <si>
    <t>06370</t>
  </si>
  <si>
    <t>6094325151404</t>
  </si>
  <si>
    <t>OOHASHI_JP_82509050085</t>
  </si>
  <si>
    <t>PJP030162741</t>
  </si>
  <si>
    <t>손윤호</t>
  </si>
  <si>
    <t>01076562231</t>
  </si>
  <si>
    <t>41227</t>
  </si>
  <si>
    <t>6094325151313</t>
  </si>
  <si>
    <t>OOHASHI_JP_82509050086</t>
  </si>
  <si>
    <t>PJP030132850</t>
  </si>
  <si>
    <t>유혜승</t>
  </si>
  <si>
    <t>01023846149</t>
  </si>
  <si>
    <t>6094325151497</t>
  </si>
  <si>
    <t>OOHASHI_JP_82509050087</t>
  </si>
  <si>
    <t>PJP030143214</t>
  </si>
  <si>
    <t>6094325151235</t>
  </si>
  <si>
    <t>OOHASHI_JP_82509050088</t>
  </si>
  <si>
    <t>PJP030135490</t>
  </si>
  <si>
    <t>6094325151366</t>
  </si>
  <si>
    <t>OOHASHI_JP_82509050009</t>
  </si>
  <si>
    <t>PJP030168453</t>
  </si>
  <si>
    <t>윤성진</t>
  </si>
  <si>
    <t>01059644096</t>
  </si>
  <si>
    <t>02865</t>
  </si>
  <si>
    <t>6094325151455</t>
  </si>
  <si>
    <t>OOHASHI_JP_82509080113</t>
  </si>
  <si>
    <t>PJP030144036</t>
  </si>
  <si>
    <t>이민아</t>
  </si>
  <si>
    <t>01092171133</t>
  </si>
  <si>
    <t>05553</t>
  </si>
  <si>
    <t>6094325151427</t>
  </si>
  <si>
    <t>OOHASHI_JP_82509080114</t>
  </si>
  <si>
    <t>PJP030137939</t>
  </si>
  <si>
    <t>6094325151484</t>
  </si>
  <si>
    <t>OOHASHI_JP_82509080115</t>
  </si>
  <si>
    <t>PJP030129643</t>
  </si>
  <si>
    <t>오서연</t>
  </si>
  <si>
    <t>01036015725</t>
  </si>
  <si>
    <t>10509</t>
  </si>
  <si>
    <t>고객이 인터넷 주소변경함/후)주소변경(주소오기재)</t>
  </si>
  <si>
    <t>6094325151069</t>
  </si>
  <si>
    <t>OOHASHI_JP_82509080116</t>
  </si>
  <si>
    <t>PJP030144243</t>
  </si>
  <si>
    <t>01030547076</t>
  </si>
  <si>
    <t>03454</t>
  </si>
  <si>
    <t>6094325150840</t>
  </si>
  <si>
    <t>OOHASHI_JP_82509080117</t>
  </si>
  <si>
    <t>PJP030133701</t>
  </si>
  <si>
    <t>6094325147276</t>
  </si>
  <si>
    <t>OOHASHI_JP_82509080001</t>
  </si>
  <si>
    <t>PJP030135938</t>
  </si>
  <si>
    <t>전재완</t>
  </si>
  <si>
    <t>01051954979</t>
  </si>
  <si>
    <t>47743</t>
  </si>
  <si>
    <t>6094325151164</t>
  </si>
  <si>
    <t>OOHASHI_JP_82509080002</t>
  </si>
  <si>
    <t>PJP030131196</t>
  </si>
  <si>
    <t>정재용</t>
  </si>
  <si>
    <t>01032636309</t>
  </si>
  <si>
    <t>42823</t>
  </si>
  <si>
    <t>6094325151244</t>
  </si>
  <si>
    <t>OOHASHI_JP_82509080003</t>
  </si>
  <si>
    <t>PJP026441388</t>
  </si>
  <si>
    <t>01071923822</t>
  </si>
  <si>
    <t>6094325150330</t>
  </si>
  <si>
    <t>OOHASHI_JP_82509080004</t>
  </si>
  <si>
    <t>PJP030158710</t>
  </si>
  <si>
    <t>손예지</t>
  </si>
  <si>
    <t>01044541226</t>
  </si>
  <si>
    <t>6094325151234</t>
  </si>
  <si>
    <t>OOHASHI_JP_82509080005</t>
  </si>
  <si>
    <t>PJP030134948</t>
  </si>
  <si>
    <t>6094325151155</t>
  </si>
  <si>
    <t>OOHASHI_JP_82509080006</t>
  </si>
  <si>
    <t>PJP030141565</t>
  </si>
  <si>
    <t>01046245670</t>
  </si>
  <si>
    <t>52936</t>
  </si>
  <si>
    <t>6094325151066</t>
  </si>
  <si>
    <t>OOHASHI_JP_82509080007</t>
  </si>
  <si>
    <t>PJP030156744</t>
  </si>
  <si>
    <t>김상아</t>
  </si>
  <si>
    <t>01098500313</t>
  </si>
  <si>
    <t>57049</t>
  </si>
  <si>
    <t>6094325151174</t>
  </si>
  <si>
    <t>OOHASHI_JP_82509080008</t>
  </si>
  <si>
    <t>PJP030135853</t>
  </si>
  <si>
    <t>01050929658</t>
  </si>
  <si>
    <t>34112</t>
  </si>
  <si>
    <t>6094325150980</t>
  </si>
  <si>
    <t>OOHASHI_JP_82509080009</t>
  </si>
  <si>
    <t>PJP030136634</t>
  </si>
  <si>
    <t>6094325151295</t>
  </si>
  <si>
    <t>OOHASHI_JP_82509080010</t>
  </si>
  <si>
    <t>PJP030129063</t>
  </si>
  <si>
    <t>이은수</t>
  </si>
  <si>
    <t>01085747019</t>
  </si>
  <si>
    <t>02515</t>
  </si>
  <si>
    <t>6094325151472</t>
  </si>
  <si>
    <t>OOHASHI_JP_82509080011</t>
  </si>
  <si>
    <t>PJP030154862</t>
  </si>
  <si>
    <t>6094325150889</t>
  </si>
  <si>
    <t>OOHASHI_JP_82509080012</t>
  </si>
  <si>
    <t>PJP030134493</t>
  </si>
  <si>
    <t>6094325151171</t>
  </si>
  <si>
    <t>OOHASHI_JP_82509080013</t>
  </si>
  <si>
    <t>PJP030156256</t>
  </si>
  <si>
    <t>01051617662</t>
  </si>
  <si>
    <t>02800</t>
  </si>
  <si>
    <t>6094325151480</t>
  </si>
  <si>
    <t>OOHASHI_JP_82509080014</t>
  </si>
  <si>
    <t>PJP030139987</t>
  </si>
  <si>
    <t>6094325149396</t>
  </si>
  <si>
    <t>OOHASHI_JP_82509080015</t>
  </si>
  <si>
    <t>PJP030128521</t>
  </si>
  <si>
    <t>최유리</t>
  </si>
  <si>
    <t>01088806038</t>
  </si>
  <si>
    <t>13569</t>
  </si>
  <si>
    <t>6094325151424</t>
  </si>
  <si>
    <t>OOHASHI_JP_82509080016</t>
  </si>
  <si>
    <t>PJP030138407</t>
  </si>
  <si>
    <t>01040158555</t>
  </si>
  <si>
    <t>54657</t>
  </si>
  <si>
    <t>6094325151277</t>
  </si>
  <si>
    <t>OOHASHI_JP_82509080017</t>
  </si>
  <si>
    <t>PJP030163480</t>
  </si>
  <si>
    <t>윤성희</t>
  </si>
  <si>
    <t>01079130056</t>
  </si>
  <si>
    <t>03785</t>
  </si>
  <si>
    <t>6094325151418</t>
  </si>
  <si>
    <t>OOHASHI_JP_82509080018</t>
  </si>
  <si>
    <t>PJP030166859</t>
  </si>
  <si>
    <t>6094325144729</t>
  </si>
  <si>
    <t>OOHASHI_JP_82509080019</t>
  </si>
  <si>
    <t>PJP030165021</t>
  </si>
  <si>
    <t>안 미</t>
  </si>
  <si>
    <t>01094662116</t>
  </si>
  <si>
    <t>17765</t>
  </si>
  <si>
    <t>6094325151394</t>
  </si>
  <si>
    <t>OOHASHI_JP_82509080020</t>
  </si>
  <si>
    <t>PJP030135131</t>
  </si>
  <si>
    <t>박지후</t>
  </si>
  <si>
    <t>01072660742</t>
  </si>
  <si>
    <t>13586</t>
  </si>
  <si>
    <t>6094325151115</t>
  </si>
  <si>
    <t>OOHASHI_JP_82509080021</t>
  </si>
  <si>
    <t>PJP030154922</t>
  </si>
  <si>
    <t>장소영</t>
  </si>
  <si>
    <t>01066690268</t>
  </si>
  <si>
    <t>21393</t>
  </si>
  <si>
    <t>6094325151263</t>
  </si>
  <si>
    <t>OOHASHI_JP_82509080022</t>
  </si>
  <si>
    <t>PJP030132096</t>
  </si>
  <si>
    <t>최승완</t>
  </si>
  <si>
    <t>01034641790</t>
  </si>
  <si>
    <t>44933</t>
  </si>
  <si>
    <t>6094325151251</t>
  </si>
  <si>
    <t>OOHASHI_JP_82509080023</t>
  </si>
  <si>
    <t>PJP030142430</t>
  </si>
  <si>
    <t>6094325150552</t>
  </si>
  <si>
    <t>OOHASHI_JP_82509080024</t>
  </si>
  <si>
    <t>PJP030152108</t>
  </si>
  <si>
    <t>01020031645</t>
  </si>
  <si>
    <t>55114</t>
  </si>
  <si>
    <t>6094325150576</t>
  </si>
  <si>
    <t>OOHASHI_JP_82509080025</t>
  </si>
  <si>
    <t>PJP030157307</t>
  </si>
  <si>
    <t>6094325151324</t>
  </si>
  <si>
    <t>OOHASHI_JP_82509080026</t>
  </si>
  <si>
    <t>PJP030160289</t>
  </si>
  <si>
    <t>6094325151075</t>
  </si>
  <si>
    <t>OOHASHI_JP_82509080040</t>
  </si>
  <si>
    <t>PJP030146841</t>
  </si>
  <si>
    <t>6094325149306</t>
  </si>
  <si>
    <t>OOHASHI_JP_82509080041</t>
  </si>
  <si>
    <t>PJP030158761</t>
  </si>
  <si>
    <t>김정화</t>
  </si>
  <si>
    <t>01034313773</t>
  </si>
  <si>
    <t>6094325151422</t>
  </si>
  <si>
    <t>OOHASHI_JP_82509080076</t>
  </si>
  <si>
    <t>PJP030164708</t>
  </si>
  <si>
    <t>임정석</t>
  </si>
  <si>
    <t>01090701988</t>
  </si>
  <si>
    <t>30130</t>
  </si>
  <si>
    <t>6094325151363</t>
  </si>
  <si>
    <t>OOHASHI_JP_82509080077</t>
  </si>
  <si>
    <t>PJP030148714</t>
  </si>
  <si>
    <t>정철민</t>
  </si>
  <si>
    <t>01025534175</t>
  </si>
  <si>
    <t>50592</t>
  </si>
  <si>
    <t>6094325151283</t>
  </si>
  <si>
    <t>OOHASHI_JP_82509080078</t>
  </si>
  <si>
    <t>PJP030141813</t>
  </si>
  <si>
    <t>6094325150141</t>
  </si>
  <si>
    <t>OOHASHI_JP_82509080079</t>
  </si>
  <si>
    <t>PJP030155426</t>
  </si>
  <si>
    <t>6094325150721</t>
  </si>
  <si>
    <t>OOHASHI_JP_82509080080</t>
  </si>
  <si>
    <t>PJP030165980</t>
  </si>
  <si>
    <t>진현서</t>
  </si>
  <si>
    <t>01057528544</t>
  </si>
  <si>
    <t>12552</t>
  </si>
  <si>
    <t>6094325151206</t>
  </si>
  <si>
    <t>OOHASHI_JP_82509080081</t>
  </si>
  <si>
    <t>PJP030165742</t>
  </si>
  <si>
    <t>김기량</t>
  </si>
  <si>
    <t>01080128550</t>
  </si>
  <si>
    <t>37835</t>
  </si>
  <si>
    <t>6094325151228</t>
  </si>
  <si>
    <t>OOHASHI_JP_82509080082</t>
  </si>
  <si>
    <t>PJP030146693</t>
  </si>
  <si>
    <t>6094325151531</t>
  </si>
  <si>
    <t>OOHASHI_JP_82509080083</t>
  </si>
  <si>
    <t>PJP030163293</t>
  </si>
  <si>
    <t>강수현</t>
  </si>
  <si>
    <t>01076748174</t>
  </si>
  <si>
    <t>14046</t>
  </si>
  <si>
    <t>6094325151488</t>
  </si>
  <si>
    <t>OOHASHI_JP_82509080084</t>
  </si>
  <si>
    <t>PJP026438116</t>
  </si>
  <si>
    <t>장윤정</t>
  </si>
  <si>
    <t>01054872852</t>
  </si>
  <si>
    <t>16684</t>
  </si>
  <si>
    <t>6094325150636</t>
  </si>
  <si>
    <t>OOHASHI_JP_82509080085</t>
  </si>
  <si>
    <t>PJP030159950</t>
  </si>
  <si>
    <t>전영대</t>
  </si>
  <si>
    <t>01074498052</t>
  </si>
  <si>
    <t>04427</t>
  </si>
  <si>
    <t>6094325151514</t>
  </si>
  <si>
    <t>OOHASHI_JP_82509080086</t>
  </si>
  <si>
    <t>PJP030151343</t>
  </si>
  <si>
    <t>고순옥</t>
  </si>
  <si>
    <t>01033605666</t>
  </si>
  <si>
    <t>04765</t>
  </si>
  <si>
    <t>6094325150446</t>
  </si>
  <si>
    <t>OOHASHI_JP_82509080027</t>
  </si>
  <si>
    <t>PJP030153071</t>
  </si>
  <si>
    <t>최웅규</t>
  </si>
  <si>
    <t>01088517172</t>
  </si>
  <si>
    <t>6094325151096</t>
  </si>
  <si>
    <t>OOHASHI_JP_82509080028</t>
  </si>
  <si>
    <t>PJP030138760</t>
  </si>
  <si>
    <t>김소진</t>
  </si>
  <si>
    <t>01023248745</t>
  </si>
  <si>
    <t>10315</t>
  </si>
  <si>
    <t>6094325149249</t>
  </si>
  <si>
    <t>OOHASHI_JP_82509080029</t>
  </si>
  <si>
    <t>PJP030152290</t>
  </si>
  <si>
    <t>01041883825</t>
  </si>
  <si>
    <t>46962</t>
  </si>
  <si>
    <t>6094325150864</t>
  </si>
  <si>
    <t>OOHASHI_JP_82509080030</t>
  </si>
  <si>
    <t>PJP030140805</t>
  </si>
  <si>
    <t>정인옥</t>
  </si>
  <si>
    <t>01080036916</t>
  </si>
  <si>
    <t>32964</t>
  </si>
  <si>
    <t>6094325150941</t>
  </si>
  <si>
    <t>OOHASHI_JP_82509080031</t>
  </si>
  <si>
    <t>PJP030146162</t>
  </si>
  <si>
    <t>권태희</t>
  </si>
  <si>
    <t>01099925954</t>
  </si>
  <si>
    <t>17583</t>
  </si>
  <si>
    <t>6094325151163</t>
  </si>
  <si>
    <t>OOHASHI_JP_82509080032</t>
  </si>
  <si>
    <t>PJP030129740</t>
  </si>
  <si>
    <t>홍태경</t>
  </si>
  <si>
    <t>01039823721</t>
  </si>
  <si>
    <t>55337</t>
  </si>
  <si>
    <t>6094325151380</t>
  </si>
  <si>
    <t>OOHASHI_JP_82509080033</t>
  </si>
  <si>
    <t>PJP030166432</t>
  </si>
  <si>
    <t>6094325151368</t>
  </si>
  <si>
    <t>OOHASHI_JP_82509080034</t>
  </si>
  <si>
    <t>PJP030148863</t>
  </si>
  <si>
    <t>DONGSIYUN</t>
  </si>
  <si>
    <t>01023750803</t>
  </si>
  <si>
    <t>02616</t>
  </si>
  <si>
    <t>6094325151275 (2)</t>
  </si>
  <si>
    <t>OOHASHI_JP_82509080035</t>
  </si>
  <si>
    <t>PJP030153841</t>
  </si>
  <si>
    <t>6094325151080</t>
  </si>
  <si>
    <t>OOHASHI_JP_82509080036</t>
  </si>
  <si>
    <t>PJP030138025</t>
  </si>
  <si>
    <t>전혜영</t>
  </si>
  <si>
    <t>01073408776</t>
  </si>
  <si>
    <t>6094325149362</t>
  </si>
  <si>
    <t>OOHASHI_JP_82509080037</t>
  </si>
  <si>
    <t>PJP030165034</t>
  </si>
  <si>
    <t>6094325151264</t>
  </si>
  <si>
    <t>OOHASHI_JP_82509080038</t>
  </si>
  <si>
    <t>PJP030131748</t>
  </si>
  <si>
    <t>01030598218</t>
  </si>
  <si>
    <t>6094325151125</t>
  </si>
  <si>
    <t>OOHASHI_JP_82509080039</t>
  </si>
  <si>
    <t>PJP030162907</t>
  </si>
  <si>
    <t>주진영</t>
  </si>
  <si>
    <t>01062433813</t>
  </si>
  <si>
    <t>07570</t>
  </si>
  <si>
    <t>6094325151522</t>
  </si>
  <si>
    <t>OOHASHI_JP_82509080087</t>
  </si>
  <si>
    <t>PJP030146012</t>
  </si>
  <si>
    <t>권훈</t>
  </si>
  <si>
    <t>01077260046</t>
  </si>
  <si>
    <t>16323</t>
  </si>
  <si>
    <t>6094325151475</t>
  </si>
  <si>
    <t>OOHASHI_JP_82509080088</t>
  </si>
  <si>
    <t>PJP030135631</t>
  </si>
  <si>
    <t>정성준</t>
  </si>
  <si>
    <t>01073506969</t>
  </si>
  <si>
    <t>03972</t>
  </si>
  <si>
    <t>6094325151242</t>
  </si>
  <si>
    <t>OOHASHI_JP_82509080089</t>
  </si>
  <si>
    <t>PJP026428706</t>
  </si>
  <si>
    <t>6094325151465</t>
  </si>
  <si>
    <t>OOHASHI_JP_82509080090</t>
  </si>
  <si>
    <t>PJP030150164</t>
  </si>
  <si>
    <t>박성신</t>
  </si>
  <si>
    <t>01052042808</t>
  </si>
  <si>
    <t>06923</t>
  </si>
  <si>
    <t>6094325151548</t>
  </si>
  <si>
    <t>OOHASHI_JP_82509080091</t>
  </si>
  <si>
    <t>PJP030133601</t>
  </si>
  <si>
    <t>박준건</t>
  </si>
  <si>
    <t>01031354533</t>
  </si>
  <si>
    <t>10338</t>
  </si>
  <si>
    <t>6094325151489</t>
  </si>
  <si>
    <t>OOHASHI_JP_82509080092</t>
  </si>
  <si>
    <t>PJP030146601</t>
  </si>
  <si>
    <t>황윤주</t>
  </si>
  <si>
    <t>01071532068</t>
  </si>
  <si>
    <t>14007</t>
  </si>
  <si>
    <t>6094325150998</t>
  </si>
  <si>
    <t>OOHASHI_JP_82509080093</t>
  </si>
  <si>
    <t>PJP030149363</t>
  </si>
  <si>
    <t>이진영</t>
  </si>
  <si>
    <t>01087044799</t>
  </si>
  <si>
    <t>31949</t>
  </si>
  <si>
    <t>6094325149041</t>
  </si>
  <si>
    <t>OOHASHI_JP_82509080094</t>
  </si>
  <si>
    <t>PJP030152737</t>
  </si>
  <si>
    <t>6094325151289</t>
  </si>
  <si>
    <t>OOHASHI_JP_82509080095</t>
  </si>
  <si>
    <t>PJP030152615</t>
  </si>
  <si>
    <t>6094325151205</t>
  </si>
  <si>
    <t>OOHASHI_JP_82509080096</t>
  </si>
  <si>
    <t>PJP030153459</t>
  </si>
  <si>
    <t>박예슬</t>
  </si>
  <si>
    <t>01093900843</t>
  </si>
  <si>
    <t>6094325150519</t>
  </si>
  <si>
    <t>OOHASHI_JP_82509080097</t>
  </si>
  <si>
    <t>PJP030157247</t>
  </si>
  <si>
    <t>이충열</t>
  </si>
  <si>
    <t>01036250247</t>
  </si>
  <si>
    <t>13636</t>
  </si>
  <si>
    <t>6094325151182</t>
  </si>
  <si>
    <t>OOHASHI_JP_82509080098</t>
  </si>
  <si>
    <t>PJP030165508</t>
  </si>
  <si>
    <t>임철인</t>
  </si>
  <si>
    <t>01039490642</t>
  </si>
  <si>
    <t>08618</t>
  </si>
  <si>
    <t>6094325150847</t>
  </si>
  <si>
    <t>OOHASHI_JP_82509080099</t>
  </si>
  <si>
    <t>PJP030134936</t>
  </si>
  <si>
    <t>6094325150273</t>
  </si>
  <si>
    <t>OOHASHI_JP_82509080100</t>
  </si>
  <si>
    <t>PJP030140190</t>
  </si>
  <si>
    <t>인정철</t>
  </si>
  <si>
    <t>01051523038</t>
  </si>
  <si>
    <t>29047</t>
  </si>
  <si>
    <t>6094325150199</t>
  </si>
  <si>
    <t>OOHASHI_JP_82509080101</t>
  </si>
  <si>
    <t>PJP030134227</t>
  </si>
  <si>
    <t>6094325151339</t>
  </si>
  <si>
    <t>OOHASHI_JP_82509080102</t>
  </si>
  <si>
    <t>PJP030150245</t>
  </si>
  <si>
    <t>박미향</t>
  </si>
  <si>
    <t>01025595794</t>
  </si>
  <si>
    <t>6094325151385</t>
  </si>
  <si>
    <t>OOHASHI_JP_82509080103</t>
  </si>
  <si>
    <t>PJP030142972</t>
  </si>
  <si>
    <t>6094325150359</t>
  </si>
  <si>
    <t>OOHASHI_JP_82509080104</t>
  </si>
  <si>
    <t>PJP030152679</t>
  </si>
  <si>
    <t>최지혜</t>
  </si>
  <si>
    <t>01056640704</t>
  </si>
  <si>
    <t>49264</t>
  </si>
  <si>
    <t>6094325151430</t>
  </si>
  <si>
    <t>OOHASHI_JP_82509080105</t>
  </si>
  <si>
    <t>PJP030139537</t>
  </si>
  <si>
    <t>남기량</t>
  </si>
  <si>
    <t>01046564595</t>
  </si>
  <si>
    <t>6094325151298</t>
  </si>
  <si>
    <t>OOHASHI_JP_82509080106</t>
  </si>
  <si>
    <t>PJP030166657</t>
  </si>
  <si>
    <t>강대우</t>
  </si>
  <si>
    <t>01048011781</t>
  </si>
  <si>
    <t>36149</t>
  </si>
  <si>
    <t>6094325150816</t>
  </si>
  <si>
    <t>OOHASHI_JP_82509080107</t>
  </si>
  <si>
    <t>PJP030162937</t>
  </si>
  <si>
    <t>한채민</t>
  </si>
  <si>
    <t>01042664769</t>
  </si>
  <si>
    <t>11636</t>
  </si>
  <si>
    <t>6094325148523</t>
  </si>
  <si>
    <t>OOHASHI_JP_82509080108</t>
  </si>
  <si>
    <t>PJP030157576</t>
  </si>
  <si>
    <t>지상훈</t>
  </si>
  <si>
    <t>01031713801</t>
  </si>
  <si>
    <t>04739</t>
  </si>
  <si>
    <t>6094325151526</t>
  </si>
  <si>
    <t>OOHASHI_JP_82509080109</t>
  </si>
  <si>
    <t>PJP030150281</t>
  </si>
  <si>
    <t>조해린</t>
  </si>
  <si>
    <t>01099593807</t>
  </si>
  <si>
    <t>16936</t>
  </si>
  <si>
    <t>6094325151356</t>
  </si>
  <si>
    <t>OOHASHI_JP_82509080110</t>
  </si>
  <si>
    <t>PJP030137043</t>
  </si>
  <si>
    <t>반효진</t>
  </si>
  <si>
    <t>01054873023</t>
  </si>
  <si>
    <t>6094325151405</t>
  </si>
  <si>
    <t>OOHASHI_JP_82509080111</t>
  </si>
  <si>
    <t>PJP030155648</t>
  </si>
  <si>
    <t>01092312339</t>
  </si>
  <si>
    <t>6094325151401</t>
  </si>
  <si>
    <t>OOHASHI_JP_82509080112</t>
  </si>
  <si>
    <t>PJP030152475</t>
  </si>
  <si>
    <t>강성용</t>
  </si>
  <si>
    <t>01045783239</t>
  </si>
  <si>
    <t>44701</t>
  </si>
  <si>
    <t>6094325151527</t>
  </si>
  <si>
    <t>OOHASHI_JP_82509090079</t>
  </si>
  <si>
    <t>PJP030131970</t>
  </si>
  <si>
    <t>01073708587</t>
  </si>
  <si>
    <t>10417</t>
  </si>
  <si>
    <t>6094325151203</t>
  </si>
  <si>
    <t>OOHASHI_JP_82509090080</t>
  </si>
  <si>
    <t>PJP030148071</t>
  </si>
  <si>
    <t>박경화</t>
  </si>
  <si>
    <t>01090248472</t>
  </si>
  <si>
    <t>6094325151473</t>
  </si>
  <si>
    <t>OOHASHI_JP_82509090081</t>
  </si>
  <si>
    <t>PJP030130179</t>
  </si>
  <si>
    <t>오엔정보통신 주</t>
  </si>
  <si>
    <t>01047066847</t>
  </si>
  <si>
    <t>13219</t>
  </si>
  <si>
    <t>6094325151322</t>
  </si>
  <si>
    <t>OOHASHI_JP_82509090082</t>
  </si>
  <si>
    <t>PJP030147618</t>
  </si>
  <si>
    <t>01044524254</t>
  </si>
  <si>
    <t>39137</t>
  </si>
  <si>
    <t>6094325151644</t>
  </si>
  <si>
    <t>OOHASHI_JP_82509090083</t>
  </si>
  <si>
    <t>PJP030155662</t>
  </si>
  <si>
    <t>이진석</t>
  </si>
  <si>
    <t>01079397482</t>
  </si>
  <si>
    <t>25601</t>
  </si>
  <si>
    <t>6094325150501</t>
  </si>
  <si>
    <t>OOHASHI_JP_82509090084</t>
  </si>
  <si>
    <t>PJP030165303</t>
  </si>
  <si>
    <t>임세희</t>
  </si>
  <si>
    <t>01043455948</t>
  </si>
  <si>
    <t>34323</t>
  </si>
  <si>
    <t>6094325150811</t>
  </si>
  <si>
    <t>OOHASHI_JP_82509090085</t>
  </si>
  <si>
    <t>PJP030153318</t>
  </si>
  <si>
    <t>황지영</t>
  </si>
  <si>
    <t>01040682497</t>
  </si>
  <si>
    <t>06347</t>
  </si>
  <si>
    <t>6094325151508</t>
  </si>
  <si>
    <t>OOHASHI_JP_82509090051</t>
  </si>
  <si>
    <t>PJP030144458</t>
  </si>
  <si>
    <t>김규형</t>
  </si>
  <si>
    <t>01062765961</t>
  </si>
  <si>
    <t>16826</t>
  </si>
  <si>
    <t>6094325150820</t>
  </si>
  <si>
    <t>OOHASHI_JP_82509090052</t>
  </si>
  <si>
    <t>PJP030133703</t>
  </si>
  <si>
    <t>윤영동</t>
  </si>
  <si>
    <t>01071911607</t>
  </si>
  <si>
    <t>21605</t>
  </si>
  <si>
    <t>6094325150819</t>
  </si>
  <si>
    <t>OOHASHI_JP_82509090053</t>
  </si>
  <si>
    <t>PJP030155672</t>
  </si>
  <si>
    <t>김가은</t>
  </si>
  <si>
    <t>01044510928</t>
  </si>
  <si>
    <t>21063</t>
  </si>
  <si>
    <t>6094325151326</t>
  </si>
  <si>
    <t>OOHASHI_JP_82509090054</t>
  </si>
  <si>
    <t>PJP030134864</t>
  </si>
  <si>
    <t>6094325148496</t>
  </si>
  <si>
    <t>OOHASHI_JP_82509090055</t>
  </si>
  <si>
    <t>PJP030160871</t>
  </si>
  <si>
    <t>신동재</t>
  </si>
  <si>
    <t>01062683223</t>
  </si>
  <si>
    <t>01673</t>
  </si>
  <si>
    <t>6094325151243</t>
  </si>
  <si>
    <t>OOHASHI_JP_82509090056</t>
  </si>
  <si>
    <t>PJP030159718</t>
  </si>
  <si>
    <t>장예랑</t>
  </si>
  <si>
    <t>01024702759</t>
  </si>
  <si>
    <t>6094325151569</t>
  </si>
  <si>
    <t>OOHASHI_JP_82509090073</t>
  </si>
  <si>
    <t>PJP030129283</t>
  </si>
  <si>
    <t>01068649168</t>
  </si>
  <si>
    <t>08323</t>
  </si>
  <si>
    <t>6094325150383</t>
  </si>
  <si>
    <t>OOHASHI_JP_82509090074</t>
  </si>
  <si>
    <t>PJP030146213</t>
  </si>
  <si>
    <t>6094325151431</t>
  </si>
  <si>
    <t>OOHASHI_JP_82509090075</t>
  </si>
  <si>
    <t>PJP030158123</t>
  </si>
  <si>
    <t>6094325150997</t>
  </si>
  <si>
    <t>OOHASHI_JP_82509090076</t>
  </si>
  <si>
    <t>PJP030163546</t>
  </si>
  <si>
    <t>최성민</t>
  </si>
  <si>
    <t>01046294870</t>
  </si>
  <si>
    <t>51645</t>
  </si>
  <si>
    <t>6094325151067</t>
  </si>
  <si>
    <t>OOHASHI_JP_82509090077</t>
  </si>
  <si>
    <t>PJP030139360</t>
  </si>
  <si>
    <t>6094325151303</t>
  </si>
  <si>
    <t>OOHASHI_JP_82509090057</t>
  </si>
  <si>
    <t>PJP030156416</t>
  </si>
  <si>
    <t>양민환</t>
  </si>
  <si>
    <t>01089580695</t>
  </si>
  <si>
    <t>6094325151279</t>
  </si>
  <si>
    <t>OOHASHI_JP_82509090058</t>
  </si>
  <si>
    <t>PJP030147776</t>
  </si>
  <si>
    <t>홍지연</t>
  </si>
  <si>
    <t>01089131603</t>
  </si>
  <si>
    <t>6094325151506</t>
  </si>
  <si>
    <t>OOHASHI_JP_82509090059</t>
  </si>
  <si>
    <t>PJP030135504</t>
  </si>
  <si>
    <t>이소현</t>
  </si>
  <si>
    <t>01023388051</t>
  </si>
  <si>
    <t>10387</t>
  </si>
  <si>
    <t>6094325151276</t>
  </si>
  <si>
    <t>OOHASHI_JP_82509090060</t>
  </si>
  <si>
    <t>PJP030162612</t>
  </si>
  <si>
    <t>주영훈</t>
  </si>
  <si>
    <t>01034301990</t>
  </si>
  <si>
    <t>02252</t>
  </si>
  <si>
    <t>6094325151442</t>
  </si>
  <si>
    <t>OOHASHI_JP_82509090099</t>
  </si>
  <si>
    <t>PJP030166187</t>
  </si>
  <si>
    <t>문승호</t>
  </si>
  <si>
    <t>01063818220</t>
  </si>
  <si>
    <t>16667</t>
  </si>
  <si>
    <t>6094325151317</t>
  </si>
  <si>
    <t>OOHASHI_JP_82509090100</t>
  </si>
  <si>
    <t>PJP030133242</t>
  </si>
  <si>
    <t>6094325151587</t>
  </si>
  <si>
    <t>OOHASHI_JP_82509090101</t>
  </si>
  <si>
    <t>PJP030141958</t>
  </si>
  <si>
    <t>최효진</t>
  </si>
  <si>
    <t>01065416641</t>
  </si>
  <si>
    <t>04580</t>
  </si>
  <si>
    <t>6094325151534</t>
  </si>
  <si>
    <t>OOHASHI_JP_82509090102</t>
  </si>
  <si>
    <t>PJP030165928</t>
  </si>
  <si>
    <t>권예주</t>
  </si>
  <si>
    <t>01046399087</t>
  </si>
  <si>
    <t>63596</t>
  </si>
  <si>
    <t>6094325150646</t>
  </si>
  <si>
    <t>OOHASHI_JP_82509090103</t>
  </si>
  <si>
    <t>PJP030153516</t>
  </si>
  <si>
    <t>6094325149439</t>
  </si>
  <si>
    <t>OOHASHI_JP_82509090086</t>
  </si>
  <si>
    <t>PJP030142205</t>
  </si>
  <si>
    <t>심준우</t>
  </si>
  <si>
    <t>01037944002</t>
  </si>
  <si>
    <t>32226</t>
  </si>
  <si>
    <t>6094325151578</t>
  </si>
  <si>
    <t>OOHASHI_JP_82509090087</t>
  </si>
  <si>
    <t>PJP030165733</t>
  </si>
  <si>
    <t>이현섭</t>
  </si>
  <si>
    <t>01054820244</t>
  </si>
  <si>
    <t>55120</t>
  </si>
  <si>
    <t>6094325151347</t>
  </si>
  <si>
    <t>OOHASHI_JP_82509090088</t>
  </si>
  <si>
    <t>PJP026443469</t>
  </si>
  <si>
    <t>6094325151291</t>
  </si>
  <si>
    <t>OOHASHI_JP_82509090089</t>
  </si>
  <si>
    <t>PJP030131604</t>
  </si>
  <si>
    <t>6094325150830</t>
  </si>
  <si>
    <t>OOHASHI_JP_82509090090</t>
  </si>
  <si>
    <t>PJP030131138</t>
  </si>
  <si>
    <t>01035243083</t>
  </si>
  <si>
    <t>55738</t>
  </si>
  <si>
    <t>6094325151333</t>
  </si>
  <si>
    <t>OOHASHI_JP_82509090091</t>
  </si>
  <si>
    <t>PJP030151835</t>
  </si>
  <si>
    <t>원서연</t>
  </si>
  <si>
    <t>01082307382</t>
  </si>
  <si>
    <t>03455</t>
  </si>
  <si>
    <t>6094325151335</t>
  </si>
  <si>
    <t>OOHASHI_JP_82509090092</t>
  </si>
  <si>
    <t>PJP030148958</t>
  </si>
  <si>
    <t>김세린</t>
  </si>
  <si>
    <t>01024912878</t>
  </si>
  <si>
    <t>6094325151183</t>
  </si>
  <si>
    <t>OOHASHI_JP_82509090093</t>
  </si>
  <si>
    <t>PJP030154558</t>
  </si>
  <si>
    <t>양선영</t>
  </si>
  <si>
    <t>01038682434</t>
  </si>
  <si>
    <t>6094325151161</t>
  </si>
  <si>
    <t>OOHASHI_JP_82509090105</t>
  </si>
  <si>
    <t>PJP030159680</t>
  </si>
  <si>
    <t>01074900546</t>
  </si>
  <si>
    <t>13924</t>
  </si>
  <si>
    <t>6094325151369</t>
  </si>
  <si>
    <t>OOHASHI_JP_82509090106</t>
  </si>
  <si>
    <t>PJP030158817</t>
  </si>
  <si>
    <t>최창열</t>
  </si>
  <si>
    <t>01076781558</t>
  </si>
  <si>
    <t>6094325150688 (2)</t>
  </si>
  <si>
    <t>OOHASHI_JP_82509090107</t>
  </si>
  <si>
    <t>PJP030131670</t>
  </si>
  <si>
    <t>황성호</t>
  </si>
  <si>
    <t>01088447555</t>
  </si>
  <si>
    <t>18632</t>
  </si>
  <si>
    <t>6094325151444</t>
  </si>
  <si>
    <t>OOHASHI_JP_82509090094</t>
  </si>
  <si>
    <t>PJP030166601</t>
  </si>
  <si>
    <t>주문정</t>
  </si>
  <si>
    <t>01081212810</t>
  </si>
  <si>
    <t>61253</t>
  </si>
  <si>
    <t>6094325149886</t>
  </si>
  <si>
    <t>OOHASHI_JP_82509090095</t>
  </si>
  <si>
    <t>PJP030142971</t>
  </si>
  <si>
    <t>배아리</t>
  </si>
  <si>
    <t>01094918731</t>
  </si>
  <si>
    <t>18479</t>
  </si>
  <si>
    <t>6094325151073</t>
  </si>
  <si>
    <t>OOHASHI_JP_82509090096</t>
  </si>
  <si>
    <t>PJP030166983</t>
  </si>
  <si>
    <t>박진선</t>
  </si>
  <si>
    <t>01099889717</t>
  </si>
  <si>
    <t>6094325151559</t>
  </si>
  <si>
    <t>OOHASHI_JP_82509090097</t>
  </si>
  <si>
    <t>PJP030157336</t>
  </si>
  <si>
    <t>김지석</t>
  </si>
  <si>
    <t>01066822581</t>
  </si>
  <si>
    <t>02559</t>
  </si>
  <si>
    <t>6094325151655</t>
  </si>
  <si>
    <t>OOHASHI_JP_82509090098</t>
  </si>
  <si>
    <t>PJP030165230</t>
  </si>
  <si>
    <t>송다온</t>
  </si>
  <si>
    <t>01055562855</t>
  </si>
  <si>
    <t>6094325151237</t>
  </si>
  <si>
    <t>OOHASHI_JP_82509090108</t>
  </si>
  <si>
    <t>PJP026457702</t>
  </si>
  <si>
    <t>6094325151211</t>
  </si>
  <si>
    <t>OOHASHI_JP_82509090109</t>
  </si>
  <si>
    <t>PJP030167706</t>
  </si>
  <si>
    <t>유재우</t>
  </si>
  <si>
    <t>01065066613</t>
  </si>
  <si>
    <t>37744</t>
  </si>
  <si>
    <t>6094325151226</t>
  </si>
  <si>
    <t>OOHASHI_JP_82509090110</t>
  </si>
  <si>
    <t>PJP030144656</t>
  </si>
  <si>
    <t>6094325151510</t>
  </si>
  <si>
    <t>OOHASHI_JP_82509090111</t>
  </si>
  <si>
    <t>PJP030138784</t>
  </si>
  <si>
    <t>이상우</t>
  </si>
  <si>
    <t>01054416237</t>
  </si>
  <si>
    <t>07628</t>
  </si>
  <si>
    <t>6094325151528</t>
  </si>
  <si>
    <t>OOHASHI_JP_82509090112</t>
  </si>
  <si>
    <t>PJP030136142</t>
  </si>
  <si>
    <t>6094325151342</t>
  </si>
  <si>
    <t>OOHASHI_JP_82509090113</t>
  </si>
  <si>
    <t>PJP026457825</t>
  </si>
  <si>
    <t>김태영</t>
  </si>
  <si>
    <t>01076650418</t>
  </si>
  <si>
    <t>16939</t>
  </si>
  <si>
    <t>6094325151352</t>
  </si>
  <si>
    <t>OOHASHI_JP_82509090078</t>
  </si>
  <si>
    <t>PJP030157267</t>
  </si>
  <si>
    <t>6094325151613</t>
  </si>
  <si>
    <t>OOHASHI_JP_82509090065</t>
  </si>
  <si>
    <t>PJP030154540</t>
  </si>
  <si>
    <t>01025892699</t>
  </si>
  <si>
    <t>08228</t>
  </si>
  <si>
    <t>6094325151120</t>
  </si>
  <si>
    <t>OOHASHI_JP_82509090066</t>
  </si>
  <si>
    <t>PJP030138258</t>
  </si>
  <si>
    <t>6094325151384</t>
  </si>
  <si>
    <t>OOHASHI_JP_82509090067</t>
  </si>
  <si>
    <t>PJP030161263</t>
  </si>
  <si>
    <t>6094325151403</t>
  </si>
  <si>
    <t>OOHASHI_JP_82509090068</t>
  </si>
  <si>
    <t>PJP030148956</t>
  </si>
  <si>
    <t>이창용</t>
  </si>
  <si>
    <t>01085629771</t>
  </si>
  <si>
    <t>42083</t>
  </si>
  <si>
    <t>6094325151451</t>
  </si>
  <si>
    <t>OOHASHI_JP_82509090069</t>
  </si>
  <si>
    <t>PJP030139190</t>
  </si>
  <si>
    <t>정윤정</t>
  </si>
  <si>
    <t>01057738672</t>
  </si>
  <si>
    <t>15509</t>
  </si>
  <si>
    <t>6094325150955</t>
  </si>
  <si>
    <t>OOHASHI_JP_82509090070</t>
  </si>
  <si>
    <t>PJP030165366</t>
  </si>
  <si>
    <t>이원석</t>
  </si>
  <si>
    <t>01090505987</t>
  </si>
  <si>
    <t>6094325151492</t>
  </si>
  <si>
    <t>OOHASHI_JP_82509090071</t>
  </si>
  <si>
    <t>PJP030137244</t>
  </si>
  <si>
    <t>윤승현</t>
  </si>
  <si>
    <t>01021791901</t>
  </si>
  <si>
    <t>6094325150061</t>
  </si>
  <si>
    <t>OOHASHI_JP_82509090072</t>
  </si>
  <si>
    <t>PJP030164704</t>
  </si>
  <si>
    <t>6094325149375</t>
  </si>
  <si>
    <t>OOHASHI_JP_82509090104</t>
  </si>
  <si>
    <t>PJP030152772</t>
  </si>
  <si>
    <t>GOLDSPORTS</t>
  </si>
  <si>
    <t>16671</t>
  </si>
  <si>
    <t>6094325151483</t>
  </si>
  <si>
    <t>OOHASHI_JP_82509090061</t>
  </si>
  <si>
    <t>PJP030153181</t>
  </si>
  <si>
    <t>박성익</t>
  </si>
  <si>
    <t>01086619122</t>
  </si>
  <si>
    <t>07524</t>
  </si>
  <si>
    <t>마조과보관건</t>
  </si>
  <si>
    <t>6094325151443</t>
  </si>
  <si>
    <t>OOHASHI_JP_82509090063</t>
  </si>
  <si>
    <t>PJP030161749</t>
  </si>
  <si>
    <t>김기덕</t>
  </si>
  <si>
    <t>01045063872</t>
  </si>
  <si>
    <t>15381</t>
  </si>
  <si>
    <t>6094325151274</t>
  </si>
  <si>
    <t>OOHASHI_JP_82509090064</t>
  </si>
  <si>
    <t>PJP030167193</t>
  </si>
  <si>
    <t>6094325151062</t>
  </si>
  <si>
    <t>OOHASHI_JP_82509100001</t>
  </si>
  <si>
    <t>PJP030131563</t>
  </si>
  <si>
    <t>6094325151453</t>
  </si>
  <si>
    <t>OOHASHI_JP_82509100116</t>
  </si>
  <si>
    <t>PJP030131658</t>
  </si>
  <si>
    <t>6094325150505</t>
  </si>
  <si>
    <t>OOHASHI_JP_82509100003</t>
  </si>
  <si>
    <t>PJP030160427</t>
  </si>
  <si>
    <t>김진식</t>
  </si>
  <si>
    <t>01034632070</t>
  </si>
  <si>
    <t>48508</t>
  </si>
  <si>
    <t>6094325161265</t>
  </si>
  <si>
    <t>OOHASHI_JP_82509100004</t>
  </si>
  <si>
    <t>PJP030149098</t>
  </si>
  <si>
    <t>이원혁</t>
  </si>
  <si>
    <t>01083311646</t>
  </si>
  <si>
    <t>16990</t>
  </si>
  <si>
    <t>6094325150892</t>
  </si>
  <si>
    <t>OOHASHI_JP_82509100005</t>
  </si>
  <si>
    <t>PJP030128746</t>
  </si>
  <si>
    <t>01085921728</t>
  </si>
  <si>
    <t>31575</t>
  </si>
  <si>
    <t>6094325151018</t>
  </si>
  <si>
    <t>OOHASHI_JP_82509100006</t>
  </si>
  <si>
    <t>PJP030150875</t>
  </si>
  <si>
    <t>6094325151560</t>
  </si>
  <si>
    <t>OOHASHI_JP_82509100007</t>
  </si>
  <si>
    <t>PJP030132604</t>
  </si>
  <si>
    <t>6094325150828</t>
  </si>
  <si>
    <t>OOHASHI_JP_82509100008</t>
  </si>
  <si>
    <t>PJP030159567</t>
  </si>
  <si>
    <t>박종욱</t>
  </si>
  <si>
    <t>01067341793</t>
  </si>
  <si>
    <t>16299</t>
  </si>
  <si>
    <t>6094325150488</t>
  </si>
  <si>
    <t>OOHASHI_JP_82509100009</t>
  </si>
  <si>
    <t>PJP030142884</t>
  </si>
  <si>
    <t>제니케이스</t>
  </si>
  <si>
    <t>01077210312</t>
  </si>
  <si>
    <t>16556</t>
  </si>
  <si>
    <t>6094325150713 (2)</t>
  </si>
  <si>
    <t>OOHASHI_JP_82509100010</t>
  </si>
  <si>
    <t>PJP030147581</t>
  </si>
  <si>
    <t>노희수</t>
  </si>
  <si>
    <t>01040906013</t>
  </si>
  <si>
    <t>03424</t>
  </si>
  <si>
    <t>6094325151478</t>
  </si>
  <si>
    <t>OOHASHI_JP_82509100011</t>
  </si>
  <si>
    <t>PJP030148920</t>
  </si>
  <si>
    <t>6094325150441</t>
  </si>
  <si>
    <t>OOHASHI_JP_82509100012</t>
  </si>
  <si>
    <t>PJP030148937</t>
  </si>
  <si>
    <t>6094325151500</t>
  </si>
  <si>
    <t>OOHASHI_JP_82509100013</t>
  </si>
  <si>
    <t>PJP030151476</t>
  </si>
  <si>
    <t>최영준</t>
  </si>
  <si>
    <t>01090760777</t>
  </si>
  <si>
    <t>22146</t>
  </si>
  <si>
    <t>6094325139638</t>
  </si>
  <si>
    <t>OOHASHI_JP_82509100014</t>
  </si>
  <si>
    <t>PJP030154903</t>
  </si>
  <si>
    <t>01026582902</t>
  </si>
  <si>
    <t>6094325148748</t>
  </si>
  <si>
    <t>OOHASHI_JP_82509100015</t>
  </si>
  <si>
    <t>PJP026438815</t>
  </si>
  <si>
    <t>정홍재</t>
  </si>
  <si>
    <t>01093218384</t>
  </si>
  <si>
    <t>51607</t>
  </si>
  <si>
    <t>6094325151372</t>
  </si>
  <si>
    <t>OOHASHI_JP_82509100016</t>
  </si>
  <si>
    <t>PJP030155174</t>
  </si>
  <si>
    <t>김성진</t>
  </si>
  <si>
    <t>01020905886</t>
  </si>
  <si>
    <t>32701</t>
  </si>
  <si>
    <t>6094325151167</t>
  </si>
  <si>
    <t>OOHASHI_JP_82509100017</t>
  </si>
  <si>
    <t>PJP030150619</t>
  </si>
  <si>
    <t>이시현</t>
  </si>
  <si>
    <t>01032122509</t>
  </si>
  <si>
    <t>12821</t>
  </si>
  <si>
    <t>6094325148919</t>
  </si>
  <si>
    <t>OOHASHI_JP_82509100018</t>
  </si>
  <si>
    <t>PJP030166178</t>
  </si>
  <si>
    <t>01087679198</t>
  </si>
  <si>
    <t>34885</t>
  </si>
  <si>
    <t>6094325149643</t>
  </si>
  <si>
    <t>OOHASHI_JP_82509100019</t>
  </si>
  <si>
    <t>PJP030146102</t>
  </si>
  <si>
    <t>정제인</t>
  </si>
  <si>
    <t>01098975053</t>
  </si>
  <si>
    <t>6094325151421</t>
  </si>
  <si>
    <t>OOHASHI_JP_82509100020</t>
  </si>
  <si>
    <t>PJP030141765</t>
  </si>
  <si>
    <t>01049354881</t>
  </si>
  <si>
    <t>17013</t>
  </si>
  <si>
    <t>6094325150800</t>
  </si>
  <si>
    <t>OOHASHI_JP_82509100021</t>
  </si>
  <si>
    <t>PJP030159682</t>
  </si>
  <si>
    <t>6094325151152</t>
  </si>
  <si>
    <t>OOHASHI_JP_82509100022</t>
  </si>
  <si>
    <t>PJP030157173</t>
  </si>
  <si>
    <t>박소담</t>
  </si>
  <si>
    <t>01040750952</t>
  </si>
  <si>
    <t>01048</t>
  </si>
  <si>
    <t>6094325148406</t>
  </si>
  <si>
    <t>OOHASHI_JP_82509100023</t>
  </si>
  <si>
    <t>PJP030158982</t>
  </si>
  <si>
    <t>6094325150741</t>
  </si>
  <si>
    <t>OOHASHI_JP_82509100024</t>
  </si>
  <si>
    <t>PJP030130799</t>
  </si>
  <si>
    <t>김진경</t>
  </si>
  <si>
    <t>01055326763</t>
  </si>
  <si>
    <t>04792</t>
  </si>
  <si>
    <t>6094325151419</t>
  </si>
  <si>
    <t>OOHASHI_JP_82509100025</t>
  </si>
  <si>
    <t>PJP030139177</t>
  </si>
  <si>
    <t>송훈탁</t>
  </si>
  <si>
    <t>01039974918</t>
  </si>
  <si>
    <t>6094325151591</t>
  </si>
  <si>
    <t>OOHASHI_JP_82509100026</t>
  </si>
  <si>
    <t>PJP030152026</t>
  </si>
  <si>
    <t>설황</t>
  </si>
  <si>
    <t>01063184343</t>
  </si>
  <si>
    <t>46760</t>
  </si>
  <si>
    <t>6094325151409</t>
  </si>
  <si>
    <t>OOHASHI_JP_82509100085</t>
  </si>
  <si>
    <t>PJP030167219</t>
  </si>
  <si>
    <t>윤영도</t>
  </si>
  <si>
    <t>01037484925</t>
  </si>
  <si>
    <t>05082</t>
  </si>
  <si>
    <t>6094325151558</t>
  </si>
  <si>
    <t>OOHASHI_JP_82509100086</t>
  </si>
  <si>
    <t>PJP030152789</t>
  </si>
  <si>
    <t>김유미</t>
  </si>
  <si>
    <t>01047159981</t>
  </si>
  <si>
    <t>31764</t>
  </si>
  <si>
    <t>6094325151695</t>
  </si>
  <si>
    <t>OOHASHI_JP_82509100087</t>
  </si>
  <si>
    <t>PJP030130842</t>
  </si>
  <si>
    <t>01055560885</t>
  </si>
  <si>
    <t>06017</t>
  </si>
  <si>
    <t>6094325151663</t>
  </si>
  <si>
    <t>OOHASHI_JP_82509100088</t>
  </si>
  <si>
    <t>PJP030140782</t>
  </si>
  <si>
    <t>권용은</t>
  </si>
  <si>
    <t>01064047642</t>
  </si>
  <si>
    <t>28752</t>
  </si>
  <si>
    <t>6094325151485</t>
  </si>
  <si>
    <t>OOHASHI_JP_82509100089</t>
  </si>
  <si>
    <t>PJP030161722</t>
  </si>
  <si>
    <t>김은새</t>
  </si>
  <si>
    <t>01090432274</t>
  </si>
  <si>
    <t>16517</t>
  </si>
  <si>
    <t>6094325151188</t>
  </si>
  <si>
    <t>OOHASHI_JP_82509100090</t>
  </si>
  <si>
    <t>PJP030166848</t>
  </si>
  <si>
    <t>이채정</t>
  </si>
  <si>
    <t>01023388429</t>
  </si>
  <si>
    <t>52517</t>
  </si>
  <si>
    <t>6094325151614</t>
  </si>
  <si>
    <t>OOHASHI_JP_82509100091</t>
  </si>
  <si>
    <t>PJP030168247</t>
  </si>
  <si>
    <t>송이정</t>
  </si>
  <si>
    <t>01085220785</t>
  </si>
  <si>
    <t>37901</t>
  </si>
  <si>
    <t>6094325149232</t>
  </si>
  <si>
    <t>OOHASHI_JP_82509100092</t>
  </si>
  <si>
    <t>PJP030145255</t>
  </si>
  <si>
    <t>홍용기</t>
  </si>
  <si>
    <t>6094325150978</t>
  </si>
  <si>
    <t>OOHASHI_JP_82509100093</t>
  </si>
  <si>
    <t>PJP026437237</t>
  </si>
  <si>
    <t>01057603027</t>
  </si>
  <si>
    <t>03303</t>
  </si>
  <si>
    <t>6094325151598</t>
  </si>
  <si>
    <t>OOHASHI_JP_82509100094</t>
  </si>
  <si>
    <t>PJP030139928</t>
  </si>
  <si>
    <t>박우택</t>
  </si>
  <si>
    <t>01025814997</t>
  </si>
  <si>
    <t>14002</t>
  </si>
  <si>
    <t>6094325151607</t>
  </si>
  <si>
    <t>OOHASHI_JP_82509100095</t>
  </si>
  <si>
    <t>PJP030143898</t>
  </si>
  <si>
    <t>목정훈</t>
  </si>
  <si>
    <t>01047044339</t>
  </si>
  <si>
    <t>05828</t>
  </si>
  <si>
    <t>6094325151538</t>
  </si>
  <si>
    <t>OOHASHI_JP_82509100096</t>
  </si>
  <si>
    <t>PJP030138594</t>
  </si>
  <si>
    <t>배은선</t>
  </si>
  <si>
    <t>01029766020</t>
  </si>
  <si>
    <t>05065</t>
  </si>
  <si>
    <t>6094325151370</t>
  </si>
  <si>
    <t>OOHASHI_JP_82509100097</t>
  </si>
  <si>
    <t>PJP030152953</t>
  </si>
  <si>
    <t>김도형</t>
  </si>
  <si>
    <t>01063275864</t>
  </si>
  <si>
    <t>03433</t>
  </si>
  <si>
    <t>6094325151389</t>
  </si>
  <si>
    <t>OOHASHI_JP_82509100098</t>
  </si>
  <si>
    <t>PJP030136508</t>
  </si>
  <si>
    <t>김진범</t>
  </si>
  <si>
    <t>01087196147</t>
  </si>
  <si>
    <t>05531</t>
  </si>
  <si>
    <t>6094325151310</t>
  </si>
  <si>
    <t>OOHASHI_JP_82509100099</t>
  </si>
  <si>
    <t>PJP030163653</t>
  </si>
  <si>
    <t>서민빈</t>
  </si>
  <si>
    <t>01065874466</t>
  </si>
  <si>
    <t>26034</t>
  </si>
  <si>
    <t>6094325151521</t>
  </si>
  <si>
    <t>OOHASHI_JP_82509100100</t>
  </si>
  <si>
    <t>PJP030152373</t>
  </si>
  <si>
    <t>6094325151209</t>
  </si>
  <si>
    <t>OOHASHI_JP_82509100101</t>
  </si>
  <si>
    <t>PJP030151639</t>
  </si>
  <si>
    <t>01080247028</t>
  </si>
  <si>
    <t>18623</t>
  </si>
  <si>
    <t>6094325151692</t>
  </si>
  <si>
    <t>OOHASHI_JP_82509100102</t>
  </si>
  <si>
    <t>PJP030137655</t>
  </si>
  <si>
    <t>박말숙</t>
  </si>
  <si>
    <t>01074996025</t>
  </si>
  <si>
    <t>47261</t>
  </si>
  <si>
    <t>6094325151158</t>
  </si>
  <si>
    <t>OOHASHI_JP_82509100103</t>
  </si>
  <si>
    <t>PJP030150476</t>
  </si>
  <si>
    <t>박현수</t>
  </si>
  <si>
    <t>01077624578</t>
  </si>
  <si>
    <t>31504</t>
  </si>
  <si>
    <t>6094325151151</t>
  </si>
  <si>
    <t>OOHASHI_JP_82509100104</t>
  </si>
  <si>
    <t>PJP030130321</t>
  </si>
  <si>
    <t>장재준</t>
  </si>
  <si>
    <t>01030551018</t>
  </si>
  <si>
    <t>47212</t>
  </si>
  <si>
    <t>6094325151541</t>
  </si>
  <si>
    <t>OOHASHI_JP_82509100105</t>
  </si>
  <si>
    <t>PJP030162204</t>
  </si>
  <si>
    <t>안태구</t>
  </si>
  <si>
    <t>01044209250</t>
  </si>
  <si>
    <t>6094325150857</t>
  </si>
  <si>
    <t>OOHASHI_JP_82509100106</t>
  </si>
  <si>
    <t>PJP030168063</t>
  </si>
  <si>
    <t>6094325151454</t>
  </si>
  <si>
    <t>OOHASHI_JP_82509100107</t>
  </si>
  <si>
    <t>PJP030139061</t>
  </si>
  <si>
    <t>이승헌</t>
  </si>
  <si>
    <t>01079414640</t>
  </si>
  <si>
    <t>07040</t>
  </si>
  <si>
    <t>6094325151015</t>
  </si>
  <si>
    <t>OOHASHI_JP_82509100108</t>
  </si>
  <si>
    <t>PJP030163862</t>
  </si>
  <si>
    <t>6094325151616</t>
  </si>
  <si>
    <t>OOHASHI_JP_82509100109</t>
  </si>
  <si>
    <t>PJP030162997</t>
  </si>
  <si>
    <t>남재용</t>
  </si>
  <si>
    <t>01071287749</t>
  </si>
  <si>
    <t>02031</t>
  </si>
  <si>
    <t>6094325151636</t>
  </si>
  <si>
    <t>OOHASHI_JP_82509100110</t>
  </si>
  <si>
    <t>PJP030140541</t>
  </si>
  <si>
    <t>이호재</t>
  </si>
  <si>
    <t>01037592942</t>
  </si>
  <si>
    <t>6094325148880</t>
  </si>
  <si>
    <t>OOHASHI_JP_82509100111</t>
  </si>
  <si>
    <t>PJP030142658</t>
  </si>
  <si>
    <t>01035066397</t>
  </si>
  <si>
    <t>08649</t>
  </si>
  <si>
    <t>6094325150351</t>
  </si>
  <si>
    <t>OOHASHI_JP_82509100112</t>
  </si>
  <si>
    <t>PJP030131602</t>
  </si>
  <si>
    <t>6094325151486</t>
  </si>
  <si>
    <t>OOHASHI_JP_82509100113</t>
  </si>
  <si>
    <t>PJP030152602</t>
  </si>
  <si>
    <t>6094325151625</t>
  </si>
  <si>
    <t>OOHASHI_JP_82509100114</t>
  </si>
  <si>
    <t>PJP030166290</t>
  </si>
  <si>
    <t>송정은</t>
  </si>
  <si>
    <t>01099835572</t>
  </si>
  <si>
    <t>48496</t>
  </si>
  <si>
    <t>6094325151047</t>
  </si>
  <si>
    <t>OOHASHI_JP_82509100115</t>
  </si>
  <si>
    <t>PJP030135481</t>
  </si>
  <si>
    <t>김현서</t>
  </si>
  <si>
    <t>01082077614</t>
  </si>
  <si>
    <t>37763</t>
  </si>
  <si>
    <t>6094325151545</t>
  </si>
  <si>
    <t>OOHASHI_JP_82509100002</t>
  </si>
  <si>
    <t>PJP030167808</t>
  </si>
  <si>
    <t>김남우</t>
  </si>
  <si>
    <t>01089230457</t>
  </si>
  <si>
    <t>6094325150579</t>
  </si>
  <si>
    <t>OOHASHI_JP_82509110004</t>
  </si>
  <si>
    <t>PJP030165915</t>
  </si>
  <si>
    <t>양효정</t>
  </si>
  <si>
    <t>01050650820</t>
  </si>
  <si>
    <t>22611</t>
  </si>
  <si>
    <t>6094325151169</t>
  </si>
  <si>
    <t>OOHASHI_JP_82509110044</t>
  </si>
  <si>
    <t>PJP030157808</t>
  </si>
  <si>
    <t>조승현</t>
  </si>
  <si>
    <t>01090531099</t>
  </si>
  <si>
    <t>14688</t>
  </si>
  <si>
    <t>6094325151633</t>
  </si>
  <si>
    <t>OOHASHI_JP_82509110016</t>
  </si>
  <si>
    <t>PJP030163088</t>
  </si>
  <si>
    <t>최수훈</t>
  </si>
  <si>
    <t>01071835086</t>
  </si>
  <si>
    <t>37886</t>
  </si>
  <si>
    <t>6094325151679</t>
  </si>
  <si>
    <t>OOHASHI_JP_82509110017</t>
  </si>
  <si>
    <t>PJP030140615</t>
  </si>
  <si>
    <t>홍동화</t>
  </si>
  <si>
    <t>01093243605</t>
  </si>
  <si>
    <t>51408</t>
  </si>
  <si>
    <t>6094325150964</t>
  </si>
  <si>
    <t>OOHASHI_JP_82509110018</t>
  </si>
  <si>
    <t>PJP030136301</t>
  </si>
  <si>
    <t>6094325151637</t>
  </si>
  <si>
    <t>OOHASHI_JP_82509110006</t>
  </si>
  <si>
    <t>PJP030157418</t>
  </si>
  <si>
    <t>6094325150908</t>
  </si>
  <si>
    <t>OOHASHI_JP_82509110007</t>
  </si>
  <si>
    <t>PJP030137563</t>
  </si>
  <si>
    <t>강문경</t>
  </si>
  <si>
    <t>01023448289</t>
  </si>
  <si>
    <t>18490</t>
  </si>
  <si>
    <t>6094325151718</t>
  </si>
  <si>
    <t>OOHASHI_JP_82509110008</t>
  </si>
  <si>
    <t>PJP030149589</t>
  </si>
  <si>
    <t>김준희</t>
  </si>
  <si>
    <t>01097418345</t>
  </si>
  <si>
    <t>12132</t>
  </si>
  <si>
    <t>6094325150985</t>
  </si>
  <si>
    <t>OOHASHI_JP_82509110009</t>
  </si>
  <si>
    <t>PJP030165258</t>
  </si>
  <si>
    <t>01028453749</t>
  </si>
  <si>
    <t>02849</t>
  </si>
  <si>
    <t>6094325151266</t>
  </si>
  <si>
    <t>OOHASHI_JP_82509110010</t>
  </si>
  <si>
    <t>PJP030129844</t>
  </si>
  <si>
    <t>이재혁</t>
  </si>
  <si>
    <t>01088338775</t>
  </si>
  <si>
    <t>31571</t>
  </si>
  <si>
    <t>6094325151612</t>
  </si>
  <si>
    <t>OOHASHI_JP_82509110011</t>
  </si>
  <si>
    <t>PJP030162800</t>
  </si>
  <si>
    <t>6094325151359</t>
  </si>
  <si>
    <t>OOHASHI_JP_82509110012</t>
  </si>
  <si>
    <t>PJP030130570</t>
  </si>
  <si>
    <t>손주은</t>
  </si>
  <si>
    <t>01024748642</t>
  </si>
  <si>
    <t>17095</t>
  </si>
  <si>
    <t>6094325151113</t>
  </si>
  <si>
    <t>OOHASHI_JP_82509110013</t>
  </si>
  <si>
    <t>PJP030148586</t>
  </si>
  <si>
    <t>심재민</t>
  </si>
  <si>
    <t>01076036625</t>
  </si>
  <si>
    <t>25819</t>
  </si>
  <si>
    <t>6094325151537</t>
  </si>
  <si>
    <t>OOHASHI_JP_82509110014</t>
  </si>
  <si>
    <t>PJP030148316</t>
  </si>
  <si>
    <t>김영빈</t>
  </si>
  <si>
    <t>01062744575</t>
  </si>
  <si>
    <t>6094325151207</t>
  </si>
  <si>
    <t>OOHASHI_JP_82509110015</t>
  </si>
  <si>
    <t>PJP030128967</t>
  </si>
  <si>
    <t>01085200584</t>
  </si>
  <si>
    <t>6094325151140</t>
  </si>
  <si>
    <t>OOHASHI_JP_82509110019</t>
  </si>
  <si>
    <t>PJP030155839</t>
  </si>
  <si>
    <t>한수진</t>
  </si>
  <si>
    <t>01032907859</t>
  </si>
  <si>
    <t>03772</t>
  </si>
  <si>
    <t>6094325151160</t>
  </si>
  <si>
    <t>OOHASHI_JP_82509110020</t>
  </si>
  <si>
    <t>PJP030168144</t>
  </si>
  <si>
    <t>유진주</t>
  </si>
  <si>
    <t>01051883054</t>
  </si>
  <si>
    <t>10474</t>
  </si>
  <si>
    <t>6094325151445</t>
  </si>
  <si>
    <t>OOHASHI_JP_82509110021</t>
  </si>
  <si>
    <t>PJP030160850</t>
  </si>
  <si>
    <t>김명구</t>
  </si>
  <si>
    <t>01035347750</t>
  </si>
  <si>
    <t>6094325151177</t>
  </si>
  <si>
    <t>OOHASHI_JP_82509110022</t>
  </si>
  <si>
    <t>PJP030153554</t>
  </si>
  <si>
    <t>6094325151053</t>
  </si>
  <si>
    <t>OOHASHI_JP_82509110023</t>
  </si>
  <si>
    <t>PJP030141176</t>
  </si>
  <si>
    <t>박유나</t>
  </si>
  <si>
    <t>01053598988</t>
  </si>
  <si>
    <t>06143</t>
  </si>
  <si>
    <t>6094325151467</t>
  </si>
  <si>
    <t>OOHASHI_JP_82509110024</t>
  </si>
  <si>
    <t>PJP030138321</t>
  </si>
  <si>
    <t>최광복</t>
  </si>
  <si>
    <t>01080986887</t>
  </si>
  <si>
    <t>18454</t>
  </si>
  <si>
    <t>6094325150866</t>
  </si>
  <si>
    <t>OOHASHI_JP_82509110025</t>
  </si>
  <si>
    <t>PJP030165357</t>
  </si>
  <si>
    <t>장서우</t>
  </si>
  <si>
    <t>01030930137</t>
  </si>
  <si>
    <t>44073</t>
  </si>
  <si>
    <t>6094325151547</t>
  </si>
  <si>
    <t>OOHASHI_JP_82509110026</t>
  </si>
  <si>
    <t>PJP030136982</t>
  </si>
  <si>
    <t>위즈냥 잡화점</t>
  </si>
  <si>
    <t>6094325151395</t>
  </si>
  <si>
    <t>OOHASHI_JP_82509110027</t>
  </si>
  <si>
    <t>PJP030131026</t>
  </si>
  <si>
    <t>최병훈</t>
  </si>
  <si>
    <t>01066686888</t>
  </si>
  <si>
    <t>35057</t>
  </si>
  <si>
    <t>6094325150251</t>
  </si>
  <si>
    <t>OOHASHI_JP_82509110028</t>
  </si>
  <si>
    <t>PJP030141286</t>
  </si>
  <si>
    <t>6094325150661</t>
  </si>
  <si>
    <t>OOHASHI_JP_82509110029</t>
  </si>
  <si>
    <t>PJP030165786</t>
  </si>
  <si>
    <t>고영욱</t>
  </si>
  <si>
    <t>01067782044</t>
  </si>
  <si>
    <t>6094325150797</t>
  </si>
  <si>
    <t>OOHASHI_JP_82509110030</t>
  </si>
  <si>
    <t>PJP030134970</t>
  </si>
  <si>
    <t>김학형</t>
  </si>
  <si>
    <t>01064249106</t>
  </si>
  <si>
    <t>13940</t>
  </si>
  <si>
    <t>6094325151628</t>
  </si>
  <si>
    <t>OOHASHI_JP_82509110031</t>
  </si>
  <si>
    <t>PJP030168022</t>
  </si>
  <si>
    <t>조영민</t>
  </si>
  <si>
    <t>01024745237</t>
  </si>
  <si>
    <t>51405</t>
  </si>
  <si>
    <t>6094325151642</t>
  </si>
  <si>
    <t>OOHASHI_JP_82509110032</t>
  </si>
  <si>
    <t>PJP030165091</t>
  </si>
  <si>
    <t>6094325151361</t>
  </si>
  <si>
    <t>OOHASHI_JP_82509110033</t>
  </si>
  <si>
    <t>PJP030160087</t>
  </si>
  <si>
    <t>6094325151321</t>
  </si>
  <si>
    <t>OOHASHI_JP_82509110034</t>
  </si>
  <si>
    <t>PJP026425429</t>
  </si>
  <si>
    <t>조수민</t>
  </si>
  <si>
    <t>01025790219</t>
  </si>
  <si>
    <t>47711</t>
  </si>
  <si>
    <t>6094325151606</t>
  </si>
  <si>
    <t>OOHASHI_JP_82509110035</t>
  </si>
  <si>
    <t>PJP030152742</t>
  </si>
  <si>
    <t>6094325151501</t>
  </si>
  <si>
    <t>OOHASHI_JP_82509110036</t>
  </si>
  <si>
    <t>PJP030159473</t>
  </si>
  <si>
    <t>6094325151381</t>
  </si>
  <si>
    <t>OOHASHI_JP_82509110037</t>
  </si>
  <si>
    <t>PJP030153571</t>
  </si>
  <si>
    <t>이선혜</t>
  </si>
  <si>
    <t>01079087808</t>
  </si>
  <si>
    <t>18121</t>
  </si>
  <si>
    <t>6094325151583</t>
  </si>
  <si>
    <t>OOHASHI_JP_82509110038</t>
  </si>
  <si>
    <t>PJP030148157</t>
  </si>
  <si>
    <t>안동휘</t>
  </si>
  <si>
    <t>01075322801</t>
  </si>
  <si>
    <t>6094325151553</t>
  </si>
  <si>
    <t>OOHASHI_JP_82509110039</t>
  </si>
  <si>
    <t>PJP030136569</t>
  </si>
  <si>
    <t>FANG SONGHUA</t>
  </si>
  <si>
    <t>01026247682</t>
  </si>
  <si>
    <t>58016</t>
  </si>
  <si>
    <t>6094325151660</t>
  </si>
  <si>
    <t>OOHASHI_JP_82509110040</t>
  </si>
  <si>
    <t>PJP030134333</t>
  </si>
  <si>
    <t>이현</t>
  </si>
  <si>
    <t>01095297390</t>
  </si>
  <si>
    <t>62232</t>
  </si>
  <si>
    <t>6094325151186</t>
  </si>
  <si>
    <t>OOHASHI_JP_82509110041</t>
  </si>
  <si>
    <t>PJP030145142</t>
  </si>
  <si>
    <t>김성근</t>
  </si>
  <si>
    <t>01090331515</t>
  </si>
  <si>
    <t>6094325151673</t>
  </si>
  <si>
    <t>OOHASHI_JP_82509110042</t>
  </si>
  <si>
    <t>PJP030129910</t>
  </si>
  <si>
    <t>성혜령</t>
  </si>
  <si>
    <t>01085088405</t>
  </si>
  <si>
    <t>21982</t>
  </si>
  <si>
    <t>6094325151141</t>
  </si>
  <si>
    <t>OOHASHI_JP_82509110043</t>
  </si>
  <si>
    <t>PJP030136579</t>
  </si>
  <si>
    <t>전재형</t>
  </si>
  <si>
    <t>01072755027</t>
  </si>
  <si>
    <t>17866</t>
  </si>
  <si>
    <t>6094325151079</t>
  </si>
  <si>
    <t>OOHASHI_JP_82509110005</t>
  </si>
  <si>
    <t>PJP030138342</t>
  </si>
  <si>
    <t>박민규</t>
  </si>
  <si>
    <t>01028285234</t>
  </si>
  <si>
    <t>6094325138692</t>
  </si>
  <si>
    <t>OOHASHI_JP_82509120081</t>
  </si>
  <si>
    <t>PJP030135378</t>
  </si>
  <si>
    <t>정도현</t>
  </si>
  <si>
    <t>01020945924</t>
  </si>
  <si>
    <t>28026</t>
  </si>
  <si>
    <t>6094325150139</t>
  </si>
  <si>
    <t>OOHASHI_JP_82509120083</t>
  </si>
  <si>
    <t>PJP030145496</t>
  </si>
  <si>
    <t>6094325151358</t>
  </si>
  <si>
    <t>OOHASHI_JP_82509120082</t>
  </si>
  <si>
    <t>PJP030152659</t>
  </si>
  <si>
    <t>6094325151432</t>
  </si>
  <si>
    <t>OOHASHI_JP_82509120076</t>
  </si>
  <si>
    <t>PJP030129067</t>
  </si>
  <si>
    <t>01048061707</t>
  </si>
  <si>
    <t>07318</t>
  </si>
  <si>
    <t>6094325151618</t>
  </si>
  <si>
    <t>OOHASHI_JP_82509120030</t>
  </si>
  <si>
    <t>PJP030131352</t>
  </si>
  <si>
    <t>6094325151459</t>
  </si>
  <si>
    <t>OOHASHI_JP_82509120031</t>
  </si>
  <si>
    <t>PJP030140436</t>
  </si>
  <si>
    <t>6094325151434</t>
  </si>
  <si>
    <t>OOHASHI_JP_82509120032</t>
  </si>
  <si>
    <t>PJP030142168</t>
  </si>
  <si>
    <t>6094325151511</t>
  </si>
  <si>
    <t>OOHASHI_JP_82509120033</t>
  </si>
  <si>
    <t>PJP030148718</t>
  </si>
  <si>
    <t>함정훈</t>
  </si>
  <si>
    <t>01044247592</t>
  </si>
  <si>
    <t>48240</t>
  </si>
  <si>
    <t>6094325142351</t>
  </si>
  <si>
    <t>OOHASHI_JP_82509120034</t>
  </si>
  <si>
    <t>PJP026439914</t>
  </si>
  <si>
    <t>6094325150826</t>
  </si>
  <si>
    <t>OOHASHI_JP_82509120035</t>
  </si>
  <si>
    <t>PJP030154602</t>
  </si>
  <si>
    <t>6094325151117</t>
  </si>
  <si>
    <t>OOHASHI_JP_82509120036</t>
  </si>
  <si>
    <t>PJP030149190</t>
  </si>
  <si>
    <t>공형우</t>
  </si>
  <si>
    <t>01029503759</t>
  </si>
  <si>
    <t>44651</t>
  </si>
  <si>
    <t>6094325150880</t>
  </si>
  <si>
    <t>OOHASHI_JP_82509120037</t>
  </si>
  <si>
    <t>PJP030138905</t>
  </si>
  <si>
    <t>정원정</t>
  </si>
  <si>
    <t>01098781560</t>
  </si>
  <si>
    <t>42272</t>
  </si>
  <si>
    <t>6094325151415</t>
  </si>
  <si>
    <t>OOHASHI_JP_82509120038</t>
  </si>
  <si>
    <t>PJP030167583</t>
  </si>
  <si>
    <t>류태원</t>
  </si>
  <si>
    <t>01020267683</t>
  </si>
  <si>
    <t>16943</t>
  </si>
  <si>
    <t>6094325151354</t>
  </si>
  <si>
    <t>OOHASHI_JP_82509120039</t>
  </si>
  <si>
    <t>PJP030154515</t>
  </si>
  <si>
    <t>6094325151703</t>
  </si>
  <si>
    <t>OOHASHI_JP_82509120040</t>
  </si>
  <si>
    <t>PJP030162068</t>
  </si>
  <si>
    <t>오승훈</t>
  </si>
  <si>
    <t>01062953332</t>
  </si>
  <si>
    <t>6094325151543</t>
  </si>
  <si>
    <t>OOHASHI_JP_82509120041</t>
  </si>
  <si>
    <t>PJP030134909</t>
  </si>
  <si>
    <t>01056212528</t>
  </si>
  <si>
    <t>6094325151715</t>
  </si>
  <si>
    <t>OOHASHI_JP_82509120042</t>
  </si>
  <si>
    <t>PJP030130407</t>
  </si>
  <si>
    <t>안성룡</t>
  </si>
  <si>
    <t>01071363735</t>
  </si>
  <si>
    <t>14258</t>
  </si>
  <si>
    <t>6094325151725</t>
  </si>
  <si>
    <t>OOHASHI_JP_82509120077</t>
  </si>
  <si>
    <t>PJP030129006</t>
  </si>
  <si>
    <t>윤경원</t>
  </si>
  <si>
    <t>01042191606</t>
  </si>
  <si>
    <t>6094325151378</t>
  </si>
  <si>
    <t>OOHASHI_JP_82509120078</t>
  </si>
  <si>
    <t>PJP030149724</t>
  </si>
  <si>
    <t>홍성건</t>
  </si>
  <si>
    <t>01099505108</t>
  </si>
  <si>
    <t>6094325151568</t>
  </si>
  <si>
    <t>OOHASHI_JP_82509120079</t>
  </si>
  <si>
    <t>PJP030164998</t>
  </si>
  <si>
    <t>서준식</t>
  </si>
  <si>
    <t>01090909832</t>
  </si>
  <si>
    <t>39598</t>
  </si>
  <si>
    <t>6094325151608</t>
  </si>
  <si>
    <t>OOHASHI_JP_82509120080</t>
  </si>
  <si>
    <t>PJP030138152</t>
  </si>
  <si>
    <t>베어팩토리</t>
  </si>
  <si>
    <t>01062676824</t>
  </si>
  <si>
    <t>01610</t>
  </si>
  <si>
    <t>6094325151423</t>
  </si>
  <si>
    <t>OOHASHI_JP_82509120043</t>
  </si>
  <si>
    <t>PJP030153539</t>
  </si>
  <si>
    <t>남유정</t>
  </si>
  <si>
    <t>01090276883</t>
  </si>
  <si>
    <t>16393</t>
  </si>
  <si>
    <t>6094325150041</t>
  </si>
  <si>
    <t>OOHASHI_JP_82509120044</t>
  </si>
  <si>
    <t>PJP030160697</t>
  </si>
  <si>
    <t>6094325151601</t>
  </si>
  <si>
    <t>OOHASHI_JP_82509120045</t>
  </si>
  <si>
    <t>PJP030152345</t>
  </si>
  <si>
    <t>6094325151523</t>
  </si>
  <si>
    <t>OOHASHI_JP_82509120046</t>
  </si>
  <si>
    <t>PJP026436154</t>
  </si>
  <si>
    <t>01085093628</t>
  </si>
  <si>
    <t>44673</t>
  </si>
  <si>
    <t>6094325151219</t>
  </si>
  <si>
    <t>OOHASHI_JP_82509120047</t>
  </si>
  <si>
    <t>PJP030138612</t>
  </si>
  <si>
    <t>지앤지</t>
  </si>
  <si>
    <t>01036248519</t>
  </si>
  <si>
    <t>18577</t>
  </si>
  <si>
    <t>6094325151688</t>
  </si>
  <si>
    <t>OOHASHI_JP_82509120048</t>
  </si>
  <si>
    <t>PJP030130583</t>
  </si>
  <si>
    <t>6094325151055</t>
  </si>
  <si>
    <t>OOHASHI_JP_82509120049</t>
  </si>
  <si>
    <t>PJP030136801</t>
  </si>
  <si>
    <t>6094325150071</t>
  </si>
  <si>
    <t>OOHASHI_JP_82509120052</t>
  </si>
  <si>
    <t>PJP030134018</t>
  </si>
  <si>
    <t>01054787201</t>
  </si>
  <si>
    <t>39192</t>
  </si>
  <si>
    <t>6094325151429</t>
  </si>
  <si>
    <t>OOHASHI_JP_82509120051</t>
  </si>
  <si>
    <t>PJP030147713</t>
  </si>
  <si>
    <t>최동식</t>
  </si>
  <si>
    <t>01048073437</t>
  </si>
  <si>
    <t>01799</t>
  </si>
  <si>
    <t>6094325148864</t>
  </si>
  <si>
    <t>OOHASHI_JP_82509120050</t>
  </si>
  <si>
    <t>PJP030132938</t>
  </si>
  <si>
    <t>01023217389</t>
  </si>
  <si>
    <t>13505</t>
  </si>
  <si>
    <t>6094325151458</t>
  </si>
  <si>
    <t>OOHASHI_JP_82509120053</t>
  </si>
  <si>
    <t>PJP030133137</t>
  </si>
  <si>
    <t>6094325151463</t>
  </si>
  <si>
    <t>OOHASHI_JP_82509120054</t>
  </si>
  <si>
    <t>PJP030162239</t>
  </si>
  <si>
    <t>진병희</t>
  </si>
  <si>
    <t>01045193223</t>
  </si>
  <si>
    <t>6094325151060</t>
  </si>
  <si>
    <t>OOHASHI_JP_82509120055</t>
  </si>
  <si>
    <t>PJP030142249</t>
  </si>
  <si>
    <t>6094325165182</t>
  </si>
  <si>
    <t>OOHASHI_JP_82509120056</t>
  </si>
  <si>
    <t>PJP030134136</t>
  </si>
  <si>
    <t>6094325151254</t>
  </si>
  <si>
    <t>OOHASHI_JP_82509120057</t>
  </si>
  <si>
    <t>PJP030129314</t>
  </si>
  <si>
    <t>신종윤</t>
  </si>
  <si>
    <t>01092884262</t>
  </si>
  <si>
    <t>42410</t>
  </si>
  <si>
    <t>6094325151525</t>
  </si>
  <si>
    <t>OOHASHI_JP_82509120058</t>
  </si>
  <si>
    <t>PJP030132223</t>
  </si>
  <si>
    <t>6094325151173</t>
  </si>
  <si>
    <t>OOHASHI_JP_82509120059</t>
  </si>
  <si>
    <t>PJP030134079</t>
  </si>
  <si>
    <t>김동일</t>
  </si>
  <si>
    <t>01047996822</t>
  </si>
  <si>
    <t>10859</t>
  </si>
  <si>
    <t>6094325151330</t>
  </si>
  <si>
    <t>OOHASHI_JP_82509120060</t>
  </si>
  <si>
    <t>PJP030140121</t>
  </si>
  <si>
    <t>6094325151387</t>
  </si>
  <si>
    <t>OOHASHI_JP_82509120061</t>
  </si>
  <si>
    <t>PJP030136210</t>
  </si>
  <si>
    <t>김숙이</t>
  </si>
  <si>
    <t>01036614213</t>
  </si>
  <si>
    <t>04733</t>
  </si>
  <si>
    <t>6094325151495</t>
  </si>
  <si>
    <t>OOHASHI_JP_82509120062</t>
  </si>
  <si>
    <t>PJP030164492</t>
  </si>
  <si>
    <t>6094325151572</t>
  </si>
  <si>
    <t>OOHASHI_JP_82509120063</t>
  </si>
  <si>
    <t>PJP030144177</t>
  </si>
  <si>
    <t>박광훈</t>
  </si>
  <si>
    <t>01062426045</t>
  </si>
  <si>
    <t>42446</t>
  </si>
  <si>
    <t>6094325141868</t>
  </si>
  <si>
    <t>OOHASHI_JP_82509120064</t>
  </si>
  <si>
    <t>PJP030156986</t>
  </si>
  <si>
    <t>이다솜</t>
  </si>
  <si>
    <t>01064961623</t>
  </si>
  <si>
    <t>6094325150799</t>
  </si>
  <si>
    <t>OOHASHI_JP_82509120065</t>
  </si>
  <si>
    <t>PJP030166459</t>
  </si>
  <si>
    <t>서보용</t>
  </si>
  <si>
    <t>01045232165</t>
  </si>
  <si>
    <t>21333</t>
  </si>
  <si>
    <t>6094325151232</t>
  </si>
  <si>
    <t>OOHASHI_JP_82509120066</t>
  </si>
  <si>
    <t>PJP030167541</t>
  </si>
  <si>
    <t>전민희</t>
  </si>
  <si>
    <t>01054525442</t>
  </si>
  <si>
    <t>6094325142600</t>
  </si>
  <si>
    <t>OOHASHI_JP_82509120067</t>
  </si>
  <si>
    <t>PJP030141784</t>
  </si>
  <si>
    <t>남성영</t>
  </si>
  <si>
    <t>01030965145</t>
  </si>
  <si>
    <t>03782</t>
  </si>
  <si>
    <t>6094325150690</t>
  </si>
  <si>
    <t>OOHASHI_JP_82509120068</t>
  </si>
  <si>
    <t>PJP030128703</t>
  </si>
  <si>
    <t>손화윤</t>
  </si>
  <si>
    <t>01025229565</t>
  </si>
  <si>
    <t>38449</t>
  </si>
  <si>
    <t>6094325151093</t>
  </si>
  <si>
    <t>OOHASHI_JP_82509120069</t>
  </si>
  <si>
    <t>PJP030138986</t>
  </si>
  <si>
    <t>이명훈</t>
  </si>
  <si>
    <t>01027797502</t>
  </si>
  <si>
    <t>04164</t>
  </si>
  <si>
    <t>6094325151192</t>
  </si>
  <si>
    <t>OOHASHI_JP_82509120070</t>
  </si>
  <si>
    <t>PJP030134398</t>
  </si>
  <si>
    <t>01046934101</t>
  </si>
  <si>
    <t>07214</t>
  </si>
  <si>
    <t>6094325151667</t>
  </si>
  <si>
    <t>OOHASHI_JP_82509120071</t>
  </si>
  <si>
    <t>PJP030163746</t>
  </si>
  <si>
    <t>6094325150946</t>
  </si>
  <si>
    <t>OOHASHI_JP_82509120072</t>
  </si>
  <si>
    <t>PJP030149997</t>
  </si>
  <si>
    <t>이한결</t>
  </si>
  <si>
    <t>01033773810</t>
  </si>
  <si>
    <t>22001</t>
  </si>
  <si>
    <t>6094325164941</t>
  </si>
  <si>
    <t>OOHASHI_JP_82509120073</t>
  </si>
  <si>
    <t>PJP030145847</t>
  </si>
  <si>
    <t>01044706512</t>
  </si>
  <si>
    <t>42794</t>
  </si>
  <si>
    <t>6094325151650</t>
  </si>
  <si>
    <t>OOHASHI_JP_82509120074</t>
  </si>
  <si>
    <t>PJP030139531</t>
  </si>
  <si>
    <t>6094325150731 (3)</t>
  </si>
  <si>
    <t>OOHASHI_JP_82509120075</t>
  </si>
  <si>
    <t>PJP030158646</t>
  </si>
  <si>
    <t>유지인</t>
  </si>
  <si>
    <t>01040129836</t>
  </si>
  <si>
    <t>08389</t>
  </si>
  <si>
    <t>6094325151052</t>
  </si>
  <si>
    <t>OOHASHI_JP_82509090062</t>
  </si>
  <si>
    <t>PJP030129105</t>
  </si>
  <si>
    <t>김인우</t>
  </si>
  <si>
    <t>01022420592</t>
  </si>
  <si>
    <t>08393</t>
  </si>
  <si>
    <t>6094325147566</t>
  </si>
  <si>
    <t>OOHASHI_JP_82509160001</t>
  </si>
  <si>
    <t>PJP030134269</t>
  </si>
  <si>
    <t>손희중</t>
  </si>
  <si>
    <t>01097262035</t>
  </si>
  <si>
    <t>13581</t>
  </si>
  <si>
    <t>6094325151622</t>
  </si>
  <si>
    <t>OOHASHI_JP_82509160003</t>
  </si>
  <si>
    <t>PJP030149623</t>
  </si>
  <si>
    <t>6094325151824</t>
  </si>
  <si>
    <t>OOHASHI_JP_82509160004</t>
  </si>
  <si>
    <t>PJP030165172</t>
  </si>
  <si>
    <t>주동성</t>
  </si>
  <si>
    <t>01031552827</t>
  </si>
  <si>
    <t>21527</t>
  </si>
  <si>
    <t>6094325151852</t>
  </si>
  <si>
    <t>OOHASHI_JP_82509160005</t>
  </si>
  <si>
    <t>PJP030150105</t>
  </si>
  <si>
    <t>이용빈</t>
  </si>
  <si>
    <t>01087450273</t>
  </si>
  <si>
    <t>61018</t>
  </si>
  <si>
    <t>6094325159603</t>
  </si>
  <si>
    <t>OOHASHI_JP_82509160006</t>
  </si>
  <si>
    <t>PJP030143292</t>
  </si>
  <si>
    <t>정용선</t>
  </si>
  <si>
    <t>01065082508</t>
  </si>
  <si>
    <t>44025</t>
  </si>
  <si>
    <t>6094325151738</t>
  </si>
  <si>
    <t>OOHASHI_JP_82509160007</t>
  </si>
  <si>
    <t>PJP030149701</t>
  </si>
  <si>
    <t>한석주</t>
  </si>
  <si>
    <t>01072032739</t>
  </si>
  <si>
    <t>12196</t>
  </si>
  <si>
    <t>6094325151448</t>
  </si>
  <si>
    <t>OOHASHI_JP_82509160008</t>
  </si>
  <si>
    <t>PJP030128992</t>
  </si>
  <si>
    <t>한건희</t>
  </si>
  <si>
    <t>01038113043</t>
  </si>
  <si>
    <t>63323</t>
  </si>
  <si>
    <t>6094325149600</t>
  </si>
  <si>
    <t>OOHASHI_JP_82509160009</t>
  </si>
  <si>
    <t>PJP030138092</t>
  </si>
  <si>
    <t>6094325149371</t>
  </si>
  <si>
    <t>OOHASHI_JP_82509160010</t>
  </si>
  <si>
    <t>PJP030160519</t>
  </si>
  <si>
    <t>장효건</t>
  </si>
  <si>
    <t>01066462950</t>
  </si>
  <si>
    <t>31502</t>
  </si>
  <si>
    <t>6094325151761</t>
  </si>
  <si>
    <t>OOHASHI_JP_82509160011</t>
  </si>
  <si>
    <t>PJP030138487</t>
  </si>
  <si>
    <t>이선희</t>
  </si>
  <si>
    <t>01073770800</t>
  </si>
  <si>
    <t>41909</t>
  </si>
  <si>
    <t>6094325151399</t>
  </si>
  <si>
    <t>OOHASHI_JP_82509160012</t>
  </si>
  <si>
    <t>PJP030150445</t>
  </si>
  <si>
    <t>김동주</t>
  </si>
  <si>
    <t>01042150409</t>
  </si>
  <si>
    <t>61499</t>
  </si>
  <si>
    <t>6094325150635</t>
  </si>
  <si>
    <t>OOHASHI_JP_82509160013</t>
  </si>
  <si>
    <t>PJP030141467</t>
  </si>
  <si>
    <t>정주환</t>
  </si>
  <si>
    <t>01075365447</t>
  </si>
  <si>
    <t>6094325151530</t>
  </si>
  <si>
    <t>OOHASHI_JP_82509160014</t>
  </si>
  <si>
    <t>PJP030151604</t>
  </si>
  <si>
    <t>박준성</t>
  </si>
  <si>
    <t>01071391183</t>
  </si>
  <si>
    <t>30151</t>
  </si>
  <si>
    <t>6094325151723</t>
  </si>
  <si>
    <t>OOHASHI_JP_82509160015</t>
  </si>
  <si>
    <t>PJP030131405</t>
  </si>
  <si>
    <t>황혜림</t>
  </si>
  <si>
    <t>01041218074</t>
  </si>
  <si>
    <t>04010</t>
  </si>
  <si>
    <t>6094325149610</t>
  </si>
  <si>
    <t>OOHASHI_JP_82509160016</t>
  </si>
  <si>
    <t>PJP030163178</t>
  </si>
  <si>
    <t>김주원</t>
  </si>
  <si>
    <t>01090925326</t>
  </si>
  <si>
    <t>21126</t>
  </si>
  <si>
    <t>6094325151790</t>
  </si>
  <si>
    <t>OOHASHI_JP_82509160017</t>
  </si>
  <si>
    <t>PJP030135372</t>
  </si>
  <si>
    <t>안병천</t>
  </si>
  <si>
    <t>01040005002</t>
  </si>
  <si>
    <t>04779</t>
  </si>
  <si>
    <t>6094325151687</t>
  </si>
  <si>
    <t>OOHASHI_JP_82509160018</t>
  </si>
  <si>
    <t>PJP030159739</t>
  </si>
  <si>
    <t>김병구</t>
  </si>
  <si>
    <t>01091249028</t>
  </si>
  <si>
    <t>22194</t>
  </si>
  <si>
    <t>6094325151406</t>
  </si>
  <si>
    <t>OOHASHI_JP_82509160019</t>
  </si>
  <si>
    <t>PJP030160002</t>
  </si>
  <si>
    <t>6094325151619</t>
  </si>
  <si>
    <t>OOHASHI_JP_82509160020</t>
  </si>
  <si>
    <t>PJP030149695</t>
  </si>
  <si>
    <t>신유하</t>
  </si>
  <si>
    <t>01031210503</t>
  </si>
  <si>
    <t>6094325151621</t>
  </si>
  <si>
    <t>OOHASHI_JP_82509160021</t>
  </si>
  <si>
    <t>PJP030155285</t>
  </si>
  <si>
    <t>6094325150900</t>
  </si>
  <si>
    <t>OOHASHI_JP_82509160022</t>
  </si>
  <si>
    <t>PJP030159883</t>
  </si>
  <si>
    <t>6094325150511</t>
  </si>
  <si>
    <t>OOHASHI_JP_82509160023</t>
  </si>
  <si>
    <t>PJP030164380</t>
  </si>
  <si>
    <t>01084455527</t>
  </si>
  <si>
    <t>08788</t>
  </si>
  <si>
    <t>6094325151589</t>
  </si>
  <si>
    <t>OOHASHI_JP_82509160024</t>
  </si>
  <si>
    <t>PJP030144140</t>
  </si>
  <si>
    <t>유수용</t>
  </si>
  <si>
    <t>01033350100</t>
  </si>
  <si>
    <t>01816</t>
  </si>
  <si>
    <t>6094325151452</t>
  </si>
  <si>
    <t>OOHASHI_JP_82509160025</t>
  </si>
  <si>
    <t>PJP030157269</t>
  </si>
  <si>
    <t>김준성</t>
  </si>
  <si>
    <t>01064239335</t>
  </si>
  <si>
    <t>6094325151735</t>
  </si>
  <si>
    <t>OOHASHI_JP_82509160026</t>
  </si>
  <si>
    <t>PJP030165389</t>
  </si>
  <si>
    <t>01044859956</t>
  </si>
  <si>
    <t>44236</t>
  </si>
  <si>
    <t>6094325151719</t>
  </si>
  <si>
    <t>OOHASHI_JP_82509160027</t>
  </si>
  <si>
    <t>PJP030144246</t>
  </si>
  <si>
    <t>조선미</t>
  </si>
  <si>
    <t>01088100706</t>
  </si>
  <si>
    <t>38541</t>
  </si>
  <si>
    <t>6094325151584</t>
  </si>
  <si>
    <t>OOHASHI_JP_82509160028</t>
  </si>
  <si>
    <t>PJP030157463</t>
  </si>
  <si>
    <t>6094325151639</t>
  </si>
  <si>
    <t>OOHASHI_JP_82509160029</t>
  </si>
  <si>
    <t>PJP030162601</t>
  </si>
  <si>
    <t>유한선</t>
  </si>
  <si>
    <t>6094325151391</t>
  </si>
  <si>
    <t>OOHASHI_JP_82509160030</t>
  </si>
  <si>
    <t>PJP030168002</t>
  </si>
  <si>
    <t>이주연</t>
  </si>
  <si>
    <t>01085698529</t>
  </si>
  <si>
    <t>42154</t>
  </si>
  <si>
    <t>6094325151683</t>
  </si>
  <si>
    <t>OOHASHI_JP_82509160031</t>
  </si>
  <si>
    <t>PJP030143520</t>
  </si>
  <si>
    <t>01082305055</t>
  </si>
  <si>
    <t>6094325151025</t>
  </si>
  <si>
    <t>OOHASHI_JP_82509160032</t>
  </si>
  <si>
    <t>PJP030165326</t>
  </si>
  <si>
    <t>김영지</t>
  </si>
  <si>
    <t>01049548609</t>
  </si>
  <si>
    <t>28338</t>
  </si>
  <si>
    <t>6094325150715</t>
  </si>
  <si>
    <t>OOHASHI_JP_82509160033</t>
  </si>
  <si>
    <t>PJP030146952</t>
  </si>
  <si>
    <t>박희성</t>
  </si>
  <si>
    <t>01093332708</t>
  </si>
  <si>
    <t>12257</t>
  </si>
  <si>
    <t>6094325150943</t>
  </si>
  <si>
    <t>OOHASHI_JP_82509160034</t>
  </si>
  <si>
    <t>PJP030144840</t>
  </si>
  <si>
    <t>양현태</t>
  </si>
  <si>
    <t>01048202122</t>
  </si>
  <si>
    <t>14614</t>
  </si>
  <si>
    <t>6094325151557</t>
  </si>
  <si>
    <t>OOHASHI_JP_82509160035</t>
  </si>
  <si>
    <t>PJP030155132</t>
  </si>
  <si>
    <t>김재윤</t>
  </si>
  <si>
    <t>01045957036</t>
  </si>
  <si>
    <t>63234</t>
  </si>
  <si>
    <t>6094325141003</t>
  </si>
  <si>
    <t>OOHASHI_JP_82509160036</t>
  </si>
  <si>
    <t>PJP030157918</t>
  </si>
  <si>
    <t>6094325150542</t>
  </si>
  <si>
    <t>OOHASHI_JP_82509160037</t>
  </si>
  <si>
    <t>PJP030149344</t>
  </si>
  <si>
    <t>민정원</t>
  </si>
  <si>
    <t>01087248545</t>
  </si>
  <si>
    <t>03350</t>
  </si>
  <si>
    <t>6094325151775</t>
  </si>
  <si>
    <t>OOHASHI_JP_82509160038</t>
  </si>
  <si>
    <t>PJP030157601</t>
  </si>
  <si>
    <t>왕재정</t>
  </si>
  <si>
    <t>01080989669</t>
  </si>
  <si>
    <t>6094325151539</t>
  </si>
  <si>
    <t>OOHASHI_JP_82509160039</t>
  </si>
  <si>
    <t>PJP030141156</t>
  </si>
  <si>
    <t>조연욱</t>
  </si>
  <si>
    <t>01082284495</t>
  </si>
  <si>
    <t>02730</t>
  </si>
  <si>
    <t>6094325151398</t>
  </si>
  <si>
    <t>OOHASHI_JP_82509160040</t>
  </si>
  <si>
    <t>PJP030167048</t>
  </si>
  <si>
    <t>6094325151519</t>
  </si>
  <si>
    <t>OOHASHI_JP_82509160041</t>
  </si>
  <si>
    <t>PJP030135125</t>
  </si>
  <si>
    <t>01034346723</t>
  </si>
  <si>
    <t>08855</t>
  </si>
  <si>
    <t>6094325151148</t>
  </si>
  <si>
    <t>OOHASHI_JP_82509160099</t>
  </si>
  <si>
    <t>PJP030165110</t>
  </si>
  <si>
    <t>6094325143220</t>
  </si>
  <si>
    <t>OOHASHI_JP_82509160100</t>
  </si>
  <si>
    <t>PJP030142286</t>
  </si>
  <si>
    <t>서우석</t>
  </si>
  <si>
    <t>01077251204</t>
  </si>
  <si>
    <t>06547</t>
  </si>
  <si>
    <t>6094325166800</t>
  </si>
  <si>
    <t>OOHASHI_JP_82509160101</t>
  </si>
  <si>
    <t>PJP030166041</t>
  </si>
  <si>
    <t>6094325151694</t>
  </si>
  <si>
    <t>OOHASHI_JP_82509160102</t>
  </si>
  <si>
    <t>PJP026423264</t>
  </si>
  <si>
    <t>노유경</t>
  </si>
  <si>
    <t>01028079650</t>
  </si>
  <si>
    <t>49232</t>
  </si>
  <si>
    <t>6094325151468</t>
  </si>
  <si>
    <t>OOHASHI_JP_82509160103</t>
  </si>
  <si>
    <t>PJP030157144</t>
  </si>
  <si>
    <t>6094325151231</t>
  </si>
  <si>
    <t>OOHASHI_JP_82509160104</t>
  </si>
  <si>
    <t>PJP030134184</t>
  </si>
  <si>
    <t>석아진</t>
  </si>
  <si>
    <t>01089513697</t>
  </si>
  <si>
    <t>51685</t>
  </si>
  <si>
    <t>6094325149476</t>
  </si>
  <si>
    <t>OOHASHI_JP_82509160105</t>
  </si>
  <si>
    <t>PJP030148286</t>
  </si>
  <si>
    <t>6094325151143</t>
  </si>
  <si>
    <t>OOHASHI_JP_82509160106</t>
  </si>
  <si>
    <t>PJP030149070</t>
  </si>
  <si>
    <t>이명혜</t>
  </si>
  <si>
    <t>01038913407</t>
  </si>
  <si>
    <t>6094325151550</t>
  </si>
  <si>
    <t>OOHASHI_JP_82509160107</t>
  </si>
  <si>
    <t>PJP030164573</t>
  </si>
  <si>
    <t>김혜주</t>
  </si>
  <si>
    <t>01086372705</t>
  </si>
  <si>
    <t>16695</t>
  </si>
  <si>
    <t>6094325151706</t>
  </si>
  <si>
    <t>OOHASHI_JP_82509160108</t>
  </si>
  <si>
    <t>PJP030146214</t>
  </si>
  <si>
    <t>오현기</t>
  </si>
  <si>
    <t>01067119787</t>
  </si>
  <si>
    <t>42450</t>
  </si>
  <si>
    <t>6094325147274</t>
  </si>
  <si>
    <t>OOHASHI_JP_82509160109</t>
  </si>
  <si>
    <t>PJP030140400</t>
  </si>
  <si>
    <t>안효범</t>
  </si>
  <si>
    <t>01050015342</t>
  </si>
  <si>
    <t>42198</t>
  </si>
  <si>
    <t>6094325149932</t>
  </si>
  <si>
    <t>OOHASHI_JP_82509160110</t>
  </si>
  <si>
    <t>PJP030131339</t>
  </si>
  <si>
    <t>박태준</t>
  </si>
  <si>
    <t>01050978582</t>
  </si>
  <si>
    <t>12909</t>
  </si>
  <si>
    <t>6094325150710</t>
  </si>
  <si>
    <t>OOHASHI_JP_82509160111</t>
  </si>
  <si>
    <t>PJP030139911</t>
  </si>
  <si>
    <t>6094325146111</t>
  </si>
  <si>
    <t>OOHASHI_JP_82509160112</t>
  </si>
  <si>
    <t>PJP030163032</t>
  </si>
  <si>
    <t>권오현</t>
  </si>
  <si>
    <t>01087314932</t>
  </si>
  <si>
    <t>63309</t>
  </si>
  <si>
    <t>6094325151766</t>
  </si>
  <si>
    <t>OOHASHI_JP_82509160113</t>
  </si>
  <si>
    <t>PJP030129849</t>
  </si>
  <si>
    <t>6094325151046</t>
  </si>
  <si>
    <t>OOHASHI_JP_82509160114</t>
  </si>
  <si>
    <t>PJP030136188</t>
  </si>
  <si>
    <t>6094325151640</t>
  </si>
  <si>
    <t>OOHASHI_JP_82509160115</t>
  </si>
  <si>
    <t>PJP030151776</t>
  </si>
  <si>
    <t>6094325151674</t>
  </si>
  <si>
    <t>OOHASHI_JP_82509160116</t>
  </si>
  <si>
    <t>PJP030141279</t>
  </si>
  <si>
    <t>이시원</t>
  </si>
  <si>
    <t>01034292937</t>
  </si>
  <si>
    <t>05847</t>
  </si>
  <si>
    <t>6094325151314</t>
  </si>
  <si>
    <t>OOHASHI_JP_82509160117</t>
  </si>
  <si>
    <t>PJP030134393</t>
  </si>
  <si>
    <t>유현식</t>
  </si>
  <si>
    <t>01089829494</t>
  </si>
  <si>
    <t>54965</t>
  </si>
  <si>
    <t>6094325151828</t>
  </si>
  <si>
    <t>OOHASHI_JP_82509160118</t>
  </si>
  <si>
    <t>PJP030162772</t>
  </si>
  <si>
    <t>여희주</t>
  </si>
  <si>
    <t>01047169851</t>
  </si>
  <si>
    <t>28615</t>
  </si>
  <si>
    <t>6094325150794</t>
  </si>
  <si>
    <t>OOHASHI_JP_82509160119</t>
  </si>
  <si>
    <t>PJP030161175</t>
  </si>
  <si>
    <t>6094325151681</t>
  </si>
  <si>
    <t>OOHASHI_JP_82509160120</t>
  </si>
  <si>
    <t>PJP030138447</t>
  </si>
  <si>
    <t>김지만</t>
  </si>
  <si>
    <t>01075759249</t>
  </si>
  <si>
    <t>6094325150409</t>
  </si>
  <si>
    <t>OOHASHI_JP_82509160121</t>
  </si>
  <si>
    <t>PJP030145242</t>
  </si>
  <si>
    <t>최효찬</t>
  </si>
  <si>
    <t>01033534956</t>
  </si>
  <si>
    <t>03607</t>
  </si>
  <si>
    <t>6094325151196</t>
  </si>
  <si>
    <t>OOHASHI_JP_82509160122</t>
  </si>
  <si>
    <t>PJP030128909</t>
  </si>
  <si>
    <t>01040251433</t>
  </si>
  <si>
    <t>46931</t>
  </si>
  <si>
    <t>6094325151555</t>
  </si>
  <si>
    <t>OOHASHI_JP_82509160123</t>
  </si>
  <si>
    <t>PJP030154232</t>
  </si>
  <si>
    <t>손희정</t>
  </si>
  <si>
    <t>01047192811</t>
  </si>
  <si>
    <t>06751</t>
  </si>
  <si>
    <t>6094325146758</t>
  </si>
  <si>
    <t>OOHASHI_JP_82509160124</t>
  </si>
  <si>
    <t>PJP030156422</t>
  </si>
  <si>
    <t>6094325151577</t>
  </si>
  <si>
    <t>OOHASHI_JP_82509160125</t>
  </si>
  <si>
    <t>PJP030138659</t>
  </si>
  <si>
    <t>노아령</t>
  </si>
  <si>
    <t>01072075530</t>
  </si>
  <si>
    <t>14652</t>
  </si>
  <si>
    <t>6094325151438</t>
  </si>
  <si>
    <t>OOHASHI_JP_82509160126</t>
  </si>
  <si>
    <t>PJP030146803</t>
  </si>
  <si>
    <t>6094325151699</t>
  </si>
  <si>
    <t>OOHASHI_JP_82509160127</t>
  </si>
  <si>
    <t>PJP030130573</t>
  </si>
  <si>
    <t>6094325151680</t>
  </si>
  <si>
    <t>OOHASHI_JP_82509160128</t>
  </si>
  <si>
    <t>PJP030128784</t>
  </si>
  <si>
    <t>6094325151362</t>
  </si>
  <si>
    <t>OOHASHI_JP_82509160129</t>
  </si>
  <si>
    <t>PJP030137464</t>
  </si>
  <si>
    <t>박혜성</t>
  </si>
  <si>
    <t>01074705008</t>
  </si>
  <si>
    <t>49112</t>
  </si>
  <si>
    <t>6094325151365</t>
  </si>
  <si>
    <t>OOHASHI_JP_82509160130</t>
  </si>
  <si>
    <t>PJP030143227</t>
  </si>
  <si>
    <t>6094325151517</t>
  </si>
  <si>
    <t>OOHASHI_JP_82509160131</t>
  </si>
  <si>
    <t>PJP030137606</t>
  </si>
  <si>
    <t>6094325151464</t>
  </si>
  <si>
    <t>OOHASHI_JP_82509160132</t>
  </si>
  <si>
    <t>PJP030137786</t>
  </si>
  <si>
    <t>6094325150647</t>
  </si>
  <si>
    <t>OOHASHI_JP_82509160133</t>
  </si>
  <si>
    <t>PJP030144007</t>
  </si>
  <si>
    <t>박정한</t>
  </si>
  <si>
    <t>01037520298</t>
  </si>
  <si>
    <t>6094325151433</t>
  </si>
  <si>
    <t>OOHASHI_JP_82509160134</t>
  </si>
  <si>
    <t>PJP030166607</t>
  </si>
  <si>
    <t>전혜빈</t>
  </si>
  <si>
    <t>01023620604</t>
  </si>
  <si>
    <t>34409</t>
  </si>
  <si>
    <t>6094325141908</t>
  </si>
  <si>
    <t>OOHASHI_JP_82509160135</t>
  </si>
  <si>
    <t>PJP030165677</t>
  </si>
  <si>
    <t>최가원</t>
  </si>
  <si>
    <t>01038705685</t>
  </si>
  <si>
    <t>6094325151664</t>
  </si>
  <si>
    <t>OOHASHI_JP_82509160136</t>
  </si>
  <si>
    <t>PJP030160235</t>
  </si>
  <si>
    <t>이성규</t>
  </si>
  <si>
    <t>01031250786</t>
  </si>
  <si>
    <t>15853</t>
  </si>
  <si>
    <t>6094325151690</t>
  </si>
  <si>
    <t>OOHASHI_JP_82509160137</t>
  </si>
  <si>
    <t>PJP030163602</t>
  </si>
  <si>
    <t>6094325143828</t>
  </si>
  <si>
    <t>OOHASHI_JP_82509160138</t>
  </si>
  <si>
    <t>PJP030161344</t>
  </si>
  <si>
    <t>6094325150032</t>
  </si>
  <si>
    <t>OOHASHI_JP_82509160139</t>
  </si>
  <si>
    <t>PJP026425113</t>
  </si>
  <si>
    <t>6094325151086</t>
  </si>
  <si>
    <t>OOHASHI_JP_82509160140</t>
  </si>
  <si>
    <t>PJP030151844</t>
  </si>
  <si>
    <t>이효진</t>
  </si>
  <si>
    <t>01044622342</t>
  </si>
  <si>
    <t>06764</t>
  </si>
  <si>
    <t>6094325151297</t>
  </si>
  <si>
    <t>OOHASHI_JP_82509160141</t>
  </si>
  <si>
    <t>PJP030167817</t>
  </si>
  <si>
    <t>김정택</t>
  </si>
  <si>
    <t>01020056132</t>
  </si>
  <si>
    <t>02780</t>
  </si>
  <si>
    <t>6094325151726</t>
  </si>
  <si>
    <t>OOHASHI_JP_82509160142</t>
  </si>
  <si>
    <t>PJP030148996</t>
  </si>
  <si>
    <t>6094325151777</t>
  </si>
  <si>
    <t>OOHASHI_JP_82509160143</t>
  </si>
  <si>
    <t>PJP030164203</t>
  </si>
  <si>
    <t>김재은</t>
  </si>
  <si>
    <t>01066508971</t>
  </si>
  <si>
    <t>6094325140002</t>
  </si>
  <si>
    <t>OOHASHI_JP_82509160144</t>
  </si>
  <si>
    <t>PJP030167795</t>
  </si>
  <si>
    <t>6094325151635</t>
  </si>
  <si>
    <t>OOHASHI_JP_82509160145</t>
  </si>
  <si>
    <t>PJP030137337</t>
  </si>
  <si>
    <t>나광재</t>
  </si>
  <si>
    <t>01041578259</t>
  </si>
  <si>
    <t>18452</t>
  </si>
  <si>
    <t>6094325151760</t>
  </si>
  <si>
    <t>OOHASHI_JP_82509160146</t>
  </si>
  <si>
    <t>PJP030138045</t>
  </si>
  <si>
    <t>박인하</t>
  </si>
  <si>
    <t>01056300629</t>
  </si>
  <si>
    <t>47827</t>
  </si>
  <si>
    <t>6094325151600</t>
  </si>
  <si>
    <t>OOHASHI_JP_82509160147</t>
  </si>
  <si>
    <t>PJP030150167</t>
  </si>
  <si>
    <t>6094325149237</t>
  </si>
  <si>
    <t>OOHASHI_JP_82509160148</t>
  </si>
  <si>
    <t>PJP030142337</t>
  </si>
  <si>
    <t>6094325151132</t>
  </si>
  <si>
    <t>OOHASHI_JP_82509160149</t>
  </si>
  <si>
    <t>PJP026433388</t>
  </si>
  <si>
    <t>01021879585</t>
  </si>
  <si>
    <t>17387</t>
  </si>
  <si>
    <t>6094325149777</t>
  </si>
  <si>
    <t>OOHASHI_JP_82509160150</t>
  </si>
  <si>
    <t>PJP030152376</t>
  </si>
  <si>
    <t>01086170992</t>
  </si>
  <si>
    <t>16682</t>
  </si>
  <si>
    <t>6094325151175</t>
  </si>
  <si>
    <t>OOHASHI_JP_82509160151</t>
  </si>
  <si>
    <t>PJP030131568</t>
  </si>
  <si>
    <t>황진성</t>
  </si>
  <si>
    <t>01085259206</t>
  </si>
  <si>
    <t>55329</t>
  </si>
  <si>
    <t>6094325151682</t>
  </si>
  <si>
    <t>OOHASHI_JP_82509160152</t>
  </si>
  <si>
    <t>PJP030145245</t>
  </si>
  <si>
    <t>6094325151529</t>
  </si>
  <si>
    <t>OOHASHI_JP_82509160153</t>
  </si>
  <si>
    <t>PJP026419324</t>
  </si>
  <si>
    <t>김지후</t>
  </si>
  <si>
    <t>01027151933</t>
  </si>
  <si>
    <t>52678</t>
  </si>
  <si>
    <t>6094325141225</t>
  </si>
  <si>
    <t>OOHASHI_JP_82509160154</t>
  </si>
  <si>
    <t>PJP030137571</t>
  </si>
  <si>
    <t>조기엽</t>
  </si>
  <si>
    <t>01022513164</t>
  </si>
  <si>
    <t>06042</t>
  </si>
  <si>
    <t>6094325142681</t>
  </si>
  <si>
    <t>OOHASHI_JP_82509160155</t>
  </si>
  <si>
    <t>PJP030137181</t>
  </si>
  <si>
    <t>조가영</t>
  </si>
  <si>
    <t>01033248194</t>
  </si>
  <si>
    <t>14572</t>
  </si>
  <si>
    <t>6094325151364</t>
  </si>
  <si>
    <t>OOHASHI_JP_82509170108</t>
  </si>
  <si>
    <t>PJP030150778</t>
  </si>
  <si>
    <t>6094325151835</t>
  </si>
  <si>
    <t>OOHASHI_JP_82509170109</t>
  </si>
  <si>
    <t>PJP030141929</t>
  </si>
  <si>
    <t>심영주</t>
  </si>
  <si>
    <t>01026901331</t>
  </si>
  <si>
    <t>27396</t>
  </si>
  <si>
    <t>6094325151709</t>
  </si>
  <si>
    <t>OOHASHI_JP_82509170110</t>
  </si>
  <si>
    <t>PJP030152151</t>
  </si>
  <si>
    <t>01039978571</t>
  </si>
  <si>
    <t>31709</t>
  </si>
  <si>
    <t>6094325151654</t>
  </si>
  <si>
    <t>OOHASHI_JP_82509170111</t>
  </si>
  <si>
    <t>PJP030144398</t>
  </si>
  <si>
    <t>김다솜</t>
  </si>
  <si>
    <t>01022610528</t>
  </si>
  <si>
    <t>15491</t>
  </si>
  <si>
    <t>6094325151609</t>
  </si>
  <si>
    <t>OOHASHI_JP_82509170112</t>
  </si>
  <si>
    <t>PJP030164636</t>
  </si>
  <si>
    <t>정길현</t>
  </si>
  <si>
    <t>01029379307</t>
  </si>
  <si>
    <t>6094325151830</t>
  </si>
  <si>
    <t>OOHASHI_JP_82509170113</t>
  </si>
  <si>
    <t>PJP030147200</t>
  </si>
  <si>
    <t>최원형</t>
  </si>
  <si>
    <t>01099699162</t>
  </si>
  <si>
    <t>01427</t>
  </si>
  <si>
    <t>6094325151610</t>
  </si>
  <si>
    <t>OOHASHI_JP_82509170008</t>
  </si>
  <si>
    <t>PJP030166212</t>
  </si>
  <si>
    <t>01085660502</t>
  </si>
  <si>
    <t>40113</t>
  </si>
  <si>
    <t>6094325151204</t>
  </si>
  <si>
    <t>OOHASHI_JP_82509170018</t>
  </si>
  <si>
    <t>PJP030167985</t>
  </si>
  <si>
    <t>6094325151371</t>
  </si>
  <si>
    <t>OOHASHI_JP_82509170019</t>
  </si>
  <si>
    <t>PJP030142527</t>
  </si>
  <si>
    <t>박세린</t>
  </si>
  <si>
    <t>01057277877</t>
  </si>
  <si>
    <t>06006</t>
  </si>
  <si>
    <t>6094325170757</t>
  </si>
  <si>
    <t>OOHASHI_JP_82509170020</t>
  </si>
  <si>
    <t>PJP030132427</t>
  </si>
  <si>
    <t>6094325151571</t>
  </si>
  <si>
    <t>OOHASHI_JP_82509170021</t>
  </si>
  <si>
    <t>PJP030158991</t>
  </si>
  <si>
    <t>이진솔</t>
  </si>
  <si>
    <t>01087251743</t>
  </si>
  <si>
    <t>14527</t>
  </si>
  <si>
    <t>6094325151649</t>
  </si>
  <si>
    <t>OOHASHI_JP_82509170022</t>
  </si>
  <si>
    <t>PJP030155554</t>
  </si>
  <si>
    <t>김혁</t>
  </si>
  <si>
    <t>01054871833</t>
  </si>
  <si>
    <t>48233</t>
  </si>
  <si>
    <t>6094325151319</t>
  </si>
  <si>
    <t>OOHASHI_JP_82509170023</t>
  </si>
  <si>
    <t>PJP030134414</t>
  </si>
  <si>
    <t>김민용</t>
  </si>
  <si>
    <t>01042379002</t>
  </si>
  <si>
    <t>10822</t>
  </si>
  <si>
    <t>6094325141813</t>
  </si>
  <si>
    <t>OOHASHI_JP_82509170024</t>
  </si>
  <si>
    <t>PJP030146877</t>
  </si>
  <si>
    <t>김주영</t>
  </si>
  <si>
    <t>01041918902</t>
  </si>
  <si>
    <t>14306</t>
  </si>
  <si>
    <t>6094325150727</t>
  </si>
  <si>
    <t>OOHASHI_JP_82509170025</t>
  </si>
  <si>
    <t>PJP030147398</t>
  </si>
  <si>
    <t>한은희</t>
  </si>
  <si>
    <t>04237717088</t>
  </si>
  <si>
    <t>22009</t>
  </si>
  <si>
    <t>6094325141906</t>
  </si>
  <si>
    <t>OOHASHI_JP_82509170026</t>
  </si>
  <si>
    <t>PJP030167379</t>
  </si>
  <si>
    <t>6094325151749</t>
  </si>
  <si>
    <t>OOHASHI_JP_82509170027</t>
  </si>
  <si>
    <t>PJP030162504</t>
  </si>
  <si>
    <t>6094325143761</t>
  </si>
  <si>
    <t>OOHASHI_JP_82509170028</t>
  </si>
  <si>
    <t>PJP030145979</t>
  </si>
  <si>
    <t>6094325150185</t>
  </si>
  <si>
    <t>OOHASHI_JP_82509170029</t>
  </si>
  <si>
    <t>PJP030134780</t>
  </si>
  <si>
    <t>박선우</t>
  </si>
  <si>
    <t>01082184799</t>
  </si>
  <si>
    <t>15863</t>
  </si>
  <si>
    <t>6094325151646</t>
  </si>
  <si>
    <t>OOHASHI_JP_82509170030</t>
  </si>
  <si>
    <t>PJP030159190</t>
  </si>
  <si>
    <t>허예지</t>
  </si>
  <si>
    <t>01033497813</t>
  </si>
  <si>
    <t>17046</t>
  </si>
  <si>
    <t>6094325151469</t>
  </si>
  <si>
    <t>OOHASHI_JP_82509170031</t>
  </si>
  <si>
    <t>PJP030167844</t>
  </si>
  <si>
    <t>목서현</t>
  </si>
  <si>
    <t>01062766781</t>
  </si>
  <si>
    <t>06029</t>
  </si>
  <si>
    <t>6094325151837</t>
  </si>
  <si>
    <t>OOHASHI_JP_82509170032</t>
  </si>
  <si>
    <t>PJP030162825</t>
  </si>
  <si>
    <t>01041769455</t>
  </si>
  <si>
    <t>16687</t>
  </si>
  <si>
    <t>6094325151697</t>
  </si>
  <si>
    <t>OOHASHI_JP_82509170071</t>
  </si>
  <si>
    <t>PJP030158067</t>
  </si>
  <si>
    <t>나하윤</t>
  </si>
  <si>
    <t>01050552299</t>
  </si>
  <si>
    <t>6094325141094</t>
  </si>
  <si>
    <t>OOHASHI_JP_82509170072</t>
  </si>
  <si>
    <t>PJP030132056</t>
  </si>
  <si>
    <t>조수빈</t>
  </si>
  <si>
    <t>01094814711</t>
  </si>
  <si>
    <t>30146</t>
  </si>
  <si>
    <t>6094325149325</t>
  </si>
  <si>
    <t>OOHASHI_JP_82509170073</t>
  </si>
  <si>
    <t>PJP030160382</t>
  </si>
  <si>
    <t>임세운</t>
  </si>
  <si>
    <t>01086943201</t>
  </si>
  <si>
    <t>6094325151771</t>
  </si>
  <si>
    <t>OOHASHI_JP_82509170074</t>
  </si>
  <si>
    <t>PJP030147754</t>
  </si>
  <si>
    <t>6094325151564</t>
  </si>
  <si>
    <t>OOHASHI_JP_82509170075</t>
  </si>
  <si>
    <t>PJP030131199</t>
  </si>
  <si>
    <t>박광용</t>
  </si>
  <si>
    <t>01054014319</t>
  </si>
  <si>
    <t>34634</t>
  </si>
  <si>
    <t>6094325143139</t>
  </si>
  <si>
    <t>OOHASHI_JP_82509170076</t>
  </si>
  <si>
    <t>PJP030132582</t>
  </si>
  <si>
    <t>노기호</t>
  </si>
  <si>
    <t>01046222770</t>
  </si>
  <si>
    <t>6094325151233</t>
  </si>
  <si>
    <t>OOHASHI_JP_82509170077</t>
  </si>
  <si>
    <t>PJP030147249</t>
  </si>
  <si>
    <t>박호태</t>
  </si>
  <si>
    <t>01046599852</t>
  </si>
  <si>
    <t>16448</t>
  </si>
  <si>
    <t>6094325151094</t>
  </si>
  <si>
    <t>OOHASHI_JP_82509170078</t>
  </si>
  <si>
    <t>PJP030167846</t>
  </si>
  <si>
    <t>01088173891</t>
  </si>
  <si>
    <t>6094325151744</t>
  </si>
  <si>
    <t>OOHASHI_JP_82509170079</t>
  </si>
  <si>
    <t>PJP026458907</t>
  </si>
  <si>
    <t>석진</t>
  </si>
  <si>
    <t>01072203277</t>
  </si>
  <si>
    <t>16522</t>
  </si>
  <si>
    <t>6094325141083</t>
  </si>
  <si>
    <t>OOHASHI_JP_82509170080</t>
  </si>
  <si>
    <t>PJP030166063</t>
  </si>
  <si>
    <t>이헌주</t>
  </si>
  <si>
    <t>01062738268</t>
  </si>
  <si>
    <t>6094325151811</t>
  </si>
  <si>
    <t>OOHASHI_JP_82509170081</t>
  </si>
  <si>
    <t>PJP030133336</t>
  </si>
  <si>
    <t>전인호</t>
  </si>
  <si>
    <t>01030234553</t>
  </si>
  <si>
    <t>31406</t>
  </si>
  <si>
    <t>6094325151348</t>
  </si>
  <si>
    <t>OOHASHI_JP_82509170082</t>
  </si>
  <si>
    <t>PJP030152944</t>
  </si>
  <si>
    <t>강현재</t>
  </si>
  <si>
    <t>01028380362</t>
  </si>
  <si>
    <t>31473</t>
  </si>
  <si>
    <t>6094325142770</t>
  </si>
  <si>
    <t>OOHASHI_JP_82509170083</t>
  </si>
  <si>
    <t>PJP030147521</t>
  </si>
  <si>
    <t>6094325151713</t>
  </si>
  <si>
    <t>OOHASHI_JP_82509170084</t>
  </si>
  <si>
    <t>PJP030137617</t>
  </si>
  <si>
    <t>조상훈</t>
  </si>
  <si>
    <t>01059140346</t>
  </si>
  <si>
    <t>38436</t>
  </si>
  <si>
    <t>6094325151552</t>
  </si>
  <si>
    <t>OOHASHI_JP_82509170085</t>
  </si>
  <si>
    <t>PJP030163193</t>
  </si>
  <si>
    <t>6094325151732</t>
  </si>
  <si>
    <t>OOHASHI_JP_82509170086</t>
  </si>
  <si>
    <t>PJP030159179</t>
  </si>
  <si>
    <t>6094325149497</t>
  </si>
  <si>
    <t>OOHASHI_JP_82509170087</t>
  </si>
  <si>
    <t>PJP030163465</t>
  </si>
  <si>
    <t>6094325151630</t>
  </si>
  <si>
    <t>OOHASHI_JP_82509170088</t>
  </si>
  <si>
    <t>PJP030142814</t>
  </si>
  <si>
    <t>6094325151848</t>
  </si>
  <si>
    <t>OOHASHI_JP_82509170089</t>
  </si>
  <si>
    <t>PJP030161419</t>
  </si>
  <si>
    <t>최순호</t>
  </si>
  <si>
    <t>01074443389</t>
  </si>
  <si>
    <t>22170</t>
  </si>
  <si>
    <t>6094325142725</t>
  </si>
  <si>
    <t>OOHASHI_JP_82509170090</t>
  </si>
  <si>
    <t>PJP030160887</t>
  </si>
  <si>
    <t>안광일</t>
  </si>
  <si>
    <t>01067295929</t>
  </si>
  <si>
    <t>6094319779656</t>
  </si>
  <si>
    <t>OOHASHI_JP_82509170091</t>
  </si>
  <si>
    <t>PJP030134183</t>
  </si>
  <si>
    <t>6094325151236</t>
  </si>
  <si>
    <t>OOHASHI_JP_82509170092</t>
  </si>
  <si>
    <t>PJP026441245</t>
  </si>
  <si>
    <t>6094325149200</t>
  </si>
  <si>
    <t>OOHASHI_JP_82509170093</t>
  </si>
  <si>
    <t>PJP030133388</t>
  </si>
  <si>
    <t>안경은</t>
  </si>
  <si>
    <t>01096558280</t>
  </si>
  <si>
    <t>04527</t>
  </si>
  <si>
    <t>6094325151666</t>
  </si>
  <si>
    <t>OOHASHI_JP_82509170094</t>
  </si>
  <si>
    <t>PJP030135974</t>
  </si>
  <si>
    <t>01091482036</t>
  </si>
  <si>
    <t>6094325151739</t>
  </si>
  <si>
    <t>OOHASHI_JP_82509170095</t>
  </si>
  <si>
    <t>PJP030153984</t>
  </si>
  <si>
    <t>김환웅</t>
  </si>
  <si>
    <t>01087896264</t>
  </si>
  <si>
    <t>6094325151784</t>
  </si>
  <si>
    <t>OOHASHI_JP_82509170096</t>
  </si>
  <si>
    <t>PJP030153826</t>
  </si>
  <si>
    <t>송도훈</t>
  </si>
  <si>
    <t>01065620720</t>
  </si>
  <si>
    <t>48291</t>
  </si>
  <si>
    <t>6094325151556</t>
  </si>
  <si>
    <t>OOHASHI_JP_82509170097</t>
  </si>
  <si>
    <t>PJP030159617</t>
  </si>
  <si>
    <t>01048523921</t>
  </si>
  <si>
    <t>03014</t>
  </si>
  <si>
    <t>6094325151888</t>
  </si>
  <si>
    <t>OOHASHI_JP_82509170098</t>
  </si>
  <si>
    <t>PJP030150677</t>
  </si>
  <si>
    <t>6094325146231</t>
  </si>
  <si>
    <t>OOHASHI_JP_82509170099</t>
  </si>
  <si>
    <t>PJP026420279</t>
  </si>
  <si>
    <t>6094325151724</t>
  </si>
  <si>
    <t>OOHASHI_JP_82509170100</t>
  </si>
  <si>
    <t>PJP030167638</t>
  </si>
  <si>
    <t>차보경</t>
  </si>
  <si>
    <t>01021273371</t>
  </si>
  <si>
    <t>61690</t>
  </si>
  <si>
    <t>6094325150406</t>
  </si>
  <si>
    <t>OOHASHI_JP_82509170101</t>
  </si>
  <si>
    <t>PJP030150032</t>
  </si>
  <si>
    <t>6094325151595</t>
  </si>
  <si>
    <t>OOHASHI_JP_82509170102</t>
  </si>
  <si>
    <t>PJP030150278</t>
  </si>
  <si>
    <t>이현희</t>
  </si>
  <si>
    <t>01071056492</t>
  </si>
  <si>
    <t>22764</t>
  </si>
  <si>
    <t>6094325151789</t>
  </si>
  <si>
    <t>OOHASHI_JP_82509170103</t>
  </si>
  <si>
    <t>PJP030140489</t>
  </si>
  <si>
    <t>김시안</t>
  </si>
  <si>
    <t>01042001702</t>
  </si>
  <si>
    <t>03730</t>
  </si>
  <si>
    <t>6094325151751</t>
  </si>
  <si>
    <t>OOHASHI_JP_82509170104</t>
  </si>
  <si>
    <t>PJP030154669</t>
  </si>
  <si>
    <t>6094325151496</t>
  </si>
  <si>
    <t>OOHASHI_JP_82509170105</t>
  </si>
  <si>
    <t>PJP030136461</t>
  </si>
  <si>
    <t>08784</t>
  </si>
  <si>
    <t>6094325151831</t>
  </si>
  <si>
    <t>OOHASHI_JP_82509170106</t>
  </si>
  <si>
    <t>PJP030135660</t>
  </si>
  <si>
    <t>전주희</t>
  </si>
  <si>
    <t>01075112384</t>
  </si>
  <si>
    <t>05058</t>
  </si>
  <si>
    <t>6094325151504</t>
  </si>
  <si>
    <t>OOHASHI_JP_82509170107</t>
  </si>
  <si>
    <t>PJP030156753</t>
  </si>
  <si>
    <t>6094325151617</t>
  </si>
  <si>
    <t>OOHASHI_JP_82509170009</t>
  </si>
  <si>
    <t>PJP030138511</t>
  </si>
  <si>
    <t>강성태</t>
  </si>
  <si>
    <t>01083737973</t>
  </si>
  <si>
    <t>13641</t>
  </si>
  <si>
    <t>6094325151300</t>
  </si>
  <si>
    <t>OOHASHI_JP_82509170010</t>
  </si>
  <si>
    <t>PJP030157646</t>
  </si>
  <si>
    <t>6094325150921</t>
  </si>
  <si>
    <t>OOHASHI_JP_82509170011</t>
  </si>
  <si>
    <t>PJP030158735</t>
  </si>
  <si>
    <t>김소희</t>
  </si>
  <si>
    <t>01098905867</t>
  </si>
  <si>
    <t>08745</t>
  </si>
  <si>
    <t>6094325150927</t>
  </si>
  <si>
    <t>OOHASHI_JP_82509170012</t>
  </si>
  <si>
    <t>PJP026450086</t>
  </si>
  <si>
    <t>강민구</t>
  </si>
  <si>
    <t>01045015382</t>
  </si>
  <si>
    <t>01776</t>
  </si>
  <si>
    <t>6094325151665</t>
  </si>
  <si>
    <t>OOHASHI_JP_82509170013</t>
  </si>
  <si>
    <t>PJP030139265</t>
  </si>
  <si>
    <t>최영현</t>
  </si>
  <si>
    <t>01038965761</t>
  </si>
  <si>
    <t>27840</t>
  </si>
  <si>
    <t>6094325151040</t>
  </si>
  <si>
    <t>OOHASHI_JP_82509170014</t>
  </si>
  <si>
    <t>PJP030158246</t>
  </si>
  <si>
    <t>윤승기</t>
  </si>
  <si>
    <t>01092657948</t>
  </si>
  <si>
    <t>17044</t>
  </si>
  <si>
    <t>6094325151838</t>
  </si>
  <si>
    <t>OOHASHI_JP_82509170015</t>
  </si>
  <si>
    <t>PJP030164030</t>
  </si>
  <si>
    <t>원경섭</t>
  </si>
  <si>
    <t>01031770410</t>
  </si>
  <si>
    <t>18125</t>
  </si>
  <si>
    <t>6094325151626</t>
  </si>
  <si>
    <t>OOHASHI_JP_82509170016</t>
  </si>
  <si>
    <t>PJP030163763</t>
  </si>
  <si>
    <t>박정엽</t>
  </si>
  <si>
    <t>01093084295</t>
  </si>
  <si>
    <t>48285</t>
  </si>
  <si>
    <t>6094325151716</t>
  </si>
  <si>
    <t>OOHASHI_JP_82509170017</t>
  </si>
  <si>
    <t>PJP030148858</t>
  </si>
  <si>
    <t>박한비</t>
  </si>
  <si>
    <t>01081206889</t>
  </si>
  <si>
    <t>18383</t>
  </si>
  <si>
    <t>6094325151172</t>
  </si>
  <si>
    <t>OOHASHI_JP_82509180036</t>
  </si>
  <si>
    <t>PJP030142196</t>
  </si>
  <si>
    <t>6094325151686</t>
  </si>
  <si>
    <t>OOHASHI_JP_82509180037</t>
  </si>
  <si>
    <t>PJP030130895</t>
  </si>
  <si>
    <t>센시블(SENSIBLE)</t>
  </si>
  <si>
    <t>6094325151388</t>
  </si>
  <si>
    <t>OOHASHI_JP_82509180038</t>
  </si>
  <si>
    <t>PJP030152511</t>
  </si>
  <si>
    <t>6094325143643</t>
  </si>
  <si>
    <t>OOHASHI_JP_82509180039</t>
  </si>
  <si>
    <t>PJP030133295</t>
  </si>
  <si>
    <t>이현직</t>
  </si>
  <si>
    <t>01032180902</t>
  </si>
  <si>
    <t>21540</t>
  </si>
  <si>
    <t>6094325151762</t>
  </si>
  <si>
    <t>OOHASHI_JP_82509180040</t>
  </si>
  <si>
    <t>PJP030130188</t>
  </si>
  <si>
    <t>장동현</t>
  </si>
  <si>
    <t>01037317858</t>
  </si>
  <si>
    <t>6094325151580</t>
  </si>
  <si>
    <t>OOHASHI_JP_82509180041</t>
  </si>
  <si>
    <t>PJP030129798</t>
  </si>
  <si>
    <t>01089620943</t>
  </si>
  <si>
    <t>08650</t>
  </si>
  <si>
    <t>6094325150931</t>
  </si>
  <si>
    <t>OOHASHI_JP_82509180042</t>
  </si>
  <si>
    <t>PJP030128593</t>
  </si>
  <si>
    <t>이창화</t>
  </si>
  <si>
    <t>01020370631</t>
  </si>
  <si>
    <t>46285</t>
  </si>
  <si>
    <t>6094325151184</t>
  </si>
  <si>
    <t>OOHASHI_JP_82509180043</t>
  </si>
  <si>
    <t>PJP030137115</t>
  </si>
  <si>
    <t>곽영준</t>
  </si>
  <si>
    <t>01085025599</t>
  </si>
  <si>
    <t>6094325151808</t>
  </si>
  <si>
    <t>OOHASHI_JP_82509180044</t>
  </si>
  <si>
    <t>PJP030162809</t>
  </si>
  <si>
    <t>6094325141030</t>
  </si>
  <si>
    <t>OOHASHI_JP_82509180045</t>
  </si>
  <si>
    <t>PJP030133420</t>
  </si>
  <si>
    <t>6094325151582</t>
  </si>
  <si>
    <t>OOHASHI_JP_82509180046</t>
  </si>
  <si>
    <t>PJP030155902</t>
  </si>
  <si>
    <t>손수현</t>
  </si>
  <si>
    <t>01097587101</t>
  </si>
  <si>
    <t>11686</t>
  </si>
  <si>
    <t>6094325151921</t>
  </si>
  <si>
    <t>OOHASHI_JP_82509180047</t>
  </si>
  <si>
    <t>PJP030128661</t>
  </si>
  <si>
    <t>남유경</t>
  </si>
  <si>
    <t>01089393912</t>
  </si>
  <si>
    <t>16931</t>
  </si>
  <si>
    <t>6094325151729</t>
  </si>
  <si>
    <t>OOHASHI_JP_82509180048</t>
  </si>
  <si>
    <t>PJP030137482</t>
  </si>
  <si>
    <t>하태영</t>
  </si>
  <si>
    <t>01045680048</t>
  </si>
  <si>
    <t>39375</t>
  </si>
  <si>
    <t>6094325151271</t>
  </si>
  <si>
    <t>OOHASHI_JP_82509180049</t>
  </si>
  <si>
    <t>PJP030163373</t>
  </si>
  <si>
    <t>서지현</t>
  </si>
  <si>
    <t>01032942652</t>
  </si>
  <si>
    <t>27161</t>
  </si>
  <si>
    <t>6094325151000</t>
  </si>
  <si>
    <t>OOHASHI_JP_82509180050</t>
  </si>
  <si>
    <t>PJP030152141</t>
  </si>
  <si>
    <t>한재혁</t>
  </si>
  <si>
    <t>01049146602</t>
  </si>
  <si>
    <t>02535</t>
  </si>
  <si>
    <t>6094325142160</t>
  </si>
  <si>
    <t>OOHASHI_JP_82509180003</t>
  </si>
  <si>
    <t>PJP030153752</t>
  </si>
  <si>
    <t>황주영</t>
  </si>
  <si>
    <t>01093342303</t>
  </si>
  <si>
    <t>46275</t>
  </si>
  <si>
    <t>6094325151755</t>
  </si>
  <si>
    <t>OOHASHI_JP_82509180002</t>
  </si>
  <si>
    <t>PJP030137733</t>
  </si>
  <si>
    <t>이은희</t>
  </si>
  <si>
    <t>01062576280</t>
  </si>
  <si>
    <t>07055</t>
  </si>
  <si>
    <t>6094325149587</t>
  </si>
  <si>
    <t>OOHASHI_JP_82509180051</t>
  </si>
  <si>
    <t>PJP030134350</t>
  </si>
  <si>
    <t>6094325151757</t>
  </si>
  <si>
    <t>OOHASHI_JP_82509180004</t>
  </si>
  <si>
    <t>PJP030136574</t>
  </si>
  <si>
    <t>6094325151056</t>
  </si>
  <si>
    <t>OOHASHI_JP_82509180005</t>
  </si>
  <si>
    <t>PJP030155818</t>
  </si>
  <si>
    <t>6094325141439</t>
  </si>
  <si>
    <t>OOHASHI_JP_82509180006</t>
  </si>
  <si>
    <t>PJP030137075</t>
  </si>
  <si>
    <t>6094325151305</t>
  </si>
  <si>
    <t>OOHASHI_JP_82509180007</t>
  </si>
  <si>
    <t>PJP030158926</t>
  </si>
  <si>
    <t>최재연</t>
  </si>
  <si>
    <t>01076162595</t>
  </si>
  <si>
    <t>48454</t>
  </si>
  <si>
    <t>6094325151446</t>
  </si>
  <si>
    <t>OOHASHI_JP_82509180008</t>
  </si>
  <si>
    <t>PJP030143001</t>
  </si>
  <si>
    <t>01046194583</t>
  </si>
  <si>
    <t>05611</t>
  </si>
  <si>
    <t>6094325151565</t>
  </si>
  <si>
    <t>OOHASHI_JP_82509180009</t>
  </si>
  <si>
    <t>PJP030142360</t>
  </si>
  <si>
    <t>이호영</t>
  </si>
  <si>
    <t>01046150266</t>
  </si>
  <si>
    <t>06667</t>
  </si>
  <si>
    <t>6094325150712</t>
  </si>
  <si>
    <t>OOHASHI_JP_82509180010</t>
  </si>
  <si>
    <t>PJP030148646</t>
  </si>
  <si>
    <t>문종수</t>
  </si>
  <si>
    <t>01090572529</t>
  </si>
  <si>
    <t>03976</t>
  </si>
  <si>
    <t>6094325151833</t>
  </si>
  <si>
    <t>OOHASHI_JP_82509180011</t>
  </si>
  <si>
    <t>PJP030149480</t>
  </si>
  <si>
    <t>김성민</t>
  </si>
  <si>
    <t>01020411281</t>
  </si>
  <si>
    <t>02880</t>
  </si>
  <si>
    <t>6094325151624</t>
  </si>
  <si>
    <t>OOHASHI_JP_82509180012</t>
  </si>
  <si>
    <t>PJP030132690</t>
  </si>
  <si>
    <t>6094319781172</t>
  </si>
  <si>
    <t>OOHASHI_JP_82509180013</t>
  </si>
  <si>
    <t>PJP030152627</t>
  </si>
  <si>
    <t>정나영</t>
  </si>
  <si>
    <t>01096508999</t>
  </si>
  <si>
    <t>12181</t>
  </si>
  <si>
    <t>6094325151884</t>
  </si>
  <si>
    <t>OOHASHI_JP_82509180014</t>
  </si>
  <si>
    <t>PJP030152657</t>
  </si>
  <si>
    <t>윤관식</t>
  </si>
  <si>
    <t>01047189289</t>
  </si>
  <si>
    <t>15431</t>
  </si>
  <si>
    <t>6094325151691</t>
  </si>
  <si>
    <t>OOHASHI_JP_82509180015</t>
  </si>
  <si>
    <t>PJP030149338</t>
  </si>
  <si>
    <t>장승재</t>
  </si>
  <si>
    <t>01057607136</t>
  </si>
  <si>
    <t>54899</t>
  </si>
  <si>
    <t>6094325151877</t>
  </si>
  <si>
    <t>OOHASHI_JP_82509180016</t>
  </si>
  <si>
    <t>PJP030141189</t>
  </si>
  <si>
    <t>6094325150513</t>
  </si>
  <si>
    <t>OOHASHI_JP_82509180017</t>
  </si>
  <si>
    <t>PJP030154776</t>
  </si>
  <si>
    <t>권지영</t>
  </si>
  <si>
    <t>01088547459</t>
  </si>
  <si>
    <t>41075</t>
  </si>
  <si>
    <t>6094325151890</t>
  </si>
  <si>
    <t>OOHASHI_JP_82509180018</t>
  </si>
  <si>
    <t>PJP030166825</t>
  </si>
  <si>
    <t>김지우</t>
  </si>
  <si>
    <t>01039824250</t>
  </si>
  <si>
    <t>42760</t>
  </si>
  <si>
    <t>6094325150735</t>
  </si>
  <si>
    <t>OOHASHI_JP_82509180019</t>
  </si>
  <si>
    <t>PJP030136917</t>
  </si>
  <si>
    <t>이현정</t>
  </si>
  <si>
    <t>01033198713</t>
  </si>
  <si>
    <t>03378</t>
  </si>
  <si>
    <t>6094325150824</t>
  </si>
  <si>
    <t>OOHASHI_JP_82509180020</t>
  </si>
  <si>
    <t>PJP030140394</t>
  </si>
  <si>
    <t>황유다</t>
  </si>
  <si>
    <t>01059116512</t>
  </si>
  <si>
    <t>6094325144354</t>
  </si>
  <si>
    <t>OOHASHI_JP_82509180021</t>
  </si>
  <si>
    <t>PJP030153698</t>
  </si>
  <si>
    <t>6094325151632</t>
  </si>
  <si>
    <t>OOHASHI_JP_82509180022</t>
  </si>
  <si>
    <t>PJP030163127</t>
  </si>
  <si>
    <t>허윤정</t>
  </si>
  <si>
    <t>01090430343</t>
  </si>
  <si>
    <t>6094325150618</t>
  </si>
  <si>
    <t>OOHASHI_JP_82509180023</t>
  </si>
  <si>
    <t>PJP030157814</t>
  </si>
  <si>
    <t>정재훈</t>
  </si>
  <si>
    <t>01088789314</t>
  </si>
  <si>
    <t>27942</t>
  </si>
  <si>
    <t>6094325151512</t>
  </si>
  <si>
    <t>OOHASHI_JP_82509180024</t>
  </si>
  <si>
    <t>PJP030163615</t>
  </si>
  <si>
    <t>6094325151502</t>
  </si>
  <si>
    <t>OOHASHI_JP_82509180025</t>
  </si>
  <si>
    <t>PJP030130454</t>
  </si>
  <si>
    <t>6094325151336</t>
  </si>
  <si>
    <t>OOHASHI_JP_82509180026</t>
  </si>
  <si>
    <t>PJP030153811</t>
  </si>
  <si>
    <t>이인혁</t>
  </si>
  <si>
    <t>01063281550</t>
  </si>
  <si>
    <t>49509</t>
  </si>
  <si>
    <t>6094325151930</t>
  </si>
  <si>
    <t>OOHASHI_JP_82509180028</t>
  </si>
  <si>
    <t>PJP030167784</t>
  </si>
  <si>
    <t>김기범</t>
  </si>
  <si>
    <t>01092349754</t>
  </si>
  <si>
    <t>44520</t>
  </si>
  <si>
    <t>6094325141354</t>
  </si>
  <si>
    <t>OOHASHI_JP_82509180029</t>
  </si>
  <si>
    <t>PJP030157889</t>
  </si>
  <si>
    <t>박승민</t>
  </si>
  <si>
    <t>01053056981</t>
  </si>
  <si>
    <t>04387</t>
  </si>
  <si>
    <t>6094325142861</t>
  </si>
  <si>
    <t>OOHASHI_JP_82509180030</t>
  </si>
  <si>
    <t>PJP030144911</t>
  </si>
  <si>
    <t>6094325150979</t>
  </si>
  <si>
    <t>OOHASHI_JP_82509180031</t>
  </si>
  <si>
    <t>PJP030130010</t>
  </si>
  <si>
    <t>6094325151840</t>
  </si>
  <si>
    <t>OOHASHI_JP_82509180032</t>
  </si>
  <si>
    <t>PJP030151488</t>
  </si>
  <si>
    <t>6094325143623</t>
  </si>
  <si>
    <t>OOHASHI_JP_82509180033</t>
  </si>
  <si>
    <t>PJP030144156</t>
  </si>
  <si>
    <t>6094325151588</t>
  </si>
  <si>
    <t>OOHASHI_JP_82509180034</t>
  </si>
  <si>
    <t>PJP030165806</t>
  </si>
  <si>
    <t>01093351335</t>
  </si>
  <si>
    <t>52860</t>
  </si>
  <si>
    <t>6094325151750</t>
  </si>
  <si>
    <t>OOHASHI_JP_82509180035</t>
  </si>
  <si>
    <t>PJP030139098</t>
  </si>
  <si>
    <t>안세윤</t>
  </si>
  <si>
    <t>01049672826</t>
  </si>
  <si>
    <t>6094325151144</t>
  </si>
  <si>
    <t>OOHASHI_JP_82509160002</t>
  </si>
  <si>
    <t>PJP026421968</t>
  </si>
  <si>
    <t>6094325151863</t>
  </si>
  <si>
    <t>OOHASHI_JP_82509190001</t>
  </si>
  <si>
    <t>PJP030153832</t>
  </si>
  <si>
    <t>01047615203</t>
  </si>
  <si>
    <t>6094325151870</t>
  </si>
  <si>
    <t>OOHASHI_JP_82509190095</t>
  </si>
  <si>
    <t>PJP030144992</t>
  </si>
  <si>
    <t>6094325150431</t>
  </si>
  <si>
    <t>OOHASHI_JP_82509190003</t>
  </si>
  <si>
    <t>PJP030130750</t>
  </si>
  <si>
    <t>01068061124</t>
  </si>
  <si>
    <t>21384</t>
  </si>
  <si>
    <t>6094325143627</t>
  </si>
  <si>
    <t>OOHASHI_JP_82509190004</t>
  </si>
  <si>
    <t>PJP030132777</t>
  </si>
  <si>
    <t>김도연</t>
  </si>
  <si>
    <t>01053048745</t>
  </si>
  <si>
    <t>6094325151721</t>
  </si>
  <si>
    <t>OOHASHI_JP_82509190005</t>
  </si>
  <si>
    <t>PJP026452900</t>
  </si>
  <si>
    <t>34201</t>
  </si>
  <si>
    <t>6094325151796</t>
  </si>
  <si>
    <t>OOHASHI_JP_82509190006</t>
  </si>
  <si>
    <t>PJP030158708</t>
  </si>
  <si>
    <t>6094325151611</t>
  </si>
  <si>
    <t>OOHASHI_JP_82509190007</t>
  </si>
  <si>
    <t>PJP030154698</t>
  </si>
  <si>
    <t>최성욱</t>
  </si>
  <si>
    <t>01029585488</t>
  </si>
  <si>
    <t>6094325151804</t>
  </si>
  <si>
    <t>OOHASHI_JP_82509190008</t>
  </si>
  <si>
    <t>PJP030167636</t>
  </si>
  <si>
    <t>장화영</t>
  </si>
  <si>
    <t>01090416811</t>
  </si>
  <si>
    <t>02055</t>
  </si>
  <si>
    <t>6094325151825</t>
  </si>
  <si>
    <t>OOHASHI_JP_82509190009</t>
  </si>
  <si>
    <t>PJP026452369</t>
  </si>
  <si>
    <t>박민서</t>
  </si>
  <si>
    <t>01040571353</t>
  </si>
  <si>
    <t>6094325150683</t>
  </si>
  <si>
    <t>OOHASHI_JP_82509190010</t>
  </si>
  <si>
    <t>PJP030163581</t>
  </si>
  <si>
    <t>드로와잡화점</t>
  </si>
  <si>
    <t>01028724627</t>
  </si>
  <si>
    <t>08041</t>
  </si>
  <si>
    <t>6094325151927</t>
  </si>
  <si>
    <t>OOHASHI_JP_82509190011</t>
  </si>
  <si>
    <t>PJP030162592</t>
  </si>
  <si>
    <t>김동영</t>
  </si>
  <si>
    <t>01039772792</t>
  </si>
  <si>
    <t>59625</t>
  </si>
  <si>
    <t>6094325139643</t>
  </si>
  <si>
    <t>OOHASHI_JP_82509190012</t>
  </si>
  <si>
    <t>PJP030163995</t>
  </si>
  <si>
    <t>이경실</t>
  </si>
  <si>
    <t>01071395693</t>
  </si>
  <si>
    <t>6094325151049</t>
  </si>
  <si>
    <t>OOHASHI_JP_82509190013</t>
  </si>
  <si>
    <t>PJP030146963</t>
  </si>
  <si>
    <t>박동하</t>
  </si>
  <si>
    <t>01098800126</t>
  </si>
  <si>
    <t>62339</t>
  </si>
  <si>
    <t>6094325151915</t>
  </si>
  <si>
    <t>OOHASHI_JP_82509190014</t>
  </si>
  <si>
    <t>PJP030146349</t>
  </si>
  <si>
    <t>6094325151700</t>
  </si>
  <si>
    <t>OOHASHI_JP_82509190015</t>
  </si>
  <si>
    <t>PJP030134575</t>
  </si>
  <si>
    <t>이지연</t>
  </si>
  <si>
    <t>01099600835</t>
  </si>
  <si>
    <t>10111</t>
  </si>
  <si>
    <t>6094325150717</t>
  </si>
  <si>
    <t>OOHASHI_JP_82509190016</t>
  </si>
  <si>
    <t>PJP030160671</t>
  </si>
  <si>
    <t>6094325150054</t>
  </si>
  <si>
    <t>OOHASHI_JP_82509190017</t>
  </si>
  <si>
    <t>PJP030162252</t>
  </si>
  <si>
    <t>장정은</t>
  </si>
  <si>
    <t>01072200922</t>
  </si>
  <si>
    <t>02087</t>
  </si>
  <si>
    <t>6094325151851</t>
  </si>
  <si>
    <t>OOHASHI_JP_82509190018</t>
  </si>
  <si>
    <t>PJP030146263</t>
  </si>
  <si>
    <t>공아람</t>
  </si>
  <si>
    <t>01099667870</t>
  </si>
  <si>
    <t>34873</t>
  </si>
  <si>
    <t>6094325151592</t>
  </si>
  <si>
    <t>OOHASHI_JP_82509190019</t>
  </si>
  <si>
    <t>PJP030145834</t>
  </si>
  <si>
    <t>조승범</t>
  </si>
  <si>
    <t>01066150823</t>
  </si>
  <si>
    <t>04596</t>
  </si>
  <si>
    <t>6094325151805</t>
  </si>
  <si>
    <t>OOHASHI_JP_82509190020</t>
  </si>
  <si>
    <t>PJP030158857</t>
  </si>
  <si>
    <t>곽병준</t>
  </si>
  <si>
    <t>01059190622</t>
  </si>
  <si>
    <t>25751</t>
  </si>
  <si>
    <t>6094325138252</t>
  </si>
  <si>
    <t>OOHASHI_JP_82509190021</t>
  </si>
  <si>
    <t>PJP030143124</t>
  </si>
  <si>
    <t>이재찬</t>
  </si>
  <si>
    <t>01082281090</t>
  </si>
  <si>
    <t>42639</t>
  </si>
  <si>
    <t>6094325151676</t>
  </si>
  <si>
    <t>OOHASHI_JP_82509190070</t>
  </si>
  <si>
    <t>PJP030159110</t>
  </si>
  <si>
    <t>6094325151176</t>
  </si>
  <si>
    <t>OOHASHI_JP_82509190071</t>
  </si>
  <si>
    <t>PJP030159231</t>
  </si>
  <si>
    <t>장시하</t>
  </si>
  <si>
    <t>01063594199</t>
  </si>
  <si>
    <t>01442</t>
  </si>
  <si>
    <t>6094325151807</t>
  </si>
  <si>
    <t>OOHASHI_JP_82509190072</t>
  </si>
  <si>
    <t>PJP030155372</t>
  </si>
  <si>
    <t>01076137028</t>
  </si>
  <si>
    <t>15886</t>
  </si>
  <si>
    <t>6094325141578</t>
  </si>
  <si>
    <t>OOHASHI_JP_82509190073</t>
  </si>
  <si>
    <t>PJP030129494</t>
  </si>
  <si>
    <t>6094325151843</t>
  </si>
  <si>
    <t>OOHASHI_JP_82509190074</t>
  </si>
  <si>
    <t>PJP030147247</t>
  </si>
  <si>
    <t>조비경</t>
  </si>
  <si>
    <t>01096222148</t>
  </si>
  <si>
    <t>47151</t>
  </si>
  <si>
    <t>6094325151958</t>
  </si>
  <si>
    <t>OOHASHI_JP_82509190075</t>
  </si>
  <si>
    <t>PJP030133644</t>
  </si>
  <si>
    <t>이보형</t>
  </si>
  <si>
    <t>01038508493</t>
  </si>
  <si>
    <t>05270</t>
  </si>
  <si>
    <t>6094325142626</t>
  </si>
  <si>
    <t>OOHASHI_JP_82509190076</t>
  </si>
  <si>
    <t>PJP030129882</t>
  </si>
  <si>
    <t>이수정</t>
  </si>
  <si>
    <t>01022594354</t>
  </si>
  <si>
    <t>21016</t>
  </si>
  <si>
    <t>6094325151573</t>
  </si>
  <si>
    <t>OOHASHI_JP_82509190077</t>
  </si>
  <si>
    <t>PJP030153295</t>
  </si>
  <si>
    <t>01040739108</t>
  </si>
  <si>
    <t>06198</t>
  </si>
  <si>
    <t>6094325151821</t>
  </si>
  <si>
    <t>OOHASHI_JP_82509190078</t>
  </si>
  <si>
    <t>PJP030163628</t>
  </si>
  <si>
    <t>01087784473</t>
  </si>
  <si>
    <t>05041</t>
  </si>
  <si>
    <t>6094325150150</t>
  </si>
  <si>
    <t>OOHASHI_JP_82509190079</t>
  </si>
  <si>
    <t>PJP030150670</t>
  </si>
  <si>
    <t>김금봉</t>
  </si>
  <si>
    <t>01090769194</t>
  </si>
  <si>
    <t>05532</t>
  </si>
  <si>
    <t>6094325143595</t>
  </si>
  <si>
    <t>OOHASHI_JP_82509190080</t>
  </si>
  <si>
    <t>PJP030145380</t>
  </si>
  <si>
    <t>민현정</t>
  </si>
  <si>
    <t>01091242893</t>
  </si>
  <si>
    <t>06708</t>
  </si>
  <si>
    <t>6094325151862</t>
  </si>
  <si>
    <t>OOHASHI_JP_82509190081</t>
  </si>
  <si>
    <t>PJP030143985</t>
  </si>
  <si>
    <t>6094325151648</t>
  </si>
  <si>
    <t>OOHASHI_JP_82509190082</t>
  </si>
  <si>
    <t>PJP030139097</t>
  </si>
  <si>
    <t>6094325151742</t>
  </si>
  <si>
    <t>OOHASHI_JP_82509190083</t>
  </si>
  <si>
    <t>PJP030159752</t>
  </si>
  <si>
    <t>6094325151720</t>
  </si>
  <si>
    <t>OOHASHI_JP_82509190084</t>
  </si>
  <si>
    <t>PJP030154388</t>
  </si>
  <si>
    <t>50200</t>
  </si>
  <si>
    <t>6094325151570</t>
  </si>
  <si>
    <t>OOHASHI_JP_82509190085</t>
  </si>
  <si>
    <t>PJP030131513</t>
  </si>
  <si>
    <t>6094325151698</t>
  </si>
  <si>
    <t>OOHASHI_JP_82509190086</t>
  </si>
  <si>
    <t>PJP030158494</t>
  </si>
  <si>
    <t>6094325146275</t>
  </si>
  <si>
    <t>OOHASHI_JP_82509190087</t>
  </si>
  <si>
    <t>PJP030141004</t>
  </si>
  <si>
    <t>홍승현</t>
  </si>
  <si>
    <t>01020013842</t>
  </si>
  <si>
    <t>12790</t>
  </si>
  <si>
    <t>6094325174856</t>
  </si>
  <si>
    <t>OOHASHI_JP_82509190088</t>
  </si>
  <si>
    <t>PJP030130815</t>
  </si>
  <si>
    <t>정찬미</t>
  </si>
  <si>
    <t>6094325150778</t>
  </si>
  <si>
    <t>OOHASHI_JP_82509190089</t>
  </si>
  <si>
    <t>PJP030133686</t>
  </si>
  <si>
    <t>정재수</t>
  </si>
  <si>
    <t>01099806245</t>
  </si>
  <si>
    <t>07319</t>
  </si>
  <si>
    <t>6094325151301</t>
  </si>
  <si>
    <t>OOHASHI_JP_82509190090</t>
  </si>
  <si>
    <t>PJP026453281</t>
  </si>
  <si>
    <t>정자영</t>
  </si>
  <si>
    <t>01089919841</t>
  </si>
  <si>
    <t>11813</t>
  </si>
  <si>
    <t>6094325149091</t>
  </si>
  <si>
    <t>OOHASHI_JP_82509190092</t>
  </si>
  <si>
    <t>PJP030129184</t>
  </si>
  <si>
    <t>정동혁</t>
  </si>
  <si>
    <t>01045563458</t>
  </si>
  <si>
    <t>57925</t>
  </si>
  <si>
    <t>6094325151533</t>
  </si>
  <si>
    <t>OOHASHI_JP_82509190093</t>
  </si>
  <si>
    <t>PJP030156248</t>
  </si>
  <si>
    <t>6094325150754</t>
  </si>
  <si>
    <t>OOHASHI_JP_82509190094</t>
  </si>
  <si>
    <t>PJP030155206</t>
  </si>
  <si>
    <t>6094325142165</t>
  </si>
  <si>
    <t>OOHASHI_JP_82509190002</t>
  </si>
  <si>
    <t>PJP030157177</t>
  </si>
  <si>
    <t>6094325151343</t>
  </si>
  <si>
    <t>OOHASHI_JP_82509190091</t>
  </si>
  <si>
    <t>PJP030133055</t>
  </si>
  <si>
    <t>이지은</t>
  </si>
  <si>
    <t>01083855509</t>
  </si>
  <si>
    <t>11715</t>
  </si>
  <si>
    <t>6094325143352</t>
  </si>
  <si>
    <t>OOHASHI_JP_82509220001</t>
  </si>
  <si>
    <t>PJP030133705</t>
  </si>
  <si>
    <t>6094325151004</t>
  </si>
  <si>
    <t>OOHASHI_JP_82509220002</t>
  </si>
  <si>
    <t>PJP030146726</t>
  </si>
  <si>
    <t>6094325151328</t>
  </si>
  <si>
    <t>OOHASHI_JP_82509220003</t>
  </si>
  <si>
    <t>PJP030136208</t>
  </si>
  <si>
    <t>6094325150583</t>
  </si>
  <si>
    <t>OOHASHI_JP_82509220004</t>
  </si>
  <si>
    <t>PJP030167751</t>
  </si>
  <si>
    <t>양수빈</t>
  </si>
  <si>
    <t>01066805892</t>
  </si>
  <si>
    <t>14497</t>
  </si>
  <si>
    <t>6094325144099</t>
  </si>
  <si>
    <t>OOHASHI_JP_82509220005</t>
  </si>
  <si>
    <t>PJP030160494</t>
  </si>
  <si>
    <t>임유준</t>
  </si>
  <si>
    <t>01091944645</t>
  </si>
  <si>
    <t>11158</t>
  </si>
  <si>
    <t>6094325150356</t>
  </si>
  <si>
    <t>OOHASHI_JP_82509220006</t>
  </si>
  <si>
    <t>PJP030150077</t>
  </si>
  <si>
    <t>김성훈</t>
  </si>
  <si>
    <t>01094707641</t>
  </si>
  <si>
    <t>08793</t>
  </si>
  <si>
    <t>6094325151881</t>
  </si>
  <si>
    <t>OOHASHI_JP_82509220007</t>
  </si>
  <si>
    <t>PJP030148691</t>
  </si>
  <si>
    <t>이도건</t>
  </si>
  <si>
    <t>01026606005</t>
  </si>
  <si>
    <t>37667</t>
  </si>
  <si>
    <t>6094325151886</t>
  </si>
  <si>
    <t>OOHASHI_JP_82509220008</t>
  </si>
  <si>
    <t>PJP030150088</t>
  </si>
  <si>
    <t>01036848764</t>
  </si>
  <si>
    <t>56325</t>
  </si>
  <si>
    <t>6094325152049</t>
  </si>
  <si>
    <t>OOHASHI_JP_82509220009</t>
  </si>
  <si>
    <t>PJP030146428</t>
  </si>
  <si>
    <t>01082603882</t>
  </si>
  <si>
    <t>27466</t>
  </si>
  <si>
    <t>6094325143909</t>
  </si>
  <si>
    <t>OOHASHI_JP_82509220010</t>
  </si>
  <si>
    <t>PJP030162106</t>
  </si>
  <si>
    <t>손효승</t>
  </si>
  <si>
    <t>01085086986</t>
  </si>
  <si>
    <t>6094325152009</t>
  </si>
  <si>
    <t>OOHASHI_JP_82509220011</t>
  </si>
  <si>
    <t>PJP030137113</t>
  </si>
  <si>
    <t>이주현</t>
  </si>
  <si>
    <t>01029247424</t>
  </si>
  <si>
    <t>06981</t>
  </si>
  <si>
    <t>6094325148455</t>
  </si>
  <si>
    <t>OOHASHI_JP_82509220012</t>
  </si>
  <si>
    <t>PJP030150903</t>
  </si>
  <si>
    <t>박형진</t>
  </si>
  <si>
    <t>01033699426</t>
  </si>
  <si>
    <t>31102</t>
  </si>
  <si>
    <t>6094325138182</t>
  </si>
  <si>
    <t>OOHASHI_JP_82509220013</t>
  </si>
  <si>
    <t>PJP030131473</t>
  </si>
  <si>
    <t>석동민</t>
  </si>
  <si>
    <t>01045375221</t>
  </si>
  <si>
    <t>04927</t>
  </si>
  <si>
    <t>6094325151411</t>
  </si>
  <si>
    <t>OOHASHI_JP_82509220014</t>
  </si>
  <si>
    <t>PJP030164673</t>
  </si>
  <si>
    <t>이휘원</t>
  </si>
  <si>
    <t>01094271450</t>
  </si>
  <si>
    <t>27924</t>
  </si>
  <si>
    <t>6094325151302</t>
  </si>
  <si>
    <t>OOHASHI_JP_82509220015</t>
  </si>
  <si>
    <t>PJP030136980</t>
  </si>
  <si>
    <t>6094325150930</t>
  </si>
  <si>
    <t>OOHASHI_JP_82509220016</t>
  </si>
  <si>
    <t>PJP030144745</t>
  </si>
  <si>
    <t>최송희</t>
  </si>
  <si>
    <t>01099034772</t>
  </si>
  <si>
    <t>16929</t>
  </si>
  <si>
    <t>6094325151883</t>
  </si>
  <si>
    <t>OOHASHI_JP_82509220017</t>
  </si>
  <si>
    <t>PJP030130717</t>
  </si>
  <si>
    <t>황지우</t>
  </si>
  <si>
    <t>01055386331</t>
  </si>
  <si>
    <t>05394</t>
  </si>
  <si>
    <t>6094325147180</t>
  </si>
  <si>
    <t>OOHASHI_JP_82509220018</t>
  </si>
  <si>
    <t>PJP030164789</t>
  </si>
  <si>
    <t>최윤실</t>
  </si>
  <si>
    <t>01090071205</t>
  </si>
  <si>
    <t>07322</t>
  </si>
  <si>
    <t>6094325151671</t>
  </si>
  <si>
    <t>OOHASHI_JP_82509220019</t>
  </si>
  <si>
    <t>PJP030148790</t>
  </si>
  <si>
    <t>김정빈</t>
  </si>
  <si>
    <t>01092743987</t>
  </si>
  <si>
    <t>04616</t>
  </si>
  <si>
    <t>6094325151778</t>
  </si>
  <si>
    <t>OOHASHI_JP_82509220020</t>
  </si>
  <si>
    <t>PJP030142443</t>
  </si>
  <si>
    <t>이동구</t>
  </si>
  <si>
    <t>01090362096</t>
  </si>
  <si>
    <t>6094325151782</t>
  </si>
  <si>
    <t>OOHASHI_JP_82509220021</t>
  </si>
  <si>
    <t>PJP030149368</t>
  </si>
  <si>
    <t>6094325150877</t>
  </si>
  <si>
    <t>OOHASHI_JP_82509220022</t>
  </si>
  <si>
    <t>PJP030141920</t>
  </si>
  <si>
    <t>심예지</t>
  </si>
  <si>
    <t>01089077846</t>
  </si>
  <si>
    <t>34555</t>
  </si>
  <si>
    <t>6094325151386</t>
  </si>
  <si>
    <t>OOHASHI_JP_82509220023</t>
  </si>
  <si>
    <t>PJP030137434</t>
  </si>
  <si>
    <t>6094325151507</t>
  </si>
  <si>
    <t>OOHASHI_JP_82509220024</t>
  </si>
  <si>
    <t>PJP030156430</t>
  </si>
  <si>
    <t>6094325151714</t>
  </si>
  <si>
    <t>OOHASHI_JP_82509220025</t>
  </si>
  <si>
    <t>PJP030168235</t>
  </si>
  <si>
    <t>변지영</t>
  </si>
  <si>
    <t>01027679587</t>
  </si>
  <si>
    <t>51670</t>
  </si>
  <si>
    <t>6094325142649</t>
  </si>
  <si>
    <t>OOHASHI_JP_82509220026</t>
  </si>
  <si>
    <t>PJP030157071</t>
  </si>
  <si>
    <t>이영석</t>
  </si>
  <si>
    <t>01046192749</t>
  </si>
  <si>
    <t>48244</t>
  </si>
  <si>
    <t>6094325151966</t>
  </si>
  <si>
    <t>OOHASHI_JP_82509220027</t>
  </si>
  <si>
    <t>PJP030148180</t>
  </si>
  <si>
    <t>조자영</t>
  </si>
  <si>
    <t>01056786141</t>
  </si>
  <si>
    <t>55022</t>
  </si>
  <si>
    <t>6094325151594</t>
  </si>
  <si>
    <t>OOHASHI_JP_82509220029</t>
  </si>
  <si>
    <t>PJP030139633</t>
  </si>
  <si>
    <t>6094325150255</t>
  </si>
  <si>
    <t>OOHASHI_JP_82509220030</t>
  </si>
  <si>
    <t>PJP030167342</t>
  </si>
  <si>
    <t>고한</t>
  </si>
  <si>
    <t>01066227451</t>
  </si>
  <si>
    <t>15434</t>
  </si>
  <si>
    <t>6094325150697 (2)</t>
  </si>
  <si>
    <t>OOHASHI_JP_82509220031</t>
  </si>
  <si>
    <t>PJP030150007</t>
  </si>
  <si>
    <t>6094325151876</t>
  </si>
  <si>
    <t>OOHASHI_JP_82509220091</t>
  </si>
  <si>
    <t>PJP030167214</t>
  </si>
  <si>
    <t>이채현</t>
  </si>
  <si>
    <t>01040226346</t>
  </si>
  <si>
    <t>02514</t>
  </si>
  <si>
    <t>6094325151747</t>
  </si>
  <si>
    <t>OOHASHI_JP_82509220092</t>
  </si>
  <si>
    <t>PJP030143405</t>
  </si>
  <si>
    <t>6094325151656</t>
  </si>
  <si>
    <t>OOHASHI_JP_82509220093</t>
  </si>
  <si>
    <t>PJP030139180</t>
  </si>
  <si>
    <t>한창우</t>
  </si>
  <si>
    <t>01047220434</t>
  </si>
  <si>
    <t>13589</t>
  </si>
  <si>
    <t>6094325150967</t>
  </si>
  <si>
    <t>OOHASHI_JP_82509220094</t>
  </si>
  <si>
    <t>PJP030137281</t>
  </si>
  <si>
    <t>6094325149592</t>
  </si>
  <si>
    <t>OOHASHI_JP_82509220095</t>
  </si>
  <si>
    <t>PJP030143508</t>
  </si>
  <si>
    <t>6094325151741</t>
  </si>
  <si>
    <t>OOHASHI_JP_82509220096</t>
  </si>
  <si>
    <t>PJP030154149</t>
  </si>
  <si>
    <t>구교현</t>
  </si>
  <si>
    <t>01093441122</t>
  </si>
  <si>
    <t>6094325152006</t>
  </si>
  <si>
    <t>OOHASHI_JP_82509220097</t>
  </si>
  <si>
    <t>PJP030161301</t>
  </si>
  <si>
    <t>01071329647</t>
  </si>
  <si>
    <t>34002</t>
  </si>
  <si>
    <t>6094325151974</t>
  </si>
  <si>
    <t>OOHASHI_JP_82509220098</t>
  </si>
  <si>
    <t>PJP030155460</t>
  </si>
  <si>
    <t>원종연</t>
  </si>
  <si>
    <t>01047963479</t>
  </si>
  <si>
    <t>05342</t>
  </si>
  <si>
    <t>6094325151909</t>
  </si>
  <si>
    <t>OOHASHI_JP_82509220099</t>
  </si>
  <si>
    <t>PJP030133495</t>
  </si>
  <si>
    <t>김형범</t>
  </si>
  <si>
    <t>01076013701</t>
  </si>
  <si>
    <t>31765</t>
  </si>
  <si>
    <t>6094325151934</t>
  </si>
  <si>
    <t>OOHASHI_JP_82509220100</t>
  </si>
  <si>
    <t>PJP030168035</t>
  </si>
  <si>
    <t>01054903899</t>
  </si>
  <si>
    <t>34544</t>
  </si>
  <si>
    <t>6094325152037</t>
  </si>
  <si>
    <t>OOHASHI_JP_82509220101</t>
  </si>
  <si>
    <t>PJP030156722</t>
  </si>
  <si>
    <t>6094325150118</t>
  </si>
  <si>
    <t>OOHASHI_JP_82509220102</t>
  </si>
  <si>
    <t>PJP026441201</t>
  </si>
  <si>
    <t>6094325151779</t>
  </si>
  <si>
    <t>OOHASHI_JP_82509220103</t>
  </si>
  <si>
    <t>PJP030147512</t>
  </si>
  <si>
    <t>6094325151268</t>
  </si>
  <si>
    <t>OOHASHI_JP_82509220104</t>
  </si>
  <si>
    <t>PJP030148307</t>
  </si>
  <si>
    <t>6094325151402</t>
  </si>
  <si>
    <t>OOHASHI_JP_82509220105</t>
  </si>
  <si>
    <t>PJP030156566</t>
  </si>
  <si>
    <t>임성희</t>
  </si>
  <si>
    <t>01085488093</t>
  </si>
  <si>
    <t>02234</t>
  </si>
  <si>
    <t>후)주소변경(주소오기재)</t>
  </si>
  <si>
    <t>6094325152061</t>
  </si>
  <si>
    <t>OOHASHI_JP_82509220106</t>
  </si>
  <si>
    <t>PJP030135943</t>
  </si>
  <si>
    <t>김형민</t>
  </si>
  <si>
    <t>01026035233</t>
  </si>
  <si>
    <t>61182</t>
  </si>
  <si>
    <t>6094325151791</t>
  </si>
  <si>
    <t>OOHASHI_JP_82509220107</t>
  </si>
  <si>
    <t>PJP030136938</t>
  </si>
  <si>
    <t>01088150662</t>
  </si>
  <si>
    <t>24213</t>
  </si>
  <si>
    <t>6094325151702</t>
  </si>
  <si>
    <t>OOHASHI_JP_82509220108</t>
  </si>
  <si>
    <t>PJP030157716</t>
  </si>
  <si>
    <t>정우영</t>
  </si>
  <si>
    <t>01087038100</t>
  </si>
  <si>
    <t>34344</t>
  </si>
  <si>
    <t>6094325151597</t>
  </si>
  <si>
    <t>OOHASHI_JP_82509220109</t>
  </si>
  <si>
    <t>PJP030150444</t>
  </si>
  <si>
    <t>임호정</t>
  </si>
  <si>
    <t>01090249450</t>
  </si>
  <si>
    <t>06004</t>
  </si>
  <si>
    <t>6094325151964</t>
  </si>
  <si>
    <t>OOHASHI_JP_82509220110</t>
  </si>
  <si>
    <t>PJP030143179</t>
  </si>
  <si>
    <t>01043392226</t>
  </si>
  <si>
    <t>07972</t>
  </si>
  <si>
    <t>6094325151191</t>
  </si>
  <si>
    <t>OOHASHI_JP_82509220111</t>
  </si>
  <si>
    <t>PJP030142800</t>
  </si>
  <si>
    <t>6094325151693</t>
  </si>
  <si>
    <t>OOHASHI_JP_82509220112</t>
  </si>
  <si>
    <t>PJP030157693</t>
  </si>
  <si>
    <t>6094325151829</t>
  </si>
  <si>
    <t>OOHASHI_JP_82509220113</t>
  </si>
  <si>
    <t>PJP030158098</t>
  </si>
  <si>
    <t>이수경</t>
  </si>
  <si>
    <t>01035375128</t>
  </si>
  <si>
    <t>06185</t>
  </si>
  <si>
    <t>6094325150833</t>
  </si>
  <si>
    <t>OOHASHI_JP_82509220114</t>
  </si>
  <si>
    <t>PJP030152375</t>
  </si>
  <si>
    <t>6094325150632</t>
  </si>
  <si>
    <t>OOHASHI_JP_82509220115</t>
  </si>
  <si>
    <t>PJP030130637</t>
  </si>
  <si>
    <t>윤혜린</t>
  </si>
  <si>
    <t>01052201811</t>
  </si>
  <si>
    <t>51690</t>
  </si>
  <si>
    <t>6094325151832</t>
  </si>
  <si>
    <t>OOHASHI_JP_82509220116</t>
  </si>
  <si>
    <t>PJP030149781</t>
  </si>
  <si>
    <t>김성관</t>
  </si>
  <si>
    <t>01020010228</t>
  </si>
  <si>
    <t>63056</t>
  </si>
  <si>
    <t>6094325151412</t>
  </si>
  <si>
    <t>OOHASHI_JP_82509220117</t>
  </si>
  <si>
    <t>PJP030129969</t>
  </si>
  <si>
    <t>정지원</t>
  </si>
  <si>
    <t>01031358209</t>
  </si>
  <si>
    <t>06253</t>
  </si>
  <si>
    <t>6094325142909</t>
  </si>
  <si>
    <t>OOHASHI_JP_82509220118</t>
  </si>
  <si>
    <t>PJP030162284</t>
  </si>
  <si>
    <t>6094325151924</t>
  </si>
  <si>
    <t>OOHASHI_JP_82509220119</t>
  </si>
  <si>
    <t>PJP030145204</t>
  </si>
  <si>
    <t>김경은</t>
  </si>
  <si>
    <t>01025682233</t>
  </si>
  <si>
    <t>6094325152012</t>
  </si>
  <si>
    <t>OOHASHI_JP_82509220120</t>
  </si>
  <si>
    <t>PJP030155054</t>
  </si>
  <si>
    <t>6094325140494</t>
  </si>
  <si>
    <t>OOHASHI_JP_82509220121</t>
  </si>
  <si>
    <t>PJP030150722</t>
  </si>
  <si>
    <t>6094325151907</t>
  </si>
  <si>
    <t>OOHASHI_JP_82509220122</t>
  </si>
  <si>
    <t>PJP030132304</t>
  </si>
  <si>
    <t>성기림</t>
  </si>
  <si>
    <t>01083139599</t>
  </si>
  <si>
    <t>33022</t>
  </si>
  <si>
    <t>6094325151185</t>
  </si>
  <si>
    <t>OOHASHI_JP_82509220123</t>
  </si>
  <si>
    <t>PJP026434934</t>
  </si>
  <si>
    <t>박수빈</t>
  </si>
  <si>
    <t>01092218592</t>
  </si>
  <si>
    <t>31175</t>
  </si>
  <si>
    <t>6094325151705</t>
  </si>
  <si>
    <t>OOHASHI_JP_82509220124</t>
  </si>
  <si>
    <t>PJP030133671</t>
  </si>
  <si>
    <t>6094325142020</t>
  </si>
  <si>
    <t>OOHASHI_JP_82509220125</t>
  </si>
  <si>
    <t>PJP030146076</t>
  </si>
  <si>
    <t>정문영</t>
  </si>
  <si>
    <t>01044191492</t>
  </si>
  <si>
    <t>03720</t>
  </si>
  <si>
    <t>6094325151810</t>
  </si>
  <si>
    <t>OOHASHI_JP_82509220126</t>
  </si>
  <si>
    <t>PJP030157123</t>
  </si>
  <si>
    <t>6094325151885</t>
  </si>
  <si>
    <t>OOHASHI_JP_82509220127</t>
  </si>
  <si>
    <t>PJP030167257</t>
  </si>
  <si>
    <t>한동욱</t>
  </si>
  <si>
    <t>01037463701</t>
  </si>
  <si>
    <t>28798</t>
  </si>
  <si>
    <t>6094325151996</t>
  </si>
  <si>
    <t>OOHASHI_JP_82509220128</t>
  </si>
  <si>
    <t>PJP030165653</t>
  </si>
  <si>
    <t>오경원</t>
  </si>
  <si>
    <t>01040284361</t>
  </si>
  <si>
    <t>6094325151150</t>
  </si>
  <si>
    <t>OOHASHI_JP_82509220129</t>
  </si>
  <si>
    <t>PJP030161812</t>
  </si>
  <si>
    <t>6094325151867</t>
  </si>
  <si>
    <t>OOHASHI_JP_82509220130</t>
  </si>
  <si>
    <t>PJP030157568</t>
  </si>
  <si>
    <t>01090586461</t>
  </si>
  <si>
    <t>16354</t>
  </si>
  <si>
    <t>6094325151393</t>
  </si>
  <si>
    <t>OOHASHI_JP_82509220131</t>
  </si>
  <si>
    <t>PJP030139459</t>
  </si>
  <si>
    <t>김유주</t>
  </si>
  <si>
    <t>01036893684</t>
  </si>
  <si>
    <t>54966</t>
  </si>
  <si>
    <t>6094325151869</t>
  </si>
  <si>
    <t>OOHASHI_JP_82509220132</t>
  </si>
  <si>
    <t>PJP030140582</t>
  </si>
  <si>
    <t>전용주</t>
  </si>
  <si>
    <t>01094376559</t>
  </si>
  <si>
    <t>29039</t>
  </si>
  <si>
    <t>6094325151792</t>
  </si>
  <si>
    <t>OOHASHI_JP_82509220133</t>
  </si>
  <si>
    <t>PJP030144168</t>
  </si>
  <si>
    <t>6094325151100</t>
  </si>
  <si>
    <t>OOHASHI_JP_82509220134</t>
  </si>
  <si>
    <t>PJP030150950</t>
  </si>
  <si>
    <t>01088202062</t>
  </si>
  <si>
    <t>22333</t>
  </si>
  <si>
    <t>6094325151901</t>
  </si>
  <si>
    <t>OOHASHI_JP_82509220135</t>
  </si>
  <si>
    <t>PJP030134470</t>
  </si>
  <si>
    <t>김동진</t>
  </si>
  <si>
    <t>01041421693</t>
  </si>
  <si>
    <t>63224</t>
  </si>
  <si>
    <t>6094325151524</t>
  </si>
  <si>
    <t>OOHASHI_JP_82509220136</t>
  </si>
  <si>
    <t>PJP026433797</t>
  </si>
  <si>
    <t>6094325149018</t>
  </si>
  <si>
    <t>OOHASHI_JP_82509220137</t>
  </si>
  <si>
    <t>PJP030167157</t>
  </si>
  <si>
    <t>하여원</t>
  </si>
  <si>
    <t>01043081011</t>
  </si>
  <si>
    <t>21376</t>
  </si>
  <si>
    <t>6094325151567</t>
  </si>
  <si>
    <t>OOHASHI_JP_82509240140</t>
  </si>
  <si>
    <t>PJP030147376</t>
  </si>
  <si>
    <t>6094325151989</t>
  </si>
  <si>
    <t>OOHASHI_JP_82509240141</t>
  </si>
  <si>
    <t>PJP030160511</t>
  </si>
  <si>
    <t>6094325140923</t>
  </si>
  <si>
    <t>OOHASHI_JP_82509240142</t>
  </si>
  <si>
    <t>PJP030139489</t>
  </si>
  <si>
    <t>백주현</t>
  </si>
  <si>
    <t>01049212979</t>
  </si>
  <si>
    <t>15441</t>
  </si>
  <si>
    <t>6094325151736</t>
  </si>
  <si>
    <t>OOHASHI_JP_82509240143</t>
  </si>
  <si>
    <t>PJP030149064</t>
  </si>
  <si>
    <t>01027870367</t>
  </si>
  <si>
    <t>10861</t>
  </si>
  <si>
    <t>6094325151780</t>
  </si>
  <si>
    <t>OOHASHI_JP_82509240144</t>
  </si>
  <si>
    <t>PJP030138529</t>
  </si>
  <si>
    <t>6094325151505</t>
  </si>
  <si>
    <t>OOHASHI_JP_82509240145</t>
  </si>
  <si>
    <t>PJP030158743</t>
  </si>
  <si>
    <t>6094325151375</t>
  </si>
  <si>
    <t>OOHASHI_JP_82509240146</t>
  </si>
  <si>
    <t>PJP030161469</t>
  </si>
  <si>
    <t>안주연</t>
  </si>
  <si>
    <t>01066209749</t>
  </si>
  <si>
    <t>21054</t>
  </si>
  <si>
    <t>6094325151941</t>
  </si>
  <si>
    <t>OOHASHI_JP_82509240168</t>
  </si>
  <si>
    <t>PJP030165140</t>
  </si>
  <si>
    <t>성다혜</t>
  </si>
  <si>
    <t>01090536166</t>
  </si>
  <si>
    <t>6094325148963</t>
  </si>
  <si>
    <t>OOHASHI_JP_82509240169</t>
  </si>
  <si>
    <t>PJP030158656</t>
  </si>
  <si>
    <t>6094325152100</t>
  </si>
  <si>
    <t>OOHASHI_JP_82509240170</t>
  </si>
  <si>
    <t>PJP030149663</t>
  </si>
  <si>
    <t>한지현</t>
  </si>
  <si>
    <t>01056232121</t>
  </si>
  <si>
    <t>48119</t>
  </si>
  <si>
    <t>6094325151216</t>
  </si>
  <si>
    <t>OOHASHI_JP_82509240171</t>
  </si>
  <si>
    <t>PJP030140878</t>
  </si>
  <si>
    <t>01049476055</t>
  </si>
  <si>
    <t>14645</t>
  </si>
  <si>
    <t>6094325150748</t>
  </si>
  <si>
    <t>OOHASHI_JP_82509240172</t>
  </si>
  <si>
    <t>PJP030134473</t>
  </si>
  <si>
    <t>김유경</t>
  </si>
  <si>
    <t>01075130124</t>
  </si>
  <si>
    <t>06117</t>
  </si>
  <si>
    <t>6094325151540</t>
  </si>
  <si>
    <t>OOHASHI_JP_82509240173</t>
  </si>
  <si>
    <t>PJP030145460</t>
  </si>
  <si>
    <t>01094909613</t>
  </si>
  <si>
    <t>07376</t>
  </si>
  <si>
    <t>6094325152019</t>
  </si>
  <si>
    <t>OOHASHI_JP_82509240174</t>
  </si>
  <si>
    <t>PJP030138186</t>
  </si>
  <si>
    <t>김성헌</t>
  </si>
  <si>
    <t>025352073</t>
  </si>
  <si>
    <t>08725</t>
  </si>
  <si>
    <t>6094325152091</t>
  </si>
  <si>
    <t>OOHASHI_JP_82509240175</t>
  </si>
  <si>
    <t>PJP030159294</t>
  </si>
  <si>
    <t>6094325151701</t>
  </si>
  <si>
    <t>OOHASHI_JP_82509240176</t>
  </si>
  <si>
    <t>PJP030149710</t>
  </si>
  <si>
    <t>정수아</t>
  </si>
  <si>
    <t>01084759798</t>
  </si>
  <si>
    <t>34192</t>
  </si>
  <si>
    <t>6094325150215</t>
  </si>
  <si>
    <t>OOHASHI_JP_82509240177</t>
  </si>
  <si>
    <t>PJP030156029</t>
  </si>
  <si>
    <t>6094325151299</t>
  </si>
  <si>
    <t>OOHASHI_JP_82509240178</t>
  </si>
  <si>
    <t>PJP030134031</t>
  </si>
  <si>
    <t>안영아</t>
  </si>
  <si>
    <t>01036762505</t>
  </si>
  <si>
    <t>6094325152063</t>
  </si>
  <si>
    <t>OOHASHI_JP_82509240179</t>
  </si>
  <si>
    <t>PJP030165417</t>
  </si>
  <si>
    <t>정재영</t>
  </si>
  <si>
    <t>01033568090</t>
  </si>
  <si>
    <t>6094325151227</t>
  </si>
  <si>
    <t>OOHASHI_JP_82509240180</t>
  </si>
  <si>
    <t>PJP030148616</t>
  </si>
  <si>
    <t>6094325151379</t>
  </si>
  <si>
    <t>OOHASHI_JP_82509240181</t>
  </si>
  <si>
    <t>PJP030143783</t>
  </si>
  <si>
    <t>김한주</t>
  </si>
  <si>
    <t>01071451134</t>
  </si>
  <si>
    <t>04595</t>
  </si>
  <si>
    <t>6094325152005</t>
  </si>
  <si>
    <t>OOHASHI_JP_82509240182</t>
  </si>
  <si>
    <t>PJP030165038</t>
  </si>
  <si>
    <t>임채완</t>
  </si>
  <si>
    <t>01071551426</t>
  </si>
  <si>
    <t>16909</t>
  </si>
  <si>
    <t>6094325151859</t>
  </si>
  <si>
    <t>OOHASHI_JP_82509240183</t>
  </si>
  <si>
    <t>PJP030167019</t>
  </si>
  <si>
    <t>조남수</t>
  </si>
  <si>
    <t>01033787238</t>
  </si>
  <si>
    <t>01460</t>
  </si>
  <si>
    <t>6094325151282</t>
  </si>
  <si>
    <t>OOHASHI_JP_82509240184</t>
  </si>
  <si>
    <t>PJP030135865</t>
  </si>
  <si>
    <t>6094325151542</t>
  </si>
  <si>
    <t>OOHASHI_JP_82509240185</t>
  </si>
  <si>
    <t>PJP030150645</t>
  </si>
  <si>
    <t>이예원</t>
  </si>
  <si>
    <t>01058014935</t>
  </si>
  <si>
    <t>15321</t>
  </si>
  <si>
    <t>6094325151926</t>
  </si>
  <si>
    <t>OOHASHI_JP_82509240186</t>
  </si>
  <si>
    <t>PJP030129262</t>
  </si>
  <si>
    <t>6094325151970</t>
  </si>
  <si>
    <t>OOHASHI_JP_82509240187</t>
  </si>
  <si>
    <t>PJP030136604</t>
  </si>
  <si>
    <t>민혜홍</t>
  </si>
  <si>
    <t>01091696596</t>
  </si>
  <si>
    <t>6094325151986</t>
  </si>
  <si>
    <t>OOHASHI_JP_82509240188</t>
  </si>
  <si>
    <t>PJP030163682</t>
  </si>
  <si>
    <t>6094325151604</t>
  </si>
  <si>
    <t>OOHASHI_JP_82509240189</t>
  </si>
  <si>
    <t>PJP030154129</t>
  </si>
  <si>
    <t>유재윤</t>
  </si>
  <si>
    <t>01059121780</t>
  </si>
  <si>
    <t>6094325152073</t>
  </si>
  <si>
    <t>OOHASHI_JP_82509240190</t>
  </si>
  <si>
    <t>PJP030151260</t>
  </si>
  <si>
    <t>김동기</t>
  </si>
  <si>
    <t>01090412214</t>
  </si>
  <si>
    <t>18609</t>
  </si>
  <si>
    <t>6094325151733</t>
  </si>
  <si>
    <t>OOHASHI_JP_82509240191</t>
  </si>
  <si>
    <t>PJP030149129</t>
  </si>
  <si>
    <t>김성남</t>
  </si>
  <si>
    <t>01073634889</t>
  </si>
  <si>
    <t>62308</t>
  </si>
  <si>
    <t>6094325152059</t>
  </si>
  <si>
    <t>OOHASHI_JP_82509240192</t>
  </si>
  <si>
    <t>PJP030159040</t>
  </si>
  <si>
    <t>조인성</t>
  </si>
  <si>
    <t>01075258198</t>
  </si>
  <si>
    <t>57237</t>
  </si>
  <si>
    <t>6094325151896</t>
  </si>
  <si>
    <t>OOHASHI_JP_82509240193</t>
  </si>
  <si>
    <t>PJP030135195</t>
  </si>
  <si>
    <t>이재용</t>
  </si>
  <si>
    <t>01053393100</t>
  </si>
  <si>
    <t>04154</t>
  </si>
  <si>
    <t>6094325151994</t>
  </si>
  <si>
    <t>OOHASHI_JP_82509240194</t>
  </si>
  <si>
    <t>PJP030130949</t>
  </si>
  <si>
    <t>권수경</t>
  </si>
  <si>
    <t>01063276919</t>
  </si>
  <si>
    <t>6094325150938</t>
  </si>
  <si>
    <t>OOHASHI_JP_82509240195</t>
  </si>
  <si>
    <t>PJP030167820</t>
  </si>
  <si>
    <t>01092548759</t>
  </si>
  <si>
    <t>36719</t>
  </si>
  <si>
    <t>6094325151773</t>
  </si>
  <si>
    <t>OOHASHI_JP_82509240196</t>
  </si>
  <si>
    <t>PJP030129020</t>
  </si>
  <si>
    <t>윤가령</t>
  </si>
  <si>
    <t>01045904351</t>
  </si>
  <si>
    <t>31199</t>
  </si>
  <si>
    <t>6094325151772</t>
  </si>
  <si>
    <t>OOHASHI_JP_82509240197</t>
  </si>
  <si>
    <t>PJP030162931</t>
  </si>
  <si>
    <t>6094325151803</t>
  </si>
  <si>
    <t>OOHASHI_JP_82509240198</t>
  </si>
  <si>
    <t>PJP030133348</t>
  </si>
  <si>
    <t>박현재</t>
  </si>
  <si>
    <t>01085338174</t>
  </si>
  <si>
    <t>6094325152092</t>
  </si>
  <si>
    <t>OOHASHI_JP_82509240199</t>
  </si>
  <si>
    <t>PJP030149831</t>
  </si>
  <si>
    <t>6094325150968</t>
  </si>
  <si>
    <t>OOHASHI_JP_82509240200</t>
  </si>
  <si>
    <t>PJP030132392</t>
  </si>
  <si>
    <t>구자인</t>
  </si>
  <si>
    <t>01045604195</t>
  </si>
  <si>
    <t>50561</t>
  </si>
  <si>
    <t>6094325151891</t>
  </si>
  <si>
    <t>OOHASHI_JP_82509240201</t>
  </si>
  <si>
    <t>PJP030154919</t>
  </si>
  <si>
    <t>윤혜빈</t>
  </si>
  <si>
    <t>01076118702</t>
  </si>
  <si>
    <t>10119</t>
  </si>
  <si>
    <t>6094325151494</t>
  </si>
  <si>
    <t>OOHASHI_JP_82509240202</t>
  </si>
  <si>
    <t>PJP030159559</t>
  </si>
  <si>
    <t>배병재</t>
  </si>
  <si>
    <t>01056066736</t>
  </si>
  <si>
    <t>01813</t>
  </si>
  <si>
    <t>6094325152039</t>
  </si>
  <si>
    <t>OOHASHI_JP_82509240203</t>
  </si>
  <si>
    <t>PJP030135642</t>
  </si>
  <si>
    <t>박영빈</t>
  </si>
  <si>
    <t>01091205817</t>
  </si>
  <si>
    <t>41837</t>
  </si>
  <si>
    <t>6094325151181</t>
  </si>
  <si>
    <t>OOHASHI_JP_82509240204</t>
  </si>
  <si>
    <t>PJP030139840</t>
  </si>
  <si>
    <t>임영훈</t>
  </si>
  <si>
    <t>01065572560</t>
  </si>
  <si>
    <t>6094325151922</t>
  </si>
  <si>
    <t>OOHASHI_JP_82509240205</t>
  </si>
  <si>
    <t>PJP030128659</t>
  </si>
  <si>
    <t>강민경</t>
  </si>
  <si>
    <t>01025803788</t>
  </si>
  <si>
    <t>28379</t>
  </si>
  <si>
    <t>6094325151818</t>
  </si>
  <si>
    <t>OOHASHI_JP_82509240206</t>
  </si>
  <si>
    <t>PJP030130816</t>
  </si>
  <si>
    <t>타요스테이지</t>
  </si>
  <si>
    <t>01020001670</t>
  </si>
  <si>
    <t>46228</t>
  </si>
  <si>
    <t>6094325151653 (2)</t>
  </si>
  <si>
    <t>OOHASHI_JP_82509240207</t>
  </si>
  <si>
    <t>PJP030160710</t>
  </si>
  <si>
    <t>6094325151727</t>
  </si>
  <si>
    <t>OOHASHI_JP_82509240208</t>
  </si>
  <si>
    <t>PJP030166966</t>
  </si>
  <si>
    <t>6094325151708 (2)</t>
  </si>
  <si>
    <t>OOHASHI_JP_82509240209</t>
  </si>
  <si>
    <t>PJP030135569</t>
  </si>
  <si>
    <t>6094325151551 (2)</t>
  </si>
  <si>
    <t>OOHASHI_JP_82509240210</t>
  </si>
  <si>
    <t>PJP030132585</t>
  </si>
  <si>
    <t>최종규</t>
  </si>
  <si>
    <t>01020152767</t>
  </si>
  <si>
    <t>50445</t>
  </si>
  <si>
    <t>6094325151651</t>
  </si>
  <si>
    <t>OOHASHI_JP_82509240211</t>
  </si>
  <si>
    <t>PJP030133554</t>
  </si>
  <si>
    <t>6094325150756</t>
  </si>
  <si>
    <t>OOHASHI_JP_82509240212</t>
  </si>
  <si>
    <t>PJP030136080</t>
  </si>
  <si>
    <t>박준영</t>
  </si>
  <si>
    <t>01082335600</t>
  </si>
  <si>
    <t>49481</t>
  </si>
  <si>
    <t>6094325151929</t>
  </si>
  <si>
    <t>OOHASHI_JP_82509240213</t>
  </si>
  <si>
    <t>PJP030160558</t>
  </si>
  <si>
    <t>30032</t>
  </si>
  <si>
    <t>6094325151943</t>
  </si>
  <si>
    <t>OOHASHI_JP_82509240214</t>
  </si>
  <si>
    <t>PJP030148806</t>
  </si>
  <si>
    <t>노지민</t>
  </si>
  <si>
    <t>01026404020</t>
  </si>
  <si>
    <t>16002</t>
  </si>
  <si>
    <t>6094325150780</t>
  </si>
  <si>
    <t>OOHASHI_JP_82509240215</t>
  </si>
  <si>
    <t>PJP030131387</t>
  </si>
  <si>
    <t>김휘중</t>
  </si>
  <si>
    <t>01020354408</t>
  </si>
  <si>
    <t>21022</t>
  </si>
  <si>
    <t>6094325151781</t>
  </si>
  <si>
    <t>OOHASHI_JP_82509240147</t>
  </si>
  <si>
    <t>PJP030134123</t>
  </si>
  <si>
    <t>전아현</t>
  </si>
  <si>
    <t>01047798813</t>
  </si>
  <si>
    <t>15400</t>
  </si>
  <si>
    <t>6094325151967</t>
  </si>
  <si>
    <t>OOHASHI_JP_82509240148</t>
  </si>
  <si>
    <t>PJP030130561</t>
  </si>
  <si>
    <t>6094325151360 (3)</t>
  </si>
  <si>
    <t>OOHASHI_JP_82509240149</t>
  </si>
  <si>
    <t>PJP030130713</t>
  </si>
  <si>
    <t>현진관</t>
  </si>
  <si>
    <t>01066415506</t>
  </si>
  <si>
    <t>63611</t>
  </si>
  <si>
    <t>6094325151620</t>
  </si>
  <si>
    <t>OOHASHI_JP_82509240150</t>
  </si>
  <si>
    <t>PJP030162552</t>
  </si>
  <si>
    <t>전명주</t>
  </si>
  <si>
    <t>01040205276</t>
  </si>
  <si>
    <t>54576</t>
  </si>
  <si>
    <t>6094325152107</t>
  </si>
  <si>
    <t>OOHASHI_JP_82509240151</t>
  </si>
  <si>
    <t>PJP030164122</t>
  </si>
  <si>
    <t>6094325150079</t>
  </si>
  <si>
    <t>OOHASHI_JP_82509240152</t>
  </si>
  <si>
    <t>PJP030150490</t>
  </si>
  <si>
    <t>양민호</t>
  </si>
  <si>
    <t>01099802900</t>
  </si>
  <si>
    <t>08652</t>
  </si>
  <si>
    <t>6094325151971</t>
  </si>
  <si>
    <t>OOHASHI_JP_82509240153</t>
  </si>
  <si>
    <t>PJP030166758</t>
  </si>
  <si>
    <t>01082104413</t>
  </si>
  <si>
    <t>47304</t>
  </si>
  <si>
    <t>6094325151899</t>
  </si>
  <si>
    <t>OOHASHI_JP_82509240154</t>
  </si>
  <si>
    <t>PJP030167900</t>
  </si>
  <si>
    <t>01097278127</t>
  </si>
  <si>
    <t>03706</t>
  </si>
  <si>
    <t>6094325151939</t>
  </si>
  <si>
    <t>OOHASHI_JP_82509240129</t>
  </si>
  <si>
    <t>PJP030140566</t>
  </si>
  <si>
    <t>01095329663</t>
  </si>
  <si>
    <t>6094325143505</t>
  </si>
  <si>
    <t>OOHASHI_JP_82509240130</t>
  </si>
  <si>
    <t>PJP030163649</t>
  </si>
  <si>
    <t>박설</t>
  </si>
  <si>
    <t>01059234665</t>
  </si>
  <si>
    <t>6094325151880</t>
  </si>
  <si>
    <t>OOHASHI_JP_82509240131</t>
  </si>
  <si>
    <t>PJP030140678</t>
  </si>
  <si>
    <t>6094325151793</t>
  </si>
  <si>
    <t>OOHASHI_JP_82509240132</t>
  </si>
  <si>
    <t>PJP030146343</t>
  </si>
  <si>
    <t>이성빈</t>
  </si>
  <si>
    <t>01096880883</t>
  </si>
  <si>
    <t>58687</t>
  </si>
  <si>
    <t>6094325151957</t>
  </si>
  <si>
    <t>OOHASHI_JP_82509240133</t>
  </si>
  <si>
    <t>PJP030146216</t>
  </si>
  <si>
    <t>04206</t>
  </si>
  <si>
    <t>6094325150924</t>
  </si>
  <si>
    <t>OOHASHI_JP_82509240134</t>
  </si>
  <si>
    <t>PJP026434902</t>
  </si>
  <si>
    <t>6094325151711 (2)</t>
  </si>
  <si>
    <t>OOHASHI_JP_82509240155</t>
  </si>
  <si>
    <t>PJP030159877</t>
  </si>
  <si>
    <t>51611</t>
  </si>
  <si>
    <t>6094325152007</t>
  </si>
  <si>
    <t>OOHASHI_JP_82509240156</t>
  </si>
  <si>
    <t>PJP030133479</t>
  </si>
  <si>
    <t>문지혜</t>
  </si>
  <si>
    <t>01080097164</t>
  </si>
  <si>
    <t>59668</t>
  </si>
  <si>
    <t>6094325151645</t>
  </si>
  <si>
    <t>OOHASHI_JP_82509240157</t>
  </si>
  <si>
    <t>PJP026440998</t>
  </si>
  <si>
    <t>김재성</t>
  </si>
  <si>
    <t>01030542737</t>
  </si>
  <si>
    <t>06916</t>
  </si>
  <si>
    <t>6094325151854</t>
  </si>
  <si>
    <t>OOHASHI_JP_82509240158</t>
  </si>
  <si>
    <t>PJP030161576</t>
  </si>
  <si>
    <t>김혜은</t>
  </si>
  <si>
    <t>01052662041</t>
  </si>
  <si>
    <t>22796</t>
  </si>
  <si>
    <t>6094325151776</t>
  </si>
  <si>
    <t>OOHASHI_JP_82509240159</t>
  </si>
  <si>
    <t>PJP030166904</t>
  </si>
  <si>
    <t>정제원</t>
  </si>
  <si>
    <t>01080728710</t>
  </si>
  <si>
    <t>13626</t>
  </si>
  <si>
    <t>6094325151602</t>
  </si>
  <si>
    <t>OOHASHI_JP_82509240160</t>
  </si>
  <si>
    <t>PJP030131977</t>
  </si>
  <si>
    <t>01091800259</t>
  </si>
  <si>
    <t>6094325151722</t>
  </si>
  <si>
    <t>OOHASHI_JP_82509240161</t>
  </si>
  <si>
    <t>PJP030153783</t>
  </si>
  <si>
    <t>윤희승</t>
  </si>
  <si>
    <t>01086188944</t>
  </si>
  <si>
    <t>05544</t>
  </si>
  <si>
    <t>6094325152010</t>
  </si>
  <si>
    <t>OOHASHI_JP_82509240162</t>
  </si>
  <si>
    <t>PJP030167535</t>
  </si>
  <si>
    <t>6094325150345</t>
  </si>
  <si>
    <t>OOHASHI_JP_82509240163</t>
  </si>
  <si>
    <t>PJP030151626</t>
  </si>
  <si>
    <t>6094325151798</t>
  </si>
  <si>
    <t>OOHASHI_JP_82509240164</t>
  </si>
  <si>
    <t>PJP030129025</t>
  </si>
  <si>
    <t>조보라</t>
  </si>
  <si>
    <t>01091455163</t>
  </si>
  <si>
    <t>6094325151849</t>
  </si>
  <si>
    <t>OOHASHI_JP_82509240165</t>
  </si>
  <si>
    <t>PJP030150161</t>
  </si>
  <si>
    <t>01095471360</t>
  </si>
  <si>
    <t>54325</t>
  </si>
  <si>
    <t>6094325151306</t>
  </si>
  <si>
    <t>OOHASHI_JP_82509240166</t>
  </si>
  <si>
    <t>PJP030148015</t>
  </si>
  <si>
    <t>김경옥</t>
  </si>
  <si>
    <t>01034077053</t>
  </si>
  <si>
    <t>34126</t>
  </si>
  <si>
    <t>6094325151918</t>
  </si>
  <si>
    <t>OOHASHI_JP_82509240167</t>
  </si>
  <si>
    <t>PJP030138012</t>
  </si>
  <si>
    <t>01025695796</t>
  </si>
  <si>
    <t>6094325151823</t>
  </si>
  <si>
    <t>OOHASHI_JP_82509240135</t>
  </si>
  <si>
    <t>PJP030160628</t>
  </si>
  <si>
    <t>6094325150740</t>
  </si>
  <si>
    <t>OOHASHI_JP_82509240136</t>
  </si>
  <si>
    <t>PJP030139189</t>
  </si>
  <si>
    <t>6094325151280</t>
  </si>
  <si>
    <t>OOHASHI_JP_82509240137</t>
  </si>
  <si>
    <t>PJP030155044</t>
  </si>
  <si>
    <t>더블유에스</t>
  </si>
  <si>
    <t>01036390594</t>
  </si>
  <si>
    <t>6094325151874</t>
  </si>
  <si>
    <t>OOHASHI_JP_82509240138</t>
  </si>
  <si>
    <t>PJP030131175</t>
  </si>
  <si>
    <t>6094325149613</t>
  </si>
  <si>
    <t>OOHASHI_JP_82509240139</t>
  </si>
  <si>
    <t>PJP030129591</t>
  </si>
  <si>
    <t>더블유에스컴퍼니</t>
  </si>
  <si>
    <t>0105486773</t>
  </si>
  <si>
    <t>6094325137486 (4)</t>
  </si>
  <si>
    <t>OOHASHI_JP_82509220028</t>
  </si>
  <si>
    <t>PJP030163317</t>
  </si>
  <si>
    <t>김세아</t>
  </si>
  <si>
    <t>01095774472</t>
  </si>
  <si>
    <t>18413</t>
  </si>
  <si>
    <t>6094325147512</t>
  </si>
  <si>
    <t>OOHASHI_JP_82509250023</t>
  </si>
  <si>
    <t>PJP030156348</t>
  </si>
  <si>
    <t>6094325152044</t>
  </si>
  <si>
    <t>OOHASHI_JP_82509250057</t>
  </si>
  <si>
    <t>PJP030152934</t>
  </si>
  <si>
    <t>장지원</t>
  </si>
  <si>
    <t>01032720676</t>
  </si>
  <si>
    <t>22871</t>
  </si>
  <si>
    <t>6094325152029</t>
  </si>
  <si>
    <t>OOHASHI_JP_82509250025</t>
  </si>
  <si>
    <t>PJP030163754</t>
  </si>
  <si>
    <t>이원영</t>
  </si>
  <si>
    <t>01051526600</t>
  </si>
  <si>
    <t>62053</t>
  </si>
  <si>
    <t>6094325150897</t>
  </si>
  <si>
    <t>OOHASHI_JP_82509250026</t>
  </si>
  <si>
    <t>PJP030163784</t>
  </si>
  <si>
    <t>01041223630</t>
  </si>
  <si>
    <t>47263</t>
  </si>
  <si>
    <t>6094325152144</t>
  </si>
  <si>
    <t>OOHASHI_JP_82509250027</t>
  </si>
  <si>
    <t>PJP030146382</t>
  </si>
  <si>
    <t>서태진</t>
  </si>
  <si>
    <t>01085926752</t>
  </si>
  <si>
    <t>16598</t>
  </si>
  <si>
    <t>6094325151962</t>
  </si>
  <si>
    <t>OOHASHI_JP_82509250028</t>
  </si>
  <si>
    <t>PJP030150831</t>
  </si>
  <si>
    <t>6094325147351</t>
  </si>
  <si>
    <t>OOHASHI_JP_82509250029</t>
  </si>
  <si>
    <t>PJP030151484</t>
  </si>
  <si>
    <t>서경인</t>
  </si>
  <si>
    <t>01091235134</t>
  </si>
  <si>
    <t>54546</t>
  </si>
  <si>
    <t>6094325153689</t>
  </si>
  <si>
    <t>OOHASHI_JP_82509250030</t>
  </si>
  <si>
    <t>PJP030153990</t>
  </si>
  <si>
    <t>이선우</t>
  </si>
  <si>
    <t>01076112521</t>
  </si>
  <si>
    <t>22395</t>
  </si>
  <si>
    <t>6094325152214</t>
  </si>
  <si>
    <t>OOHASHI_JP_82509250010</t>
  </si>
  <si>
    <t>PJP030145240</t>
  </si>
  <si>
    <t>01089586079</t>
  </si>
  <si>
    <t>01410</t>
  </si>
  <si>
    <t>6094325152184</t>
  </si>
  <si>
    <t>OOHASHI_JP_82509250011</t>
  </si>
  <si>
    <t>PJP030130481</t>
  </si>
  <si>
    <t>6094325151180</t>
  </si>
  <si>
    <t>OOHASHI_JP_82509250012</t>
  </si>
  <si>
    <t>PJP030155264</t>
  </si>
  <si>
    <t>최해인</t>
  </si>
  <si>
    <t>01080146422</t>
  </si>
  <si>
    <t>13189</t>
  </si>
  <si>
    <t>6094325152002</t>
  </si>
  <si>
    <t>OOHASHI_JP_82509250013</t>
  </si>
  <si>
    <t>PJP030147816</t>
  </si>
  <si>
    <t>6094325151945</t>
  </si>
  <si>
    <t>OOHASHI_JP_82509250014</t>
  </si>
  <si>
    <t>PJP030160880</t>
  </si>
  <si>
    <t>오하늘</t>
  </si>
  <si>
    <t>01028647649</t>
  </si>
  <si>
    <t>6094325151247</t>
  </si>
  <si>
    <t>OOHASHI_JP_82509250015</t>
  </si>
  <si>
    <t>PJP030152451</t>
  </si>
  <si>
    <t>01071207804</t>
  </si>
  <si>
    <t>01626</t>
  </si>
  <si>
    <t>6094325152021</t>
  </si>
  <si>
    <t>OOHASHI_JP_82509250016</t>
  </si>
  <si>
    <t>PJP030155535</t>
  </si>
  <si>
    <t>김상민</t>
  </si>
  <si>
    <t>01033940782</t>
  </si>
  <si>
    <t>15065</t>
  </si>
  <si>
    <t>6094325151946</t>
  </si>
  <si>
    <t>OOHASHI_JP_82509250017</t>
  </si>
  <si>
    <t>PJP030133679</t>
  </si>
  <si>
    <t>01030435403</t>
  </si>
  <si>
    <t>15801</t>
  </si>
  <si>
    <t>6094325148932</t>
  </si>
  <si>
    <t>OOHASHI_JP_82509250018</t>
  </si>
  <si>
    <t>PJP030145745</t>
  </si>
  <si>
    <t>장진원</t>
  </si>
  <si>
    <t>01089335897</t>
  </si>
  <si>
    <t>05116</t>
  </si>
  <si>
    <t>6094325151675</t>
  </si>
  <si>
    <t>OOHASHI_JP_82509250019</t>
  </si>
  <si>
    <t>PJP030159719</t>
  </si>
  <si>
    <t>김주희</t>
  </si>
  <si>
    <t>01093382559</t>
  </si>
  <si>
    <t>48242</t>
  </si>
  <si>
    <t>6094325152060</t>
  </si>
  <si>
    <t>OOHASHI_JP_82509250020</t>
  </si>
  <si>
    <t>PJP026435864</t>
  </si>
  <si>
    <t>6094325151834</t>
  </si>
  <si>
    <t>OOHASHI_JP_82509250021</t>
  </si>
  <si>
    <t>PJP030139869</t>
  </si>
  <si>
    <t>01084659410</t>
  </si>
  <si>
    <t>03650</t>
  </si>
  <si>
    <t>6094325151476</t>
  </si>
  <si>
    <t>OOHASHI_JP_82509250022</t>
  </si>
  <si>
    <t>PJP030143687</t>
  </si>
  <si>
    <t>김병국</t>
  </si>
  <si>
    <t>01084327902</t>
  </si>
  <si>
    <t>62250</t>
  </si>
  <si>
    <t>6094325143604</t>
  </si>
  <si>
    <t>OOHASHI_JP_82509250031</t>
  </si>
  <si>
    <t>PJP030140670</t>
  </si>
  <si>
    <t>신영인</t>
  </si>
  <si>
    <t>01074748590</t>
  </si>
  <si>
    <t>6094325152111</t>
  </si>
  <si>
    <t>OOHASHI_JP_82509250032</t>
  </si>
  <si>
    <t>PJP030153236</t>
  </si>
  <si>
    <t>김혜령</t>
  </si>
  <si>
    <t>01071809904</t>
  </si>
  <si>
    <t>06765</t>
  </si>
  <si>
    <t>6094325151931</t>
  </si>
  <si>
    <t>OOHASHI_JP_82509250033</t>
  </si>
  <si>
    <t>PJP030136027</t>
  </si>
  <si>
    <t>조은샘</t>
  </si>
  <si>
    <t>01094516925</t>
  </si>
  <si>
    <t>12519</t>
  </si>
  <si>
    <t>6094325151634</t>
  </si>
  <si>
    <t>OOHASHI_JP_82509250034</t>
  </si>
  <si>
    <t>PJP030158999</t>
  </si>
  <si>
    <t>6094325150798</t>
  </si>
  <si>
    <t>OOHASHI_JP_82509250035</t>
  </si>
  <si>
    <t>PJP030158803</t>
  </si>
  <si>
    <t>곽창현</t>
  </si>
  <si>
    <t>01065604018</t>
  </si>
  <si>
    <t>06346</t>
  </si>
  <si>
    <t>6094325152008</t>
  </si>
  <si>
    <t>OOHASHI_JP_82509250036</t>
  </si>
  <si>
    <t>PJP030145549</t>
  </si>
  <si>
    <t>슈글</t>
  </si>
  <si>
    <t>01022356997</t>
  </si>
  <si>
    <t>17064</t>
  </si>
  <si>
    <t>6094325151864 (3)</t>
  </si>
  <si>
    <t>OOHASHI_JP_82509250037</t>
  </si>
  <si>
    <t>PJP030159113</t>
  </si>
  <si>
    <t>6094325152069 (3)</t>
  </si>
  <si>
    <t>OOHASHI_JP_82509250038</t>
  </si>
  <si>
    <t>PJP026423284</t>
  </si>
  <si>
    <t>6094325152216 (3)</t>
  </si>
  <si>
    <t>OOHASHI_JP_82509250039</t>
  </si>
  <si>
    <t>PJP030141943</t>
  </si>
  <si>
    <t>6094325152126 (3)</t>
  </si>
  <si>
    <t>OOHASHI_JP_82509250040</t>
  </si>
  <si>
    <t>PJP030135170</t>
  </si>
  <si>
    <t>01087426558</t>
  </si>
  <si>
    <t>6094325151956</t>
  </si>
  <si>
    <t>OOHASHI_JP_82509250041</t>
  </si>
  <si>
    <t>PJP030150611</t>
  </si>
  <si>
    <t>배상우</t>
  </si>
  <si>
    <t>01099378015</t>
  </si>
  <si>
    <t>39515</t>
  </si>
  <si>
    <t>6094325151643</t>
  </si>
  <si>
    <t>OOHASHI_JP_82509250042</t>
  </si>
  <si>
    <t>PJP030136923</t>
  </si>
  <si>
    <t>6094325152229 (2)</t>
  </si>
  <si>
    <t>OOHASHI_JP_82509250043</t>
  </si>
  <si>
    <t>PJP030143824</t>
  </si>
  <si>
    <t>6094325152031</t>
  </si>
  <si>
    <t>OOHASHI_JP_82509250044</t>
  </si>
  <si>
    <t>PJP030142012</t>
  </si>
  <si>
    <t>장효정</t>
  </si>
  <si>
    <t>01093905701</t>
  </si>
  <si>
    <t>38852</t>
  </si>
  <si>
    <t>6094325150785</t>
  </si>
  <si>
    <t>OOHASHI_JP_82509250045</t>
  </si>
  <si>
    <t>PJP030148297</t>
  </si>
  <si>
    <t>임지영</t>
  </si>
  <si>
    <t>01025916808</t>
  </si>
  <si>
    <t>18283</t>
  </si>
  <si>
    <t>6094325151728</t>
  </si>
  <si>
    <t>OOHASHI_JP_82509250046</t>
  </si>
  <si>
    <t>PJP030152986</t>
  </si>
  <si>
    <t>01046644160</t>
  </si>
  <si>
    <t>48752</t>
  </si>
  <si>
    <t>6094325143177</t>
  </si>
  <si>
    <t>OOHASHI_JP_82509250047</t>
  </si>
  <si>
    <t>PJP030138085</t>
  </si>
  <si>
    <t>배한근</t>
  </si>
  <si>
    <t>01035606179</t>
  </si>
  <si>
    <t>6094325152103</t>
  </si>
  <si>
    <t>OOHASHI_JP_82509250048</t>
  </si>
  <si>
    <t>PJP030147860</t>
  </si>
  <si>
    <t>6094325151457</t>
  </si>
  <si>
    <t>OOHASHI_JP_82509250049</t>
  </si>
  <si>
    <t>PJP030160717</t>
  </si>
  <si>
    <t>6094325151963</t>
  </si>
  <si>
    <t>OOHASHI_JP_82509250050</t>
  </si>
  <si>
    <t>PJP030144400</t>
  </si>
  <si>
    <t>6094325152056</t>
  </si>
  <si>
    <t>OOHASHI_JP_82509250051</t>
  </si>
  <si>
    <t>PJP030166493</t>
  </si>
  <si>
    <t>6094325148116</t>
  </si>
  <si>
    <t>OOHASHI_JP_82509250052</t>
  </si>
  <si>
    <t>PJP026457094</t>
  </si>
  <si>
    <t>조준구</t>
  </si>
  <si>
    <t>01053362845</t>
  </si>
  <si>
    <t>08563</t>
  </si>
  <si>
    <t>6094325151768</t>
  </si>
  <si>
    <t>OOHASHI_JP_82509250053</t>
  </si>
  <si>
    <t>PJP030154333</t>
  </si>
  <si>
    <t>강옥경</t>
  </si>
  <si>
    <t>01038928385</t>
  </si>
  <si>
    <t>50858</t>
  </si>
  <si>
    <t>6094325152043</t>
  </si>
  <si>
    <t>OOHASHI_JP_82509250054</t>
  </si>
  <si>
    <t>PJP030161674</t>
  </si>
  <si>
    <t>6094325151159</t>
  </si>
  <si>
    <t>OOHASHI_JP_82509250055</t>
  </si>
  <si>
    <t>PJP030150060</t>
  </si>
  <si>
    <t>이인근</t>
  </si>
  <si>
    <t>01086961372</t>
  </si>
  <si>
    <t>17739</t>
  </si>
  <si>
    <t>6094325151914</t>
  </si>
  <si>
    <t>OOHASHI_JP_82509250056</t>
  </si>
  <si>
    <t>PJP030150093</t>
  </si>
  <si>
    <t>6094325152097</t>
  </si>
  <si>
    <t>OOHASHI_JP_82509250024</t>
  </si>
  <si>
    <t>PJP030166246</t>
  </si>
  <si>
    <t>6094325151337</t>
  </si>
  <si>
    <t>OOHASHI_JP_82509260001</t>
  </si>
  <si>
    <t>PJP030160662</t>
  </si>
  <si>
    <t>6094325151850 (2)</t>
  </si>
  <si>
    <t>OOHASHI_JP_82509260002</t>
  </si>
  <si>
    <t>PJP026441747</t>
  </si>
  <si>
    <t>6094325151920 (2)</t>
  </si>
  <si>
    <t>OOHASHI_JP_82509260003</t>
  </si>
  <si>
    <t>PJP030157006</t>
  </si>
  <si>
    <t>6094325152190 (2)</t>
  </si>
  <si>
    <t>OOHASHI_JP_82509260004</t>
  </si>
  <si>
    <t>PJP030131348</t>
  </si>
  <si>
    <t>6094325152225 (2)</t>
  </si>
  <si>
    <t>OOHASHI_JP_82509260005</t>
  </si>
  <si>
    <t>PJP030161989</t>
  </si>
  <si>
    <t>6094325151995 (2)</t>
  </si>
  <si>
    <t>OOHASHI_JP_82509260006</t>
  </si>
  <si>
    <t>PJP030137625</t>
  </si>
  <si>
    <t>6094325151847 (2)</t>
  </si>
  <si>
    <t>OOHASHI_JP_82509260007</t>
  </si>
  <si>
    <t>PJP030137389</t>
  </si>
  <si>
    <t>6094325151904 (2)</t>
  </si>
  <si>
    <t>OOHASHI_JP_82509260008</t>
  </si>
  <si>
    <t>PJP030163208</t>
  </si>
  <si>
    <t>6094325151799 (2)</t>
  </si>
  <si>
    <t>OOHASHI_JP_82509260009</t>
  </si>
  <si>
    <t>PJP030166342</t>
  </si>
  <si>
    <t>6094325151952 (2)</t>
  </si>
  <si>
    <t>OOHASHI_JP_82509260010</t>
  </si>
  <si>
    <t>PJP030143219</t>
  </si>
  <si>
    <t>6094325143573 (2)</t>
  </si>
  <si>
    <t>OOHASHI_JP_82509260011</t>
  </si>
  <si>
    <t>PJP030162725</t>
  </si>
  <si>
    <t>6094325152178 (2)</t>
  </si>
  <si>
    <t>OOHASHI_JP_82509260012</t>
  </si>
  <si>
    <t>PJP030137425</t>
  </si>
  <si>
    <t>김환희</t>
  </si>
  <si>
    <t>01093454242</t>
  </si>
  <si>
    <t>6094325152152 (2)</t>
  </si>
  <si>
    <t>OOHASHI_JP_82509260013</t>
  </si>
  <si>
    <t>PJP030137985</t>
  </si>
  <si>
    <t>6094325152083</t>
  </si>
  <si>
    <t>OOHASHI_JP_82509260014</t>
  </si>
  <si>
    <t>PJP030162957</t>
  </si>
  <si>
    <t>6094325152095 (2)</t>
  </si>
  <si>
    <t>OOHASHI_JP_82509260015</t>
  </si>
  <si>
    <t>PJP030136681</t>
  </si>
  <si>
    <t>6094325152052</t>
  </si>
  <si>
    <t>OOHASHI_JP_82509260016</t>
  </si>
  <si>
    <t>PJP030146792</t>
  </si>
  <si>
    <t>6094325152125 (2)</t>
  </si>
  <si>
    <t>OOHASHI_JP_82509260017</t>
  </si>
  <si>
    <t>PJP030164265</t>
  </si>
  <si>
    <t>6094325158460</t>
  </si>
  <si>
    <t>OOHASHI_JP_82509260018</t>
  </si>
  <si>
    <t>PJP030162679</t>
  </si>
  <si>
    <t>6094325152234 (2)</t>
  </si>
  <si>
    <t>OOHASHI_JP_82509260019</t>
  </si>
  <si>
    <t>PJP030141290</t>
  </si>
  <si>
    <t>호후새</t>
  </si>
  <si>
    <t>6094325152185 (2)</t>
  </si>
  <si>
    <t>OOHASHI_JP_82509260020</t>
  </si>
  <si>
    <t>PJP030138878</t>
  </si>
  <si>
    <t>6094325151623 (2)</t>
  </si>
  <si>
    <t>OOHASHI_JP_82509260021</t>
  </si>
  <si>
    <t>PJP030130432</t>
  </si>
  <si>
    <t>6094325152112 (2)</t>
  </si>
  <si>
    <t>OOHASHI_JP_82509260022</t>
  </si>
  <si>
    <t>PJP030158102</t>
  </si>
  <si>
    <t>6094325151787</t>
  </si>
  <si>
    <t>OOHASHI_JP_82509260023</t>
  </si>
  <si>
    <t>PJP030159286</t>
  </si>
  <si>
    <t>6094325151696 (2)</t>
  </si>
  <si>
    <t>OOHASHI_JP_82509260024</t>
  </si>
  <si>
    <t>PJP030164089</t>
  </si>
  <si>
    <t>6094325151925 (2)</t>
  </si>
  <si>
    <t>OOHASHI_JP_82509260025</t>
  </si>
  <si>
    <t>PJP026448521</t>
  </si>
  <si>
    <t>6094325152068</t>
  </si>
  <si>
    <t>OOHASHI_JP_82509260026</t>
  </si>
  <si>
    <t>PJP030133277</t>
  </si>
  <si>
    <t>6094325151902</t>
  </si>
  <si>
    <t>OOHASHI_JP_82509260027</t>
  </si>
  <si>
    <t>PJP030130524</t>
  </si>
  <si>
    <t>이재헌</t>
  </si>
  <si>
    <t>01062706654</t>
  </si>
  <si>
    <t>6094325152160</t>
  </si>
  <si>
    <t>OOHASHI_JP_82509260028</t>
  </si>
  <si>
    <t>PJP030144395</t>
  </si>
  <si>
    <t>6094325151107</t>
  </si>
  <si>
    <t>OOHASHI_JP_82509260029</t>
  </si>
  <si>
    <t>PJP030131858</t>
  </si>
  <si>
    <t>이도희</t>
  </si>
  <si>
    <t>01092477572</t>
  </si>
  <si>
    <t>03941</t>
  </si>
  <si>
    <t>6094325151913</t>
  </si>
  <si>
    <t>OOHASHI_JP_82509260030</t>
  </si>
  <si>
    <t>PJP030143220</t>
  </si>
  <si>
    <t>6094325151972</t>
  </si>
  <si>
    <t>OOHASHI_JP_82509260031</t>
  </si>
  <si>
    <t>PJP030150612</t>
  </si>
  <si>
    <t>김예윤</t>
  </si>
  <si>
    <t>01097191246</t>
  </si>
  <si>
    <t>10469</t>
  </si>
  <si>
    <t>6094325151816</t>
  </si>
  <si>
    <t>OOHASHI_JP_82509260032</t>
  </si>
  <si>
    <t>PJP030128846</t>
  </si>
  <si>
    <t>이인선</t>
  </si>
  <si>
    <t>01045923427</t>
  </si>
  <si>
    <t>34390</t>
  </si>
  <si>
    <t>6094325151893</t>
  </si>
  <si>
    <t>OOHASHI_JP_82509260033</t>
  </si>
  <si>
    <t>PJP030135293</t>
  </si>
  <si>
    <t>6094325152174</t>
  </si>
  <si>
    <t>OOHASHI_JP_82509260034</t>
  </si>
  <si>
    <t>PJP030137261</t>
  </si>
  <si>
    <t>6094325149905</t>
  </si>
  <si>
    <t>OOHASHI_JP_82509260035</t>
  </si>
  <si>
    <t>PJP030163126</t>
  </si>
  <si>
    <t>6094325152202</t>
  </si>
  <si>
    <t>OOHASHI_JP_82509260036</t>
  </si>
  <si>
    <t>PJP026423407</t>
  </si>
  <si>
    <t>6094325151752</t>
  </si>
  <si>
    <t>OOHASHI_JP_82509260037</t>
  </si>
  <si>
    <t>PJP030156690</t>
  </si>
  <si>
    <t>6094325152130</t>
  </si>
  <si>
    <t>OOHASHI_JP_82509260068</t>
  </si>
  <si>
    <t>PJP030162575</t>
  </si>
  <si>
    <t>차현호</t>
  </si>
  <si>
    <t>01075663718</t>
  </si>
  <si>
    <t>05040</t>
  </si>
  <si>
    <t>6094325151887</t>
  </si>
  <si>
    <t>OOHASHI_JP_82509260069</t>
  </si>
  <si>
    <t>PJP030165302</t>
  </si>
  <si>
    <t>6094325151965</t>
  </si>
  <si>
    <t>OOHASHI_JP_82509260070</t>
  </si>
  <si>
    <t>PJP030146754</t>
  </si>
  <si>
    <t>박정순</t>
  </si>
  <si>
    <t>01089357540</t>
  </si>
  <si>
    <t>21094</t>
  </si>
  <si>
    <t>6094325151641</t>
  </si>
  <si>
    <t>OOHASHI_JP_82509260071</t>
  </si>
  <si>
    <t>PJP030147163</t>
  </si>
  <si>
    <t>강진선</t>
  </si>
  <si>
    <t>01043119211</t>
  </si>
  <si>
    <t>18444</t>
  </si>
  <si>
    <t>6094325151860</t>
  </si>
  <si>
    <t>OOHASHI_JP_82509260072</t>
  </si>
  <si>
    <t>PJP030168062</t>
  </si>
  <si>
    <t>6094325151407</t>
  </si>
  <si>
    <t>OOHASHI_JP_82509260073</t>
  </si>
  <si>
    <t>PJP030142660</t>
  </si>
  <si>
    <t>6094325151817</t>
  </si>
  <si>
    <t>OOHASHI_JP_82509260074</t>
  </si>
  <si>
    <t>PJP030152130</t>
  </si>
  <si>
    <t>6094325151345</t>
  </si>
  <si>
    <t>OOHASHI_JP_82509260075</t>
  </si>
  <si>
    <t>PJP030148717</t>
  </si>
  <si>
    <t>김광희</t>
  </si>
  <si>
    <t>01033689992</t>
  </si>
  <si>
    <t>58607</t>
  </si>
  <si>
    <t>6094325152055</t>
  </si>
  <si>
    <t>OOHASHI_JP_82509260076</t>
  </si>
  <si>
    <t>PJP030139113</t>
  </si>
  <si>
    <t>01023767776</t>
  </si>
  <si>
    <t>21957</t>
  </si>
  <si>
    <t>6094325152137</t>
  </si>
  <si>
    <t>OOHASHI_JP_82509260077</t>
  </si>
  <si>
    <t>PJP030144792</t>
  </si>
  <si>
    <t>손숙</t>
  </si>
  <si>
    <t>01036366417</t>
  </si>
  <si>
    <t>6094325153925</t>
  </si>
  <si>
    <t>OOHASHI_JP_82509260078</t>
  </si>
  <si>
    <t>PJP030149489</t>
  </si>
  <si>
    <t>민서연</t>
  </si>
  <si>
    <t>01045981633</t>
  </si>
  <si>
    <t>11148</t>
  </si>
  <si>
    <t>6094325151652</t>
  </si>
  <si>
    <t>OOHASHI_JP_82509260079</t>
  </si>
  <si>
    <t>PJP030163453</t>
  </si>
  <si>
    <t>서유리</t>
  </si>
  <si>
    <t>01071542998</t>
  </si>
  <si>
    <t>18294</t>
  </si>
  <si>
    <t>6094325140980</t>
  </si>
  <si>
    <t>OOHASHI_JP_82509260080</t>
  </si>
  <si>
    <t>PJP030138139</t>
  </si>
  <si>
    <t>6094325152104</t>
  </si>
  <si>
    <t>OOHASHI_JP_82509260081</t>
  </si>
  <si>
    <t>PJP030133623</t>
  </si>
  <si>
    <t>6094325152093</t>
  </si>
  <si>
    <t>OOHASHI_JP_82509260082</t>
  </si>
  <si>
    <t>PJP030143977</t>
  </si>
  <si>
    <t>6094325151731</t>
  </si>
  <si>
    <t>OOHASHI_JP_82509260083</t>
  </si>
  <si>
    <t>PJP030166519</t>
  </si>
  <si>
    <t>01066004862</t>
  </si>
  <si>
    <t>28331</t>
  </si>
  <si>
    <t>6094325142772</t>
  </si>
  <si>
    <t>OOHASHI_JP_82509260084</t>
  </si>
  <si>
    <t>PJP030143485</t>
  </si>
  <si>
    <t>양현도</t>
  </si>
  <si>
    <t>01051405170</t>
  </si>
  <si>
    <t>14908</t>
  </si>
  <si>
    <t>6094325151129</t>
  </si>
  <si>
    <t>OOHASHI_JP_82509260085</t>
  </si>
  <si>
    <t>PJP030133101</t>
  </si>
  <si>
    <t>도민지</t>
  </si>
  <si>
    <t>01075587432</t>
  </si>
  <si>
    <t>41840</t>
  </si>
  <si>
    <t>6094325152076</t>
  </si>
  <si>
    <t>OOHASHI_JP_82509260086</t>
  </si>
  <si>
    <t>PJP030131086</t>
  </si>
  <si>
    <t>장지은</t>
  </si>
  <si>
    <t>01095637856</t>
  </si>
  <si>
    <t>6094325152077</t>
  </si>
  <si>
    <t>OOHASHI_JP_82509260087</t>
  </si>
  <si>
    <t>PJP030138225</t>
  </si>
  <si>
    <t>6094325152115</t>
  </si>
  <si>
    <t>OOHASHI_JP_82509260088</t>
  </si>
  <si>
    <t>PJP030144039</t>
  </si>
  <si>
    <t>6094325151940</t>
  </si>
  <si>
    <t>OOHASHI_JP_82509260089</t>
  </si>
  <si>
    <t>PJP030153967</t>
  </si>
  <si>
    <t>홍종은</t>
  </si>
  <si>
    <t>01020152147</t>
  </si>
  <si>
    <t>17720</t>
  </si>
  <si>
    <t>6094325151554</t>
  </si>
  <si>
    <t>OOHASHI_JP_82509260090</t>
  </si>
  <si>
    <t>PJP030162550</t>
  </si>
  <si>
    <t>신선한</t>
  </si>
  <si>
    <t>01033329446</t>
  </si>
  <si>
    <t>02007</t>
  </si>
  <si>
    <t>6094325151991</t>
  </si>
  <si>
    <t>OOHASHI_JP_82509260091</t>
  </si>
  <si>
    <t>PJP026427253</t>
  </si>
  <si>
    <t>6094325152180</t>
  </si>
  <si>
    <t>OOHASHI_JP_82509260092</t>
  </si>
  <si>
    <t>PJP030159322</t>
  </si>
  <si>
    <t>안현섭</t>
  </si>
  <si>
    <t>01038814530</t>
  </si>
  <si>
    <t>48120</t>
  </si>
  <si>
    <t>6094325151923</t>
  </si>
  <si>
    <t>OOHASHI_JP_82509260093</t>
  </si>
  <si>
    <t>PJP030157596</t>
  </si>
  <si>
    <t>6094325152183</t>
  </si>
  <si>
    <t>OOHASHI_JP_82509260094</t>
  </si>
  <si>
    <t>PJP030160434</t>
  </si>
  <si>
    <t>백지혜</t>
  </si>
  <si>
    <t>01079228303</t>
  </si>
  <si>
    <t>12262</t>
  </si>
  <si>
    <t>6094325151879</t>
  </si>
  <si>
    <t>OOHASHI_JP_82509260095</t>
  </si>
  <si>
    <t>PJP030166176</t>
  </si>
  <si>
    <t>심정자</t>
  </si>
  <si>
    <t>01095966752</t>
  </si>
  <si>
    <t>6094325152030</t>
  </si>
  <si>
    <t>OOHASHI_JP_82509260096</t>
  </si>
  <si>
    <t>PJP030142304</t>
  </si>
  <si>
    <t>안선주</t>
  </si>
  <si>
    <t>01087347542</t>
  </si>
  <si>
    <t>6094325152032</t>
  </si>
  <si>
    <t>OOHASHI_JP_82509260097</t>
  </si>
  <si>
    <t>PJP030143225</t>
  </si>
  <si>
    <t>서혜정</t>
  </si>
  <si>
    <t>01028426752</t>
  </si>
  <si>
    <t>6094325151898</t>
  </si>
  <si>
    <t>OOHASHI_JP_82509260098</t>
  </si>
  <si>
    <t>PJP030143732</t>
  </si>
  <si>
    <t>01055782243</t>
  </si>
  <si>
    <t>15483</t>
  </si>
  <si>
    <t>6094325151157</t>
  </si>
  <si>
    <t>OOHASHI_JP_82509260099</t>
  </si>
  <si>
    <t>PJP030159488</t>
  </si>
  <si>
    <t>노희영</t>
  </si>
  <si>
    <t>01071323657</t>
  </si>
  <si>
    <t>10590</t>
  </si>
  <si>
    <t>6094325151769</t>
  </si>
  <si>
    <t>OOHASHI_JP_82509260100</t>
  </si>
  <si>
    <t>PJP030128926</t>
  </si>
  <si>
    <t>01091958882</t>
  </si>
  <si>
    <t>62009</t>
  </si>
  <si>
    <t>6094325152134</t>
  </si>
  <si>
    <t>OOHASHI_JP_82509260101</t>
  </si>
  <si>
    <t>PJP030128590</t>
  </si>
  <si>
    <t>6094325151479</t>
  </si>
  <si>
    <t>OOHASHI_JP_82509290001</t>
  </si>
  <si>
    <t>PJP030165046</t>
  </si>
  <si>
    <t>6094325152172</t>
  </si>
  <si>
    <t>OOHASHI_JP_82509290002</t>
  </si>
  <si>
    <t>PJP030159466</t>
  </si>
  <si>
    <t>김영선</t>
  </si>
  <si>
    <t>01048907900</t>
  </si>
  <si>
    <t>6094325151984</t>
  </si>
  <si>
    <t>OOHASHI_JP_82509290109</t>
  </si>
  <si>
    <t>PJP030152582</t>
  </si>
  <si>
    <t>김화평</t>
  </si>
  <si>
    <t>01045682893</t>
  </si>
  <si>
    <t>61160</t>
  </si>
  <si>
    <t>6094325151960</t>
  </si>
  <si>
    <t>OOHASHI_JP_82509290004</t>
  </si>
  <si>
    <t>PJP030137280</t>
  </si>
  <si>
    <t>01091751026</t>
  </si>
  <si>
    <t>6094325151788</t>
  </si>
  <si>
    <t>OOHASHI_JP_82509290005</t>
  </si>
  <si>
    <t>PJP030167990</t>
  </si>
  <si>
    <t>최아준</t>
  </si>
  <si>
    <t>01024939256</t>
  </si>
  <si>
    <t>41217</t>
  </si>
  <si>
    <t>6094325152122</t>
  </si>
  <si>
    <t>OOHASHI_JP_82509290006</t>
  </si>
  <si>
    <t>PJP030129700</t>
  </si>
  <si>
    <t>김성태</t>
  </si>
  <si>
    <t>01093472652</t>
  </si>
  <si>
    <t>08843</t>
  </si>
  <si>
    <t>6094325150530</t>
  </si>
  <si>
    <t>OOHASHI_JP_82509290007</t>
  </si>
  <si>
    <t>PJP030128569</t>
  </si>
  <si>
    <t>임규민</t>
  </si>
  <si>
    <t>01041483468</t>
  </si>
  <si>
    <t>08219</t>
  </si>
  <si>
    <t>6094325152300</t>
  </si>
  <si>
    <t>OOHASHI_JP_82509290008</t>
  </si>
  <si>
    <t>PJP030134415</t>
  </si>
  <si>
    <t>서강빈</t>
  </si>
  <si>
    <t>01074728692</t>
  </si>
  <si>
    <t>21664</t>
  </si>
  <si>
    <t>6094325151471</t>
  </si>
  <si>
    <t>OOHASHI_JP_82509290009</t>
  </si>
  <si>
    <t>PJP030157868</t>
  </si>
  <si>
    <t>6094325149980</t>
  </si>
  <si>
    <t>OOHASHI_JP_82509290010</t>
  </si>
  <si>
    <t>PJP030140638</t>
  </si>
  <si>
    <t>6094325152230</t>
  </si>
  <si>
    <t>OOHASHI_JP_82509290011</t>
  </si>
  <si>
    <t>PJP030130041</t>
  </si>
  <si>
    <t>윤우인</t>
  </si>
  <si>
    <t>01052441753</t>
  </si>
  <si>
    <t>07558</t>
  </si>
  <si>
    <t>6094325151561</t>
  </si>
  <si>
    <t>OOHASHI_JP_82509290012</t>
  </si>
  <si>
    <t>PJP030147088</t>
  </si>
  <si>
    <t>01024836774</t>
  </si>
  <si>
    <t>15482</t>
  </si>
  <si>
    <t>6094325152210</t>
  </si>
  <si>
    <t>OOHASHI_JP_82509290013</t>
  </si>
  <si>
    <t>PJP030132363</t>
  </si>
  <si>
    <t>지혜인</t>
  </si>
  <si>
    <t>01040635470</t>
  </si>
  <si>
    <t>05257</t>
  </si>
  <si>
    <t>6094325151119</t>
  </si>
  <si>
    <t>OOHASHI_JP_82509290014</t>
  </si>
  <si>
    <t>PJP030150061</t>
  </si>
  <si>
    <t>강승훈</t>
  </si>
  <si>
    <t>01066435240</t>
  </si>
  <si>
    <t>6094325151987</t>
  </si>
  <si>
    <t>OOHASHI_JP_82509290015</t>
  </si>
  <si>
    <t>PJP026448880</t>
  </si>
  <si>
    <t>신호철</t>
  </si>
  <si>
    <t>01020081314</t>
  </si>
  <si>
    <t>6094325152277</t>
  </si>
  <si>
    <t>OOHASHI_JP_82509290016</t>
  </si>
  <si>
    <t>PJP030135592</t>
  </si>
  <si>
    <t>최성호</t>
  </si>
  <si>
    <t>01088711021</t>
  </si>
  <si>
    <t>15402</t>
  </si>
  <si>
    <t>6094325152123</t>
  </si>
  <si>
    <t>OOHASHI_JP_82509290017</t>
  </si>
  <si>
    <t>PJP030166062</t>
  </si>
  <si>
    <t>노윤재</t>
  </si>
  <si>
    <t>01024807113</t>
  </si>
  <si>
    <t>17522</t>
  </si>
  <si>
    <t>6094325152071</t>
  </si>
  <si>
    <t>OOHASHI_JP_82509290018</t>
  </si>
  <si>
    <t>PJP026421956</t>
  </si>
  <si>
    <t>01038706196</t>
  </si>
  <si>
    <t>35344</t>
  </si>
  <si>
    <t>6094325152116</t>
  </si>
  <si>
    <t>OOHASHI_JP_82509290019</t>
  </si>
  <si>
    <t>PJP030143555</t>
  </si>
  <si>
    <t>6094325151953</t>
  </si>
  <si>
    <t>OOHASHI_JP_82509290020</t>
  </si>
  <si>
    <t>PJP030138344</t>
  </si>
  <si>
    <t>6094325149317</t>
  </si>
  <si>
    <t>OOHASHI_JP_82509290021</t>
  </si>
  <si>
    <t>PJP030152880</t>
  </si>
  <si>
    <t>01040778834</t>
  </si>
  <si>
    <t>54807</t>
  </si>
  <si>
    <t>6094325151037</t>
  </si>
  <si>
    <t>OOHASHI_JP_82509290022</t>
  </si>
  <si>
    <t>PJP030162266</t>
  </si>
  <si>
    <t>송효선</t>
  </si>
  <si>
    <t>01047737045</t>
  </si>
  <si>
    <t>03425</t>
  </si>
  <si>
    <t>6094325152117</t>
  </si>
  <si>
    <t>OOHASHI_JP_82509290023</t>
  </si>
  <si>
    <t>PJP030163177</t>
  </si>
  <si>
    <t>6094325152206</t>
  </si>
  <si>
    <t>OOHASHI_JP_82509290024</t>
  </si>
  <si>
    <t>PJP026433543</t>
  </si>
  <si>
    <t>장세진</t>
  </si>
  <si>
    <t>01055606924</t>
  </si>
  <si>
    <t>01839</t>
  </si>
  <si>
    <t>6094325144000</t>
  </si>
  <si>
    <t>OOHASHI_JP_82509290025</t>
  </si>
  <si>
    <t>PJP030134670</t>
  </si>
  <si>
    <t>01096552703</t>
  </si>
  <si>
    <t>6094325152257</t>
  </si>
  <si>
    <t>OOHASHI_JP_82509290026</t>
  </si>
  <si>
    <t>PJP030131549</t>
  </si>
  <si>
    <t>김채현</t>
  </si>
  <si>
    <t>01099021033</t>
  </si>
  <si>
    <t>16868</t>
  </si>
  <si>
    <t>6094325151005</t>
  </si>
  <si>
    <t>OOHASHI_JP_82509290027</t>
  </si>
  <si>
    <t>PJP030144928</t>
  </si>
  <si>
    <t>김미진</t>
  </si>
  <si>
    <t>01025577039</t>
  </si>
  <si>
    <t>15880</t>
  </si>
  <si>
    <t>6094325152143</t>
  </si>
  <si>
    <t>OOHASHI_JP_82509290028</t>
  </si>
  <si>
    <t>PJP030149271</t>
  </si>
  <si>
    <t>6094325152311</t>
  </si>
  <si>
    <t>OOHASHI_JP_82509290029</t>
  </si>
  <si>
    <t>PJP030137062</t>
  </si>
  <si>
    <t>6094325151334</t>
  </si>
  <si>
    <t>OOHASHI_JP_82509290030</t>
  </si>
  <si>
    <t>PJP030137276</t>
  </si>
  <si>
    <t>강현호</t>
  </si>
  <si>
    <t>01046300831</t>
  </si>
  <si>
    <t>16625</t>
  </si>
  <si>
    <t>6094325152136</t>
  </si>
  <si>
    <t>OOHASHI_JP_82509290031</t>
  </si>
  <si>
    <t>PJP030156498</t>
  </si>
  <si>
    <t>이윤진</t>
  </si>
  <si>
    <t>01092262260</t>
  </si>
  <si>
    <t>10508</t>
  </si>
  <si>
    <t>6094325152048</t>
  </si>
  <si>
    <t>OOHASHI_JP_82509290032</t>
  </si>
  <si>
    <t>PJP030138364</t>
  </si>
  <si>
    <t>신유성</t>
  </si>
  <si>
    <t>01026227521</t>
  </si>
  <si>
    <t>38084</t>
  </si>
  <si>
    <t>6094325151684</t>
  </si>
  <si>
    <t>OOHASHI_JP_82509290033</t>
  </si>
  <si>
    <t>PJP030128739</t>
  </si>
  <si>
    <t>6094325151187</t>
  </si>
  <si>
    <t>OOHASHI_JP_82509290034</t>
  </si>
  <si>
    <t>PJP030136561</t>
  </si>
  <si>
    <t>6094325147944</t>
  </si>
  <si>
    <t>OOHASHI_JP_82509290035</t>
  </si>
  <si>
    <t>PJP030148638</t>
  </si>
  <si>
    <t>곽민욱</t>
  </si>
  <si>
    <t>01025943922</t>
  </si>
  <si>
    <t>17706</t>
  </si>
  <si>
    <t>6094325151518</t>
  </si>
  <si>
    <t>OOHASHI_JP_82509290036</t>
  </si>
  <si>
    <t>PJP030150597</t>
  </si>
  <si>
    <t>나슬기</t>
  </si>
  <si>
    <t>01039964864</t>
  </si>
  <si>
    <t>10872</t>
  </si>
  <si>
    <t>6094325152167</t>
  </si>
  <si>
    <t>OOHASHI_JP_82509290037</t>
  </si>
  <si>
    <t>PJP030152088</t>
  </si>
  <si>
    <t>6094325152205</t>
  </si>
  <si>
    <t>OOHASHI_JP_82509290038</t>
  </si>
  <si>
    <t>PJP030128771</t>
  </si>
  <si>
    <t>6094325152040</t>
  </si>
  <si>
    <t>OOHASHI_JP_82509290039</t>
  </si>
  <si>
    <t>PJP030137024</t>
  </si>
  <si>
    <t>백두산</t>
  </si>
  <si>
    <t>01044828737</t>
  </si>
  <si>
    <t>47009</t>
  </si>
  <si>
    <t>6094325152301</t>
  </si>
  <si>
    <t>OOHASHI_JP_82509290040</t>
  </si>
  <si>
    <t>PJP030164415</t>
  </si>
  <si>
    <t>6094325150884</t>
  </si>
  <si>
    <t>OOHASHI_JP_82509290041</t>
  </si>
  <si>
    <t>PJP030150175</t>
  </si>
  <si>
    <t>6094325151627</t>
  </si>
  <si>
    <t>OOHASHI_JP_82509290042</t>
  </si>
  <si>
    <t>PJP030166714</t>
  </si>
  <si>
    <t>6094325144763</t>
  </si>
  <si>
    <t>OOHASHI_JP_82509290043</t>
  </si>
  <si>
    <t>PJP030144688</t>
  </si>
  <si>
    <t>김정훈</t>
  </si>
  <si>
    <t>01063419357</t>
  </si>
  <si>
    <t>39322</t>
  </si>
  <si>
    <t>6094325151657</t>
  </si>
  <si>
    <t>OOHASHI_JP_82509290044</t>
  </si>
  <si>
    <t>PJP030144654</t>
  </si>
  <si>
    <t>6094325152154</t>
  </si>
  <si>
    <t>OOHASHI_JP_82509290090</t>
  </si>
  <si>
    <t>PJP030153064</t>
  </si>
  <si>
    <t>전진우</t>
  </si>
  <si>
    <t>01087299880</t>
  </si>
  <si>
    <t>6094325152170</t>
  </si>
  <si>
    <t>OOHASHI_JP_82509290091</t>
  </si>
  <si>
    <t>PJP030149139</t>
  </si>
  <si>
    <t>6094325151593</t>
  </si>
  <si>
    <t>OOHASHI_JP_82509290092</t>
  </si>
  <si>
    <t>PJP030157483</t>
  </si>
  <si>
    <t>6094325151801</t>
  </si>
  <si>
    <t>OOHASHI_JP_82509290093</t>
  </si>
  <si>
    <t>PJP030150934</t>
  </si>
  <si>
    <t>6094325142707</t>
  </si>
  <si>
    <t>OOHASHI_JP_82509290094</t>
  </si>
  <si>
    <t>PJP030166156</t>
  </si>
  <si>
    <t>6094325148802</t>
  </si>
  <si>
    <t>OOHASHI_JP_82509290095</t>
  </si>
  <si>
    <t>PJP030148394</t>
  </si>
  <si>
    <t>6094325147098</t>
  </si>
  <si>
    <t>OOHASHI_JP_82509290096</t>
  </si>
  <si>
    <t>PJP030161205</t>
  </si>
  <si>
    <t>6094325152297</t>
  </si>
  <si>
    <t>OOHASHI_JP_82509290097</t>
  </si>
  <si>
    <t>PJP030137016</t>
  </si>
  <si>
    <t>임슬기</t>
  </si>
  <si>
    <t>01091772029</t>
  </si>
  <si>
    <t>6094325150460</t>
  </si>
  <si>
    <t>OOHASHI_JP_82509290098</t>
  </si>
  <si>
    <t>PJP030143068</t>
  </si>
  <si>
    <t>김민아</t>
  </si>
  <si>
    <t>01094262904</t>
  </si>
  <si>
    <t>21501</t>
  </si>
  <si>
    <t>6094325152004</t>
  </si>
  <si>
    <t>OOHASHI_JP_82509290099</t>
  </si>
  <si>
    <t>PJP030133276</t>
  </si>
  <si>
    <t>강민혜</t>
  </si>
  <si>
    <t>01030234542</t>
  </si>
  <si>
    <t>6094325152217</t>
  </si>
  <si>
    <t>OOHASHI_JP_82509290100</t>
  </si>
  <si>
    <t>PJP030151920</t>
  </si>
  <si>
    <t>신채경</t>
  </si>
  <si>
    <t>01058035897</t>
  </si>
  <si>
    <t>51170</t>
  </si>
  <si>
    <t>6094325152014</t>
  </si>
  <si>
    <t>OOHASHI_JP_82509290101</t>
  </si>
  <si>
    <t>PJP030140765</t>
  </si>
  <si>
    <t>6094325151753</t>
  </si>
  <si>
    <t>OOHASHI_JP_82509290102</t>
  </si>
  <si>
    <t>PJP030151785</t>
  </si>
  <si>
    <t>이예지</t>
  </si>
  <si>
    <t>01045749454</t>
  </si>
  <si>
    <t>49115</t>
  </si>
  <si>
    <t>6094325151390</t>
  </si>
  <si>
    <t>OOHASHI_JP_82509290103</t>
  </si>
  <si>
    <t>PJP030162697</t>
  </si>
  <si>
    <t>01033911199</t>
  </si>
  <si>
    <t>08724</t>
  </si>
  <si>
    <t>6094325151942</t>
  </si>
  <si>
    <t>OOHASHI_JP_82509290104</t>
  </si>
  <si>
    <t>PJP030138586</t>
  </si>
  <si>
    <t>6094325152208</t>
  </si>
  <si>
    <t>OOHASHI_JP_82509290105</t>
  </si>
  <si>
    <t>PJP030157773</t>
  </si>
  <si>
    <t>유동주</t>
  </si>
  <si>
    <t>01037276314</t>
  </si>
  <si>
    <t>21074</t>
  </si>
  <si>
    <t>6094325151983</t>
  </si>
  <si>
    <t>OOHASHI_JP_82509290106</t>
  </si>
  <si>
    <t>PJP030150072</t>
  </si>
  <si>
    <t>01024420406</t>
  </si>
  <si>
    <t>06241</t>
  </si>
  <si>
    <t>6094325152047</t>
  </si>
  <si>
    <t>OOHASHI_JP_82509290107</t>
  </si>
  <si>
    <t>PJP030165963</t>
  </si>
  <si>
    <t>6094325150817</t>
  </si>
  <si>
    <t>OOHASHI_JP_82509290108</t>
  </si>
  <si>
    <t>PJP030153165</t>
  </si>
  <si>
    <t>6094325152118</t>
  </si>
  <si>
    <t>OOHASHI_JP_82509290003</t>
  </si>
  <si>
    <r>
      <t>INVOICE -</t>
    </r>
    <r>
      <rPr>
        <b/>
        <sz val="12"/>
        <color theme="1"/>
        <rFont val="맑은 고딕"/>
        <family val="3"/>
        <charset val="129"/>
        <scheme val="major"/>
      </rPr>
      <t xml:space="preserve"> BRCH USA </t>
    </r>
    <r>
      <rPr>
        <b/>
        <sz val="11"/>
        <color theme="1"/>
        <rFont val="맑은 고딕"/>
        <family val="3"/>
        <charset val="129"/>
        <scheme val="major"/>
      </rPr>
      <t xml:space="preserve">  2025.09</t>
    </r>
    <phoneticPr fontId="10" type="noConversion"/>
  </si>
  <si>
    <t>LHR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</si>
</sst>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&quot;₩&quot;* #,##0_-;\-&quot;₩&quot;* #,##0_-;_-&quot;₩&quot;* &quot;-&quot;_-;_-@_-"/>
    <numFmt numFmtId="41" formatCode="_-* #,##0_-;\-* #,##0_-;_-* &quot;-&quot;_-;_-@_-"/>
    <numFmt numFmtId="24" formatCode="\$#,##0_);[Red]\(\$#,##0\)"/>
    <numFmt numFmtId="26" formatCode="\$#,##0.00_);[Red]\(\$#,##0.00\)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\$#,##0.00"/>
    <numFmt numFmtId="181" formatCode="0.00_);[Red]\(0.00\)"/>
    <numFmt numFmtId="182" formatCode="_-[$₩-412]* #,##0.00_-;\-[$₩-412]* #,##0.00_-;_-[$₩-412]* &quot;-&quot;??_-;_-@_-"/>
    <numFmt numFmtId="183" formatCode="_-[$₩-412]* #,##0_-;\-[$₩-412]* #,##0_-;_-[$₩-412]* &quot;-&quot;??_-;_-@_-"/>
    <numFmt numFmtId="184" formatCode="_-* #,##0.00_-;\-* #,##0.00_-;_-* &quot;-&quot;_-;_-@_-"/>
    <numFmt numFmtId="185" formatCode="[$€-2]\ #,##0.00;[Red]\-[$€-2]\ #,##0.00"/>
    <numFmt numFmtId="186" formatCode="_-* #,##0_-;\-* #,##0_-;_-* &quot;-&quot;??_-;_-@_-"/>
    <numFmt numFmtId="187" formatCode="_-\$* #,##0.00_ ;_-\$* \-#,##0.00\ ;_-\$* &quot;-&quot;??_ ;_-@_ "/>
  </numFmts>
  <fonts count="55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맑은 고딕"/>
      <family val="2"/>
      <charset val="129"/>
    </font>
    <font>
      <sz val="10"/>
      <color theme="1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sz val="11"/>
      <color theme="1"/>
      <name val="LG스마트체2.0 Regular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FF0000"/>
      <name val="LG스마트체2.0 Regular"/>
      <family val="3"/>
      <charset val="129"/>
    </font>
    <font>
      <b/>
      <sz val="12"/>
      <color rgb="FF0070C0"/>
      <name val="맑은 고딕"/>
      <family val="3"/>
      <charset val="129"/>
      <scheme val="minor"/>
    </font>
    <font>
      <sz val="11"/>
      <color rgb="FF0070C0"/>
      <name val="LG스마트체2.0 Regular"/>
      <family val="3"/>
      <charset val="129"/>
    </font>
    <font>
      <b/>
      <sz val="9"/>
      <color rgb="FF0070C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indexed="8"/>
      <name val="LG스마트체2.0 Regular"/>
      <family val="3"/>
      <charset val="129"/>
    </font>
    <font>
      <sz val="11"/>
      <color rgb="FFFF0000"/>
      <name val="LG스마트체2.0 Regular"/>
      <family val="3"/>
      <charset val="129"/>
    </font>
    <font>
      <sz val="11"/>
      <color rgb="FF000000"/>
      <name val="LG스마트체2.0 Regular"/>
      <family val="3"/>
      <charset val="129"/>
    </font>
    <font>
      <b/>
      <sz val="11"/>
      <color rgb="FF0D0D0D"/>
      <name val="LG스마트체2.0 Regular"/>
      <family val="3"/>
      <charset val="129"/>
    </font>
    <font>
      <sz val="11"/>
      <color rgb="FF0D0D0D"/>
      <name val="LG스마트체2.0 Regular"/>
      <family val="3"/>
      <charset val="129"/>
    </font>
    <font>
      <b/>
      <sz val="10"/>
      <name val="맑은 고딕"/>
      <family val="3"/>
      <charset val="129"/>
    </font>
    <font>
      <sz val="16"/>
      <color rgb="FF0070C0"/>
      <name val="맑은 고딕"/>
      <family val="3"/>
      <charset val="129"/>
      <scheme val="minor"/>
    </font>
    <font>
      <sz val="11"/>
      <color rgb="FF00B0F0"/>
      <name val="LG스마트체2.0 Regular"/>
      <family val="3"/>
      <charset val="129"/>
    </font>
    <font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9EDD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" borderId="0"/>
    <xf numFmtId="42" fontId="6" fillId="2" borderId="0" applyFont="0" applyFill="0" applyBorder="0" applyAlignment="0" applyProtection="0"/>
    <xf numFmtId="41" fontId="6" fillId="2" borderId="0" applyFont="0" applyFill="0" applyBorder="0" applyAlignment="0" applyProtection="0">
      <alignment vertical="center"/>
    </xf>
    <xf numFmtId="0" fontId="7" fillId="2" borderId="0">
      <alignment vertical="center"/>
    </xf>
    <xf numFmtId="41" fontId="7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8" fillId="2" borderId="0"/>
    <xf numFmtId="0" fontId="6" fillId="2" borderId="0"/>
    <xf numFmtId="42" fontId="6" fillId="2" borderId="0" applyFont="0" applyFill="0" applyBorder="0" applyAlignment="0" applyProtection="0"/>
    <xf numFmtId="41" fontId="6" fillId="2" borderId="0">
      <alignment vertical="top"/>
    </xf>
    <xf numFmtId="0" fontId="9" fillId="2" borderId="0" applyNumberFormat="0" applyFill="0" applyBorder="0" applyAlignment="0" applyProtection="0"/>
    <xf numFmtId="9" fontId="6" fillId="2" borderId="0" applyFont="0" applyFill="0" applyBorder="0" applyAlignment="0" applyProtection="0">
      <alignment vertical="center"/>
    </xf>
    <xf numFmtId="0" fontId="6" fillId="2" borderId="0"/>
    <xf numFmtId="0" fontId="4" fillId="2" borderId="0"/>
    <xf numFmtId="0" fontId="6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4" fillId="2" borderId="0">
      <alignment vertical="center"/>
    </xf>
    <xf numFmtId="41" fontId="4" fillId="2" borderId="0" applyFont="0" applyFill="0" applyBorder="0" applyAlignment="0" applyProtection="0">
      <alignment vertical="center"/>
    </xf>
    <xf numFmtId="42" fontId="4" fillId="2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3" fillId="0" borderId="0" xfId="0" applyFont="1" applyAlignment="1"/>
    <xf numFmtId="3" fontId="3" fillId="0" borderId="0" xfId="0" applyNumberFormat="1" applyFont="1" applyAlignment="1"/>
    <xf numFmtId="4" fontId="3" fillId="0" borderId="0" xfId="0" applyNumberFormat="1" applyFont="1" applyAlignment="1"/>
    <xf numFmtId="0" fontId="13" fillId="2" borderId="0" xfId="10" applyFont="1" applyAlignment="1">
      <alignment vertical="center"/>
    </xf>
    <xf numFmtId="0" fontId="13" fillId="2" borderId="0" xfId="10" applyFont="1" applyAlignment="1">
      <alignment vertical="top" wrapText="1"/>
    </xf>
    <xf numFmtId="0" fontId="16" fillId="2" borderId="0" xfId="10" applyFont="1" applyAlignment="1">
      <alignment vertical="center"/>
    </xf>
    <xf numFmtId="0" fontId="18" fillId="4" borderId="1" xfId="10" applyFont="1" applyFill="1" applyBorder="1" applyAlignment="1">
      <alignment horizontal="center" vertical="center" wrapText="1"/>
    </xf>
    <xf numFmtId="0" fontId="19" fillId="2" borderId="0" xfId="10" applyFont="1" applyAlignment="1">
      <alignment vertical="center"/>
    </xf>
    <xf numFmtId="0" fontId="1" fillId="2" borderId="0" xfId="18">
      <alignment vertical="center"/>
    </xf>
    <xf numFmtId="42" fontId="13" fillId="2" borderId="0" xfId="10" applyNumberFormat="1" applyFont="1" applyAlignment="1">
      <alignment vertical="center"/>
    </xf>
    <xf numFmtId="0" fontId="21" fillId="2" borderId="0" xfId="20" applyFont="1">
      <alignment vertical="center"/>
    </xf>
    <xf numFmtId="0" fontId="21" fillId="2" borderId="0" xfId="20" applyFont="1" applyAlignment="1">
      <alignment horizontal="center" vertical="center"/>
    </xf>
    <xf numFmtId="0" fontId="23" fillId="0" borderId="0" xfId="0" applyFont="1">
      <alignment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2" fillId="6" borderId="14" xfId="0" applyFont="1" applyFill="1" applyBorder="1" applyAlignment="1">
      <alignment horizontal="center" vertical="center"/>
    </xf>
    <xf numFmtId="41" fontId="23" fillId="0" borderId="8" xfId="1" applyFont="1" applyBorder="1" applyAlignment="1">
      <alignment horizontal="center" vertical="center"/>
    </xf>
    <xf numFmtId="41" fontId="23" fillId="0" borderId="9" xfId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41" fontId="23" fillId="0" borderId="3" xfId="1" applyFont="1" applyBorder="1" applyAlignment="1">
      <alignment horizontal="center" vertical="center"/>
    </xf>
    <xf numFmtId="41" fontId="23" fillId="0" borderId="2" xfId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41" fontId="23" fillId="0" borderId="5" xfId="1" applyFont="1" applyBorder="1" applyAlignment="1">
      <alignment horizontal="center" vertical="center"/>
    </xf>
    <xf numFmtId="41" fontId="23" fillId="0" borderId="6" xfId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1" fontId="23" fillId="0" borderId="10" xfId="1" applyFont="1" applyBorder="1" applyAlignment="1">
      <alignment horizontal="right" vertical="center"/>
    </xf>
    <xf numFmtId="41" fontId="23" fillId="0" borderId="18" xfId="1" applyFont="1" applyBorder="1" applyAlignment="1">
      <alignment horizontal="right" vertical="center"/>
    </xf>
    <xf numFmtId="0" fontId="23" fillId="0" borderId="22" xfId="0" applyFont="1" applyBorder="1">
      <alignment vertical="center"/>
    </xf>
    <xf numFmtId="0" fontId="22" fillId="0" borderId="0" xfId="0" applyFont="1">
      <alignment vertical="center"/>
    </xf>
    <xf numFmtId="49" fontId="24" fillId="8" borderId="1" xfId="0" applyNumberFormat="1" applyFont="1" applyFill="1" applyBorder="1" applyAlignment="1">
      <alignment horizontal="center" vertical="center" wrapText="1"/>
    </xf>
    <xf numFmtId="49" fontId="25" fillId="2" borderId="1" xfId="0" applyNumberFormat="1" applyFont="1" applyFill="1" applyBorder="1" applyAlignment="1">
      <alignment horizontal="center" vertical="center"/>
    </xf>
    <xf numFmtId="41" fontId="25" fillId="2" borderId="1" xfId="1" applyFont="1" applyFill="1" applyBorder="1" applyAlignment="1">
      <alignment horizontal="center" vertical="center"/>
    </xf>
    <xf numFmtId="184" fontId="25" fillId="2" borderId="1" xfId="1" applyNumberFormat="1" applyFont="1" applyFill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left" vertical="center"/>
    </xf>
    <xf numFmtId="183" fontId="25" fillId="2" borderId="1" xfId="0" applyNumberFormat="1" applyFont="1" applyFill="1" applyBorder="1" applyAlignment="1">
      <alignment horizontal="left" vertical="center"/>
    </xf>
    <xf numFmtId="182" fontId="25" fillId="2" borderId="1" xfId="2" applyNumberFormat="1" applyFont="1" applyFill="1" applyBorder="1" applyAlignment="1">
      <alignment horizontal="left" vertical="center"/>
    </xf>
    <xf numFmtId="0" fontId="23" fillId="0" borderId="0" xfId="0" quotePrefix="1" applyFont="1">
      <alignment vertical="center"/>
    </xf>
    <xf numFmtId="0" fontId="26" fillId="0" borderId="0" xfId="0" applyFont="1">
      <alignment vertical="center"/>
    </xf>
    <xf numFmtId="176" fontId="26" fillId="0" borderId="0" xfId="0" applyNumberFormat="1" applyFont="1">
      <alignment vertical="center"/>
    </xf>
    <xf numFmtId="41" fontId="26" fillId="0" borderId="0" xfId="1" applyFont="1">
      <alignment vertical="center"/>
    </xf>
    <xf numFmtId="179" fontId="28" fillId="3" borderId="1" xfId="1" applyNumberFormat="1" applyFont="1" applyFill="1" applyBorder="1">
      <alignment vertical="center"/>
    </xf>
    <xf numFmtId="179" fontId="29" fillId="3" borderId="1" xfId="1" applyNumberFormat="1" applyFont="1" applyFill="1" applyBorder="1">
      <alignment vertical="center"/>
    </xf>
    <xf numFmtId="0" fontId="27" fillId="0" borderId="0" xfId="0" applyFont="1">
      <alignment vertical="center"/>
    </xf>
    <xf numFmtId="177" fontId="30" fillId="5" borderId="11" xfId="2" applyNumberFormat="1" applyFont="1" applyFill="1" applyBorder="1" applyAlignment="1">
      <alignment horizontal="center" vertical="center" wrapText="1"/>
    </xf>
    <xf numFmtId="177" fontId="31" fillId="5" borderId="11" xfId="2" applyNumberFormat="1" applyFont="1" applyFill="1" applyBorder="1" applyAlignment="1">
      <alignment horizontal="center" vertical="center" wrapText="1"/>
    </xf>
    <xf numFmtId="177" fontId="34" fillId="5" borderId="11" xfId="2" applyNumberFormat="1" applyFont="1" applyFill="1" applyBorder="1" applyAlignment="1">
      <alignment horizontal="center" vertical="center" wrapText="1"/>
    </xf>
    <xf numFmtId="177" fontId="30" fillId="5" borderId="11" xfId="2" quotePrefix="1" applyNumberFormat="1" applyFont="1" applyFill="1" applyBorder="1" applyAlignment="1">
      <alignment horizontal="left" vertical="center" wrapText="1"/>
    </xf>
    <xf numFmtId="177" fontId="27" fillId="5" borderId="11" xfId="2" applyNumberFormat="1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0" fontId="30" fillId="7" borderId="0" xfId="0" applyFont="1" applyFill="1" applyAlignment="1"/>
    <xf numFmtId="0" fontId="30" fillId="3" borderId="0" xfId="0" applyFont="1" applyFill="1" applyAlignment="1"/>
    <xf numFmtId="176" fontId="30" fillId="7" borderId="0" xfId="0" applyNumberFormat="1" applyFont="1" applyFill="1" applyAlignment="1"/>
    <xf numFmtId="176" fontId="26" fillId="0" borderId="15" xfId="0" applyNumberFormat="1" applyFont="1" applyBorder="1" applyAlignment="1"/>
    <xf numFmtId="181" fontId="26" fillId="0" borderId="15" xfId="0" applyNumberFormat="1" applyFont="1" applyBorder="1" applyAlignment="1"/>
    <xf numFmtId="176" fontId="26" fillId="0" borderId="15" xfId="0" applyNumberFormat="1" applyFont="1" applyBorder="1" applyAlignment="1">
      <alignment horizontal="center"/>
    </xf>
    <xf numFmtId="179" fontId="26" fillId="0" borderId="24" xfId="1" applyNumberFormat="1" applyFont="1" applyBorder="1">
      <alignment vertical="center"/>
    </xf>
    <xf numFmtId="179" fontId="26" fillId="0" borderId="23" xfId="1" applyNumberFormat="1" applyFont="1" applyBorder="1">
      <alignment vertical="center"/>
    </xf>
    <xf numFmtId="179" fontId="26" fillId="0" borderId="15" xfId="1" applyNumberFormat="1" applyFont="1" applyBorder="1">
      <alignment vertical="center"/>
    </xf>
    <xf numFmtId="178" fontId="26" fillId="0" borderId="0" xfId="1" applyNumberFormat="1" applyFont="1" applyBorder="1">
      <alignment vertical="center"/>
    </xf>
    <xf numFmtId="0" fontId="36" fillId="0" borderId="0" xfId="0" applyFont="1" applyAlignment="1">
      <alignment horizontal="center" vertical="center"/>
    </xf>
    <xf numFmtId="177" fontId="31" fillId="5" borderId="21" xfId="2" applyNumberFormat="1" applyFont="1" applyFill="1" applyBorder="1" applyAlignment="1">
      <alignment horizontal="center" vertical="center" wrapText="1"/>
    </xf>
    <xf numFmtId="181" fontId="26" fillId="0" borderId="15" xfId="0" applyNumberFormat="1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>
      <alignment vertical="center"/>
    </xf>
    <xf numFmtId="0" fontId="16" fillId="0" borderId="28" xfId="0" applyFont="1" applyBorder="1" applyAlignment="1">
      <alignment horizontal="right" vertical="center"/>
    </xf>
    <xf numFmtId="0" fontId="22" fillId="6" borderId="0" xfId="0" applyFont="1" applyFill="1">
      <alignment vertical="center"/>
    </xf>
    <xf numFmtId="0" fontId="23" fillId="0" borderId="0" xfId="0" applyFont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>
      <alignment vertical="center"/>
    </xf>
    <xf numFmtId="183" fontId="26" fillId="0" borderId="15" xfId="1" applyNumberFormat="1" applyFont="1" applyBorder="1" applyAlignment="1">
      <alignment horizontal="center"/>
    </xf>
    <xf numFmtId="41" fontId="37" fillId="0" borderId="0" xfId="1" applyFont="1" applyAlignment="1">
      <alignment horizontal="center" vertical="center"/>
    </xf>
    <xf numFmtId="177" fontId="30" fillId="11" borderId="11" xfId="2" applyNumberFormat="1" applyFont="1" applyFill="1" applyBorder="1" applyAlignment="1">
      <alignment horizontal="center" vertical="center" wrapText="1"/>
    </xf>
    <xf numFmtId="0" fontId="38" fillId="9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26" fontId="38" fillId="0" borderId="1" xfId="0" applyNumberFormat="1" applyFont="1" applyBorder="1" applyAlignment="1">
      <alignment horizontal="center" vertical="center"/>
    </xf>
    <xf numFmtId="3" fontId="38" fillId="0" borderId="1" xfId="0" applyNumberFormat="1" applyFont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26" fontId="38" fillId="2" borderId="1" xfId="0" applyNumberFormat="1" applyFont="1" applyFill="1" applyBorder="1" applyAlignment="1">
      <alignment horizontal="center" vertical="center"/>
    </xf>
    <xf numFmtId="3" fontId="38" fillId="2" borderId="1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26" fontId="38" fillId="3" borderId="1" xfId="0" applyNumberFormat="1" applyFont="1" applyFill="1" applyBorder="1" applyAlignment="1">
      <alignment horizontal="center" vertical="center"/>
    </xf>
    <xf numFmtId="3" fontId="38" fillId="3" borderId="1" xfId="0" applyNumberFormat="1" applyFont="1" applyFill="1" applyBorder="1" applyAlignment="1">
      <alignment horizontal="center" vertical="center"/>
    </xf>
    <xf numFmtId="185" fontId="38" fillId="0" borderId="1" xfId="0" applyNumberFormat="1" applyFont="1" applyBorder="1" applyAlignment="1">
      <alignment horizontal="center" vertical="center"/>
    </xf>
    <xf numFmtId="185" fontId="38" fillId="2" borderId="1" xfId="0" applyNumberFormat="1" applyFont="1" applyFill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41" fontId="26" fillId="0" borderId="0" xfId="1" applyFont="1" applyAlignment="1">
      <alignment horizontal="center" vertical="center"/>
    </xf>
    <xf numFmtId="184" fontId="23" fillId="0" borderId="3" xfId="1" applyNumberFormat="1" applyFont="1" applyBorder="1" applyAlignment="1">
      <alignment horizontal="center" vertical="center"/>
    </xf>
    <xf numFmtId="184" fontId="23" fillId="0" borderId="5" xfId="1" applyNumberFormat="1" applyFont="1" applyBorder="1" applyAlignment="1">
      <alignment horizontal="center" vertical="center"/>
    </xf>
    <xf numFmtId="0" fontId="41" fillId="2" borderId="0" xfId="10" applyFont="1" applyAlignment="1">
      <alignment vertical="center"/>
    </xf>
    <xf numFmtId="2" fontId="43" fillId="2" borderId="0" xfId="10" applyNumberFormat="1" applyFont="1" applyAlignment="1">
      <alignment horizontal="center" vertical="center"/>
    </xf>
    <xf numFmtId="0" fontId="46" fillId="0" borderId="0" xfId="0" applyFont="1">
      <alignment vertical="center"/>
    </xf>
    <xf numFmtId="0" fontId="47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41" fontId="46" fillId="0" borderId="0" xfId="1" applyFont="1">
      <alignment vertical="center"/>
    </xf>
    <xf numFmtId="0" fontId="45" fillId="2" borderId="0" xfId="10" applyFont="1" applyAlignment="1">
      <alignment vertical="center"/>
    </xf>
    <xf numFmtId="0" fontId="50" fillId="0" borderId="17" xfId="0" applyFont="1" applyBorder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46" fillId="0" borderId="0" xfId="0" applyNumberFormat="1" applyFont="1">
      <alignment vertical="center"/>
    </xf>
    <xf numFmtId="184" fontId="46" fillId="0" borderId="0" xfId="1" applyNumberFormat="1" applyFont="1">
      <alignment vertical="center"/>
    </xf>
    <xf numFmtId="2" fontId="48" fillId="0" borderId="1" xfId="0" applyNumberFormat="1" applyFont="1" applyBorder="1" applyAlignment="1">
      <alignment horizontal="center" vertical="center"/>
    </xf>
    <xf numFmtId="24" fontId="46" fillId="0" borderId="0" xfId="0" applyNumberFormat="1" applyFont="1">
      <alignment vertical="center"/>
    </xf>
    <xf numFmtId="177" fontId="51" fillId="5" borderId="11" xfId="2" quotePrefix="1" applyNumberFormat="1" applyFont="1" applyFill="1" applyBorder="1" applyAlignment="1">
      <alignment horizontal="center" vertical="center" wrapText="1"/>
    </xf>
    <xf numFmtId="41" fontId="47" fillId="0" borderId="1" xfId="1" applyFont="1" applyBorder="1">
      <alignment vertical="center"/>
    </xf>
    <xf numFmtId="41" fontId="53" fillId="0" borderId="1" xfId="1" applyFont="1" applyBorder="1">
      <alignment vertical="center"/>
    </xf>
    <xf numFmtId="0" fontId="53" fillId="0" borderId="1" xfId="0" applyFont="1" applyBorder="1" applyAlignment="1">
      <alignment horizontal="center" vertical="center"/>
    </xf>
    <xf numFmtId="186" fontId="46" fillId="0" borderId="0" xfId="0" applyNumberFormat="1" applyFont="1">
      <alignment vertical="center"/>
    </xf>
    <xf numFmtId="41" fontId="40" fillId="0" borderId="1" xfId="1" applyFont="1" applyBorder="1">
      <alignment vertical="center"/>
    </xf>
    <xf numFmtId="187" fontId="29" fillId="3" borderId="1" xfId="1" applyNumberFormat="1" applyFont="1" applyFill="1" applyBorder="1">
      <alignment vertical="center"/>
    </xf>
    <xf numFmtId="26" fontId="20" fillId="5" borderId="1" xfId="10" applyNumberFormat="1" applyFont="1" applyFill="1" applyBorder="1" applyAlignment="1">
      <alignment horizontal="center" vertical="center" wrapText="1"/>
    </xf>
    <xf numFmtId="26" fontId="17" fillId="10" borderId="1" xfId="4" applyNumberFormat="1" applyFont="1" applyFill="1" applyBorder="1" applyAlignment="1">
      <alignment horizontal="center" vertical="center"/>
    </xf>
    <xf numFmtId="26" fontId="26" fillId="0" borderId="15" xfId="1" applyNumberFormat="1" applyFont="1" applyBorder="1">
      <alignment vertical="center"/>
    </xf>
    <xf numFmtId="177" fontId="30" fillId="14" borderId="11" xfId="2" applyNumberFormat="1" applyFont="1" applyFill="1" applyBorder="1" applyAlignment="1">
      <alignment horizontal="center" vertical="center" wrapText="1"/>
    </xf>
    <xf numFmtId="177" fontId="31" fillId="14" borderId="21" xfId="2" applyNumberFormat="1" applyFont="1" applyFill="1" applyBorder="1" applyAlignment="1">
      <alignment horizontal="center" vertical="center" wrapText="1"/>
    </xf>
    <xf numFmtId="177" fontId="31" fillId="14" borderId="11" xfId="2" applyNumberFormat="1" applyFont="1" applyFill="1" applyBorder="1" applyAlignment="1">
      <alignment horizontal="center" vertical="center" wrapText="1"/>
    </xf>
    <xf numFmtId="177" fontId="34" fillId="14" borderId="11" xfId="2" applyNumberFormat="1" applyFont="1" applyFill="1" applyBorder="1" applyAlignment="1">
      <alignment horizontal="center" vertical="center" wrapText="1"/>
    </xf>
    <xf numFmtId="177" fontId="30" fillId="14" borderId="11" xfId="2" quotePrefix="1" applyNumberFormat="1" applyFont="1" applyFill="1" applyBorder="1" applyAlignment="1">
      <alignment horizontal="left" vertical="center" wrapText="1"/>
    </xf>
    <xf numFmtId="177" fontId="51" fillId="14" borderId="11" xfId="2" quotePrefix="1" applyNumberFormat="1" applyFont="1" applyFill="1" applyBorder="1" applyAlignment="1">
      <alignment horizontal="center" vertical="center" wrapText="1"/>
    </xf>
    <xf numFmtId="177" fontId="27" fillId="14" borderId="11" xfId="2" applyNumberFormat="1" applyFont="1" applyFill="1" applyBorder="1" applyAlignment="1">
      <alignment horizontal="center" vertical="center" wrapText="1"/>
    </xf>
    <xf numFmtId="0" fontId="17" fillId="4" borderId="1" xfId="10" applyFont="1" applyFill="1" applyBorder="1" applyAlignment="1">
      <alignment horizontal="center" vertical="center"/>
    </xf>
    <xf numFmtId="49" fontId="17" fillId="4" borderId="1" xfId="4" applyNumberFormat="1" applyFont="1" applyFill="1" applyBorder="1" applyAlignment="1">
      <alignment horizontal="center" vertical="center"/>
    </xf>
    <xf numFmtId="0" fontId="17" fillId="4" borderId="1" xfId="4" applyNumberFormat="1" applyFont="1" applyFill="1" applyBorder="1" applyAlignment="1">
      <alignment horizontal="center" vertical="center"/>
    </xf>
    <xf numFmtId="41" fontId="17" fillId="4" borderId="1" xfId="12" applyFont="1" applyFill="1" applyBorder="1" applyAlignment="1">
      <alignment horizontal="center" vertical="center"/>
    </xf>
    <xf numFmtId="180" fontId="17" fillId="4" borderId="1" xfId="4" applyNumberFormat="1" applyFont="1" applyFill="1" applyBorder="1" applyAlignment="1">
      <alignment horizontal="center" vertical="center"/>
    </xf>
    <xf numFmtId="0" fontId="19" fillId="2" borderId="1" xfId="10" applyFont="1" applyBorder="1" applyAlignment="1">
      <alignment horizontal="center" vertical="center"/>
    </xf>
    <xf numFmtId="42" fontId="19" fillId="5" borderId="1" xfId="4" applyFont="1" applyFill="1" applyBorder="1" applyAlignment="1">
      <alignment horizontal="center" vertical="center"/>
    </xf>
    <xf numFmtId="0" fontId="52" fillId="2" borderId="0" xfId="10" applyFont="1" applyAlignment="1">
      <alignment horizontal="center" vertical="center"/>
    </xf>
    <xf numFmtId="0" fontId="14" fillId="2" borderId="25" xfId="10" applyFont="1" applyBorder="1" applyAlignment="1">
      <alignment horizontal="center" vertical="center"/>
    </xf>
    <xf numFmtId="0" fontId="14" fillId="2" borderId="26" xfId="10" applyFont="1" applyBorder="1" applyAlignment="1">
      <alignment horizontal="center" vertical="center"/>
    </xf>
    <xf numFmtId="0" fontId="14" fillId="2" borderId="27" xfId="10" applyFont="1" applyBorder="1" applyAlignment="1">
      <alignment horizontal="center" vertical="center"/>
    </xf>
    <xf numFmtId="0" fontId="13" fillId="2" borderId="0" xfId="10" applyFont="1" applyAlignment="1">
      <alignment horizontal="left" vertical="top" wrapText="1"/>
    </xf>
    <xf numFmtId="0" fontId="17" fillId="4" borderId="1" xfId="10" applyFont="1" applyFill="1" applyBorder="1" applyAlignment="1">
      <alignment horizontal="distributed" vertical="center" indent="2"/>
    </xf>
    <xf numFmtId="0" fontId="18" fillId="2" borderId="1" xfId="10" applyFont="1" applyBorder="1"/>
    <xf numFmtId="2" fontId="43" fillId="2" borderId="22" xfId="10" applyNumberFormat="1" applyFont="1" applyBorder="1" applyAlignment="1">
      <alignment horizontal="center" vertical="center"/>
    </xf>
    <xf numFmtId="0" fontId="44" fillId="12" borderId="22" xfId="10" applyFont="1" applyFill="1" applyBorder="1" applyAlignment="1">
      <alignment horizontal="center" vertical="center"/>
    </xf>
    <xf numFmtId="1" fontId="19" fillId="5" borderId="1" xfId="4" applyNumberFormat="1" applyFont="1" applyFill="1" applyBorder="1" applyAlignment="1">
      <alignment horizontal="center" vertical="center"/>
    </xf>
    <xf numFmtId="179" fontId="28" fillId="3" borderId="19" xfId="1" applyNumberFormat="1" applyFont="1" applyFill="1" applyBorder="1" applyAlignment="1">
      <alignment horizontal="center" vertical="center"/>
    </xf>
    <xf numFmtId="179" fontId="28" fillId="3" borderId="20" xfId="1" applyNumberFormat="1" applyFont="1" applyFill="1" applyBorder="1" applyAlignment="1">
      <alignment horizontal="center" vertical="center"/>
    </xf>
    <xf numFmtId="0" fontId="26" fillId="2" borderId="0" xfId="21" applyFont="1" applyAlignment="1">
      <alignment horizontal="center" vertical="center"/>
    </xf>
    <xf numFmtId="0" fontId="26" fillId="2" borderId="0" xfId="21" applyFont="1">
      <alignment vertical="center"/>
    </xf>
    <xf numFmtId="0" fontId="36" fillId="2" borderId="0" xfId="21" applyFont="1" applyAlignment="1">
      <alignment horizontal="left" vertical="center"/>
    </xf>
    <xf numFmtId="176" fontId="26" fillId="2" borderId="0" xfId="21" applyNumberFormat="1" applyFont="1">
      <alignment vertical="center"/>
    </xf>
    <xf numFmtId="41" fontId="26" fillId="2" borderId="0" xfId="22" applyFont="1">
      <alignment vertical="center"/>
    </xf>
    <xf numFmtId="179" fontId="28" fillId="3" borderId="19" xfId="22" applyNumberFormat="1" applyFont="1" applyFill="1" applyBorder="1" applyAlignment="1">
      <alignment horizontal="center" vertical="center"/>
    </xf>
    <xf numFmtId="179" fontId="28" fillId="3" borderId="20" xfId="22" applyNumberFormat="1" applyFont="1" applyFill="1" applyBorder="1" applyAlignment="1">
      <alignment horizontal="center" vertical="center"/>
    </xf>
    <xf numFmtId="179" fontId="28" fillId="3" borderId="1" xfId="22" applyNumberFormat="1" applyFont="1" applyFill="1" applyBorder="1">
      <alignment vertical="center"/>
    </xf>
    <xf numFmtId="179" fontId="29" fillId="3" borderId="1" xfId="22" applyNumberFormat="1" applyFont="1" applyFill="1" applyBorder="1">
      <alignment vertical="center"/>
    </xf>
    <xf numFmtId="0" fontId="27" fillId="2" borderId="0" xfId="21" applyFont="1">
      <alignment vertical="center"/>
    </xf>
    <xf numFmtId="177" fontId="30" fillId="5" borderId="11" xfId="23" applyNumberFormat="1" applyFont="1" applyFill="1" applyBorder="1" applyAlignment="1">
      <alignment horizontal="center" vertical="center" wrapText="1"/>
    </xf>
    <xf numFmtId="177" fontId="30" fillId="14" borderId="11" xfId="23" applyNumberFormat="1" applyFont="1" applyFill="1" applyBorder="1" applyAlignment="1">
      <alignment horizontal="center" vertical="center" wrapText="1"/>
    </xf>
    <xf numFmtId="177" fontId="31" fillId="14" borderId="11" xfId="23" applyNumberFormat="1" applyFont="1" applyFill="1" applyBorder="1" applyAlignment="1">
      <alignment horizontal="center" vertical="center" wrapText="1"/>
    </xf>
    <xf numFmtId="177" fontId="34" fillId="14" borderId="11" xfId="23" applyNumberFormat="1" applyFont="1" applyFill="1" applyBorder="1" applyAlignment="1">
      <alignment horizontal="center" vertical="center" wrapText="1"/>
    </xf>
    <xf numFmtId="177" fontId="30" fillId="14" borderId="11" xfId="23" quotePrefix="1" applyNumberFormat="1" applyFont="1" applyFill="1" applyBorder="1" applyAlignment="1">
      <alignment horizontal="left" vertical="center" wrapText="1"/>
    </xf>
    <xf numFmtId="177" fontId="51" fillId="14" borderId="11" xfId="23" quotePrefix="1" applyNumberFormat="1" applyFont="1" applyFill="1" applyBorder="1" applyAlignment="1">
      <alignment horizontal="center" vertical="center" wrapText="1"/>
    </xf>
    <xf numFmtId="177" fontId="32" fillId="14" borderId="11" xfId="23" applyNumberFormat="1" applyFont="1" applyFill="1" applyBorder="1" applyAlignment="1">
      <alignment horizontal="center" vertical="center" wrapText="1"/>
    </xf>
    <xf numFmtId="177" fontId="27" fillId="14" borderId="11" xfId="23" applyNumberFormat="1" applyFont="1" applyFill="1" applyBorder="1" applyAlignment="1">
      <alignment horizontal="center" vertical="center" wrapText="1"/>
    </xf>
    <xf numFmtId="0" fontId="35" fillId="2" borderId="0" xfId="21" applyFont="1">
      <alignment vertical="center"/>
    </xf>
    <xf numFmtId="0" fontId="30" fillId="7" borderId="0" xfId="21" applyFont="1" applyFill="1" applyAlignment="1"/>
    <xf numFmtId="0" fontId="30" fillId="3" borderId="0" xfId="21" applyFont="1" applyFill="1" applyAlignment="1"/>
    <xf numFmtId="176" fontId="30" fillId="7" borderId="0" xfId="21" applyNumberFormat="1" applyFont="1" applyFill="1" applyAlignment="1"/>
    <xf numFmtId="176" fontId="26" fillId="2" borderId="15" xfId="21" applyNumberFormat="1" applyFont="1" applyBorder="1" applyAlignment="1">
      <alignment horizontal="center"/>
    </xf>
    <xf numFmtId="176" fontId="26" fillId="2" borderId="15" xfId="21" applyNumberFormat="1" applyFont="1" applyBorder="1" applyAlignment="1"/>
    <xf numFmtId="181" fontId="26" fillId="2" borderId="15" xfId="21" applyNumberFormat="1" applyFont="1" applyBorder="1" applyAlignment="1">
      <alignment horizontal="center"/>
    </xf>
    <xf numFmtId="181" fontId="26" fillId="2" borderId="15" xfId="21" applyNumberFormat="1" applyFont="1" applyBorder="1" applyAlignment="1"/>
    <xf numFmtId="183" fontId="26" fillId="2" borderId="29" xfId="22" applyNumberFormat="1" applyFont="1" applyBorder="1" applyAlignment="1">
      <alignment horizontal="center"/>
    </xf>
    <xf numFmtId="179" fontId="26" fillId="2" borderId="23" xfId="22" applyNumberFormat="1" applyFont="1" applyBorder="1">
      <alignment vertical="center"/>
    </xf>
    <xf numFmtId="179" fontId="26" fillId="2" borderId="15" xfId="22" applyNumberFormat="1" applyFont="1" applyBorder="1">
      <alignment vertical="center"/>
    </xf>
    <xf numFmtId="179" fontId="54" fillId="2" borderId="15" xfId="22" applyNumberFormat="1" applyFont="1" applyBorder="1">
      <alignment vertical="center"/>
    </xf>
    <xf numFmtId="14" fontId="3" fillId="2" borderId="0" xfId="21" applyNumberFormat="1" applyFont="1" applyAlignment="1"/>
    <xf numFmtId="0" fontId="3" fillId="2" borderId="0" xfId="21" applyFont="1" applyAlignment="1"/>
    <xf numFmtId="3" fontId="3" fillId="2" borderId="0" xfId="21" applyNumberFormat="1" applyFont="1" applyAlignment="1"/>
    <xf numFmtId="4" fontId="3" fillId="2" borderId="0" xfId="21" applyNumberFormat="1" applyFont="1" applyAlignment="1"/>
  </cellXfs>
  <cellStyles count="24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쉼표 [0] 3" xfId="22" xr:uid="{4DC496DA-1032-4605-A4BC-188618021B0E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통화 [0] 3" xfId="23" xr:uid="{91CB1851-2B74-4318-941D-5151414D3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표준 5" xfId="21" xr:uid="{25DD2C91-87D0-488C-BBBF-9E9642D2FEC5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85725</xdr:rowOff>
    </xdr:from>
    <xdr:to>
      <xdr:col>7</xdr:col>
      <xdr:colOff>685800</xdr:colOff>
      <xdr:row>54</xdr:row>
      <xdr:rowOff>15240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0C52135-3326-AD20-CE0C-F139645C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475"/>
          <a:ext cx="7524750" cy="762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51060;&#51333;&#54616;\&#52397;&#44396;\9&#50900;\&#44396;&#51088;&#48276;%20&#52293;&#51076;&#45784;\&#48708;&#50508;&#50472;&#50640;&#51060;&#52824;%2025&#45380;%209&#50900;%20&#52397;&#44396;&#45236;&#50669;-&#44397;&#45236;.xlsx" TargetMode="External"/><Relationship Id="rId1" Type="http://schemas.openxmlformats.org/officeDocument/2006/relationships/externalLinkPath" Target="/&#51060;&#51333;&#54616;/&#52397;&#44396;/9&#50900;/&#44396;&#51088;&#48276;%20&#52293;&#51076;&#45784;/&#48708;&#50508;&#50472;&#50640;&#51060;&#52824;%2025&#45380;%209&#50900;%20&#52397;&#44396;&#45236;&#50669;-&#44397;&#452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"/>
      <sheetName val="PDX"/>
      <sheetName val="PDX_IP"/>
      <sheetName val="PDX_GETS"/>
      <sheetName val="PDX_Gny"/>
      <sheetName val="LHR"/>
      <sheetName val="NRT"/>
      <sheetName val="NRT_NYG"/>
      <sheetName val="FRA"/>
      <sheetName val="YNT"/>
      <sheetName val="기타비용"/>
      <sheetName val="MAPPING"/>
      <sheetName val="특이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 t="str">
            <v>상품가격/구간</v>
          </cell>
          <cell r="C16" t="str">
            <v>관우회 창고 비용 (HAWB)</v>
          </cell>
          <cell r="D16" t="str">
            <v>비고</v>
          </cell>
          <cell r="E16" t="str">
            <v>비고</v>
          </cell>
        </row>
        <row r="17">
          <cell r="B17">
            <v>0</v>
          </cell>
          <cell r="C17">
            <v>0</v>
          </cell>
          <cell r="D17">
            <v>7000</v>
          </cell>
          <cell r="E17" t="str">
            <v>TV만 적용</v>
          </cell>
        </row>
        <row r="18">
          <cell r="B18">
            <v>2000</v>
          </cell>
          <cell r="C18">
            <v>1</v>
          </cell>
          <cell r="D18">
            <v>10000</v>
          </cell>
          <cell r="E18" t="str">
            <v>TV + 고가 화물 모두 적용</v>
          </cell>
        </row>
        <row r="19">
          <cell r="B19">
            <v>3000</v>
          </cell>
          <cell r="C19">
            <v>2</v>
          </cell>
          <cell r="D19">
            <v>15000</v>
          </cell>
          <cell r="E19" t="str">
            <v>TV + 고가 화물 모두 적용</v>
          </cell>
        </row>
        <row r="20">
          <cell r="B20">
            <v>4000</v>
          </cell>
          <cell r="C20">
            <v>3</v>
          </cell>
          <cell r="D20">
            <v>20000</v>
          </cell>
          <cell r="E20" t="str">
            <v>TV + 고가 화물 모두 적용</v>
          </cell>
        </row>
        <row r="21">
          <cell r="B21">
            <v>5000</v>
          </cell>
          <cell r="C21">
            <v>4</v>
          </cell>
          <cell r="D21">
            <v>25000</v>
          </cell>
          <cell r="E21" t="str">
            <v>TV + 고가 화물 모두 적용</v>
          </cell>
        </row>
        <row r="23">
          <cell r="B23" t="str">
            <v>Lastmile charge</v>
          </cell>
          <cell r="C23" t="str">
            <v>우체국</v>
          </cell>
        </row>
        <row r="24">
          <cell r="B24">
            <v>0</v>
          </cell>
          <cell r="C24">
            <v>0</v>
          </cell>
        </row>
        <row r="25">
          <cell r="B25">
            <v>2.0099999999999998</v>
          </cell>
          <cell r="C25">
            <v>550</v>
          </cell>
        </row>
        <row r="26">
          <cell r="B26">
            <v>5.01</v>
          </cell>
          <cell r="C26">
            <v>1200</v>
          </cell>
        </row>
        <row r="27">
          <cell r="B27">
            <v>10.01</v>
          </cell>
          <cell r="C27">
            <v>4500</v>
          </cell>
        </row>
        <row r="28">
          <cell r="B28">
            <v>20.010000000000002</v>
          </cell>
          <cell r="C28">
            <v>11000</v>
          </cell>
        </row>
        <row r="29">
          <cell r="B29">
            <v>25.01</v>
          </cell>
          <cell r="C29">
            <v>15000</v>
          </cell>
        </row>
        <row r="30">
          <cell r="B30">
            <v>30</v>
          </cell>
          <cell r="C30">
            <v>15000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8C7E-4FF9-4092-8E1E-978B0679F689}">
  <sheetPr>
    <tabColor rgb="FF92D050"/>
    <pageSetUpPr fitToPage="1"/>
  </sheetPr>
  <dimension ref="A1:N25"/>
  <sheetViews>
    <sheetView view="pageBreakPreview" zoomScaleNormal="100" zoomScaleSheetLayoutView="100" workbookViewId="0">
      <selection activeCell="J8" sqref="J8"/>
    </sheetView>
  </sheetViews>
  <sheetFormatPr defaultColWidth="9" defaultRowHeight="13.2" x14ac:dyDescent="0.4"/>
  <cols>
    <col min="1" max="1" width="13.69921875" style="4" customWidth="1"/>
    <col min="2" max="2" width="21.3984375" style="4" customWidth="1"/>
    <col min="3" max="5" width="9.3984375" style="4" customWidth="1"/>
    <col min="6" max="6" width="14.69921875" style="4" customWidth="1"/>
    <col min="7" max="8" width="11.69921875" style="4" customWidth="1"/>
    <col min="9" max="9" width="18.5" style="4" customWidth="1"/>
    <col min="10" max="10" width="19.5" style="4" bestFit="1" customWidth="1"/>
    <col min="11" max="11" width="13.8984375" style="4" bestFit="1" customWidth="1"/>
    <col min="12" max="15" width="9" style="4"/>
    <col min="16" max="16" width="11.19921875" style="4" bestFit="1" customWidth="1"/>
    <col min="17" max="16384" width="9" style="4"/>
  </cols>
  <sheetData>
    <row r="1" spans="1:14" ht="7.5" customHeight="1" thickBot="1" x14ac:dyDescent="0.45"/>
    <row r="2" spans="1:14" ht="24.9" customHeight="1" thickBot="1" x14ac:dyDescent="0.45">
      <c r="A2" s="132" t="s">
        <v>13599</v>
      </c>
      <c r="B2" s="133"/>
      <c r="C2" s="133"/>
      <c r="D2" s="133"/>
      <c r="E2" s="133"/>
      <c r="F2" s="133"/>
      <c r="G2" s="133"/>
      <c r="H2" s="133"/>
      <c r="I2" s="134"/>
    </row>
    <row r="3" spans="1:14" ht="9.9" customHeight="1" x14ac:dyDescent="0.4"/>
    <row r="4" spans="1:14" ht="51" customHeight="1" x14ac:dyDescent="0.4">
      <c r="A4" s="5" t="s">
        <v>0</v>
      </c>
      <c r="B4" s="135" t="s">
        <v>200</v>
      </c>
      <c r="C4" s="135"/>
      <c r="D4" s="135"/>
      <c r="E4" s="135"/>
      <c r="F4" s="5" t="s">
        <v>1</v>
      </c>
      <c r="G4" s="135" t="s">
        <v>99</v>
      </c>
      <c r="H4" s="135"/>
      <c r="I4" s="135"/>
    </row>
    <row r="5" spans="1:14" ht="21" customHeight="1" x14ac:dyDescent="0.4">
      <c r="A5" s="6" t="s">
        <v>2</v>
      </c>
      <c r="E5" s="139" t="s">
        <v>167</v>
      </c>
      <c r="F5" s="139"/>
      <c r="G5" s="138">
        <v>1635.95</v>
      </c>
      <c r="H5" s="138"/>
      <c r="I5" s="92">
        <v>1394.02</v>
      </c>
    </row>
    <row r="6" spans="1:14" s="8" customFormat="1" ht="24.6" customHeight="1" x14ac:dyDescent="0.35">
      <c r="A6" s="136" t="s">
        <v>3</v>
      </c>
      <c r="B6" s="137"/>
      <c r="C6" s="124" t="s">
        <v>4</v>
      </c>
      <c r="D6" s="124"/>
      <c r="E6" s="124" t="s">
        <v>5</v>
      </c>
      <c r="F6" s="124"/>
      <c r="G6" s="124" t="s">
        <v>6</v>
      </c>
      <c r="H6" s="124"/>
      <c r="I6" s="7" t="s">
        <v>7</v>
      </c>
    </row>
    <row r="7" spans="1:14" s="8" customFormat="1" ht="24.9" customHeight="1" x14ac:dyDescent="0.4">
      <c r="A7" s="129" t="s">
        <v>13600</v>
      </c>
      <c r="B7" s="129"/>
      <c r="C7" s="140"/>
      <c r="D7" s="140"/>
      <c r="E7" s="129"/>
      <c r="F7" s="129"/>
      <c r="G7" s="130"/>
      <c r="H7" s="130"/>
      <c r="I7" s="114">
        <f>LHR!AD3</f>
        <v>2444.7599999999943</v>
      </c>
    </row>
    <row r="8" spans="1:14" s="8" customFormat="1" ht="24.9" customHeight="1" x14ac:dyDescent="0.4">
      <c r="A8" s="129" t="s">
        <v>100</v>
      </c>
      <c r="B8" s="129"/>
      <c r="C8" s="140"/>
      <c r="D8" s="140"/>
      <c r="E8" s="129"/>
      <c r="F8" s="129"/>
      <c r="G8" s="130"/>
      <c r="H8" s="130"/>
      <c r="I8" s="114">
        <f>NRT!Y3</f>
        <v>7569.0800000000399</v>
      </c>
    </row>
    <row r="9" spans="1:14" s="8" customFormat="1" ht="24.9" customHeight="1" x14ac:dyDescent="0.4">
      <c r="A9" s="129" t="s">
        <v>101</v>
      </c>
      <c r="B9" s="129"/>
      <c r="C9" s="140"/>
      <c r="D9" s="140"/>
      <c r="E9" s="129"/>
      <c r="F9" s="129"/>
      <c r="G9" s="130"/>
      <c r="H9" s="130"/>
      <c r="I9" s="114">
        <f>NRT_NYG!Y3</f>
        <v>9373.230000000045</v>
      </c>
    </row>
    <row r="10" spans="1:14" s="8" customFormat="1" ht="24.75" customHeight="1" x14ac:dyDescent="0.4">
      <c r="A10" s="124" t="s">
        <v>8</v>
      </c>
      <c r="B10" s="124"/>
      <c r="C10" s="125"/>
      <c r="D10" s="126"/>
      <c r="E10" s="127"/>
      <c r="F10" s="127"/>
      <c r="G10" s="128"/>
      <c r="H10" s="128"/>
      <c r="I10" s="115">
        <f>SUM(I7:I9)</f>
        <v>19387.07000000008</v>
      </c>
      <c r="N10" s="9"/>
    </row>
    <row r="11" spans="1:14" ht="17.399999999999999" x14ac:dyDescent="0.4">
      <c r="N11" s="9"/>
    </row>
    <row r="12" spans="1:14" ht="17.399999999999999" x14ac:dyDescent="0.4">
      <c r="N12" s="9"/>
    </row>
    <row r="13" spans="1:14" ht="16.5" customHeight="1" x14ac:dyDescent="0.4">
      <c r="E13" s="91"/>
      <c r="F13" s="91"/>
      <c r="G13" s="91"/>
      <c r="H13" s="91"/>
      <c r="N13" s="9"/>
    </row>
    <row r="14" spans="1:14" ht="12" customHeight="1" x14ac:dyDescent="0.4">
      <c r="C14" s="99"/>
      <c r="I14" s="10"/>
    </row>
    <row r="15" spans="1:14" ht="12" customHeight="1" x14ac:dyDescent="0.4">
      <c r="G15" s="131"/>
      <c r="H15" s="131"/>
      <c r="I15" s="131"/>
    </row>
    <row r="16" spans="1:14" ht="12" customHeight="1" x14ac:dyDescent="0.4">
      <c r="G16" s="131"/>
      <c r="H16" s="131"/>
      <c r="I16" s="131"/>
      <c r="J16"/>
    </row>
    <row r="17" spans="4:9" ht="12" customHeight="1" x14ac:dyDescent="0.4">
      <c r="G17" s="131"/>
      <c r="H17" s="131"/>
      <c r="I17" s="131"/>
    </row>
    <row r="18" spans="4:9" x14ac:dyDescent="0.4">
      <c r="G18" s="131"/>
      <c r="H18" s="131"/>
      <c r="I18" s="131"/>
    </row>
    <row r="19" spans="4:9" x14ac:dyDescent="0.4">
      <c r="G19" s="131"/>
      <c r="H19" s="131"/>
      <c r="I19" s="131"/>
    </row>
    <row r="20" spans="4:9" ht="17.399999999999999" x14ac:dyDescent="0.4">
      <c r="E20"/>
      <c r="G20" s="131"/>
      <c r="H20" s="131"/>
      <c r="I20" s="131"/>
    </row>
    <row r="21" spans="4:9" x14ac:dyDescent="0.4">
      <c r="G21" s="131"/>
      <c r="H21" s="131"/>
      <c r="I21" s="131"/>
    </row>
    <row r="25" spans="4:9" ht="17.399999999999999" x14ac:dyDescent="0.4">
      <c r="D25"/>
    </row>
  </sheetData>
  <mergeCells count="26">
    <mergeCell ref="G15:I21"/>
    <mergeCell ref="A2:I2"/>
    <mergeCell ref="B4:E4"/>
    <mergeCell ref="G4:I4"/>
    <mergeCell ref="A6:B6"/>
    <mergeCell ref="C6:D6"/>
    <mergeCell ref="E6:F6"/>
    <mergeCell ref="G6:H6"/>
    <mergeCell ref="G5:H5"/>
    <mergeCell ref="E5:F5"/>
    <mergeCell ref="A8:B8"/>
    <mergeCell ref="C8:D8"/>
    <mergeCell ref="E8:F8"/>
    <mergeCell ref="G8:H8"/>
    <mergeCell ref="A9:B9"/>
    <mergeCell ref="C9:D9"/>
    <mergeCell ref="E9:F9"/>
    <mergeCell ref="G9:H9"/>
    <mergeCell ref="A7:B7"/>
    <mergeCell ref="C7:D7"/>
    <mergeCell ref="E7:F7"/>
    <mergeCell ref="G7:H7"/>
    <mergeCell ref="A10:B10"/>
    <mergeCell ref="C10:D10"/>
    <mergeCell ref="E10:F10"/>
    <mergeCell ref="G10:H10"/>
  </mergeCells>
  <phoneticPr fontId="5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FAE0-7644-42C1-8DDD-7125FED7169C}">
  <sheetPr>
    <tabColor theme="5"/>
  </sheetPr>
  <dimension ref="B1:BM1079"/>
  <sheetViews>
    <sheetView showGridLines="0" tabSelected="1" topLeftCell="R1" zoomScaleNormal="100" workbookViewId="0">
      <selection activeCell="X11" sqref="X11"/>
    </sheetView>
  </sheetViews>
  <sheetFormatPr defaultColWidth="8.69921875" defaultRowHeight="14.4" outlineLevelCol="1" x14ac:dyDescent="0.4"/>
  <cols>
    <col min="1" max="1" width="3" style="144" customWidth="1"/>
    <col min="2" max="3" width="7.5" style="143" customWidth="1"/>
    <col min="4" max="4" width="9.69921875" style="143" bestFit="1" customWidth="1"/>
    <col min="5" max="5" width="12" style="143" bestFit="1" customWidth="1"/>
    <col min="6" max="6" width="12.5" style="143" bestFit="1" customWidth="1"/>
    <col min="7" max="7" width="9" style="143" bestFit="1" customWidth="1"/>
    <col min="8" max="8" width="18.8984375" style="144" customWidth="1"/>
    <col min="9" max="9" width="8.19921875" style="143" bestFit="1" customWidth="1"/>
    <col min="10" max="10" width="14.69921875" style="144" customWidth="1"/>
    <col min="11" max="11" width="5.3984375" style="143" bestFit="1" customWidth="1"/>
    <col min="12" max="12" width="6.19921875" style="144" bestFit="1" customWidth="1"/>
    <col min="13" max="13" width="7.59765625" style="144" customWidth="1"/>
    <col min="14" max="14" width="7.09765625" style="144" bestFit="1" customWidth="1"/>
    <col min="15" max="15" width="6.19921875" style="144" customWidth="1"/>
    <col min="16" max="16" width="13" style="144" customWidth="1"/>
    <col min="17" max="19" width="12.3984375" style="144" customWidth="1"/>
    <col min="20" max="20" width="14.59765625" style="144" bestFit="1" customWidth="1"/>
    <col min="21" max="24" width="12.69921875" style="144" customWidth="1"/>
    <col min="25" max="25" width="18" style="144" customWidth="1"/>
    <col min="26" max="27" width="15.59765625" style="144" customWidth="1"/>
    <col min="28" max="29" width="12.69921875" style="144" customWidth="1"/>
    <col min="30" max="30" width="12.69921875" style="38" customWidth="1"/>
    <col min="31" max="31" width="2.8984375" style="144" customWidth="1"/>
    <col min="32" max="32" width="9.3984375" style="144" customWidth="1" outlineLevel="1"/>
    <col min="33" max="33" width="8.69921875" style="144" customWidth="1" outlineLevel="1"/>
    <col min="34" max="34" width="12" style="144" customWidth="1" outlineLevel="1"/>
    <col min="35" max="35" width="13.09765625" style="144" bestFit="1" customWidth="1" outlineLevel="1"/>
    <col min="36" max="36" width="8.69921875" style="144" customWidth="1" outlineLevel="1"/>
    <col min="37" max="37" width="11" style="144" customWidth="1" outlineLevel="1"/>
    <col min="38" max="38" width="8.8984375" style="144" customWidth="1" outlineLevel="1"/>
    <col min="39" max="39" width="30.59765625" style="144" customWidth="1" outlineLevel="1"/>
    <col min="40" max="43" width="8.69921875" style="144" customWidth="1" outlineLevel="1"/>
    <col min="44" max="44" width="14.69921875" style="144" customWidth="1" outlineLevel="1"/>
    <col min="45" max="51" width="8.69921875" style="144" customWidth="1" outlineLevel="1"/>
    <col min="52" max="52" width="17.59765625" style="144" bestFit="1" customWidth="1" outlineLevel="1"/>
    <col min="53" max="55" width="8.69921875" style="144" customWidth="1" outlineLevel="1"/>
    <col min="56" max="56" width="13.8984375" style="146" customWidth="1" outlineLevel="1"/>
    <col min="57" max="57" width="8.69921875" style="144" customWidth="1" outlineLevel="1"/>
    <col min="58" max="58" width="19.69921875" style="146" customWidth="1" outlineLevel="1"/>
    <col min="59" max="60" width="8.69921875" style="144" customWidth="1" outlineLevel="1"/>
    <col min="61" max="65" width="8.69921875" style="144" outlineLevel="1"/>
    <col min="66" max="16384" width="8.69921875" style="144"/>
  </cols>
  <sheetData>
    <row r="1" spans="2:65" x14ac:dyDescent="0.4">
      <c r="AF1" s="145" t="s">
        <v>1939</v>
      </c>
    </row>
    <row r="2" spans="2:65" x14ac:dyDescent="0.4"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2:65" ht="15.6" x14ac:dyDescent="0.4">
      <c r="B3" s="148" t="s">
        <v>9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50">
        <f>SUBTOTAL(9,T$5:T$19404)</f>
        <v>3296635</v>
      </c>
      <c r="U3" s="150">
        <f>SUBTOTAL(9,U$5:U$19404)</f>
        <v>0</v>
      </c>
      <c r="V3" s="150">
        <f>SUBTOTAL(9,V$5:V$19404)</f>
        <v>22500</v>
      </c>
      <c r="W3" s="150">
        <f>SUBTOTAL(9,W$5:W$19404)</f>
        <v>0</v>
      </c>
      <c r="X3" s="150">
        <f>SUBTOTAL(9,X$5:X$19404)</f>
        <v>10000</v>
      </c>
      <c r="Y3" s="150">
        <f>SUBTOTAL(9,Y$5:Y$19404)</f>
        <v>61150</v>
      </c>
      <c r="Z3" s="150">
        <f>SUBTOTAL(9,Z$5:Z$19404)</f>
        <v>500</v>
      </c>
      <c r="AA3" s="150">
        <f>SUBTOTAL(9,AA$5:AA$19404)</f>
        <v>17200</v>
      </c>
      <c r="AB3" s="150">
        <f>SUBTOTAL(9,AB$5:AB$19404)</f>
        <v>0</v>
      </c>
      <c r="AC3" s="151">
        <f>SUBTOTAL(9,AC$5:AC$19404)</f>
        <v>3407985</v>
      </c>
      <c r="AD3" s="113">
        <f>SUBTOTAL(9,AD$5:AD$20000)</f>
        <v>2444.7599999999943</v>
      </c>
      <c r="AF3" s="152" t="s">
        <v>10</v>
      </c>
    </row>
    <row r="4" spans="2:65" s="161" customFormat="1" ht="94.2" customHeight="1" thickBot="1" x14ac:dyDescent="0.35">
      <c r="B4" s="153" t="s">
        <v>11</v>
      </c>
      <c r="C4" s="153" t="s">
        <v>12</v>
      </c>
      <c r="D4" s="153" t="s">
        <v>13</v>
      </c>
      <c r="E4" s="153" t="s">
        <v>14</v>
      </c>
      <c r="F4" s="153" t="s">
        <v>15</v>
      </c>
      <c r="G4" s="153" t="s">
        <v>16</v>
      </c>
      <c r="H4" s="153" t="s">
        <v>17</v>
      </c>
      <c r="I4" s="153" t="s">
        <v>18</v>
      </c>
      <c r="J4" s="153" t="s">
        <v>19</v>
      </c>
      <c r="K4" s="153" t="s">
        <v>20</v>
      </c>
      <c r="L4" s="153" t="s">
        <v>21</v>
      </c>
      <c r="M4" s="153" t="s">
        <v>22</v>
      </c>
      <c r="N4" s="153" t="s">
        <v>23</v>
      </c>
      <c r="O4" s="153" t="s">
        <v>343</v>
      </c>
      <c r="P4" s="153" t="s">
        <v>155</v>
      </c>
      <c r="Q4" s="153" t="s">
        <v>344</v>
      </c>
      <c r="R4" s="153" t="s">
        <v>345</v>
      </c>
      <c r="S4" s="153" t="s">
        <v>343</v>
      </c>
      <c r="T4" s="154" t="s">
        <v>346</v>
      </c>
      <c r="U4" s="154" t="s">
        <v>160</v>
      </c>
      <c r="V4" s="155" t="s">
        <v>92</v>
      </c>
      <c r="W4" s="156" t="s">
        <v>25</v>
      </c>
      <c r="X4" s="155" t="s">
        <v>90</v>
      </c>
      <c r="Y4" s="157" t="s">
        <v>91</v>
      </c>
      <c r="Z4" s="158" t="s">
        <v>347</v>
      </c>
      <c r="AA4" s="158" t="s">
        <v>192</v>
      </c>
      <c r="AB4" s="159" t="s">
        <v>348</v>
      </c>
      <c r="AC4" s="160" t="s">
        <v>27</v>
      </c>
      <c r="AD4" s="48" t="s">
        <v>27</v>
      </c>
      <c r="AF4" s="162" t="s">
        <v>28</v>
      </c>
      <c r="AG4" s="162" t="s">
        <v>29</v>
      </c>
      <c r="AH4" s="162" t="s">
        <v>30</v>
      </c>
      <c r="AI4" s="162" t="s">
        <v>31</v>
      </c>
      <c r="AJ4" s="162" t="s">
        <v>32</v>
      </c>
      <c r="AK4" s="162" t="s">
        <v>33</v>
      </c>
      <c r="AL4" s="162" t="s">
        <v>34</v>
      </c>
      <c r="AM4" s="162" t="s">
        <v>35</v>
      </c>
      <c r="AN4" s="162" t="s">
        <v>36</v>
      </c>
      <c r="AO4" s="162" t="s">
        <v>37</v>
      </c>
      <c r="AP4" s="162" t="s">
        <v>38</v>
      </c>
      <c r="AQ4" s="163" t="s">
        <v>39</v>
      </c>
      <c r="AR4" s="162" t="s">
        <v>40</v>
      </c>
      <c r="AS4" s="163" t="s">
        <v>41</v>
      </c>
      <c r="AT4" s="162" t="s">
        <v>42</v>
      </c>
      <c r="AU4" s="162" t="s">
        <v>43</v>
      </c>
      <c r="AV4" s="162" t="s">
        <v>44</v>
      </c>
      <c r="AW4" s="162" t="s">
        <v>45</v>
      </c>
      <c r="AX4" s="162" t="s">
        <v>46</v>
      </c>
      <c r="AY4" s="162" t="s">
        <v>47</v>
      </c>
      <c r="AZ4" s="162" t="s">
        <v>48</v>
      </c>
      <c r="BA4" s="162" t="s">
        <v>49</v>
      </c>
      <c r="BB4" s="162" t="s">
        <v>50</v>
      </c>
      <c r="BC4" s="162" t="s">
        <v>51</v>
      </c>
      <c r="BD4" s="164" t="s">
        <v>52</v>
      </c>
      <c r="BE4" s="162" t="s">
        <v>53</v>
      </c>
      <c r="BF4" s="164" t="s">
        <v>54</v>
      </c>
      <c r="BG4" s="162" t="s">
        <v>55</v>
      </c>
      <c r="BH4" s="162" t="s">
        <v>56</v>
      </c>
      <c r="BI4" s="162" t="s">
        <v>57</v>
      </c>
      <c r="BJ4" s="162" t="s">
        <v>58</v>
      </c>
      <c r="BK4" s="162" t="s">
        <v>59</v>
      </c>
      <c r="BL4" s="162" t="s">
        <v>60</v>
      </c>
      <c r="BM4" s="162"/>
    </row>
    <row r="5" spans="2:65" ht="15" thickTop="1" x14ac:dyDescent="0.3">
      <c r="B5" s="165">
        <f t="shared" ref="B5:B68" si="0">ROW()-4</f>
        <v>1</v>
      </c>
      <c r="C5" s="165" t="str">
        <f>AG5</f>
        <v>LHR</v>
      </c>
      <c r="D5" s="165" t="str">
        <f>AF5</f>
        <v>2025-09-25</v>
      </c>
      <c r="E5" s="165" t="str">
        <f>AH5</f>
        <v>99431913906</v>
      </c>
      <c r="F5" s="165" t="str">
        <f>AI5</f>
        <v>PGB022889228</v>
      </c>
      <c r="G5" s="165" t="str">
        <f>AJ5</f>
        <v>임채원</v>
      </c>
      <c r="H5" s="166" t="str">
        <f>AR5</f>
        <v>목록(Manifest)</v>
      </c>
      <c r="I5" s="167">
        <f>AS5</f>
        <v>97.54</v>
      </c>
      <c r="J5" s="166" t="str">
        <f>AZ5</f>
        <v>MODUBUY_UK (NYZ)</v>
      </c>
      <c r="K5" s="165">
        <f>AN5</f>
        <v>1</v>
      </c>
      <c r="L5" s="168">
        <f>AO5</f>
        <v>0.5</v>
      </c>
      <c r="M5" s="168">
        <f>AP5</f>
        <v>0.2</v>
      </c>
      <c r="N5" s="168">
        <f>AQ5</f>
        <v>0.5</v>
      </c>
      <c r="O5" s="168">
        <f t="shared" ref="O5:O6" si="1">CEILING(N5,0.5)</f>
        <v>0.5</v>
      </c>
      <c r="P5" s="165" t="str">
        <f>BD5</f>
        <v>6094313738283</v>
      </c>
      <c r="Q5" s="167">
        <f t="shared" ref="Q5:Q6" si="2">M5*0.7</f>
        <v>0.13999999999999999</v>
      </c>
      <c r="R5" s="167">
        <f t="shared" ref="R5:R6" si="3">IF(L5&gt;=Q5,L5,Q5)</f>
        <v>0.5</v>
      </c>
      <c r="S5" s="167">
        <f t="shared" ref="S5:S6" si="4">CEILING(R5,0.1)</f>
        <v>0.5</v>
      </c>
      <c r="T5" s="169">
        <f t="shared" ref="T5:T6" si="5">5795+(S5-0.1)/0.1*495</f>
        <v>7775</v>
      </c>
      <c r="U5" s="171">
        <v>0</v>
      </c>
      <c r="V5" s="170">
        <f t="shared" ref="V5:V6" si="6">2500*(K5-1)</f>
        <v>0</v>
      </c>
      <c r="W5" s="171">
        <v>0</v>
      </c>
      <c r="X5" s="171">
        <f>(IF(VLOOKUP(VLOOKUP(AS5,[1]MAPPING!$B$16:$D$21,2,1),[1]MAPPING!$C$16:$E$21,2,0)=7000,0,VLOOKUP(VLOOKUP(AS5,[1]MAPPING!$B$16:$D$21,2,1),[1]MAPPING!$C$16:$E$21,2,0)))</f>
        <v>0</v>
      </c>
      <c r="Y5" s="171">
        <f>(K5*VLOOKUP(N5/K5,[1]MAPPING!$B$23:$C$30,2,10))</f>
        <v>0</v>
      </c>
      <c r="Z5" s="172">
        <f>IF(LEFT(AL5,2)="63",500,0)</f>
        <v>0</v>
      </c>
      <c r="AA5" s="172">
        <f t="shared" ref="AA5:AA6" si="7">IF(_xlfn.CEILING.MATH(S5-30,1)&lt;0,0,_xlfn.CEILING.MATH(S5-30,1))*400</f>
        <v>0</v>
      </c>
      <c r="AB5" s="171">
        <v>0</v>
      </c>
      <c r="AC5" s="171">
        <f t="shared" ref="AC5:AC6" si="8">SUM(T5:AB5)</f>
        <v>7775</v>
      </c>
      <c r="AD5" s="116">
        <f>ROUND(SUM(T5:AB5)/INVOICE!$I$5,2)</f>
        <v>5.58</v>
      </c>
      <c r="AF5" s="173" t="s">
        <v>685</v>
      </c>
      <c r="AG5" s="174" t="s">
        <v>350</v>
      </c>
      <c r="AH5" s="174" t="s">
        <v>686</v>
      </c>
      <c r="AI5" s="174" t="s">
        <v>687</v>
      </c>
      <c r="AJ5" s="174" t="s">
        <v>688</v>
      </c>
      <c r="AK5" s="174" t="s">
        <v>689</v>
      </c>
      <c r="AL5" s="174" t="s">
        <v>690</v>
      </c>
      <c r="AM5" s="174" t="s">
        <v>61</v>
      </c>
      <c r="AN5" s="175">
        <v>1</v>
      </c>
      <c r="AO5" s="176">
        <v>0.5</v>
      </c>
      <c r="AP5" s="176">
        <v>0.2</v>
      </c>
      <c r="AQ5" s="176">
        <v>0.5</v>
      </c>
      <c r="AR5" s="174" t="s">
        <v>204</v>
      </c>
      <c r="AS5" s="176">
        <v>97.54</v>
      </c>
      <c r="AT5" s="174" t="s">
        <v>62</v>
      </c>
      <c r="AU5" s="174" t="s">
        <v>62</v>
      </c>
      <c r="AV5" s="174" t="s">
        <v>62</v>
      </c>
      <c r="AW5" s="174" t="s">
        <v>62</v>
      </c>
      <c r="AX5" s="174" t="s">
        <v>61</v>
      </c>
      <c r="AY5" s="174" t="s">
        <v>691</v>
      </c>
      <c r="AZ5" s="174" t="s">
        <v>351</v>
      </c>
      <c r="BA5" s="174" t="s">
        <v>453</v>
      </c>
      <c r="BB5" s="174" t="s">
        <v>61</v>
      </c>
      <c r="BC5" s="174" t="s">
        <v>63</v>
      </c>
      <c r="BD5" s="174" t="s">
        <v>692</v>
      </c>
      <c r="BE5" s="174" t="s">
        <v>693</v>
      </c>
      <c r="BF5" s="174" t="s">
        <v>693</v>
      </c>
      <c r="BG5" s="174" t="s">
        <v>352</v>
      </c>
      <c r="BH5" s="174" t="s">
        <v>353</v>
      </c>
      <c r="BI5" s="174" t="s">
        <v>354</v>
      </c>
      <c r="BJ5" s="174" t="s">
        <v>208</v>
      </c>
      <c r="BK5" s="174" t="s">
        <v>64</v>
      </c>
      <c r="BL5" s="174" t="s">
        <v>61</v>
      </c>
      <c r="BM5" s="174" t="s">
        <v>209</v>
      </c>
    </row>
    <row r="6" spans="2:65" x14ac:dyDescent="0.3">
      <c r="B6" s="165">
        <f t="shared" si="0"/>
        <v>2</v>
      </c>
      <c r="C6" s="165" t="str">
        <f>AG6</f>
        <v>LHR</v>
      </c>
      <c r="D6" s="165" t="str">
        <f>AF6</f>
        <v>2025-09-25</v>
      </c>
      <c r="E6" s="165" t="str">
        <f>AH6</f>
        <v>99431913906</v>
      </c>
      <c r="F6" s="165" t="str">
        <f>AI6</f>
        <v>PGB022862438</v>
      </c>
      <c r="G6" s="165" t="str">
        <f>AJ6</f>
        <v>장우민</v>
      </c>
      <c r="H6" s="166" t="str">
        <f>AR6</f>
        <v>목록(Manifest)</v>
      </c>
      <c r="I6" s="167">
        <f>AS6</f>
        <v>73.44</v>
      </c>
      <c r="J6" s="166" t="str">
        <f>AZ6</f>
        <v>MODUBUY_UK (NYZ)</v>
      </c>
      <c r="K6" s="165">
        <f>AN6</f>
        <v>1</v>
      </c>
      <c r="L6" s="168">
        <f>AO6</f>
        <v>0.4</v>
      </c>
      <c r="M6" s="168">
        <f>AP6</f>
        <v>0.2</v>
      </c>
      <c r="N6" s="168">
        <f>AQ6</f>
        <v>0.4</v>
      </c>
      <c r="O6" s="168">
        <f t="shared" si="1"/>
        <v>0.5</v>
      </c>
      <c r="P6" s="165" t="str">
        <f>BD6</f>
        <v>6094313737795</v>
      </c>
      <c r="Q6" s="167">
        <f t="shared" si="2"/>
        <v>0.13999999999999999</v>
      </c>
      <c r="R6" s="167">
        <f t="shared" si="3"/>
        <v>0.4</v>
      </c>
      <c r="S6" s="167">
        <f t="shared" si="4"/>
        <v>0.4</v>
      </c>
      <c r="T6" s="169">
        <f t="shared" si="5"/>
        <v>7280</v>
      </c>
      <c r="U6" s="171">
        <v>0</v>
      </c>
      <c r="V6" s="170">
        <f t="shared" si="6"/>
        <v>0</v>
      </c>
      <c r="W6" s="171">
        <v>0</v>
      </c>
      <c r="X6" s="171">
        <f>(IF(VLOOKUP(VLOOKUP(AS6,[1]MAPPING!$B$16:$D$21,2,1),[1]MAPPING!$C$16:$E$21,2,0)=7000,0,VLOOKUP(VLOOKUP(AS6,[1]MAPPING!$B$16:$D$21,2,1),[1]MAPPING!$C$16:$E$21,2,0)))</f>
        <v>0</v>
      </c>
      <c r="Y6" s="171">
        <f>(K6*VLOOKUP(N6/K6,[1]MAPPING!$B$23:$C$30,2,10))</f>
        <v>0</v>
      </c>
      <c r="Z6" s="172">
        <f>IF(LEFT(AL6,2)="63",500,0)</f>
        <v>0</v>
      </c>
      <c r="AA6" s="172">
        <f t="shared" si="7"/>
        <v>0</v>
      </c>
      <c r="AB6" s="171">
        <v>0</v>
      </c>
      <c r="AC6" s="171">
        <f t="shared" si="8"/>
        <v>7280</v>
      </c>
      <c r="AD6" s="116">
        <f>ROUND(SUM(T6:AB6)/INVOICE!$I$5,2)</f>
        <v>5.22</v>
      </c>
      <c r="AF6" s="173" t="s">
        <v>685</v>
      </c>
      <c r="AG6" s="174" t="s">
        <v>350</v>
      </c>
      <c r="AH6" s="174" t="s">
        <v>686</v>
      </c>
      <c r="AI6" s="174" t="s">
        <v>694</v>
      </c>
      <c r="AJ6" s="174" t="s">
        <v>695</v>
      </c>
      <c r="AK6" s="174" t="s">
        <v>696</v>
      </c>
      <c r="AL6" s="174" t="s">
        <v>697</v>
      </c>
      <c r="AM6" s="174" t="s">
        <v>61</v>
      </c>
      <c r="AN6" s="175">
        <v>1</v>
      </c>
      <c r="AO6" s="176">
        <v>0.4</v>
      </c>
      <c r="AP6" s="176">
        <v>0.2</v>
      </c>
      <c r="AQ6" s="176">
        <v>0.4</v>
      </c>
      <c r="AR6" s="174" t="s">
        <v>204</v>
      </c>
      <c r="AS6" s="176">
        <v>73.44</v>
      </c>
      <c r="AT6" s="174" t="s">
        <v>62</v>
      </c>
      <c r="AU6" s="174" t="s">
        <v>62</v>
      </c>
      <c r="AV6" s="174" t="s">
        <v>62</v>
      </c>
      <c r="AW6" s="174" t="s">
        <v>62</v>
      </c>
      <c r="AX6" s="174" t="s">
        <v>61</v>
      </c>
      <c r="AY6" s="174" t="s">
        <v>691</v>
      </c>
      <c r="AZ6" s="174" t="s">
        <v>351</v>
      </c>
      <c r="BA6" s="174" t="s">
        <v>453</v>
      </c>
      <c r="BB6" s="174" t="s">
        <v>61</v>
      </c>
      <c r="BC6" s="174" t="s">
        <v>63</v>
      </c>
      <c r="BD6" s="174" t="s">
        <v>698</v>
      </c>
      <c r="BE6" s="174" t="s">
        <v>699</v>
      </c>
      <c r="BF6" s="174" t="s">
        <v>699</v>
      </c>
      <c r="BG6" s="174" t="s">
        <v>352</v>
      </c>
      <c r="BH6" s="174" t="s">
        <v>353</v>
      </c>
      <c r="BI6" s="174" t="s">
        <v>354</v>
      </c>
      <c r="BJ6" s="174" t="s">
        <v>208</v>
      </c>
      <c r="BK6" s="174" t="s">
        <v>64</v>
      </c>
      <c r="BL6" s="174" t="s">
        <v>61</v>
      </c>
      <c r="BM6" s="174" t="s">
        <v>209</v>
      </c>
    </row>
    <row r="7" spans="2:65" x14ac:dyDescent="0.3">
      <c r="B7" s="165">
        <f t="shared" si="0"/>
        <v>3</v>
      </c>
      <c r="C7" s="165" t="str">
        <f t="shared" ref="C7:C70" si="9">AG7</f>
        <v>LHR</v>
      </c>
      <c r="D7" s="165" t="str">
        <f t="shared" ref="D7:D70" si="10">AF7</f>
        <v>2025-09-25</v>
      </c>
      <c r="E7" s="165" t="str">
        <f t="shared" ref="E7:E70" si="11">AH7</f>
        <v>99431913906</v>
      </c>
      <c r="F7" s="165" t="str">
        <f t="shared" ref="F7:F70" si="12">AI7</f>
        <v>PGB017680059</v>
      </c>
      <c r="G7" s="165" t="str">
        <f t="shared" ref="G7:G70" si="13">AJ7</f>
        <v>서정규</v>
      </c>
      <c r="H7" s="166" t="str">
        <f t="shared" ref="H7:H70" si="14">AR7</f>
        <v>목록(Manifest)</v>
      </c>
      <c r="I7" s="167">
        <f t="shared" ref="I7:I70" si="15">AS7</f>
        <v>59</v>
      </c>
      <c r="J7" s="166" t="str">
        <f t="shared" ref="J7:J70" si="16">AZ7</f>
        <v>MODUBUY_UK</v>
      </c>
      <c r="K7" s="165">
        <f t="shared" ref="K7:K70" si="17">AN7</f>
        <v>1</v>
      </c>
      <c r="L7" s="168">
        <f t="shared" ref="L7:L70" si="18">AO7</f>
        <v>1.5</v>
      </c>
      <c r="M7" s="168">
        <f t="shared" ref="M7:M70" si="19">AP7</f>
        <v>2.9</v>
      </c>
      <c r="N7" s="168">
        <f t="shared" ref="N7:N70" si="20">AQ7</f>
        <v>2.9</v>
      </c>
      <c r="O7" s="168">
        <f t="shared" ref="O7:O70" si="21">CEILING(N7,0.5)</f>
        <v>3</v>
      </c>
      <c r="P7" s="165" t="str">
        <f t="shared" ref="P7:P70" si="22">BD7</f>
        <v>6094305857698</v>
      </c>
      <c r="Q7" s="167">
        <f t="shared" ref="Q7:Q70" si="23">M7*0.7</f>
        <v>2.0299999999999998</v>
      </c>
      <c r="R7" s="167">
        <f t="shared" ref="R7:R70" si="24">IF(L7&gt;=Q7,L7,Q7)</f>
        <v>2.0299999999999998</v>
      </c>
      <c r="S7" s="167">
        <f t="shared" ref="S7:S70" si="25">CEILING(R7,0.1)</f>
        <v>2.1</v>
      </c>
      <c r="T7" s="169">
        <f t="shared" ref="T7:T70" si="26">5795+(S7-0.1)/0.1*495</f>
        <v>15695</v>
      </c>
      <c r="U7" s="171">
        <v>0</v>
      </c>
      <c r="V7" s="170">
        <f t="shared" ref="V7:V70" si="27">2500*(K7-1)</f>
        <v>0</v>
      </c>
      <c r="W7" s="171">
        <v>0</v>
      </c>
      <c r="X7" s="171">
        <f>(IF(VLOOKUP(VLOOKUP(AS7,[1]MAPPING!$B$16:$D$21,2,1),[1]MAPPING!$C$16:$E$21,2,0)=7000,0,VLOOKUP(VLOOKUP(AS7,[1]MAPPING!$B$16:$D$21,2,1),[1]MAPPING!$C$16:$E$21,2,0)))</f>
        <v>0</v>
      </c>
      <c r="Y7" s="171">
        <f>(K7*VLOOKUP(N7/K7,[1]MAPPING!$B$23:$C$30,2,10))</f>
        <v>550</v>
      </c>
      <c r="Z7" s="172">
        <f t="shared" ref="Z7:Z70" si="28">IF(LEFT(AL7,2)="63",500,0)</f>
        <v>0</v>
      </c>
      <c r="AA7" s="172">
        <f t="shared" ref="AA7:AA70" si="29">IF(_xlfn.CEILING.MATH(S7-30,1)&lt;0,0,_xlfn.CEILING.MATH(S7-30,1))*400</f>
        <v>0</v>
      </c>
      <c r="AB7" s="171">
        <v>0</v>
      </c>
      <c r="AC7" s="171">
        <f t="shared" ref="AC7:AC70" si="30">SUM(T7:AB7)</f>
        <v>16245</v>
      </c>
      <c r="AD7" s="116">
        <f>ROUND(SUM(T7:AB7)/INVOICE!$I$5,2)</f>
        <v>11.65</v>
      </c>
      <c r="AF7" s="173" t="s">
        <v>685</v>
      </c>
      <c r="AG7" s="174" t="s">
        <v>350</v>
      </c>
      <c r="AH7" s="174" t="s">
        <v>686</v>
      </c>
      <c r="AI7" s="174" t="s">
        <v>700</v>
      </c>
      <c r="AJ7" s="174" t="s">
        <v>548</v>
      </c>
      <c r="AK7" s="174" t="s">
        <v>549</v>
      </c>
      <c r="AL7" s="174" t="s">
        <v>550</v>
      </c>
      <c r="AM7" s="174" t="s">
        <v>61</v>
      </c>
      <c r="AN7" s="175">
        <v>1</v>
      </c>
      <c r="AO7" s="176">
        <v>1.5</v>
      </c>
      <c r="AP7" s="176">
        <v>2.9</v>
      </c>
      <c r="AQ7" s="176">
        <v>2.9</v>
      </c>
      <c r="AR7" s="174" t="s">
        <v>204</v>
      </c>
      <c r="AS7" s="176">
        <v>59</v>
      </c>
      <c r="AT7" s="174" t="s">
        <v>62</v>
      </c>
      <c r="AU7" s="174" t="s">
        <v>62</v>
      </c>
      <c r="AV7" s="174" t="s">
        <v>62</v>
      </c>
      <c r="AW7" s="174" t="s">
        <v>62</v>
      </c>
      <c r="AX7" s="174" t="s">
        <v>61</v>
      </c>
      <c r="AY7" s="174" t="s">
        <v>701</v>
      </c>
      <c r="AZ7" s="174" t="s">
        <v>405</v>
      </c>
      <c r="BA7" s="174" t="s">
        <v>406</v>
      </c>
      <c r="BB7" s="174" t="s">
        <v>61</v>
      </c>
      <c r="BC7" s="174" t="s">
        <v>63</v>
      </c>
      <c r="BD7" s="174" t="s">
        <v>702</v>
      </c>
      <c r="BE7" s="174" t="s">
        <v>703</v>
      </c>
      <c r="BF7" s="174" t="s">
        <v>703</v>
      </c>
      <c r="BG7" s="174" t="s">
        <v>352</v>
      </c>
      <c r="BH7" s="174" t="s">
        <v>353</v>
      </c>
      <c r="BI7" s="174" t="s">
        <v>354</v>
      </c>
      <c r="BJ7" s="174" t="s">
        <v>407</v>
      </c>
      <c r="BK7" s="174" t="s">
        <v>64</v>
      </c>
      <c r="BL7" s="174" t="s">
        <v>61</v>
      </c>
      <c r="BM7" s="174" t="s">
        <v>209</v>
      </c>
    </row>
    <row r="8" spans="2:65" x14ac:dyDescent="0.3">
      <c r="B8" s="165">
        <f t="shared" si="0"/>
        <v>4</v>
      </c>
      <c r="C8" s="165" t="str">
        <f t="shared" si="9"/>
        <v>LHR</v>
      </c>
      <c r="D8" s="165" t="str">
        <f t="shared" si="10"/>
        <v>2025-09-25</v>
      </c>
      <c r="E8" s="165" t="str">
        <f t="shared" si="11"/>
        <v>99431913906</v>
      </c>
      <c r="F8" s="165" t="str">
        <f t="shared" si="12"/>
        <v>PGB017680020</v>
      </c>
      <c r="G8" s="165" t="str">
        <f t="shared" si="13"/>
        <v>권성진</v>
      </c>
      <c r="H8" s="166" t="str">
        <f t="shared" si="14"/>
        <v>목록(Manifest)</v>
      </c>
      <c r="I8" s="167">
        <f t="shared" si="15"/>
        <v>50.1</v>
      </c>
      <c r="J8" s="166" t="str">
        <f t="shared" si="16"/>
        <v>MODUBUY_UK</v>
      </c>
      <c r="K8" s="165">
        <f t="shared" si="17"/>
        <v>1</v>
      </c>
      <c r="L8" s="168">
        <f t="shared" si="18"/>
        <v>2.2000000000000002</v>
      </c>
      <c r="M8" s="168">
        <f t="shared" si="19"/>
        <v>1E-3</v>
      </c>
      <c r="N8" s="168">
        <f t="shared" si="20"/>
        <v>2.2000000000000002</v>
      </c>
      <c r="O8" s="168">
        <f t="shared" si="21"/>
        <v>2.5</v>
      </c>
      <c r="P8" s="165" t="str">
        <f t="shared" si="22"/>
        <v>6094305857659</v>
      </c>
      <c r="Q8" s="167">
        <f t="shared" si="23"/>
        <v>6.9999999999999999E-4</v>
      </c>
      <c r="R8" s="167">
        <f t="shared" si="24"/>
        <v>2.2000000000000002</v>
      </c>
      <c r="S8" s="167">
        <f t="shared" si="25"/>
        <v>2.2000000000000002</v>
      </c>
      <c r="T8" s="169">
        <f t="shared" si="26"/>
        <v>16190</v>
      </c>
      <c r="U8" s="171">
        <v>0</v>
      </c>
      <c r="V8" s="170">
        <f t="shared" si="27"/>
        <v>0</v>
      </c>
      <c r="W8" s="171">
        <v>0</v>
      </c>
      <c r="X8" s="171">
        <f>(IF(VLOOKUP(VLOOKUP(AS8,[1]MAPPING!$B$16:$D$21,2,1),[1]MAPPING!$C$16:$E$21,2,0)=7000,0,VLOOKUP(VLOOKUP(AS8,[1]MAPPING!$B$16:$D$21,2,1),[1]MAPPING!$C$16:$E$21,2,0)))</f>
        <v>0</v>
      </c>
      <c r="Y8" s="171">
        <f>(K8*VLOOKUP(N8/K8,[1]MAPPING!$B$23:$C$30,2,10))</f>
        <v>550</v>
      </c>
      <c r="Z8" s="172">
        <f t="shared" si="28"/>
        <v>0</v>
      </c>
      <c r="AA8" s="172">
        <f t="shared" si="29"/>
        <v>0</v>
      </c>
      <c r="AB8" s="171">
        <v>0</v>
      </c>
      <c r="AC8" s="171">
        <f t="shared" si="30"/>
        <v>16740</v>
      </c>
      <c r="AD8" s="116">
        <f>ROUND(SUM(T8:AB8)/INVOICE!$I$5,2)</f>
        <v>12.01</v>
      </c>
      <c r="AF8" s="173" t="s">
        <v>685</v>
      </c>
      <c r="AG8" s="174" t="s">
        <v>350</v>
      </c>
      <c r="AH8" s="174" t="s">
        <v>686</v>
      </c>
      <c r="AI8" s="174" t="s">
        <v>704</v>
      </c>
      <c r="AJ8" s="174" t="s">
        <v>705</v>
      </c>
      <c r="AK8" s="174" t="s">
        <v>706</v>
      </c>
      <c r="AL8" s="174" t="s">
        <v>707</v>
      </c>
      <c r="AM8" s="174" t="s">
        <v>61</v>
      </c>
      <c r="AN8" s="175">
        <v>1</v>
      </c>
      <c r="AO8" s="176">
        <v>2.2000000000000002</v>
      </c>
      <c r="AP8" s="176">
        <v>1E-3</v>
      </c>
      <c r="AQ8" s="176">
        <v>2.2000000000000002</v>
      </c>
      <c r="AR8" s="174" t="s">
        <v>204</v>
      </c>
      <c r="AS8" s="176">
        <v>50.1</v>
      </c>
      <c r="AT8" s="174" t="s">
        <v>62</v>
      </c>
      <c r="AU8" s="174" t="s">
        <v>62</v>
      </c>
      <c r="AV8" s="174" t="s">
        <v>62</v>
      </c>
      <c r="AW8" s="174" t="s">
        <v>62</v>
      </c>
      <c r="AX8" s="174" t="s">
        <v>61</v>
      </c>
      <c r="AY8" s="174" t="s">
        <v>701</v>
      </c>
      <c r="AZ8" s="174" t="s">
        <v>405</v>
      </c>
      <c r="BA8" s="174" t="s">
        <v>708</v>
      </c>
      <c r="BB8" s="174" t="s">
        <v>61</v>
      </c>
      <c r="BC8" s="174" t="s">
        <v>63</v>
      </c>
      <c r="BD8" s="174" t="s">
        <v>709</v>
      </c>
      <c r="BE8" s="174" t="s">
        <v>710</v>
      </c>
      <c r="BF8" s="174" t="s">
        <v>710</v>
      </c>
      <c r="BG8" s="174" t="s">
        <v>352</v>
      </c>
      <c r="BH8" s="174" t="s">
        <v>353</v>
      </c>
      <c r="BI8" s="174" t="s">
        <v>354</v>
      </c>
      <c r="BJ8" s="174" t="s">
        <v>407</v>
      </c>
      <c r="BK8" s="174" t="s">
        <v>64</v>
      </c>
      <c r="BL8" s="174" t="s">
        <v>61</v>
      </c>
      <c r="BM8" s="174" t="s">
        <v>209</v>
      </c>
    </row>
    <row r="9" spans="2:65" x14ac:dyDescent="0.3">
      <c r="B9" s="165">
        <f t="shared" si="0"/>
        <v>5</v>
      </c>
      <c r="C9" s="165" t="str">
        <f t="shared" si="9"/>
        <v>LHR</v>
      </c>
      <c r="D9" s="165" t="str">
        <f t="shared" si="10"/>
        <v>2025-09-25</v>
      </c>
      <c r="E9" s="165" t="str">
        <f t="shared" si="11"/>
        <v>99431913906</v>
      </c>
      <c r="F9" s="165" t="str">
        <f t="shared" si="12"/>
        <v>PGB017680057</v>
      </c>
      <c r="G9" s="165" t="str">
        <f t="shared" si="13"/>
        <v>이행자</v>
      </c>
      <c r="H9" s="166" t="str">
        <f t="shared" si="14"/>
        <v>목록(Manifest)</v>
      </c>
      <c r="I9" s="167">
        <f t="shared" si="15"/>
        <v>74.25</v>
      </c>
      <c r="J9" s="166" t="str">
        <f t="shared" si="16"/>
        <v>MODUBUY_UK</v>
      </c>
      <c r="K9" s="165">
        <f t="shared" si="17"/>
        <v>1</v>
      </c>
      <c r="L9" s="168">
        <f t="shared" si="18"/>
        <v>0.4</v>
      </c>
      <c r="M9" s="168">
        <f t="shared" si="19"/>
        <v>1E-3</v>
      </c>
      <c r="N9" s="168">
        <f t="shared" si="20"/>
        <v>0.4</v>
      </c>
      <c r="O9" s="168">
        <f t="shared" si="21"/>
        <v>0.5</v>
      </c>
      <c r="P9" s="165" t="str">
        <f t="shared" si="22"/>
        <v>6094305857696</v>
      </c>
      <c r="Q9" s="167">
        <f t="shared" si="23"/>
        <v>6.9999999999999999E-4</v>
      </c>
      <c r="R9" s="167">
        <f t="shared" si="24"/>
        <v>0.4</v>
      </c>
      <c r="S9" s="167">
        <f t="shared" si="25"/>
        <v>0.4</v>
      </c>
      <c r="T9" s="169">
        <f t="shared" si="26"/>
        <v>7280</v>
      </c>
      <c r="U9" s="171">
        <v>0</v>
      </c>
      <c r="V9" s="170">
        <f t="shared" si="27"/>
        <v>0</v>
      </c>
      <c r="W9" s="171">
        <v>0</v>
      </c>
      <c r="X9" s="171">
        <f>(IF(VLOOKUP(VLOOKUP(AS9,[1]MAPPING!$B$16:$D$21,2,1),[1]MAPPING!$C$16:$E$21,2,0)=7000,0,VLOOKUP(VLOOKUP(AS9,[1]MAPPING!$B$16:$D$21,2,1),[1]MAPPING!$C$16:$E$21,2,0)))</f>
        <v>0</v>
      </c>
      <c r="Y9" s="171">
        <f>(K9*VLOOKUP(N9/K9,[1]MAPPING!$B$23:$C$30,2,10))</f>
        <v>0</v>
      </c>
      <c r="Z9" s="172">
        <f t="shared" si="28"/>
        <v>0</v>
      </c>
      <c r="AA9" s="172">
        <f t="shared" si="29"/>
        <v>0</v>
      </c>
      <c r="AB9" s="171">
        <v>0</v>
      </c>
      <c r="AC9" s="171">
        <f t="shared" si="30"/>
        <v>7280</v>
      </c>
      <c r="AD9" s="116">
        <f>ROUND(SUM(T9:AB9)/INVOICE!$I$5,2)</f>
        <v>5.22</v>
      </c>
      <c r="AF9" s="173" t="s">
        <v>685</v>
      </c>
      <c r="AG9" s="174" t="s">
        <v>350</v>
      </c>
      <c r="AH9" s="174" t="s">
        <v>686</v>
      </c>
      <c r="AI9" s="174" t="s">
        <v>711</v>
      </c>
      <c r="AJ9" s="174" t="s">
        <v>551</v>
      </c>
      <c r="AK9" s="174" t="s">
        <v>552</v>
      </c>
      <c r="AL9" s="174" t="s">
        <v>553</v>
      </c>
      <c r="AM9" s="174" t="s">
        <v>61</v>
      </c>
      <c r="AN9" s="175">
        <v>1</v>
      </c>
      <c r="AO9" s="176">
        <v>0.4</v>
      </c>
      <c r="AP9" s="176">
        <v>1E-3</v>
      </c>
      <c r="AQ9" s="176">
        <v>0.4</v>
      </c>
      <c r="AR9" s="174" t="s">
        <v>204</v>
      </c>
      <c r="AS9" s="176">
        <v>74.25</v>
      </c>
      <c r="AT9" s="174" t="s">
        <v>62</v>
      </c>
      <c r="AU9" s="174" t="s">
        <v>62</v>
      </c>
      <c r="AV9" s="174" t="s">
        <v>62</v>
      </c>
      <c r="AW9" s="174" t="s">
        <v>62</v>
      </c>
      <c r="AX9" s="174" t="s">
        <v>61</v>
      </c>
      <c r="AY9" s="174" t="s">
        <v>701</v>
      </c>
      <c r="AZ9" s="174" t="s">
        <v>405</v>
      </c>
      <c r="BA9" s="174" t="s">
        <v>412</v>
      </c>
      <c r="BB9" s="174" t="s">
        <v>61</v>
      </c>
      <c r="BC9" s="174" t="s">
        <v>63</v>
      </c>
      <c r="BD9" s="174" t="s">
        <v>712</v>
      </c>
      <c r="BE9" s="174" t="s">
        <v>713</v>
      </c>
      <c r="BF9" s="174" t="s">
        <v>713</v>
      </c>
      <c r="BG9" s="174" t="s">
        <v>352</v>
      </c>
      <c r="BH9" s="174" t="s">
        <v>353</v>
      </c>
      <c r="BI9" s="174" t="s">
        <v>354</v>
      </c>
      <c r="BJ9" s="174" t="s">
        <v>407</v>
      </c>
      <c r="BK9" s="174" t="s">
        <v>64</v>
      </c>
      <c r="BL9" s="174" t="s">
        <v>61</v>
      </c>
      <c r="BM9" s="174" t="s">
        <v>209</v>
      </c>
    </row>
    <row r="10" spans="2:65" x14ac:dyDescent="0.3">
      <c r="B10" s="165">
        <f t="shared" si="0"/>
        <v>6</v>
      </c>
      <c r="C10" s="165" t="str">
        <f t="shared" si="9"/>
        <v>LHR</v>
      </c>
      <c r="D10" s="165" t="str">
        <f t="shared" si="10"/>
        <v>2025-09-25</v>
      </c>
      <c r="E10" s="165" t="str">
        <f t="shared" si="11"/>
        <v>99431913906</v>
      </c>
      <c r="F10" s="165" t="str">
        <f t="shared" si="12"/>
        <v>PGB017680068</v>
      </c>
      <c r="G10" s="165" t="str">
        <f t="shared" si="13"/>
        <v>김기원</v>
      </c>
      <c r="H10" s="166" t="str">
        <f t="shared" si="14"/>
        <v>목록(Manifest)</v>
      </c>
      <c r="I10" s="167">
        <f t="shared" si="15"/>
        <v>137.69999999999999</v>
      </c>
      <c r="J10" s="166" t="str">
        <f t="shared" si="16"/>
        <v>MODUBUY_UK</v>
      </c>
      <c r="K10" s="165">
        <f t="shared" si="17"/>
        <v>1</v>
      </c>
      <c r="L10" s="168">
        <f t="shared" si="18"/>
        <v>0.7</v>
      </c>
      <c r="M10" s="168">
        <f t="shared" si="19"/>
        <v>1.3</v>
      </c>
      <c r="N10" s="168">
        <f t="shared" si="20"/>
        <v>1.3</v>
      </c>
      <c r="O10" s="168">
        <f t="shared" si="21"/>
        <v>1.5</v>
      </c>
      <c r="P10" s="165" t="str">
        <f t="shared" si="22"/>
        <v>6094305857707</v>
      </c>
      <c r="Q10" s="167">
        <f t="shared" si="23"/>
        <v>0.90999999999999992</v>
      </c>
      <c r="R10" s="167">
        <f t="shared" si="24"/>
        <v>0.90999999999999992</v>
      </c>
      <c r="S10" s="167">
        <f t="shared" si="25"/>
        <v>1</v>
      </c>
      <c r="T10" s="169">
        <f t="shared" si="26"/>
        <v>10250</v>
      </c>
      <c r="U10" s="171">
        <v>0</v>
      </c>
      <c r="V10" s="170">
        <f t="shared" si="27"/>
        <v>0</v>
      </c>
      <c r="W10" s="171">
        <v>0</v>
      </c>
      <c r="X10" s="171">
        <f>(IF(VLOOKUP(VLOOKUP(AS10,[1]MAPPING!$B$16:$D$21,2,1),[1]MAPPING!$C$16:$E$21,2,0)=7000,0,VLOOKUP(VLOOKUP(AS10,[1]MAPPING!$B$16:$D$21,2,1),[1]MAPPING!$C$16:$E$21,2,0)))</f>
        <v>0</v>
      </c>
      <c r="Y10" s="171">
        <f>(K10*VLOOKUP(N10/K10,[1]MAPPING!$B$23:$C$30,2,10))</f>
        <v>0</v>
      </c>
      <c r="Z10" s="172">
        <f t="shared" si="28"/>
        <v>0</v>
      </c>
      <c r="AA10" s="172">
        <f t="shared" si="29"/>
        <v>0</v>
      </c>
      <c r="AB10" s="171">
        <v>0</v>
      </c>
      <c r="AC10" s="171">
        <f t="shared" si="30"/>
        <v>10250</v>
      </c>
      <c r="AD10" s="116">
        <f>ROUND(SUM(T10:AB10)/INVOICE!$I$5,2)</f>
        <v>7.35</v>
      </c>
      <c r="AF10" s="173" t="s">
        <v>685</v>
      </c>
      <c r="AG10" s="174" t="s">
        <v>350</v>
      </c>
      <c r="AH10" s="174" t="s">
        <v>686</v>
      </c>
      <c r="AI10" s="174" t="s">
        <v>714</v>
      </c>
      <c r="AJ10" s="174" t="s">
        <v>556</v>
      </c>
      <c r="AK10" s="174" t="s">
        <v>557</v>
      </c>
      <c r="AL10" s="174" t="s">
        <v>558</v>
      </c>
      <c r="AM10" s="174" t="s">
        <v>61</v>
      </c>
      <c r="AN10" s="175">
        <v>1</v>
      </c>
      <c r="AO10" s="176">
        <v>0.7</v>
      </c>
      <c r="AP10" s="176">
        <v>1.3</v>
      </c>
      <c r="AQ10" s="176">
        <v>1.3</v>
      </c>
      <c r="AR10" s="174" t="s">
        <v>204</v>
      </c>
      <c r="AS10" s="176">
        <v>137.69999999999999</v>
      </c>
      <c r="AT10" s="174" t="s">
        <v>62</v>
      </c>
      <c r="AU10" s="174" t="s">
        <v>62</v>
      </c>
      <c r="AV10" s="174" t="s">
        <v>62</v>
      </c>
      <c r="AW10" s="174" t="s">
        <v>62</v>
      </c>
      <c r="AX10" s="174" t="s">
        <v>61</v>
      </c>
      <c r="AY10" s="174" t="s">
        <v>701</v>
      </c>
      <c r="AZ10" s="174" t="s">
        <v>405</v>
      </c>
      <c r="BA10" s="174" t="s">
        <v>406</v>
      </c>
      <c r="BB10" s="174" t="s">
        <v>61</v>
      </c>
      <c r="BC10" s="174" t="s">
        <v>63</v>
      </c>
      <c r="BD10" s="174" t="s">
        <v>715</v>
      </c>
      <c r="BE10" s="174" t="s">
        <v>716</v>
      </c>
      <c r="BF10" s="174" t="s">
        <v>716</v>
      </c>
      <c r="BG10" s="174" t="s">
        <v>352</v>
      </c>
      <c r="BH10" s="174" t="s">
        <v>353</v>
      </c>
      <c r="BI10" s="174" t="s">
        <v>354</v>
      </c>
      <c r="BJ10" s="174" t="s">
        <v>407</v>
      </c>
      <c r="BK10" s="174" t="s">
        <v>64</v>
      </c>
      <c r="BL10" s="174" t="s">
        <v>61</v>
      </c>
      <c r="BM10" s="174" t="s">
        <v>209</v>
      </c>
    </row>
    <row r="11" spans="2:65" x14ac:dyDescent="0.3">
      <c r="B11" s="165">
        <f t="shared" si="0"/>
        <v>7</v>
      </c>
      <c r="C11" s="165" t="str">
        <f t="shared" si="9"/>
        <v>LHR</v>
      </c>
      <c r="D11" s="165" t="str">
        <f t="shared" si="10"/>
        <v>2025-09-25</v>
      </c>
      <c r="E11" s="165" t="str">
        <f t="shared" si="11"/>
        <v>99431913906</v>
      </c>
      <c r="F11" s="165" t="str">
        <f t="shared" si="12"/>
        <v>PGB017706646</v>
      </c>
      <c r="G11" s="165" t="str">
        <f t="shared" si="13"/>
        <v>전재헌</v>
      </c>
      <c r="H11" s="166" t="str">
        <f t="shared" si="14"/>
        <v>목록(Manifest)</v>
      </c>
      <c r="I11" s="167">
        <f t="shared" si="15"/>
        <v>121.49</v>
      </c>
      <c r="J11" s="166" t="str">
        <f t="shared" si="16"/>
        <v>MODUBUY_UK</v>
      </c>
      <c r="K11" s="165">
        <f t="shared" si="17"/>
        <v>1</v>
      </c>
      <c r="L11" s="168">
        <f t="shared" si="18"/>
        <v>3</v>
      </c>
      <c r="M11" s="168">
        <f t="shared" si="19"/>
        <v>3.4</v>
      </c>
      <c r="N11" s="168">
        <f t="shared" si="20"/>
        <v>3.4</v>
      </c>
      <c r="O11" s="168">
        <f t="shared" si="21"/>
        <v>3.5</v>
      </c>
      <c r="P11" s="165" t="str">
        <f t="shared" si="22"/>
        <v>6094313757426</v>
      </c>
      <c r="Q11" s="167">
        <f t="shared" si="23"/>
        <v>2.38</v>
      </c>
      <c r="R11" s="167">
        <f t="shared" si="24"/>
        <v>3</v>
      </c>
      <c r="S11" s="167">
        <f t="shared" si="25"/>
        <v>3</v>
      </c>
      <c r="T11" s="169">
        <f t="shared" si="26"/>
        <v>20150</v>
      </c>
      <c r="U11" s="171">
        <v>0</v>
      </c>
      <c r="V11" s="170">
        <f t="shared" si="27"/>
        <v>0</v>
      </c>
      <c r="W11" s="171">
        <v>0</v>
      </c>
      <c r="X11" s="171">
        <f>(IF(VLOOKUP(VLOOKUP(AS11,[1]MAPPING!$B$16:$D$21,2,1),[1]MAPPING!$C$16:$E$21,2,0)=7000,0,VLOOKUP(VLOOKUP(AS11,[1]MAPPING!$B$16:$D$21,2,1),[1]MAPPING!$C$16:$E$21,2,0)))</f>
        <v>0</v>
      </c>
      <c r="Y11" s="171">
        <f>(K11*VLOOKUP(N11/K11,[1]MAPPING!$B$23:$C$30,2,10))</f>
        <v>550</v>
      </c>
      <c r="Z11" s="172">
        <f t="shared" si="28"/>
        <v>0</v>
      </c>
      <c r="AA11" s="172">
        <f t="shared" si="29"/>
        <v>0</v>
      </c>
      <c r="AB11" s="171">
        <v>0</v>
      </c>
      <c r="AC11" s="171">
        <f t="shared" si="30"/>
        <v>20700</v>
      </c>
      <c r="AD11" s="116">
        <f>ROUND(SUM(T11:AB11)/INVOICE!$I$5,2)</f>
        <v>14.85</v>
      </c>
      <c r="AF11" s="173" t="s">
        <v>685</v>
      </c>
      <c r="AG11" s="174" t="s">
        <v>350</v>
      </c>
      <c r="AH11" s="174" t="s">
        <v>686</v>
      </c>
      <c r="AI11" s="174" t="s">
        <v>717</v>
      </c>
      <c r="AJ11" s="174" t="s">
        <v>718</v>
      </c>
      <c r="AK11" s="174" t="s">
        <v>719</v>
      </c>
      <c r="AL11" s="174" t="s">
        <v>720</v>
      </c>
      <c r="AM11" s="174" t="s">
        <v>61</v>
      </c>
      <c r="AN11" s="175">
        <v>1</v>
      </c>
      <c r="AO11" s="176">
        <v>3</v>
      </c>
      <c r="AP11" s="176">
        <v>3.4</v>
      </c>
      <c r="AQ11" s="176">
        <v>3.4</v>
      </c>
      <c r="AR11" s="174" t="s">
        <v>204</v>
      </c>
      <c r="AS11" s="176">
        <v>121.49</v>
      </c>
      <c r="AT11" s="174" t="s">
        <v>62</v>
      </c>
      <c r="AU11" s="174" t="s">
        <v>62</v>
      </c>
      <c r="AV11" s="174" t="s">
        <v>62</v>
      </c>
      <c r="AW11" s="174" t="s">
        <v>62</v>
      </c>
      <c r="AX11" s="174" t="s">
        <v>61</v>
      </c>
      <c r="AY11" s="174" t="s">
        <v>701</v>
      </c>
      <c r="AZ11" s="174" t="s">
        <v>405</v>
      </c>
      <c r="BA11" s="174" t="s">
        <v>410</v>
      </c>
      <c r="BB11" s="174" t="s">
        <v>61</v>
      </c>
      <c r="BC11" s="174" t="s">
        <v>63</v>
      </c>
      <c r="BD11" s="174" t="s">
        <v>721</v>
      </c>
      <c r="BE11" s="174" t="s">
        <v>722</v>
      </c>
      <c r="BF11" s="174" t="s">
        <v>722</v>
      </c>
      <c r="BG11" s="174" t="s">
        <v>352</v>
      </c>
      <c r="BH11" s="174" t="s">
        <v>353</v>
      </c>
      <c r="BI11" s="174" t="s">
        <v>354</v>
      </c>
      <c r="BJ11" s="174" t="s">
        <v>407</v>
      </c>
      <c r="BK11" s="174" t="s">
        <v>64</v>
      </c>
      <c r="BL11" s="174" t="s">
        <v>61</v>
      </c>
      <c r="BM11" s="174" t="s">
        <v>209</v>
      </c>
    </row>
    <row r="12" spans="2:65" x14ac:dyDescent="0.3">
      <c r="B12" s="165">
        <f t="shared" si="0"/>
        <v>8</v>
      </c>
      <c r="C12" s="165" t="str">
        <f t="shared" si="9"/>
        <v>LHR</v>
      </c>
      <c r="D12" s="165" t="str">
        <f t="shared" si="10"/>
        <v>2025-09-25</v>
      </c>
      <c r="E12" s="165" t="str">
        <f t="shared" si="11"/>
        <v>99431913906</v>
      </c>
      <c r="F12" s="165" t="str">
        <f t="shared" si="12"/>
        <v>PGB017680014</v>
      </c>
      <c r="G12" s="165" t="str">
        <f t="shared" si="13"/>
        <v>김기원</v>
      </c>
      <c r="H12" s="166" t="str">
        <f t="shared" si="14"/>
        <v>목록(Manifest)</v>
      </c>
      <c r="I12" s="167">
        <f t="shared" si="15"/>
        <v>146.86000000000001</v>
      </c>
      <c r="J12" s="166" t="str">
        <f t="shared" si="16"/>
        <v>MODUBUY_UK</v>
      </c>
      <c r="K12" s="165">
        <f t="shared" si="17"/>
        <v>1</v>
      </c>
      <c r="L12" s="168">
        <f t="shared" si="18"/>
        <v>2.8</v>
      </c>
      <c r="M12" s="168">
        <f t="shared" si="19"/>
        <v>5</v>
      </c>
      <c r="N12" s="168">
        <f t="shared" si="20"/>
        <v>5</v>
      </c>
      <c r="O12" s="168">
        <f t="shared" si="21"/>
        <v>5</v>
      </c>
      <c r="P12" s="165" t="str">
        <f t="shared" si="22"/>
        <v>6094305857653</v>
      </c>
      <c r="Q12" s="167">
        <f t="shared" si="23"/>
        <v>3.5</v>
      </c>
      <c r="R12" s="167">
        <f t="shared" si="24"/>
        <v>3.5</v>
      </c>
      <c r="S12" s="167">
        <f t="shared" si="25"/>
        <v>3.5</v>
      </c>
      <c r="T12" s="169">
        <f t="shared" si="26"/>
        <v>22625</v>
      </c>
      <c r="U12" s="171">
        <v>0</v>
      </c>
      <c r="V12" s="170">
        <f t="shared" si="27"/>
        <v>0</v>
      </c>
      <c r="W12" s="171">
        <v>0</v>
      </c>
      <c r="X12" s="171">
        <f>(IF(VLOOKUP(VLOOKUP(AS12,[1]MAPPING!$B$16:$D$21,2,1),[1]MAPPING!$C$16:$E$21,2,0)=7000,0,VLOOKUP(VLOOKUP(AS12,[1]MAPPING!$B$16:$D$21,2,1),[1]MAPPING!$C$16:$E$21,2,0)))</f>
        <v>0</v>
      </c>
      <c r="Y12" s="171">
        <f>(K12*VLOOKUP(N12/K12,[1]MAPPING!$B$23:$C$30,2,10))</f>
        <v>550</v>
      </c>
      <c r="Z12" s="172">
        <f t="shared" si="28"/>
        <v>0</v>
      </c>
      <c r="AA12" s="172">
        <f t="shared" si="29"/>
        <v>0</v>
      </c>
      <c r="AB12" s="171">
        <v>0</v>
      </c>
      <c r="AC12" s="171">
        <f t="shared" si="30"/>
        <v>23175</v>
      </c>
      <c r="AD12" s="116">
        <f>ROUND(SUM(T12:AB12)/INVOICE!$I$5,2)</f>
        <v>16.62</v>
      </c>
      <c r="AF12" s="173" t="s">
        <v>685</v>
      </c>
      <c r="AG12" s="174" t="s">
        <v>350</v>
      </c>
      <c r="AH12" s="174" t="s">
        <v>686</v>
      </c>
      <c r="AI12" s="174" t="s">
        <v>723</v>
      </c>
      <c r="AJ12" s="174" t="s">
        <v>556</v>
      </c>
      <c r="AK12" s="174" t="s">
        <v>557</v>
      </c>
      <c r="AL12" s="174" t="s">
        <v>558</v>
      </c>
      <c r="AM12" s="174" t="s">
        <v>61</v>
      </c>
      <c r="AN12" s="175">
        <v>1</v>
      </c>
      <c r="AO12" s="176">
        <v>2.8</v>
      </c>
      <c r="AP12" s="176">
        <v>5</v>
      </c>
      <c r="AQ12" s="176">
        <v>5</v>
      </c>
      <c r="AR12" s="174" t="s">
        <v>204</v>
      </c>
      <c r="AS12" s="176">
        <v>146.86000000000001</v>
      </c>
      <c r="AT12" s="174" t="s">
        <v>62</v>
      </c>
      <c r="AU12" s="174" t="s">
        <v>62</v>
      </c>
      <c r="AV12" s="174" t="s">
        <v>62</v>
      </c>
      <c r="AW12" s="174" t="s">
        <v>62</v>
      </c>
      <c r="AX12" s="174" t="s">
        <v>61</v>
      </c>
      <c r="AY12" s="174" t="s">
        <v>701</v>
      </c>
      <c r="AZ12" s="174" t="s">
        <v>405</v>
      </c>
      <c r="BA12" s="174" t="s">
        <v>406</v>
      </c>
      <c r="BB12" s="174" t="s">
        <v>61</v>
      </c>
      <c r="BC12" s="174" t="s">
        <v>63</v>
      </c>
      <c r="BD12" s="174" t="s">
        <v>724</v>
      </c>
      <c r="BE12" s="174" t="s">
        <v>725</v>
      </c>
      <c r="BF12" s="174" t="s">
        <v>725</v>
      </c>
      <c r="BG12" s="174" t="s">
        <v>352</v>
      </c>
      <c r="BH12" s="174" t="s">
        <v>353</v>
      </c>
      <c r="BI12" s="174" t="s">
        <v>354</v>
      </c>
      <c r="BJ12" s="174" t="s">
        <v>407</v>
      </c>
      <c r="BK12" s="174" t="s">
        <v>64</v>
      </c>
      <c r="BL12" s="174" t="s">
        <v>61</v>
      </c>
      <c r="BM12" s="174" t="s">
        <v>209</v>
      </c>
    </row>
    <row r="13" spans="2:65" x14ac:dyDescent="0.3">
      <c r="B13" s="165">
        <f t="shared" si="0"/>
        <v>9</v>
      </c>
      <c r="C13" s="165" t="str">
        <f t="shared" si="9"/>
        <v>LHR</v>
      </c>
      <c r="D13" s="165" t="str">
        <f t="shared" si="10"/>
        <v>2025-09-25</v>
      </c>
      <c r="E13" s="165" t="str">
        <f t="shared" si="11"/>
        <v>99431913906</v>
      </c>
      <c r="F13" s="165" t="str">
        <f t="shared" si="12"/>
        <v>PGB017680027</v>
      </c>
      <c r="G13" s="165" t="str">
        <f t="shared" si="13"/>
        <v>이형근</v>
      </c>
      <c r="H13" s="166" t="str">
        <f t="shared" si="14"/>
        <v>목록(Manifest)</v>
      </c>
      <c r="I13" s="167">
        <f t="shared" si="15"/>
        <v>43.74</v>
      </c>
      <c r="J13" s="166" t="str">
        <f t="shared" si="16"/>
        <v>MODUBUY_UK</v>
      </c>
      <c r="K13" s="165">
        <f t="shared" si="17"/>
        <v>1</v>
      </c>
      <c r="L13" s="168">
        <f t="shared" si="18"/>
        <v>3.3</v>
      </c>
      <c r="M13" s="168">
        <f t="shared" si="19"/>
        <v>2.9</v>
      </c>
      <c r="N13" s="168">
        <f t="shared" si="20"/>
        <v>3.3</v>
      </c>
      <c r="O13" s="168">
        <f t="shared" si="21"/>
        <v>3.5</v>
      </c>
      <c r="P13" s="165" t="str">
        <f t="shared" si="22"/>
        <v>6094305857666</v>
      </c>
      <c r="Q13" s="167">
        <f t="shared" si="23"/>
        <v>2.0299999999999998</v>
      </c>
      <c r="R13" s="167">
        <f t="shared" si="24"/>
        <v>3.3</v>
      </c>
      <c r="S13" s="167">
        <f t="shared" si="25"/>
        <v>3.3000000000000003</v>
      </c>
      <c r="T13" s="169">
        <f t="shared" si="26"/>
        <v>21635</v>
      </c>
      <c r="U13" s="171">
        <v>0</v>
      </c>
      <c r="V13" s="170">
        <f t="shared" si="27"/>
        <v>0</v>
      </c>
      <c r="W13" s="171">
        <v>0</v>
      </c>
      <c r="X13" s="171">
        <f>(IF(VLOOKUP(VLOOKUP(AS13,[1]MAPPING!$B$16:$D$21,2,1),[1]MAPPING!$C$16:$E$21,2,0)=7000,0,VLOOKUP(VLOOKUP(AS13,[1]MAPPING!$B$16:$D$21,2,1),[1]MAPPING!$C$16:$E$21,2,0)))</f>
        <v>0</v>
      </c>
      <c r="Y13" s="171">
        <f>(K13*VLOOKUP(N13/K13,[1]MAPPING!$B$23:$C$30,2,10))</f>
        <v>550</v>
      </c>
      <c r="Z13" s="172">
        <f t="shared" si="28"/>
        <v>0</v>
      </c>
      <c r="AA13" s="172">
        <f t="shared" si="29"/>
        <v>0</v>
      </c>
      <c r="AB13" s="171">
        <v>0</v>
      </c>
      <c r="AC13" s="171">
        <f t="shared" si="30"/>
        <v>22185</v>
      </c>
      <c r="AD13" s="116">
        <f>ROUND(SUM(T13:AB13)/INVOICE!$I$5,2)</f>
        <v>15.91</v>
      </c>
      <c r="AF13" s="173" t="s">
        <v>685</v>
      </c>
      <c r="AG13" s="174" t="s">
        <v>350</v>
      </c>
      <c r="AH13" s="174" t="s">
        <v>686</v>
      </c>
      <c r="AI13" s="174" t="s">
        <v>726</v>
      </c>
      <c r="AJ13" s="174" t="s">
        <v>420</v>
      </c>
      <c r="AK13" s="174" t="s">
        <v>421</v>
      </c>
      <c r="AL13" s="174" t="s">
        <v>422</v>
      </c>
      <c r="AM13" s="174" t="s">
        <v>61</v>
      </c>
      <c r="AN13" s="175">
        <v>1</v>
      </c>
      <c r="AO13" s="176">
        <v>3.3</v>
      </c>
      <c r="AP13" s="176">
        <v>2.9</v>
      </c>
      <c r="AQ13" s="176">
        <v>3.3</v>
      </c>
      <c r="AR13" s="174" t="s">
        <v>204</v>
      </c>
      <c r="AS13" s="176">
        <v>43.74</v>
      </c>
      <c r="AT13" s="174" t="s">
        <v>62</v>
      </c>
      <c r="AU13" s="174" t="s">
        <v>62</v>
      </c>
      <c r="AV13" s="174" t="s">
        <v>62</v>
      </c>
      <c r="AW13" s="174" t="s">
        <v>62</v>
      </c>
      <c r="AX13" s="174" t="s">
        <v>61</v>
      </c>
      <c r="AY13" s="174" t="s">
        <v>701</v>
      </c>
      <c r="AZ13" s="174" t="s">
        <v>405</v>
      </c>
      <c r="BA13" s="174" t="s">
        <v>412</v>
      </c>
      <c r="BB13" s="174" t="s">
        <v>61</v>
      </c>
      <c r="BC13" s="174" t="s">
        <v>63</v>
      </c>
      <c r="BD13" s="174" t="s">
        <v>727</v>
      </c>
      <c r="BE13" s="174" t="s">
        <v>728</v>
      </c>
      <c r="BF13" s="174" t="s">
        <v>728</v>
      </c>
      <c r="BG13" s="174" t="s">
        <v>352</v>
      </c>
      <c r="BH13" s="174" t="s">
        <v>353</v>
      </c>
      <c r="BI13" s="174" t="s">
        <v>354</v>
      </c>
      <c r="BJ13" s="174" t="s">
        <v>407</v>
      </c>
      <c r="BK13" s="174" t="s">
        <v>64</v>
      </c>
      <c r="BL13" s="174" t="s">
        <v>61</v>
      </c>
      <c r="BM13" s="174" t="s">
        <v>209</v>
      </c>
    </row>
    <row r="14" spans="2:65" x14ac:dyDescent="0.3">
      <c r="B14" s="165">
        <f t="shared" si="0"/>
        <v>10</v>
      </c>
      <c r="C14" s="165" t="str">
        <f t="shared" si="9"/>
        <v>LHR</v>
      </c>
      <c r="D14" s="165" t="str">
        <f t="shared" si="10"/>
        <v>2025-09-25</v>
      </c>
      <c r="E14" s="165" t="str">
        <f t="shared" si="11"/>
        <v>99431913906</v>
      </c>
      <c r="F14" s="165" t="str">
        <f t="shared" si="12"/>
        <v>PGB017680061</v>
      </c>
      <c r="G14" s="165" t="str">
        <f t="shared" si="13"/>
        <v>이덕주</v>
      </c>
      <c r="H14" s="166" t="str">
        <f t="shared" si="14"/>
        <v>일반(목록배제,Normal-Manifest Exception)</v>
      </c>
      <c r="I14" s="167">
        <f t="shared" si="15"/>
        <v>51.18</v>
      </c>
      <c r="J14" s="166" t="str">
        <f t="shared" si="16"/>
        <v>MODUBUY_UK</v>
      </c>
      <c r="K14" s="165">
        <f t="shared" si="17"/>
        <v>1</v>
      </c>
      <c r="L14" s="168">
        <f t="shared" si="18"/>
        <v>2.2000000000000002</v>
      </c>
      <c r="M14" s="168">
        <f t="shared" si="19"/>
        <v>1E-3</v>
      </c>
      <c r="N14" s="168">
        <f t="shared" si="20"/>
        <v>2.2000000000000002</v>
      </c>
      <c r="O14" s="168">
        <f t="shared" si="21"/>
        <v>2.5</v>
      </c>
      <c r="P14" s="165" t="str">
        <f t="shared" si="22"/>
        <v>6094305857700</v>
      </c>
      <c r="Q14" s="167">
        <f t="shared" si="23"/>
        <v>6.9999999999999999E-4</v>
      </c>
      <c r="R14" s="167">
        <f t="shared" si="24"/>
        <v>2.2000000000000002</v>
      </c>
      <c r="S14" s="167">
        <f t="shared" si="25"/>
        <v>2.2000000000000002</v>
      </c>
      <c r="T14" s="169">
        <f t="shared" si="26"/>
        <v>16190</v>
      </c>
      <c r="U14" s="171">
        <v>0</v>
      </c>
      <c r="V14" s="170">
        <f t="shared" si="27"/>
        <v>0</v>
      </c>
      <c r="W14" s="171">
        <v>0</v>
      </c>
      <c r="X14" s="171">
        <f>(IF(VLOOKUP(VLOOKUP(AS14,[1]MAPPING!$B$16:$D$21,2,1),[1]MAPPING!$C$16:$E$21,2,0)=7000,0,VLOOKUP(VLOOKUP(AS14,[1]MAPPING!$B$16:$D$21,2,1),[1]MAPPING!$C$16:$E$21,2,0)))</f>
        <v>0</v>
      </c>
      <c r="Y14" s="171">
        <f>(K14*VLOOKUP(N14/K14,[1]MAPPING!$B$23:$C$30,2,10))</f>
        <v>550</v>
      </c>
      <c r="Z14" s="172">
        <f t="shared" si="28"/>
        <v>0</v>
      </c>
      <c r="AA14" s="172">
        <f t="shared" si="29"/>
        <v>0</v>
      </c>
      <c r="AB14" s="171">
        <v>0</v>
      </c>
      <c r="AC14" s="171">
        <f t="shared" si="30"/>
        <v>16740</v>
      </c>
      <c r="AD14" s="116">
        <f>ROUND(SUM(T14:AB14)/INVOICE!$I$5,2)</f>
        <v>12.01</v>
      </c>
      <c r="AF14" s="173" t="s">
        <v>685</v>
      </c>
      <c r="AG14" s="174" t="s">
        <v>350</v>
      </c>
      <c r="AH14" s="174" t="s">
        <v>686</v>
      </c>
      <c r="AI14" s="174" t="s">
        <v>729</v>
      </c>
      <c r="AJ14" s="174" t="s">
        <v>730</v>
      </c>
      <c r="AK14" s="174" t="s">
        <v>731</v>
      </c>
      <c r="AL14" s="174" t="s">
        <v>732</v>
      </c>
      <c r="AM14" s="174" t="s">
        <v>61</v>
      </c>
      <c r="AN14" s="175">
        <v>1</v>
      </c>
      <c r="AO14" s="176">
        <v>2.2000000000000002</v>
      </c>
      <c r="AP14" s="176">
        <v>1E-3</v>
      </c>
      <c r="AQ14" s="176">
        <v>2.2000000000000002</v>
      </c>
      <c r="AR14" s="174" t="s">
        <v>66</v>
      </c>
      <c r="AS14" s="176">
        <v>51.18</v>
      </c>
      <c r="AT14" s="174" t="s">
        <v>62</v>
      </c>
      <c r="AU14" s="174" t="s">
        <v>62</v>
      </c>
      <c r="AV14" s="174" t="s">
        <v>62</v>
      </c>
      <c r="AW14" s="174" t="s">
        <v>62</v>
      </c>
      <c r="AX14" s="174" t="s">
        <v>61</v>
      </c>
      <c r="AY14" s="174" t="s">
        <v>701</v>
      </c>
      <c r="AZ14" s="174" t="s">
        <v>405</v>
      </c>
      <c r="BA14" s="174" t="s">
        <v>543</v>
      </c>
      <c r="BB14" s="174" t="s">
        <v>61</v>
      </c>
      <c r="BC14" s="174" t="s">
        <v>63</v>
      </c>
      <c r="BD14" s="174" t="s">
        <v>733</v>
      </c>
      <c r="BE14" s="174" t="s">
        <v>734</v>
      </c>
      <c r="BF14" s="174" t="s">
        <v>734</v>
      </c>
      <c r="BG14" s="174" t="s">
        <v>352</v>
      </c>
      <c r="BH14" s="174" t="s">
        <v>353</v>
      </c>
      <c r="BI14" s="174" t="s">
        <v>354</v>
      </c>
      <c r="BJ14" s="174" t="s">
        <v>407</v>
      </c>
      <c r="BK14" s="174" t="s">
        <v>64</v>
      </c>
      <c r="BL14" s="174" t="s">
        <v>61</v>
      </c>
      <c r="BM14" s="174" t="s">
        <v>209</v>
      </c>
    </row>
    <row r="15" spans="2:65" x14ac:dyDescent="0.3">
      <c r="B15" s="165">
        <f t="shared" si="0"/>
        <v>11</v>
      </c>
      <c r="C15" s="165" t="str">
        <f t="shared" si="9"/>
        <v>LHR</v>
      </c>
      <c r="D15" s="165" t="str">
        <f t="shared" si="10"/>
        <v>2025-09-25</v>
      </c>
      <c r="E15" s="165" t="str">
        <f t="shared" si="11"/>
        <v>99431913906</v>
      </c>
      <c r="F15" s="165" t="str">
        <f t="shared" si="12"/>
        <v>PGB017680056</v>
      </c>
      <c r="G15" s="165" t="str">
        <f t="shared" si="13"/>
        <v>박지은</v>
      </c>
      <c r="H15" s="166" t="str">
        <f t="shared" si="14"/>
        <v>목록(Manifest)</v>
      </c>
      <c r="I15" s="167">
        <f t="shared" si="15"/>
        <v>87.75</v>
      </c>
      <c r="J15" s="166" t="str">
        <f t="shared" si="16"/>
        <v>MODUBUY_UK</v>
      </c>
      <c r="K15" s="165">
        <f t="shared" si="17"/>
        <v>1</v>
      </c>
      <c r="L15" s="168">
        <f t="shared" si="18"/>
        <v>0.5</v>
      </c>
      <c r="M15" s="168">
        <f t="shared" si="19"/>
        <v>1E-3</v>
      </c>
      <c r="N15" s="168">
        <f t="shared" si="20"/>
        <v>0.5</v>
      </c>
      <c r="O15" s="168">
        <f t="shared" si="21"/>
        <v>0.5</v>
      </c>
      <c r="P15" s="165" t="str">
        <f t="shared" si="22"/>
        <v>6094305857695</v>
      </c>
      <c r="Q15" s="167">
        <f t="shared" si="23"/>
        <v>6.9999999999999999E-4</v>
      </c>
      <c r="R15" s="167">
        <f t="shared" si="24"/>
        <v>0.5</v>
      </c>
      <c r="S15" s="167">
        <f t="shared" si="25"/>
        <v>0.5</v>
      </c>
      <c r="T15" s="169">
        <f t="shared" si="26"/>
        <v>7775</v>
      </c>
      <c r="U15" s="171">
        <v>0</v>
      </c>
      <c r="V15" s="170">
        <f t="shared" si="27"/>
        <v>0</v>
      </c>
      <c r="W15" s="171">
        <v>0</v>
      </c>
      <c r="X15" s="171">
        <f>(IF(VLOOKUP(VLOOKUP(AS15,[1]MAPPING!$B$16:$D$21,2,1),[1]MAPPING!$C$16:$E$21,2,0)=7000,0,VLOOKUP(VLOOKUP(AS15,[1]MAPPING!$B$16:$D$21,2,1),[1]MAPPING!$C$16:$E$21,2,0)))</f>
        <v>0</v>
      </c>
      <c r="Y15" s="171">
        <f>(K15*VLOOKUP(N15/K15,[1]MAPPING!$B$23:$C$30,2,10))</f>
        <v>0</v>
      </c>
      <c r="Z15" s="172">
        <f t="shared" si="28"/>
        <v>0</v>
      </c>
      <c r="AA15" s="172">
        <f t="shared" si="29"/>
        <v>0</v>
      </c>
      <c r="AB15" s="171">
        <v>0</v>
      </c>
      <c r="AC15" s="171">
        <f t="shared" si="30"/>
        <v>7775</v>
      </c>
      <c r="AD15" s="116">
        <f>ROUND(SUM(T15:AB15)/INVOICE!$I$5,2)</f>
        <v>5.58</v>
      </c>
      <c r="AF15" s="173" t="s">
        <v>685</v>
      </c>
      <c r="AG15" s="174" t="s">
        <v>350</v>
      </c>
      <c r="AH15" s="174" t="s">
        <v>686</v>
      </c>
      <c r="AI15" s="174" t="s">
        <v>735</v>
      </c>
      <c r="AJ15" s="174" t="s">
        <v>736</v>
      </c>
      <c r="AK15" s="174" t="s">
        <v>737</v>
      </c>
      <c r="AL15" s="174" t="s">
        <v>738</v>
      </c>
      <c r="AM15" s="174" t="s">
        <v>61</v>
      </c>
      <c r="AN15" s="175">
        <v>1</v>
      </c>
      <c r="AO15" s="176">
        <v>0.5</v>
      </c>
      <c r="AP15" s="176">
        <v>1E-3</v>
      </c>
      <c r="AQ15" s="176">
        <v>0.5</v>
      </c>
      <c r="AR15" s="174" t="s">
        <v>204</v>
      </c>
      <c r="AS15" s="176">
        <v>87.75</v>
      </c>
      <c r="AT15" s="174" t="s">
        <v>62</v>
      </c>
      <c r="AU15" s="174" t="s">
        <v>62</v>
      </c>
      <c r="AV15" s="174" t="s">
        <v>62</v>
      </c>
      <c r="AW15" s="174" t="s">
        <v>62</v>
      </c>
      <c r="AX15" s="174" t="s">
        <v>61</v>
      </c>
      <c r="AY15" s="174" t="s">
        <v>701</v>
      </c>
      <c r="AZ15" s="174" t="s">
        <v>405</v>
      </c>
      <c r="BA15" s="174" t="s">
        <v>409</v>
      </c>
      <c r="BB15" s="174" t="s">
        <v>61</v>
      </c>
      <c r="BC15" s="174" t="s">
        <v>63</v>
      </c>
      <c r="BD15" s="174" t="s">
        <v>739</v>
      </c>
      <c r="BE15" s="174" t="s">
        <v>740</v>
      </c>
      <c r="BF15" s="174" t="s">
        <v>740</v>
      </c>
      <c r="BG15" s="174" t="s">
        <v>352</v>
      </c>
      <c r="BH15" s="174" t="s">
        <v>353</v>
      </c>
      <c r="BI15" s="174" t="s">
        <v>354</v>
      </c>
      <c r="BJ15" s="174" t="s">
        <v>407</v>
      </c>
      <c r="BK15" s="174" t="s">
        <v>64</v>
      </c>
      <c r="BL15" s="174" t="s">
        <v>61</v>
      </c>
      <c r="BM15" s="174" t="s">
        <v>209</v>
      </c>
    </row>
    <row r="16" spans="2:65" x14ac:dyDescent="0.3">
      <c r="B16" s="165">
        <f t="shared" si="0"/>
        <v>12</v>
      </c>
      <c r="C16" s="165" t="str">
        <f t="shared" si="9"/>
        <v>LHR</v>
      </c>
      <c r="D16" s="165" t="str">
        <f t="shared" si="10"/>
        <v>2025-09-25</v>
      </c>
      <c r="E16" s="165" t="str">
        <f t="shared" si="11"/>
        <v>99431913906</v>
      </c>
      <c r="F16" s="165" t="str">
        <f t="shared" si="12"/>
        <v>PGB017680055</v>
      </c>
      <c r="G16" s="165" t="str">
        <f t="shared" si="13"/>
        <v>이용현</v>
      </c>
      <c r="H16" s="166" t="str">
        <f t="shared" si="14"/>
        <v>목록(Manifest)</v>
      </c>
      <c r="I16" s="167">
        <f t="shared" si="15"/>
        <v>87.75</v>
      </c>
      <c r="J16" s="166" t="str">
        <f t="shared" si="16"/>
        <v>MODUBUY_UK</v>
      </c>
      <c r="K16" s="165">
        <f t="shared" si="17"/>
        <v>1</v>
      </c>
      <c r="L16" s="168">
        <f t="shared" si="18"/>
        <v>0.3</v>
      </c>
      <c r="M16" s="168">
        <f t="shared" si="19"/>
        <v>1E-3</v>
      </c>
      <c r="N16" s="168">
        <f t="shared" si="20"/>
        <v>0.3</v>
      </c>
      <c r="O16" s="168">
        <f t="shared" si="21"/>
        <v>0.5</v>
      </c>
      <c r="P16" s="165" t="str">
        <f t="shared" si="22"/>
        <v>6094305857694</v>
      </c>
      <c r="Q16" s="167">
        <f t="shared" si="23"/>
        <v>6.9999999999999999E-4</v>
      </c>
      <c r="R16" s="167">
        <f t="shared" si="24"/>
        <v>0.3</v>
      </c>
      <c r="S16" s="167">
        <f t="shared" si="25"/>
        <v>0.30000000000000004</v>
      </c>
      <c r="T16" s="169">
        <f t="shared" si="26"/>
        <v>6785</v>
      </c>
      <c r="U16" s="171">
        <v>0</v>
      </c>
      <c r="V16" s="170">
        <f t="shared" si="27"/>
        <v>0</v>
      </c>
      <c r="W16" s="171">
        <v>0</v>
      </c>
      <c r="X16" s="171">
        <f>(IF(VLOOKUP(VLOOKUP(AS16,[1]MAPPING!$B$16:$D$21,2,1),[1]MAPPING!$C$16:$E$21,2,0)=7000,0,VLOOKUP(VLOOKUP(AS16,[1]MAPPING!$B$16:$D$21,2,1),[1]MAPPING!$C$16:$E$21,2,0)))</f>
        <v>0</v>
      </c>
      <c r="Y16" s="171">
        <f>(K16*VLOOKUP(N16/K16,[1]MAPPING!$B$23:$C$30,2,10))</f>
        <v>0</v>
      </c>
      <c r="Z16" s="172">
        <f t="shared" si="28"/>
        <v>0</v>
      </c>
      <c r="AA16" s="172">
        <f t="shared" si="29"/>
        <v>0</v>
      </c>
      <c r="AB16" s="171">
        <v>0</v>
      </c>
      <c r="AC16" s="171">
        <f t="shared" si="30"/>
        <v>6785</v>
      </c>
      <c r="AD16" s="116">
        <f>ROUND(SUM(T16:AB16)/INVOICE!$I$5,2)</f>
        <v>4.87</v>
      </c>
      <c r="AF16" s="173" t="s">
        <v>685</v>
      </c>
      <c r="AG16" s="174" t="s">
        <v>350</v>
      </c>
      <c r="AH16" s="174" t="s">
        <v>686</v>
      </c>
      <c r="AI16" s="174" t="s">
        <v>741</v>
      </c>
      <c r="AJ16" s="174" t="s">
        <v>742</v>
      </c>
      <c r="AK16" s="174" t="s">
        <v>743</v>
      </c>
      <c r="AL16" s="174" t="s">
        <v>744</v>
      </c>
      <c r="AM16" s="174" t="s">
        <v>61</v>
      </c>
      <c r="AN16" s="175">
        <v>1</v>
      </c>
      <c r="AO16" s="176">
        <v>0.3</v>
      </c>
      <c r="AP16" s="176">
        <v>1E-3</v>
      </c>
      <c r="AQ16" s="176">
        <v>0.3</v>
      </c>
      <c r="AR16" s="174" t="s">
        <v>204</v>
      </c>
      <c r="AS16" s="176">
        <v>87.75</v>
      </c>
      <c r="AT16" s="174" t="s">
        <v>62</v>
      </c>
      <c r="AU16" s="174" t="s">
        <v>62</v>
      </c>
      <c r="AV16" s="174" t="s">
        <v>62</v>
      </c>
      <c r="AW16" s="174" t="s">
        <v>62</v>
      </c>
      <c r="AX16" s="174" t="s">
        <v>61</v>
      </c>
      <c r="AY16" s="174" t="s">
        <v>701</v>
      </c>
      <c r="AZ16" s="174" t="s">
        <v>405</v>
      </c>
      <c r="BA16" s="174" t="s">
        <v>409</v>
      </c>
      <c r="BB16" s="174" t="s">
        <v>61</v>
      </c>
      <c r="BC16" s="174" t="s">
        <v>63</v>
      </c>
      <c r="BD16" s="174" t="s">
        <v>745</v>
      </c>
      <c r="BE16" s="174" t="s">
        <v>746</v>
      </c>
      <c r="BF16" s="174" t="s">
        <v>746</v>
      </c>
      <c r="BG16" s="174" t="s">
        <v>352</v>
      </c>
      <c r="BH16" s="174" t="s">
        <v>353</v>
      </c>
      <c r="BI16" s="174" t="s">
        <v>354</v>
      </c>
      <c r="BJ16" s="174" t="s">
        <v>407</v>
      </c>
      <c r="BK16" s="174" t="s">
        <v>64</v>
      </c>
      <c r="BL16" s="174" t="s">
        <v>61</v>
      </c>
      <c r="BM16" s="174" t="s">
        <v>209</v>
      </c>
    </row>
    <row r="17" spans="2:65" x14ac:dyDescent="0.3">
      <c r="B17" s="165">
        <f t="shared" si="0"/>
        <v>13</v>
      </c>
      <c r="C17" s="165" t="str">
        <f t="shared" si="9"/>
        <v>LHR</v>
      </c>
      <c r="D17" s="165" t="str">
        <f t="shared" si="10"/>
        <v>2025-09-25</v>
      </c>
      <c r="E17" s="165" t="str">
        <f t="shared" si="11"/>
        <v>99431913906</v>
      </c>
      <c r="F17" s="165" t="str">
        <f t="shared" si="12"/>
        <v>PGB017680053</v>
      </c>
      <c r="G17" s="165" t="str">
        <f t="shared" si="13"/>
        <v>송준수</v>
      </c>
      <c r="H17" s="166" t="str">
        <f t="shared" si="14"/>
        <v>일반(목록배제,Normal-Manifest Exception)</v>
      </c>
      <c r="I17" s="167">
        <f t="shared" si="15"/>
        <v>51.18</v>
      </c>
      <c r="J17" s="166" t="str">
        <f t="shared" si="16"/>
        <v>MODUBUY_UK</v>
      </c>
      <c r="K17" s="165">
        <f t="shared" si="17"/>
        <v>1</v>
      </c>
      <c r="L17" s="168">
        <f t="shared" si="18"/>
        <v>2.2000000000000002</v>
      </c>
      <c r="M17" s="168">
        <f t="shared" si="19"/>
        <v>1E-3</v>
      </c>
      <c r="N17" s="168">
        <f t="shared" si="20"/>
        <v>2.2000000000000002</v>
      </c>
      <c r="O17" s="168">
        <f t="shared" si="21"/>
        <v>2.5</v>
      </c>
      <c r="P17" s="165" t="str">
        <f t="shared" si="22"/>
        <v>6094305857692</v>
      </c>
      <c r="Q17" s="167">
        <f t="shared" si="23"/>
        <v>6.9999999999999999E-4</v>
      </c>
      <c r="R17" s="167">
        <f t="shared" si="24"/>
        <v>2.2000000000000002</v>
      </c>
      <c r="S17" s="167">
        <f t="shared" si="25"/>
        <v>2.2000000000000002</v>
      </c>
      <c r="T17" s="169">
        <f t="shared" si="26"/>
        <v>16190</v>
      </c>
      <c r="U17" s="171">
        <v>0</v>
      </c>
      <c r="V17" s="170">
        <f t="shared" si="27"/>
        <v>0</v>
      </c>
      <c r="W17" s="171">
        <v>0</v>
      </c>
      <c r="X17" s="171">
        <f>(IF(VLOOKUP(VLOOKUP(AS17,[1]MAPPING!$B$16:$D$21,2,1),[1]MAPPING!$C$16:$E$21,2,0)=7000,0,VLOOKUP(VLOOKUP(AS17,[1]MAPPING!$B$16:$D$21,2,1),[1]MAPPING!$C$16:$E$21,2,0)))</f>
        <v>0</v>
      </c>
      <c r="Y17" s="171">
        <f>(K17*VLOOKUP(N17/K17,[1]MAPPING!$B$23:$C$30,2,10))</f>
        <v>550</v>
      </c>
      <c r="Z17" s="172">
        <f t="shared" si="28"/>
        <v>0</v>
      </c>
      <c r="AA17" s="172">
        <f t="shared" si="29"/>
        <v>0</v>
      </c>
      <c r="AB17" s="171">
        <v>0</v>
      </c>
      <c r="AC17" s="171">
        <f t="shared" si="30"/>
        <v>16740</v>
      </c>
      <c r="AD17" s="116">
        <f>ROUND(SUM(T17:AB17)/INVOICE!$I$5,2)</f>
        <v>12.01</v>
      </c>
      <c r="AF17" s="173" t="s">
        <v>685</v>
      </c>
      <c r="AG17" s="174" t="s">
        <v>350</v>
      </c>
      <c r="AH17" s="174" t="s">
        <v>686</v>
      </c>
      <c r="AI17" s="174" t="s">
        <v>747</v>
      </c>
      <c r="AJ17" s="174" t="s">
        <v>748</v>
      </c>
      <c r="AK17" s="174" t="s">
        <v>749</v>
      </c>
      <c r="AL17" s="174" t="s">
        <v>750</v>
      </c>
      <c r="AM17" s="174" t="s">
        <v>61</v>
      </c>
      <c r="AN17" s="175">
        <v>1</v>
      </c>
      <c r="AO17" s="176">
        <v>2.2000000000000002</v>
      </c>
      <c r="AP17" s="176">
        <v>1E-3</v>
      </c>
      <c r="AQ17" s="176">
        <v>2.2000000000000002</v>
      </c>
      <c r="AR17" s="174" t="s">
        <v>66</v>
      </c>
      <c r="AS17" s="176">
        <v>51.18</v>
      </c>
      <c r="AT17" s="174" t="s">
        <v>62</v>
      </c>
      <c r="AU17" s="174" t="s">
        <v>62</v>
      </c>
      <c r="AV17" s="174" t="s">
        <v>62</v>
      </c>
      <c r="AW17" s="174" t="s">
        <v>62</v>
      </c>
      <c r="AX17" s="174" t="s">
        <v>61</v>
      </c>
      <c r="AY17" s="174" t="s">
        <v>701</v>
      </c>
      <c r="AZ17" s="174" t="s">
        <v>405</v>
      </c>
      <c r="BA17" s="174" t="s">
        <v>543</v>
      </c>
      <c r="BB17" s="174" t="s">
        <v>61</v>
      </c>
      <c r="BC17" s="174" t="s">
        <v>63</v>
      </c>
      <c r="BD17" s="174" t="s">
        <v>751</v>
      </c>
      <c r="BE17" s="174" t="s">
        <v>752</v>
      </c>
      <c r="BF17" s="174" t="s">
        <v>752</v>
      </c>
      <c r="BG17" s="174" t="s">
        <v>352</v>
      </c>
      <c r="BH17" s="174" t="s">
        <v>353</v>
      </c>
      <c r="BI17" s="174" t="s">
        <v>354</v>
      </c>
      <c r="BJ17" s="174" t="s">
        <v>407</v>
      </c>
      <c r="BK17" s="174" t="s">
        <v>64</v>
      </c>
      <c r="BL17" s="174" t="s">
        <v>61</v>
      </c>
      <c r="BM17" s="174" t="s">
        <v>209</v>
      </c>
    </row>
    <row r="18" spans="2:65" x14ac:dyDescent="0.3">
      <c r="B18" s="165">
        <f t="shared" si="0"/>
        <v>14</v>
      </c>
      <c r="C18" s="165" t="str">
        <f t="shared" si="9"/>
        <v>LHR</v>
      </c>
      <c r="D18" s="165" t="str">
        <f t="shared" si="10"/>
        <v>2025-09-25</v>
      </c>
      <c r="E18" s="165" t="str">
        <f t="shared" si="11"/>
        <v>99431913906</v>
      </c>
      <c r="F18" s="165" t="str">
        <f t="shared" si="12"/>
        <v>PGB017680048</v>
      </c>
      <c r="G18" s="165" t="str">
        <f t="shared" si="13"/>
        <v>임예진</v>
      </c>
      <c r="H18" s="166" t="str">
        <f t="shared" si="14"/>
        <v>목록(Manifest)</v>
      </c>
      <c r="I18" s="167">
        <f t="shared" si="15"/>
        <v>101.25</v>
      </c>
      <c r="J18" s="166" t="str">
        <f t="shared" si="16"/>
        <v>MODUBUY_UK</v>
      </c>
      <c r="K18" s="165">
        <f t="shared" si="17"/>
        <v>1</v>
      </c>
      <c r="L18" s="168">
        <f t="shared" si="18"/>
        <v>0.4</v>
      </c>
      <c r="M18" s="168">
        <f t="shared" si="19"/>
        <v>1E-3</v>
      </c>
      <c r="N18" s="168">
        <f t="shared" si="20"/>
        <v>0.4</v>
      </c>
      <c r="O18" s="168">
        <f t="shared" si="21"/>
        <v>0.5</v>
      </c>
      <c r="P18" s="165" t="str">
        <f t="shared" si="22"/>
        <v>6094305857687</v>
      </c>
      <c r="Q18" s="167">
        <f t="shared" si="23"/>
        <v>6.9999999999999999E-4</v>
      </c>
      <c r="R18" s="167">
        <f t="shared" si="24"/>
        <v>0.4</v>
      </c>
      <c r="S18" s="167">
        <f t="shared" si="25"/>
        <v>0.4</v>
      </c>
      <c r="T18" s="169">
        <f t="shared" si="26"/>
        <v>7280</v>
      </c>
      <c r="U18" s="171">
        <v>0</v>
      </c>
      <c r="V18" s="170">
        <f t="shared" si="27"/>
        <v>0</v>
      </c>
      <c r="W18" s="171">
        <v>0</v>
      </c>
      <c r="X18" s="171">
        <f>(IF(VLOOKUP(VLOOKUP(AS18,[1]MAPPING!$B$16:$D$21,2,1),[1]MAPPING!$C$16:$E$21,2,0)=7000,0,VLOOKUP(VLOOKUP(AS18,[1]MAPPING!$B$16:$D$21,2,1),[1]MAPPING!$C$16:$E$21,2,0)))</f>
        <v>0</v>
      </c>
      <c r="Y18" s="171">
        <f>(K18*VLOOKUP(N18/K18,[1]MAPPING!$B$23:$C$30,2,10))</f>
        <v>0</v>
      </c>
      <c r="Z18" s="172">
        <f t="shared" si="28"/>
        <v>0</v>
      </c>
      <c r="AA18" s="172">
        <f t="shared" si="29"/>
        <v>0</v>
      </c>
      <c r="AB18" s="171">
        <v>0</v>
      </c>
      <c r="AC18" s="171">
        <f t="shared" si="30"/>
        <v>7280</v>
      </c>
      <c r="AD18" s="116">
        <f>ROUND(SUM(T18:AB18)/INVOICE!$I$5,2)</f>
        <v>5.22</v>
      </c>
      <c r="AF18" s="173" t="s">
        <v>685</v>
      </c>
      <c r="AG18" s="174" t="s">
        <v>350</v>
      </c>
      <c r="AH18" s="174" t="s">
        <v>686</v>
      </c>
      <c r="AI18" s="174" t="s">
        <v>753</v>
      </c>
      <c r="AJ18" s="174" t="s">
        <v>754</v>
      </c>
      <c r="AK18" s="174" t="s">
        <v>755</v>
      </c>
      <c r="AL18" s="174" t="s">
        <v>756</v>
      </c>
      <c r="AM18" s="174" t="s">
        <v>61</v>
      </c>
      <c r="AN18" s="175">
        <v>1</v>
      </c>
      <c r="AO18" s="176">
        <v>0.4</v>
      </c>
      <c r="AP18" s="176">
        <v>1E-3</v>
      </c>
      <c r="AQ18" s="176">
        <v>0.4</v>
      </c>
      <c r="AR18" s="174" t="s">
        <v>204</v>
      </c>
      <c r="AS18" s="176">
        <v>101.25</v>
      </c>
      <c r="AT18" s="174" t="s">
        <v>62</v>
      </c>
      <c r="AU18" s="174" t="s">
        <v>62</v>
      </c>
      <c r="AV18" s="174" t="s">
        <v>62</v>
      </c>
      <c r="AW18" s="174" t="s">
        <v>62</v>
      </c>
      <c r="AX18" s="174" t="s">
        <v>61</v>
      </c>
      <c r="AY18" s="174" t="s">
        <v>701</v>
      </c>
      <c r="AZ18" s="174" t="s">
        <v>405</v>
      </c>
      <c r="BA18" s="174" t="s">
        <v>409</v>
      </c>
      <c r="BB18" s="174" t="s">
        <v>61</v>
      </c>
      <c r="BC18" s="174" t="s">
        <v>63</v>
      </c>
      <c r="BD18" s="174" t="s">
        <v>757</v>
      </c>
      <c r="BE18" s="174" t="s">
        <v>758</v>
      </c>
      <c r="BF18" s="174" t="s">
        <v>758</v>
      </c>
      <c r="BG18" s="174" t="s">
        <v>352</v>
      </c>
      <c r="BH18" s="174" t="s">
        <v>353</v>
      </c>
      <c r="BI18" s="174" t="s">
        <v>354</v>
      </c>
      <c r="BJ18" s="174" t="s">
        <v>407</v>
      </c>
      <c r="BK18" s="174" t="s">
        <v>64</v>
      </c>
      <c r="BL18" s="174" t="s">
        <v>61</v>
      </c>
      <c r="BM18" s="174" t="s">
        <v>209</v>
      </c>
    </row>
    <row r="19" spans="2:65" x14ac:dyDescent="0.3">
      <c r="B19" s="165">
        <f t="shared" si="0"/>
        <v>15</v>
      </c>
      <c r="C19" s="165" t="str">
        <f t="shared" si="9"/>
        <v>LHR</v>
      </c>
      <c r="D19" s="165" t="str">
        <f t="shared" si="10"/>
        <v>2025-09-25</v>
      </c>
      <c r="E19" s="165" t="str">
        <f t="shared" si="11"/>
        <v>99431913906</v>
      </c>
      <c r="F19" s="165" t="str">
        <f t="shared" si="12"/>
        <v>PGB017680046</v>
      </c>
      <c r="G19" s="165" t="str">
        <f t="shared" si="13"/>
        <v>노현서</v>
      </c>
      <c r="H19" s="166" t="str">
        <f t="shared" si="14"/>
        <v>목록(Manifest)</v>
      </c>
      <c r="I19" s="167">
        <f t="shared" si="15"/>
        <v>72.900000000000006</v>
      </c>
      <c r="J19" s="166" t="str">
        <f t="shared" si="16"/>
        <v>MODUBUY_UK</v>
      </c>
      <c r="K19" s="165">
        <f t="shared" si="17"/>
        <v>1</v>
      </c>
      <c r="L19" s="168">
        <f t="shared" si="18"/>
        <v>0.9</v>
      </c>
      <c r="M19" s="168">
        <f t="shared" si="19"/>
        <v>1E-3</v>
      </c>
      <c r="N19" s="168">
        <f t="shared" si="20"/>
        <v>0.9</v>
      </c>
      <c r="O19" s="168">
        <f t="shared" si="21"/>
        <v>1</v>
      </c>
      <c r="P19" s="165" t="str">
        <f t="shared" si="22"/>
        <v>6094305857685</v>
      </c>
      <c r="Q19" s="167">
        <f t="shared" si="23"/>
        <v>6.9999999999999999E-4</v>
      </c>
      <c r="R19" s="167">
        <f t="shared" si="24"/>
        <v>0.9</v>
      </c>
      <c r="S19" s="167">
        <f t="shared" si="25"/>
        <v>0.9</v>
      </c>
      <c r="T19" s="169">
        <f t="shared" si="26"/>
        <v>9755</v>
      </c>
      <c r="U19" s="171">
        <v>0</v>
      </c>
      <c r="V19" s="170">
        <f t="shared" si="27"/>
        <v>0</v>
      </c>
      <c r="W19" s="171">
        <v>0</v>
      </c>
      <c r="X19" s="171">
        <f>(IF(VLOOKUP(VLOOKUP(AS19,[1]MAPPING!$B$16:$D$21,2,1),[1]MAPPING!$C$16:$E$21,2,0)=7000,0,VLOOKUP(VLOOKUP(AS19,[1]MAPPING!$B$16:$D$21,2,1),[1]MAPPING!$C$16:$E$21,2,0)))</f>
        <v>0</v>
      </c>
      <c r="Y19" s="171">
        <f>(K19*VLOOKUP(N19/K19,[1]MAPPING!$B$23:$C$30,2,10))</f>
        <v>0</v>
      </c>
      <c r="Z19" s="172">
        <f t="shared" si="28"/>
        <v>0</v>
      </c>
      <c r="AA19" s="172">
        <f t="shared" si="29"/>
        <v>0</v>
      </c>
      <c r="AB19" s="171">
        <v>0</v>
      </c>
      <c r="AC19" s="171">
        <f t="shared" si="30"/>
        <v>9755</v>
      </c>
      <c r="AD19" s="116">
        <f>ROUND(SUM(T19:AB19)/INVOICE!$I$5,2)</f>
        <v>7</v>
      </c>
      <c r="AF19" s="173" t="s">
        <v>685</v>
      </c>
      <c r="AG19" s="174" t="s">
        <v>350</v>
      </c>
      <c r="AH19" s="174" t="s">
        <v>686</v>
      </c>
      <c r="AI19" s="174" t="s">
        <v>759</v>
      </c>
      <c r="AJ19" s="174" t="s">
        <v>760</v>
      </c>
      <c r="AK19" s="174" t="s">
        <v>761</v>
      </c>
      <c r="AL19" s="174" t="s">
        <v>762</v>
      </c>
      <c r="AM19" s="174" t="s">
        <v>61</v>
      </c>
      <c r="AN19" s="175">
        <v>1</v>
      </c>
      <c r="AO19" s="176">
        <v>0.9</v>
      </c>
      <c r="AP19" s="176">
        <v>1E-3</v>
      </c>
      <c r="AQ19" s="176">
        <v>0.9</v>
      </c>
      <c r="AR19" s="174" t="s">
        <v>204</v>
      </c>
      <c r="AS19" s="176">
        <v>72.900000000000006</v>
      </c>
      <c r="AT19" s="174" t="s">
        <v>62</v>
      </c>
      <c r="AU19" s="174" t="s">
        <v>62</v>
      </c>
      <c r="AV19" s="174" t="s">
        <v>62</v>
      </c>
      <c r="AW19" s="174" t="s">
        <v>62</v>
      </c>
      <c r="AX19" s="174" t="s">
        <v>61</v>
      </c>
      <c r="AY19" s="174" t="s">
        <v>701</v>
      </c>
      <c r="AZ19" s="174" t="s">
        <v>405</v>
      </c>
      <c r="BA19" s="174" t="s">
        <v>409</v>
      </c>
      <c r="BB19" s="174" t="s">
        <v>61</v>
      </c>
      <c r="BC19" s="174" t="s">
        <v>63</v>
      </c>
      <c r="BD19" s="174" t="s">
        <v>763</v>
      </c>
      <c r="BE19" s="174" t="s">
        <v>764</v>
      </c>
      <c r="BF19" s="174" t="s">
        <v>764</v>
      </c>
      <c r="BG19" s="174" t="s">
        <v>352</v>
      </c>
      <c r="BH19" s="174" t="s">
        <v>353</v>
      </c>
      <c r="BI19" s="174" t="s">
        <v>354</v>
      </c>
      <c r="BJ19" s="174" t="s">
        <v>407</v>
      </c>
      <c r="BK19" s="174" t="s">
        <v>64</v>
      </c>
      <c r="BL19" s="174" t="s">
        <v>61</v>
      </c>
      <c r="BM19" s="174" t="s">
        <v>209</v>
      </c>
    </row>
    <row r="20" spans="2:65" x14ac:dyDescent="0.3">
      <c r="B20" s="165">
        <f t="shared" si="0"/>
        <v>16</v>
      </c>
      <c r="C20" s="165" t="str">
        <f t="shared" si="9"/>
        <v>LHR</v>
      </c>
      <c r="D20" s="165" t="str">
        <f t="shared" si="10"/>
        <v>2025-09-25</v>
      </c>
      <c r="E20" s="165" t="str">
        <f t="shared" si="11"/>
        <v>99431913906</v>
      </c>
      <c r="F20" s="165" t="str">
        <f t="shared" si="12"/>
        <v>PGB017680045</v>
      </c>
      <c r="G20" s="165" t="str">
        <f t="shared" si="13"/>
        <v>노성문</v>
      </c>
      <c r="H20" s="166" t="str">
        <f t="shared" si="14"/>
        <v>일반(목록배제,Normal-Manifest Exception)</v>
      </c>
      <c r="I20" s="167">
        <f t="shared" si="15"/>
        <v>19.239999999999998</v>
      </c>
      <c r="J20" s="166" t="str">
        <f t="shared" si="16"/>
        <v>MODUBUY_UK</v>
      </c>
      <c r="K20" s="165">
        <f t="shared" si="17"/>
        <v>1</v>
      </c>
      <c r="L20" s="168">
        <f t="shared" si="18"/>
        <v>0.7</v>
      </c>
      <c r="M20" s="168">
        <f t="shared" si="19"/>
        <v>1E-3</v>
      </c>
      <c r="N20" s="168">
        <f t="shared" si="20"/>
        <v>0.7</v>
      </c>
      <c r="O20" s="168">
        <f t="shared" si="21"/>
        <v>1</v>
      </c>
      <c r="P20" s="165" t="str">
        <f t="shared" si="22"/>
        <v>6094305857684</v>
      </c>
      <c r="Q20" s="167">
        <f t="shared" si="23"/>
        <v>6.9999999999999999E-4</v>
      </c>
      <c r="R20" s="167">
        <f t="shared" si="24"/>
        <v>0.7</v>
      </c>
      <c r="S20" s="167">
        <f t="shared" si="25"/>
        <v>0.70000000000000007</v>
      </c>
      <c r="T20" s="169">
        <f t="shared" si="26"/>
        <v>8765</v>
      </c>
      <c r="U20" s="171">
        <v>0</v>
      </c>
      <c r="V20" s="170">
        <f t="shared" si="27"/>
        <v>0</v>
      </c>
      <c r="W20" s="171">
        <v>0</v>
      </c>
      <c r="X20" s="171">
        <f>(IF(VLOOKUP(VLOOKUP(AS20,[1]MAPPING!$B$16:$D$21,2,1),[1]MAPPING!$C$16:$E$21,2,0)=7000,0,VLOOKUP(VLOOKUP(AS20,[1]MAPPING!$B$16:$D$21,2,1),[1]MAPPING!$C$16:$E$21,2,0)))</f>
        <v>0</v>
      </c>
      <c r="Y20" s="171">
        <f>(K20*VLOOKUP(N20/K20,[1]MAPPING!$B$23:$C$30,2,10))</f>
        <v>0</v>
      </c>
      <c r="Z20" s="172">
        <f t="shared" si="28"/>
        <v>0</v>
      </c>
      <c r="AA20" s="172">
        <f t="shared" si="29"/>
        <v>0</v>
      </c>
      <c r="AB20" s="171">
        <v>0</v>
      </c>
      <c r="AC20" s="171">
        <f t="shared" si="30"/>
        <v>8765</v>
      </c>
      <c r="AD20" s="116">
        <f>ROUND(SUM(T20:AB20)/INVOICE!$I$5,2)</f>
        <v>6.29</v>
      </c>
      <c r="AF20" s="173" t="s">
        <v>685</v>
      </c>
      <c r="AG20" s="174" t="s">
        <v>350</v>
      </c>
      <c r="AH20" s="174" t="s">
        <v>686</v>
      </c>
      <c r="AI20" s="174" t="s">
        <v>765</v>
      </c>
      <c r="AJ20" s="174" t="s">
        <v>610</v>
      </c>
      <c r="AK20" s="174" t="s">
        <v>611</v>
      </c>
      <c r="AL20" s="174" t="s">
        <v>612</v>
      </c>
      <c r="AM20" s="174" t="s">
        <v>61</v>
      </c>
      <c r="AN20" s="175">
        <v>1</v>
      </c>
      <c r="AO20" s="176">
        <v>0.7</v>
      </c>
      <c r="AP20" s="176">
        <v>1E-3</v>
      </c>
      <c r="AQ20" s="176">
        <v>0.7</v>
      </c>
      <c r="AR20" s="174" t="s">
        <v>66</v>
      </c>
      <c r="AS20" s="176">
        <v>19.239999999999998</v>
      </c>
      <c r="AT20" s="174" t="s">
        <v>62</v>
      </c>
      <c r="AU20" s="174" t="s">
        <v>62</v>
      </c>
      <c r="AV20" s="174" t="s">
        <v>62</v>
      </c>
      <c r="AW20" s="174" t="s">
        <v>62</v>
      </c>
      <c r="AX20" s="174" t="s">
        <v>61</v>
      </c>
      <c r="AY20" s="174" t="s">
        <v>701</v>
      </c>
      <c r="AZ20" s="174" t="s">
        <v>405</v>
      </c>
      <c r="BA20" s="174" t="s">
        <v>408</v>
      </c>
      <c r="BB20" s="174" t="s">
        <v>61</v>
      </c>
      <c r="BC20" s="174" t="s">
        <v>63</v>
      </c>
      <c r="BD20" s="174" t="s">
        <v>766</v>
      </c>
      <c r="BE20" s="174" t="s">
        <v>767</v>
      </c>
      <c r="BF20" s="174" t="s">
        <v>767</v>
      </c>
      <c r="BG20" s="174" t="s">
        <v>352</v>
      </c>
      <c r="BH20" s="174" t="s">
        <v>353</v>
      </c>
      <c r="BI20" s="174" t="s">
        <v>354</v>
      </c>
      <c r="BJ20" s="174" t="s">
        <v>407</v>
      </c>
      <c r="BK20" s="174" t="s">
        <v>64</v>
      </c>
      <c r="BL20" s="174" t="s">
        <v>61</v>
      </c>
      <c r="BM20" s="174" t="s">
        <v>209</v>
      </c>
    </row>
    <row r="21" spans="2:65" x14ac:dyDescent="0.3">
      <c r="B21" s="165">
        <f t="shared" si="0"/>
        <v>17</v>
      </c>
      <c r="C21" s="165" t="str">
        <f t="shared" si="9"/>
        <v>LHR</v>
      </c>
      <c r="D21" s="165" t="str">
        <f t="shared" si="10"/>
        <v>2025-09-25</v>
      </c>
      <c r="E21" s="165" t="str">
        <f t="shared" si="11"/>
        <v>99431913906</v>
      </c>
      <c r="F21" s="165" t="str">
        <f t="shared" si="12"/>
        <v>PGB017680043</v>
      </c>
      <c r="G21" s="165" t="str">
        <f t="shared" si="13"/>
        <v>이우준</v>
      </c>
      <c r="H21" s="166" t="str">
        <f t="shared" si="14"/>
        <v>목록(Manifest)</v>
      </c>
      <c r="I21" s="167">
        <f t="shared" si="15"/>
        <v>114.75</v>
      </c>
      <c r="J21" s="166" t="str">
        <f t="shared" si="16"/>
        <v>MODUBUY_UK</v>
      </c>
      <c r="K21" s="165">
        <f t="shared" si="17"/>
        <v>1</v>
      </c>
      <c r="L21" s="168">
        <f t="shared" si="18"/>
        <v>1</v>
      </c>
      <c r="M21" s="168">
        <f t="shared" si="19"/>
        <v>1E-3</v>
      </c>
      <c r="N21" s="168">
        <f t="shared" si="20"/>
        <v>1</v>
      </c>
      <c r="O21" s="168">
        <f t="shared" si="21"/>
        <v>1</v>
      </c>
      <c r="P21" s="165" t="str">
        <f t="shared" si="22"/>
        <v>6094305857682</v>
      </c>
      <c r="Q21" s="167">
        <f t="shared" si="23"/>
        <v>6.9999999999999999E-4</v>
      </c>
      <c r="R21" s="167">
        <f t="shared" si="24"/>
        <v>1</v>
      </c>
      <c r="S21" s="167">
        <f t="shared" si="25"/>
        <v>1</v>
      </c>
      <c r="T21" s="169">
        <f t="shared" si="26"/>
        <v>10250</v>
      </c>
      <c r="U21" s="171">
        <v>0</v>
      </c>
      <c r="V21" s="170">
        <f t="shared" si="27"/>
        <v>0</v>
      </c>
      <c r="W21" s="171">
        <v>0</v>
      </c>
      <c r="X21" s="171">
        <f>(IF(VLOOKUP(VLOOKUP(AS21,[1]MAPPING!$B$16:$D$21,2,1),[1]MAPPING!$C$16:$E$21,2,0)=7000,0,VLOOKUP(VLOOKUP(AS21,[1]MAPPING!$B$16:$D$21,2,1),[1]MAPPING!$C$16:$E$21,2,0)))</f>
        <v>0</v>
      </c>
      <c r="Y21" s="171">
        <f>(K21*VLOOKUP(N21/K21,[1]MAPPING!$B$23:$C$30,2,10))</f>
        <v>0</v>
      </c>
      <c r="Z21" s="172">
        <f t="shared" si="28"/>
        <v>0</v>
      </c>
      <c r="AA21" s="172">
        <f t="shared" si="29"/>
        <v>0</v>
      </c>
      <c r="AB21" s="171">
        <v>0</v>
      </c>
      <c r="AC21" s="171">
        <f t="shared" si="30"/>
        <v>10250</v>
      </c>
      <c r="AD21" s="116">
        <f>ROUND(SUM(T21:AB21)/INVOICE!$I$5,2)</f>
        <v>7.35</v>
      </c>
      <c r="AF21" s="173" t="s">
        <v>685</v>
      </c>
      <c r="AG21" s="174" t="s">
        <v>350</v>
      </c>
      <c r="AH21" s="174" t="s">
        <v>686</v>
      </c>
      <c r="AI21" s="174" t="s">
        <v>768</v>
      </c>
      <c r="AJ21" s="174" t="s">
        <v>769</v>
      </c>
      <c r="AK21" s="174" t="s">
        <v>770</v>
      </c>
      <c r="AL21" s="174" t="s">
        <v>771</v>
      </c>
      <c r="AM21" s="174" t="s">
        <v>61</v>
      </c>
      <c r="AN21" s="175">
        <v>1</v>
      </c>
      <c r="AO21" s="176">
        <v>1</v>
      </c>
      <c r="AP21" s="176">
        <v>1E-3</v>
      </c>
      <c r="AQ21" s="176">
        <v>1</v>
      </c>
      <c r="AR21" s="174" t="s">
        <v>204</v>
      </c>
      <c r="AS21" s="176">
        <v>114.75</v>
      </c>
      <c r="AT21" s="174" t="s">
        <v>62</v>
      </c>
      <c r="AU21" s="174" t="s">
        <v>62</v>
      </c>
      <c r="AV21" s="174" t="s">
        <v>62</v>
      </c>
      <c r="AW21" s="174" t="s">
        <v>62</v>
      </c>
      <c r="AX21" s="174" t="s">
        <v>61</v>
      </c>
      <c r="AY21" s="174" t="s">
        <v>701</v>
      </c>
      <c r="AZ21" s="174" t="s">
        <v>405</v>
      </c>
      <c r="BA21" s="174" t="s">
        <v>409</v>
      </c>
      <c r="BB21" s="174" t="s">
        <v>61</v>
      </c>
      <c r="BC21" s="174" t="s">
        <v>63</v>
      </c>
      <c r="BD21" s="174" t="s">
        <v>772</v>
      </c>
      <c r="BE21" s="174" t="s">
        <v>773</v>
      </c>
      <c r="BF21" s="174" t="s">
        <v>773</v>
      </c>
      <c r="BG21" s="174" t="s">
        <v>352</v>
      </c>
      <c r="BH21" s="174" t="s">
        <v>353</v>
      </c>
      <c r="BI21" s="174" t="s">
        <v>354</v>
      </c>
      <c r="BJ21" s="174" t="s">
        <v>407</v>
      </c>
      <c r="BK21" s="174" t="s">
        <v>64</v>
      </c>
      <c r="BL21" s="174" t="s">
        <v>61</v>
      </c>
      <c r="BM21" s="174" t="s">
        <v>209</v>
      </c>
    </row>
    <row r="22" spans="2:65" x14ac:dyDescent="0.3">
      <c r="B22" s="165">
        <f t="shared" si="0"/>
        <v>18</v>
      </c>
      <c r="C22" s="165" t="str">
        <f t="shared" si="9"/>
        <v>LHR</v>
      </c>
      <c r="D22" s="165" t="str">
        <f t="shared" si="10"/>
        <v>2025-09-25</v>
      </c>
      <c r="E22" s="165" t="str">
        <f t="shared" si="11"/>
        <v>99431913906</v>
      </c>
      <c r="F22" s="165" t="str">
        <f t="shared" si="12"/>
        <v>PGB017680042</v>
      </c>
      <c r="G22" s="165" t="str">
        <f t="shared" si="13"/>
        <v>박재현</v>
      </c>
      <c r="H22" s="166" t="str">
        <f t="shared" si="14"/>
        <v>간이(Simple)</v>
      </c>
      <c r="I22" s="167">
        <f t="shared" si="15"/>
        <v>153.9</v>
      </c>
      <c r="J22" s="166" t="str">
        <f t="shared" si="16"/>
        <v>MODUBUY_UK</v>
      </c>
      <c r="K22" s="165">
        <f t="shared" si="17"/>
        <v>1</v>
      </c>
      <c r="L22" s="168">
        <f t="shared" si="18"/>
        <v>0.8</v>
      </c>
      <c r="M22" s="168">
        <f t="shared" si="19"/>
        <v>0.9</v>
      </c>
      <c r="N22" s="168">
        <f t="shared" si="20"/>
        <v>0.9</v>
      </c>
      <c r="O22" s="168">
        <f t="shared" si="21"/>
        <v>1</v>
      </c>
      <c r="P22" s="165" t="str">
        <f t="shared" si="22"/>
        <v>6094305857681</v>
      </c>
      <c r="Q22" s="167">
        <f t="shared" si="23"/>
        <v>0.63</v>
      </c>
      <c r="R22" s="167">
        <f t="shared" si="24"/>
        <v>0.8</v>
      </c>
      <c r="S22" s="167">
        <f t="shared" si="25"/>
        <v>0.8</v>
      </c>
      <c r="T22" s="169">
        <f t="shared" si="26"/>
        <v>9260</v>
      </c>
      <c r="U22" s="171">
        <v>0</v>
      </c>
      <c r="V22" s="170">
        <f t="shared" si="27"/>
        <v>0</v>
      </c>
      <c r="W22" s="171">
        <v>0</v>
      </c>
      <c r="X22" s="171">
        <f>(IF(VLOOKUP(VLOOKUP(AS22,[1]MAPPING!$B$16:$D$21,2,1),[1]MAPPING!$C$16:$E$21,2,0)=7000,0,VLOOKUP(VLOOKUP(AS22,[1]MAPPING!$B$16:$D$21,2,1),[1]MAPPING!$C$16:$E$21,2,0)))</f>
        <v>0</v>
      </c>
      <c r="Y22" s="171">
        <f>(K22*VLOOKUP(N22/K22,[1]MAPPING!$B$23:$C$30,2,10))</f>
        <v>0</v>
      </c>
      <c r="Z22" s="172">
        <f t="shared" si="28"/>
        <v>0</v>
      </c>
      <c r="AA22" s="172">
        <f t="shared" si="29"/>
        <v>0</v>
      </c>
      <c r="AB22" s="171">
        <v>0</v>
      </c>
      <c r="AC22" s="171">
        <f t="shared" si="30"/>
        <v>9260</v>
      </c>
      <c r="AD22" s="116">
        <f>ROUND(SUM(T22:AB22)/INVOICE!$I$5,2)</f>
        <v>6.64</v>
      </c>
      <c r="AF22" s="173" t="s">
        <v>685</v>
      </c>
      <c r="AG22" s="174" t="s">
        <v>350</v>
      </c>
      <c r="AH22" s="174" t="s">
        <v>686</v>
      </c>
      <c r="AI22" s="174" t="s">
        <v>774</v>
      </c>
      <c r="AJ22" s="174" t="s">
        <v>775</v>
      </c>
      <c r="AK22" s="174" t="s">
        <v>776</v>
      </c>
      <c r="AL22" s="174" t="s">
        <v>777</v>
      </c>
      <c r="AM22" s="174" t="s">
        <v>61</v>
      </c>
      <c r="AN22" s="175">
        <v>1</v>
      </c>
      <c r="AO22" s="176">
        <v>0.8</v>
      </c>
      <c r="AP22" s="176">
        <v>0.9</v>
      </c>
      <c r="AQ22" s="176">
        <v>0.9</v>
      </c>
      <c r="AR22" s="174" t="s">
        <v>65</v>
      </c>
      <c r="AS22" s="176">
        <v>153.9</v>
      </c>
      <c r="AT22" s="174" t="s">
        <v>62</v>
      </c>
      <c r="AU22" s="174" t="s">
        <v>62</v>
      </c>
      <c r="AV22" s="174" t="s">
        <v>62</v>
      </c>
      <c r="AW22" s="174" t="s">
        <v>62</v>
      </c>
      <c r="AX22" s="174" t="s">
        <v>61</v>
      </c>
      <c r="AY22" s="174" t="s">
        <v>701</v>
      </c>
      <c r="AZ22" s="174" t="s">
        <v>405</v>
      </c>
      <c r="BA22" s="174" t="s">
        <v>778</v>
      </c>
      <c r="BB22" s="174" t="s">
        <v>61</v>
      </c>
      <c r="BC22" s="174" t="s">
        <v>63</v>
      </c>
      <c r="BD22" s="174" t="s">
        <v>779</v>
      </c>
      <c r="BE22" s="174" t="s">
        <v>780</v>
      </c>
      <c r="BF22" s="174" t="s">
        <v>780</v>
      </c>
      <c r="BG22" s="174" t="s">
        <v>352</v>
      </c>
      <c r="BH22" s="174" t="s">
        <v>353</v>
      </c>
      <c r="BI22" s="174" t="s">
        <v>354</v>
      </c>
      <c r="BJ22" s="174" t="s">
        <v>407</v>
      </c>
      <c r="BK22" s="174" t="s">
        <v>64</v>
      </c>
      <c r="BL22" s="174" t="s">
        <v>61</v>
      </c>
      <c r="BM22" s="174" t="s">
        <v>209</v>
      </c>
    </row>
    <row r="23" spans="2:65" x14ac:dyDescent="0.3">
      <c r="B23" s="165">
        <f t="shared" si="0"/>
        <v>19</v>
      </c>
      <c r="C23" s="165" t="str">
        <f t="shared" si="9"/>
        <v>LHR</v>
      </c>
      <c r="D23" s="165" t="str">
        <f t="shared" si="10"/>
        <v>2025-09-25</v>
      </c>
      <c r="E23" s="165" t="str">
        <f t="shared" si="11"/>
        <v>99431913906</v>
      </c>
      <c r="F23" s="165" t="str">
        <f t="shared" si="12"/>
        <v>PGB017680037</v>
      </c>
      <c r="G23" s="165" t="str">
        <f t="shared" si="13"/>
        <v>정현욱</v>
      </c>
      <c r="H23" s="166" t="str">
        <f t="shared" si="14"/>
        <v>목록(Manifest)</v>
      </c>
      <c r="I23" s="167">
        <f t="shared" si="15"/>
        <v>83.67</v>
      </c>
      <c r="J23" s="166" t="str">
        <f t="shared" si="16"/>
        <v>MODUBUY_UK</v>
      </c>
      <c r="K23" s="165">
        <f t="shared" si="17"/>
        <v>1</v>
      </c>
      <c r="L23" s="168">
        <f t="shared" si="18"/>
        <v>0.9</v>
      </c>
      <c r="M23" s="168">
        <f t="shared" si="19"/>
        <v>1E-3</v>
      </c>
      <c r="N23" s="168">
        <f t="shared" si="20"/>
        <v>0.9</v>
      </c>
      <c r="O23" s="168">
        <f t="shared" si="21"/>
        <v>1</v>
      </c>
      <c r="P23" s="165" t="str">
        <f t="shared" si="22"/>
        <v>6094305857676</v>
      </c>
      <c r="Q23" s="167">
        <f t="shared" si="23"/>
        <v>6.9999999999999999E-4</v>
      </c>
      <c r="R23" s="167">
        <f t="shared" si="24"/>
        <v>0.9</v>
      </c>
      <c r="S23" s="167">
        <f t="shared" si="25"/>
        <v>0.9</v>
      </c>
      <c r="T23" s="169">
        <f t="shared" si="26"/>
        <v>9755</v>
      </c>
      <c r="U23" s="171">
        <v>0</v>
      </c>
      <c r="V23" s="170">
        <f t="shared" si="27"/>
        <v>0</v>
      </c>
      <c r="W23" s="171">
        <v>0</v>
      </c>
      <c r="X23" s="171">
        <f>(IF(VLOOKUP(VLOOKUP(AS23,[1]MAPPING!$B$16:$D$21,2,1),[1]MAPPING!$C$16:$E$21,2,0)=7000,0,VLOOKUP(VLOOKUP(AS23,[1]MAPPING!$B$16:$D$21,2,1),[1]MAPPING!$C$16:$E$21,2,0)))</f>
        <v>0</v>
      </c>
      <c r="Y23" s="171">
        <f>(K23*VLOOKUP(N23/K23,[1]MAPPING!$B$23:$C$30,2,10))</f>
        <v>0</v>
      </c>
      <c r="Z23" s="172">
        <f t="shared" si="28"/>
        <v>0</v>
      </c>
      <c r="AA23" s="172">
        <f t="shared" si="29"/>
        <v>0</v>
      </c>
      <c r="AB23" s="171">
        <v>0</v>
      </c>
      <c r="AC23" s="171">
        <f t="shared" si="30"/>
        <v>9755</v>
      </c>
      <c r="AD23" s="116">
        <f>ROUND(SUM(T23:AB23)/INVOICE!$I$5,2)</f>
        <v>7</v>
      </c>
      <c r="AF23" s="173" t="s">
        <v>685</v>
      </c>
      <c r="AG23" s="174" t="s">
        <v>350</v>
      </c>
      <c r="AH23" s="174" t="s">
        <v>686</v>
      </c>
      <c r="AI23" s="174" t="s">
        <v>781</v>
      </c>
      <c r="AJ23" s="174" t="s">
        <v>782</v>
      </c>
      <c r="AK23" s="174" t="s">
        <v>783</v>
      </c>
      <c r="AL23" s="174" t="s">
        <v>784</v>
      </c>
      <c r="AM23" s="174" t="s">
        <v>61</v>
      </c>
      <c r="AN23" s="175">
        <v>1</v>
      </c>
      <c r="AO23" s="176">
        <v>0.9</v>
      </c>
      <c r="AP23" s="176">
        <v>1E-3</v>
      </c>
      <c r="AQ23" s="176">
        <v>0.9</v>
      </c>
      <c r="AR23" s="174" t="s">
        <v>204</v>
      </c>
      <c r="AS23" s="176">
        <v>83.67</v>
      </c>
      <c r="AT23" s="174" t="s">
        <v>62</v>
      </c>
      <c r="AU23" s="174" t="s">
        <v>62</v>
      </c>
      <c r="AV23" s="174" t="s">
        <v>62</v>
      </c>
      <c r="AW23" s="174" t="s">
        <v>62</v>
      </c>
      <c r="AX23" s="174" t="s">
        <v>61</v>
      </c>
      <c r="AY23" s="174" t="s">
        <v>701</v>
      </c>
      <c r="AZ23" s="174" t="s">
        <v>405</v>
      </c>
      <c r="BA23" s="174" t="s">
        <v>409</v>
      </c>
      <c r="BB23" s="174" t="s">
        <v>61</v>
      </c>
      <c r="BC23" s="174" t="s">
        <v>63</v>
      </c>
      <c r="BD23" s="174" t="s">
        <v>785</v>
      </c>
      <c r="BE23" s="174" t="s">
        <v>786</v>
      </c>
      <c r="BF23" s="174" t="s">
        <v>786</v>
      </c>
      <c r="BG23" s="174" t="s">
        <v>352</v>
      </c>
      <c r="BH23" s="174" t="s">
        <v>353</v>
      </c>
      <c r="BI23" s="174" t="s">
        <v>354</v>
      </c>
      <c r="BJ23" s="174" t="s">
        <v>407</v>
      </c>
      <c r="BK23" s="174" t="s">
        <v>64</v>
      </c>
      <c r="BL23" s="174" t="s">
        <v>61</v>
      </c>
      <c r="BM23" s="174" t="s">
        <v>209</v>
      </c>
    </row>
    <row r="24" spans="2:65" x14ac:dyDescent="0.3">
      <c r="B24" s="165">
        <f t="shared" si="0"/>
        <v>20</v>
      </c>
      <c r="C24" s="165" t="str">
        <f t="shared" si="9"/>
        <v>LHR</v>
      </c>
      <c r="D24" s="165" t="str">
        <f t="shared" si="10"/>
        <v>2025-09-25</v>
      </c>
      <c r="E24" s="165" t="str">
        <f t="shared" si="11"/>
        <v>99431913906</v>
      </c>
      <c r="F24" s="165" t="str">
        <f t="shared" si="12"/>
        <v>PGB022892541</v>
      </c>
      <c r="G24" s="165" t="str">
        <f t="shared" si="13"/>
        <v>김민표</v>
      </c>
      <c r="H24" s="166" t="str">
        <f t="shared" si="14"/>
        <v>목록(Manifest)</v>
      </c>
      <c r="I24" s="167">
        <f t="shared" si="15"/>
        <v>63.45</v>
      </c>
      <c r="J24" s="166" t="str">
        <f t="shared" si="16"/>
        <v>MODUBUY_UK (NYZ)</v>
      </c>
      <c r="K24" s="165">
        <f t="shared" si="17"/>
        <v>1</v>
      </c>
      <c r="L24" s="168">
        <f t="shared" si="18"/>
        <v>5.4</v>
      </c>
      <c r="M24" s="168">
        <f t="shared" si="19"/>
        <v>7.2</v>
      </c>
      <c r="N24" s="168">
        <f t="shared" si="20"/>
        <v>7.5</v>
      </c>
      <c r="O24" s="168">
        <f t="shared" si="21"/>
        <v>7.5</v>
      </c>
      <c r="P24" s="165" t="str">
        <f t="shared" si="22"/>
        <v>6094313739105</v>
      </c>
      <c r="Q24" s="167">
        <f t="shared" si="23"/>
        <v>5.04</v>
      </c>
      <c r="R24" s="167">
        <f t="shared" si="24"/>
        <v>5.4</v>
      </c>
      <c r="S24" s="167">
        <f t="shared" si="25"/>
        <v>5.4</v>
      </c>
      <c r="T24" s="169">
        <f t="shared" si="26"/>
        <v>32030.000000000004</v>
      </c>
      <c r="U24" s="171">
        <v>0</v>
      </c>
      <c r="V24" s="170">
        <f t="shared" si="27"/>
        <v>0</v>
      </c>
      <c r="W24" s="171">
        <v>0</v>
      </c>
      <c r="X24" s="171">
        <f>(IF(VLOOKUP(VLOOKUP(AS24,[1]MAPPING!$B$16:$D$21,2,1),[1]MAPPING!$C$16:$E$21,2,0)=7000,0,VLOOKUP(VLOOKUP(AS24,[1]MAPPING!$B$16:$D$21,2,1),[1]MAPPING!$C$16:$E$21,2,0)))</f>
        <v>0</v>
      </c>
      <c r="Y24" s="171">
        <f>(K24*VLOOKUP(N24/K24,[1]MAPPING!$B$23:$C$30,2,10))</f>
        <v>1200</v>
      </c>
      <c r="Z24" s="172">
        <f t="shared" si="28"/>
        <v>0</v>
      </c>
      <c r="AA24" s="172">
        <f t="shared" si="29"/>
        <v>0</v>
      </c>
      <c r="AB24" s="171">
        <v>0</v>
      </c>
      <c r="AC24" s="171">
        <f t="shared" si="30"/>
        <v>33230</v>
      </c>
      <c r="AD24" s="116">
        <f>ROUND(SUM(T24:AB24)/INVOICE!$I$5,2)</f>
        <v>23.84</v>
      </c>
      <c r="AF24" s="173" t="s">
        <v>685</v>
      </c>
      <c r="AG24" s="174" t="s">
        <v>350</v>
      </c>
      <c r="AH24" s="174" t="s">
        <v>686</v>
      </c>
      <c r="AI24" s="174" t="s">
        <v>787</v>
      </c>
      <c r="AJ24" s="174" t="s">
        <v>626</v>
      </c>
      <c r="AK24" s="174" t="s">
        <v>627</v>
      </c>
      <c r="AL24" s="174" t="s">
        <v>628</v>
      </c>
      <c r="AM24" s="174" t="s">
        <v>61</v>
      </c>
      <c r="AN24" s="175">
        <v>1</v>
      </c>
      <c r="AO24" s="176">
        <v>5.4</v>
      </c>
      <c r="AP24" s="176">
        <v>7.2</v>
      </c>
      <c r="AQ24" s="176">
        <v>7.5</v>
      </c>
      <c r="AR24" s="174" t="s">
        <v>204</v>
      </c>
      <c r="AS24" s="176">
        <v>63.45</v>
      </c>
      <c r="AT24" s="174" t="s">
        <v>62</v>
      </c>
      <c r="AU24" s="174" t="s">
        <v>62</v>
      </c>
      <c r="AV24" s="174" t="s">
        <v>62</v>
      </c>
      <c r="AW24" s="174" t="s">
        <v>62</v>
      </c>
      <c r="AX24" s="174" t="s">
        <v>61</v>
      </c>
      <c r="AY24" s="174" t="s">
        <v>691</v>
      </c>
      <c r="AZ24" s="174" t="s">
        <v>351</v>
      </c>
      <c r="BA24" s="174" t="s">
        <v>358</v>
      </c>
      <c r="BB24" s="174" t="s">
        <v>61</v>
      </c>
      <c r="BC24" s="174" t="s">
        <v>63</v>
      </c>
      <c r="BD24" s="174" t="s">
        <v>788</v>
      </c>
      <c r="BE24" s="174" t="s">
        <v>789</v>
      </c>
      <c r="BF24" s="174" t="s">
        <v>789</v>
      </c>
      <c r="BG24" s="174" t="s">
        <v>352</v>
      </c>
      <c r="BH24" s="174" t="s">
        <v>353</v>
      </c>
      <c r="BI24" s="174" t="s">
        <v>354</v>
      </c>
      <c r="BJ24" s="174" t="s">
        <v>208</v>
      </c>
      <c r="BK24" s="174" t="s">
        <v>64</v>
      </c>
      <c r="BL24" s="174" t="s">
        <v>61</v>
      </c>
      <c r="BM24" s="174" t="s">
        <v>209</v>
      </c>
    </row>
    <row r="25" spans="2:65" x14ac:dyDescent="0.3">
      <c r="B25" s="165">
        <f t="shared" si="0"/>
        <v>21</v>
      </c>
      <c r="C25" s="165" t="str">
        <f t="shared" si="9"/>
        <v>LHR</v>
      </c>
      <c r="D25" s="165" t="str">
        <f t="shared" si="10"/>
        <v>2025-09-25</v>
      </c>
      <c r="E25" s="165" t="str">
        <f t="shared" si="11"/>
        <v>99431913906</v>
      </c>
      <c r="F25" s="165" t="str">
        <f t="shared" si="12"/>
        <v>PGB022895386</v>
      </c>
      <c r="G25" s="165" t="str">
        <f t="shared" si="13"/>
        <v>정해혁</v>
      </c>
      <c r="H25" s="166" t="str">
        <f t="shared" si="14"/>
        <v>목록(Manifest)</v>
      </c>
      <c r="I25" s="167">
        <f t="shared" si="15"/>
        <v>67.150000000000006</v>
      </c>
      <c r="J25" s="166" t="str">
        <f t="shared" si="16"/>
        <v>MODUBUY_UK (NYZ)</v>
      </c>
      <c r="K25" s="165">
        <f t="shared" si="17"/>
        <v>1</v>
      </c>
      <c r="L25" s="168">
        <f t="shared" si="18"/>
        <v>0.7</v>
      </c>
      <c r="M25" s="168">
        <f t="shared" si="19"/>
        <v>1</v>
      </c>
      <c r="N25" s="168">
        <f t="shared" si="20"/>
        <v>1</v>
      </c>
      <c r="O25" s="168">
        <f t="shared" si="21"/>
        <v>1</v>
      </c>
      <c r="P25" s="165" t="str">
        <f t="shared" si="22"/>
        <v>6094314078048</v>
      </c>
      <c r="Q25" s="167">
        <f t="shared" si="23"/>
        <v>0.7</v>
      </c>
      <c r="R25" s="167">
        <f t="shared" si="24"/>
        <v>0.7</v>
      </c>
      <c r="S25" s="167">
        <f t="shared" si="25"/>
        <v>0.70000000000000007</v>
      </c>
      <c r="T25" s="169">
        <f t="shared" si="26"/>
        <v>8765</v>
      </c>
      <c r="U25" s="171">
        <v>0</v>
      </c>
      <c r="V25" s="170">
        <f t="shared" si="27"/>
        <v>0</v>
      </c>
      <c r="W25" s="171">
        <v>0</v>
      </c>
      <c r="X25" s="171">
        <f>(IF(VLOOKUP(VLOOKUP(AS25,[1]MAPPING!$B$16:$D$21,2,1),[1]MAPPING!$C$16:$E$21,2,0)=7000,0,VLOOKUP(VLOOKUP(AS25,[1]MAPPING!$B$16:$D$21,2,1),[1]MAPPING!$C$16:$E$21,2,0)))</f>
        <v>0</v>
      </c>
      <c r="Y25" s="171">
        <f>(K25*VLOOKUP(N25/K25,[1]MAPPING!$B$23:$C$30,2,10))</f>
        <v>0</v>
      </c>
      <c r="Z25" s="172">
        <f t="shared" si="28"/>
        <v>0</v>
      </c>
      <c r="AA25" s="172">
        <f t="shared" si="29"/>
        <v>0</v>
      </c>
      <c r="AB25" s="171">
        <v>0</v>
      </c>
      <c r="AC25" s="171">
        <f t="shared" si="30"/>
        <v>8765</v>
      </c>
      <c r="AD25" s="116">
        <f>ROUND(SUM(T25:AB25)/INVOICE!$I$5,2)</f>
        <v>6.29</v>
      </c>
      <c r="AF25" s="173" t="s">
        <v>685</v>
      </c>
      <c r="AG25" s="174" t="s">
        <v>350</v>
      </c>
      <c r="AH25" s="174" t="s">
        <v>686</v>
      </c>
      <c r="AI25" s="174" t="s">
        <v>790</v>
      </c>
      <c r="AJ25" s="174" t="s">
        <v>518</v>
      </c>
      <c r="AK25" s="174" t="s">
        <v>519</v>
      </c>
      <c r="AL25" s="174" t="s">
        <v>520</v>
      </c>
      <c r="AM25" s="174" t="s">
        <v>61</v>
      </c>
      <c r="AN25" s="175">
        <v>1</v>
      </c>
      <c r="AO25" s="176">
        <v>0.7</v>
      </c>
      <c r="AP25" s="176">
        <v>1</v>
      </c>
      <c r="AQ25" s="176">
        <v>1</v>
      </c>
      <c r="AR25" s="174" t="s">
        <v>204</v>
      </c>
      <c r="AS25" s="176">
        <v>67.150000000000006</v>
      </c>
      <c r="AT25" s="174" t="s">
        <v>62</v>
      </c>
      <c r="AU25" s="174" t="s">
        <v>62</v>
      </c>
      <c r="AV25" s="174" t="s">
        <v>62</v>
      </c>
      <c r="AW25" s="174" t="s">
        <v>62</v>
      </c>
      <c r="AX25" s="174" t="s">
        <v>61</v>
      </c>
      <c r="AY25" s="174" t="s">
        <v>691</v>
      </c>
      <c r="AZ25" s="174" t="s">
        <v>351</v>
      </c>
      <c r="BA25" s="174" t="s">
        <v>791</v>
      </c>
      <c r="BB25" s="174" t="s">
        <v>61</v>
      </c>
      <c r="BC25" s="174" t="s">
        <v>63</v>
      </c>
      <c r="BD25" s="174" t="s">
        <v>792</v>
      </c>
      <c r="BE25" s="174" t="s">
        <v>793</v>
      </c>
      <c r="BF25" s="174" t="s">
        <v>793</v>
      </c>
      <c r="BG25" s="174" t="s">
        <v>352</v>
      </c>
      <c r="BH25" s="174" t="s">
        <v>353</v>
      </c>
      <c r="BI25" s="174" t="s">
        <v>354</v>
      </c>
      <c r="BJ25" s="174" t="s">
        <v>208</v>
      </c>
      <c r="BK25" s="174" t="s">
        <v>64</v>
      </c>
      <c r="BL25" s="174" t="s">
        <v>61</v>
      </c>
      <c r="BM25" s="174" t="s">
        <v>209</v>
      </c>
    </row>
    <row r="26" spans="2:65" x14ac:dyDescent="0.3">
      <c r="B26" s="165">
        <f t="shared" si="0"/>
        <v>22</v>
      </c>
      <c r="C26" s="165" t="str">
        <f t="shared" si="9"/>
        <v>LHR</v>
      </c>
      <c r="D26" s="165" t="str">
        <f t="shared" si="10"/>
        <v>2025-09-25</v>
      </c>
      <c r="E26" s="165" t="str">
        <f t="shared" si="11"/>
        <v>99431913906</v>
      </c>
      <c r="F26" s="165" t="str">
        <f t="shared" si="12"/>
        <v>PGB022883904</v>
      </c>
      <c r="G26" s="165" t="str">
        <f t="shared" si="13"/>
        <v>김민정</v>
      </c>
      <c r="H26" s="166" t="str">
        <f t="shared" si="14"/>
        <v>일반(목록배제,Normal-Manifest Exception)</v>
      </c>
      <c r="I26" s="167">
        <f t="shared" si="15"/>
        <v>37.42</v>
      </c>
      <c r="J26" s="166" t="str">
        <f t="shared" si="16"/>
        <v>MODUBUY_UK (NYZ)</v>
      </c>
      <c r="K26" s="165">
        <f t="shared" si="17"/>
        <v>1</v>
      </c>
      <c r="L26" s="168">
        <f t="shared" si="18"/>
        <v>1</v>
      </c>
      <c r="M26" s="168">
        <f t="shared" si="19"/>
        <v>0.2</v>
      </c>
      <c r="N26" s="168">
        <f t="shared" si="20"/>
        <v>1</v>
      </c>
      <c r="O26" s="168">
        <f t="shared" si="21"/>
        <v>1</v>
      </c>
      <c r="P26" s="165" t="str">
        <f t="shared" si="22"/>
        <v>6094313739112</v>
      </c>
      <c r="Q26" s="167">
        <f t="shared" si="23"/>
        <v>0.13999999999999999</v>
      </c>
      <c r="R26" s="167">
        <f t="shared" si="24"/>
        <v>1</v>
      </c>
      <c r="S26" s="167">
        <f t="shared" si="25"/>
        <v>1</v>
      </c>
      <c r="T26" s="169">
        <f t="shared" si="26"/>
        <v>10250</v>
      </c>
      <c r="U26" s="171">
        <v>0</v>
      </c>
      <c r="V26" s="170">
        <f t="shared" si="27"/>
        <v>0</v>
      </c>
      <c r="W26" s="171">
        <v>0</v>
      </c>
      <c r="X26" s="171">
        <f>(IF(VLOOKUP(VLOOKUP(AS26,[1]MAPPING!$B$16:$D$21,2,1),[1]MAPPING!$C$16:$E$21,2,0)=7000,0,VLOOKUP(VLOOKUP(AS26,[1]MAPPING!$B$16:$D$21,2,1),[1]MAPPING!$C$16:$E$21,2,0)))</f>
        <v>0</v>
      </c>
      <c r="Y26" s="171">
        <f>(K26*VLOOKUP(N26/K26,[1]MAPPING!$B$23:$C$30,2,10))</f>
        <v>0</v>
      </c>
      <c r="Z26" s="172">
        <f t="shared" si="28"/>
        <v>0</v>
      </c>
      <c r="AA26" s="172">
        <f t="shared" si="29"/>
        <v>0</v>
      </c>
      <c r="AB26" s="171">
        <v>0</v>
      </c>
      <c r="AC26" s="171">
        <f t="shared" si="30"/>
        <v>10250</v>
      </c>
      <c r="AD26" s="116">
        <f>ROUND(SUM(T26:AB26)/INVOICE!$I$5,2)</f>
        <v>7.35</v>
      </c>
      <c r="AF26" s="173" t="s">
        <v>685</v>
      </c>
      <c r="AG26" s="174" t="s">
        <v>350</v>
      </c>
      <c r="AH26" s="174" t="s">
        <v>686</v>
      </c>
      <c r="AI26" s="174" t="s">
        <v>794</v>
      </c>
      <c r="AJ26" s="174" t="s">
        <v>515</v>
      </c>
      <c r="AK26" s="174" t="s">
        <v>795</v>
      </c>
      <c r="AL26" s="174" t="s">
        <v>796</v>
      </c>
      <c r="AM26" s="174" t="s">
        <v>61</v>
      </c>
      <c r="AN26" s="175">
        <v>1</v>
      </c>
      <c r="AO26" s="176">
        <v>1</v>
      </c>
      <c r="AP26" s="176">
        <v>0.2</v>
      </c>
      <c r="AQ26" s="176">
        <v>1</v>
      </c>
      <c r="AR26" s="174" t="s">
        <v>66</v>
      </c>
      <c r="AS26" s="176">
        <v>37.42</v>
      </c>
      <c r="AT26" s="174" t="s">
        <v>62</v>
      </c>
      <c r="AU26" s="174" t="s">
        <v>62</v>
      </c>
      <c r="AV26" s="174" t="s">
        <v>62</v>
      </c>
      <c r="AW26" s="174" t="s">
        <v>62</v>
      </c>
      <c r="AX26" s="174" t="s">
        <v>61</v>
      </c>
      <c r="AY26" s="174" t="s">
        <v>691</v>
      </c>
      <c r="AZ26" s="174" t="s">
        <v>351</v>
      </c>
      <c r="BA26" s="174" t="s">
        <v>373</v>
      </c>
      <c r="BB26" s="174" t="s">
        <v>61</v>
      </c>
      <c r="BC26" s="174" t="s">
        <v>63</v>
      </c>
      <c r="BD26" s="174" t="s">
        <v>797</v>
      </c>
      <c r="BE26" s="174" t="s">
        <v>798</v>
      </c>
      <c r="BF26" s="174" t="s">
        <v>798</v>
      </c>
      <c r="BG26" s="174" t="s">
        <v>352</v>
      </c>
      <c r="BH26" s="174" t="s">
        <v>353</v>
      </c>
      <c r="BI26" s="174" t="s">
        <v>354</v>
      </c>
      <c r="BJ26" s="174" t="s">
        <v>208</v>
      </c>
      <c r="BK26" s="174" t="s">
        <v>64</v>
      </c>
      <c r="BL26" s="174" t="s">
        <v>61</v>
      </c>
      <c r="BM26" s="174" t="s">
        <v>209</v>
      </c>
    </row>
    <row r="27" spans="2:65" x14ac:dyDescent="0.3">
      <c r="B27" s="165">
        <f t="shared" si="0"/>
        <v>23</v>
      </c>
      <c r="C27" s="165" t="str">
        <f t="shared" si="9"/>
        <v>LHR</v>
      </c>
      <c r="D27" s="165" t="str">
        <f t="shared" si="10"/>
        <v>2025-09-25</v>
      </c>
      <c r="E27" s="165" t="str">
        <f t="shared" si="11"/>
        <v>99431913906</v>
      </c>
      <c r="F27" s="165" t="str">
        <f t="shared" si="12"/>
        <v>PGB017710108</v>
      </c>
      <c r="G27" s="165" t="str">
        <f t="shared" si="13"/>
        <v>정경주</v>
      </c>
      <c r="H27" s="166" t="str">
        <f t="shared" si="14"/>
        <v>목록(Manifest)</v>
      </c>
      <c r="I27" s="167">
        <f t="shared" si="15"/>
        <v>121.48</v>
      </c>
      <c r="J27" s="166" t="str">
        <f t="shared" si="16"/>
        <v>MODUBUY_UK (NYZ)</v>
      </c>
      <c r="K27" s="165">
        <f t="shared" si="17"/>
        <v>1</v>
      </c>
      <c r="L27" s="168">
        <f t="shared" si="18"/>
        <v>0.3</v>
      </c>
      <c r="M27" s="168">
        <f t="shared" si="19"/>
        <v>0.2</v>
      </c>
      <c r="N27" s="168">
        <f t="shared" si="20"/>
        <v>0.3</v>
      </c>
      <c r="O27" s="168">
        <f t="shared" si="21"/>
        <v>0.5</v>
      </c>
      <c r="P27" s="165" t="str">
        <f t="shared" si="22"/>
        <v>6094314078661</v>
      </c>
      <c r="Q27" s="167">
        <f t="shared" si="23"/>
        <v>0.13999999999999999</v>
      </c>
      <c r="R27" s="167">
        <f t="shared" si="24"/>
        <v>0.3</v>
      </c>
      <c r="S27" s="167">
        <f t="shared" si="25"/>
        <v>0.30000000000000004</v>
      </c>
      <c r="T27" s="169">
        <f t="shared" si="26"/>
        <v>6785</v>
      </c>
      <c r="U27" s="171">
        <v>0</v>
      </c>
      <c r="V27" s="170">
        <f t="shared" si="27"/>
        <v>0</v>
      </c>
      <c r="W27" s="171">
        <v>0</v>
      </c>
      <c r="X27" s="171">
        <f>(IF(VLOOKUP(VLOOKUP(AS27,[1]MAPPING!$B$16:$D$21,2,1),[1]MAPPING!$C$16:$E$21,2,0)=7000,0,VLOOKUP(VLOOKUP(AS27,[1]MAPPING!$B$16:$D$21,2,1),[1]MAPPING!$C$16:$E$21,2,0)))</f>
        <v>0</v>
      </c>
      <c r="Y27" s="171">
        <f>(K27*VLOOKUP(N27/K27,[1]MAPPING!$B$23:$C$30,2,10))</f>
        <v>0</v>
      </c>
      <c r="Z27" s="172">
        <f t="shared" si="28"/>
        <v>0</v>
      </c>
      <c r="AA27" s="172">
        <f t="shared" si="29"/>
        <v>0</v>
      </c>
      <c r="AB27" s="171">
        <v>0</v>
      </c>
      <c r="AC27" s="171">
        <f t="shared" si="30"/>
        <v>6785</v>
      </c>
      <c r="AD27" s="116">
        <f>ROUND(SUM(T27:AB27)/INVOICE!$I$5,2)</f>
        <v>4.87</v>
      </c>
      <c r="AF27" s="173" t="s">
        <v>685</v>
      </c>
      <c r="AG27" s="174" t="s">
        <v>350</v>
      </c>
      <c r="AH27" s="174" t="s">
        <v>686</v>
      </c>
      <c r="AI27" s="174" t="s">
        <v>799</v>
      </c>
      <c r="AJ27" s="174" t="s">
        <v>800</v>
      </c>
      <c r="AK27" s="174" t="s">
        <v>801</v>
      </c>
      <c r="AL27" s="174" t="s">
        <v>802</v>
      </c>
      <c r="AM27" s="174" t="s">
        <v>61</v>
      </c>
      <c r="AN27" s="175">
        <v>1</v>
      </c>
      <c r="AO27" s="176">
        <v>0.3</v>
      </c>
      <c r="AP27" s="176">
        <v>0.2</v>
      </c>
      <c r="AQ27" s="176">
        <v>0.3</v>
      </c>
      <c r="AR27" s="174" t="s">
        <v>204</v>
      </c>
      <c r="AS27" s="176">
        <v>121.48</v>
      </c>
      <c r="AT27" s="174" t="s">
        <v>62</v>
      </c>
      <c r="AU27" s="174" t="s">
        <v>62</v>
      </c>
      <c r="AV27" s="174" t="s">
        <v>62</v>
      </c>
      <c r="AW27" s="174" t="s">
        <v>62</v>
      </c>
      <c r="AX27" s="174" t="s">
        <v>61</v>
      </c>
      <c r="AY27" s="174" t="s">
        <v>691</v>
      </c>
      <c r="AZ27" s="174" t="s">
        <v>351</v>
      </c>
      <c r="BA27" s="174" t="s">
        <v>681</v>
      </c>
      <c r="BB27" s="174" t="s">
        <v>61</v>
      </c>
      <c r="BC27" s="174" t="s">
        <v>63</v>
      </c>
      <c r="BD27" s="174" t="s">
        <v>803</v>
      </c>
      <c r="BE27" s="174" t="s">
        <v>804</v>
      </c>
      <c r="BF27" s="174" t="s">
        <v>804</v>
      </c>
      <c r="BG27" s="174" t="s">
        <v>352</v>
      </c>
      <c r="BH27" s="174" t="s">
        <v>353</v>
      </c>
      <c r="BI27" s="174" t="s">
        <v>354</v>
      </c>
      <c r="BJ27" s="174" t="s">
        <v>208</v>
      </c>
      <c r="BK27" s="174" t="s">
        <v>64</v>
      </c>
      <c r="BL27" s="174" t="s">
        <v>61</v>
      </c>
      <c r="BM27" s="174" t="s">
        <v>209</v>
      </c>
    </row>
    <row r="28" spans="2:65" x14ac:dyDescent="0.3">
      <c r="B28" s="165">
        <f t="shared" si="0"/>
        <v>24</v>
      </c>
      <c r="C28" s="165" t="str">
        <f t="shared" si="9"/>
        <v>LHR</v>
      </c>
      <c r="D28" s="165" t="str">
        <f t="shared" si="10"/>
        <v>2025-09-25</v>
      </c>
      <c r="E28" s="165" t="str">
        <f t="shared" si="11"/>
        <v>99431913906</v>
      </c>
      <c r="F28" s="165" t="str">
        <f t="shared" si="12"/>
        <v>PGB022872840</v>
      </c>
      <c r="G28" s="165" t="str">
        <f t="shared" si="13"/>
        <v>진익성</v>
      </c>
      <c r="H28" s="166" t="str">
        <f t="shared" si="14"/>
        <v>목록(Manifest)</v>
      </c>
      <c r="I28" s="167">
        <f t="shared" si="15"/>
        <v>28.51</v>
      </c>
      <c r="J28" s="166" t="str">
        <f t="shared" si="16"/>
        <v>MODUBUY_UK (NYZ)</v>
      </c>
      <c r="K28" s="165">
        <f t="shared" si="17"/>
        <v>1</v>
      </c>
      <c r="L28" s="168">
        <f t="shared" si="18"/>
        <v>0.9</v>
      </c>
      <c r="M28" s="168">
        <f t="shared" si="19"/>
        <v>1.7</v>
      </c>
      <c r="N28" s="168">
        <f t="shared" si="20"/>
        <v>1.7</v>
      </c>
      <c r="O28" s="168">
        <f t="shared" si="21"/>
        <v>2</v>
      </c>
      <c r="P28" s="165" t="str">
        <f t="shared" si="22"/>
        <v>6094313738585</v>
      </c>
      <c r="Q28" s="167">
        <f t="shared" si="23"/>
        <v>1.19</v>
      </c>
      <c r="R28" s="167">
        <f t="shared" si="24"/>
        <v>1.19</v>
      </c>
      <c r="S28" s="167">
        <f t="shared" si="25"/>
        <v>1.2000000000000002</v>
      </c>
      <c r="T28" s="169">
        <f t="shared" si="26"/>
        <v>11240</v>
      </c>
      <c r="U28" s="171">
        <v>0</v>
      </c>
      <c r="V28" s="170">
        <f t="shared" si="27"/>
        <v>0</v>
      </c>
      <c r="W28" s="171">
        <v>0</v>
      </c>
      <c r="X28" s="171">
        <f>(IF(VLOOKUP(VLOOKUP(AS28,[1]MAPPING!$B$16:$D$21,2,1),[1]MAPPING!$C$16:$E$21,2,0)=7000,0,VLOOKUP(VLOOKUP(AS28,[1]MAPPING!$B$16:$D$21,2,1),[1]MAPPING!$C$16:$E$21,2,0)))</f>
        <v>0</v>
      </c>
      <c r="Y28" s="171">
        <f>(K28*VLOOKUP(N28/K28,[1]MAPPING!$B$23:$C$30,2,10))</f>
        <v>0</v>
      </c>
      <c r="Z28" s="172">
        <f t="shared" si="28"/>
        <v>0</v>
      </c>
      <c r="AA28" s="172">
        <f t="shared" si="29"/>
        <v>0</v>
      </c>
      <c r="AB28" s="171">
        <v>0</v>
      </c>
      <c r="AC28" s="171">
        <f t="shared" si="30"/>
        <v>11240</v>
      </c>
      <c r="AD28" s="116">
        <f>ROUND(SUM(T28:AB28)/INVOICE!$I$5,2)</f>
        <v>8.06</v>
      </c>
      <c r="AF28" s="173" t="s">
        <v>685</v>
      </c>
      <c r="AG28" s="174" t="s">
        <v>350</v>
      </c>
      <c r="AH28" s="174" t="s">
        <v>686</v>
      </c>
      <c r="AI28" s="174" t="s">
        <v>805</v>
      </c>
      <c r="AJ28" s="174" t="s">
        <v>806</v>
      </c>
      <c r="AK28" s="174" t="s">
        <v>807</v>
      </c>
      <c r="AL28" s="174" t="s">
        <v>808</v>
      </c>
      <c r="AM28" s="174" t="s">
        <v>61</v>
      </c>
      <c r="AN28" s="175">
        <v>1</v>
      </c>
      <c r="AO28" s="176">
        <v>0.9</v>
      </c>
      <c r="AP28" s="176">
        <v>1.7</v>
      </c>
      <c r="AQ28" s="176">
        <v>1.7</v>
      </c>
      <c r="AR28" s="174" t="s">
        <v>204</v>
      </c>
      <c r="AS28" s="176">
        <v>28.51</v>
      </c>
      <c r="AT28" s="174" t="s">
        <v>62</v>
      </c>
      <c r="AU28" s="174" t="s">
        <v>62</v>
      </c>
      <c r="AV28" s="174" t="s">
        <v>62</v>
      </c>
      <c r="AW28" s="174" t="s">
        <v>62</v>
      </c>
      <c r="AX28" s="174" t="s">
        <v>61</v>
      </c>
      <c r="AY28" s="174" t="s">
        <v>691</v>
      </c>
      <c r="AZ28" s="174" t="s">
        <v>351</v>
      </c>
      <c r="BA28" s="174" t="s">
        <v>575</v>
      </c>
      <c r="BB28" s="174" t="s">
        <v>61</v>
      </c>
      <c r="BC28" s="174" t="s">
        <v>63</v>
      </c>
      <c r="BD28" s="174" t="s">
        <v>809</v>
      </c>
      <c r="BE28" s="174" t="s">
        <v>810</v>
      </c>
      <c r="BF28" s="174" t="s">
        <v>810</v>
      </c>
      <c r="BG28" s="174" t="s">
        <v>352</v>
      </c>
      <c r="BH28" s="174" t="s">
        <v>353</v>
      </c>
      <c r="BI28" s="174" t="s">
        <v>354</v>
      </c>
      <c r="BJ28" s="174" t="s">
        <v>208</v>
      </c>
      <c r="BK28" s="174" t="s">
        <v>64</v>
      </c>
      <c r="BL28" s="174" t="s">
        <v>61</v>
      </c>
      <c r="BM28" s="174" t="s">
        <v>209</v>
      </c>
    </row>
    <row r="29" spans="2:65" x14ac:dyDescent="0.3">
      <c r="B29" s="165">
        <f t="shared" si="0"/>
        <v>25</v>
      </c>
      <c r="C29" s="165" t="str">
        <f t="shared" si="9"/>
        <v>LHR</v>
      </c>
      <c r="D29" s="165" t="str">
        <f t="shared" si="10"/>
        <v>2025-09-25</v>
      </c>
      <c r="E29" s="165" t="str">
        <f t="shared" si="11"/>
        <v>99431913906</v>
      </c>
      <c r="F29" s="165" t="str">
        <f t="shared" si="12"/>
        <v>PGB019638605</v>
      </c>
      <c r="G29" s="165" t="str">
        <f t="shared" si="13"/>
        <v>김현우</v>
      </c>
      <c r="H29" s="166" t="str">
        <f t="shared" si="14"/>
        <v>목록(Manifest)</v>
      </c>
      <c r="I29" s="167">
        <f t="shared" si="15"/>
        <v>90.14</v>
      </c>
      <c r="J29" s="166" t="str">
        <f t="shared" si="16"/>
        <v>MODUBUY_UK (NYZ)</v>
      </c>
      <c r="K29" s="165">
        <f t="shared" si="17"/>
        <v>1</v>
      </c>
      <c r="L29" s="168">
        <f t="shared" si="18"/>
        <v>2.5</v>
      </c>
      <c r="M29" s="168">
        <f t="shared" si="19"/>
        <v>5.3</v>
      </c>
      <c r="N29" s="168">
        <f t="shared" si="20"/>
        <v>5.5</v>
      </c>
      <c r="O29" s="168">
        <f t="shared" si="21"/>
        <v>5.5</v>
      </c>
      <c r="P29" s="165" t="str">
        <f t="shared" si="22"/>
        <v>6094313739045</v>
      </c>
      <c r="Q29" s="167">
        <f t="shared" si="23"/>
        <v>3.7099999999999995</v>
      </c>
      <c r="R29" s="167">
        <f t="shared" si="24"/>
        <v>3.7099999999999995</v>
      </c>
      <c r="S29" s="167">
        <f t="shared" si="25"/>
        <v>3.8000000000000003</v>
      </c>
      <c r="T29" s="169">
        <f t="shared" si="26"/>
        <v>24110</v>
      </c>
      <c r="U29" s="171">
        <v>0</v>
      </c>
      <c r="V29" s="170">
        <f t="shared" si="27"/>
        <v>0</v>
      </c>
      <c r="W29" s="171">
        <v>0</v>
      </c>
      <c r="X29" s="171">
        <f>(IF(VLOOKUP(VLOOKUP(AS29,[1]MAPPING!$B$16:$D$21,2,1),[1]MAPPING!$C$16:$E$21,2,0)=7000,0,VLOOKUP(VLOOKUP(AS29,[1]MAPPING!$B$16:$D$21,2,1),[1]MAPPING!$C$16:$E$21,2,0)))</f>
        <v>0</v>
      </c>
      <c r="Y29" s="171">
        <f>(K29*VLOOKUP(N29/K29,[1]MAPPING!$B$23:$C$30,2,10))</f>
        <v>1200</v>
      </c>
      <c r="Z29" s="172">
        <f t="shared" si="28"/>
        <v>0</v>
      </c>
      <c r="AA29" s="172">
        <f t="shared" si="29"/>
        <v>0</v>
      </c>
      <c r="AB29" s="171">
        <v>0</v>
      </c>
      <c r="AC29" s="171">
        <f t="shared" si="30"/>
        <v>25310</v>
      </c>
      <c r="AD29" s="116">
        <f>ROUND(SUM(T29:AB29)/INVOICE!$I$5,2)</f>
        <v>18.16</v>
      </c>
      <c r="AF29" s="173" t="s">
        <v>685</v>
      </c>
      <c r="AG29" s="174" t="s">
        <v>350</v>
      </c>
      <c r="AH29" s="174" t="s">
        <v>686</v>
      </c>
      <c r="AI29" s="174" t="s">
        <v>811</v>
      </c>
      <c r="AJ29" s="174" t="s">
        <v>225</v>
      </c>
      <c r="AK29" s="174" t="s">
        <v>812</v>
      </c>
      <c r="AL29" s="174" t="s">
        <v>813</v>
      </c>
      <c r="AM29" s="174" t="s">
        <v>61</v>
      </c>
      <c r="AN29" s="175">
        <v>1</v>
      </c>
      <c r="AO29" s="176">
        <v>2.5</v>
      </c>
      <c r="AP29" s="176">
        <v>5.3</v>
      </c>
      <c r="AQ29" s="176">
        <v>5.5</v>
      </c>
      <c r="AR29" s="174" t="s">
        <v>204</v>
      </c>
      <c r="AS29" s="176">
        <v>90.14</v>
      </c>
      <c r="AT29" s="174" t="s">
        <v>62</v>
      </c>
      <c r="AU29" s="174" t="s">
        <v>62</v>
      </c>
      <c r="AV29" s="174" t="s">
        <v>62</v>
      </c>
      <c r="AW29" s="174" t="s">
        <v>62</v>
      </c>
      <c r="AX29" s="174" t="s">
        <v>61</v>
      </c>
      <c r="AY29" s="174" t="s">
        <v>691</v>
      </c>
      <c r="AZ29" s="174" t="s">
        <v>351</v>
      </c>
      <c r="BA29" s="174" t="s">
        <v>814</v>
      </c>
      <c r="BB29" s="174" t="s">
        <v>61</v>
      </c>
      <c r="BC29" s="174" t="s">
        <v>63</v>
      </c>
      <c r="BD29" s="174" t="s">
        <v>815</v>
      </c>
      <c r="BE29" s="174" t="s">
        <v>816</v>
      </c>
      <c r="BF29" s="174" t="s">
        <v>816</v>
      </c>
      <c r="BG29" s="174" t="s">
        <v>352</v>
      </c>
      <c r="BH29" s="174" t="s">
        <v>353</v>
      </c>
      <c r="BI29" s="174" t="s">
        <v>354</v>
      </c>
      <c r="BJ29" s="174" t="s">
        <v>208</v>
      </c>
      <c r="BK29" s="174" t="s">
        <v>64</v>
      </c>
      <c r="BL29" s="174" t="s">
        <v>61</v>
      </c>
      <c r="BM29" s="174" t="s">
        <v>209</v>
      </c>
    </row>
    <row r="30" spans="2:65" x14ac:dyDescent="0.3">
      <c r="B30" s="165">
        <f t="shared" si="0"/>
        <v>26</v>
      </c>
      <c r="C30" s="165" t="str">
        <f t="shared" si="9"/>
        <v>LHR</v>
      </c>
      <c r="D30" s="165" t="str">
        <f t="shared" si="10"/>
        <v>2025-09-25</v>
      </c>
      <c r="E30" s="165" t="str">
        <f t="shared" si="11"/>
        <v>99431913906</v>
      </c>
      <c r="F30" s="165" t="str">
        <f t="shared" si="12"/>
        <v>PGB022874159</v>
      </c>
      <c r="G30" s="165" t="str">
        <f t="shared" si="13"/>
        <v>이주섭</v>
      </c>
      <c r="H30" s="166" t="str">
        <f t="shared" si="14"/>
        <v>목록(Manifest)</v>
      </c>
      <c r="I30" s="167">
        <f t="shared" si="15"/>
        <v>140.4</v>
      </c>
      <c r="J30" s="166" t="str">
        <f t="shared" si="16"/>
        <v>MODUBUY_UK (NYZ)</v>
      </c>
      <c r="K30" s="165">
        <f t="shared" si="17"/>
        <v>1</v>
      </c>
      <c r="L30" s="168">
        <f t="shared" si="18"/>
        <v>0.7</v>
      </c>
      <c r="M30" s="168">
        <f t="shared" si="19"/>
        <v>0.2</v>
      </c>
      <c r="N30" s="168">
        <f t="shared" si="20"/>
        <v>0.7</v>
      </c>
      <c r="O30" s="168">
        <f t="shared" si="21"/>
        <v>1</v>
      </c>
      <c r="P30" s="165" t="str">
        <f t="shared" si="22"/>
        <v>6094313738494</v>
      </c>
      <c r="Q30" s="167">
        <f t="shared" si="23"/>
        <v>0.13999999999999999</v>
      </c>
      <c r="R30" s="167">
        <f t="shared" si="24"/>
        <v>0.7</v>
      </c>
      <c r="S30" s="167">
        <f t="shared" si="25"/>
        <v>0.70000000000000007</v>
      </c>
      <c r="T30" s="169">
        <f t="shared" si="26"/>
        <v>8765</v>
      </c>
      <c r="U30" s="171">
        <v>0</v>
      </c>
      <c r="V30" s="170">
        <f t="shared" si="27"/>
        <v>0</v>
      </c>
      <c r="W30" s="171">
        <v>0</v>
      </c>
      <c r="X30" s="171">
        <f>(IF(VLOOKUP(VLOOKUP(AS30,[1]MAPPING!$B$16:$D$21,2,1),[1]MAPPING!$C$16:$E$21,2,0)=7000,0,VLOOKUP(VLOOKUP(AS30,[1]MAPPING!$B$16:$D$21,2,1),[1]MAPPING!$C$16:$E$21,2,0)))</f>
        <v>0</v>
      </c>
      <c r="Y30" s="171">
        <f>(K30*VLOOKUP(N30/K30,[1]MAPPING!$B$23:$C$30,2,10))</f>
        <v>0</v>
      </c>
      <c r="Z30" s="172">
        <f t="shared" si="28"/>
        <v>0</v>
      </c>
      <c r="AA30" s="172">
        <f t="shared" si="29"/>
        <v>0</v>
      </c>
      <c r="AB30" s="171">
        <v>0</v>
      </c>
      <c r="AC30" s="171">
        <f t="shared" si="30"/>
        <v>8765</v>
      </c>
      <c r="AD30" s="116">
        <f>ROUND(SUM(T30:AB30)/INVOICE!$I$5,2)</f>
        <v>6.29</v>
      </c>
      <c r="AF30" s="173" t="s">
        <v>685</v>
      </c>
      <c r="AG30" s="174" t="s">
        <v>350</v>
      </c>
      <c r="AH30" s="174" t="s">
        <v>686</v>
      </c>
      <c r="AI30" s="174" t="s">
        <v>817</v>
      </c>
      <c r="AJ30" s="174" t="s">
        <v>414</v>
      </c>
      <c r="AK30" s="174" t="s">
        <v>415</v>
      </c>
      <c r="AL30" s="174" t="s">
        <v>416</v>
      </c>
      <c r="AM30" s="174" t="s">
        <v>61</v>
      </c>
      <c r="AN30" s="175">
        <v>1</v>
      </c>
      <c r="AO30" s="176">
        <v>0.7</v>
      </c>
      <c r="AP30" s="176">
        <v>0.2</v>
      </c>
      <c r="AQ30" s="176">
        <v>0.7</v>
      </c>
      <c r="AR30" s="174" t="s">
        <v>204</v>
      </c>
      <c r="AS30" s="176">
        <v>140.4</v>
      </c>
      <c r="AT30" s="174" t="s">
        <v>62</v>
      </c>
      <c r="AU30" s="174" t="s">
        <v>62</v>
      </c>
      <c r="AV30" s="174" t="s">
        <v>62</v>
      </c>
      <c r="AW30" s="174" t="s">
        <v>62</v>
      </c>
      <c r="AX30" s="174" t="s">
        <v>61</v>
      </c>
      <c r="AY30" s="174" t="s">
        <v>691</v>
      </c>
      <c r="AZ30" s="174" t="s">
        <v>351</v>
      </c>
      <c r="BA30" s="174" t="s">
        <v>439</v>
      </c>
      <c r="BB30" s="174" t="s">
        <v>61</v>
      </c>
      <c r="BC30" s="174" t="s">
        <v>63</v>
      </c>
      <c r="BD30" s="174" t="s">
        <v>818</v>
      </c>
      <c r="BE30" s="174" t="s">
        <v>819</v>
      </c>
      <c r="BF30" s="174" t="s">
        <v>819</v>
      </c>
      <c r="BG30" s="174" t="s">
        <v>352</v>
      </c>
      <c r="BH30" s="174" t="s">
        <v>353</v>
      </c>
      <c r="BI30" s="174" t="s">
        <v>354</v>
      </c>
      <c r="BJ30" s="174" t="s">
        <v>208</v>
      </c>
      <c r="BK30" s="174" t="s">
        <v>64</v>
      </c>
      <c r="BL30" s="174" t="s">
        <v>61</v>
      </c>
      <c r="BM30" s="174" t="s">
        <v>209</v>
      </c>
    </row>
    <row r="31" spans="2:65" x14ac:dyDescent="0.3">
      <c r="B31" s="165">
        <f t="shared" si="0"/>
        <v>27</v>
      </c>
      <c r="C31" s="165" t="str">
        <f t="shared" si="9"/>
        <v>LHR</v>
      </c>
      <c r="D31" s="165" t="str">
        <f t="shared" si="10"/>
        <v>2025-09-25</v>
      </c>
      <c r="E31" s="165" t="str">
        <f t="shared" si="11"/>
        <v>99431913906</v>
      </c>
      <c r="F31" s="165" t="str">
        <f t="shared" si="12"/>
        <v>PGB022852272</v>
      </c>
      <c r="G31" s="165" t="str">
        <f t="shared" si="13"/>
        <v>이주섭</v>
      </c>
      <c r="H31" s="166" t="str">
        <f t="shared" si="14"/>
        <v>목록(Manifest)</v>
      </c>
      <c r="I31" s="167">
        <f t="shared" si="15"/>
        <v>141.76</v>
      </c>
      <c r="J31" s="166" t="str">
        <f t="shared" si="16"/>
        <v>MODUBUY_UK (NYZ)</v>
      </c>
      <c r="K31" s="165">
        <f t="shared" si="17"/>
        <v>1</v>
      </c>
      <c r="L31" s="168">
        <f t="shared" si="18"/>
        <v>1.2</v>
      </c>
      <c r="M31" s="168">
        <f t="shared" si="19"/>
        <v>2.8</v>
      </c>
      <c r="N31" s="168">
        <f t="shared" si="20"/>
        <v>2.8</v>
      </c>
      <c r="O31" s="168">
        <f t="shared" si="21"/>
        <v>3</v>
      </c>
      <c r="P31" s="165" t="str">
        <f t="shared" si="22"/>
        <v>6094313739039</v>
      </c>
      <c r="Q31" s="167">
        <f t="shared" si="23"/>
        <v>1.9599999999999997</v>
      </c>
      <c r="R31" s="167">
        <f t="shared" si="24"/>
        <v>1.9599999999999997</v>
      </c>
      <c r="S31" s="167">
        <f t="shared" si="25"/>
        <v>2</v>
      </c>
      <c r="T31" s="169">
        <f t="shared" si="26"/>
        <v>15199.999999999998</v>
      </c>
      <c r="U31" s="171">
        <v>0</v>
      </c>
      <c r="V31" s="170">
        <f t="shared" si="27"/>
        <v>0</v>
      </c>
      <c r="W31" s="171">
        <v>0</v>
      </c>
      <c r="X31" s="171">
        <f>(IF(VLOOKUP(VLOOKUP(AS31,[1]MAPPING!$B$16:$D$21,2,1),[1]MAPPING!$C$16:$E$21,2,0)=7000,0,VLOOKUP(VLOOKUP(AS31,[1]MAPPING!$B$16:$D$21,2,1),[1]MAPPING!$C$16:$E$21,2,0)))</f>
        <v>0</v>
      </c>
      <c r="Y31" s="171">
        <f>(K31*VLOOKUP(N31/K31,[1]MAPPING!$B$23:$C$30,2,10))</f>
        <v>550</v>
      </c>
      <c r="Z31" s="172">
        <f t="shared" si="28"/>
        <v>0</v>
      </c>
      <c r="AA31" s="172">
        <f t="shared" si="29"/>
        <v>0</v>
      </c>
      <c r="AB31" s="171">
        <v>0</v>
      </c>
      <c r="AC31" s="171">
        <f t="shared" si="30"/>
        <v>15749.999999999998</v>
      </c>
      <c r="AD31" s="116">
        <f>ROUND(SUM(T31:AB31)/INVOICE!$I$5,2)</f>
        <v>11.3</v>
      </c>
      <c r="AF31" s="173" t="s">
        <v>685</v>
      </c>
      <c r="AG31" s="174" t="s">
        <v>350</v>
      </c>
      <c r="AH31" s="174" t="s">
        <v>686</v>
      </c>
      <c r="AI31" s="174" t="s">
        <v>820</v>
      </c>
      <c r="AJ31" s="174" t="s">
        <v>414</v>
      </c>
      <c r="AK31" s="174" t="s">
        <v>415</v>
      </c>
      <c r="AL31" s="174" t="s">
        <v>416</v>
      </c>
      <c r="AM31" s="174" t="s">
        <v>61</v>
      </c>
      <c r="AN31" s="175">
        <v>1</v>
      </c>
      <c r="AO31" s="176">
        <v>1.2</v>
      </c>
      <c r="AP31" s="176">
        <v>2.8</v>
      </c>
      <c r="AQ31" s="176">
        <v>2.8</v>
      </c>
      <c r="AR31" s="174" t="s">
        <v>204</v>
      </c>
      <c r="AS31" s="176">
        <v>141.76</v>
      </c>
      <c r="AT31" s="174" t="s">
        <v>62</v>
      </c>
      <c r="AU31" s="174" t="s">
        <v>62</v>
      </c>
      <c r="AV31" s="174" t="s">
        <v>62</v>
      </c>
      <c r="AW31" s="174" t="s">
        <v>62</v>
      </c>
      <c r="AX31" s="174" t="s">
        <v>61</v>
      </c>
      <c r="AY31" s="174" t="s">
        <v>691</v>
      </c>
      <c r="AZ31" s="174" t="s">
        <v>351</v>
      </c>
      <c r="BA31" s="174" t="s">
        <v>439</v>
      </c>
      <c r="BB31" s="174" t="s">
        <v>61</v>
      </c>
      <c r="BC31" s="174" t="s">
        <v>63</v>
      </c>
      <c r="BD31" s="174" t="s">
        <v>821</v>
      </c>
      <c r="BE31" s="174" t="s">
        <v>822</v>
      </c>
      <c r="BF31" s="174" t="s">
        <v>822</v>
      </c>
      <c r="BG31" s="174" t="s">
        <v>352</v>
      </c>
      <c r="BH31" s="174" t="s">
        <v>353</v>
      </c>
      <c r="BI31" s="174" t="s">
        <v>354</v>
      </c>
      <c r="BJ31" s="174" t="s">
        <v>208</v>
      </c>
      <c r="BK31" s="174" t="s">
        <v>64</v>
      </c>
      <c r="BL31" s="174" t="s">
        <v>61</v>
      </c>
      <c r="BM31" s="174" t="s">
        <v>209</v>
      </c>
    </row>
    <row r="32" spans="2:65" x14ac:dyDescent="0.3">
      <c r="B32" s="165">
        <f t="shared" si="0"/>
        <v>28</v>
      </c>
      <c r="C32" s="165" t="str">
        <f t="shared" si="9"/>
        <v>LHR</v>
      </c>
      <c r="D32" s="165" t="str">
        <f t="shared" si="10"/>
        <v>2025-09-25</v>
      </c>
      <c r="E32" s="165" t="str">
        <f t="shared" si="11"/>
        <v>99431913906</v>
      </c>
      <c r="F32" s="165" t="str">
        <f t="shared" si="12"/>
        <v>PGB022856208</v>
      </c>
      <c r="G32" s="165" t="str">
        <f t="shared" si="13"/>
        <v>신유미</v>
      </c>
      <c r="H32" s="166" t="str">
        <f t="shared" si="14"/>
        <v>목록(Manifest)</v>
      </c>
      <c r="I32" s="167">
        <f t="shared" si="15"/>
        <v>114.75</v>
      </c>
      <c r="J32" s="166" t="str">
        <f t="shared" si="16"/>
        <v>MODUBUY_UK (NYZ)</v>
      </c>
      <c r="K32" s="165">
        <f t="shared" si="17"/>
        <v>1</v>
      </c>
      <c r="L32" s="168">
        <f t="shared" si="18"/>
        <v>0.4</v>
      </c>
      <c r="M32" s="168">
        <f t="shared" si="19"/>
        <v>0.2</v>
      </c>
      <c r="N32" s="168">
        <f t="shared" si="20"/>
        <v>0.4</v>
      </c>
      <c r="O32" s="168">
        <f t="shared" si="21"/>
        <v>0.5</v>
      </c>
      <c r="P32" s="165" t="str">
        <f t="shared" si="22"/>
        <v>6094313738703</v>
      </c>
      <c r="Q32" s="167">
        <f t="shared" si="23"/>
        <v>0.13999999999999999</v>
      </c>
      <c r="R32" s="167">
        <f t="shared" si="24"/>
        <v>0.4</v>
      </c>
      <c r="S32" s="167">
        <f t="shared" si="25"/>
        <v>0.4</v>
      </c>
      <c r="T32" s="169">
        <f t="shared" si="26"/>
        <v>7280</v>
      </c>
      <c r="U32" s="171">
        <v>0</v>
      </c>
      <c r="V32" s="170">
        <f t="shared" si="27"/>
        <v>0</v>
      </c>
      <c r="W32" s="171">
        <v>0</v>
      </c>
      <c r="X32" s="171">
        <f>(IF(VLOOKUP(VLOOKUP(AS32,[1]MAPPING!$B$16:$D$21,2,1),[1]MAPPING!$C$16:$E$21,2,0)=7000,0,VLOOKUP(VLOOKUP(AS32,[1]MAPPING!$B$16:$D$21,2,1),[1]MAPPING!$C$16:$E$21,2,0)))</f>
        <v>0</v>
      </c>
      <c r="Y32" s="171">
        <f>(K32*VLOOKUP(N32/K32,[1]MAPPING!$B$23:$C$30,2,10))</f>
        <v>0</v>
      </c>
      <c r="Z32" s="172">
        <f t="shared" si="28"/>
        <v>0</v>
      </c>
      <c r="AA32" s="172">
        <f t="shared" si="29"/>
        <v>0</v>
      </c>
      <c r="AB32" s="171">
        <v>0</v>
      </c>
      <c r="AC32" s="171">
        <f t="shared" si="30"/>
        <v>7280</v>
      </c>
      <c r="AD32" s="116">
        <f>ROUND(SUM(T32:AB32)/INVOICE!$I$5,2)</f>
        <v>5.22</v>
      </c>
      <c r="AF32" s="173" t="s">
        <v>685</v>
      </c>
      <c r="AG32" s="174" t="s">
        <v>350</v>
      </c>
      <c r="AH32" s="174" t="s">
        <v>686</v>
      </c>
      <c r="AI32" s="174" t="s">
        <v>823</v>
      </c>
      <c r="AJ32" s="174" t="s">
        <v>824</v>
      </c>
      <c r="AK32" s="174" t="s">
        <v>825</v>
      </c>
      <c r="AL32" s="174" t="s">
        <v>441</v>
      </c>
      <c r="AM32" s="174" t="s">
        <v>61</v>
      </c>
      <c r="AN32" s="175">
        <v>1</v>
      </c>
      <c r="AO32" s="176">
        <v>0.4</v>
      </c>
      <c r="AP32" s="176">
        <v>0.2</v>
      </c>
      <c r="AQ32" s="176">
        <v>0.4</v>
      </c>
      <c r="AR32" s="174" t="s">
        <v>204</v>
      </c>
      <c r="AS32" s="176">
        <v>114.75</v>
      </c>
      <c r="AT32" s="174" t="s">
        <v>62</v>
      </c>
      <c r="AU32" s="174" t="s">
        <v>62</v>
      </c>
      <c r="AV32" s="174" t="s">
        <v>62</v>
      </c>
      <c r="AW32" s="174" t="s">
        <v>62</v>
      </c>
      <c r="AX32" s="174" t="s">
        <v>61</v>
      </c>
      <c r="AY32" s="174" t="s">
        <v>691</v>
      </c>
      <c r="AZ32" s="174" t="s">
        <v>351</v>
      </c>
      <c r="BA32" s="174" t="s">
        <v>487</v>
      </c>
      <c r="BB32" s="174" t="s">
        <v>61</v>
      </c>
      <c r="BC32" s="174" t="s">
        <v>63</v>
      </c>
      <c r="BD32" s="174" t="s">
        <v>826</v>
      </c>
      <c r="BE32" s="174" t="s">
        <v>827</v>
      </c>
      <c r="BF32" s="174" t="s">
        <v>827</v>
      </c>
      <c r="BG32" s="174" t="s">
        <v>352</v>
      </c>
      <c r="BH32" s="174" t="s">
        <v>353</v>
      </c>
      <c r="BI32" s="174" t="s">
        <v>354</v>
      </c>
      <c r="BJ32" s="174" t="s">
        <v>208</v>
      </c>
      <c r="BK32" s="174" t="s">
        <v>64</v>
      </c>
      <c r="BL32" s="174" t="s">
        <v>61</v>
      </c>
      <c r="BM32" s="174" t="s">
        <v>209</v>
      </c>
    </row>
    <row r="33" spans="2:65" x14ac:dyDescent="0.3">
      <c r="B33" s="165">
        <f t="shared" si="0"/>
        <v>29</v>
      </c>
      <c r="C33" s="165" t="str">
        <f t="shared" si="9"/>
        <v>LHR</v>
      </c>
      <c r="D33" s="165" t="str">
        <f t="shared" si="10"/>
        <v>2025-09-25</v>
      </c>
      <c r="E33" s="165" t="str">
        <f t="shared" si="11"/>
        <v>99431913906</v>
      </c>
      <c r="F33" s="165" t="str">
        <f t="shared" si="12"/>
        <v>PGB022849795</v>
      </c>
      <c r="G33" s="165" t="str">
        <f t="shared" si="13"/>
        <v>신지윤</v>
      </c>
      <c r="H33" s="166" t="str">
        <f t="shared" si="14"/>
        <v>일반(목록배제,Normal-Manifest Exception)</v>
      </c>
      <c r="I33" s="167">
        <f t="shared" si="15"/>
        <v>59.4</v>
      </c>
      <c r="J33" s="166" t="str">
        <f t="shared" si="16"/>
        <v>MODUBUY_UK (NYZ)</v>
      </c>
      <c r="K33" s="165">
        <f t="shared" si="17"/>
        <v>1</v>
      </c>
      <c r="L33" s="168">
        <f t="shared" si="18"/>
        <v>1.8</v>
      </c>
      <c r="M33" s="168">
        <f t="shared" si="19"/>
        <v>0.2</v>
      </c>
      <c r="N33" s="168">
        <f t="shared" si="20"/>
        <v>1.8</v>
      </c>
      <c r="O33" s="168">
        <f t="shared" si="21"/>
        <v>2</v>
      </c>
      <c r="P33" s="165" t="str">
        <f t="shared" si="22"/>
        <v>6094314079523</v>
      </c>
      <c r="Q33" s="167">
        <f t="shared" si="23"/>
        <v>0.13999999999999999</v>
      </c>
      <c r="R33" s="167">
        <f t="shared" si="24"/>
        <v>1.8</v>
      </c>
      <c r="S33" s="167">
        <f t="shared" si="25"/>
        <v>1.8</v>
      </c>
      <c r="T33" s="169">
        <f t="shared" si="26"/>
        <v>14210</v>
      </c>
      <c r="U33" s="171">
        <v>0</v>
      </c>
      <c r="V33" s="170">
        <f t="shared" si="27"/>
        <v>0</v>
      </c>
      <c r="W33" s="171">
        <v>0</v>
      </c>
      <c r="X33" s="171">
        <f>(IF(VLOOKUP(VLOOKUP(AS33,[1]MAPPING!$B$16:$D$21,2,1),[1]MAPPING!$C$16:$E$21,2,0)=7000,0,VLOOKUP(VLOOKUP(AS33,[1]MAPPING!$B$16:$D$21,2,1),[1]MAPPING!$C$16:$E$21,2,0)))</f>
        <v>0</v>
      </c>
      <c r="Y33" s="171">
        <f>(K33*VLOOKUP(N33/K33,[1]MAPPING!$B$23:$C$30,2,10))</f>
        <v>0</v>
      </c>
      <c r="Z33" s="172">
        <f t="shared" si="28"/>
        <v>0</v>
      </c>
      <c r="AA33" s="172">
        <f t="shared" si="29"/>
        <v>0</v>
      </c>
      <c r="AB33" s="171">
        <v>0</v>
      </c>
      <c r="AC33" s="171">
        <f t="shared" si="30"/>
        <v>14210</v>
      </c>
      <c r="AD33" s="116">
        <f>ROUND(SUM(T33:AB33)/INVOICE!$I$5,2)</f>
        <v>10.19</v>
      </c>
      <c r="AF33" s="173" t="s">
        <v>685</v>
      </c>
      <c r="AG33" s="174" t="s">
        <v>350</v>
      </c>
      <c r="AH33" s="174" t="s">
        <v>686</v>
      </c>
      <c r="AI33" s="174" t="s">
        <v>828</v>
      </c>
      <c r="AJ33" s="174" t="s">
        <v>366</v>
      </c>
      <c r="AK33" s="174" t="s">
        <v>367</v>
      </c>
      <c r="AL33" s="174" t="s">
        <v>368</v>
      </c>
      <c r="AM33" s="174" t="s">
        <v>61</v>
      </c>
      <c r="AN33" s="175">
        <v>1</v>
      </c>
      <c r="AO33" s="176">
        <v>1.8</v>
      </c>
      <c r="AP33" s="176">
        <v>0.2</v>
      </c>
      <c r="AQ33" s="176">
        <v>1.8</v>
      </c>
      <c r="AR33" s="174" t="s">
        <v>66</v>
      </c>
      <c r="AS33" s="176">
        <v>59.4</v>
      </c>
      <c r="AT33" s="174" t="s">
        <v>62</v>
      </c>
      <c r="AU33" s="174" t="s">
        <v>62</v>
      </c>
      <c r="AV33" s="174" t="s">
        <v>62</v>
      </c>
      <c r="AW33" s="174" t="s">
        <v>61</v>
      </c>
      <c r="AX33" s="174" t="s">
        <v>61</v>
      </c>
      <c r="AY33" s="174" t="s">
        <v>691</v>
      </c>
      <c r="AZ33" s="174" t="s">
        <v>351</v>
      </c>
      <c r="BA33" s="174" t="s">
        <v>369</v>
      </c>
      <c r="BB33" s="174" t="s">
        <v>61</v>
      </c>
      <c r="BC33" s="174" t="s">
        <v>63</v>
      </c>
      <c r="BD33" s="174" t="s">
        <v>829</v>
      </c>
      <c r="BE33" s="174" t="s">
        <v>830</v>
      </c>
      <c r="BF33" s="174" t="s">
        <v>830</v>
      </c>
      <c r="BG33" s="174" t="s">
        <v>352</v>
      </c>
      <c r="BH33" s="174" t="s">
        <v>353</v>
      </c>
      <c r="BI33" s="174" t="s">
        <v>354</v>
      </c>
      <c r="BJ33" s="174" t="s">
        <v>208</v>
      </c>
      <c r="BK33" s="174" t="s">
        <v>64</v>
      </c>
      <c r="BL33" s="174" t="s">
        <v>61</v>
      </c>
      <c r="BM33" s="174" t="s">
        <v>209</v>
      </c>
    </row>
    <row r="34" spans="2:65" x14ac:dyDescent="0.3">
      <c r="B34" s="165">
        <f t="shared" si="0"/>
        <v>30</v>
      </c>
      <c r="C34" s="165" t="str">
        <f t="shared" si="9"/>
        <v>LHR</v>
      </c>
      <c r="D34" s="165" t="str">
        <f t="shared" si="10"/>
        <v>2025-09-25</v>
      </c>
      <c r="E34" s="165" t="str">
        <f t="shared" si="11"/>
        <v>99431913906</v>
      </c>
      <c r="F34" s="165" t="str">
        <f t="shared" si="12"/>
        <v>PGB022853169</v>
      </c>
      <c r="G34" s="165" t="str">
        <f t="shared" si="13"/>
        <v>강제웅</v>
      </c>
      <c r="H34" s="166" t="str">
        <f t="shared" si="14"/>
        <v>목록(Manifest)</v>
      </c>
      <c r="I34" s="167">
        <f t="shared" si="15"/>
        <v>52.64</v>
      </c>
      <c r="J34" s="166" t="str">
        <f t="shared" si="16"/>
        <v>MODUBUY_UK (NYZ)</v>
      </c>
      <c r="K34" s="165">
        <f t="shared" si="17"/>
        <v>1</v>
      </c>
      <c r="L34" s="168">
        <f t="shared" si="18"/>
        <v>1.3</v>
      </c>
      <c r="M34" s="168">
        <f t="shared" si="19"/>
        <v>0.2</v>
      </c>
      <c r="N34" s="168">
        <f t="shared" si="20"/>
        <v>1.3</v>
      </c>
      <c r="O34" s="168">
        <f t="shared" si="21"/>
        <v>1.5</v>
      </c>
      <c r="P34" s="165" t="str">
        <f t="shared" si="22"/>
        <v>6094313739103</v>
      </c>
      <c r="Q34" s="167">
        <f t="shared" si="23"/>
        <v>0.13999999999999999</v>
      </c>
      <c r="R34" s="167">
        <f t="shared" si="24"/>
        <v>1.3</v>
      </c>
      <c r="S34" s="167">
        <f t="shared" si="25"/>
        <v>1.3</v>
      </c>
      <c r="T34" s="169">
        <f t="shared" si="26"/>
        <v>11735</v>
      </c>
      <c r="U34" s="171">
        <v>0</v>
      </c>
      <c r="V34" s="170">
        <f t="shared" si="27"/>
        <v>0</v>
      </c>
      <c r="W34" s="171">
        <v>0</v>
      </c>
      <c r="X34" s="171">
        <f>(IF(VLOOKUP(VLOOKUP(AS34,[1]MAPPING!$B$16:$D$21,2,1),[1]MAPPING!$C$16:$E$21,2,0)=7000,0,VLOOKUP(VLOOKUP(AS34,[1]MAPPING!$B$16:$D$21,2,1),[1]MAPPING!$C$16:$E$21,2,0)))</f>
        <v>0</v>
      </c>
      <c r="Y34" s="171">
        <f>(K34*VLOOKUP(N34/K34,[1]MAPPING!$B$23:$C$30,2,10))</f>
        <v>0</v>
      </c>
      <c r="Z34" s="172">
        <f t="shared" si="28"/>
        <v>0</v>
      </c>
      <c r="AA34" s="172">
        <f t="shared" si="29"/>
        <v>0</v>
      </c>
      <c r="AB34" s="171">
        <v>0</v>
      </c>
      <c r="AC34" s="171">
        <f t="shared" si="30"/>
        <v>11735</v>
      </c>
      <c r="AD34" s="116">
        <f>ROUND(SUM(T34:AB34)/INVOICE!$I$5,2)</f>
        <v>8.42</v>
      </c>
      <c r="AF34" s="173" t="s">
        <v>685</v>
      </c>
      <c r="AG34" s="174" t="s">
        <v>350</v>
      </c>
      <c r="AH34" s="174" t="s">
        <v>686</v>
      </c>
      <c r="AI34" s="174" t="s">
        <v>831</v>
      </c>
      <c r="AJ34" s="174" t="s">
        <v>832</v>
      </c>
      <c r="AK34" s="174" t="s">
        <v>833</v>
      </c>
      <c r="AL34" s="174" t="s">
        <v>834</v>
      </c>
      <c r="AM34" s="174" t="s">
        <v>61</v>
      </c>
      <c r="AN34" s="175">
        <v>1</v>
      </c>
      <c r="AO34" s="176">
        <v>1.3</v>
      </c>
      <c r="AP34" s="176">
        <v>0.2</v>
      </c>
      <c r="AQ34" s="176">
        <v>1.3</v>
      </c>
      <c r="AR34" s="174" t="s">
        <v>204</v>
      </c>
      <c r="AS34" s="176">
        <v>52.64</v>
      </c>
      <c r="AT34" s="174" t="s">
        <v>62</v>
      </c>
      <c r="AU34" s="174" t="s">
        <v>62</v>
      </c>
      <c r="AV34" s="174" t="s">
        <v>62</v>
      </c>
      <c r="AW34" s="174" t="s">
        <v>62</v>
      </c>
      <c r="AX34" s="174" t="s">
        <v>61</v>
      </c>
      <c r="AY34" s="174" t="s">
        <v>691</v>
      </c>
      <c r="AZ34" s="174" t="s">
        <v>351</v>
      </c>
      <c r="BA34" s="174" t="s">
        <v>356</v>
      </c>
      <c r="BB34" s="174" t="s">
        <v>61</v>
      </c>
      <c r="BC34" s="174" t="s">
        <v>63</v>
      </c>
      <c r="BD34" s="174" t="s">
        <v>835</v>
      </c>
      <c r="BE34" s="174" t="s">
        <v>836</v>
      </c>
      <c r="BF34" s="174" t="s">
        <v>836</v>
      </c>
      <c r="BG34" s="174" t="s">
        <v>352</v>
      </c>
      <c r="BH34" s="174" t="s">
        <v>353</v>
      </c>
      <c r="BI34" s="174" t="s">
        <v>354</v>
      </c>
      <c r="BJ34" s="174" t="s">
        <v>208</v>
      </c>
      <c r="BK34" s="174" t="s">
        <v>64</v>
      </c>
      <c r="BL34" s="174" t="s">
        <v>61</v>
      </c>
      <c r="BM34" s="174" t="s">
        <v>209</v>
      </c>
    </row>
    <row r="35" spans="2:65" x14ac:dyDescent="0.3">
      <c r="B35" s="165">
        <f t="shared" si="0"/>
        <v>31</v>
      </c>
      <c r="C35" s="165" t="str">
        <f t="shared" si="9"/>
        <v>LHR</v>
      </c>
      <c r="D35" s="165" t="str">
        <f t="shared" si="10"/>
        <v>2025-09-25</v>
      </c>
      <c r="E35" s="165" t="str">
        <f t="shared" si="11"/>
        <v>99431913906</v>
      </c>
      <c r="F35" s="165" t="str">
        <f t="shared" si="12"/>
        <v>PGB019636680</v>
      </c>
      <c r="G35" s="165" t="str">
        <f t="shared" si="13"/>
        <v>김준용</v>
      </c>
      <c r="H35" s="166" t="str">
        <f t="shared" si="14"/>
        <v>간이(Simple)</v>
      </c>
      <c r="I35" s="167">
        <f t="shared" si="15"/>
        <v>243</v>
      </c>
      <c r="J35" s="166" t="str">
        <f t="shared" si="16"/>
        <v>MODUBUY_UK (NYZ)</v>
      </c>
      <c r="K35" s="165">
        <f t="shared" si="17"/>
        <v>1</v>
      </c>
      <c r="L35" s="168">
        <f t="shared" si="18"/>
        <v>1.2</v>
      </c>
      <c r="M35" s="168">
        <f t="shared" si="19"/>
        <v>2.1</v>
      </c>
      <c r="N35" s="168">
        <f t="shared" si="20"/>
        <v>2.1</v>
      </c>
      <c r="O35" s="168">
        <f t="shared" si="21"/>
        <v>2.5</v>
      </c>
      <c r="P35" s="165" t="str">
        <f t="shared" si="22"/>
        <v>6094313738603</v>
      </c>
      <c r="Q35" s="167">
        <f t="shared" si="23"/>
        <v>1.47</v>
      </c>
      <c r="R35" s="167">
        <f t="shared" si="24"/>
        <v>1.47</v>
      </c>
      <c r="S35" s="167">
        <f t="shared" si="25"/>
        <v>1.5</v>
      </c>
      <c r="T35" s="169">
        <f t="shared" si="26"/>
        <v>12725</v>
      </c>
      <c r="U35" s="171">
        <v>0</v>
      </c>
      <c r="V35" s="170">
        <f t="shared" si="27"/>
        <v>0</v>
      </c>
      <c r="W35" s="171">
        <v>0</v>
      </c>
      <c r="X35" s="171">
        <f>(IF(VLOOKUP(VLOOKUP(AS35,[1]MAPPING!$B$16:$D$21,2,1),[1]MAPPING!$C$16:$E$21,2,0)=7000,0,VLOOKUP(VLOOKUP(AS35,[1]MAPPING!$B$16:$D$21,2,1),[1]MAPPING!$C$16:$E$21,2,0)))</f>
        <v>0</v>
      </c>
      <c r="Y35" s="171">
        <f>(K35*VLOOKUP(N35/K35,[1]MAPPING!$B$23:$C$30,2,10))</f>
        <v>550</v>
      </c>
      <c r="Z35" s="172">
        <f t="shared" si="28"/>
        <v>0</v>
      </c>
      <c r="AA35" s="172">
        <f t="shared" si="29"/>
        <v>0</v>
      </c>
      <c r="AB35" s="171">
        <v>0</v>
      </c>
      <c r="AC35" s="171">
        <f t="shared" si="30"/>
        <v>13275</v>
      </c>
      <c r="AD35" s="116">
        <f>ROUND(SUM(T35:AB35)/INVOICE!$I$5,2)</f>
        <v>9.52</v>
      </c>
      <c r="AF35" s="173" t="s">
        <v>685</v>
      </c>
      <c r="AG35" s="174" t="s">
        <v>350</v>
      </c>
      <c r="AH35" s="174" t="s">
        <v>686</v>
      </c>
      <c r="AI35" s="174" t="s">
        <v>837</v>
      </c>
      <c r="AJ35" s="174" t="s">
        <v>838</v>
      </c>
      <c r="AK35" s="174" t="s">
        <v>839</v>
      </c>
      <c r="AL35" s="174" t="s">
        <v>840</v>
      </c>
      <c r="AM35" s="174" t="s">
        <v>61</v>
      </c>
      <c r="AN35" s="175">
        <v>1</v>
      </c>
      <c r="AO35" s="176">
        <v>1.2</v>
      </c>
      <c r="AP35" s="176">
        <v>2.1</v>
      </c>
      <c r="AQ35" s="176">
        <v>2.1</v>
      </c>
      <c r="AR35" s="174" t="s">
        <v>65</v>
      </c>
      <c r="AS35" s="176">
        <v>243</v>
      </c>
      <c r="AT35" s="174" t="s">
        <v>62</v>
      </c>
      <c r="AU35" s="174" t="s">
        <v>62</v>
      </c>
      <c r="AV35" s="174" t="s">
        <v>62</v>
      </c>
      <c r="AW35" s="174" t="s">
        <v>62</v>
      </c>
      <c r="AX35" s="174" t="s">
        <v>61</v>
      </c>
      <c r="AY35" s="174" t="s">
        <v>691</v>
      </c>
      <c r="AZ35" s="174" t="s">
        <v>351</v>
      </c>
      <c r="BA35" s="174" t="s">
        <v>841</v>
      </c>
      <c r="BB35" s="174" t="s">
        <v>61</v>
      </c>
      <c r="BC35" s="174" t="s">
        <v>63</v>
      </c>
      <c r="BD35" s="174" t="s">
        <v>842</v>
      </c>
      <c r="BE35" s="174" t="s">
        <v>843</v>
      </c>
      <c r="BF35" s="174" t="s">
        <v>843</v>
      </c>
      <c r="BG35" s="174" t="s">
        <v>352</v>
      </c>
      <c r="BH35" s="174" t="s">
        <v>353</v>
      </c>
      <c r="BI35" s="174" t="s">
        <v>354</v>
      </c>
      <c r="BJ35" s="174" t="s">
        <v>208</v>
      </c>
      <c r="BK35" s="174" t="s">
        <v>64</v>
      </c>
      <c r="BL35" s="174" t="s">
        <v>61</v>
      </c>
      <c r="BM35" s="174" t="s">
        <v>209</v>
      </c>
    </row>
    <row r="36" spans="2:65" x14ac:dyDescent="0.3">
      <c r="B36" s="165">
        <f t="shared" si="0"/>
        <v>32</v>
      </c>
      <c r="C36" s="165" t="str">
        <f t="shared" si="9"/>
        <v>LHR</v>
      </c>
      <c r="D36" s="165" t="str">
        <f t="shared" si="10"/>
        <v>2025-09-25</v>
      </c>
      <c r="E36" s="165" t="str">
        <f t="shared" si="11"/>
        <v>99431913906</v>
      </c>
      <c r="F36" s="165" t="str">
        <f t="shared" si="12"/>
        <v>PGB019638770</v>
      </c>
      <c r="G36" s="165" t="str">
        <f t="shared" si="13"/>
        <v>주성훈</v>
      </c>
      <c r="H36" s="166" t="str">
        <f t="shared" si="14"/>
        <v>일반(목록배제,Normal-Manifest Exception)</v>
      </c>
      <c r="I36" s="167">
        <f t="shared" si="15"/>
        <v>86.4</v>
      </c>
      <c r="J36" s="166" t="str">
        <f t="shared" si="16"/>
        <v>MODUBUY_UK (NYZ)</v>
      </c>
      <c r="K36" s="165">
        <f t="shared" si="17"/>
        <v>1</v>
      </c>
      <c r="L36" s="168">
        <f t="shared" si="18"/>
        <v>0.5</v>
      </c>
      <c r="M36" s="168">
        <f t="shared" si="19"/>
        <v>0.2</v>
      </c>
      <c r="N36" s="168">
        <f t="shared" si="20"/>
        <v>0.5</v>
      </c>
      <c r="O36" s="168">
        <f t="shared" si="21"/>
        <v>0.5</v>
      </c>
      <c r="P36" s="165" t="str">
        <f t="shared" si="22"/>
        <v>6094313737658</v>
      </c>
      <c r="Q36" s="167">
        <f t="shared" si="23"/>
        <v>0.13999999999999999</v>
      </c>
      <c r="R36" s="167">
        <f t="shared" si="24"/>
        <v>0.5</v>
      </c>
      <c r="S36" s="167">
        <f t="shared" si="25"/>
        <v>0.5</v>
      </c>
      <c r="T36" s="169">
        <f t="shared" si="26"/>
        <v>7775</v>
      </c>
      <c r="U36" s="171">
        <v>0</v>
      </c>
      <c r="V36" s="170">
        <f t="shared" si="27"/>
        <v>0</v>
      </c>
      <c r="W36" s="171">
        <v>0</v>
      </c>
      <c r="X36" s="171">
        <f>(IF(VLOOKUP(VLOOKUP(AS36,[1]MAPPING!$B$16:$D$21,2,1),[1]MAPPING!$C$16:$E$21,2,0)=7000,0,VLOOKUP(VLOOKUP(AS36,[1]MAPPING!$B$16:$D$21,2,1),[1]MAPPING!$C$16:$E$21,2,0)))</f>
        <v>0</v>
      </c>
      <c r="Y36" s="171">
        <f>(K36*VLOOKUP(N36/K36,[1]MAPPING!$B$23:$C$30,2,10))</f>
        <v>0</v>
      </c>
      <c r="Z36" s="172">
        <f t="shared" si="28"/>
        <v>0</v>
      </c>
      <c r="AA36" s="172">
        <f t="shared" si="29"/>
        <v>0</v>
      </c>
      <c r="AB36" s="171">
        <v>0</v>
      </c>
      <c r="AC36" s="171">
        <f t="shared" si="30"/>
        <v>7775</v>
      </c>
      <c r="AD36" s="116">
        <f>ROUND(SUM(T36:AB36)/INVOICE!$I$5,2)</f>
        <v>5.58</v>
      </c>
      <c r="AF36" s="173" t="s">
        <v>685</v>
      </c>
      <c r="AG36" s="174" t="s">
        <v>350</v>
      </c>
      <c r="AH36" s="174" t="s">
        <v>686</v>
      </c>
      <c r="AI36" s="174" t="s">
        <v>844</v>
      </c>
      <c r="AJ36" s="174" t="s">
        <v>845</v>
      </c>
      <c r="AK36" s="174" t="s">
        <v>846</v>
      </c>
      <c r="AL36" s="174" t="s">
        <v>649</v>
      </c>
      <c r="AM36" s="174" t="s">
        <v>61</v>
      </c>
      <c r="AN36" s="175">
        <v>1</v>
      </c>
      <c r="AO36" s="176">
        <v>0.5</v>
      </c>
      <c r="AP36" s="176">
        <v>0.2</v>
      </c>
      <c r="AQ36" s="176">
        <v>0.5</v>
      </c>
      <c r="AR36" s="174" t="s">
        <v>66</v>
      </c>
      <c r="AS36" s="176">
        <v>86.4</v>
      </c>
      <c r="AT36" s="174" t="s">
        <v>62</v>
      </c>
      <c r="AU36" s="174" t="s">
        <v>62</v>
      </c>
      <c r="AV36" s="174" t="s">
        <v>62</v>
      </c>
      <c r="AW36" s="174" t="s">
        <v>62</v>
      </c>
      <c r="AX36" s="174" t="s">
        <v>61</v>
      </c>
      <c r="AY36" s="174" t="s">
        <v>691</v>
      </c>
      <c r="AZ36" s="174" t="s">
        <v>351</v>
      </c>
      <c r="BA36" s="174" t="s">
        <v>357</v>
      </c>
      <c r="BB36" s="174" t="s">
        <v>61</v>
      </c>
      <c r="BC36" s="174" t="s">
        <v>63</v>
      </c>
      <c r="BD36" s="174" t="s">
        <v>847</v>
      </c>
      <c r="BE36" s="174" t="s">
        <v>848</v>
      </c>
      <c r="BF36" s="174" t="s">
        <v>848</v>
      </c>
      <c r="BG36" s="174" t="s">
        <v>352</v>
      </c>
      <c r="BH36" s="174" t="s">
        <v>353</v>
      </c>
      <c r="BI36" s="174" t="s">
        <v>354</v>
      </c>
      <c r="BJ36" s="174" t="s">
        <v>208</v>
      </c>
      <c r="BK36" s="174" t="s">
        <v>64</v>
      </c>
      <c r="BL36" s="174" t="s">
        <v>61</v>
      </c>
      <c r="BM36" s="174" t="s">
        <v>209</v>
      </c>
    </row>
    <row r="37" spans="2:65" x14ac:dyDescent="0.3">
      <c r="B37" s="165">
        <f t="shared" si="0"/>
        <v>33</v>
      </c>
      <c r="C37" s="165" t="str">
        <f t="shared" si="9"/>
        <v>LHR</v>
      </c>
      <c r="D37" s="165" t="str">
        <f t="shared" si="10"/>
        <v>2025-09-25</v>
      </c>
      <c r="E37" s="165" t="str">
        <f t="shared" si="11"/>
        <v>99431913906</v>
      </c>
      <c r="F37" s="165" t="str">
        <f t="shared" si="12"/>
        <v>PGB019640877</v>
      </c>
      <c r="G37" s="165" t="str">
        <f t="shared" si="13"/>
        <v>차동심</v>
      </c>
      <c r="H37" s="166" t="str">
        <f t="shared" si="14"/>
        <v>목록(Manifest)</v>
      </c>
      <c r="I37" s="167">
        <f t="shared" si="15"/>
        <v>77.63</v>
      </c>
      <c r="J37" s="166" t="str">
        <f t="shared" si="16"/>
        <v>MODUBUY_UK (NYZ)</v>
      </c>
      <c r="K37" s="165">
        <f t="shared" si="17"/>
        <v>1</v>
      </c>
      <c r="L37" s="168">
        <f t="shared" si="18"/>
        <v>0.7</v>
      </c>
      <c r="M37" s="168">
        <f t="shared" si="19"/>
        <v>0.2</v>
      </c>
      <c r="N37" s="168">
        <f t="shared" si="20"/>
        <v>0.7</v>
      </c>
      <c r="O37" s="168">
        <f t="shared" si="21"/>
        <v>1</v>
      </c>
      <c r="P37" s="165" t="str">
        <f t="shared" si="22"/>
        <v>6094313738470</v>
      </c>
      <c r="Q37" s="167">
        <f t="shared" si="23"/>
        <v>0.13999999999999999</v>
      </c>
      <c r="R37" s="167">
        <f t="shared" si="24"/>
        <v>0.7</v>
      </c>
      <c r="S37" s="167">
        <f t="shared" si="25"/>
        <v>0.70000000000000007</v>
      </c>
      <c r="T37" s="169">
        <f t="shared" si="26"/>
        <v>8765</v>
      </c>
      <c r="U37" s="171">
        <v>0</v>
      </c>
      <c r="V37" s="170">
        <f t="shared" si="27"/>
        <v>0</v>
      </c>
      <c r="W37" s="171">
        <v>0</v>
      </c>
      <c r="X37" s="171">
        <f>(IF(VLOOKUP(VLOOKUP(AS37,[1]MAPPING!$B$16:$D$21,2,1),[1]MAPPING!$C$16:$E$21,2,0)=7000,0,VLOOKUP(VLOOKUP(AS37,[1]MAPPING!$B$16:$D$21,2,1),[1]MAPPING!$C$16:$E$21,2,0)))</f>
        <v>0</v>
      </c>
      <c r="Y37" s="171">
        <f>(K37*VLOOKUP(N37/K37,[1]MAPPING!$B$23:$C$30,2,10))</f>
        <v>0</v>
      </c>
      <c r="Z37" s="172">
        <f t="shared" si="28"/>
        <v>0</v>
      </c>
      <c r="AA37" s="172">
        <f t="shared" si="29"/>
        <v>0</v>
      </c>
      <c r="AB37" s="171">
        <v>0</v>
      </c>
      <c r="AC37" s="171">
        <f t="shared" si="30"/>
        <v>8765</v>
      </c>
      <c r="AD37" s="116">
        <f>ROUND(SUM(T37:AB37)/INVOICE!$I$5,2)</f>
        <v>6.29</v>
      </c>
      <c r="AF37" s="173" t="s">
        <v>685</v>
      </c>
      <c r="AG37" s="174" t="s">
        <v>350</v>
      </c>
      <c r="AH37" s="174" t="s">
        <v>686</v>
      </c>
      <c r="AI37" s="174" t="s">
        <v>849</v>
      </c>
      <c r="AJ37" s="174" t="s">
        <v>850</v>
      </c>
      <c r="AK37" s="174" t="s">
        <v>851</v>
      </c>
      <c r="AL37" s="174" t="s">
        <v>852</v>
      </c>
      <c r="AM37" s="174" t="s">
        <v>61</v>
      </c>
      <c r="AN37" s="175">
        <v>1</v>
      </c>
      <c r="AO37" s="176">
        <v>0.7</v>
      </c>
      <c r="AP37" s="176">
        <v>0.2</v>
      </c>
      <c r="AQ37" s="176">
        <v>0.7</v>
      </c>
      <c r="AR37" s="174" t="s">
        <v>204</v>
      </c>
      <c r="AS37" s="176">
        <v>77.63</v>
      </c>
      <c r="AT37" s="174" t="s">
        <v>62</v>
      </c>
      <c r="AU37" s="174" t="s">
        <v>62</v>
      </c>
      <c r="AV37" s="174" t="s">
        <v>62</v>
      </c>
      <c r="AW37" s="174" t="s">
        <v>62</v>
      </c>
      <c r="AX37" s="174" t="s">
        <v>61</v>
      </c>
      <c r="AY37" s="174" t="s">
        <v>691</v>
      </c>
      <c r="AZ37" s="174" t="s">
        <v>351</v>
      </c>
      <c r="BA37" s="174" t="s">
        <v>853</v>
      </c>
      <c r="BB37" s="174" t="s">
        <v>61</v>
      </c>
      <c r="BC37" s="174" t="s">
        <v>63</v>
      </c>
      <c r="BD37" s="174" t="s">
        <v>854</v>
      </c>
      <c r="BE37" s="174" t="s">
        <v>855</v>
      </c>
      <c r="BF37" s="174" t="s">
        <v>855</v>
      </c>
      <c r="BG37" s="174" t="s">
        <v>352</v>
      </c>
      <c r="BH37" s="174" t="s">
        <v>353</v>
      </c>
      <c r="BI37" s="174" t="s">
        <v>354</v>
      </c>
      <c r="BJ37" s="174" t="s">
        <v>208</v>
      </c>
      <c r="BK37" s="174" t="s">
        <v>64</v>
      </c>
      <c r="BL37" s="174" t="s">
        <v>61</v>
      </c>
      <c r="BM37" s="174" t="s">
        <v>209</v>
      </c>
    </row>
    <row r="38" spans="2:65" x14ac:dyDescent="0.3">
      <c r="B38" s="165">
        <f t="shared" si="0"/>
        <v>34</v>
      </c>
      <c r="C38" s="165" t="str">
        <f t="shared" si="9"/>
        <v>LHR</v>
      </c>
      <c r="D38" s="165" t="str">
        <f t="shared" si="10"/>
        <v>2025-09-25</v>
      </c>
      <c r="E38" s="165" t="str">
        <f t="shared" si="11"/>
        <v>99431913906</v>
      </c>
      <c r="F38" s="165" t="str">
        <f t="shared" si="12"/>
        <v>PGB022858802</v>
      </c>
      <c r="G38" s="165" t="str">
        <f t="shared" si="13"/>
        <v>최혜경</v>
      </c>
      <c r="H38" s="166" t="str">
        <f t="shared" si="14"/>
        <v>목록(Manifest)</v>
      </c>
      <c r="I38" s="167">
        <f t="shared" si="15"/>
        <v>78.31</v>
      </c>
      <c r="J38" s="166" t="str">
        <f t="shared" si="16"/>
        <v>MODUBUY_UK (NYZ)</v>
      </c>
      <c r="K38" s="165">
        <f t="shared" si="17"/>
        <v>1</v>
      </c>
      <c r="L38" s="168">
        <f t="shared" si="18"/>
        <v>1.2</v>
      </c>
      <c r="M38" s="168">
        <f t="shared" si="19"/>
        <v>0.2</v>
      </c>
      <c r="N38" s="168">
        <f t="shared" si="20"/>
        <v>1.2</v>
      </c>
      <c r="O38" s="168">
        <f t="shared" si="21"/>
        <v>1.5</v>
      </c>
      <c r="P38" s="165" t="str">
        <f t="shared" si="22"/>
        <v>6094313738323</v>
      </c>
      <c r="Q38" s="167">
        <f t="shared" si="23"/>
        <v>0.13999999999999999</v>
      </c>
      <c r="R38" s="167">
        <f t="shared" si="24"/>
        <v>1.2</v>
      </c>
      <c r="S38" s="167">
        <f t="shared" si="25"/>
        <v>1.2000000000000002</v>
      </c>
      <c r="T38" s="169">
        <f t="shared" si="26"/>
        <v>11240</v>
      </c>
      <c r="U38" s="171">
        <v>0</v>
      </c>
      <c r="V38" s="170">
        <f t="shared" si="27"/>
        <v>0</v>
      </c>
      <c r="W38" s="171">
        <v>0</v>
      </c>
      <c r="X38" s="171">
        <f>(IF(VLOOKUP(VLOOKUP(AS38,[1]MAPPING!$B$16:$D$21,2,1),[1]MAPPING!$C$16:$E$21,2,0)=7000,0,VLOOKUP(VLOOKUP(AS38,[1]MAPPING!$B$16:$D$21,2,1),[1]MAPPING!$C$16:$E$21,2,0)))</f>
        <v>0</v>
      </c>
      <c r="Y38" s="171">
        <f>(K38*VLOOKUP(N38/K38,[1]MAPPING!$B$23:$C$30,2,10))</f>
        <v>0</v>
      </c>
      <c r="Z38" s="172">
        <f t="shared" si="28"/>
        <v>0</v>
      </c>
      <c r="AA38" s="172">
        <f t="shared" si="29"/>
        <v>0</v>
      </c>
      <c r="AB38" s="171">
        <v>0</v>
      </c>
      <c r="AC38" s="171">
        <f t="shared" si="30"/>
        <v>11240</v>
      </c>
      <c r="AD38" s="116">
        <f>ROUND(SUM(T38:AB38)/INVOICE!$I$5,2)</f>
        <v>8.06</v>
      </c>
      <c r="AF38" s="173" t="s">
        <v>685</v>
      </c>
      <c r="AG38" s="174" t="s">
        <v>350</v>
      </c>
      <c r="AH38" s="174" t="s">
        <v>686</v>
      </c>
      <c r="AI38" s="174" t="s">
        <v>856</v>
      </c>
      <c r="AJ38" s="174" t="s">
        <v>398</v>
      </c>
      <c r="AK38" s="174" t="s">
        <v>399</v>
      </c>
      <c r="AL38" s="174" t="s">
        <v>400</v>
      </c>
      <c r="AM38" s="174" t="s">
        <v>61</v>
      </c>
      <c r="AN38" s="175">
        <v>1</v>
      </c>
      <c r="AO38" s="176">
        <v>1.2</v>
      </c>
      <c r="AP38" s="176">
        <v>0.2</v>
      </c>
      <c r="AQ38" s="176">
        <v>1.2</v>
      </c>
      <c r="AR38" s="174" t="s">
        <v>204</v>
      </c>
      <c r="AS38" s="176">
        <v>78.31</v>
      </c>
      <c r="AT38" s="174" t="s">
        <v>62</v>
      </c>
      <c r="AU38" s="174" t="s">
        <v>62</v>
      </c>
      <c r="AV38" s="174" t="s">
        <v>62</v>
      </c>
      <c r="AW38" s="174" t="s">
        <v>62</v>
      </c>
      <c r="AX38" s="174" t="s">
        <v>61</v>
      </c>
      <c r="AY38" s="174" t="s">
        <v>691</v>
      </c>
      <c r="AZ38" s="174" t="s">
        <v>351</v>
      </c>
      <c r="BA38" s="174" t="s">
        <v>392</v>
      </c>
      <c r="BB38" s="174" t="s">
        <v>61</v>
      </c>
      <c r="BC38" s="174" t="s">
        <v>63</v>
      </c>
      <c r="BD38" s="174" t="s">
        <v>857</v>
      </c>
      <c r="BE38" s="174" t="s">
        <v>858</v>
      </c>
      <c r="BF38" s="174" t="s">
        <v>858</v>
      </c>
      <c r="BG38" s="174" t="s">
        <v>352</v>
      </c>
      <c r="BH38" s="174" t="s">
        <v>353</v>
      </c>
      <c r="BI38" s="174" t="s">
        <v>354</v>
      </c>
      <c r="BJ38" s="174" t="s">
        <v>208</v>
      </c>
      <c r="BK38" s="174" t="s">
        <v>64</v>
      </c>
      <c r="BL38" s="174" t="s">
        <v>61</v>
      </c>
      <c r="BM38" s="174" t="s">
        <v>209</v>
      </c>
    </row>
    <row r="39" spans="2:65" x14ac:dyDescent="0.3">
      <c r="B39" s="165">
        <f t="shared" si="0"/>
        <v>35</v>
      </c>
      <c r="C39" s="165" t="str">
        <f t="shared" si="9"/>
        <v>LHR</v>
      </c>
      <c r="D39" s="165" t="str">
        <f t="shared" si="10"/>
        <v>2025-09-25</v>
      </c>
      <c r="E39" s="165" t="str">
        <f t="shared" si="11"/>
        <v>99431913906</v>
      </c>
      <c r="F39" s="165" t="str">
        <f t="shared" si="12"/>
        <v>PGB019637405</v>
      </c>
      <c r="G39" s="165" t="str">
        <f t="shared" si="13"/>
        <v>윤명철</v>
      </c>
      <c r="H39" s="166" t="str">
        <f t="shared" si="14"/>
        <v>간이(Simple)</v>
      </c>
      <c r="I39" s="167">
        <f t="shared" si="15"/>
        <v>748.25</v>
      </c>
      <c r="J39" s="166" t="str">
        <f t="shared" si="16"/>
        <v>MODUBUY_UK (NYZ)</v>
      </c>
      <c r="K39" s="165">
        <f t="shared" si="17"/>
        <v>1</v>
      </c>
      <c r="L39" s="168">
        <f t="shared" si="18"/>
        <v>1.8</v>
      </c>
      <c r="M39" s="168">
        <f t="shared" si="19"/>
        <v>0.2</v>
      </c>
      <c r="N39" s="168">
        <f t="shared" si="20"/>
        <v>1.8</v>
      </c>
      <c r="O39" s="168">
        <f t="shared" si="21"/>
        <v>2</v>
      </c>
      <c r="P39" s="165" t="str">
        <f t="shared" si="22"/>
        <v>6094313739037</v>
      </c>
      <c r="Q39" s="167">
        <f t="shared" si="23"/>
        <v>0.13999999999999999</v>
      </c>
      <c r="R39" s="167">
        <f t="shared" si="24"/>
        <v>1.8</v>
      </c>
      <c r="S39" s="167">
        <f t="shared" si="25"/>
        <v>1.8</v>
      </c>
      <c r="T39" s="169">
        <f t="shared" si="26"/>
        <v>14210</v>
      </c>
      <c r="U39" s="171">
        <v>0</v>
      </c>
      <c r="V39" s="170">
        <f t="shared" si="27"/>
        <v>0</v>
      </c>
      <c r="W39" s="171">
        <v>0</v>
      </c>
      <c r="X39" s="171">
        <f>(IF(VLOOKUP(VLOOKUP(AS39,[1]MAPPING!$B$16:$D$21,2,1),[1]MAPPING!$C$16:$E$21,2,0)=7000,0,VLOOKUP(VLOOKUP(AS39,[1]MAPPING!$B$16:$D$21,2,1),[1]MAPPING!$C$16:$E$21,2,0)))</f>
        <v>0</v>
      </c>
      <c r="Y39" s="171">
        <f>(K39*VLOOKUP(N39/K39,[1]MAPPING!$B$23:$C$30,2,10))</f>
        <v>0</v>
      </c>
      <c r="Z39" s="172">
        <f t="shared" si="28"/>
        <v>0</v>
      </c>
      <c r="AA39" s="172">
        <f t="shared" si="29"/>
        <v>0</v>
      </c>
      <c r="AB39" s="171">
        <v>0</v>
      </c>
      <c r="AC39" s="171">
        <f t="shared" si="30"/>
        <v>14210</v>
      </c>
      <c r="AD39" s="116">
        <f>ROUND(SUM(T39:AB39)/INVOICE!$I$5,2)</f>
        <v>10.19</v>
      </c>
      <c r="AF39" s="173" t="s">
        <v>685</v>
      </c>
      <c r="AG39" s="174" t="s">
        <v>350</v>
      </c>
      <c r="AH39" s="174" t="s">
        <v>686</v>
      </c>
      <c r="AI39" s="174" t="s">
        <v>859</v>
      </c>
      <c r="AJ39" s="174" t="s">
        <v>507</v>
      </c>
      <c r="AK39" s="174" t="s">
        <v>508</v>
      </c>
      <c r="AL39" s="174" t="s">
        <v>509</v>
      </c>
      <c r="AM39" s="174" t="s">
        <v>61</v>
      </c>
      <c r="AN39" s="175">
        <v>1</v>
      </c>
      <c r="AO39" s="176">
        <v>1.8</v>
      </c>
      <c r="AP39" s="176">
        <v>0.2</v>
      </c>
      <c r="AQ39" s="176">
        <v>1.8</v>
      </c>
      <c r="AR39" s="174" t="s">
        <v>65</v>
      </c>
      <c r="AS39" s="176">
        <v>748.25</v>
      </c>
      <c r="AT39" s="174" t="s">
        <v>62</v>
      </c>
      <c r="AU39" s="174" t="s">
        <v>62</v>
      </c>
      <c r="AV39" s="174" t="s">
        <v>62</v>
      </c>
      <c r="AW39" s="174" t="s">
        <v>62</v>
      </c>
      <c r="AX39" s="174" t="s">
        <v>61</v>
      </c>
      <c r="AY39" s="174" t="s">
        <v>691</v>
      </c>
      <c r="AZ39" s="174" t="s">
        <v>351</v>
      </c>
      <c r="BA39" s="174" t="s">
        <v>358</v>
      </c>
      <c r="BB39" s="174" t="s">
        <v>61</v>
      </c>
      <c r="BC39" s="174" t="s">
        <v>63</v>
      </c>
      <c r="BD39" s="174" t="s">
        <v>860</v>
      </c>
      <c r="BE39" s="174" t="s">
        <v>861</v>
      </c>
      <c r="BF39" s="174" t="s">
        <v>861</v>
      </c>
      <c r="BG39" s="174" t="s">
        <v>352</v>
      </c>
      <c r="BH39" s="174" t="s">
        <v>353</v>
      </c>
      <c r="BI39" s="174" t="s">
        <v>354</v>
      </c>
      <c r="BJ39" s="174" t="s">
        <v>208</v>
      </c>
      <c r="BK39" s="174" t="s">
        <v>64</v>
      </c>
      <c r="BL39" s="174" t="s">
        <v>61</v>
      </c>
      <c r="BM39" s="174" t="s">
        <v>209</v>
      </c>
    </row>
    <row r="40" spans="2:65" x14ac:dyDescent="0.3">
      <c r="B40" s="165">
        <f t="shared" si="0"/>
        <v>36</v>
      </c>
      <c r="C40" s="165" t="str">
        <f t="shared" si="9"/>
        <v>LHR</v>
      </c>
      <c r="D40" s="165" t="str">
        <f t="shared" si="10"/>
        <v>2025-09-25</v>
      </c>
      <c r="E40" s="165" t="str">
        <f t="shared" si="11"/>
        <v>99431913906</v>
      </c>
      <c r="F40" s="165" t="str">
        <f t="shared" si="12"/>
        <v>PGB022867668</v>
      </c>
      <c r="G40" s="165" t="str">
        <f t="shared" si="13"/>
        <v>권지웅</v>
      </c>
      <c r="H40" s="166" t="str">
        <f t="shared" si="14"/>
        <v>간이(Simple)</v>
      </c>
      <c r="I40" s="167">
        <f t="shared" si="15"/>
        <v>270</v>
      </c>
      <c r="J40" s="166" t="str">
        <f t="shared" si="16"/>
        <v>MODUBUY_UK (NYZ)</v>
      </c>
      <c r="K40" s="165">
        <f t="shared" si="17"/>
        <v>1</v>
      </c>
      <c r="L40" s="168">
        <f t="shared" si="18"/>
        <v>0.3</v>
      </c>
      <c r="M40" s="168">
        <f t="shared" si="19"/>
        <v>0.2</v>
      </c>
      <c r="N40" s="168">
        <f t="shared" si="20"/>
        <v>0.3</v>
      </c>
      <c r="O40" s="168">
        <f t="shared" si="21"/>
        <v>0.5</v>
      </c>
      <c r="P40" s="165" t="str">
        <f t="shared" si="22"/>
        <v>6094313737907</v>
      </c>
      <c r="Q40" s="167">
        <f t="shared" si="23"/>
        <v>0.13999999999999999</v>
      </c>
      <c r="R40" s="167">
        <f t="shared" si="24"/>
        <v>0.3</v>
      </c>
      <c r="S40" s="167">
        <f t="shared" si="25"/>
        <v>0.30000000000000004</v>
      </c>
      <c r="T40" s="169">
        <f t="shared" si="26"/>
        <v>6785</v>
      </c>
      <c r="U40" s="171">
        <v>0</v>
      </c>
      <c r="V40" s="170">
        <f t="shared" si="27"/>
        <v>0</v>
      </c>
      <c r="W40" s="171">
        <v>0</v>
      </c>
      <c r="X40" s="171">
        <f>(IF(VLOOKUP(VLOOKUP(AS40,[1]MAPPING!$B$16:$D$21,2,1),[1]MAPPING!$C$16:$E$21,2,0)=7000,0,VLOOKUP(VLOOKUP(AS40,[1]MAPPING!$B$16:$D$21,2,1),[1]MAPPING!$C$16:$E$21,2,0)))</f>
        <v>0</v>
      </c>
      <c r="Y40" s="171">
        <f>(K40*VLOOKUP(N40/K40,[1]MAPPING!$B$23:$C$30,2,10))</f>
        <v>0</v>
      </c>
      <c r="Z40" s="172">
        <f t="shared" si="28"/>
        <v>0</v>
      </c>
      <c r="AA40" s="172">
        <f t="shared" si="29"/>
        <v>0</v>
      </c>
      <c r="AB40" s="171">
        <v>0</v>
      </c>
      <c r="AC40" s="171">
        <f t="shared" si="30"/>
        <v>6785</v>
      </c>
      <c r="AD40" s="116">
        <f>ROUND(SUM(T40:AB40)/INVOICE!$I$5,2)</f>
        <v>4.87</v>
      </c>
      <c r="AF40" s="173" t="s">
        <v>685</v>
      </c>
      <c r="AG40" s="174" t="s">
        <v>350</v>
      </c>
      <c r="AH40" s="174" t="s">
        <v>686</v>
      </c>
      <c r="AI40" s="174" t="s">
        <v>862</v>
      </c>
      <c r="AJ40" s="174" t="s">
        <v>863</v>
      </c>
      <c r="AK40" s="174" t="s">
        <v>864</v>
      </c>
      <c r="AL40" s="174" t="s">
        <v>756</v>
      </c>
      <c r="AM40" s="174" t="s">
        <v>61</v>
      </c>
      <c r="AN40" s="175">
        <v>1</v>
      </c>
      <c r="AO40" s="176">
        <v>0.3</v>
      </c>
      <c r="AP40" s="176">
        <v>0.2</v>
      </c>
      <c r="AQ40" s="176">
        <v>0.3</v>
      </c>
      <c r="AR40" s="174" t="s">
        <v>65</v>
      </c>
      <c r="AS40" s="176">
        <v>270</v>
      </c>
      <c r="AT40" s="174" t="s">
        <v>62</v>
      </c>
      <c r="AU40" s="174" t="s">
        <v>62</v>
      </c>
      <c r="AV40" s="174" t="s">
        <v>62</v>
      </c>
      <c r="AW40" s="174" t="s">
        <v>62</v>
      </c>
      <c r="AX40" s="174" t="s">
        <v>61</v>
      </c>
      <c r="AY40" s="174" t="s">
        <v>691</v>
      </c>
      <c r="AZ40" s="174" t="s">
        <v>351</v>
      </c>
      <c r="BA40" s="174" t="s">
        <v>358</v>
      </c>
      <c r="BB40" s="174" t="s">
        <v>61</v>
      </c>
      <c r="BC40" s="174" t="s">
        <v>63</v>
      </c>
      <c r="BD40" s="174" t="s">
        <v>865</v>
      </c>
      <c r="BE40" s="174" t="s">
        <v>866</v>
      </c>
      <c r="BF40" s="174" t="s">
        <v>866</v>
      </c>
      <c r="BG40" s="174" t="s">
        <v>352</v>
      </c>
      <c r="BH40" s="174" t="s">
        <v>353</v>
      </c>
      <c r="BI40" s="174" t="s">
        <v>354</v>
      </c>
      <c r="BJ40" s="174" t="s">
        <v>208</v>
      </c>
      <c r="BK40" s="174" t="s">
        <v>64</v>
      </c>
      <c r="BL40" s="174" t="s">
        <v>61</v>
      </c>
      <c r="BM40" s="174" t="s">
        <v>209</v>
      </c>
    </row>
    <row r="41" spans="2:65" x14ac:dyDescent="0.3">
      <c r="B41" s="165">
        <f t="shared" si="0"/>
        <v>37</v>
      </c>
      <c r="C41" s="165" t="str">
        <f t="shared" si="9"/>
        <v>LHR</v>
      </c>
      <c r="D41" s="165" t="str">
        <f t="shared" si="10"/>
        <v>2025-09-25</v>
      </c>
      <c r="E41" s="165" t="str">
        <f t="shared" si="11"/>
        <v>99431913906</v>
      </c>
      <c r="F41" s="165" t="str">
        <f t="shared" si="12"/>
        <v>PGB019639662</v>
      </c>
      <c r="G41" s="165" t="str">
        <f t="shared" si="13"/>
        <v>이기철</v>
      </c>
      <c r="H41" s="166" t="str">
        <f t="shared" si="14"/>
        <v>목록(Manifest)</v>
      </c>
      <c r="I41" s="167">
        <f t="shared" si="15"/>
        <v>91.71</v>
      </c>
      <c r="J41" s="166" t="str">
        <f t="shared" si="16"/>
        <v>MODUBUY_UK (NYZ)</v>
      </c>
      <c r="K41" s="165">
        <f t="shared" si="17"/>
        <v>1</v>
      </c>
      <c r="L41" s="168">
        <f t="shared" si="18"/>
        <v>1.2</v>
      </c>
      <c r="M41" s="168">
        <f t="shared" si="19"/>
        <v>0.2</v>
      </c>
      <c r="N41" s="168">
        <f t="shared" si="20"/>
        <v>1.2</v>
      </c>
      <c r="O41" s="168">
        <f t="shared" si="21"/>
        <v>1.5</v>
      </c>
      <c r="P41" s="165" t="str">
        <f t="shared" si="22"/>
        <v>6094313738925</v>
      </c>
      <c r="Q41" s="167">
        <f t="shared" si="23"/>
        <v>0.13999999999999999</v>
      </c>
      <c r="R41" s="167">
        <f t="shared" si="24"/>
        <v>1.2</v>
      </c>
      <c r="S41" s="167">
        <f t="shared" si="25"/>
        <v>1.2000000000000002</v>
      </c>
      <c r="T41" s="169">
        <f t="shared" si="26"/>
        <v>11240</v>
      </c>
      <c r="U41" s="171">
        <v>0</v>
      </c>
      <c r="V41" s="170">
        <f t="shared" si="27"/>
        <v>0</v>
      </c>
      <c r="W41" s="171">
        <v>0</v>
      </c>
      <c r="X41" s="171">
        <f>(IF(VLOOKUP(VLOOKUP(AS41,[1]MAPPING!$B$16:$D$21,2,1),[1]MAPPING!$C$16:$E$21,2,0)=7000,0,VLOOKUP(VLOOKUP(AS41,[1]MAPPING!$B$16:$D$21,2,1),[1]MAPPING!$C$16:$E$21,2,0)))</f>
        <v>0</v>
      </c>
      <c r="Y41" s="171">
        <f>(K41*VLOOKUP(N41/K41,[1]MAPPING!$B$23:$C$30,2,10))</f>
        <v>0</v>
      </c>
      <c r="Z41" s="172">
        <f t="shared" si="28"/>
        <v>0</v>
      </c>
      <c r="AA41" s="172">
        <f t="shared" si="29"/>
        <v>0</v>
      </c>
      <c r="AB41" s="171">
        <v>0</v>
      </c>
      <c r="AC41" s="171">
        <f t="shared" si="30"/>
        <v>11240</v>
      </c>
      <c r="AD41" s="116">
        <f>ROUND(SUM(T41:AB41)/INVOICE!$I$5,2)</f>
        <v>8.06</v>
      </c>
      <c r="AF41" s="173" t="s">
        <v>685</v>
      </c>
      <c r="AG41" s="174" t="s">
        <v>350</v>
      </c>
      <c r="AH41" s="174" t="s">
        <v>686</v>
      </c>
      <c r="AI41" s="174" t="s">
        <v>867</v>
      </c>
      <c r="AJ41" s="174" t="s">
        <v>559</v>
      </c>
      <c r="AK41" s="174" t="s">
        <v>560</v>
      </c>
      <c r="AL41" s="174" t="s">
        <v>561</v>
      </c>
      <c r="AM41" s="174" t="s">
        <v>61</v>
      </c>
      <c r="AN41" s="175">
        <v>1</v>
      </c>
      <c r="AO41" s="176">
        <v>1.2</v>
      </c>
      <c r="AP41" s="176">
        <v>0.2</v>
      </c>
      <c r="AQ41" s="176">
        <v>1.2</v>
      </c>
      <c r="AR41" s="174" t="s">
        <v>204</v>
      </c>
      <c r="AS41" s="176">
        <v>91.71</v>
      </c>
      <c r="AT41" s="174" t="s">
        <v>62</v>
      </c>
      <c r="AU41" s="174" t="s">
        <v>62</v>
      </c>
      <c r="AV41" s="174" t="s">
        <v>62</v>
      </c>
      <c r="AW41" s="174" t="s">
        <v>62</v>
      </c>
      <c r="AX41" s="174" t="s">
        <v>61</v>
      </c>
      <c r="AY41" s="174" t="s">
        <v>691</v>
      </c>
      <c r="AZ41" s="174" t="s">
        <v>351</v>
      </c>
      <c r="BA41" s="174" t="s">
        <v>562</v>
      </c>
      <c r="BB41" s="174" t="s">
        <v>61</v>
      </c>
      <c r="BC41" s="174" t="s">
        <v>63</v>
      </c>
      <c r="BD41" s="174" t="s">
        <v>868</v>
      </c>
      <c r="BE41" s="174" t="s">
        <v>869</v>
      </c>
      <c r="BF41" s="174" t="s">
        <v>869</v>
      </c>
      <c r="BG41" s="174" t="s">
        <v>352</v>
      </c>
      <c r="BH41" s="174" t="s">
        <v>353</v>
      </c>
      <c r="BI41" s="174" t="s">
        <v>354</v>
      </c>
      <c r="BJ41" s="174" t="s">
        <v>208</v>
      </c>
      <c r="BK41" s="174" t="s">
        <v>64</v>
      </c>
      <c r="BL41" s="174" t="s">
        <v>61</v>
      </c>
      <c r="BM41" s="174" t="s">
        <v>209</v>
      </c>
    </row>
    <row r="42" spans="2:65" x14ac:dyDescent="0.3">
      <c r="B42" s="165">
        <f t="shared" si="0"/>
        <v>38</v>
      </c>
      <c r="C42" s="165" t="str">
        <f t="shared" si="9"/>
        <v>LHR</v>
      </c>
      <c r="D42" s="165" t="str">
        <f t="shared" si="10"/>
        <v>2025-09-25</v>
      </c>
      <c r="E42" s="165" t="str">
        <f t="shared" si="11"/>
        <v>99431913906</v>
      </c>
      <c r="F42" s="165" t="str">
        <f t="shared" si="12"/>
        <v>PGB022850697</v>
      </c>
      <c r="G42" s="165" t="str">
        <f t="shared" si="13"/>
        <v>박현우</v>
      </c>
      <c r="H42" s="166" t="str">
        <f t="shared" si="14"/>
        <v>목록(Manifest)</v>
      </c>
      <c r="I42" s="167">
        <f t="shared" si="15"/>
        <v>73.44</v>
      </c>
      <c r="J42" s="166" t="str">
        <f t="shared" si="16"/>
        <v>MODUBUY_UK (NYZ)</v>
      </c>
      <c r="K42" s="165">
        <f t="shared" si="17"/>
        <v>1</v>
      </c>
      <c r="L42" s="168">
        <f t="shared" si="18"/>
        <v>0.8</v>
      </c>
      <c r="M42" s="168">
        <f t="shared" si="19"/>
        <v>0.2</v>
      </c>
      <c r="N42" s="168">
        <f t="shared" si="20"/>
        <v>0.8</v>
      </c>
      <c r="O42" s="168">
        <f t="shared" si="21"/>
        <v>1</v>
      </c>
      <c r="P42" s="165" t="str">
        <f t="shared" si="22"/>
        <v>6094313739115</v>
      </c>
      <c r="Q42" s="167">
        <f t="shared" si="23"/>
        <v>0.13999999999999999</v>
      </c>
      <c r="R42" s="167">
        <f t="shared" si="24"/>
        <v>0.8</v>
      </c>
      <c r="S42" s="167">
        <f t="shared" si="25"/>
        <v>0.8</v>
      </c>
      <c r="T42" s="169">
        <f t="shared" si="26"/>
        <v>9260</v>
      </c>
      <c r="U42" s="171">
        <v>0</v>
      </c>
      <c r="V42" s="170">
        <f t="shared" si="27"/>
        <v>0</v>
      </c>
      <c r="W42" s="171">
        <v>0</v>
      </c>
      <c r="X42" s="171">
        <f>(IF(VLOOKUP(VLOOKUP(AS42,[1]MAPPING!$B$16:$D$21,2,1),[1]MAPPING!$C$16:$E$21,2,0)=7000,0,VLOOKUP(VLOOKUP(AS42,[1]MAPPING!$B$16:$D$21,2,1),[1]MAPPING!$C$16:$E$21,2,0)))</f>
        <v>0</v>
      </c>
      <c r="Y42" s="171">
        <f>(K42*VLOOKUP(N42/K42,[1]MAPPING!$B$23:$C$30,2,10))</f>
        <v>0</v>
      </c>
      <c r="Z42" s="172">
        <f t="shared" si="28"/>
        <v>0</v>
      </c>
      <c r="AA42" s="172">
        <f t="shared" si="29"/>
        <v>0</v>
      </c>
      <c r="AB42" s="171">
        <v>0</v>
      </c>
      <c r="AC42" s="171">
        <f t="shared" si="30"/>
        <v>9260</v>
      </c>
      <c r="AD42" s="116">
        <f>ROUND(SUM(T42:AB42)/INVOICE!$I$5,2)</f>
        <v>6.64</v>
      </c>
      <c r="AF42" s="173" t="s">
        <v>685</v>
      </c>
      <c r="AG42" s="174" t="s">
        <v>350</v>
      </c>
      <c r="AH42" s="174" t="s">
        <v>686</v>
      </c>
      <c r="AI42" s="174" t="s">
        <v>870</v>
      </c>
      <c r="AJ42" s="174" t="s">
        <v>871</v>
      </c>
      <c r="AK42" s="174" t="s">
        <v>872</v>
      </c>
      <c r="AL42" s="174" t="s">
        <v>873</v>
      </c>
      <c r="AM42" s="174" t="s">
        <v>61</v>
      </c>
      <c r="AN42" s="175">
        <v>1</v>
      </c>
      <c r="AO42" s="176">
        <v>0.8</v>
      </c>
      <c r="AP42" s="176">
        <v>0.2</v>
      </c>
      <c r="AQ42" s="176">
        <v>0.8</v>
      </c>
      <c r="AR42" s="174" t="s">
        <v>204</v>
      </c>
      <c r="AS42" s="176">
        <v>73.44</v>
      </c>
      <c r="AT42" s="174" t="s">
        <v>62</v>
      </c>
      <c r="AU42" s="174" t="s">
        <v>62</v>
      </c>
      <c r="AV42" s="174" t="s">
        <v>62</v>
      </c>
      <c r="AW42" s="174" t="s">
        <v>62</v>
      </c>
      <c r="AX42" s="174" t="s">
        <v>61</v>
      </c>
      <c r="AY42" s="174" t="s">
        <v>691</v>
      </c>
      <c r="AZ42" s="174" t="s">
        <v>351</v>
      </c>
      <c r="BA42" s="174" t="s">
        <v>453</v>
      </c>
      <c r="BB42" s="174" t="s">
        <v>61</v>
      </c>
      <c r="BC42" s="174" t="s">
        <v>63</v>
      </c>
      <c r="BD42" s="174" t="s">
        <v>874</v>
      </c>
      <c r="BE42" s="174" t="s">
        <v>875</v>
      </c>
      <c r="BF42" s="174" t="s">
        <v>875</v>
      </c>
      <c r="BG42" s="174" t="s">
        <v>352</v>
      </c>
      <c r="BH42" s="174" t="s">
        <v>353</v>
      </c>
      <c r="BI42" s="174" t="s">
        <v>354</v>
      </c>
      <c r="BJ42" s="174" t="s">
        <v>208</v>
      </c>
      <c r="BK42" s="174" t="s">
        <v>64</v>
      </c>
      <c r="BL42" s="174" t="s">
        <v>61</v>
      </c>
      <c r="BM42" s="174" t="s">
        <v>209</v>
      </c>
    </row>
    <row r="43" spans="2:65" x14ac:dyDescent="0.3">
      <c r="B43" s="165">
        <f t="shared" si="0"/>
        <v>39</v>
      </c>
      <c r="C43" s="165" t="str">
        <f t="shared" si="9"/>
        <v>LHR</v>
      </c>
      <c r="D43" s="165" t="str">
        <f t="shared" si="10"/>
        <v>2025-09-25</v>
      </c>
      <c r="E43" s="165" t="str">
        <f t="shared" si="11"/>
        <v>99431913906</v>
      </c>
      <c r="F43" s="165" t="str">
        <f t="shared" si="12"/>
        <v>PGB022885135</v>
      </c>
      <c r="G43" s="165" t="str">
        <f t="shared" si="13"/>
        <v>윤나리</v>
      </c>
      <c r="H43" s="166" t="str">
        <f t="shared" si="14"/>
        <v>목록(Manifest)</v>
      </c>
      <c r="I43" s="167">
        <f t="shared" si="15"/>
        <v>63.11</v>
      </c>
      <c r="J43" s="166" t="str">
        <f t="shared" si="16"/>
        <v>MODUBUY_UK (NYZ)</v>
      </c>
      <c r="K43" s="165">
        <f t="shared" si="17"/>
        <v>1</v>
      </c>
      <c r="L43" s="168">
        <f t="shared" si="18"/>
        <v>0.3</v>
      </c>
      <c r="M43" s="168">
        <f t="shared" si="19"/>
        <v>0.2</v>
      </c>
      <c r="N43" s="168">
        <f t="shared" si="20"/>
        <v>0.3</v>
      </c>
      <c r="O43" s="168">
        <f t="shared" si="21"/>
        <v>0.5</v>
      </c>
      <c r="P43" s="165" t="str">
        <f t="shared" si="22"/>
        <v>6094313738612</v>
      </c>
      <c r="Q43" s="167">
        <f t="shared" si="23"/>
        <v>0.13999999999999999</v>
      </c>
      <c r="R43" s="167">
        <f t="shared" si="24"/>
        <v>0.3</v>
      </c>
      <c r="S43" s="167">
        <f t="shared" si="25"/>
        <v>0.30000000000000004</v>
      </c>
      <c r="T43" s="169">
        <f t="shared" si="26"/>
        <v>6785</v>
      </c>
      <c r="U43" s="171">
        <v>0</v>
      </c>
      <c r="V43" s="170">
        <f t="shared" si="27"/>
        <v>0</v>
      </c>
      <c r="W43" s="171">
        <v>0</v>
      </c>
      <c r="X43" s="171">
        <f>(IF(VLOOKUP(VLOOKUP(AS43,[1]MAPPING!$B$16:$D$21,2,1),[1]MAPPING!$C$16:$E$21,2,0)=7000,0,VLOOKUP(VLOOKUP(AS43,[1]MAPPING!$B$16:$D$21,2,1),[1]MAPPING!$C$16:$E$21,2,0)))</f>
        <v>0</v>
      </c>
      <c r="Y43" s="171">
        <f>(K43*VLOOKUP(N43/K43,[1]MAPPING!$B$23:$C$30,2,10))</f>
        <v>0</v>
      </c>
      <c r="Z43" s="172">
        <f t="shared" si="28"/>
        <v>0</v>
      </c>
      <c r="AA43" s="172">
        <f t="shared" si="29"/>
        <v>0</v>
      </c>
      <c r="AB43" s="171">
        <v>0</v>
      </c>
      <c r="AC43" s="171">
        <f t="shared" si="30"/>
        <v>6785</v>
      </c>
      <c r="AD43" s="116">
        <f>ROUND(SUM(T43:AB43)/INVOICE!$I$5,2)</f>
        <v>4.87</v>
      </c>
      <c r="AF43" s="173" t="s">
        <v>685</v>
      </c>
      <c r="AG43" s="174" t="s">
        <v>350</v>
      </c>
      <c r="AH43" s="174" t="s">
        <v>686</v>
      </c>
      <c r="AI43" s="174" t="s">
        <v>876</v>
      </c>
      <c r="AJ43" s="174" t="s">
        <v>877</v>
      </c>
      <c r="AK43" s="174" t="s">
        <v>878</v>
      </c>
      <c r="AL43" s="174" t="s">
        <v>441</v>
      </c>
      <c r="AM43" s="174" t="s">
        <v>61</v>
      </c>
      <c r="AN43" s="175">
        <v>1</v>
      </c>
      <c r="AO43" s="176">
        <v>0.3</v>
      </c>
      <c r="AP43" s="176">
        <v>0.2</v>
      </c>
      <c r="AQ43" s="176">
        <v>0.3</v>
      </c>
      <c r="AR43" s="174" t="s">
        <v>204</v>
      </c>
      <c r="AS43" s="176">
        <v>63.11</v>
      </c>
      <c r="AT43" s="174" t="s">
        <v>62</v>
      </c>
      <c r="AU43" s="174" t="s">
        <v>62</v>
      </c>
      <c r="AV43" s="174" t="s">
        <v>62</v>
      </c>
      <c r="AW43" s="174" t="s">
        <v>61</v>
      </c>
      <c r="AX43" s="174" t="s">
        <v>61</v>
      </c>
      <c r="AY43" s="174" t="s">
        <v>691</v>
      </c>
      <c r="AZ43" s="174" t="s">
        <v>351</v>
      </c>
      <c r="BA43" s="174" t="s">
        <v>456</v>
      </c>
      <c r="BB43" s="174" t="s">
        <v>61</v>
      </c>
      <c r="BC43" s="174" t="s">
        <v>63</v>
      </c>
      <c r="BD43" s="174" t="s">
        <v>879</v>
      </c>
      <c r="BE43" s="174" t="s">
        <v>880</v>
      </c>
      <c r="BF43" s="174" t="s">
        <v>880</v>
      </c>
      <c r="BG43" s="174" t="s">
        <v>352</v>
      </c>
      <c r="BH43" s="174" t="s">
        <v>353</v>
      </c>
      <c r="BI43" s="174" t="s">
        <v>354</v>
      </c>
      <c r="BJ43" s="174" t="s">
        <v>208</v>
      </c>
      <c r="BK43" s="174" t="s">
        <v>64</v>
      </c>
      <c r="BL43" s="174" t="s">
        <v>61</v>
      </c>
      <c r="BM43" s="174" t="s">
        <v>209</v>
      </c>
    </row>
    <row r="44" spans="2:65" x14ac:dyDescent="0.3">
      <c r="B44" s="165">
        <f t="shared" si="0"/>
        <v>40</v>
      </c>
      <c r="C44" s="165" t="str">
        <f t="shared" si="9"/>
        <v>LHR</v>
      </c>
      <c r="D44" s="165" t="str">
        <f t="shared" si="10"/>
        <v>2025-09-25</v>
      </c>
      <c r="E44" s="165" t="str">
        <f t="shared" si="11"/>
        <v>99431913906</v>
      </c>
      <c r="F44" s="165" t="str">
        <f t="shared" si="12"/>
        <v>PGB022858270</v>
      </c>
      <c r="G44" s="165" t="str">
        <f t="shared" si="13"/>
        <v>이종수</v>
      </c>
      <c r="H44" s="166" t="str">
        <f t="shared" si="14"/>
        <v>일반(목록배제,Normal-Manifest Exception)</v>
      </c>
      <c r="I44" s="167">
        <f t="shared" si="15"/>
        <v>39.15</v>
      </c>
      <c r="J44" s="166" t="str">
        <f t="shared" si="16"/>
        <v>MODUBUY_UK (NYZ)</v>
      </c>
      <c r="K44" s="165">
        <f t="shared" si="17"/>
        <v>1</v>
      </c>
      <c r="L44" s="168">
        <f t="shared" si="18"/>
        <v>7.2</v>
      </c>
      <c r="M44" s="168">
        <f t="shared" si="19"/>
        <v>6.4</v>
      </c>
      <c r="N44" s="168">
        <f t="shared" si="20"/>
        <v>7.5</v>
      </c>
      <c r="O44" s="168">
        <f t="shared" si="21"/>
        <v>7.5</v>
      </c>
      <c r="P44" s="165" t="str">
        <f t="shared" si="22"/>
        <v>6094313737655</v>
      </c>
      <c r="Q44" s="167">
        <f t="shared" si="23"/>
        <v>4.4799999999999995</v>
      </c>
      <c r="R44" s="167">
        <f t="shared" si="24"/>
        <v>7.2</v>
      </c>
      <c r="S44" s="167">
        <f t="shared" si="25"/>
        <v>7.2</v>
      </c>
      <c r="T44" s="169">
        <f t="shared" si="26"/>
        <v>40940</v>
      </c>
      <c r="U44" s="171">
        <v>0</v>
      </c>
      <c r="V44" s="170">
        <f t="shared" si="27"/>
        <v>0</v>
      </c>
      <c r="W44" s="171">
        <v>0</v>
      </c>
      <c r="X44" s="171">
        <f>(IF(VLOOKUP(VLOOKUP(AS44,[1]MAPPING!$B$16:$D$21,2,1),[1]MAPPING!$C$16:$E$21,2,0)=7000,0,VLOOKUP(VLOOKUP(AS44,[1]MAPPING!$B$16:$D$21,2,1),[1]MAPPING!$C$16:$E$21,2,0)))</f>
        <v>0</v>
      </c>
      <c r="Y44" s="171">
        <f>(K44*VLOOKUP(N44/K44,[1]MAPPING!$B$23:$C$30,2,10))</f>
        <v>1200</v>
      </c>
      <c r="Z44" s="172">
        <f t="shared" si="28"/>
        <v>0</v>
      </c>
      <c r="AA44" s="172">
        <f t="shared" si="29"/>
        <v>0</v>
      </c>
      <c r="AB44" s="171">
        <v>0</v>
      </c>
      <c r="AC44" s="171">
        <f t="shared" si="30"/>
        <v>42140</v>
      </c>
      <c r="AD44" s="116">
        <f>ROUND(SUM(T44:AB44)/INVOICE!$I$5,2)</f>
        <v>30.23</v>
      </c>
      <c r="AF44" s="173" t="s">
        <v>685</v>
      </c>
      <c r="AG44" s="174" t="s">
        <v>350</v>
      </c>
      <c r="AH44" s="174" t="s">
        <v>686</v>
      </c>
      <c r="AI44" s="174" t="s">
        <v>881</v>
      </c>
      <c r="AJ44" s="174" t="s">
        <v>882</v>
      </c>
      <c r="AK44" s="174" t="s">
        <v>883</v>
      </c>
      <c r="AL44" s="174" t="s">
        <v>884</v>
      </c>
      <c r="AM44" s="174" t="s">
        <v>61</v>
      </c>
      <c r="AN44" s="175">
        <v>1</v>
      </c>
      <c r="AO44" s="176">
        <v>7.2</v>
      </c>
      <c r="AP44" s="176">
        <v>6.4</v>
      </c>
      <c r="AQ44" s="176">
        <v>7.5</v>
      </c>
      <c r="AR44" s="174" t="s">
        <v>66</v>
      </c>
      <c r="AS44" s="176">
        <v>39.15</v>
      </c>
      <c r="AT44" s="174" t="s">
        <v>62</v>
      </c>
      <c r="AU44" s="174" t="s">
        <v>62</v>
      </c>
      <c r="AV44" s="174" t="s">
        <v>62</v>
      </c>
      <c r="AW44" s="174" t="s">
        <v>62</v>
      </c>
      <c r="AX44" s="174" t="s">
        <v>61</v>
      </c>
      <c r="AY44" s="174" t="s">
        <v>691</v>
      </c>
      <c r="AZ44" s="174" t="s">
        <v>351</v>
      </c>
      <c r="BA44" s="174" t="s">
        <v>358</v>
      </c>
      <c r="BB44" s="174" t="s">
        <v>61</v>
      </c>
      <c r="BC44" s="174" t="s">
        <v>63</v>
      </c>
      <c r="BD44" s="174" t="s">
        <v>885</v>
      </c>
      <c r="BE44" s="174" t="s">
        <v>886</v>
      </c>
      <c r="BF44" s="174" t="s">
        <v>886</v>
      </c>
      <c r="BG44" s="174" t="s">
        <v>352</v>
      </c>
      <c r="BH44" s="174" t="s">
        <v>353</v>
      </c>
      <c r="BI44" s="174" t="s">
        <v>354</v>
      </c>
      <c r="BJ44" s="174" t="s">
        <v>208</v>
      </c>
      <c r="BK44" s="174" t="s">
        <v>64</v>
      </c>
      <c r="BL44" s="174" t="s">
        <v>61</v>
      </c>
      <c r="BM44" s="174" t="s">
        <v>209</v>
      </c>
    </row>
    <row r="45" spans="2:65" x14ac:dyDescent="0.3">
      <c r="B45" s="165">
        <f t="shared" si="0"/>
        <v>41</v>
      </c>
      <c r="C45" s="165" t="str">
        <f t="shared" si="9"/>
        <v>LHR</v>
      </c>
      <c r="D45" s="165" t="str">
        <f t="shared" si="10"/>
        <v>2025-09-25</v>
      </c>
      <c r="E45" s="165" t="str">
        <f t="shared" si="11"/>
        <v>99431913906</v>
      </c>
      <c r="F45" s="165" t="str">
        <f t="shared" si="12"/>
        <v>PGB022860715</v>
      </c>
      <c r="G45" s="165" t="str">
        <f t="shared" si="13"/>
        <v>김민태</v>
      </c>
      <c r="H45" s="166" t="str">
        <f t="shared" si="14"/>
        <v>목록(Manifest)</v>
      </c>
      <c r="I45" s="167">
        <f t="shared" si="15"/>
        <v>54</v>
      </c>
      <c r="J45" s="166" t="str">
        <f t="shared" si="16"/>
        <v>MODUBUY_UK (NYZ)</v>
      </c>
      <c r="K45" s="165">
        <f t="shared" si="17"/>
        <v>1</v>
      </c>
      <c r="L45" s="168">
        <f t="shared" si="18"/>
        <v>0.4</v>
      </c>
      <c r="M45" s="168">
        <f t="shared" si="19"/>
        <v>0.2</v>
      </c>
      <c r="N45" s="168">
        <f t="shared" si="20"/>
        <v>0.4</v>
      </c>
      <c r="O45" s="168">
        <f t="shared" si="21"/>
        <v>0.5</v>
      </c>
      <c r="P45" s="165" t="str">
        <f t="shared" si="22"/>
        <v>6094313739192</v>
      </c>
      <c r="Q45" s="167">
        <f t="shared" si="23"/>
        <v>0.13999999999999999</v>
      </c>
      <c r="R45" s="167">
        <f t="shared" si="24"/>
        <v>0.4</v>
      </c>
      <c r="S45" s="167">
        <f t="shared" si="25"/>
        <v>0.4</v>
      </c>
      <c r="T45" s="169">
        <f t="shared" si="26"/>
        <v>7280</v>
      </c>
      <c r="U45" s="171">
        <v>0</v>
      </c>
      <c r="V45" s="170">
        <f t="shared" si="27"/>
        <v>0</v>
      </c>
      <c r="W45" s="171">
        <v>0</v>
      </c>
      <c r="X45" s="171">
        <f>(IF(VLOOKUP(VLOOKUP(AS45,[1]MAPPING!$B$16:$D$21,2,1),[1]MAPPING!$C$16:$E$21,2,0)=7000,0,VLOOKUP(VLOOKUP(AS45,[1]MAPPING!$B$16:$D$21,2,1),[1]MAPPING!$C$16:$E$21,2,0)))</f>
        <v>0</v>
      </c>
      <c r="Y45" s="171">
        <f>(K45*VLOOKUP(N45/K45,[1]MAPPING!$B$23:$C$30,2,10))</f>
        <v>0</v>
      </c>
      <c r="Z45" s="172">
        <f t="shared" si="28"/>
        <v>0</v>
      </c>
      <c r="AA45" s="172">
        <f t="shared" si="29"/>
        <v>0</v>
      </c>
      <c r="AB45" s="171">
        <v>0</v>
      </c>
      <c r="AC45" s="171">
        <f t="shared" si="30"/>
        <v>7280</v>
      </c>
      <c r="AD45" s="116">
        <f>ROUND(SUM(T45:AB45)/INVOICE!$I$5,2)</f>
        <v>5.22</v>
      </c>
      <c r="AF45" s="173" t="s">
        <v>685</v>
      </c>
      <c r="AG45" s="174" t="s">
        <v>350</v>
      </c>
      <c r="AH45" s="174" t="s">
        <v>686</v>
      </c>
      <c r="AI45" s="174" t="s">
        <v>887</v>
      </c>
      <c r="AJ45" s="174" t="s">
        <v>888</v>
      </c>
      <c r="AK45" s="174" t="s">
        <v>889</v>
      </c>
      <c r="AL45" s="174" t="s">
        <v>890</v>
      </c>
      <c r="AM45" s="174" t="s">
        <v>61</v>
      </c>
      <c r="AN45" s="175">
        <v>1</v>
      </c>
      <c r="AO45" s="176">
        <v>0.4</v>
      </c>
      <c r="AP45" s="176">
        <v>0.2</v>
      </c>
      <c r="AQ45" s="176">
        <v>0.4</v>
      </c>
      <c r="AR45" s="174" t="s">
        <v>204</v>
      </c>
      <c r="AS45" s="176">
        <v>54</v>
      </c>
      <c r="AT45" s="174" t="s">
        <v>62</v>
      </c>
      <c r="AU45" s="174" t="s">
        <v>62</v>
      </c>
      <c r="AV45" s="174" t="s">
        <v>62</v>
      </c>
      <c r="AW45" s="174" t="s">
        <v>62</v>
      </c>
      <c r="AX45" s="174" t="s">
        <v>61</v>
      </c>
      <c r="AY45" s="174" t="s">
        <v>691</v>
      </c>
      <c r="AZ45" s="174" t="s">
        <v>351</v>
      </c>
      <c r="BA45" s="174" t="s">
        <v>891</v>
      </c>
      <c r="BB45" s="174" t="s">
        <v>61</v>
      </c>
      <c r="BC45" s="174" t="s">
        <v>63</v>
      </c>
      <c r="BD45" s="174" t="s">
        <v>892</v>
      </c>
      <c r="BE45" s="174" t="s">
        <v>893</v>
      </c>
      <c r="BF45" s="174" t="s">
        <v>893</v>
      </c>
      <c r="BG45" s="174" t="s">
        <v>352</v>
      </c>
      <c r="BH45" s="174" t="s">
        <v>353</v>
      </c>
      <c r="BI45" s="174" t="s">
        <v>354</v>
      </c>
      <c r="BJ45" s="174" t="s">
        <v>208</v>
      </c>
      <c r="BK45" s="174" t="s">
        <v>64</v>
      </c>
      <c r="BL45" s="174" t="s">
        <v>61</v>
      </c>
      <c r="BM45" s="174" t="s">
        <v>209</v>
      </c>
    </row>
    <row r="46" spans="2:65" x14ac:dyDescent="0.3">
      <c r="B46" s="165">
        <f t="shared" si="0"/>
        <v>42</v>
      </c>
      <c r="C46" s="165" t="str">
        <f t="shared" si="9"/>
        <v>LHR</v>
      </c>
      <c r="D46" s="165" t="str">
        <f t="shared" si="10"/>
        <v>2025-09-25</v>
      </c>
      <c r="E46" s="165" t="str">
        <f t="shared" si="11"/>
        <v>99431913906</v>
      </c>
      <c r="F46" s="165" t="str">
        <f t="shared" si="12"/>
        <v>PGB019638974</v>
      </c>
      <c r="G46" s="165" t="str">
        <f t="shared" si="13"/>
        <v>임혁순</v>
      </c>
      <c r="H46" s="166" t="str">
        <f t="shared" si="14"/>
        <v>간이(Simple)</v>
      </c>
      <c r="I46" s="167">
        <f t="shared" si="15"/>
        <v>216</v>
      </c>
      <c r="J46" s="166" t="str">
        <f t="shared" si="16"/>
        <v>MODUBUY_UK (NYZ)</v>
      </c>
      <c r="K46" s="165">
        <f t="shared" si="17"/>
        <v>2</v>
      </c>
      <c r="L46" s="168">
        <f t="shared" si="18"/>
        <v>5.5</v>
      </c>
      <c r="M46" s="168">
        <f t="shared" si="19"/>
        <v>10</v>
      </c>
      <c r="N46" s="168">
        <f t="shared" si="20"/>
        <v>10</v>
      </c>
      <c r="O46" s="168">
        <f t="shared" si="21"/>
        <v>10</v>
      </c>
      <c r="P46" s="165" t="str">
        <f t="shared" si="22"/>
        <v>6094313738169 (2)</v>
      </c>
      <c r="Q46" s="167">
        <f t="shared" si="23"/>
        <v>7</v>
      </c>
      <c r="R46" s="167">
        <f t="shared" si="24"/>
        <v>7</v>
      </c>
      <c r="S46" s="167">
        <f t="shared" si="25"/>
        <v>7</v>
      </c>
      <c r="T46" s="169">
        <f t="shared" si="26"/>
        <v>39950</v>
      </c>
      <c r="U46" s="171">
        <v>0</v>
      </c>
      <c r="V46" s="170">
        <f t="shared" si="27"/>
        <v>2500</v>
      </c>
      <c r="W46" s="171">
        <v>0</v>
      </c>
      <c r="X46" s="171">
        <f>(IF(VLOOKUP(VLOOKUP(AS46,[1]MAPPING!$B$16:$D$21,2,1),[1]MAPPING!$C$16:$E$21,2,0)=7000,0,VLOOKUP(VLOOKUP(AS46,[1]MAPPING!$B$16:$D$21,2,1),[1]MAPPING!$C$16:$E$21,2,0)))</f>
        <v>0</v>
      </c>
      <c r="Y46" s="171">
        <f>(K46*VLOOKUP(N46/K46,[1]MAPPING!$B$23:$C$30,2,10))</f>
        <v>1100</v>
      </c>
      <c r="Z46" s="172">
        <f t="shared" si="28"/>
        <v>0</v>
      </c>
      <c r="AA46" s="172">
        <f t="shared" si="29"/>
        <v>0</v>
      </c>
      <c r="AB46" s="171">
        <v>0</v>
      </c>
      <c r="AC46" s="171">
        <f t="shared" si="30"/>
        <v>43550</v>
      </c>
      <c r="AD46" s="116">
        <f>ROUND(SUM(T46:AB46)/INVOICE!$I$5,2)</f>
        <v>31.24</v>
      </c>
      <c r="AF46" s="173" t="s">
        <v>685</v>
      </c>
      <c r="AG46" s="174" t="s">
        <v>350</v>
      </c>
      <c r="AH46" s="174" t="s">
        <v>686</v>
      </c>
      <c r="AI46" s="174" t="s">
        <v>894</v>
      </c>
      <c r="AJ46" s="174" t="s">
        <v>895</v>
      </c>
      <c r="AK46" s="174" t="s">
        <v>896</v>
      </c>
      <c r="AL46" s="174" t="s">
        <v>897</v>
      </c>
      <c r="AM46" s="174" t="s">
        <v>61</v>
      </c>
      <c r="AN46" s="175">
        <v>2</v>
      </c>
      <c r="AO46" s="176">
        <v>5.5</v>
      </c>
      <c r="AP46" s="176">
        <v>10</v>
      </c>
      <c r="AQ46" s="176">
        <v>10</v>
      </c>
      <c r="AR46" s="174" t="s">
        <v>65</v>
      </c>
      <c r="AS46" s="176">
        <v>216</v>
      </c>
      <c r="AT46" s="174" t="s">
        <v>62</v>
      </c>
      <c r="AU46" s="174" t="s">
        <v>62</v>
      </c>
      <c r="AV46" s="174" t="s">
        <v>62</v>
      </c>
      <c r="AW46" s="174" t="s">
        <v>61</v>
      </c>
      <c r="AX46" s="174" t="s">
        <v>61</v>
      </c>
      <c r="AY46" s="174" t="s">
        <v>691</v>
      </c>
      <c r="AZ46" s="174" t="s">
        <v>351</v>
      </c>
      <c r="BA46" s="174" t="s">
        <v>898</v>
      </c>
      <c r="BB46" s="174" t="s">
        <v>61</v>
      </c>
      <c r="BC46" s="174" t="s">
        <v>63</v>
      </c>
      <c r="BD46" s="174" t="s">
        <v>899</v>
      </c>
      <c r="BE46" s="174" t="s">
        <v>900</v>
      </c>
      <c r="BF46" s="174" t="s">
        <v>900</v>
      </c>
      <c r="BG46" s="174" t="s">
        <v>352</v>
      </c>
      <c r="BH46" s="174" t="s">
        <v>353</v>
      </c>
      <c r="BI46" s="174" t="s">
        <v>354</v>
      </c>
      <c r="BJ46" s="174" t="s">
        <v>208</v>
      </c>
      <c r="BK46" s="174" t="s">
        <v>64</v>
      </c>
      <c r="BL46" s="174" t="s">
        <v>61</v>
      </c>
      <c r="BM46" s="174" t="s">
        <v>209</v>
      </c>
    </row>
    <row r="47" spans="2:65" x14ac:dyDescent="0.3">
      <c r="B47" s="165">
        <f t="shared" si="0"/>
        <v>43</v>
      </c>
      <c r="C47" s="165" t="str">
        <f t="shared" si="9"/>
        <v>LHR</v>
      </c>
      <c r="D47" s="165" t="str">
        <f t="shared" si="10"/>
        <v>2025-09-25</v>
      </c>
      <c r="E47" s="165" t="str">
        <f t="shared" si="11"/>
        <v>99431913906</v>
      </c>
      <c r="F47" s="165" t="str">
        <f t="shared" si="12"/>
        <v>PGB022850630</v>
      </c>
      <c r="G47" s="165" t="str">
        <f t="shared" si="13"/>
        <v>한성희</v>
      </c>
      <c r="H47" s="166" t="str">
        <f t="shared" si="14"/>
        <v>목록(Manifest)</v>
      </c>
      <c r="I47" s="167">
        <f t="shared" si="15"/>
        <v>71.66</v>
      </c>
      <c r="J47" s="166" t="str">
        <f t="shared" si="16"/>
        <v>MODUBUY_UK (NYZ)</v>
      </c>
      <c r="K47" s="165">
        <f t="shared" si="17"/>
        <v>1</v>
      </c>
      <c r="L47" s="168">
        <f t="shared" si="18"/>
        <v>4.7</v>
      </c>
      <c r="M47" s="168">
        <f t="shared" si="19"/>
        <v>4.2</v>
      </c>
      <c r="N47" s="168">
        <f t="shared" si="20"/>
        <v>4.7</v>
      </c>
      <c r="O47" s="168">
        <f t="shared" si="21"/>
        <v>5</v>
      </c>
      <c r="P47" s="165" t="str">
        <f t="shared" si="22"/>
        <v>6094313739022</v>
      </c>
      <c r="Q47" s="167">
        <f t="shared" si="23"/>
        <v>2.94</v>
      </c>
      <c r="R47" s="167">
        <f t="shared" si="24"/>
        <v>4.7</v>
      </c>
      <c r="S47" s="167">
        <f t="shared" si="25"/>
        <v>4.7</v>
      </c>
      <c r="T47" s="169">
        <f t="shared" si="26"/>
        <v>28565</v>
      </c>
      <c r="U47" s="171">
        <v>0</v>
      </c>
      <c r="V47" s="170">
        <f t="shared" si="27"/>
        <v>0</v>
      </c>
      <c r="W47" s="171">
        <v>0</v>
      </c>
      <c r="X47" s="171">
        <f>(IF(VLOOKUP(VLOOKUP(AS47,[1]MAPPING!$B$16:$D$21,2,1),[1]MAPPING!$C$16:$E$21,2,0)=7000,0,VLOOKUP(VLOOKUP(AS47,[1]MAPPING!$B$16:$D$21,2,1),[1]MAPPING!$C$16:$E$21,2,0)))</f>
        <v>0</v>
      </c>
      <c r="Y47" s="171">
        <f>(K47*VLOOKUP(N47/K47,[1]MAPPING!$B$23:$C$30,2,10))</f>
        <v>550</v>
      </c>
      <c r="Z47" s="172">
        <f t="shared" si="28"/>
        <v>0</v>
      </c>
      <c r="AA47" s="172">
        <f t="shared" si="29"/>
        <v>0</v>
      </c>
      <c r="AB47" s="171">
        <v>0</v>
      </c>
      <c r="AC47" s="171">
        <f t="shared" si="30"/>
        <v>29115</v>
      </c>
      <c r="AD47" s="116">
        <f>ROUND(SUM(T47:AB47)/INVOICE!$I$5,2)</f>
        <v>20.89</v>
      </c>
      <c r="AF47" s="173" t="s">
        <v>685</v>
      </c>
      <c r="AG47" s="174" t="s">
        <v>350</v>
      </c>
      <c r="AH47" s="174" t="s">
        <v>686</v>
      </c>
      <c r="AI47" s="174" t="s">
        <v>901</v>
      </c>
      <c r="AJ47" s="174" t="s">
        <v>902</v>
      </c>
      <c r="AK47" s="174" t="s">
        <v>903</v>
      </c>
      <c r="AL47" s="174" t="s">
        <v>904</v>
      </c>
      <c r="AM47" s="174" t="s">
        <v>61</v>
      </c>
      <c r="AN47" s="175">
        <v>1</v>
      </c>
      <c r="AO47" s="176">
        <v>4.7</v>
      </c>
      <c r="AP47" s="176">
        <v>4.2</v>
      </c>
      <c r="AQ47" s="176">
        <v>4.7</v>
      </c>
      <c r="AR47" s="174" t="s">
        <v>204</v>
      </c>
      <c r="AS47" s="176">
        <v>71.66</v>
      </c>
      <c r="AT47" s="174" t="s">
        <v>62</v>
      </c>
      <c r="AU47" s="174" t="s">
        <v>62</v>
      </c>
      <c r="AV47" s="174" t="s">
        <v>62</v>
      </c>
      <c r="AW47" s="174" t="s">
        <v>62</v>
      </c>
      <c r="AX47" s="174" t="s">
        <v>61</v>
      </c>
      <c r="AY47" s="174" t="s">
        <v>691</v>
      </c>
      <c r="AZ47" s="174" t="s">
        <v>351</v>
      </c>
      <c r="BA47" s="174" t="s">
        <v>905</v>
      </c>
      <c r="BB47" s="174" t="s">
        <v>61</v>
      </c>
      <c r="BC47" s="174" t="s">
        <v>63</v>
      </c>
      <c r="BD47" s="174" t="s">
        <v>906</v>
      </c>
      <c r="BE47" s="174" t="s">
        <v>907</v>
      </c>
      <c r="BF47" s="174" t="s">
        <v>907</v>
      </c>
      <c r="BG47" s="174" t="s">
        <v>352</v>
      </c>
      <c r="BH47" s="174" t="s">
        <v>353</v>
      </c>
      <c r="BI47" s="174" t="s">
        <v>354</v>
      </c>
      <c r="BJ47" s="174" t="s">
        <v>208</v>
      </c>
      <c r="BK47" s="174" t="s">
        <v>64</v>
      </c>
      <c r="BL47" s="174" t="s">
        <v>61</v>
      </c>
      <c r="BM47" s="174" t="s">
        <v>209</v>
      </c>
    </row>
    <row r="48" spans="2:65" x14ac:dyDescent="0.3">
      <c r="B48" s="165">
        <f t="shared" si="0"/>
        <v>44</v>
      </c>
      <c r="C48" s="165" t="str">
        <f t="shared" si="9"/>
        <v>LHR</v>
      </c>
      <c r="D48" s="165" t="str">
        <f t="shared" si="10"/>
        <v>2025-09-25</v>
      </c>
      <c r="E48" s="165" t="str">
        <f t="shared" si="11"/>
        <v>99431913906</v>
      </c>
      <c r="F48" s="165" t="str">
        <f t="shared" si="12"/>
        <v>PGB022891525</v>
      </c>
      <c r="G48" s="165" t="str">
        <f t="shared" si="13"/>
        <v>류리라</v>
      </c>
      <c r="H48" s="166" t="str">
        <f t="shared" si="14"/>
        <v>목록(Manifest)</v>
      </c>
      <c r="I48" s="167">
        <f t="shared" si="15"/>
        <v>97.54</v>
      </c>
      <c r="J48" s="166" t="str">
        <f t="shared" si="16"/>
        <v>MODUBUY_UK (NYZ)</v>
      </c>
      <c r="K48" s="165">
        <f t="shared" si="17"/>
        <v>1</v>
      </c>
      <c r="L48" s="168">
        <f t="shared" si="18"/>
        <v>0.7</v>
      </c>
      <c r="M48" s="168">
        <f t="shared" si="19"/>
        <v>0.2</v>
      </c>
      <c r="N48" s="168">
        <f t="shared" si="20"/>
        <v>0.7</v>
      </c>
      <c r="O48" s="168">
        <f t="shared" si="21"/>
        <v>1</v>
      </c>
      <c r="P48" s="165" t="str">
        <f t="shared" si="22"/>
        <v>6094313737259</v>
      </c>
      <c r="Q48" s="167">
        <f t="shared" si="23"/>
        <v>0.13999999999999999</v>
      </c>
      <c r="R48" s="167">
        <f t="shared" si="24"/>
        <v>0.7</v>
      </c>
      <c r="S48" s="167">
        <f t="shared" si="25"/>
        <v>0.70000000000000007</v>
      </c>
      <c r="T48" s="169">
        <f t="shared" si="26"/>
        <v>8765</v>
      </c>
      <c r="U48" s="171">
        <v>0</v>
      </c>
      <c r="V48" s="170">
        <f t="shared" si="27"/>
        <v>0</v>
      </c>
      <c r="W48" s="171">
        <v>0</v>
      </c>
      <c r="X48" s="171">
        <f>(IF(VLOOKUP(VLOOKUP(AS48,[1]MAPPING!$B$16:$D$21,2,1),[1]MAPPING!$C$16:$E$21,2,0)=7000,0,VLOOKUP(VLOOKUP(AS48,[1]MAPPING!$B$16:$D$21,2,1),[1]MAPPING!$C$16:$E$21,2,0)))</f>
        <v>0</v>
      </c>
      <c r="Y48" s="171">
        <f>(K48*VLOOKUP(N48/K48,[1]MAPPING!$B$23:$C$30,2,10))</f>
        <v>0</v>
      </c>
      <c r="Z48" s="172">
        <f t="shared" si="28"/>
        <v>0</v>
      </c>
      <c r="AA48" s="172">
        <f t="shared" si="29"/>
        <v>0</v>
      </c>
      <c r="AB48" s="171">
        <v>0</v>
      </c>
      <c r="AC48" s="171">
        <f t="shared" si="30"/>
        <v>8765</v>
      </c>
      <c r="AD48" s="116">
        <f>ROUND(SUM(T48:AB48)/INVOICE!$I$5,2)</f>
        <v>6.29</v>
      </c>
      <c r="AF48" s="173" t="s">
        <v>685</v>
      </c>
      <c r="AG48" s="174" t="s">
        <v>350</v>
      </c>
      <c r="AH48" s="174" t="s">
        <v>686</v>
      </c>
      <c r="AI48" s="174" t="s">
        <v>908</v>
      </c>
      <c r="AJ48" s="174" t="s">
        <v>582</v>
      </c>
      <c r="AK48" s="174" t="s">
        <v>583</v>
      </c>
      <c r="AL48" s="174" t="s">
        <v>578</v>
      </c>
      <c r="AM48" s="174" t="s">
        <v>61</v>
      </c>
      <c r="AN48" s="175">
        <v>1</v>
      </c>
      <c r="AO48" s="176">
        <v>0.7</v>
      </c>
      <c r="AP48" s="176">
        <v>0.2</v>
      </c>
      <c r="AQ48" s="176">
        <v>0.7</v>
      </c>
      <c r="AR48" s="174" t="s">
        <v>204</v>
      </c>
      <c r="AS48" s="176">
        <v>97.54</v>
      </c>
      <c r="AT48" s="174" t="s">
        <v>62</v>
      </c>
      <c r="AU48" s="174" t="s">
        <v>62</v>
      </c>
      <c r="AV48" s="174" t="s">
        <v>62</v>
      </c>
      <c r="AW48" s="174" t="s">
        <v>62</v>
      </c>
      <c r="AX48" s="174" t="s">
        <v>61</v>
      </c>
      <c r="AY48" s="174" t="s">
        <v>691</v>
      </c>
      <c r="AZ48" s="174" t="s">
        <v>351</v>
      </c>
      <c r="BA48" s="174" t="s">
        <v>394</v>
      </c>
      <c r="BB48" s="174" t="s">
        <v>61</v>
      </c>
      <c r="BC48" s="174" t="s">
        <v>63</v>
      </c>
      <c r="BD48" s="174" t="s">
        <v>909</v>
      </c>
      <c r="BE48" s="174" t="s">
        <v>910</v>
      </c>
      <c r="BF48" s="174" t="s">
        <v>910</v>
      </c>
      <c r="BG48" s="174" t="s">
        <v>352</v>
      </c>
      <c r="BH48" s="174" t="s">
        <v>353</v>
      </c>
      <c r="BI48" s="174" t="s">
        <v>354</v>
      </c>
      <c r="BJ48" s="174" t="s">
        <v>208</v>
      </c>
      <c r="BK48" s="174" t="s">
        <v>64</v>
      </c>
      <c r="BL48" s="174" t="s">
        <v>61</v>
      </c>
      <c r="BM48" s="174" t="s">
        <v>209</v>
      </c>
    </row>
    <row r="49" spans="2:65" x14ac:dyDescent="0.3">
      <c r="B49" s="165">
        <f t="shared" si="0"/>
        <v>45</v>
      </c>
      <c r="C49" s="165" t="str">
        <f t="shared" si="9"/>
        <v>LHR</v>
      </c>
      <c r="D49" s="165" t="str">
        <f t="shared" si="10"/>
        <v>2025-09-25</v>
      </c>
      <c r="E49" s="165" t="str">
        <f t="shared" si="11"/>
        <v>99431913906</v>
      </c>
      <c r="F49" s="165" t="str">
        <f t="shared" si="12"/>
        <v>PGB022875833</v>
      </c>
      <c r="G49" s="165" t="str">
        <f t="shared" si="13"/>
        <v>이건희</v>
      </c>
      <c r="H49" s="166" t="str">
        <f t="shared" si="14"/>
        <v>목록(Manifest)</v>
      </c>
      <c r="I49" s="167">
        <f t="shared" si="15"/>
        <v>103.28</v>
      </c>
      <c r="J49" s="166" t="str">
        <f t="shared" si="16"/>
        <v>MODUBUY_UK (NYZ)</v>
      </c>
      <c r="K49" s="165">
        <f t="shared" si="17"/>
        <v>1</v>
      </c>
      <c r="L49" s="168">
        <f t="shared" si="18"/>
        <v>0.7</v>
      </c>
      <c r="M49" s="168">
        <f t="shared" si="19"/>
        <v>0.2</v>
      </c>
      <c r="N49" s="168">
        <f t="shared" si="20"/>
        <v>0.7</v>
      </c>
      <c r="O49" s="168">
        <f t="shared" si="21"/>
        <v>1</v>
      </c>
      <c r="P49" s="165" t="str">
        <f t="shared" si="22"/>
        <v>6094313738119</v>
      </c>
      <c r="Q49" s="167">
        <f t="shared" si="23"/>
        <v>0.13999999999999999</v>
      </c>
      <c r="R49" s="167">
        <f t="shared" si="24"/>
        <v>0.7</v>
      </c>
      <c r="S49" s="167">
        <f t="shared" si="25"/>
        <v>0.70000000000000007</v>
      </c>
      <c r="T49" s="169">
        <f t="shared" si="26"/>
        <v>8765</v>
      </c>
      <c r="U49" s="171">
        <v>0</v>
      </c>
      <c r="V49" s="170">
        <f t="shared" si="27"/>
        <v>0</v>
      </c>
      <c r="W49" s="171">
        <v>0</v>
      </c>
      <c r="X49" s="171">
        <f>(IF(VLOOKUP(VLOOKUP(AS49,[1]MAPPING!$B$16:$D$21,2,1),[1]MAPPING!$C$16:$E$21,2,0)=7000,0,VLOOKUP(VLOOKUP(AS49,[1]MAPPING!$B$16:$D$21,2,1),[1]MAPPING!$C$16:$E$21,2,0)))</f>
        <v>0</v>
      </c>
      <c r="Y49" s="171">
        <f>(K49*VLOOKUP(N49/K49,[1]MAPPING!$B$23:$C$30,2,10))</f>
        <v>0</v>
      </c>
      <c r="Z49" s="172">
        <f t="shared" si="28"/>
        <v>0</v>
      </c>
      <c r="AA49" s="172">
        <f t="shared" si="29"/>
        <v>0</v>
      </c>
      <c r="AB49" s="171">
        <v>0</v>
      </c>
      <c r="AC49" s="171">
        <f t="shared" si="30"/>
        <v>8765</v>
      </c>
      <c r="AD49" s="116">
        <f>ROUND(SUM(T49:AB49)/INVOICE!$I$5,2)</f>
        <v>6.29</v>
      </c>
      <c r="AF49" s="173" t="s">
        <v>685</v>
      </c>
      <c r="AG49" s="174" t="s">
        <v>350</v>
      </c>
      <c r="AH49" s="174" t="s">
        <v>686</v>
      </c>
      <c r="AI49" s="174" t="s">
        <v>911</v>
      </c>
      <c r="AJ49" s="174" t="s">
        <v>579</v>
      </c>
      <c r="AK49" s="174" t="s">
        <v>580</v>
      </c>
      <c r="AL49" s="174" t="s">
        <v>581</v>
      </c>
      <c r="AM49" s="174" t="s">
        <v>61</v>
      </c>
      <c r="AN49" s="175">
        <v>1</v>
      </c>
      <c r="AO49" s="176">
        <v>0.7</v>
      </c>
      <c r="AP49" s="176">
        <v>0.2</v>
      </c>
      <c r="AQ49" s="176">
        <v>0.7</v>
      </c>
      <c r="AR49" s="174" t="s">
        <v>204</v>
      </c>
      <c r="AS49" s="176">
        <v>103.28</v>
      </c>
      <c r="AT49" s="174" t="s">
        <v>62</v>
      </c>
      <c r="AU49" s="174" t="s">
        <v>62</v>
      </c>
      <c r="AV49" s="174" t="s">
        <v>62</v>
      </c>
      <c r="AW49" s="174" t="s">
        <v>62</v>
      </c>
      <c r="AX49" s="174" t="s">
        <v>61</v>
      </c>
      <c r="AY49" s="174" t="s">
        <v>691</v>
      </c>
      <c r="AZ49" s="174" t="s">
        <v>351</v>
      </c>
      <c r="BA49" s="174" t="s">
        <v>394</v>
      </c>
      <c r="BB49" s="174" t="s">
        <v>61</v>
      </c>
      <c r="BC49" s="174" t="s">
        <v>63</v>
      </c>
      <c r="BD49" s="174" t="s">
        <v>912</v>
      </c>
      <c r="BE49" s="174" t="s">
        <v>913</v>
      </c>
      <c r="BF49" s="174" t="s">
        <v>913</v>
      </c>
      <c r="BG49" s="174" t="s">
        <v>352</v>
      </c>
      <c r="BH49" s="174" t="s">
        <v>353</v>
      </c>
      <c r="BI49" s="174" t="s">
        <v>354</v>
      </c>
      <c r="BJ49" s="174" t="s">
        <v>208</v>
      </c>
      <c r="BK49" s="174" t="s">
        <v>64</v>
      </c>
      <c r="BL49" s="174" t="s">
        <v>61</v>
      </c>
      <c r="BM49" s="174" t="s">
        <v>209</v>
      </c>
    </row>
    <row r="50" spans="2:65" x14ac:dyDescent="0.3">
      <c r="B50" s="165">
        <f t="shared" si="0"/>
        <v>46</v>
      </c>
      <c r="C50" s="165" t="str">
        <f t="shared" si="9"/>
        <v>LHR</v>
      </c>
      <c r="D50" s="165" t="str">
        <f t="shared" si="10"/>
        <v>2025-09-25</v>
      </c>
      <c r="E50" s="165" t="str">
        <f t="shared" si="11"/>
        <v>99431913906</v>
      </c>
      <c r="F50" s="165" t="str">
        <f t="shared" si="12"/>
        <v>PGB022863890</v>
      </c>
      <c r="G50" s="165" t="str">
        <f t="shared" si="13"/>
        <v>김세윤</v>
      </c>
      <c r="H50" s="166" t="str">
        <f t="shared" si="14"/>
        <v>목록(Manifest)</v>
      </c>
      <c r="I50" s="167">
        <f t="shared" si="15"/>
        <v>37.450000000000003</v>
      </c>
      <c r="J50" s="166" t="str">
        <f t="shared" si="16"/>
        <v>MODUBUY_UK (NYZ)</v>
      </c>
      <c r="K50" s="165">
        <f t="shared" si="17"/>
        <v>1</v>
      </c>
      <c r="L50" s="168">
        <f t="shared" si="18"/>
        <v>0.3</v>
      </c>
      <c r="M50" s="168">
        <f t="shared" si="19"/>
        <v>0.2</v>
      </c>
      <c r="N50" s="168">
        <f t="shared" si="20"/>
        <v>0.3</v>
      </c>
      <c r="O50" s="168">
        <f t="shared" si="21"/>
        <v>0.5</v>
      </c>
      <c r="P50" s="165" t="str">
        <f t="shared" si="22"/>
        <v>6094313737900</v>
      </c>
      <c r="Q50" s="167">
        <f t="shared" si="23"/>
        <v>0.13999999999999999</v>
      </c>
      <c r="R50" s="167">
        <f t="shared" si="24"/>
        <v>0.3</v>
      </c>
      <c r="S50" s="167">
        <f t="shared" si="25"/>
        <v>0.30000000000000004</v>
      </c>
      <c r="T50" s="169">
        <f t="shared" si="26"/>
        <v>6785</v>
      </c>
      <c r="U50" s="171">
        <v>0</v>
      </c>
      <c r="V50" s="170">
        <f t="shared" si="27"/>
        <v>0</v>
      </c>
      <c r="W50" s="171">
        <v>0</v>
      </c>
      <c r="X50" s="171">
        <f>(IF(VLOOKUP(VLOOKUP(AS50,[1]MAPPING!$B$16:$D$21,2,1),[1]MAPPING!$C$16:$E$21,2,0)=7000,0,VLOOKUP(VLOOKUP(AS50,[1]MAPPING!$B$16:$D$21,2,1),[1]MAPPING!$C$16:$E$21,2,0)))</f>
        <v>0</v>
      </c>
      <c r="Y50" s="171">
        <f>(K50*VLOOKUP(N50/K50,[1]MAPPING!$B$23:$C$30,2,10))</f>
        <v>0</v>
      </c>
      <c r="Z50" s="172">
        <f t="shared" si="28"/>
        <v>0</v>
      </c>
      <c r="AA50" s="172">
        <f t="shared" si="29"/>
        <v>0</v>
      </c>
      <c r="AB50" s="171">
        <v>0</v>
      </c>
      <c r="AC50" s="171">
        <f t="shared" si="30"/>
        <v>6785</v>
      </c>
      <c r="AD50" s="116">
        <f>ROUND(SUM(T50:AB50)/INVOICE!$I$5,2)</f>
        <v>4.87</v>
      </c>
      <c r="AF50" s="173" t="s">
        <v>685</v>
      </c>
      <c r="AG50" s="174" t="s">
        <v>350</v>
      </c>
      <c r="AH50" s="174" t="s">
        <v>686</v>
      </c>
      <c r="AI50" s="174" t="s">
        <v>914</v>
      </c>
      <c r="AJ50" s="174" t="s">
        <v>915</v>
      </c>
      <c r="AK50" s="174" t="s">
        <v>916</v>
      </c>
      <c r="AL50" s="174" t="s">
        <v>917</v>
      </c>
      <c r="AM50" s="174" t="s">
        <v>61</v>
      </c>
      <c r="AN50" s="175">
        <v>1</v>
      </c>
      <c r="AO50" s="176">
        <v>0.3</v>
      </c>
      <c r="AP50" s="176">
        <v>0.2</v>
      </c>
      <c r="AQ50" s="176">
        <v>0.3</v>
      </c>
      <c r="AR50" s="174" t="s">
        <v>204</v>
      </c>
      <c r="AS50" s="176">
        <v>37.450000000000003</v>
      </c>
      <c r="AT50" s="174" t="s">
        <v>62</v>
      </c>
      <c r="AU50" s="174" t="s">
        <v>62</v>
      </c>
      <c r="AV50" s="174" t="s">
        <v>62</v>
      </c>
      <c r="AW50" s="174" t="s">
        <v>62</v>
      </c>
      <c r="AX50" s="174" t="s">
        <v>61</v>
      </c>
      <c r="AY50" s="174" t="s">
        <v>691</v>
      </c>
      <c r="AZ50" s="174" t="s">
        <v>351</v>
      </c>
      <c r="BA50" s="174" t="s">
        <v>358</v>
      </c>
      <c r="BB50" s="174" t="s">
        <v>61</v>
      </c>
      <c r="BC50" s="174" t="s">
        <v>63</v>
      </c>
      <c r="BD50" s="174" t="s">
        <v>918</v>
      </c>
      <c r="BE50" s="174" t="s">
        <v>919</v>
      </c>
      <c r="BF50" s="174" t="s">
        <v>919</v>
      </c>
      <c r="BG50" s="174" t="s">
        <v>352</v>
      </c>
      <c r="BH50" s="174" t="s">
        <v>353</v>
      </c>
      <c r="BI50" s="174" t="s">
        <v>354</v>
      </c>
      <c r="BJ50" s="174" t="s">
        <v>208</v>
      </c>
      <c r="BK50" s="174" t="s">
        <v>64</v>
      </c>
      <c r="BL50" s="174" t="s">
        <v>61</v>
      </c>
      <c r="BM50" s="174" t="s">
        <v>209</v>
      </c>
    </row>
    <row r="51" spans="2:65" x14ac:dyDescent="0.3">
      <c r="B51" s="165">
        <f t="shared" si="0"/>
        <v>47</v>
      </c>
      <c r="C51" s="165" t="str">
        <f t="shared" si="9"/>
        <v>LHR</v>
      </c>
      <c r="D51" s="165" t="str">
        <f t="shared" si="10"/>
        <v>2025-09-25</v>
      </c>
      <c r="E51" s="165" t="str">
        <f t="shared" si="11"/>
        <v>99431913906</v>
      </c>
      <c r="F51" s="165" t="str">
        <f t="shared" si="12"/>
        <v>PGB022878371</v>
      </c>
      <c r="G51" s="165" t="str">
        <f t="shared" si="13"/>
        <v>최현경</v>
      </c>
      <c r="H51" s="166" t="str">
        <f t="shared" si="14"/>
        <v>목록(Manifest)</v>
      </c>
      <c r="I51" s="167">
        <f t="shared" si="15"/>
        <v>60.74</v>
      </c>
      <c r="J51" s="166" t="str">
        <f t="shared" si="16"/>
        <v>MODUBUY_UK (NYZ)</v>
      </c>
      <c r="K51" s="165">
        <f t="shared" si="17"/>
        <v>1</v>
      </c>
      <c r="L51" s="168">
        <f t="shared" si="18"/>
        <v>0.9</v>
      </c>
      <c r="M51" s="168">
        <f t="shared" si="19"/>
        <v>0.2</v>
      </c>
      <c r="N51" s="168">
        <f t="shared" si="20"/>
        <v>0.9</v>
      </c>
      <c r="O51" s="168">
        <f t="shared" si="21"/>
        <v>1</v>
      </c>
      <c r="P51" s="165" t="str">
        <f t="shared" si="22"/>
        <v>6094313738727</v>
      </c>
      <c r="Q51" s="167">
        <f t="shared" si="23"/>
        <v>0.13999999999999999</v>
      </c>
      <c r="R51" s="167">
        <f t="shared" si="24"/>
        <v>0.9</v>
      </c>
      <c r="S51" s="167">
        <f t="shared" si="25"/>
        <v>0.9</v>
      </c>
      <c r="T51" s="169">
        <f t="shared" si="26"/>
        <v>9755</v>
      </c>
      <c r="U51" s="171">
        <v>0</v>
      </c>
      <c r="V51" s="170">
        <f t="shared" si="27"/>
        <v>0</v>
      </c>
      <c r="W51" s="171">
        <v>0</v>
      </c>
      <c r="X51" s="171">
        <f>(IF(VLOOKUP(VLOOKUP(AS51,[1]MAPPING!$B$16:$D$21,2,1),[1]MAPPING!$C$16:$E$21,2,0)=7000,0,VLOOKUP(VLOOKUP(AS51,[1]MAPPING!$B$16:$D$21,2,1),[1]MAPPING!$C$16:$E$21,2,0)))</f>
        <v>0</v>
      </c>
      <c r="Y51" s="171">
        <f>(K51*VLOOKUP(N51/K51,[1]MAPPING!$B$23:$C$30,2,10))</f>
        <v>0</v>
      </c>
      <c r="Z51" s="172">
        <f t="shared" si="28"/>
        <v>0</v>
      </c>
      <c r="AA51" s="172">
        <f t="shared" si="29"/>
        <v>0</v>
      </c>
      <c r="AB51" s="171">
        <v>0</v>
      </c>
      <c r="AC51" s="171">
        <f t="shared" si="30"/>
        <v>9755</v>
      </c>
      <c r="AD51" s="116">
        <f>ROUND(SUM(T51:AB51)/INVOICE!$I$5,2)</f>
        <v>7</v>
      </c>
      <c r="AF51" s="173" t="s">
        <v>685</v>
      </c>
      <c r="AG51" s="174" t="s">
        <v>350</v>
      </c>
      <c r="AH51" s="174" t="s">
        <v>686</v>
      </c>
      <c r="AI51" s="174" t="s">
        <v>920</v>
      </c>
      <c r="AJ51" s="174" t="s">
        <v>423</v>
      </c>
      <c r="AK51" s="174" t="s">
        <v>424</v>
      </c>
      <c r="AL51" s="174" t="s">
        <v>425</v>
      </c>
      <c r="AM51" s="174" t="s">
        <v>61</v>
      </c>
      <c r="AN51" s="175">
        <v>1</v>
      </c>
      <c r="AO51" s="176">
        <v>0.9</v>
      </c>
      <c r="AP51" s="176">
        <v>0.2</v>
      </c>
      <c r="AQ51" s="176">
        <v>0.9</v>
      </c>
      <c r="AR51" s="174" t="s">
        <v>204</v>
      </c>
      <c r="AS51" s="176">
        <v>60.74</v>
      </c>
      <c r="AT51" s="174" t="s">
        <v>62</v>
      </c>
      <c r="AU51" s="174" t="s">
        <v>62</v>
      </c>
      <c r="AV51" s="174" t="s">
        <v>62</v>
      </c>
      <c r="AW51" s="174" t="s">
        <v>62</v>
      </c>
      <c r="AX51" s="174" t="s">
        <v>61</v>
      </c>
      <c r="AY51" s="174" t="s">
        <v>691</v>
      </c>
      <c r="AZ51" s="174" t="s">
        <v>351</v>
      </c>
      <c r="BA51" s="174" t="s">
        <v>635</v>
      </c>
      <c r="BB51" s="174" t="s">
        <v>61</v>
      </c>
      <c r="BC51" s="174" t="s">
        <v>63</v>
      </c>
      <c r="BD51" s="174" t="s">
        <v>921</v>
      </c>
      <c r="BE51" s="174" t="s">
        <v>922</v>
      </c>
      <c r="BF51" s="174" t="s">
        <v>922</v>
      </c>
      <c r="BG51" s="174" t="s">
        <v>352</v>
      </c>
      <c r="BH51" s="174" t="s">
        <v>353</v>
      </c>
      <c r="BI51" s="174" t="s">
        <v>354</v>
      </c>
      <c r="BJ51" s="174" t="s">
        <v>208</v>
      </c>
      <c r="BK51" s="174" t="s">
        <v>64</v>
      </c>
      <c r="BL51" s="174" t="s">
        <v>61</v>
      </c>
      <c r="BM51" s="174" t="s">
        <v>209</v>
      </c>
    </row>
    <row r="52" spans="2:65" x14ac:dyDescent="0.3">
      <c r="B52" s="165">
        <f t="shared" si="0"/>
        <v>48</v>
      </c>
      <c r="C52" s="165" t="str">
        <f t="shared" si="9"/>
        <v>LHR</v>
      </c>
      <c r="D52" s="165" t="str">
        <f t="shared" si="10"/>
        <v>2025-09-25</v>
      </c>
      <c r="E52" s="165" t="str">
        <f t="shared" si="11"/>
        <v>99431913906</v>
      </c>
      <c r="F52" s="165" t="str">
        <f t="shared" si="12"/>
        <v>PGB022893035</v>
      </c>
      <c r="G52" s="165" t="str">
        <f t="shared" si="13"/>
        <v>김도원</v>
      </c>
      <c r="H52" s="166" t="str">
        <f t="shared" si="14"/>
        <v>목록(Manifest)</v>
      </c>
      <c r="I52" s="167">
        <f t="shared" si="15"/>
        <v>74.760000000000005</v>
      </c>
      <c r="J52" s="166" t="str">
        <f t="shared" si="16"/>
        <v>MODUBUY_UK (NYZ)</v>
      </c>
      <c r="K52" s="165">
        <f t="shared" si="17"/>
        <v>1</v>
      </c>
      <c r="L52" s="168">
        <f t="shared" si="18"/>
        <v>0.4</v>
      </c>
      <c r="M52" s="168">
        <f t="shared" si="19"/>
        <v>0.2</v>
      </c>
      <c r="N52" s="168">
        <f t="shared" si="20"/>
        <v>0.4</v>
      </c>
      <c r="O52" s="168">
        <f t="shared" si="21"/>
        <v>0.5</v>
      </c>
      <c r="P52" s="165" t="str">
        <f t="shared" si="22"/>
        <v>6094313739068</v>
      </c>
      <c r="Q52" s="167">
        <f t="shared" si="23"/>
        <v>0.13999999999999999</v>
      </c>
      <c r="R52" s="167">
        <f t="shared" si="24"/>
        <v>0.4</v>
      </c>
      <c r="S52" s="167">
        <f t="shared" si="25"/>
        <v>0.4</v>
      </c>
      <c r="T52" s="169">
        <f t="shared" si="26"/>
        <v>7280</v>
      </c>
      <c r="U52" s="171">
        <v>0</v>
      </c>
      <c r="V52" s="170">
        <f t="shared" si="27"/>
        <v>0</v>
      </c>
      <c r="W52" s="171">
        <v>0</v>
      </c>
      <c r="X52" s="171">
        <f>(IF(VLOOKUP(VLOOKUP(AS52,[1]MAPPING!$B$16:$D$21,2,1),[1]MAPPING!$C$16:$E$21,2,0)=7000,0,VLOOKUP(VLOOKUP(AS52,[1]MAPPING!$B$16:$D$21,2,1),[1]MAPPING!$C$16:$E$21,2,0)))</f>
        <v>0</v>
      </c>
      <c r="Y52" s="171">
        <f>(K52*VLOOKUP(N52/K52,[1]MAPPING!$B$23:$C$30,2,10))</f>
        <v>0</v>
      </c>
      <c r="Z52" s="172">
        <f t="shared" si="28"/>
        <v>0</v>
      </c>
      <c r="AA52" s="172">
        <f t="shared" si="29"/>
        <v>0</v>
      </c>
      <c r="AB52" s="171">
        <v>0</v>
      </c>
      <c r="AC52" s="171">
        <f t="shared" si="30"/>
        <v>7280</v>
      </c>
      <c r="AD52" s="116">
        <f>ROUND(SUM(T52:AB52)/INVOICE!$I$5,2)</f>
        <v>5.22</v>
      </c>
      <c r="AF52" s="173" t="s">
        <v>685</v>
      </c>
      <c r="AG52" s="174" t="s">
        <v>350</v>
      </c>
      <c r="AH52" s="174" t="s">
        <v>686</v>
      </c>
      <c r="AI52" s="174" t="s">
        <v>923</v>
      </c>
      <c r="AJ52" s="174" t="s">
        <v>924</v>
      </c>
      <c r="AK52" s="174" t="s">
        <v>925</v>
      </c>
      <c r="AL52" s="174" t="s">
        <v>926</v>
      </c>
      <c r="AM52" s="174" t="s">
        <v>61</v>
      </c>
      <c r="AN52" s="175">
        <v>1</v>
      </c>
      <c r="AO52" s="176">
        <v>0.4</v>
      </c>
      <c r="AP52" s="176">
        <v>0.2</v>
      </c>
      <c r="AQ52" s="176">
        <v>0.4</v>
      </c>
      <c r="AR52" s="174" t="s">
        <v>204</v>
      </c>
      <c r="AS52" s="176">
        <v>74.760000000000005</v>
      </c>
      <c r="AT52" s="174" t="s">
        <v>62</v>
      </c>
      <c r="AU52" s="174" t="s">
        <v>62</v>
      </c>
      <c r="AV52" s="174" t="s">
        <v>62</v>
      </c>
      <c r="AW52" s="174" t="s">
        <v>62</v>
      </c>
      <c r="AX52" s="174" t="s">
        <v>61</v>
      </c>
      <c r="AY52" s="174" t="s">
        <v>691</v>
      </c>
      <c r="AZ52" s="174" t="s">
        <v>351</v>
      </c>
      <c r="BA52" s="174" t="s">
        <v>358</v>
      </c>
      <c r="BB52" s="174" t="s">
        <v>61</v>
      </c>
      <c r="BC52" s="174" t="s">
        <v>63</v>
      </c>
      <c r="BD52" s="174" t="s">
        <v>927</v>
      </c>
      <c r="BE52" s="174" t="s">
        <v>928</v>
      </c>
      <c r="BF52" s="174" t="s">
        <v>928</v>
      </c>
      <c r="BG52" s="174" t="s">
        <v>352</v>
      </c>
      <c r="BH52" s="174" t="s">
        <v>353</v>
      </c>
      <c r="BI52" s="174" t="s">
        <v>354</v>
      </c>
      <c r="BJ52" s="174" t="s">
        <v>208</v>
      </c>
      <c r="BK52" s="174" t="s">
        <v>64</v>
      </c>
      <c r="BL52" s="174" t="s">
        <v>61</v>
      </c>
      <c r="BM52" s="174" t="s">
        <v>209</v>
      </c>
    </row>
    <row r="53" spans="2:65" x14ac:dyDescent="0.3">
      <c r="B53" s="165">
        <f t="shared" si="0"/>
        <v>49</v>
      </c>
      <c r="C53" s="165" t="str">
        <f t="shared" si="9"/>
        <v>LHR</v>
      </c>
      <c r="D53" s="165" t="str">
        <f t="shared" si="10"/>
        <v>2025-09-25</v>
      </c>
      <c r="E53" s="165" t="str">
        <f t="shared" si="11"/>
        <v>99431913906</v>
      </c>
      <c r="F53" s="165" t="str">
        <f t="shared" si="12"/>
        <v>PGB022874382</v>
      </c>
      <c r="G53" s="165" t="str">
        <f t="shared" si="13"/>
        <v>윤명철</v>
      </c>
      <c r="H53" s="166" t="str">
        <f t="shared" si="14"/>
        <v>간이(Simple)</v>
      </c>
      <c r="I53" s="167">
        <f t="shared" si="15"/>
        <v>856.25</v>
      </c>
      <c r="J53" s="166" t="str">
        <f t="shared" si="16"/>
        <v>MODUBUY_UK (NYZ)</v>
      </c>
      <c r="K53" s="165">
        <f t="shared" si="17"/>
        <v>1</v>
      </c>
      <c r="L53" s="168">
        <f t="shared" si="18"/>
        <v>2.2000000000000002</v>
      </c>
      <c r="M53" s="168">
        <f t="shared" si="19"/>
        <v>4.3</v>
      </c>
      <c r="N53" s="168">
        <f t="shared" si="20"/>
        <v>4.3</v>
      </c>
      <c r="O53" s="168">
        <f t="shared" si="21"/>
        <v>4.5</v>
      </c>
      <c r="P53" s="165" t="str">
        <f t="shared" si="22"/>
        <v>6094313739147</v>
      </c>
      <c r="Q53" s="167">
        <f t="shared" si="23"/>
        <v>3.01</v>
      </c>
      <c r="R53" s="167">
        <f t="shared" si="24"/>
        <v>3.01</v>
      </c>
      <c r="S53" s="167">
        <f t="shared" si="25"/>
        <v>3.1</v>
      </c>
      <c r="T53" s="169">
        <f t="shared" si="26"/>
        <v>20645</v>
      </c>
      <c r="U53" s="171">
        <v>0</v>
      </c>
      <c r="V53" s="170">
        <f t="shared" si="27"/>
        <v>0</v>
      </c>
      <c r="W53" s="171">
        <v>0</v>
      </c>
      <c r="X53" s="171">
        <f>(IF(VLOOKUP(VLOOKUP(AS53,[1]MAPPING!$B$16:$D$21,2,1),[1]MAPPING!$C$16:$E$21,2,0)=7000,0,VLOOKUP(VLOOKUP(AS53,[1]MAPPING!$B$16:$D$21,2,1),[1]MAPPING!$C$16:$E$21,2,0)))</f>
        <v>0</v>
      </c>
      <c r="Y53" s="171">
        <f>(K53*VLOOKUP(N53/K53,[1]MAPPING!$B$23:$C$30,2,10))</f>
        <v>550</v>
      </c>
      <c r="Z53" s="172">
        <f t="shared" si="28"/>
        <v>0</v>
      </c>
      <c r="AA53" s="172">
        <f t="shared" si="29"/>
        <v>0</v>
      </c>
      <c r="AB53" s="171">
        <v>0</v>
      </c>
      <c r="AC53" s="171">
        <f t="shared" si="30"/>
        <v>21195</v>
      </c>
      <c r="AD53" s="116">
        <f>ROUND(SUM(T53:AB53)/INVOICE!$I$5,2)</f>
        <v>15.2</v>
      </c>
      <c r="AF53" s="173" t="s">
        <v>685</v>
      </c>
      <c r="AG53" s="174" t="s">
        <v>350</v>
      </c>
      <c r="AH53" s="174" t="s">
        <v>686</v>
      </c>
      <c r="AI53" s="174" t="s">
        <v>929</v>
      </c>
      <c r="AJ53" s="174" t="s">
        <v>507</v>
      </c>
      <c r="AK53" s="174" t="s">
        <v>508</v>
      </c>
      <c r="AL53" s="174" t="s">
        <v>509</v>
      </c>
      <c r="AM53" s="174" t="s">
        <v>61</v>
      </c>
      <c r="AN53" s="175">
        <v>1</v>
      </c>
      <c r="AO53" s="176">
        <v>2.2000000000000002</v>
      </c>
      <c r="AP53" s="176">
        <v>4.3</v>
      </c>
      <c r="AQ53" s="176">
        <v>4.3</v>
      </c>
      <c r="AR53" s="174" t="s">
        <v>65</v>
      </c>
      <c r="AS53" s="176">
        <v>856.25</v>
      </c>
      <c r="AT53" s="174" t="s">
        <v>62</v>
      </c>
      <c r="AU53" s="174" t="s">
        <v>62</v>
      </c>
      <c r="AV53" s="174" t="s">
        <v>62</v>
      </c>
      <c r="AW53" s="174" t="s">
        <v>62</v>
      </c>
      <c r="AX53" s="174" t="s">
        <v>61</v>
      </c>
      <c r="AY53" s="174" t="s">
        <v>691</v>
      </c>
      <c r="AZ53" s="174" t="s">
        <v>351</v>
      </c>
      <c r="BA53" s="174" t="s">
        <v>358</v>
      </c>
      <c r="BB53" s="174" t="s">
        <v>61</v>
      </c>
      <c r="BC53" s="174" t="s">
        <v>63</v>
      </c>
      <c r="BD53" s="174" t="s">
        <v>930</v>
      </c>
      <c r="BE53" s="174" t="s">
        <v>931</v>
      </c>
      <c r="BF53" s="174" t="s">
        <v>931</v>
      </c>
      <c r="BG53" s="174" t="s">
        <v>352</v>
      </c>
      <c r="BH53" s="174" t="s">
        <v>353</v>
      </c>
      <c r="BI53" s="174" t="s">
        <v>354</v>
      </c>
      <c r="BJ53" s="174" t="s">
        <v>208</v>
      </c>
      <c r="BK53" s="174" t="s">
        <v>64</v>
      </c>
      <c r="BL53" s="174" t="s">
        <v>61</v>
      </c>
      <c r="BM53" s="174" t="s">
        <v>209</v>
      </c>
    </row>
    <row r="54" spans="2:65" x14ac:dyDescent="0.3">
      <c r="B54" s="165">
        <f t="shared" si="0"/>
        <v>50</v>
      </c>
      <c r="C54" s="165" t="str">
        <f t="shared" si="9"/>
        <v>LHR</v>
      </c>
      <c r="D54" s="165" t="str">
        <f t="shared" si="10"/>
        <v>2025-09-25</v>
      </c>
      <c r="E54" s="165" t="str">
        <f t="shared" si="11"/>
        <v>99431913906</v>
      </c>
      <c r="F54" s="165" t="str">
        <f t="shared" si="12"/>
        <v>PGB022893221</v>
      </c>
      <c r="G54" s="165" t="str">
        <f t="shared" si="13"/>
        <v>윤명철</v>
      </c>
      <c r="H54" s="166" t="str">
        <f t="shared" si="14"/>
        <v>목록(Manifest)</v>
      </c>
      <c r="I54" s="167">
        <f t="shared" si="15"/>
        <v>112.56</v>
      </c>
      <c r="J54" s="166" t="str">
        <f t="shared" si="16"/>
        <v>MODUBUY_UK (NYZ)</v>
      </c>
      <c r="K54" s="165">
        <f t="shared" si="17"/>
        <v>1</v>
      </c>
      <c r="L54" s="168">
        <f t="shared" si="18"/>
        <v>1.2</v>
      </c>
      <c r="M54" s="168">
        <f t="shared" si="19"/>
        <v>2.1</v>
      </c>
      <c r="N54" s="168">
        <f t="shared" si="20"/>
        <v>2.1</v>
      </c>
      <c r="O54" s="168">
        <f t="shared" si="21"/>
        <v>2.5</v>
      </c>
      <c r="P54" s="165" t="str">
        <f t="shared" si="22"/>
        <v>6094313738822</v>
      </c>
      <c r="Q54" s="167">
        <f t="shared" si="23"/>
        <v>1.47</v>
      </c>
      <c r="R54" s="167">
        <f t="shared" si="24"/>
        <v>1.47</v>
      </c>
      <c r="S54" s="167">
        <f t="shared" si="25"/>
        <v>1.5</v>
      </c>
      <c r="T54" s="169">
        <f t="shared" si="26"/>
        <v>12725</v>
      </c>
      <c r="U54" s="171">
        <v>0</v>
      </c>
      <c r="V54" s="170">
        <f t="shared" si="27"/>
        <v>0</v>
      </c>
      <c r="W54" s="171">
        <v>0</v>
      </c>
      <c r="X54" s="171">
        <f>(IF(VLOOKUP(VLOOKUP(AS54,[1]MAPPING!$B$16:$D$21,2,1),[1]MAPPING!$C$16:$E$21,2,0)=7000,0,VLOOKUP(VLOOKUP(AS54,[1]MAPPING!$B$16:$D$21,2,1),[1]MAPPING!$C$16:$E$21,2,0)))</f>
        <v>0</v>
      </c>
      <c r="Y54" s="171">
        <f>(K54*VLOOKUP(N54/K54,[1]MAPPING!$B$23:$C$30,2,10))</f>
        <v>550</v>
      </c>
      <c r="Z54" s="172">
        <f t="shared" si="28"/>
        <v>0</v>
      </c>
      <c r="AA54" s="172">
        <f t="shared" si="29"/>
        <v>0</v>
      </c>
      <c r="AB54" s="171">
        <v>0</v>
      </c>
      <c r="AC54" s="171">
        <f t="shared" si="30"/>
        <v>13275</v>
      </c>
      <c r="AD54" s="116">
        <f>ROUND(SUM(T54:AB54)/INVOICE!$I$5,2)</f>
        <v>9.52</v>
      </c>
      <c r="AF54" s="173" t="s">
        <v>685</v>
      </c>
      <c r="AG54" s="174" t="s">
        <v>350</v>
      </c>
      <c r="AH54" s="174" t="s">
        <v>686</v>
      </c>
      <c r="AI54" s="174" t="s">
        <v>932</v>
      </c>
      <c r="AJ54" s="174" t="s">
        <v>507</v>
      </c>
      <c r="AK54" s="174" t="s">
        <v>508</v>
      </c>
      <c r="AL54" s="174" t="s">
        <v>509</v>
      </c>
      <c r="AM54" s="174" t="s">
        <v>61</v>
      </c>
      <c r="AN54" s="175">
        <v>1</v>
      </c>
      <c r="AO54" s="176">
        <v>1.2</v>
      </c>
      <c r="AP54" s="176">
        <v>2.1</v>
      </c>
      <c r="AQ54" s="176">
        <v>2.1</v>
      </c>
      <c r="AR54" s="174" t="s">
        <v>204</v>
      </c>
      <c r="AS54" s="176">
        <v>112.56</v>
      </c>
      <c r="AT54" s="174" t="s">
        <v>62</v>
      </c>
      <c r="AU54" s="174" t="s">
        <v>62</v>
      </c>
      <c r="AV54" s="174" t="s">
        <v>62</v>
      </c>
      <c r="AW54" s="174" t="s">
        <v>62</v>
      </c>
      <c r="AX54" s="174" t="s">
        <v>61</v>
      </c>
      <c r="AY54" s="174" t="s">
        <v>691</v>
      </c>
      <c r="AZ54" s="174" t="s">
        <v>351</v>
      </c>
      <c r="BA54" s="174" t="s">
        <v>358</v>
      </c>
      <c r="BB54" s="174" t="s">
        <v>61</v>
      </c>
      <c r="BC54" s="174" t="s">
        <v>63</v>
      </c>
      <c r="BD54" s="174" t="s">
        <v>933</v>
      </c>
      <c r="BE54" s="174" t="s">
        <v>934</v>
      </c>
      <c r="BF54" s="174" t="s">
        <v>934</v>
      </c>
      <c r="BG54" s="174" t="s">
        <v>352</v>
      </c>
      <c r="BH54" s="174" t="s">
        <v>353</v>
      </c>
      <c r="BI54" s="174" t="s">
        <v>354</v>
      </c>
      <c r="BJ54" s="174" t="s">
        <v>208</v>
      </c>
      <c r="BK54" s="174" t="s">
        <v>64</v>
      </c>
      <c r="BL54" s="174" t="s">
        <v>61</v>
      </c>
      <c r="BM54" s="174" t="s">
        <v>209</v>
      </c>
    </row>
    <row r="55" spans="2:65" x14ac:dyDescent="0.3">
      <c r="B55" s="165">
        <f t="shared" si="0"/>
        <v>51</v>
      </c>
      <c r="C55" s="165" t="str">
        <f t="shared" si="9"/>
        <v>LHR</v>
      </c>
      <c r="D55" s="165" t="str">
        <f t="shared" si="10"/>
        <v>2025-09-25</v>
      </c>
      <c r="E55" s="165" t="str">
        <f t="shared" si="11"/>
        <v>99431913906</v>
      </c>
      <c r="F55" s="165" t="str">
        <f t="shared" si="12"/>
        <v>PGB022861025</v>
      </c>
      <c r="G55" s="165" t="str">
        <f t="shared" si="13"/>
        <v>신은지</v>
      </c>
      <c r="H55" s="166" t="str">
        <f t="shared" si="14"/>
        <v>일반(목록배제,Normal-Manifest Exception)</v>
      </c>
      <c r="I55" s="167">
        <f t="shared" si="15"/>
        <v>101.84</v>
      </c>
      <c r="J55" s="166" t="str">
        <f t="shared" si="16"/>
        <v>MODUBUY_UK (NYZ)</v>
      </c>
      <c r="K55" s="165">
        <f t="shared" si="17"/>
        <v>1</v>
      </c>
      <c r="L55" s="168">
        <f t="shared" si="18"/>
        <v>0.5</v>
      </c>
      <c r="M55" s="168">
        <f t="shared" si="19"/>
        <v>0.2</v>
      </c>
      <c r="N55" s="168">
        <f t="shared" si="20"/>
        <v>0.5</v>
      </c>
      <c r="O55" s="168">
        <f t="shared" si="21"/>
        <v>0.5</v>
      </c>
      <c r="P55" s="165" t="str">
        <f t="shared" si="22"/>
        <v>6094313738979</v>
      </c>
      <c r="Q55" s="167">
        <f t="shared" si="23"/>
        <v>0.13999999999999999</v>
      </c>
      <c r="R55" s="167">
        <f t="shared" si="24"/>
        <v>0.5</v>
      </c>
      <c r="S55" s="167">
        <f t="shared" si="25"/>
        <v>0.5</v>
      </c>
      <c r="T55" s="169">
        <f t="shared" si="26"/>
        <v>7775</v>
      </c>
      <c r="U55" s="171">
        <v>0</v>
      </c>
      <c r="V55" s="170">
        <f t="shared" si="27"/>
        <v>0</v>
      </c>
      <c r="W55" s="171">
        <v>0</v>
      </c>
      <c r="X55" s="171">
        <f>(IF(VLOOKUP(VLOOKUP(AS55,[1]MAPPING!$B$16:$D$21,2,1),[1]MAPPING!$C$16:$E$21,2,0)=7000,0,VLOOKUP(VLOOKUP(AS55,[1]MAPPING!$B$16:$D$21,2,1),[1]MAPPING!$C$16:$E$21,2,0)))</f>
        <v>0</v>
      </c>
      <c r="Y55" s="171">
        <f>(K55*VLOOKUP(N55/K55,[1]MAPPING!$B$23:$C$30,2,10))</f>
        <v>0</v>
      </c>
      <c r="Z55" s="172">
        <f t="shared" si="28"/>
        <v>0</v>
      </c>
      <c r="AA55" s="172">
        <f t="shared" si="29"/>
        <v>0</v>
      </c>
      <c r="AB55" s="171">
        <v>0</v>
      </c>
      <c r="AC55" s="171">
        <f t="shared" si="30"/>
        <v>7775</v>
      </c>
      <c r="AD55" s="116">
        <f>ROUND(SUM(T55:AB55)/INVOICE!$I$5,2)</f>
        <v>5.58</v>
      </c>
      <c r="AF55" s="173" t="s">
        <v>685</v>
      </c>
      <c r="AG55" s="174" t="s">
        <v>350</v>
      </c>
      <c r="AH55" s="174" t="s">
        <v>686</v>
      </c>
      <c r="AI55" s="174" t="s">
        <v>935</v>
      </c>
      <c r="AJ55" s="174" t="s">
        <v>564</v>
      </c>
      <c r="AK55" s="174" t="s">
        <v>565</v>
      </c>
      <c r="AL55" s="174" t="s">
        <v>566</v>
      </c>
      <c r="AM55" s="174" t="s">
        <v>61</v>
      </c>
      <c r="AN55" s="175">
        <v>1</v>
      </c>
      <c r="AO55" s="176">
        <v>0.5</v>
      </c>
      <c r="AP55" s="176">
        <v>0.2</v>
      </c>
      <c r="AQ55" s="176">
        <v>0.5</v>
      </c>
      <c r="AR55" s="174" t="s">
        <v>66</v>
      </c>
      <c r="AS55" s="176">
        <v>101.84</v>
      </c>
      <c r="AT55" s="174" t="s">
        <v>62</v>
      </c>
      <c r="AU55" s="174" t="s">
        <v>62</v>
      </c>
      <c r="AV55" s="174" t="s">
        <v>62</v>
      </c>
      <c r="AW55" s="174" t="s">
        <v>62</v>
      </c>
      <c r="AX55" s="174" t="s">
        <v>61</v>
      </c>
      <c r="AY55" s="174" t="s">
        <v>691</v>
      </c>
      <c r="AZ55" s="174" t="s">
        <v>351</v>
      </c>
      <c r="BA55" s="174" t="s">
        <v>356</v>
      </c>
      <c r="BB55" s="174" t="s">
        <v>61</v>
      </c>
      <c r="BC55" s="174" t="s">
        <v>63</v>
      </c>
      <c r="BD55" s="174" t="s">
        <v>936</v>
      </c>
      <c r="BE55" s="174" t="s">
        <v>937</v>
      </c>
      <c r="BF55" s="174" t="s">
        <v>937</v>
      </c>
      <c r="BG55" s="174" t="s">
        <v>352</v>
      </c>
      <c r="BH55" s="174" t="s">
        <v>353</v>
      </c>
      <c r="BI55" s="174" t="s">
        <v>354</v>
      </c>
      <c r="BJ55" s="174" t="s">
        <v>208</v>
      </c>
      <c r="BK55" s="174" t="s">
        <v>64</v>
      </c>
      <c r="BL55" s="174" t="s">
        <v>61</v>
      </c>
      <c r="BM55" s="174" t="s">
        <v>209</v>
      </c>
    </row>
    <row r="56" spans="2:65" x14ac:dyDescent="0.3">
      <c r="B56" s="165">
        <f t="shared" si="0"/>
        <v>52</v>
      </c>
      <c r="C56" s="165" t="str">
        <f t="shared" si="9"/>
        <v>LHR</v>
      </c>
      <c r="D56" s="165" t="str">
        <f t="shared" si="10"/>
        <v>2025-09-25</v>
      </c>
      <c r="E56" s="165" t="str">
        <f t="shared" si="11"/>
        <v>99431913906</v>
      </c>
      <c r="F56" s="165" t="str">
        <f t="shared" si="12"/>
        <v>PGB022849115</v>
      </c>
      <c r="G56" s="165" t="str">
        <f t="shared" si="13"/>
        <v>성지민</v>
      </c>
      <c r="H56" s="166" t="str">
        <f t="shared" si="14"/>
        <v>목록(Manifest)</v>
      </c>
      <c r="I56" s="167">
        <f t="shared" si="15"/>
        <v>75.59</v>
      </c>
      <c r="J56" s="166" t="str">
        <f t="shared" si="16"/>
        <v>MODUBUY_UK (NYZ)</v>
      </c>
      <c r="K56" s="165">
        <f t="shared" si="17"/>
        <v>1</v>
      </c>
      <c r="L56" s="168">
        <f t="shared" si="18"/>
        <v>0.5</v>
      </c>
      <c r="M56" s="168">
        <f t="shared" si="19"/>
        <v>1.4</v>
      </c>
      <c r="N56" s="168">
        <f t="shared" si="20"/>
        <v>1.4</v>
      </c>
      <c r="O56" s="168">
        <f t="shared" si="21"/>
        <v>1.5</v>
      </c>
      <c r="P56" s="165" t="str">
        <f t="shared" si="22"/>
        <v>6094313738891</v>
      </c>
      <c r="Q56" s="167">
        <f t="shared" si="23"/>
        <v>0.97999999999999987</v>
      </c>
      <c r="R56" s="167">
        <f t="shared" si="24"/>
        <v>0.97999999999999987</v>
      </c>
      <c r="S56" s="167">
        <f t="shared" si="25"/>
        <v>1</v>
      </c>
      <c r="T56" s="169">
        <f t="shared" si="26"/>
        <v>10250</v>
      </c>
      <c r="U56" s="171">
        <v>0</v>
      </c>
      <c r="V56" s="170">
        <f t="shared" si="27"/>
        <v>0</v>
      </c>
      <c r="W56" s="171">
        <v>0</v>
      </c>
      <c r="X56" s="171">
        <f>(IF(VLOOKUP(VLOOKUP(AS56,[1]MAPPING!$B$16:$D$21,2,1),[1]MAPPING!$C$16:$E$21,2,0)=7000,0,VLOOKUP(VLOOKUP(AS56,[1]MAPPING!$B$16:$D$21,2,1),[1]MAPPING!$C$16:$E$21,2,0)))</f>
        <v>0</v>
      </c>
      <c r="Y56" s="171">
        <f>(K56*VLOOKUP(N56/K56,[1]MAPPING!$B$23:$C$30,2,10))</f>
        <v>0</v>
      </c>
      <c r="Z56" s="172">
        <f t="shared" si="28"/>
        <v>0</v>
      </c>
      <c r="AA56" s="172">
        <f t="shared" si="29"/>
        <v>0</v>
      </c>
      <c r="AB56" s="171">
        <v>0</v>
      </c>
      <c r="AC56" s="171">
        <f t="shared" si="30"/>
        <v>10250</v>
      </c>
      <c r="AD56" s="116">
        <f>ROUND(SUM(T56:AB56)/INVOICE!$I$5,2)</f>
        <v>7.35</v>
      </c>
      <c r="AF56" s="173" t="s">
        <v>685</v>
      </c>
      <c r="AG56" s="174" t="s">
        <v>350</v>
      </c>
      <c r="AH56" s="174" t="s">
        <v>686</v>
      </c>
      <c r="AI56" s="174" t="s">
        <v>938</v>
      </c>
      <c r="AJ56" s="174" t="s">
        <v>939</v>
      </c>
      <c r="AK56" s="174" t="s">
        <v>940</v>
      </c>
      <c r="AL56" s="174" t="s">
        <v>941</v>
      </c>
      <c r="AM56" s="174" t="s">
        <v>61</v>
      </c>
      <c r="AN56" s="175">
        <v>1</v>
      </c>
      <c r="AO56" s="176">
        <v>0.5</v>
      </c>
      <c r="AP56" s="176">
        <v>1.4</v>
      </c>
      <c r="AQ56" s="176">
        <v>1.4</v>
      </c>
      <c r="AR56" s="174" t="s">
        <v>204</v>
      </c>
      <c r="AS56" s="176">
        <v>75.59</v>
      </c>
      <c r="AT56" s="174" t="s">
        <v>62</v>
      </c>
      <c r="AU56" s="174" t="s">
        <v>62</v>
      </c>
      <c r="AV56" s="174" t="s">
        <v>62</v>
      </c>
      <c r="AW56" s="174" t="s">
        <v>62</v>
      </c>
      <c r="AX56" s="174" t="s">
        <v>61</v>
      </c>
      <c r="AY56" s="174" t="s">
        <v>691</v>
      </c>
      <c r="AZ56" s="174" t="s">
        <v>351</v>
      </c>
      <c r="BA56" s="174" t="s">
        <v>357</v>
      </c>
      <c r="BB56" s="174" t="s">
        <v>61</v>
      </c>
      <c r="BC56" s="174" t="s">
        <v>63</v>
      </c>
      <c r="BD56" s="174" t="s">
        <v>942</v>
      </c>
      <c r="BE56" s="174" t="s">
        <v>943</v>
      </c>
      <c r="BF56" s="174" t="s">
        <v>943</v>
      </c>
      <c r="BG56" s="174" t="s">
        <v>352</v>
      </c>
      <c r="BH56" s="174" t="s">
        <v>353</v>
      </c>
      <c r="BI56" s="174" t="s">
        <v>354</v>
      </c>
      <c r="BJ56" s="174" t="s">
        <v>208</v>
      </c>
      <c r="BK56" s="174" t="s">
        <v>64</v>
      </c>
      <c r="BL56" s="174" t="s">
        <v>61</v>
      </c>
      <c r="BM56" s="174" t="s">
        <v>209</v>
      </c>
    </row>
    <row r="57" spans="2:65" x14ac:dyDescent="0.3">
      <c r="B57" s="165">
        <f t="shared" si="0"/>
        <v>53</v>
      </c>
      <c r="C57" s="165" t="str">
        <f t="shared" si="9"/>
        <v>LHR</v>
      </c>
      <c r="D57" s="165" t="str">
        <f t="shared" si="10"/>
        <v>2025-09-25</v>
      </c>
      <c r="E57" s="165" t="str">
        <f t="shared" si="11"/>
        <v>99431913906</v>
      </c>
      <c r="F57" s="165" t="str">
        <f t="shared" si="12"/>
        <v>PGB022852128</v>
      </c>
      <c r="G57" s="165" t="str">
        <f t="shared" si="13"/>
        <v>박민정</v>
      </c>
      <c r="H57" s="166" t="str">
        <f t="shared" si="14"/>
        <v>목록(Manifest)</v>
      </c>
      <c r="I57" s="167">
        <f t="shared" si="15"/>
        <v>141.75</v>
      </c>
      <c r="J57" s="166" t="str">
        <f t="shared" si="16"/>
        <v>MODUBUY_UK (NYZ)</v>
      </c>
      <c r="K57" s="165">
        <f t="shared" si="17"/>
        <v>1</v>
      </c>
      <c r="L57" s="168">
        <f t="shared" si="18"/>
        <v>2.4</v>
      </c>
      <c r="M57" s="168">
        <f t="shared" si="19"/>
        <v>5.6</v>
      </c>
      <c r="N57" s="168">
        <f t="shared" si="20"/>
        <v>6</v>
      </c>
      <c r="O57" s="168">
        <f t="shared" si="21"/>
        <v>6</v>
      </c>
      <c r="P57" s="165" t="str">
        <f t="shared" si="22"/>
        <v>6094313739470</v>
      </c>
      <c r="Q57" s="167">
        <f t="shared" si="23"/>
        <v>3.9199999999999995</v>
      </c>
      <c r="R57" s="167">
        <f t="shared" si="24"/>
        <v>3.9199999999999995</v>
      </c>
      <c r="S57" s="167">
        <f t="shared" si="25"/>
        <v>4</v>
      </c>
      <c r="T57" s="169">
        <f t="shared" si="26"/>
        <v>25100</v>
      </c>
      <c r="U57" s="171">
        <v>0</v>
      </c>
      <c r="V57" s="170">
        <f t="shared" si="27"/>
        <v>0</v>
      </c>
      <c r="W57" s="171">
        <v>0</v>
      </c>
      <c r="X57" s="171">
        <f>(IF(VLOOKUP(VLOOKUP(AS57,[1]MAPPING!$B$16:$D$21,2,1),[1]MAPPING!$C$16:$E$21,2,0)=7000,0,VLOOKUP(VLOOKUP(AS57,[1]MAPPING!$B$16:$D$21,2,1),[1]MAPPING!$C$16:$E$21,2,0)))</f>
        <v>0</v>
      </c>
      <c r="Y57" s="171">
        <f>(K57*VLOOKUP(N57/K57,[1]MAPPING!$B$23:$C$30,2,10))</f>
        <v>1200</v>
      </c>
      <c r="Z57" s="172">
        <f t="shared" si="28"/>
        <v>0</v>
      </c>
      <c r="AA57" s="172">
        <f t="shared" si="29"/>
        <v>0</v>
      </c>
      <c r="AB57" s="171">
        <v>0</v>
      </c>
      <c r="AC57" s="171">
        <f t="shared" si="30"/>
        <v>26300</v>
      </c>
      <c r="AD57" s="116">
        <f>ROUND(SUM(T57:AB57)/INVOICE!$I$5,2)</f>
        <v>18.87</v>
      </c>
      <c r="AF57" s="173" t="s">
        <v>685</v>
      </c>
      <c r="AG57" s="174" t="s">
        <v>350</v>
      </c>
      <c r="AH57" s="174" t="s">
        <v>686</v>
      </c>
      <c r="AI57" s="174" t="s">
        <v>944</v>
      </c>
      <c r="AJ57" s="174" t="s">
        <v>945</v>
      </c>
      <c r="AK57" s="174" t="s">
        <v>946</v>
      </c>
      <c r="AL57" s="174" t="s">
        <v>528</v>
      </c>
      <c r="AM57" s="174" t="s">
        <v>61</v>
      </c>
      <c r="AN57" s="175">
        <v>1</v>
      </c>
      <c r="AO57" s="176">
        <v>2.4</v>
      </c>
      <c r="AP57" s="176">
        <v>5.6</v>
      </c>
      <c r="AQ57" s="176">
        <v>6</v>
      </c>
      <c r="AR57" s="174" t="s">
        <v>204</v>
      </c>
      <c r="AS57" s="176">
        <v>141.75</v>
      </c>
      <c r="AT57" s="174" t="s">
        <v>62</v>
      </c>
      <c r="AU57" s="174" t="s">
        <v>62</v>
      </c>
      <c r="AV57" s="174" t="s">
        <v>62</v>
      </c>
      <c r="AW57" s="174" t="s">
        <v>62</v>
      </c>
      <c r="AX57" s="174" t="s">
        <v>61</v>
      </c>
      <c r="AY57" s="174" t="s">
        <v>691</v>
      </c>
      <c r="AZ57" s="174" t="s">
        <v>351</v>
      </c>
      <c r="BA57" s="174" t="s">
        <v>595</v>
      </c>
      <c r="BB57" s="174" t="s">
        <v>61</v>
      </c>
      <c r="BC57" s="174" t="s">
        <v>63</v>
      </c>
      <c r="BD57" s="174" t="s">
        <v>947</v>
      </c>
      <c r="BE57" s="174" t="s">
        <v>948</v>
      </c>
      <c r="BF57" s="174" t="s">
        <v>948</v>
      </c>
      <c r="BG57" s="174" t="s">
        <v>352</v>
      </c>
      <c r="BH57" s="174" t="s">
        <v>353</v>
      </c>
      <c r="BI57" s="174" t="s">
        <v>354</v>
      </c>
      <c r="BJ57" s="174" t="s">
        <v>208</v>
      </c>
      <c r="BK57" s="174" t="s">
        <v>64</v>
      </c>
      <c r="BL57" s="174" t="s">
        <v>61</v>
      </c>
      <c r="BM57" s="174" t="s">
        <v>209</v>
      </c>
    </row>
    <row r="58" spans="2:65" x14ac:dyDescent="0.3">
      <c r="B58" s="165">
        <f t="shared" si="0"/>
        <v>54</v>
      </c>
      <c r="C58" s="165" t="str">
        <f t="shared" si="9"/>
        <v>LHR</v>
      </c>
      <c r="D58" s="165" t="str">
        <f t="shared" si="10"/>
        <v>2025-09-25</v>
      </c>
      <c r="E58" s="165" t="str">
        <f t="shared" si="11"/>
        <v>99431913906</v>
      </c>
      <c r="F58" s="165" t="str">
        <f t="shared" si="12"/>
        <v>PGB022857238</v>
      </c>
      <c r="G58" s="165" t="str">
        <f t="shared" si="13"/>
        <v>박수진</v>
      </c>
      <c r="H58" s="166" t="str">
        <f t="shared" si="14"/>
        <v>목록(Manifest)</v>
      </c>
      <c r="I58" s="167">
        <f t="shared" si="15"/>
        <v>60.08</v>
      </c>
      <c r="J58" s="166" t="str">
        <f t="shared" si="16"/>
        <v>MODUBUY_UK (NYZ)</v>
      </c>
      <c r="K58" s="165">
        <f t="shared" si="17"/>
        <v>1</v>
      </c>
      <c r="L58" s="168">
        <f t="shared" si="18"/>
        <v>1.2</v>
      </c>
      <c r="M58" s="168">
        <f t="shared" si="19"/>
        <v>6.1</v>
      </c>
      <c r="N58" s="168">
        <f t="shared" si="20"/>
        <v>6.5</v>
      </c>
      <c r="O58" s="168">
        <f t="shared" si="21"/>
        <v>6.5</v>
      </c>
      <c r="P58" s="165" t="str">
        <f t="shared" si="22"/>
        <v>6094313739064</v>
      </c>
      <c r="Q58" s="167">
        <f t="shared" si="23"/>
        <v>4.2699999999999996</v>
      </c>
      <c r="R58" s="167">
        <f t="shared" si="24"/>
        <v>4.2699999999999996</v>
      </c>
      <c r="S58" s="167">
        <f t="shared" si="25"/>
        <v>4.3</v>
      </c>
      <c r="T58" s="169">
        <f t="shared" si="26"/>
        <v>26585</v>
      </c>
      <c r="U58" s="171">
        <v>0</v>
      </c>
      <c r="V58" s="170">
        <f t="shared" si="27"/>
        <v>0</v>
      </c>
      <c r="W58" s="171">
        <v>0</v>
      </c>
      <c r="X58" s="171">
        <f>(IF(VLOOKUP(VLOOKUP(AS58,[1]MAPPING!$B$16:$D$21,2,1),[1]MAPPING!$C$16:$E$21,2,0)=7000,0,VLOOKUP(VLOOKUP(AS58,[1]MAPPING!$B$16:$D$21,2,1),[1]MAPPING!$C$16:$E$21,2,0)))</f>
        <v>0</v>
      </c>
      <c r="Y58" s="171">
        <f>(K58*VLOOKUP(N58/K58,[1]MAPPING!$B$23:$C$30,2,10))</f>
        <v>1200</v>
      </c>
      <c r="Z58" s="172">
        <f t="shared" si="28"/>
        <v>0</v>
      </c>
      <c r="AA58" s="172">
        <f t="shared" si="29"/>
        <v>0</v>
      </c>
      <c r="AB58" s="171">
        <v>0</v>
      </c>
      <c r="AC58" s="171">
        <f t="shared" si="30"/>
        <v>27785</v>
      </c>
      <c r="AD58" s="116">
        <f>ROUND(SUM(T58:AB58)/INVOICE!$I$5,2)</f>
        <v>19.93</v>
      </c>
      <c r="AF58" s="173" t="s">
        <v>685</v>
      </c>
      <c r="AG58" s="174" t="s">
        <v>350</v>
      </c>
      <c r="AH58" s="174" t="s">
        <v>686</v>
      </c>
      <c r="AI58" s="174" t="s">
        <v>949</v>
      </c>
      <c r="AJ58" s="174" t="s">
        <v>950</v>
      </c>
      <c r="AK58" s="174" t="s">
        <v>951</v>
      </c>
      <c r="AL58" s="174" t="s">
        <v>952</v>
      </c>
      <c r="AM58" s="174" t="s">
        <v>61</v>
      </c>
      <c r="AN58" s="175">
        <v>1</v>
      </c>
      <c r="AO58" s="176">
        <v>1.2</v>
      </c>
      <c r="AP58" s="176">
        <v>6.1</v>
      </c>
      <c r="AQ58" s="176">
        <v>6.5</v>
      </c>
      <c r="AR58" s="174" t="s">
        <v>204</v>
      </c>
      <c r="AS58" s="176">
        <v>60.08</v>
      </c>
      <c r="AT58" s="174" t="s">
        <v>62</v>
      </c>
      <c r="AU58" s="174" t="s">
        <v>62</v>
      </c>
      <c r="AV58" s="174" t="s">
        <v>62</v>
      </c>
      <c r="AW58" s="174" t="s">
        <v>62</v>
      </c>
      <c r="AX58" s="174" t="s">
        <v>61</v>
      </c>
      <c r="AY58" s="174" t="s">
        <v>691</v>
      </c>
      <c r="AZ58" s="174" t="s">
        <v>351</v>
      </c>
      <c r="BA58" s="174" t="s">
        <v>953</v>
      </c>
      <c r="BB58" s="174" t="s">
        <v>61</v>
      </c>
      <c r="BC58" s="174" t="s">
        <v>63</v>
      </c>
      <c r="BD58" s="174" t="s">
        <v>954</v>
      </c>
      <c r="BE58" s="174" t="s">
        <v>955</v>
      </c>
      <c r="BF58" s="174" t="s">
        <v>955</v>
      </c>
      <c r="BG58" s="174" t="s">
        <v>352</v>
      </c>
      <c r="BH58" s="174" t="s">
        <v>353</v>
      </c>
      <c r="BI58" s="174" t="s">
        <v>354</v>
      </c>
      <c r="BJ58" s="174" t="s">
        <v>208</v>
      </c>
      <c r="BK58" s="174" t="s">
        <v>64</v>
      </c>
      <c r="BL58" s="174" t="s">
        <v>61</v>
      </c>
      <c r="BM58" s="174" t="s">
        <v>209</v>
      </c>
    </row>
    <row r="59" spans="2:65" x14ac:dyDescent="0.3">
      <c r="B59" s="165">
        <f t="shared" si="0"/>
        <v>55</v>
      </c>
      <c r="C59" s="165" t="str">
        <f t="shared" si="9"/>
        <v>LHR</v>
      </c>
      <c r="D59" s="165" t="str">
        <f t="shared" si="10"/>
        <v>2025-09-25</v>
      </c>
      <c r="E59" s="165" t="str">
        <f t="shared" si="11"/>
        <v>99431913906</v>
      </c>
      <c r="F59" s="165" t="str">
        <f t="shared" si="12"/>
        <v>PGB019639570</v>
      </c>
      <c r="G59" s="165" t="str">
        <f t="shared" si="13"/>
        <v>이문태</v>
      </c>
      <c r="H59" s="166" t="str">
        <f t="shared" si="14"/>
        <v>간이(Simple)</v>
      </c>
      <c r="I59" s="167">
        <f t="shared" si="15"/>
        <v>174.15</v>
      </c>
      <c r="J59" s="166" t="str">
        <f t="shared" si="16"/>
        <v>MODUBUY_UK (NYZ)</v>
      </c>
      <c r="K59" s="165">
        <f t="shared" si="17"/>
        <v>1</v>
      </c>
      <c r="L59" s="168">
        <f t="shared" si="18"/>
        <v>4.3</v>
      </c>
      <c r="M59" s="168">
        <f t="shared" si="19"/>
        <v>0.2</v>
      </c>
      <c r="N59" s="168">
        <f t="shared" si="20"/>
        <v>4.3</v>
      </c>
      <c r="O59" s="168">
        <f t="shared" si="21"/>
        <v>4.5</v>
      </c>
      <c r="P59" s="165" t="str">
        <f t="shared" si="22"/>
        <v>6094313737363</v>
      </c>
      <c r="Q59" s="167">
        <f t="shared" si="23"/>
        <v>0.13999999999999999</v>
      </c>
      <c r="R59" s="167">
        <f t="shared" si="24"/>
        <v>4.3</v>
      </c>
      <c r="S59" s="167">
        <f t="shared" si="25"/>
        <v>4.3</v>
      </c>
      <c r="T59" s="169">
        <f t="shared" si="26"/>
        <v>26585</v>
      </c>
      <c r="U59" s="171">
        <v>0</v>
      </c>
      <c r="V59" s="170">
        <f t="shared" si="27"/>
        <v>0</v>
      </c>
      <c r="W59" s="171">
        <v>0</v>
      </c>
      <c r="X59" s="171">
        <f>(IF(VLOOKUP(VLOOKUP(AS59,[1]MAPPING!$B$16:$D$21,2,1),[1]MAPPING!$C$16:$E$21,2,0)=7000,0,VLOOKUP(VLOOKUP(AS59,[1]MAPPING!$B$16:$D$21,2,1),[1]MAPPING!$C$16:$E$21,2,0)))</f>
        <v>0</v>
      </c>
      <c r="Y59" s="171">
        <f>(K59*VLOOKUP(N59/K59,[1]MAPPING!$B$23:$C$30,2,10))</f>
        <v>550</v>
      </c>
      <c r="Z59" s="172">
        <f t="shared" si="28"/>
        <v>0</v>
      </c>
      <c r="AA59" s="172">
        <f t="shared" si="29"/>
        <v>0</v>
      </c>
      <c r="AB59" s="171">
        <v>0</v>
      </c>
      <c r="AC59" s="171">
        <f t="shared" si="30"/>
        <v>27135</v>
      </c>
      <c r="AD59" s="116">
        <f>ROUND(SUM(T59:AB59)/INVOICE!$I$5,2)</f>
        <v>19.47</v>
      </c>
      <c r="AF59" s="173" t="s">
        <v>685</v>
      </c>
      <c r="AG59" s="174" t="s">
        <v>350</v>
      </c>
      <c r="AH59" s="174" t="s">
        <v>686</v>
      </c>
      <c r="AI59" s="174" t="s">
        <v>956</v>
      </c>
      <c r="AJ59" s="174" t="s">
        <v>957</v>
      </c>
      <c r="AK59" s="174" t="s">
        <v>958</v>
      </c>
      <c r="AL59" s="174" t="s">
        <v>959</v>
      </c>
      <c r="AM59" s="174" t="s">
        <v>61</v>
      </c>
      <c r="AN59" s="175">
        <v>1</v>
      </c>
      <c r="AO59" s="176">
        <v>4.3</v>
      </c>
      <c r="AP59" s="176">
        <v>0.2</v>
      </c>
      <c r="AQ59" s="176">
        <v>4.3</v>
      </c>
      <c r="AR59" s="174" t="s">
        <v>65</v>
      </c>
      <c r="AS59" s="176">
        <v>174.15</v>
      </c>
      <c r="AT59" s="174" t="s">
        <v>62</v>
      </c>
      <c r="AU59" s="174" t="s">
        <v>62</v>
      </c>
      <c r="AV59" s="174" t="s">
        <v>62</v>
      </c>
      <c r="AW59" s="174" t="s">
        <v>61</v>
      </c>
      <c r="AX59" s="174" t="s">
        <v>61</v>
      </c>
      <c r="AY59" s="174" t="s">
        <v>691</v>
      </c>
      <c r="AZ59" s="174" t="s">
        <v>351</v>
      </c>
      <c r="BA59" s="174" t="s">
        <v>960</v>
      </c>
      <c r="BB59" s="174" t="s">
        <v>61</v>
      </c>
      <c r="BC59" s="174" t="s">
        <v>63</v>
      </c>
      <c r="BD59" s="174" t="s">
        <v>961</v>
      </c>
      <c r="BE59" s="174" t="s">
        <v>962</v>
      </c>
      <c r="BF59" s="174" t="s">
        <v>962</v>
      </c>
      <c r="BG59" s="174" t="s">
        <v>352</v>
      </c>
      <c r="BH59" s="174" t="s">
        <v>353</v>
      </c>
      <c r="BI59" s="174" t="s">
        <v>354</v>
      </c>
      <c r="BJ59" s="174" t="s">
        <v>208</v>
      </c>
      <c r="BK59" s="174" t="s">
        <v>64</v>
      </c>
      <c r="BL59" s="174" t="s">
        <v>61</v>
      </c>
      <c r="BM59" s="174" t="s">
        <v>209</v>
      </c>
    </row>
    <row r="60" spans="2:65" x14ac:dyDescent="0.3">
      <c r="B60" s="165">
        <f t="shared" si="0"/>
        <v>56</v>
      </c>
      <c r="C60" s="165" t="str">
        <f t="shared" si="9"/>
        <v>LHR</v>
      </c>
      <c r="D60" s="165" t="str">
        <f t="shared" si="10"/>
        <v>2025-09-25</v>
      </c>
      <c r="E60" s="165" t="str">
        <f t="shared" si="11"/>
        <v>99431913906</v>
      </c>
      <c r="F60" s="165" t="str">
        <f t="shared" si="12"/>
        <v>PGB022876269</v>
      </c>
      <c r="G60" s="165" t="str">
        <f t="shared" si="13"/>
        <v>이혜민</v>
      </c>
      <c r="H60" s="166" t="str">
        <f t="shared" si="14"/>
        <v>목록(Manifest)</v>
      </c>
      <c r="I60" s="167">
        <f t="shared" si="15"/>
        <v>74.25</v>
      </c>
      <c r="J60" s="166" t="str">
        <f t="shared" si="16"/>
        <v>MODUBUY_UK (NYZ)</v>
      </c>
      <c r="K60" s="165">
        <f t="shared" si="17"/>
        <v>1</v>
      </c>
      <c r="L60" s="168">
        <f t="shared" si="18"/>
        <v>0.8</v>
      </c>
      <c r="M60" s="168">
        <f t="shared" si="19"/>
        <v>0.2</v>
      </c>
      <c r="N60" s="168">
        <f t="shared" si="20"/>
        <v>0.8</v>
      </c>
      <c r="O60" s="168">
        <f t="shared" si="21"/>
        <v>1</v>
      </c>
      <c r="P60" s="165" t="str">
        <f t="shared" si="22"/>
        <v>6094313738973</v>
      </c>
      <c r="Q60" s="167">
        <f t="shared" si="23"/>
        <v>0.13999999999999999</v>
      </c>
      <c r="R60" s="167">
        <f t="shared" si="24"/>
        <v>0.8</v>
      </c>
      <c r="S60" s="167">
        <f t="shared" si="25"/>
        <v>0.8</v>
      </c>
      <c r="T60" s="169">
        <f t="shared" si="26"/>
        <v>9260</v>
      </c>
      <c r="U60" s="171">
        <v>0</v>
      </c>
      <c r="V60" s="170">
        <f t="shared" si="27"/>
        <v>0</v>
      </c>
      <c r="W60" s="171">
        <v>0</v>
      </c>
      <c r="X60" s="171">
        <f>(IF(VLOOKUP(VLOOKUP(AS60,[1]MAPPING!$B$16:$D$21,2,1),[1]MAPPING!$C$16:$E$21,2,0)=7000,0,VLOOKUP(VLOOKUP(AS60,[1]MAPPING!$B$16:$D$21,2,1),[1]MAPPING!$C$16:$E$21,2,0)))</f>
        <v>0</v>
      </c>
      <c r="Y60" s="171">
        <f>(K60*VLOOKUP(N60/K60,[1]MAPPING!$B$23:$C$30,2,10))</f>
        <v>0</v>
      </c>
      <c r="Z60" s="172">
        <f t="shared" si="28"/>
        <v>0</v>
      </c>
      <c r="AA60" s="172">
        <f t="shared" si="29"/>
        <v>0</v>
      </c>
      <c r="AB60" s="171">
        <v>0</v>
      </c>
      <c r="AC60" s="171">
        <f t="shared" si="30"/>
        <v>9260</v>
      </c>
      <c r="AD60" s="116">
        <f>ROUND(SUM(T60:AB60)/INVOICE!$I$5,2)</f>
        <v>6.64</v>
      </c>
      <c r="AF60" s="173" t="s">
        <v>685</v>
      </c>
      <c r="AG60" s="174" t="s">
        <v>350</v>
      </c>
      <c r="AH60" s="174" t="s">
        <v>686</v>
      </c>
      <c r="AI60" s="174" t="s">
        <v>963</v>
      </c>
      <c r="AJ60" s="174" t="s">
        <v>667</v>
      </c>
      <c r="AK60" s="174" t="s">
        <v>964</v>
      </c>
      <c r="AL60" s="174" t="s">
        <v>965</v>
      </c>
      <c r="AM60" s="174" t="s">
        <v>61</v>
      </c>
      <c r="AN60" s="175">
        <v>1</v>
      </c>
      <c r="AO60" s="176">
        <v>0.8</v>
      </c>
      <c r="AP60" s="176">
        <v>0.2</v>
      </c>
      <c r="AQ60" s="176">
        <v>0.8</v>
      </c>
      <c r="AR60" s="174" t="s">
        <v>204</v>
      </c>
      <c r="AS60" s="176">
        <v>74.25</v>
      </c>
      <c r="AT60" s="174" t="s">
        <v>62</v>
      </c>
      <c r="AU60" s="174" t="s">
        <v>62</v>
      </c>
      <c r="AV60" s="174" t="s">
        <v>62</v>
      </c>
      <c r="AW60" s="174" t="s">
        <v>62</v>
      </c>
      <c r="AX60" s="174" t="s">
        <v>61</v>
      </c>
      <c r="AY60" s="174" t="s">
        <v>691</v>
      </c>
      <c r="AZ60" s="174" t="s">
        <v>351</v>
      </c>
      <c r="BA60" s="174" t="s">
        <v>358</v>
      </c>
      <c r="BB60" s="174" t="s">
        <v>61</v>
      </c>
      <c r="BC60" s="174" t="s">
        <v>63</v>
      </c>
      <c r="BD60" s="174" t="s">
        <v>966</v>
      </c>
      <c r="BE60" s="174" t="s">
        <v>967</v>
      </c>
      <c r="BF60" s="174" t="s">
        <v>967</v>
      </c>
      <c r="BG60" s="174" t="s">
        <v>352</v>
      </c>
      <c r="BH60" s="174" t="s">
        <v>353</v>
      </c>
      <c r="BI60" s="174" t="s">
        <v>354</v>
      </c>
      <c r="BJ60" s="174" t="s">
        <v>208</v>
      </c>
      <c r="BK60" s="174" t="s">
        <v>64</v>
      </c>
      <c r="BL60" s="174" t="s">
        <v>61</v>
      </c>
      <c r="BM60" s="174" t="s">
        <v>209</v>
      </c>
    </row>
    <row r="61" spans="2:65" x14ac:dyDescent="0.3">
      <c r="B61" s="165">
        <f t="shared" si="0"/>
        <v>57</v>
      </c>
      <c r="C61" s="165" t="str">
        <f t="shared" si="9"/>
        <v>LHR</v>
      </c>
      <c r="D61" s="165" t="str">
        <f t="shared" si="10"/>
        <v>2025-09-25</v>
      </c>
      <c r="E61" s="165" t="str">
        <f t="shared" si="11"/>
        <v>99431913906</v>
      </c>
      <c r="F61" s="165" t="str">
        <f t="shared" si="12"/>
        <v>PGB022847506</v>
      </c>
      <c r="G61" s="165" t="str">
        <f t="shared" si="13"/>
        <v>윤명철</v>
      </c>
      <c r="H61" s="166" t="str">
        <f t="shared" si="14"/>
        <v>목록(Manifest)</v>
      </c>
      <c r="I61" s="167">
        <f t="shared" si="15"/>
        <v>112.56</v>
      </c>
      <c r="J61" s="166" t="str">
        <f t="shared" si="16"/>
        <v>MODUBUY_UK (NYZ)</v>
      </c>
      <c r="K61" s="165">
        <f t="shared" si="17"/>
        <v>1</v>
      </c>
      <c r="L61" s="168">
        <f t="shared" si="18"/>
        <v>0.5</v>
      </c>
      <c r="M61" s="168">
        <f t="shared" si="19"/>
        <v>0.2</v>
      </c>
      <c r="N61" s="168">
        <f t="shared" si="20"/>
        <v>0.5</v>
      </c>
      <c r="O61" s="168">
        <f t="shared" si="21"/>
        <v>0.5</v>
      </c>
      <c r="P61" s="165" t="str">
        <f t="shared" si="22"/>
        <v>6094313738817</v>
      </c>
      <c r="Q61" s="167">
        <f t="shared" si="23"/>
        <v>0.13999999999999999</v>
      </c>
      <c r="R61" s="167">
        <f t="shared" si="24"/>
        <v>0.5</v>
      </c>
      <c r="S61" s="167">
        <f t="shared" si="25"/>
        <v>0.5</v>
      </c>
      <c r="T61" s="169">
        <f t="shared" si="26"/>
        <v>7775</v>
      </c>
      <c r="U61" s="171">
        <v>0</v>
      </c>
      <c r="V61" s="170">
        <f t="shared" si="27"/>
        <v>0</v>
      </c>
      <c r="W61" s="171">
        <v>0</v>
      </c>
      <c r="X61" s="171">
        <f>(IF(VLOOKUP(VLOOKUP(AS61,[1]MAPPING!$B$16:$D$21,2,1),[1]MAPPING!$C$16:$E$21,2,0)=7000,0,VLOOKUP(VLOOKUP(AS61,[1]MAPPING!$B$16:$D$21,2,1),[1]MAPPING!$C$16:$E$21,2,0)))</f>
        <v>0</v>
      </c>
      <c r="Y61" s="171">
        <f>(K61*VLOOKUP(N61/K61,[1]MAPPING!$B$23:$C$30,2,10))</f>
        <v>0</v>
      </c>
      <c r="Z61" s="172">
        <f t="shared" si="28"/>
        <v>0</v>
      </c>
      <c r="AA61" s="172">
        <f t="shared" si="29"/>
        <v>0</v>
      </c>
      <c r="AB61" s="171">
        <v>0</v>
      </c>
      <c r="AC61" s="171">
        <f t="shared" si="30"/>
        <v>7775</v>
      </c>
      <c r="AD61" s="116">
        <f>ROUND(SUM(T61:AB61)/INVOICE!$I$5,2)</f>
        <v>5.58</v>
      </c>
      <c r="AF61" s="173" t="s">
        <v>685</v>
      </c>
      <c r="AG61" s="174" t="s">
        <v>350</v>
      </c>
      <c r="AH61" s="174" t="s">
        <v>686</v>
      </c>
      <c r="AI61" s="174" t="s">
        <v>968</v>
      </c>
      <c r="AJ61" s="174" t="s">
        <v>507</v>
      </c>
      <c r="AK61" s="174" t="s">
        <v>508</v>
      </c>
      <c r="AL61" s="174" t="s">
        <v>509</v>
      </c>
      <c r="AM61" s="174" t="s">
        <v>61</v>
      </c>
      <c r="AN61" s="175">
        <v>1</v>
      </c>
      <c r="AO61" s="176">
        <v>0.5</v>
      </c>
      <c r="AP61" s="176">
        <v>0.2</v>
      </c>
      <c r="AQ61" s="176">
        <v>0.5</v>
      </c>
      <c r="AR61" s="174" t="s">
        <v>204</v>
      </c>
      <c r="AS61" s="176">
        <v>112.56</v>
      </c>
      <c r="AT61" s="174" t="s">
        <v>62</v>
      </c>
      <c r="AU61" s="174" t="s">
        <v>62</v>
      </c>
      <c r="AV61" s="174" t="s">
        <v>62</v>
      </c>
      <c r="AW61" s="174" t="s">
        <v>62</v>
      </c>
      <c r="AX61" s="174" t="s">
        <v>61</v>
      </c>
      <c r="AY61" s="174" t="s">
        <v>691</v>
      </c>
      <c r="AZ61" s="174" t="s">
        <v>351</v>
      </c>
      <c r="BA61" s="174" t="s">
        <v>358</v>
      </c>
      <c r="BB61" s="174" t="s">
        <v>61</v>
      </c>
      <c r="BC61" s="174" t="s">
        <v>63</v>
      </c>
      <c r="BD61" s="174" t="s">
        <v>969</v>
      </c>
      <c r="BE61" s="174" t="s">
        <v>970</v>
      </c>
      <c r="BF61" s="174" t="s">
        <v>970</v>
      </c>
      <c r="BG61" s="174" t="s">
        <v>352</v>
      </c>
      <c r="BH61" s="174" t="s">
        <v>353</v>
      </c>
      <c r="BI61" s="174" t="s">
        <v>354</v>
      </c>
      <c r="BJ61" s="174" t="s">
        <v>208</v>
      </c>
      <c r="BK61" s="174" t="s">
        <v>64</v>
      </c>
      <c r="BL61" s="174" t="s">
        <v>61</v>
      </c>
      <c r="BM61" s="174" t="s">
        <v>209</v>
      </c>
    </row>
    <row r="62" spans="2:65" x14ac:dyDescent="0.3">
      <c r="B62" s="165">
        <f t="shared" si="0"/>
        <v>58</v>
      </c>
      <c r="C62" s="165" t="str">
        <f t="shared" si="9"/>
        <v>LHR</v>
      </c>
      <c r="D62" s="165" t="str">
        <f t="shared" si="10"/>
        <v>2025-09-25</v>
      </c>
      <c r="E62" s="165" t="str">
        <f t="shared" si="11"/>
        <v>99431913906</v>
      </c>
      <c r="F62" s="165" t="str">
        <f t="shared" si="12"/>
        <v>PGB022879397</v>
      </c>
      <c r="G62" s="165" t="str">
        <f t="shared" si="13"/>
        <v>박정재</v>
      </c>
      <c r="H62" s="166" t="str">
        <f t="shared" si="14"/>
        <v>목록(Manifest)</v>
      </c>
      <c r="I62" s="167">
        <f t="shared" si="15"/>
        <v>114.75</v>
      </c>
      <c r="J62" s="166" t="str">
        <f t="shared" si="16"/>
        <v>MODUBUY_UK (NYZ)</v>
      </c>
      <c r="K62" s="165">
        <f t="shared" si="17"/>
        <v>1</v>
      </c>
      <c r="L62" s="168">
        <f t="shared" si="18"/>
        <v>0.5</v>
      </c>
      <c r="M62" s="168">
        <f t="shared" si="19"/>
        <v>0.2</v>
      </c>
      <c r="N62" s="168">
        <f t="shared" si="20"/>
        <v>0.5</v>
      </c>
      <c r="O62" s="168">
        <f t="shared" si="21"/>
        <v>0.5</v>
      </c>
      <c r="P62" s="165" t="str">
        <f t="shared" si="22"/>
        <v>6094314077521</v>
      </c>
      <c r="Q62" s="167">
        <f t="shared" si="23"/>
        <v>0.13999999999999999</v>
      </c>
      <c r="R62" s="167">
        <f t="shared" si="24"/>
        <v>0.5</v>
      </c>
      <c r="S62" s="167">
        <f t="shared" si="25"/>
        <v>0.5</v>
      </c>
      <c r="T62" s="169">
        <f t="shared" si="26"/>
        <v>7775</v>
      </c>
      <c r="U62" s="171">
        <v>0</v>
      </c>
      <c r="V62" s="170">
        <f t="shared" si="27"/>
        <v>0</v>
      </c>
      <c r="W62" s="171">
        <v>0</v>
      </c>
      <c r="X62" s="171">
        <f>(IF(VLOOKUP(VLOOKUP(AS62,[1]MAPPING!$B$16:$D$21,2,1),[1]MAPPING!$C$16:$E$21,2,0)=7000,0,VLOOKUP(VLOOKUP(AS62,[1]MAPPING!$B$16:$D$21,2,1),[1]MAPPING!$C$16:$E$21,2,0)))</f>
        <v>0</v>
      </c>
      <c r="Y62" s="171">
        <f>(K62*VLOOKUP(N62/K62,[1]MAPPING!$B$23:$C$30,2,10))</f>
        <v>0</v>
      </c>
      <c r="Z62" s="172">
        <f t="shared" si="28"/>
        <v>0</v>
      </c>
      <c r="AA62" s="172">
        <f t="shared" si="29"/>
        <v>0</v>
      </c>
      <c r="AB62" s="171">
        <v>0</v>
      </c>
      <c r="AC62" s="171">
        <f t="shared" si="30"/>
        <v>7775</v>
      </c>
      <c r="AD62" s="116">
        <f>ROUND(SUM(T62:AB62)/INVOICE!$I$5,2)</f>
        <v>5.58</v>
      </c>
      <c r="AF62" s="173" t="s">
        <v>685</v>
      </c>
      <c r="AG62" s="174" t="s">
        <v>350</v>
      </c>
      <c r="AH62" s="174" t="s">
        <v>686</v>
      </c>
      <c r="AI62" s="174" t="s">
        <v>971</v>
      </c>
      <c r="AJ62" s="174" t="s">
        <v>972</v>
      </c>
      <c r="AK62" s="174" t="s">
        <v>973</v>
      </c>
      <c r="AL62" s="174" t="s">
        <v>974</v>
      </c>
      <c r="AM62" s="174" t="s">
        <v>61</v>
      </c>
      <c r="AN62" s="175">
        <v>1</v>
      </c>
      <c r="AO62" s="176">
        <v>0.5</v>
      </c>
      <c r="AP62" s="176">
        <v>0.2</v>
      </c>
      <c r="AQ62" s="176">
        <v>0.5</v>
      </c>
      <c r="AR62" s="174" t="s">
        <v>204</v>
      </c>
      <c r="AS62" s="176">
        <v>114.75</v>
      </c>
      <c r="AT62" s="174" t="s">
        <v>62</v>
      </c>
      <c r="AU62" s="174" t="s">
        <v>62</v>
      </c>
      <c r="AV62" s="174" t="s">
        <v>62</v>
      </c>
      <c r="AW62" s="174" t="s">
        <v>62</v>
      </c>
      <c r="AX62" s="174" t="s">
        <v>61</v>
      </c>
      <c r="AY62" s="174" t="s">
        <v>691</v>
      </c>
      <c r="AZ62" s="174" t="s">
        <v>351</v>
      </c>
      <c r="BA62" s="174" t="s">
        <v>575</v>
      </c>
      <c r="BB62" s="174" t="s">
        <v>61</v>
      </c>
      <c r="BC62" s="174" t="s">
        <v>63</v>
      </c>
      <c r="BD62" s="174" t="s">
        <v>975</v>
      </c>
      <c r="BE62" s="174" t="s">
        <v>976</v>
      </c>
      <c r="BF62" s="174" t="s">
        <v>976</v>
      </c>
      <c r="BG62" s="174" t="s">
        <v>352</v>
      </c>
      <c r="BH62" s="174" t="s">
        <v>353</v>
      </c>
      <c r="BI62" s="174" t="s">
        <v>354</v>
      </c>
      <c r="BJ62" s="174" t="s">
        <v>208</v>
      </c>
      <c r="BK62" s="174" t="s">
        <v>64</v>
      </c>
      <c r="BL62" s="174" t="s">
        <v>61</v>
      </c>
      <c r="BM62" s="174" t="s">
        <v>209</v>
      </c>
    </row>
    <row r="63" spans="2:65" x14ac:dyDescent="0.3">
      <c r="B63" s="165">
        <f t="shared" si="0"/>
        <v>59</v>
      </c>
      <c r="C63" s="165" t="str">
        <f t="shared" si="9"/>
        <v>LHR</v>
      </c>
      <c r="D63" s="165" t="str">
        <f t="shared" si="10"/>
        <v>2025-09-25</v>
      </c>
      <c r="E63" s="165" t="str">
        <f t="shared" si="11"/>
        <v>99431913906</v>
      </c>
      <c r="F63" s="165" t="str">
        <f t="shared" si="12"/>
        <v>PGB022867085</v>
      </c>
      <c r="G63" s="165" t="str">
        <f t="shared" si="13"/>
        <v>김은정</v>
      </c>
      <c r="H63" s="166" t="str">
        <f t="shared" si="14"/>
        <v>목록(Manifest)</v>
      </c>
      <c r="I63" s="167">
        <f t="shared" si="15"/>
        <v>56.7</v>
      </c>
      <c r="J63" s="166" t="str">
        <f t="shared" si="16"/>
        <v>MODUBUY_UK (NYZ)</v>
      </c>
      <c r="K63" s="165">
        <f t="shared" si="17"/>
        <v>1</v>
      </c>
      <c r="L63" s="168">
        <f t="shared" si="18"/>
        <v>0.4</v>
      </c>
      <c r="M63" s="168">
        <f t="shared" si="19"/>
        <v>0.2</v>
      </c>
      <c r="N63" s="168">
        <f t="shared" si="20"/>
        <v>0.4</v>
      </c>
      <c r="O63" s="168">
        <f t="shared" si="21"/>
        <v>0.5</v>
      </c>
      <c r="P63" s="165" t="str">
        <f t="shared" si="22"/>
        <v>6094313739430</v>
      </c>
      <c r="Q63" s="167">
        <f t="shared" si="23"/>
        <v>0.13999999999999999</v>
      </c>
      <c r="R63" s="167">
        <f t="shared" si="24"/>
        <v>0.4</v>
      </c>
      <c r="S63" s="167">
        <f t="shared" si="25"/>
        <v>0.4</v>
      </c>
      <c r="T63" s="169">
        <f t="shared" si="26"/>
        <v>7280</v>
      </c>
      <c r="U63" s="171">
        <v>0</v>
      </c>
      <c r="V63" s="170">
        <f t="shared" si="27"/>
        <v>0</v>
      </c>
      <c r="W63" s="171">
        <v>0</v>
      </c>
      <c r="X63" s="171">
        <f>(IF(VLOOKUP(VLOOKUP(AS63,[1]MAPPING!$B$16:$D$21,2,1),[1]MAPPING!$C$16:$E$21,2,0)=7000,0,VLOOKUP(VLOOKUP(AS63,[1]MAPPING!$B$16:$D$21,2,1),[1]MAPPING!$C$16:$E$21,2,0)))</f>
        <v>0</v>
      </c>
      <c r="Y63" s="171">
        <f>(K63*VLOOKUP(N63/K63,[1]MAPPING!$B$23:$C$30,2,10))</f>
        <v>0</v>
      </c>
      <c r="Z63" s="172">
        <f t="shared" si="28"/>
        <v>0</v>
      </c>
      <c r="AA63" s="172">
        <f t="shared" si="29"/>
        <v>0</v>
      </c>
      <c r="AB63" s="171">
        <v>0</v>
      </c>
      <c r="AC63" s="171">
        <f t="shared" si="30"/>
        <v>7280</v>
      </c>
      <c r="AD63" s="116">
        <f>ROUND(SUM(T63:AB63)/INVOICE!$I$5,2)</f>
        <v>5.22</v>
      </c>
      <c r="AF63" s="173" t="s">
        <v>685</v>
      </c>
      <c r="AG63" s="174" t="s">
        <v>350</v>
      </c>
      <c r="AH63" s="174" t="s">
        <v>686</v>
      </c>
      <c r="AI63" s="174" t="s">
        <v>977</v>
      </c>
      <c r="AJ63" s="174" t="s">
        <v>978</v>
      </c>
      <c r="AK63" s="174" t="s">
        <v>979</v>
      </c>
      <c r="AL63" s="174" t="s">
        <v>980</v>
      </c>
      <c r="AM63" s="174" t="s">
        <v>61</v>
      </c>
      <c r="AN63" s="175">
        <v>1</v>
      </c>
      <c r="AO63" s="176">
        <v>0.4</v>
      </c>
      <c r="AP63" s="176">
        <v>0.2</v>
      </c>
      <c r="AQ63" s="176">
        <v>0.4</v>
      </c>
      <c r="AR63" s="174" t="s">
        <v>204</v>
      </c>
      <c r="AS63" s="176">
        <v>56.7</v>
      </c>
      <c r="AT63" s="174" t="s">
        <v>62</v>
      </c>
      <c r="AU63" s="174" t="s">
        <v>62</v>
      </c>
      <c r="AV63" s="174" t="s">
        <v>62</v>
      </c>
      <c r="AW63" s="174" t="s">
        <v>62</v>
      </c>
      <c r="AX63" s="174" t="s">
        <v>61</v>
      </c>
      <c r="AY63" s="174" t="s">
        <v>691</v>
      </c>
      <c r="AZ63" s="174" t="s">
        <v>351</v>
      </c>
      <c r="BA63" s="174" t="s">
        <v>481</v>
      </c>
      <c r="BB63" s="174" t="s">
        <v>61</v>
      </c>
      <c r="BC63" s="174" t="s">
        <v>63</v>
      </c>
      <c r="BD63" s="174" t="s">
        <v>981</v>
      </c>
      <c r="BE63" s="174" t="s">
        <v>982</v>
      </c>
      <c r="BF63" s="174" t="s">
        <v>982</v>
      </c>
      <c r="BG63" s="174" t="s">
        <v>352</v>
      </c>
      <c r="BH63" s="174" t="s">
        <v>353</v>
      </c>
      <c r="BI63" s="174" t="s">
        <v>354</v>
      </c>
      <c r="BJ63" s="174" t="s">
        <v>208</v>
      </c>
      <c r="BK63" s="174" t="s">
        <v>64</v>
      </c>
      <c r="BL63" s="174" t="s">
        <v>61</v>
      </c>
      <c r="BM63" s="174" t="s">
        <v>209</v>
      </c>
    </row>
    <row r="64" spans="2:65" x14ac:dyDescent="0.3">
      <c r="B64" s="165">
        <f t="shared" si="0"/>
        <v>60</v>
      </c>
      <c r="C64" s="165" t="str">
        <f t="shared" si="9"/>
        <v>LHR</v>
      </c>
      <c r="D64" s="165" t="str">
        <f t="shared" si="10"/>
        <v>2025-09-25</v>
      </c>
      <c r="E64" s="165" t="str">
        <f t="shared" si="11"/>
        <v>99431913906</v>
      </c>
      <c r="F64" s="165" t="str">
        <f t="shared" si="12"/>
        <v>PGB022849502</v>
      </c>
      <c r="G64" s="165" t="str">
        <f t="shared" si="13"/>
        <v>용아람</v>
      </c>
      <c r="H64" s="166" t="str">
        <f t="shared" si="14"/>
        <v>목록(Manifest)</v>
      </c>
      <c r="I64" s="167">
        <f t="shared" si="15"/>
        <v>97.19</v>
      </c>
      <c r="J64" s="166" t="str">
        <f t="shared" si="16"/>
        <v>MODUBUY_UK (NYZ)</v>
      </c>
      <c r="K64" s="165">
        <f t="shared" si="17"/>
        <v>1</v>
      </c>
      <c r="L64" s="168">
        <f t="shared" si="18"/>
        <v>0.7</v>
      </c>
      <c r="M64" s="168">
        <f t="shared" si="19"/>
        <v>0.2</v>
      </c>
      <c r="N64" s="168">
        <f t="shared" si="20"/>
        <v>0.7</v>
      </c>
      <c r="O64" s="168">
        <f t="shared" si="21"/>
        <v>1</v>
      </c>
      <c r="P64" s="165" t="str">
        <f t="shared" si="22"/>
        <v>6094313738824</v>
      </c>
      <c r="Q64" s="167">
        <f t="shared" si="23"/>
        <v>0.13999999999999999</v>
      </c>
      <c r="R64" s="167">
        <f t="shared" si="24"/>
        <v>0.7</v>
      </c>
      <c r="S64" s="167">
        <f t="shared" si="25"/>
        <v>0.70000000000000007</v>
      </c>
      <c r="T64" s="169">
        <f t="shared" si="26"/>
        <v>8765</v>
      </c>
      <c r="U64" s="171">
        <v>0</v>
      </c>
      <c r="V64" s="170">
        <f t="shared" si="27"/>
        <v>0</v>
      </c>
      <c r="W64" s="171">
        <v>0</v>
      </c>
      <c r="X64" s="171">
        <f>(IF(VLOOKUP(VLOOKUP(AS64,[1]MAPPING!$B$16:$D$21,2,1),[1]MAPPING!$C$16:$E$21,2,0)=7000,0,VLOOKUP(VLOOKUP(AS64,[1]MAPPING!$B$16:$D$21,2,1),[1]MAPPING!$C$16:$E$21,2,0)))</f>
        <v>0</v>
      </c>
      <c r="Y64" s="171">
        <f>(K64*VLOOKUP(N64/K64,[1]MAPPING!$B$23:$C$30,2,10))</f>
        <v>0</v>
      </c>
      <c r="Z64" s="172">
        <f t="shared" si="28"/>
        <v>0</v>
      </c>
      <c r="AA64" s="172">
        <f t="shared" si="29"/>
        <v>0</v>
      </c>
      <c r="AB64" s="171">
        <v>0</v>
      </c>
      <c r="AC64" s="171">
        <f t="shared" si="30"/>
        <v>8765</v>
      </c>
      <c r="AD64" s="116">
        <f>ROUND(SUM(T64:AB64)/INVOICE!$I$5,2)</f>
        <v>6.29</v>
      </c>
      <c r="AF64" s="173" t="s">
        <v>685</v>
      </c>
      <c r="AG64" s="174" t="s">
        <v>350</v>
      </c>
      <c r="AH64" s="174" t="s">
        <v>686</v>
      </c>
      <c r="AI64" s="174" t="s">
        <v>983</v>
      </c>
      <c r="AJ64" s="174" t="s">
        <v>502</v>
      </c>
      <c r="AK64" s="174" t="s">
        <v>503</v>
      </c>
      <c r="AL64" s="174" t="s">
        <v>441</v>
      </c>
      <c r="AM64" s="174" t="s">
        <v>61</v>
      </c>
      <c r="AN64" s="175">
        <v>1</v>
      </c>
      <c r="AO64" s="176">
        <v>0.7</v>
      </c>
      <c r="AP64" s="176">
        <v>0.2</v>
      </c>
      <c r="AQ64" s="176">
        <v>0.7</v>
      </c>
      <c r="AR64" s="174" t="s">
        <v>204</v>
      </c>
      <c r="AS64" s="176">
        <v>97.19</v>
      </c>
      <c r="AT64" s="174" t="s">
        <v>62</v>
      </c>
      <c r="AU64" s="174" t="s">
        <v>62</v>
      </c>
      <c r="AV64" s="174" t="s">
        <v>62</v>
      </c>
      <c r="AW64" s="174" t="s">
        <v>62</v>
      </c>
      <c r="AX64" s="174" t="s">
        <v>61</v>
      </c>
      <c r="AY64" s="174" t="s">
        <v>691</v>
      </c>
      <c r="AZ64" s="174" t="s">
        <v>351</v>
      </c>
      <c r="BA64" s="174" t="s">
        <v>442</v>
      </c>
      <c r="BB64" s="174" t="s">
        <v>61</v>
      </c>
      <c r="BC64" s="174" t="s">
        <v>63</v>
      </c>
      <c r="BD64" s="174" t="s">
        <v>984</v>
      </c>
      <c r="BE64" s="174" t="s">
        <v>985</v>
      </c>
      <c r="BF64" s="174" t="s">
        <v>985</v>
      </c>
      <c r="BG64" s="174" t="s">
        <v>352</v>
      </c>
      <c r="BH64" s="174" t="s">
        <v>353</v>
      </c>
      <c r="BI64" s="174" t="s">
        <v>354</v>
      </c>
      <c r="BJ64" s="174" t="s">
        <v>208</v>
      </c>
      <c r="BK64" s="174" t="s">
        <v>64</v>
      </c>
      <c r="BL64" s="174" t="s">
        <v>61</v>
      </c>
      <c r="BM64" s="174" t="s">
        <v>209</v>
      </c>
    </row>
    <row r="65" spans="2:65" x14ac:dyDescent="0.3">
      <c r="B65" s="165">
        <f t="shared" si="0"/>
        <v>61</v>
      </c>
      <c r="C65" s="165" t="str">
        <f t="shared" si="9"/>
        <v>LHR</v>
      </c>
      <c r="D65" s="165" t="str">
        <f t="shared" si="10"/>
        <v>2025-09-25</v>
      </c>
      <c r="E65" s="165" t="str">
        <f t="shared" si="11"/>
        <v>99431913906</v>
      </c>
      <c r="F65" s="165" t="str">
        <f t="shared" si="12"/>
        <v>PGB019632790</v>
      </c>
      <c r="G65" s="165" t="str">
        <f t="shared" si="13"/>
        <v>박재혁</v>
      </c>
      <c r="H65" s="166" t="str">
        <f t="shared" si="14"/>
        <v>목록(Manifest)</v>
      </c>
      <c r="I65" s="167">
        <f t="shared" si="15"/>
        <v>114.75</v>
      </c>
      <c r="J65" s="166" t="str">
        <f t="shared" si="16"/>
        <v>MODUBUY_UK (NYZ)</v>
      </c>
      <c r="K65" s="165">
        <f t="shared" si="17"/>
        <v>1</v>
      </c>
      <c r="L65" s="168">
        <f t="shared" si="18"/>
        <v>0.5</v>
      </c>
      <c r="M65" s="168">
        <f t="shared" si="19"/>
        <v>0.2</v>
      </c>
      <c r="N65" s="168">
        <f t="shared" si="20"/>
        <v>0.5</v>
      </c>
      <c r="O65" s="168">
        <f t="shared" si="21"/>
        <v>0.5</v>
      </c>
      <c r="P65" s="165" t="str">
        <f t="shared" si="22"/>
        <v>6094313738255</v>
      </c>
      <c r="Q65" s="167">
        <f t="shared" si="23"/>
        <v>0.13999999999999999</v>
      </c>
      <c r="R65" s="167">
        <f t="shared" si="24"/>
        <v>0.5</v>
      </c>
      <c r="S65" s="167">
        <f t="shared" si="25"/>
        <v>0.5</v>
      </c>
      <c r="T65" s="169">
        <f t="shared" si="26"/>
        <v>7775</v>
      </c>
      <c r="U65" s="171">
        <v>0</v>
      </c>
      <c r="V65" s="170">
        <f t="shared" si="27"/>
        <v>0</v>
      </c>
      <c r="W65" s="171">
        <v>0</v>
      </c>
      <c r="X65" s="171">
        <f>(IF(VLOOKUP(VLOOKUP(AS65,[1]MAPPING!$B$16:$D$21,2,1),[1]MAPPING!$C$16:$E$21,2,0)=7000,0,VLOOKUP(VLOOKUP(AS65,[1]MAPPING!$B$16:$D$21,2,1),[1]MAPPING!$C$16:$E$21,2,0)))</f>
        <v>0</v>
      </c>
      <c r="Y65" s="171">
        <f>(K65*VLOOKUP(N65/K65,[1]MAPPING!$B$23:$C$30,2,10))</f>
        <v>0</v>
      </c>
      <c r="Z65" s="172">
        <f t="shared" si="28"/>
        <v>0</v>
      </c>
      <c r="AA65" s="172">
        <f t="shared" si="29"/>
        <v>0</v>
      </c>
      <c r="AB65" s="171">
        <v>0</v>
      </c>
      <c r="AC65" s="171">
        <f t="shared" si="30"/>
        <v>7775</v>
      </c>
      <c r="AD65" s="116">
        <f>ROUND(SUM(T65:AB65)/INVOICE!$I$5,2)</f>
        <v>5.58</v>
      </c>
      <c r="AF65" s="173" t="s">
        <v>685</v>
      </c>
      <c r="AG65" s="174" t="s">
        <v>350</v>
      </c>
      <c r="AH65" s="174" t="s">
        <v>686</v>
      </c>
      <c r="AI65" s="174" t="s">
        <v>986</v>
      </c>
      <c r="AJ65" s="174" t="s">
        <v>987</v>
      </c>
      <c r="AK65" s="174" t="s">
        <v>988</v>
      </c>
      <c r="AL65" s="174" t="s">
        <v>989</v>
      </c>
      <c r="AM65" s="174" t="s">
        <v>61</v>
      </c>
      <c r="AN65" s="175">
        <v>1</v>
      </c>
      <c r="AO65" s="176">
        <v>0.5</v>
      </c>
      <c r="AP65" s="176">
        <v>0.2</v>
      </c>
      <c r="AQ65" s="176">
        <v>0.5</v>
      </c>
      <c r="AR65" s="174" t="s">
        <v>204</v>
      </c>
      <c r="AS65" s="176">
        <v>114.75</v>
      </c>
      <c r="AT65" s="174" t="s">
        <v>62</v>
      </c>
      <c r="AU65" s="174" t="s">
        <v>62</v>
      </c>
      <c r="AV65" s="174" t="s">
        <v>62</v>
      </c>
      <c r="AW65" s="174" t="s">
        <v>62</v>
      </c>
      <c r="AX65" s="174" t="s">
        <v>61</v>
      </c>
      <c r="AY65" s="174" t="s">
        <v>691</v>
      </c>
      <c r="AZ65" s="174" t="s">
        <v>351</v>
      </c>
      <c r="BA65" s="174" t="s">
        <v>453</v>
      </c>
      <c r="BB65" s="174" t="s">
        <v>61</v>
      </c>
      <c r="BC65" s="174" t="s">
        <v>63</v>
      </c>
      <c r="BD65" s="174" t="s">
        <v>990</v>
      </c>
      <c r="BE65" s="174" t="s">
        <v>991</v>
      </c>
      <c r="BF65" s="174" t="s">
        <v>991</v>
      </c>
      <c r="BG65" s="174" t="s">
        <v>352</v>
      </c>
      <c r="BH65" s="174" t="s">
        <v>353</v>
      </c>
      <c r="BI65" s="174" t="s">
        <v>354</v>
      </c>
      <c r="BJ65" s="174" t="s">
        <v>208</v>
      </c>
      <c r="BK65" s="174" t="s">
        <v>64</v>
      </c>
      <c r="BL65" s="174" t="s">
        <v>61</v>
      </c>
      <c r="BM65" s="174" t="s">
        <v>209</v>
      </c>
    </row>
    <row r="66" spans="2:65" x14ac:dyDescent="0.3">
      <c r="B66" s="165">
        <f t="shared" si="0"/>
        <v>62</v>
      </c>
      <c r="C66" s="165" t="str">
        <f t="shared" si="9"/>
        <v>LHR</v>
      </c>
      <c r="D66" s="165" t="str">
        <f t="shared" si="10"/>
        <v>2025-09-25</v>
      </c>
      <c r="E66" s="165" t="str">
        <f t="shared" si="11"/>
        <v>99431913906</v>
      </c>
      <c r="F66" s="165" t="str">
        <f t="shared" si="12"/>
        <v>PGB022876340</v>
      </c>
      <c r="G66" s="165" t="str">
        <f t="shared" si="13"/>
        <v>김수희</v>
      </c>
      <c r="H66" s="166" t="str">
        <f t="shared" si="14"/>
        <v>목록(Manifest)</v>
      </c>
      <c r="I66" s="167">
        <f t="shared" si="15"/>
        <v>73.44</v>
      </c>
      <c r="J66" s="166" t="str">
        <f t="shared" si="16"/>
        <v>MODUBUY_UK (NYZ)</v>
      </c>
      <c r="K66" s="165">
        <f t="shared" si="17"/>
        <v>1</v>
      </c>
      <c r="L66" s="168">
        <f t="shared" si="18"/>
        <v>0.4</v>
      </c>
      <c r="M66" s="168">
        <f t="shared" si="19"/>
        <v>0.2</v>
      </c>
      <c r="N66" s="168">
        <f t="shared" si="20"/>
        <v>0.4</v>
      </c>
      <c r="O66" s="168">
        <f t="shared" si="21"/>
        <v>0.5</v>
      </c>
      <c r="P66" s="165" t="str">
        <f t="shared" si="22"/>
        <v>6094313738545</v>
      </c>
      <c r="Q66" s="167">
        <f t="shared" si="23"/>
        <v>0.13999999999999999</v>
      </c>
      <c r="R66" s="167">
        <f t="shared" si="24"/>
        <v>0.4</v>
      </c>
      <c r="S66" s="167">
        <f t="shared" si="25"/>
        <v>0.4</v>
      </c>
      <c r="T66" s="169">
        <f t="shared" si="26"/>
        <v>7280</v>
      </c>
      <c r="U66" s="171">
        <v>0</v>
      </c>
      <c r="V66" s="170">
        <f t="shared" si="27"/>
        <v>0</v>
      </c>
      <c r="W66" s="171">
        <v>0</v>
      </c>
      <c r="X66" s="171">
        <f>(IF(VLOOKUP(VLOOKUP(AS66,[1]MAPPING!$B$16:$D$21,2,1),[1]MAPPING!$C$16:$E$21,2,0)=7000,0,VLOOKUP(VLOOKUP(AS66,[1]MAPPING!$B$16:$D$21,2,1),[1]MAPPING!$C$16:$E$21,2,0)))</f>
        <v>0</v>
      </c>
      <c r="Y66" s="171">
        <f>(K66*VLOOKUP(N66/K66,[1]MAPPING!$B$23:$C$30,2,10))</f>
        <v>0</v>
      </c>
      <c r="Z66" s="172">
        <f t="shared" si="28"/>
        <v>0</v>
      </c>
      <c r="AA66" s="172">
        <f t="shared" si="29"/>
        <v>0</v>
      </c>
      <c r="AB66" s="171">
        <v>0</v>
      </c>
      <c r="AC66" s="171">
        <f t="shared" si="30"/>
        <v>7280</v>
      </c>
      <c r="AD66" s="116">
        <f>ROUND(SUM(T66:AB66)/INVOICE!$I$5,2)</f>
        <v>5.22</v>
      </c>
      <c r="AF66" s="173" t="s">
        <v>685</v>
      </c>
      <c r="AG66" s="174" t="s">
        <v>350</v>
      </c>
      <c r="AH66" s="174" t="s">
        <v>686</v>
      </c>
      <c r="AI66" s="174" t="s">
        <v>992</v>
      </c>
      <c r="AJ66" s="174" t="s">
        <v>993</v>
      </c>
      <c r="AK66" s="174" t="s">
        <v>994</v>
      </c>
      <c r="AL66" s="174" t="s">
        <v>995</v>
      </c>
      <c r="AM66" s="174" t="s">
        <v>61</v>
      </c>
      <c r="AN66" s="175">
        <v>1</v>
      </c>
      <c r="AO66" s="176">
        <v>0.4</v>
      </c>
      <c r="AP66" s="176">
        <v>0.2</v>
      </c>
      <c r="AQ66" s="176">
        <v>0.4</v>
      </c>
      <c r="AR66" s="174" t="s">
        <v>204</v>
      </c>
      <c r="AS66" s="176">
        <v>73.44</v>
      </c>
      <c r="AT66" s="174" t="s">
        <v>62</v>
      </c>
      <c r="AU66" s="174" t="s">
        <v>62</v>
      </c>
      <c r="AV66" s="174" t="s">
        <v>62</v>
      </c>
      <c r="AW66" s="174" t="s">
        <v>62</v>
      </c>
      <c r="AX66" s="174" t="s">
        <v>61</v>
      </c>
      <c r="AY66" s="174" t="s">
        <v>691</v>
      </c>
      <c r="AZ66" s="174" t="s">
        <v>351</v>
      </c>
      <c r="BA66" s="174" t="s">
        <v>453</v>
      </c>
      <c r="BB66" s="174" t="s">
        <v>61</v>
      </c>
      <c r="BC66" s="174" t="s">
        <v>63</v>
      </c>
      <c r="BD66" s="174" t="s">
        <v>996</v>
      </c>
      <c r="BE66" s="174" t="s">
        <v>997</v>
      </c>
      <c r="BF66" s="174" t="s">
        <v>997</v>
      </c>
      <c r="BG66" s="174" t="s">
        <v>352</v>
      </c>
      <c r="BH66" s="174" t="s">
        <v>353</v>
      </c>
      <c r="BI66" s="174" t="s">
        <v>354</v>
      </c>
      <c r="BJ66" s="174" t="s">
        <v>208</v>
      </c>
      <c r="BK66" s="174" t="s">
        <v>64</v>
      </c>
      <c r="BL66" s="174" t="s">
        <v>61</v>
      </c>
      <c r="BM66" s="174" t="s">
        <v>209</v>
      </c>
    </row>
    <row r="67" spans="2:65" x14ac:dyDescent="0.3">
      <c r="B67" s="165">
        <f t="shared" si="0"/>
        <v>63</v>
      </c>
      <c r="C67" s="165" t="str">
        <f t="shared" si="9"/>
        <v>LHR</v>
      </c>
      <c r="D67" s="165" t="str">
        <f t="shared" si="10"/>
        <v>2025-09-25</v>
      </c>
      <c r="E67" s="165" t="str">
        <f t="shared" si="11"/>
        <v>99431913906</v>
      </c>
      <c r="F67" s="165" t="str">
        <f t="shared" si="12"/>
        <v>PGB022889235</v>
      </c>
      <c r="G67" s="165" t="str">
        <f t="shared" si="13"/>
        <v>최우혁</v>
      </c>
      <c r="H67" s="166" t="str">
        <f t="shared" si="14"/>
        <v>간이(Simple)</v>
      </c>
      <c r="I67" s="167">
        <f t="shared" si="15"/>
        <v>177.71</v>
      </c>
      <c r="J67" s="166" t="str">
        <f t="shared" si="16"/>
        <v>MODUBUY_UK (NYZ)</v>
      </c>
      <c r="K67" s="165">
        <f t="shared" si="17"/>
        <v>1</v>
      </c>
      <c r="L67" s="168">
        <f t="shared" si="18"/>
        <v>2.2000000000000002</v>
      </c>
      <c r="M67" s="168">
        <f t="shared" si="19"/>
        <v>0.2</v>
      </c>
      <c r="N67" s="168">
        <f t="shared" si="20"/>
        <v>2.2000000000000002</v>
      </c>
      <c r="O67" s="168">
        <f t="shared" si="21"/>
        <v>2.5</v>
      </c>
      <c r="P67" s="165" t="str">
        <f t="shared" si="22"/>
        <v>6094313739084</v>
      </c>
      <c r="Q67" s="167">
        <f t="shared" si="23"/>
        <v>0.13999999999999999</v>
      </c>
      <c r="R67" s="167">
        <f t="shared" si="24"/>
        <v>2.2000000000000002</v>
      </c>
      <c r="S67" s="167">
        <f t="shared" si="25"/>
        <v>2.2000000000000002</v>
      </c>
      <c r="T67" s="169">
        <f t="shared" si="26"/>
        <v>16190</v>
      </c>
      <c r="U67" s="171">
        <v>0</v>
      </c>
      <c r="V67" s="170">
        <f t="shared" si="27"/>
        <v>0</v>
      </c>
      <c r="W67" s="171">
        <v>0</v>
      </c>
      <c r="X67" s="171">
        <f>(IF(VLOOKUP(VLOOKUP(AS67,[1]MAPPING!$B$16:$D$21,2,1),[1]MAPPING!$C$16:$E$21,2,0)=7000,0,VLOOKUP(VLOOKUP(AS67,[1]MAPPING!$B$16:$D$21,2,1),[1]MAPPING!$C$16:$E$21,2,0)))</f>
        <v>0</v>
      </c>
      <c r="Y67" s="171">
        <f>(K67*VLOOKUP(N67/K67,[1]MAPPING!$B$23:$C$30,2,10))</f>
        <v>550</v>
      </c>
      <c r="Z67" s="172">
        <f t="shared" si="28"/>
        <v>0</v>
      </c>
      <c r="AA67" s="172">
        <f t="shared" si="29"/>
        <v>0</v>
      </c>
      <c r="AB67" s="171">
        <v>0</v>
      </c>
      <c r="AC67" s="171">
        <f t="shared" si="30"/>
        <v>16740</v>
      </c>
      <c r="AD67" s="116">
        <f>ROUND(SUM(T67:AB67)/INVOICE!$I$5,2)</f>
        <v>12.01</v>
      </c>
      <c r="AF67" s="173" t="s">
        <v>685</v>
      </c>
      <c r="AG67" s="174" t="s">
        <v>350</v>
      </c>
      <c r="AH67" s="174" t="s">
        <v>686</v>
      </c>
      <c r="AI67" s="174" t="s">
        <v>998</v>
      </c>
      <c r="AJ67" s="174" t="s">
        <v>467</v>
      </c>
      <c r="AK67" s="174" t="s">
        <v>468</v>
      </c>
      <c r="AL67" s="174" t="s">
        <v>469</v>
      </c>
      <c r="AM67" s="174" t="s">
        <v>61</v>
      </c>
      <c r="AN67" s="175">
        <v>1</v>
      </c>
      <c r="AO67" s="176">
        <v>2.2000000000000002</v>
      </c>
      <c r="AP67" s="176">
        <v>0.2</v>
      </c>
      <c r="AQ67" s="176">
        <v>2.2000000000000002</v>
      </c>
      <c r="AR67" s="174" t="s">
        <v>65</v>
      </c>
      <c r="AS67" s="176">
        <v>177.71</v>
      </c>
      <c r="AT67" s="174" t="s">
        <v>62</v>
      </c>
      <c r="AU67" s="174" t="s">
        <v>62</v>
      </c>
      <c r="AV67" s="174" t="s">
        <v>62</v>
      </c>
      <c r="AW67" s="174" t="s">
        <v>62</v>
      </c>
      <c r="AX67" s="174" t="s">
        <v>61</v>
      </c>
      <c r="AY67" s="174" t="s">
        <v>691</v>
      </c>
      <c r="AZ67" s="174" t="s">
        <v>351</v>
      </c>
      <c r="BA67" s="174" t="s">
        <v>999</v>
      </c>
      <c r="BB67" s="174" t="s">
        <v>61</v>
      </c>
      <c r="BC67" s="174" t="s">
        <v>63</v>
      </c>
      <c r="BD67" s="174" t="s">
        <v>1000</v>
      </c>
      <c r="BE67" s="174" t="s">
        <v>1001</v>
      </c>
      <c r="BF67" s="174" t="s">
        <v>1001</v>
      </c>
      <c r="BG67" s="174" t="s">
        <v>352</v>
      </c>
      <c r="BH67" s="174" t="s">
        <v>353</v>
      </c>
      <c r="BI67" s="174" t="s">
        <v>354</v>
      </c>
      <c r="BJ67" s="174" t="s">
        <v>208</v>
      </c>
      <c r="BK67" s="174" t="s">
        <v>64</v>
      </c>
      <c r="BL67" s="174" t="s">
        <v>61</v>
      </c>
      <c r="BM67" s="174" t="s">
        <v>209</v>
      </c>
    </row>
    <row r="68" spans="2:65" x14ac:dyDescent="0.3">
      <c r="B68" s="165">
        <f t="shared" si="0"/>
        <v>64</v>
      </c>
      <c r="C68" s="165" t="str">
        <f t="shared" si="9"/>
        <v>LHR</v>
      </c>
      <c r="D68" s="165" t="str">
        <f t="shared" si="10"/>
        <v>2025-09-25</v>
      </c>
      <c r="E68" s="165" t="str">
        <f t="shared" si="11"/>
        <v>99431913906</v>
      </c>
      <c r="F68" s="165" t="str">
        <f t="shared" si="12"/>
        <v>PGB022863001</v>
      </c>
      <c r="G68" s="165" t="str">
        <f t="shared" si="13"/>
        <v>이지영</v>
      </c>
      <c r="H68" s="166" t="str">
        <f t="shared" si="14"/>
        <v>목록(Manifest)</v>
      </c>
      <c r="I68" s="167">
        <f t="shared" si="15"/>
        <v>114.75</v>
      </c>
      <c r="J68" s="166" t="str">
        <f t="shared" si="16"/>
        <v>MODUBUY_UK (NYZ)</v>
      </c>
      <c r="K68" s="165">
        <f t="shared" si="17"/>
        <v>1</v>
      </c>
      <c r="L68" s="168">
        <f t="shared" si="18"/>
        <v>0.9</v>
      </c>
      <c r="M68" s="168">
        <f t="shared" si="19"/>
        <v>0.2</v>
      </c>
      <c r="N68" s="168">
        <f t="shared" si="20"/>
        <v>0.9</v>
      </c>
      <c r="O68" s="168">
        <f t="shared" si="21"/>
        <v>1</v>
      </c>
      <c r="P68" s="165" t="str">
        <f t="shared" si="22"/>
        <v>6094313739185</v>
      </c>
      <c r="Q68" s="167">
        <f t="shared" si="23"/>
        <v>0.13999999999999999</v>
      </c>
      <c r="R68" s="167">
        <f t="shared" si="24"/>
        <v>0.9</v>
      </c>
      <c r="S68" s="167">
        <f t="shared" si="25"/>
        <v>0.9</v>
      </c>
      <c r="T68" s="169">
        <f t="shared" si="26"/>
        <v>9755</v>
      </c>
      <c r="U68" s="171">
        <v>0</v>
      </c>
      <c r="V68" s="170">
        <f t="shared" si="27"/>
        <v>0</v>
      </c>
      <c r="W68" s="171">
        <v>0</v>
      </c>
      <c r="X68" s="171">
        <f>(IF(VLOOKUP(VLOOKUP(AS68,[1]MAPPING!$B$16:$D$21,2,1),[1]MAPPING!$C$16:$E$21,2,0)=7000,0,VLOOKUP(VLOOKUP(AS68,[1]MAPPING!$B$16:$D$21,2,1),[1]MAPPING!$C$16:$E$21,2,0)))</f>
        <v>0</v>
      </c>
      <c r="Y68" s="171">
        <f>(K68*VLOOKUP(N68/K68,[1]MAPPING!$B$23:$C$30,2,10))</f>
        <v>0</v>
      </c>
      <c r="Z68" s="172">
        <f t="shared" si="28"/>
        <v>0</v>
      </c>
      <c r="AA68" s="172">
        <f t="shared" si="29"/>
        <v>0</v>
      </c>
      <c r="AB68" s="171">
        <v>0</v>
      </c>
      <c r="AC68" s="171">
        <f t="shared" si="30"/>
        <v>9755</v>
      </c>
      <c r="AD68" s="116">
        <f>ROUND(SUM(T68:AB68)/INVOICE!$I$5,2)</f>
        <v>7</v>
      </c>
      <c r="AF68" s="173" t="s">
        <v>685</v>
      </c>
      <c r="AG68" s="174" t="s">
        <v>350</v>
      </c>
      <c r="AH68" s="174" t="s">
        <v>686</v>
      </c>
      <c r="AI68" s="174" t="s">
        <v>1002</v>
      </c>
      <c r="AJ68" s="174" t="s">
        <v>1003</v>
      </c>
      <c r="AK68" s="174" t="s">
        <v>1004</v>
      </c>
      <c r="AL68" s="174" t="s">
        <v>1005</v>
      </c>
      <c r="AM68" s="174" t="s">
        <v>61</v>
      </c>
      <c r="AN68" s="175">
        <v>1</v>
      </c>
      <c r="AO68" s="176">
        <v>0.9</v>
      </c>
      <c r="AP68" s="176">
        <v>0.2</v>
      </c>
      <c r="AQ68" s="176">
        <v>0.9</v>
      </c>
      <c r="AR68" s="174" t="s">
        <v>204</v>
      </c>
      <c r="AS68" s="176">
        <v>114.75</v>
      </c>
      <c r="AT68" s="174" t="s">
        <v>62</v>
      </c>
      <c r="AU68" s="174" t="s">
        <v>62</v>
      </c>
      <c r="AV68" s="174" t="s">
        <v>62</v>
      </c>
      <c r="AW68" s="174" t="s">
        <v>62</v>
      </c>
      <c r="AX68" s="174" t="s">
        <v>61</v>
      </c>
      <c r="AY68" s="174" t="s">
        <v>691</v>
      </c>
      <c r="AZ68" s="174" t="s">
        <v>351</v>
      </c>
      <c r="BA68" s="174" t="s">
        <v>529</v>
      </c>
      <c r="BB68" s="174" t="s">
        <v>61</v>
      </c>
      <c r="BC68" s="174" t="s">
        <v>63</v>
      </c>
      <c r="BD68" s="174" t="s">
        <v>1006</v>
      </c>
      <c r="BE68" s="174" t="s">
        <v>1007</v>
      </c>
      <c r="BF68" s="174" t="s">
        <v>1007</v>
      </c>
      <c r="BG68" s="174" t="s">
        <v>352</v>
      </c>
      <c r="BH68" s="174" t="s">
        <v>353</v>
      </c>
      <c r="BI68" s="174" t="s">
        <v>354</v>
      </c>
      <c r="BJ68" s="174" t="s">
        <v>208</v>
      </c>
      <c r="BK68" s="174" t="s">
        <v>64</v>
      </c>
      <c r="BL68" s="174" t="s">
        <v>61</v>
      </c>
      <c r="BM68" s="174" t="s">
        <v>209</v>
      </c>
    </row>
    <row r="69" spans="2:65" x14ac:dyDescent="0.3">
      <c r="B69" s="165">
        <f t="shared" ref="B69:B132" si="31">ROW()-4</f>
        <v>65</v>
      </c>
      <c r="C69" s="165" t="str">
        <f t="shared" si="9"/>
        <v>LHR</v>
      </c>
      <c r="D69" s="165" t="str">
        <f t="shared" si="10"/>
        <v>2025-09-25</v>
      </c>
      <c r="E69" s="165" t="str">
        <f t="shared" si="11"/>
        <v>99431913906</v>
      </c>
      <c r="F69" s="165" t="str">
        <f t="shared" si="12"/>
        <v>PGB022874824</v>
      </c>
      <c r="G69" s="165" t="str">
        <f t="shared" si="13"/>
        <v>이우창</v>
      </c>
      <c r="H69" s="166" t="str">
        <f t="shared" si="14"/>
        <v>간이(Simple)</v>
      </c>
      <c r="I69" s="167">
        <f t="shared" si="15"/>
        <v>197.1</v>
      </c>
      <c r="J69" s="166" t="str">
        <f t="shared" si="16"/>
        <v>MODUBUY_UK (NYZ)</v>
      </c>
      <c r="K69" s="165">
        <f t="shared" si="17"/>
        <v>1</v>
      </c>
      <c r="L69" s="168">
        <f t="shared" si="18"/>
        <v>0.4</v>
      </c>
      <c r="M69" s="168">
        <f t="shared" si="19"/>
        <v>0.2</v>
      </c>
      <c r="N69" s="168">
        <f t="shared" si="20"/>
        <v>0.4</v>
      </c>
      <c r="O69" s="168">
        <f t="shared" si="21"/>
        <v>0.5</v>
      </c>
      <c r="P69" s="165" t="str">
        <f t="shared" si="22"/>
        <v>6094313738157</v>
      </c>
      <c r="Q69" s="167">
        <f t="shared" si="23"/>
        <v>0.13999999999999999</v>
      </c>
      <c r="R69" s="167">
        <f t="shared" si="24"/>
        <v>0.4</v>
      </c>
      <c r="S69" s="167">
        <f t="shared" si="25"/>
        <v>0.4</v>
      </c>
      <c r="T69" s="169">
        <f t="shared" si="26"/>
        <v>7280</v>
      </c>
      <c r="U69" s="171">
        <v>0</v>
      </c>
      <c r="V69" s="170">
        <f t="shared" si="27"/>
        <v>0</v>
      </c>
      <c r="W69" s="171">
        <v>0</v>
      </c>
      <c r="X69" s="171">
        <f>(IF(VLOOKUP(VLOOKUP(AS69,[1]MAPPING!$B$16:$D$21,2,1),[1]MAPPING!$C$16:$E$21,2,0)=7000,0,VLOOKUP(VLOOKUP(AS69,[1]MAPPING!$B$16:$D$21,2,1),[1]MAPPING!$C$16:$E$21,2,0)))</f>
        <v>0</v>
      </c>
      <c r="Y69" s="171">
        <f>(K69*VLOOKUP(N69/K69,[1]MAPPING!$B$23:$C$30,2,10))</f>
        <v>0</v>
      </c>
      <c r="Z69" s="172">
        <f t="shared" si="28"/>
        <v>0</v>
      </c>
      <c r="AA69" s="172">
        <f t="shared" si="29"/>
        <v>0</v>
      </c>
      <c r="AB69" s="171">
        <v>0</v>
      </c>
      <c r="AC69" s="171">
        <f t="shared" si="30"/>
        <v>7280</v>
      </c>
      <c r="AD69" s="116">
        <f>ROUND(SUM(T69:AB69)/INVOICE!$I$5,2)</f>
        <v>5.22</v>
      </c>
      <c r="AF69" s="173" t="s">
        <v>685</v>
      </c>
      <c r="AG69" s="174" t="s">
        <v>350</v>
      </c>
      <c r="AH69" s="174" t="s">
        <v>686</v>
      </c>
      <c r="AI69" s="174" t="s">
        <v>1008</v>
      </c>
      <c r="AJ69" s="174" t="s">
        <v>1009</v>
      </c>
      <c r="AK69" s="174" t="s">
        <v>1010</v>
      </c>
      <c r="AL69" s="174" t="s">
        <v>1011</v>
      </c>
      <c r="AM69" s="174" t="s">
        <v>61</v>
      </c>
      <c r="AN69" s="175">
        <v>1</v>
      </c>
      <c r="AO69" s="176">
        <v>0.4</v>
      </c>
      <c r="AP69" s="176">
        <v>0.2</v>
      </c>
      <c r="AQ69" s="176">
        <v>0.4</v>
      </c>
      <c r="AR69" s="174" t="s">
        <v>65</v>
      </c>
      <c r="AS69" s="176">
        <v>197.1</v>
      </c>
      <c r="AT69" s="174" t="s">
        <v>62</v>
      </c>
      <c r="AU69" s="174" t="s">
        <v>62</v>
      </c>
      <c r="AV69" s="174" t="s">
        <v>62</v>
      </c>
      <c r="AW69" s="174" t="s">
        <v>62</v>
      </c>
      <c r="AX69" s="174" t="s">
        <v>61</v>
      </c>
      <c r="AY69" s="174" t="s">
        <v>691</v>
      </c>
      <c r="AZ69" s="174" t="s">
        <v>351</v>
      </c>
      <c r="BA69" s="174" t="s">
        <v>1012</v>
      </c>
      <c r="BB69" s="174" t="s">
        <v>61</v>
      </c>
      <c r="BC69" s="174" t="s">
        <v>63</v>
      </c>
      <c r="BD69" s="174" t="s">
        <v>1013</v>
      </c>
      <c r="BE69" s="174" t="s">
        <v>1014</v>
      </c>
      <c r="BF69" s="174" t="s">
        <v>1014</v>
      </c>
      <c r="BG69" s="174" t="s">
        <v>352</v>
      </c>
      <c r="BH69" s="174" t="s">
        <v>353</v>
      </c>
      <c r="BI69" s="174" t="s">
        <v>354</v>
      </c>
      <c r="BJ69" s="174" t="s">
        <v>208</v>
      </c>
      <c r="BK69" s="174" t="s">
        <v>64</v>
      </c>
      <c r="BL69" s="174" t="s">
        <v>61</v>
      </c>
      <c r="BM69" s="174" t="s">
        <v>209</v>
      </c>
    </row>
    <row r="70" spans="2:65" x14ac:dyDescent="0.3">
      <c r="B70" s="165">
        <f t="shared" si="31"/>
        <v>66</v>
      </c>
      <c r="C70" s="165" t="str">
        <f t="shared" si="9"/>
        <v>LHR</v>
      </c>
      <c r="D70" s="165" t="str">
        <f t="shared" si="10"/>
        <v>2025-09-25</v>
      </c>
      <c r="E70" s="165" t="str">
        <f t="shared" si="11"/>
        <v>99431913906</v>
      </c>
      <c r="F70" s="165" t="str">
        <f t="shared" si="12"/>
        <v>PGB022853555</v>
      </c>
      <c r="G70" s="165" t="str">
        <f t="shared" si="13"/>
        <v>송상아</v>
      </c>
      <c r="H70" s="166" t="str">
        <f t="shared" si="14"/>
        <v>목록(Manifest)</v>
      </c>
      <c r="I70" s="167">
        <f t="shared" si="15"/>
        <v>45.9</v>
      </c>
      <c r="J70" s="166" t="str">
        <f t="shared" si="16"/>
        <v>MODUBUY_UK (NYZ)</v>
      </c>
      <c r="K70" s="165">
        <f t="shared" si="17"/>
        <v>1</v>
      </c>
      <c r="L70" s="168">
        <f t="shared" si="18"/>
        <v>1.5</v>
      </c>
      <c r="M70" s="168">
        <f t="shared" si="19"/>
        <v>0.2</v>
      </c>
      <c r="N70" s="168">
        <f t="shared" si="20"/>
        <v>1.5</v>
      </c>
      <c r="O70" s="168">
        <f t="shared" si="21"/>
        <v>1.5</v>
      </c>
      <c r="P70" s="165" t="str">
        <f t="shared" si="22"/>
        <v>6094313738605</v>
      </c>
      <c r="Q70" s="167">
        <f t="shared" si="23"/>
        <v>0.13999999999999999</v>
      </c>
      <c r="R70" s="167">
        <f t="shared" si="24"/>
        <v>1.5</v>
      </c>
      <c r="S70" s="167">
        <f t="shared" si="25"/>
        <v>1.5</v>
      </c>
      <c r="T70" s="169">
        <f t="shared" si="26"/>
        <v>12725</v>
      </c>
      <c r="U70" s="171">
        <v>0</v>
      </c>
      <c r="V70" s="170">
        <f t="shared" si="27"/>
        <v>0</v>
      </c>
      <c r="W70" s="171">
        <v>0</v>
      </c>
      <c r="X70" s="171">
        <f>(IF(VLOOKUP(VLOOKUP(AS70,[1]MAPPING!$B$16:$D$21,2,1),[1]MAPPING!$C$16:$E$21,2,0)=7000,0,VLOOKUP(VLOOKUP(AS70,[1]MAPPING!$B$16:$D$21,2,1),[1]MAPPING!$C$16:$E$21,2,0)))</f>
        <v>0</v>
      </c>
      <c r="Y70" s="171">
        <f>(K70*VLOOKUP(N70/K70,[1]MAPPING!$B$23:$C$30,2,10))</f>
        <v>0</v>
      </c>
      <c r="Z70" s="172">
        <f t="shared" si="28"/>
        <v>0</v>
      </c>
      <c r="AA70" s="172">
        <f t="shared" si="29"/>
        <v>0</v>
      </c>
      <c r="AB70" s="171">
        <v>0</v>
      </c>
      <c r="AC70" s="171">
        <f t="shared" si="30"/>
        <v>12725</v>
      </c>
      <c r="AD70" s="116">
        <f>ROUND(SUM(T70:AB70)/INVOICE!$I$5,2)</f>
        <v>9.1300000000000008</v>
      </c>
      <c r="AF70" s="173" t="s">
        <v>685</v>
      </c>
      <c r="AG70" s="174" t="s">
        <v>350</v>
      </c>
      <c r="AH70" s="174" t="s">
        <v>686</v>
      </c>
      <c r="AI70" s="174" t="s">
        <v>1015</v>
      </c>
      <c r="AJ70" s="174" t="s">
        <v>432</v>
      </c>
      <c r="AK70" s="174" t="s">
        <v>433</v>
      </c>
      <c r="AL70" s="174" t="s">
        <v>434</v>
      </c>
      <c r="AM70" s="174" t="s">
        <v>61</v>
      </c>
      <c r="AN70" s="175">
        <v>1</v>
      </c>
      <c r="AO70" s="176">
        <v>1.5</v>
      </c>
      <c r="AP70" s="176">
        <v>0.2</v>
      </c>
      <c r="AQ70" s="176">
        <v>1.5</v>
      </c>
      <c r="AR70" s="174" t="s">
        <v>204</v>
      </c>
      <c r="AS70" s="176">
        <v>45.9</v>
      </c>
      <c r="AT70" s="174" t="s">
        <v>62</v>
      </c>
      <c r="AU70" s="174" t="s">
        <v>62</v>
      </c>
      <c r="AV70" s="174" t="s">
        <v>62</v>
      </c>
      <c r="AW70" s="174" t="s">
        <v>62</v>
      </c>
      <c r="AX70" s="174" t="s">
        <v>61</v>
      </c>
      <c r="AY70" s="174" t="s">
        <v>691</v>
      </c>
      <c r="AZ70" s="174" t="s">
        <v>351</v>
      </c>
      <c r="BA70" s="174" t="s">
        <v>392</v>
      </c>
      <c r="BB70" s="174" t="s">
        <v>61</v>
      </c>
      <c r="BC70" s="174" t="s">
        <v>63</v>
      </c>
      <c r="BD70" s="174" t="s">
        <v>1016</v>
      </c>
      <c r="BE70" s="174" t="s">
        <v>1017</v>
      </c>
      <c r="BF70" s="174" t="s">
        <v>1017</v>
      </c>
      <c r="BG70" s="174" t="s">
        <v>352</v>
      </c>
      <c r="BH70" s="174" t="s">
        <v>353</v>
      </c>
      <c r="BI70" s="174" t="s">
        <v>354</v>
      </c>
      <c r="BJ70" s="174" t="s">
        <v>208</v>
      </c>
      <c r="BK70" s="174" t="s">
        <v>64</v>
      </c>
      <c r="BL70" s="174" t="s">
        <v>61</v>
      </c>
      <c r="BM70" s="174" t="s">
        <v>209</v>
      </c>
    </row>
    <row r="71" spans="2:65" x14ac:dyDescent="0.3">
      <c r="B71" s="165">
        <f t="shared" si="31"/>
        <v>67</v>
      </c>
      <c r="C71" s="165" t="str">
        <f t="shared" ref="C71:C134" si="32">AG71</f>
        <v>LHR</v>
      </c>
      <c r="D71" s="165" t="str">
        <f t="shared" ref="D71:D134" si="33">AF71</f>
        <v>2025-09-25</v>
      </c>
      <c r="E71" s="165" t="str">
        <f t="shared" ref="E71:E134" si="34">AH71</f>
        <v>99431913906</v>
      </c>
      <c r="F71" s="165" t="str">
        <f t="shared" ref="F71:F134" si="35">AI71</f>
        <v>PGB022877030</v>
      </c>
      <c r="G71" s="165" t="str">
        <f t="shared" ref="G71:G134" si="36">AJ71</f>
        <v>오정환</v>
      </c>
      <c r="H71" s="166" t="str">
        <f t="shared" ref="H71:H134" si="37">AR71</f>
        <v>목록(Manifest)</v>
      </c>
      <c r="I71" s="167">
        <f t="shared" ref="I71:I134" si="38">AS71</f>
        <v>90.45</v>
      </c>
      <c r="J71" s="166" t="str">
        <f t="shared" ref="J71:J134" si="39">AZ71</f>
        <v>MODUBUY_UK (NYZ)</v>
      </c>
      <c r="K71" s="165">
        <f t="shared" ref="K71:K134" si="40">AN71</f>
        <v>1</v>
      </c>
      <c r="L71" s="168">
        <f t="shared" ref="L71:L134" si="41">AO71</f>
        <v>0.5</v>
      </c>
      <c r="M71" s="168">
        <f t="shared" ref="M71:M134" si="42">AP71</f>
        <v>1.3</v>
      </c>
      <c r="N71" s="168">
        <f t="shared" ref="N71:N134" si="43">AQ71</f>
        <v>1.3</v>
      </c>
      <c r="O71" s="168">
        <f t="shared" ref="O71:O134" si="44">CEILING(N71,0.5)</f>
        <v>1.5</v>
      </c>
      <c r="P71" s="165" t="str">
        <f t="shared" ref="P71:P134" si="45">BD71</f>
        <v>6094313738868</v>
      </c>
      <c r="Q71" s="167">
        <f t="shared" ref="Q71:Q134" si="46">M71*0.7</f>
        <v>0.90999999999999992</v>
      </c>
      <c r="R71" s="167">
        <f t="shared" ref="R71:R134" si="47">IF(L71&gt;=Q71,L71,Q71)</f>
        <v>0.90999999999999992</v>
      </c>
      <c r="S71" s="167">
        <f t="shared" ref="S71:S134" si="48">CEILING(R71,0.1)</f>
        <v>1</v>
      </c>
      <c r="T71" s="169">
        <f t="shared" ref="T71:T134" si="49">5795+(S71-0.1)/0.1*495</f>
        <v>10250</v>
      </c>
      <c r="U71" s="171">
        <v>0</v>
      </c>
      <c r="V71" s="170">
        <f t="shared" ref="V71:V134" si="50">2500*(K71-1)</f>
        <v>0</v>
      </c>
      <c r="W71" s="171">
        <v>0</v>
      </c>
      <c r="X71" s="171">
        <f>(IF(VLOOKUP(VLOOKUP(AS71,[1]MAPPING!$B$16:$D$21,2,1),[1]MAPPING!$C$16:$E$21,2,0)=7000,0,VLOOKUP(VLOOKUP(AS71,[1]MAPPING!$B$16:$D$21,2,1),[1]MAPPING!$C$16:$E$21,2,0)))</f>
        <v>0</v>
      </c>
      <c r="Y71" s="171">
        <f>(K71*VLOOKUP(N71/K71,[1]MAPPING!$B$23:$C$30,2,10))</f>
        <v>0</v>
      </c>
      <c r="Z71" s="172">
        <f t="shared" ref="Z71:Z134" si="51">IF(LEFT(AL71,2)="63",500,0)</f>
        <v>0</v>
      </c>
      <c r="AA71" s="172">
        <f t="shared" ref="AA71:AA134" si="52">IF(_xlfn.CEILING.MATH(S71-30,1)&lt;0,0,_xlfn.CEILING.MATH(S71-30,1))*400</f>
        <v>0</v>
      </c>
      <c r="AB71" s="171">
        <v>0</v>
      </c>
      <c r="AC71" s="171">
        <f t="shared" ref="AC71:AC134" si="53">SUM(T71:AB71)</f>
        <v>10250</v>
      </c>
      <c r="AD71" s="116">
        <f>ROUND(SUM(T71:AB71)/INVOICE!$I$5,2)</f>
        <v>7.35</v>
      </c>
      <c r="AF71" s="173" t="s">
        <v>685</v>
      </c>
      <c r="AG71" s="174" t="s">
        <v>350</v>
      </c>
      <c r="AH71" s="174" t="s">
        <v>686</v>
      </c>
      <c r="AI71" s="174" t="s">
        <v>1018</v>
      </c>
      <c r="AJ71" s="174" t="s">
        <v>1019</v>
      </c>
      <c r="AK71" s="174" t="s">
        <v>1020</v>
      </c>
      <c r="AL71" s="174" t="s">
        <v>1021</v>
      </c>
      <c r="AM71" s="174" t="s">
        <v>61</v>
      </c>
      <c r="AN71" s="175">
        <v>1</v>
      </c>
      <c r="AO71" s="176">
        <v>0.5</v>
      </c>
      <c r="AP71" s="176">
        <v>1.3</v>
      </c>
      <c r="AQ71" s="176">
        <v>1.3</v>
      </c>
      <c r="AR71" s="174" t="s">
        <v>204</v>
      </c>
      <c r="AS71" s="176">
        <v>90.45</v>
      </c>
      <c r="AT71" s="174" t="s">
        <v>62</v>
      </c>
      <c r="AU71" s="174" t="s">
        <v>62</v>
      </c>
      <c r="AV71" s="174" t="s">
        <v>62</v>
      </c>
      <c r="AW71" s="174" t="s">
        <v>62</v>
      </c>
      <c r="AX71" s="174" t="s">
        <v>61</v>
      </c>
      <c r="AY71" s="174" t="s">
        <v>691</v>
      </c>
      <c r="AZ71" s="174" t="s">
        <v>351</v>
      </c>
      <c r="BA71" s="174" t="s">
        <v>464</v>
      </c>
      <c r="BB71" s="174" t="s">
        <v>61</v>
      </c>
      <c r="BC71" s="174" t="s">
        <v>63</v>
      </c>
      <c r="BD71" s="174" t="s">
        <v>1022</v>
      </c>
      <c r="BE71" s="174" t="s">
        <v>1023</v>
      </c>
      <c r="BF71" s="174" t="s">
        <v>1023</v>
      </c>
      <c r="BG71" s="174" t="s">
        <v>352</v>
      </c>
      <c r="BH71" s="174" t="s">
        <v>353</v>
      </c>
      <c r="BI71" s="174" t="s">
        <v>354</v>
      </c>
      <c r="BJ71" s="174" t="s">
        <v>208</v>
      </c>
      <c r="BK71" s="174" t="s">
        <v>64</v>
      </c>
      <c r="BL71" s="174" t="s">
        <v>61</v>
      </c>
      <c r="BM71" s="174" t="s">
        <v>209</v>
      </c>
    </row>
    <row r="72" spans="2:65" x14ac:dyDescent="0.3">
      <c r="B72" s="165">
        <f t="shared" si="31"/>
        <v>68</v>
      </c>
      <c r="C72" s="165" t="str">
        <f t="shared" si="32"/>
        <v>LHR</v>
      </c>
      <c r="D72" s="165" t="str">
        <f t="shared" si="33"/>
        <v>2025-09-25</v>
      </c>
      <c r="E72" s="165" t="str">
        <f t="shared" si="34"/>
        <v>99431913906</v>
      </c>
      <c r="F72" s="165" t="str">
        <f t="shared" si="35"/>
        <v>PGB019614857</v>
      </c>
      <c r="G72" s="165" t="str">
        <f t="shared" si="36"/>
        <v>김재민</v>
      </c>
      <c r="H72" s="166" t="str">
        <f t="shared" si="37"/>
        <v>일반(목록배제,Normal-Manifest Exception)</v>
      </c>
      <c r="I72" s="167">
        <f t="shared" si="38"/>
        <v>74.25</v>
      </c>
      <c r="J72" s="166" t="str">
        <f t="shared" si="39"/>
        <v>MODUBUY_UK (NYZ)</v>
      </c>
      <c r="K72" s="165">
        <f t="shared" si="40"/>
        <v>1</v>
      </c>
      <c r="L72" s="168">
        <f t="shared" si="41"/>
        <v>3.3</v>
      </c>
      <c r="M72" s="168">
        <f t="shared" si="42"/>
        <v>0.2</v>
      </c>
      <c r="N72" s="168">
        <f t="shared" si="43"/>
        <v>3.3</v>
      </c>
      <c r="O72" s="168">
        <f t="shared" si="44"/>
        <v>3.5</v>
      </c>
      <c r="P72" s="165" t="str">
        <f t="shared" si="45"/>
        <v>6094313738706</v>
      </c>
      <c r="Q72" s="167">
        <f t="shared" si="46"/>
        <v>0.13999999999999999</v>
      </c>
      <c r="R72" s="167">
        <f t="shared" si="47"/>
        <v>3.3</v>
      </c>
      <c r="S72" s="167">
        <f t="shared" si="48"/>
        <v>3.3000000000000003</v>
      </c>
      <c r="T72" s="169">
        <f t="shared" si="49"/>
        <v>21635</v>
      </c>
      <c r="U72" s="171">
        <v>0</v>
      </c>
      <c r="V72" s="170">
        <f t="shared" si="50"/>
        <v>0</v>
      </c>
      <c r="W72" s="171">
        <v>0</v>
      </c>
      <c r="X72" s="171">
        <f>(IF(VLOOKUP(VLOOKUP(AS72,[1]MAPPING!$B$16:$D$21,2,1),[1]MAPPING!$C$16:$E$21,2,0)=7000,0,VLOOKUP(VLOOKUP(AS72,[1]MAPPING!$B$16:$D$21,2,1),[1]MAPPING!$C$16:$E$21,2,0)))</f>
        <v>0</v>
      </c>
      <c r="Y72" s="171">
        <f>(K72*VLOOKUP(N72/K72,[1]MAPPING!$B$23:$C$30,2,10))</f>
        <v>550</v>
      </c>
      <c r="Z72" s="172">
        <f t="shared" si="51"/>
        <v>0</v>
      </c>
      <c r="AA72" s="172">
        <f t="shared" si="52"/>
        <v>0</v>
      </c>
      <c r="AB72" s="171">
        <v>0</v>
      </c>
      <c r="AC72" s="171">
        <f t="shared" si="53"/>
        <v>22185</v>
      </c>
      <c r="AD72" s="116">
        <f>ROUND(SUM(T72:AB72)/INVOICE!$I$5,2)</f>
        <v>15.91</v>
      </c>
      <c r="AF72" s="173" t="s">
        <v>685</v>
      </c>
      <c r="AG72" s="174" t="s">
        <v>350</v>
      </c>
      <c r="AH72" s="174" t="s">
        <v>686</v>
      </c>
      <c r="AI72" s="174" t="s">
        <v>1024</v>
      </c>
      <c r="AJ72" s="174" t="s">
        <v>1025</v>
      </c>
      <c r="AK72" s="174" t="s">
        <v>1026</v>
      </c>
      <c r="AL72" s="174" t="s">
        <v>1027</v>
      </c>
      <c r="AM72" s="174" t="s">
        <v>61</v>
      </c>
      <c r="AN72" s="175">
        <v>1</v>
      </c>
      <c r="AO72" s="176">
        <v>3.3</v>
      </c>
      <c r="AP72" s="176">
        <v>0.2</v>
      </c>
      <c r="AQ72" s="176">
        <v>3.3</v>
      </c>
      <c r="AR72" s="174" t="s">
        <v>66</v>
      </c>
      <c r="AS72" s="176">
        <v>74.25</v>
      </c>
      <c r="AT72" s="174" t="s">
        <v>62</v>
      </c>
      <c r="AU72" s="174" t="s">
        <v>62</v>
      </c>
      <c r="AV72" s="174" t="s">
        <v>62</v>
      </c>
      <c r="AW72" s="174" t="s">
        <v>62</v>
      </c>
      <c r="AX72" s="174" t="s">
        <v>61</v>
      </c>
      <c r="AY72" s="174" t="s">
        <v>691</v>
      </c>
      <c r="AZ72" s="174" t="s">
        <v>351</v>
      </c>
      <c r="BA72" s="174" t="s">
        <v>632</v>
      </c>
      <c r="BB72" s="174" t="s">
        <v>61</v>
      </c>
      <c r="BC72" s="174" t="s">
        <v>63</v>
      </c>
      <c r="BD72" s="174" t="s">
        <v>1028</v>
      </c>
      <c r="BE72" s="174" t="s">
        <v>1029</v>
      </c>
      <c r="BF72" s="174" t="s">
        <v>1029</v>
      </c>
      <c r="BG72" s="174" t="s">
        <v>352</v>
      </c>
      <c r="BH72" s="174" t="s">
        <v>353</v>
      </c>
      <c r="BI72" s="174" t="s">
        <v>354</v>
      </c>
      <c r="BJ72" s="174" t="s">
        <v>208</v>
      </c>
      <c r="BK72" s="174" t="s">
        <v>64</v>
      </c>
      <c r="BL72" s="174" t="s">
        <v>61</v>
      </c>
      <c r="BM72" s="174" t="s">
        <v>209</v>
      </c>
    </row>
    <row r="73" spans="2:65" x14ac:dyDescent="0.3">
      <c r="B73" s="165">
        <f t="shared" si="31"/>
        <v>69</v>
      </c>
      <c r="C73" s="165" t="str">
        <f t="shared" si="32"/>
        <v>LHR</v>
      </c>
      <c r="D73" s="165" t="str">
        <f t="shared" si="33"/>
        <v>2025-09-25</v>
      </c>
      <c r="E73" s="165" t="str">
        <f t="shared" si="34"/>
        <v>99431913906</v>
      </c>
      <c r="F73" s="165" t="str">
        <f t="shared" si="35"/>
        <v>PGB019635707</v>
      </c>
      <c r="G73" s="165" t="str">
        <f t="shared" si="36"/>
        <v>이용선</v>
      </c>
      <c r="H73" s="166" t="str">
        <f t="shared" si="37"/>
        <v>목록(Manifest)</v>
      </c>
      <c r="I73" s="167">
        <f t="shared" si="38"/>
        <v>148.5</v>
      </c>
      <c r="J73" s="166" t="str">
        <f t="shared" si="39"/>
        <v>MODUBUY_UK (NYZ)</v>
      </c>
      <c r="K73" s="165">
        <f t="shared" si="40"/>
        <v>1</v>
      </c>
      <c r="L73" s="168">
        <f t="shared" si="41"/>
        <v>1.8</v>
      </c>
      <c r="M73" s="168">
        <f t="shared" si="42"/>
        <v>2.4</v>
      </c>
      <c r="N73" s="168">
        <f t="shared" si="43"/>
        <v>2.4</v>
      </c>
      <c r="O73" s="168">
        <f t="shared" si="44"/>
        <v>2.5</v>
      </c>
      <c r="P73" s="165" t="str">
        <f t="shared" si="45"/>
        <v>6094313739102</v>
      </c>
      <c r="Q73" s="167">
        <f t="shared" si="46"/>
        <v>1.68</v>
      </c>
      <c r="R73" s="167">
        <f t="shared" si="47"/>
        <v>1.8</v>
      </c>
      <c r="S73" s="167">
        <f t="shared" si="48"/>
        <v>1.8</v>
      </c>
      <c r="T73" s="169">
        <f t="shared" si="49"/>
        <v>14210</v>
      </c>
      <c r="U73" s="171">
        <v>0</v>
      </c>
      <c r="V73" s="170">
        <f t="shared" si="50"/>
        <v>0</v>
      </c>
      <c r="W73" s="171">
        <v>0</v>
      </c>
      <c r="X73" s="171">
        <f>(IF(VLOOKUP(VLOOKUP(AS73,[1]MAPPING!$B$16:$D$21,2,1),[1]MAPPING!$C$16:$E$21,2,0)=7000,0,VLOOKUP(VLOOKUP(AS73,[1]MAPPING!$B$16:$D$21,2,1),[1]MAPPING!$C$16:$E$21,2,0)))</f>
        <v>0</v>
      </c>
      <c r="Y73" s="171">
        <f>(K73*VLOOKUP(N73/K73,[1]MAPPING!$B$23:$C$30,2,10))</f>
        <v>550</v>
      </c>
      <c r="Z73" s="172">
        <f t="shared" si="51"/>
        <v>0</v>
      </c>
      <c r="AA73" s="172">
        <f t="shared" si="52"/>
        <v>0</v>
      </c>
      <c r="AB73" s="171">
        <v>0</v>
      </c>
      <c r="AC73" s="171">
        <f t="shared" si="53"/>
        <v>14760</v>
      </c>
      <c r="AD73" s="116">
        <f>ROUND(SUM(T73:AB73)/INVOICE!$I$5,2)</f>
        <v>10.59</v>
      </c>
      <c r="AF73" s="173" t="s">
        <v>685</v>
      </c>
      <c r="AG73" s="174" t="s">
        <v>350</v>
      </c>
      <c r="AH73" s="174" t="s">
        <v>686</v>
      </c>
      <c r="AI73" s="174" t="s">
        <v>1030</v>
      </c>
      <c r="AJ73" s="174" t="s">
        <v>1031</v>
      </c>
      <c r="AK73" s="174" t="s">
        <v>1032</v>
      </c>
      <c r="AL73" s="174" t="s">
        <v>1033</v>
      </c>
      <c r="AM73" s="174" t="s">
        <v>61</v>
      </c>
      <c r="AN73" s="175">
        <v>1</v>
      </c>
      <c r="AO73" s="176">
        <v>1.8</v>
      </c>
      <c r="AP73" s="176">
        <v>2.4</v>
      </c>
      <c r="AQ73" s="176">
        <v>2.4</v>
      </c>
      <c r="AR73" s="174" t="s">
        <v>204</v>
      </c>
      <c r="AS73" s="176">
        <v>148.5</v>
      </c>
      <c r="AT73" s="174" t="s">
        <v>62</v>
      </c>
      <c r="AU73" s="174" t="s">
        <v>62</v>
      </c>
      <c r="AV73" s="174" t="s">
        <v>62</v>
      </c>
      <c r="AW73" s="174" t="s">
        <v>62</v>
      </c>
      <c r="AX73" s="174" t="s">
        <v>61</v>
      </c>
      <c r="AY73" s="174" t="s">
        <v>691</v>
      </c>
      <c r="AZ73" s="174" t="s">
        <v>351</v>
      </c>
      <c r="BA73" s="174" t="s">
        <v>1034</v>
      </c>
      <c r="BB73" s="174" t="s">
        <v>61</v>
      </c>
      <c r="BC73" s="174" t="s">
        <v>63</v>
      </c>
      <c r="BD73" s="174" t="s">
        <v>1035</v>
      </c>
      <c r="BE73" s="174" t="s">
        <v>1036</v>
      </c>
      <c r="BF73" s="174" t="s">
        <v>1036</v>
      </c>
      <c r="BG73" s="174" t="s">
        <v>352</v>
      </c>
      <c r="BH73" s="174" t="s">
        <v>353</v>
      </c>
      <c r="BI73" s="174" t="s">
        <v>354</v>
      </c>
      <c r="BJ73" s="174" t="s">
        <v>208</v>
      </c>
      <c r="BK73" s="174" t="s">
        <v>64</v>
      </c>
      <c r="BL73" s="174" t="s">
        <v>61</v>
      </c>
      <c r="BM73" s="174" t="s">
        <v>209</v>
      </c>
    </row>
    <row r="74" spans="2:65" x14ac:dyDescent="0.3">
      <c r="B74" s="165">
        <f t="shared" si="31"/>
        <v>70</v>
      </c>
      <c r="C74" s="165" t="str">
        <f t="shared" si="32"/>
        <v>LHR</v>
      </c>
      <c r="D74" s="165" t="str">
        <f t="shared" si="33"/>
        <v>2025-09-25</v>
      </c>
      <c r="E74" s="165" t="str">
        <f t="shared" si="34"/>
        <v>99431913906</v>
      </c>
      <c r="F74" s="165" t="str">
        <f t="shared" si="35"/>
        <v>PGB022853459</v>
      </c>
      <c r="G74" s="165" t="str">
        <f t="shared" si="36"/>
        <v>백은지</v>
      </c>
      <c r="H74" s="166" t="str">
        <f t="shared" si="37"/>
        <v>목록(Manifest)</v>
      </c>
      <c r="I74" s="167">
        <f t="shared" si="38"/>
        <v>44.55</v>
      </c>
      <c r="J74" s="166" t="str">
        <f t="shared" si="39"/>
        <v>MODUBUY_UK (NYZ)</v>
      </c>
      <c r="K74" s="165">
        <f t="shared" si="40"/>
        <v>1</v>
      </c>
      <c r="L74" s="168">
        <f t="shared" si="41"/>
        <v>1.8</v>
      </c>
      <c r="M74" s="168">
        <f t="shared" si="42"/>
        <v>2.4</v>
      </c>
      <c r="N74" s="168">
        <f t="shared" si="43"/>
        <v>2.4</v>
      </c>
      <c r="O74" s="168">
        <f t="shared" si="44"/>
        <v>2.5</v>
      </c>
      <c r="P74" s="165" t="str">
        <f t="shared" si="45"/>
        <v>6094313738025</v>
      </c>
      <c r="Q74" s="167">
        <f t="shared" si="46"/>
        <v>1.68</v>
      </c>
      <c r="R74" s="167">
        <f t="shared" si="47"/>
        <v>1.8</v>
      </c>
      <c r="S74" s="167">
        <f t="shared" si="48"/>
        <v>1.8</v>
      </c>
      <c r="T74" s="169">
        <f t="shared" si="49"/>
        <v>14210</v>
      </c>
      <c r="U74" s="171">
        <v>0</v>
      </c>
      <c r="V74" s="170">
        <f t="shared" si="50"/>
        <v>0</v>
      </c>
      <c r="W74" s="171">
        <v>0</v>
      </c>
      <c r="X74" s="171">
        <f>(IF(VLOOKUP(VLOOKUP(AS74,[1]MAPPING!$B$16:$D$21,2,1),[1]MAPPING!$C$16:$E$21,2,0)=7000,0,VLOOKUP(VLOOKUP(AS74,[1]MAPPING!$B$16:$D$21,2,1),[1]MAPPING!$C$16:$E$21,2,0)))</f>
        <v>0</v>
      </c>
      <c r="Y74" s="171">
        <f>(K74*VLOOKUP(N74/K74,[1]MAPPING!$B$23:$C$30,2,10))</f>
        <v>550</v>
      </c>
      <c r="Z74" s="172">
        <f t="shared" si="51"/>
        <v>0</v>
      </c>
      <c r="AA74" s="172">
        <f t="shared" si="52"/>
        <v>0</v>
      </c>
      <c r="AB74" s="171">
        <v>0</v>
      </c>
      <c r="AC74" s="171">
        <f t="shared" si="53"/>
        <v>14760</v>
      </c>
      <c r="AD74" s="116">
        <f>ROUND(SUM(T74:AB74)/INVOICE!$I$5,2)</f>
        <v>10.59</v>
      </c>
      <c r="AF74" s="173" t="s">
        <v>685</v>
      </c>
      <c r="AG74" s="174" t="s">
        <v>350</v>
      </c>
      <c r="AH74" s="174" t="s">
        <v>686</v>
      </c>
      <c r="AI74" s="174" t="s">
        <v>1037</v>
      </c>
      <c r="AJ74" s="174" t="s">
        <v>492</v>
      </c>
      <c r="AK74" s="174" t="s">
        <v>493</v>
      </c>
      <c r="AL74" s="174" t="s">
        <v>494</v>
      </c>
      <c r="AM74" s="174" t="s">
        <v>61</v>
      </c>
      <c r="AN74" s="175">
        <v>1</v>
      </c>
      <c r="AO74" s="176">
        <v>1.8</v>
      </c>
      <c r="AP74" s="176">
        <v>2.4</v>
      </c>
      <c r="AQ74" s="176">
        <v>2.4</v>
      </c>
      <c r="AR74" s="174" t="s">
        <v>204</v>
      </c>
      <c r="AS74" s="176">
        <v>44.55</v>
      </c>
      <c r="AT74" s="174" t="s">
        <v>62</v>
      </c>
      <c r="AU74" s="174" t="s">
        <v>62</v>
      </c>
      <c r="AV74" s="174" t="s">
        <v>62</v>
      </c>
      <c r="AW74" s="174" t="s">
        <v>62</v>
      </c>
      <c r="AX74" s="174" t="s">
        <v>61</v>
      </c>
      <c r="AY74" s="174" t="s">
        <v>691</v>
      </c>
      <c r="AZ74" s="174" t="s">
        <v>351</v>
      </c>
      <c r="BA74" s="174" t="s">
        <v>358</v>
      </c>
      <c r="BB74" s="174" t="s">
        <v>61</v>
      </c>
      <c r="BC74" s="174" t="s">
        <v>63</v>
      </c>
      <c r="BD74" s="174" t="s">
        <v>1038</v>
      </c>
      <c r="BE74" s="174" t="s">
        <v>1039</v>
      </c>
      <c r="BF74" s="174" t="s">
        <v>1039</v>
      </c>
      <c r="BG74" s="174" t="s">
        <v>352</v>
      </c>
      <c r="BH74" s="174" t="s">
        <v>353</v>
      </c>
      <c r="BI74" s="174" t="s">
        <v>354</v>
      </c>
      <c r="BJ74" s="174" t="s">
        <v>208</v>
      </c>
      <c r="BK74" s="174" t="s">
        <v>64</v>
      </c>
      <c r="BL74" s="174" t="s">
        <v>61</v>
      </c>
      <c r="BM74" s="174" t="s">
        <v>209</v>
      </c>
    </row>
    <row r="75" spans="2:65" x14ac:dyDescent="0.3">
      <c r="B75" s="165">
        <f t="shared" si="31"/>
        <v>71</v>
      </c>
      <c r="C75" s="165" t="str">
        <f t="shared" si="32"/>
        <v>LHR</v>
      </c>
      <c r="D75" s="165" t="str">
        <f t="shared" si="33"/>
        <v>2025-09-25</v>
      </c>
      <c r="E75" s="165" t="str">
        <f t="shared" si="34"/>
        <v>99431913906</v>
      </c>
      <c r="F75" s="165" t="str">
        <f t="shared" si="35"/>
        <v>PGB022876462</v>
      </c>
      <c r="G75" s="165" t="str">
        <f t="shared" si="36"/>
        <v>신호찬</v>
      </c>
      <c r="H75" s="166" t="str">
        <f t="shared" si="37"/>
        <v>목록(Manifest)</v>
      </c>
      <c r="I75" s="167">
        <f t="shared" si="38"/>
        <v>73.44</v>
      </c>
      <c r="J75" s="166" t="str">
        <f t="shared" si="39"/>
        <v>MODUBUY_UK (NYZ)</v>
      </c>
      <c r="K75" s="165">
        <f t="shared" si="40"/>
        <v>1</v>
      </c>
      <c r="L75" s="168">
        <f t="shared" si="41"/>
        <v>0.4</v>
      </c>
      <c r="M75" s="168">
        <f t="shared" si="42"/>
        <v>0.2</v>
      </c>
      <c r="N75" s="168">
        <f t="shared" si="43"/>
        <v>0.4</v>
      </c>
      <c r="O75" s="168">
        <f t="shared" si="44"/>
        <v>0.5</v>
      </c>
      <c r="P75" s="165" t="str">
        <f t="shared" si="45"/>
        <v>6094313739283</v>
      </c>
      <c r="Q75" s="167">
        <f t="shared" si="46"/>
        <v>0.13999999999999999</v>
      </c>
      <c r="R75" s="167">
        <f t="shared" si="47"/>
        <v>0.4</v>
      </c>
      <c r="S75" s="167">
        <f t="shared" si="48"/>
        <v>0.4</v>
      </c>
      <c r="T75" s="169">
        <f t="shared" si="49"/>
        <v>7280</v>
      </c>
      <c r="U75" s="171">
        <v>0</v>
      </c>
      <c r="V75" s="170">
        <f t="shared" si="50"/>
        <v>0</v>
      </c>
      <c r="W75" s="171">
        <v>0</v>
      </c>
      <c r="X75" s="171">
        <f>(IF(VLOOKUP(VLOOKUP(AS75,[1]MAPPING!$B$16:$D$21,2,1),[1]MAPPING!$C$16:$E$21,2,0)=7000,0,VLOOKUP(VLOOKUP(AS75,[1]MAPPING!$B$16:$D$21,2,1),[1]MAPPING!$C$16:$E$21,2,0)))</f>
        <v>0</v>
      </c>
      <c r="Y75" s="171">
        <f>(K75*VLOOKUP(N75/K75,[1]MAPPING!$B$23:$C$30,2,10))</f>
        <v>0</v>
      </c>
      <c r="Z75" s="172">
        <f t="shared" si="51"/>
        <v>0</v>
      </c>
      <c r="AA75" s="172">
        <f t="shared" si="52"/>
        <v>0</v>
      </c>
      <c r="AB75" s="171">
        <v>0</v>
      </c>
      <c r="AC75" s="171">
        <f t="shared" si="53"/>
        <v>7280</v>
      </c>
      <c r="AD75" s="116">
        <f>ROUND(SUM(T75:AB75)/INVOICE!$I$5,2)</f>
        <v>5.22</v>
      </c>
      <c r="AF75" s="173" t="s">
        <v>685</v>
      </c>
      <c r="AG75" s="174" t="s">
        <v>350</v>
      </c>
      <c r="AH75" s="174" t="s">
        <v>686</v>
      </c>
      <c r="AI75" s="174" t="s">
        <v>1040</v>
      </c>
      <c r="AJ75" s="174" t="s">
        <v>1041</v>
      </c>
      <c r="AK75" s="174" t="s">
        <v>1042</v>
      </c>
      <c r="AL75" s="174" t="s">
        <v>1043</v>
      </c>
      <c r="AM75" s="174" t="s">
        <v>61</v>
      </c>
      <c r="AN75" s="175">
        <v>1</v>
      </c>
      <c r="AO75" s="176">
        <v>0.4</v>
      </c>
      <c r="AP75" s="176">
        <v>0.2</v>
      </c>
      <c r="AQ75" s="176">
        <v>0.4</v>
      </c>
      <c r="AR75" s="174" t="s">
        <v>204</v>
      </c>
      <c r="AS75" s="176">
        <v>73.44</v>
      </c>
      <c r="AT75" s="174" t="s">
        <v>62</v>
      </c>
      <c r="AU75" s="174" t="s">
        <v>62</v>
      </c>
      <c r="AV75" s="174" t="s">
        <v>62</v>
      </c>
      <c r="AW75" s="174" t="s">
        <v>62</v>
      </c>
      <c r="AX75" s="174" t="s">
        <v>61</v>
      </c>
      <c r="AY75" s="174" t="s">
        <v>691</v>
      </c>
      <c r="AZ75" s="174" t="s">
        <v>351</v>
      </c>
      <c r="BA75" s="174" t="s">
        <v>453</v>
      </c>
      <c r="BB75" s="174" t="s">
        <v>61</v>
      </c>
      <c r="BC75" s="174" t="s">
        <v>63</v>
      </c>
      <c r="BD75" s="174" t="s">
        <v>1044</v>
      </c>
      <c r="BE75" s="174" t="s">
        <v>1045</v>
      </c>
      <c r="BF75" s="174" t="s">
        <v>1045</v>
      </c>
      <c r="BG75" s="174" t="s">
        <v>352</v>
      </c>
      <c r="BH75" s="174" t="s">
        <v>353</v>
      </c>
      <c r="BI75" s="174" t="s">
        <v>354</v>
      </c>
      <c r="BJ75" s="174" t="s">
        <v>208</v>
      </c>
      <c r="BK75" s="174" t="s">
        <v>64</v>
      </c>
      <c r="BL75" s="174" t="s">
        <v>61</v>
      </c>
      <c r="BM75" s="174" t="s">
        <v>209</v>
      </c>
    </row>
    <row r="76" spans="2:65" x14ac:dyDescent="0.3">
      <c r="B76" s="165">
        <f t="shared" si="31"/>
        <v>72</v>
      </c>
      <c r="C76" s="165" t="str">
        <f t="shared" si="32"/>
        <v>LHR</v>
      </c>
      <c r="D76" s="165" t="str">
        <f t="shared" si="33"/>
        <v>2025-09-25</v>
      </c>
      <c r="E76" s="165" t="str">
        <f t="shared" si="34"/>
        <v>99431913906</v>
      </c>
      <c r="F76" s="165" t="str">
        <f t="shared" si="35"/>
        <v>PGB022858460</v>
      </c>
      <c r="G76" s="165" t="str">
        <f t="shared" si="36"/>
        <v>홍성익</v>
      </c>
      <c r="H76" s="166" t="str">
        <f t="shared" si="37"/>
        <v>일반(목록배제,Normal-Manifest Exception)</v>
      </c>
      <c r="I76" s="167">
        <f t="shared" si="38"/>
        <v>115.14</v>
      </c>
      <c r="J76" s="166" t="str">
        <f t="shared" si="39"/>
        <v>MODUBUY_UK (NYZ)</v>
      </c>
      <c r="K76" s="165">
        <f t="shared" si="40"/>
        <v>1</v>
      </c>
      <c r="L76" s="168">
        <f t="shared" si="41"/>
        <v>3.8</v>
      </c>
      <c r="M76" s="168">
        <f t="shared" si="42"/>
        <v>0.2</v>
      </c>
      <c r="N76" s="168">
        <f t="shared" si="43"/>
        <v>3.8</v>
      </c>
      <c r="O76" s="168">
        <f t="shared" si="44"/>
        <v>4</v>
      </c>
      <c r="P76" s="165" t="str">
        <f t="shared" si="45"/>
        <v>6094313738894</v>
      </c>
      <c r="Q76" s="167">
        <f t="shared" si="46"/>
        <v>0.13999999999999999</v>
      </c>
      <c r="R76" s="167">
        <f t="shared" si="47"/>
        <v>3.8</v>
      </c>
      <c r="S76" s="167">
        <f t="shared" si="48"/>
        <v>3.8000000000000003</v>
      </c>
      <c r="T76" s="169">
        <f t="shared" si="49"/>
        <v>24110</v>
      </c>
      <c r="U76" s="171">
        <v>0</v>
      </c>
      <c r="V76" s="170">
        <f t="shared" si="50"/>
        <v>0</v>
      </c>
      <c r="W76" s="171">
        <v>0</v>
      </c>
      <c r="X76" s="171">
        <f>(IF(VLOOKUP(VLOOKUP(AS76,[1]MAPPING!$B$16:$D$21,2,1),[1]MAPPING!$C$16:$E$21,2,0)=7000,0,VLOOKUP(VLOOKUP(AS76,[1]MAPPING!$B$16:$D$21,2,1),[1]MAPPING!$C$16:$E$21,2,0)))</f>
        <v>0</v>
      </c>
      <c r="Y76" s="171">
        <f>(K76*VLOOKUP(N76/K76,[1]MAPPING!$B$23:$C$30,2,10))</f>
        <v>550</v>
      </c>
      <c r="Z76" s="172">
        <f t="shared" si="51"/>
        <v>0</v>
      </c>
      <c r="AA76" s="172">
        <f t="shared" si="52"/>
        <v>0</v>
      </c>
      <c r="AB76" s="171">
        <v>0</v>
      </c>
      <c r="AC76" s="171">
        <f t="shared" si="53"/>
        <v>24660</v>
      </c>
      <c r="AD76" s="116">
        <f>ROUND(SUM(T76:AB76)/INVOICE!$I$5,2)</f>
        <v>17.690000000000001</v>
      </c>
      <c r="AF76" s="173" t="s">
        <v>685</v>
      </c>
      <c r="AG76" s="174" t="s">
        <v>350</v>
      </c>
      <c r="AH76" s="174" t="s">
        <v>686</v>
      </c>
      <c r="AI76" s="174" t="s">
        <v>1046</v>
      </c>
      <c r="AJ76" s="174" t="s">
        <v>435</v>
      </c>
      <c r="AK76" s="174" t="s">
        <v>436</v>
      </c>
      <c r="AL76" s="174" t="s">
        <v>437</v>
      </c>
      <c r="AM76" s="174" t="s">
        <v>61</v>
      </c>
      <c r="AN76" s="175">
        <v>1</v>
      </c>
      <c r="AO76" s="176">
        <v>3.8</v>
      </c>
      <c r="AP76" s="176">
        <v>0.2</v>
      </c>
      <c r="AQ76" s="176">
        <v>3.8</v>
      </c>
      <c r="AR76" s="174" t="s">
        <v>66</v>
      </c>
      <c r="AS76" s="176">
        <v>115.14</v>
      </c>
      <c r="AT76" s="174" t="s">
        <v>62</v>
      </c>
      <c r="AU76" s="174" t="s">
        <v>62</v>
      </c>
      <c r="AV76" s="174" t="s">
        <v>62</v>
      </c>
      <c r="AW76" s="174" t="s">
        <v>62</v>
      </c>
      <c r="AX76" s="174" t="s">
        <v>61</v>
      </c>
      <c r="AY76" s="174" t="s">
        <v>691</v>
      </c>
      <c r="AZ76" s="174" t="s">
        <v>351</v>
      </c>
      <c r="BA76" s="174" t="s">
        <v>358</v>
      </c>
      <c r="BB76" s="174" t="s">
        <v>61</v>
      </c>
      <c r="BC76" s="174" t="s">
        <v>63</v>
      </c>
      <c r="BD76" s="174" t="s">
        <v>1047</v>
      </c>
      <c r="BE76" s="174" t="s">
        <v>1048</v>
      </c>
      <c r="BF76" s="174" t="s">
        <v>1048</v>
      </c>
      <c r="BG76" s="174" t="s">
        <v>352</v>
      </c>
      <c r="BH76" s="174" t="s">
        <v>353</v>
      </c>
      <c r="BI76" s="174" t="s">
        <v>354</v>
      </c>
      <c r="BJ76" s="174" t="s">
        <v>208</v>
      </c>
      <c r="BK76" s="174" t="s">
        <v>64</v>
      </c>
      <c r="BL76" s="174" t="s">
        <v>61</v>
      </c>
      <c r="BM76" s="174" t="s">
        <v>209</v>
      </c>
    </row>
    <row r="77" spans="2:65" x14ac:dyDescent="0.3">
      <c r="B77" s="165">
        <f t="shared" si="31"/>
        <v>73</v>
      </c>
      <c r="C77" s="165" t="str">
        <f t="shared" si="32"/>
        <v>LHR</v>
      </c>
      <c r="D77" s="165" t="str">
        <f t="shared" si="33"/>
        <v>2025-09-25</v>
      </c>
      <c r="E77" s="165" t="str">
        <f t="shared" si="34"/>
        <v>99431913906</v>
      </c>
      <c r="F77" s="165" t="str">
        <f t="shared" si="35"/>
        <v>PGB019637787</v>
      </c>
      <c r="G77" s="165" t="str">
        <f t="shared" si="36"/>
        <v>김민기</v>
      </c>
      <c r="H77" s="166" t="str">
        <f t="shared" si="37"/>
        <v>목록(Manifest)</v>
      </c>
      <c r="I77" s="167">
        <f t="shared" si="38"/>
        <v>73.44</v>
      </c>
      <c r="J77" s="166" t="str">
        <f t="shared" si="39"/>
        <v>MODUBUY_UK (NYZ)</v>
      </c>
      <c r="K77" s="165">
        <f t="shared" si="40"/>
        <v>1</v>
      </c>
      <c r="L77" s="168">
        <f t="shared" si="41"/>
        <v>0.4</v>
      </c>
      <c r="M77" s="168">
        <f t="shared" si="42"/>
        <v>0.2</v>
      </c>
      <c r="N77" s="168">
        <f t="shared" si="43"/>
        <v>0.4</v>
      </c>
      <c r="O77" s="168">
        <f t="shared" si="44"/>
        <v>0.5</v>
      </c>
      <c r="P77" s="165" t="str">
        <f t="shared" si="45"/>
        <v>6094313738931</v>
      </c>
      <c r="Q77" s="167">
        <f t="shared" si="46"/>
        <v>0.13999999999999999</v>
      </c>
      <c r="R77" s="167">
        <f t="shared" si="47"/>
        <v>0.4</v>
      </c>
      <c r="S77" s="167">
        <f t="shared" si="48"/>
        <v>0.4</v>
      </c>
      <c r="T77" s="169">
        <f t="shared" si="49"/>
        <v>7280</v>
      </c>
      <c r="U77" s="171">
        <v>0</v>
      </c>
      <c r="V77" s="170">
        <f t="shared" si="50"/>
        <v>0</v>
      </c>
      <c r="W77" s="171">
        <v>0</v>
      </c>
      <c r="X77" s="171">
        <f>(IF(VLOOKUP(VLOOKUP(AS77,[1]MAPPING!$B$16:$D$21,2,1),[1]MAPPING!$C$16:$E$21,2,0)=7000,0,VLOOKUP(VLOOKUP(AS77,[1]MAPPING!$B$16:$D$21,2,1),[1]MAPPING!$C$16:$E$21,2,0)))</f>
        <v>0</v>
      </c>
      <c r="Y77" s="171">
        <f>(K77*VLOOKUP(N77/K77,[1]MAPPING!$B$23:$C$30,2,10))</f>
        <v>0</v>
      </c>
      <c r="Z77" s="172">
        <f t="shared" si="51"/>
        <v>0</v>
      </c>
      <c r="AA77" s="172">
        <f t="shared" si="52"/>
        <v>0</v>
      </c>
      <c r="AB77" s="171">
        <v>0</v>
      </c>
      <c r="AC77" s="171">
        <f t="shared" si="53"/>
        <v>7280</v>
      </c>
      <c r="AD77" s="116">
        <f>ROUND(SUM(T77:AB77)/INVOICE!$I$5,2)</f>
        <v>5.22</v>
      </c>
      <c r="AF77" s="173" t="s">
        <v>685</v>
      </c>
      <c r="AG77" s="174" t="s">
        <v>350</v>
      </c>
      <c r="AH77" s="174" t="s">
        <v>686</v>
      </c>
      <c r="AI77" s="174" t="s">
        <v>1049</v>
      </c>
      <c r="AJ77" s="174" t="s">
        <v>588</v>
      </c>
      <c r="AK77" s="174" t="s">
        <v>589</v>
      </c>
      <c r="AL77" s="174" t="s">
        <v>590</v>
      </c>
      <c r="AM77" s="174" t="s">
        <v>61</v>
      </c>
      <c r="AN77" s="175">
        <v>1</v>
      </c>
      <c r="AO77" s="176">
        <v>0.4</v>
      </c>
      <c r="AP77" s="176">
        <v>0.2</v>
      </c>
      <c r="AQ77" s="176">
        <v>0.4</v>
      </c>
      <c r="AR77" s="174" t="s">
        <v>204</v>
      </c>
      <c r="AS77" s="176">
        <v>73.44</v>
      </c>
      <c r="AT77" s="174" t="s">
        <v>62</v>
      </c>
      <c r="AU77" s="174" t="s">
        <v>62</v>
      </c>
      <c r="AV77" s="174" t="s">
        <v>62</v>
      </c>
      <c r="AW77" s="174" t="s">
        <v>62</v>
      </c>
      <c r="AX77" s="174" t="s">
        <v>61</v>
      </c>
      <c r="AY77" s="174" t="s">
        <v>691</v>
      </c>
      <c r="AZ77" s="174" t="s">
        <v>351</v>
      </c>
      <c r="BA77" s="174" t="s">
        <v>453</v>
      </c>
      <c r="BB77" s="174" t="s">
        <v>61</v>
      </c>
      <c r="BC77" s="174" t="s">
        <v>63</v>
      </c>
      <c r="BD77" s="174" t="s">
        <v>1050</v>
      </c>
      <c r="BE77" s="174" t="s">
        <v>1051</v>
      </c>
      <c r="BF77" s="174" t="s">
        <v>1051</v>
      </c>
      <c r="BG77" s="174" t="s">
        <v>352</v>
      </c>
      <c r="BH77" s="174" t="s">
        <v>353</v>
      </c>
      <c r="BI77" s="174" t="s">
        <v>354</v>
      </c>
      <c r="BJ77" s="174" t="s">
        <v>208</v>
      </c>
      <c r="BK77" s="174" t="s">
        <v>64</v>
      </c>
      <c r="BL77" s="174" t="s">
        <v>61</v>
      </c>
      <c r="BM77" s="174" t="s">
        <v>209</v>
      </c>
    </row>
    <row r="78" spans="2:65" x14ac:dyDescent="0.3">
      <c r="B78" s="165">
        <f t="shared" si="31"/>
        <v>74</v>
      </c>
      <c r="C78" s="165" t="str">
        <f t="shared" si="32"/>
        <v>LHR</v>
      </c>
      <c r="D78" s="165" t="str">
        <f t="shared" si="33"/>
        <v>2025-09-25</v>
      </c>
      <c r="E78" s="165" t="str">
        <f t="shared" si="34"/>
        <v>99431913906</v>
      </c>
      <c r="F78" s="165" t="str">
        <f t="shared" si="35"/>
        <v>PGB022877134</v>
      </c>
      <c r="G78" s="165" t="str">
        <f t="shared" si="36"/>
        <v>이경환</v>
      </c>
      <c r="H78" s="166" t="str">
        <f t="shared" si="37"/>
        <v>목록(Manifest)</v>
      </c>
      <c r="I78" s="167">
        <f t="shared" si="38"/>
        <v>73.44</v>
      </c>
      <c r="J78" s="166" t="str">
        <f t="shared" si="39"/>
        <v>MODUBUY_UK (NYZ)</v>
      </c>
      <c r="K78" s="165">
        <f t="shared" si="40"/>
        <v>1</v>
      </c>
      <c r="L78" s="168">
        <f t="shared" si="41"/>
        <v>0.7</v>
      </c>
      <c r="M78" s="168">
        <f t="shared" si="42"/>
        <v>0.2</v>
      </c>
      <c r="N78" s="168">
        <f t="shared" si="43"/>
        <v>0.7</v>
      </c>
      <c r="O78" s="168">
        <f t="shared" si="44"/>
        <v>1</v>
      </c>
      <c r="P78" s="165" t="str">
        <f t="shared" si="45"/>
        <v>6094313739005</v>
      </c>
      <c r="Q78" s="167">
        <f t="shared" si="46"/>
        <v>0.13999999999999999</v>
      </c>
      <c r="R78" s="167">
        <f t="shared" si="47"/>
        <v>0.7</v>
      </c>
      <c r="S78" s="167">
        <f t="shared" si="48"/>
        <v>0.70000000000000007</v>
      </c>
      <c r="T78" s="169">
        <f t="shared" si="49"/>
        <v>8765</v>
      </c>
      <c r="U78" s="171">
        <v>0</v>
      </c>
      <c r="V78" s="170">
        <f t="shared" si="50"/>
        <v>0</v>
      </c>
      <c r="W78" s="171">
        <v>0</v>
      </c>
      <c r="X78" s="171">
        <f>(IF(VLOOKUP(VLOOKUP(AS78,[1]MAPPING!$B$16:$D$21,2,1),[1]MAPPING!$C$16:$E$21,2,0)=7000,0,VLOOKUP(VLOOKUP(AS78,[1]MAPPING!$B$16:$D$21,2,1),[1]MAPPING!$C$16:$E$21,2,0)))</f>
        <v>0</v>
      </c>
      <c r="Y78" s="171">
        <f>(K78*VLOOKUP(N78/K78,[1]MAPPING!$B$23:$C$30,2,10))</f>
        <v>0</v>
      </c>
      <c r="Z78" s="172">
        <f t="shared" si="51"/>
        <v>0</v>
      </c>
      <c r="AA78" s="172">
        <f t="shared" si="52"/>
        <v>0</v>
      </c>
      <c r="AB78" s="171">
        <v>0</v>
      </c>
      <c r="AC78" s="171">
        <f t="shared" si="53"/>
        <v>8765</v>
      </c>
      <c r="AD78" s="116">
        <f>ROUND(SUM(T78:AB78)/INVOICE!$I$5,2)</f>
        <v>6.29</v>
      </c>
      <c r="AF78" s="173" t="s">
        <v>685</v>
      </c>
      <c r="AG78" s="174" t="s">
        <v>350</v>
      </c>
      <c r="AH78" s="174" t="s">
        <v>686</v>
      </c>
      <c r="AI78" s="174" t="s">
        <v>1052</v>
      </c>
      <c r="AJ78" s="174" t="s">
        <v>1053</v>
      </c>
      <c r="AK78" s="174" t="s">
        <v>1054</v>
      </c>
      <c r="AL78" s="174" t="s">
        <v>1055</v>
      </c>
      <c r="AM78" s="174" t="s">
        <v>61</v>
      </c>
      <c r="AN78" s="175">
        <v>1</v>
      </c>
      <c r="AO78" s="176">
        <v>0.7</v>
      </c>
      <c r="AP78" s="176">
        <v>0.2</v>
      </c>
      <c r="AQ78" s="176">
        <v>0.7</v>
      </c>
      <c r="AR78" s="174" t="s">
        <v>204</v>
      </c>
      <c r="AS78" s="176">
        <v>73.44</v>
      </c>
      <c r="AT78" s="174" t="s">
        <v>62</v>
      </c>
      <c r="AU78" s="174" t="s">
        <v>62</v>
      </c>
      <c r="AV78" s="174" t="s">
        <v>62</v>
      </c>
      <c r="AW78" s="174" t="s">
        <v>62</v>
      </c>
      <c r="AX78" s="174" t="s">
        <v>61</v>
      </c>
      <c r="AY78" s="174" t="s">
        <v>691</v>
      </c>
      <c r="AZ78" s="174" t="s">
        <v>351</v>
      </c>
      <c r="BA78" s="174" t="s">
        <v>453</v>
      </c>
      <c r="BB78" s="174" t="s">
        <v>61</v>
      </c>
      <c r="BC78" s="174" t="s">
        <v>63</v>
      </c>
      <c r="BD78" s="174" t="s">
        <v>1056</v>
      </c>
      <c r="BE78" s="174" t="s">
        <v>1057</v>
      </c>
      <c r="BF78" s="174" t="s">
        <v>1057</v>
      </c>
      <c r="BG78" s="174" t="s">
        <v>352</v>
      </c>
      <c r="BH78" s="174" t="s">
        <v>353</v>
      </c>
      <c r="BI78" s="174" t="s">
        <v>354</v>
      </c>
      <c r="BJ78" s="174" t="s">
        <v>208</v>
      </c>
      <c r="BK78" s="174" t="s">
        <v>64</v>
      </c>
      <c r="BL78" s="174" t="s">
        <v>61</v>
      </c>
      <c r="BM78" s="174" t="s">
        <v>209</v>
      </c>
    </row>
    <row r="79" spans="2:65" x14ac:dyDescent="0.3">
      <c r="B79" s="165">
        <f t="shared" si="31"/>
        <v>75</v>
      </c>
      <c r="C79" s="165" t="str">
        <f t="shared" si="32"/>
        <v>LHR</v>
      </c>
      <c r="D79" s="165" t="str">
        <f t="shared" si="33"/>
        <v>2025-09-25</v>
      </c>
      <c r="E79" s="165" t="str">
        <f t="shared" si="34"/>
        <v>99431913906</v>
      </c>
      <c r="F79" s="165" t="str">
        <f t="shared" si="35"/>
        <v>PGB022860210</v>
      </c>
      <c r="G79" s="165" t="str">
        <f t="shared" si="36"/>
        <v>유경선</v>
      </c>
      <c r="H79" s="166" t="str">
        <f t="shared" si="37"/>
        <v>목록(Manifest)</v>
      </c>
      <c r="I79" s="167">
        <f t="shared" si="38"/>
        <v>73.44</v>
      </c>
      <c r="J79" s="166" t="str">
        <f t="shared" si="39"/>
        <v>MODUBUY_UK (NYZ)</v>
      </c>
      <c r="K79" s="165">
        <f t="shared" si="40"/>
        <v>1</v>
      </c>
      <c r="L79" s="168">
        <f t="shared" si="41"/>
        <v>0.5</v>
      </c>
      <c r="M79" s="168">
        <f t="shared" si="42"/>
        <v>0.2</v>
      </c>
      <c r="N79" s="168">
        <f t="shared" si="43"/>
        <v>0.5</v>
      </c>
      <c r="O79" s="168">
        <f t="shared" si="44"/>
        <v>0.5</v>
      </c>
      <c r="P79" s="165" t="str">
        <f t="shared" si="45"/>
        <v>6094313737846</v>
      </c>
      <c r="Q79" s="167">
        <f t="shared" si="46"/>
        <v>0.13999999999999999</v>
      </c>
      <c r="R79" s="167">
        <f t="shared" si="47"/>
        <v>0.5</v>
      </c>
      <c r="S79" s="167">
        <f t="shared" si="48"/>
        <v>0.5</v>
      </c>
      <c r="T79" s="169">
        <f t="shared" si="49"/>
        <v>7775</v>
      </c>
      <c r="U79" s="171">
        <v>0</v>
      </c>
      <c r="V79" s="170">
        <f t="shared" si="50"/>
        <v>0</v>
      </c>
      <c r="W79" s="171">
        <v>0</v>
      </c>
      <c r="X79" s="171">
        <f>(IF(VLOOKUP(VLOOKUP(AS79,[1]MAPPING!$B$16:$D$21,2,1),[1]MAPPING!$C$16:$E$21,2,0)=7000,0,VLOOKUP(VLOOKUP(AS79,[1]MAPPING!$B$16:$D$21,2,1),[1]MAPPING!$C$16:$E$21,2,0)))</f>
        <v>0</v>
      </c>
      <c r="Y79" s="171">
        <f>(K79*VLOOKUP(N79/K79,[1]MAPPING!$B$23:$C$30,2,10))</f>
        <v>0</v>
      </c>
      <c r="Z79" s="172">
        <f t="shared" si="51"/>
        <v>0</v>
      </c>
      <c r="AA79" s="172">
        <f t="shared" si="52"/>
        <v>0</v>
      </c>
      <c r="AB79" s="171">
        <v>0</v>
      </c>
      <c r="AC79" s="171">
        <f t="shared" si="53"/>
        <v>7775</v>
      </c>
      <c r="AD79" s="116">
        <f>ROUND(SUM(T79:AB79)/INVOICE!$I$5,2)</f>
        <v>5.58</v>
      </c>
      <c r="AF79" s="173" t="s">
        <v>685</v>
      </c>
      <c r="AG79" s="174" t="s">
        <v>350</v>
      </c>
      <c r="AH79" s="174" t="s">
        <v>686</v>
      </c>
      <c r="AI79" s="174" t="s">
        <v>1058</v>
      </c>
      <c r="AJ79" s="174" t="s">
        <v>1059</v>
      </c>
      <c r="AK79" s="174" t="s">
        <v>1060</v>
      </c>
      <c r="AL79" s="174" t="s">
        <v>1061</v>
      </c>
      <c r="AM79" s="174" t="s">
        <v>61</v>
      </c>
      <c r="AN79" s="175">
        <v>1</v>
      </c>
      <c r="AO79" s="176">
        <v>0.5</v>
      </c>
      <c r="AP79" s="176">
        <v>0.2</v>
      </c>
      <c r="AQ79" s="176">
        <v>0.5</v>
      </c>
      <c r="AR79" s="174" t="s">
        <v>204</v>
      </c>
      <c r="AS79" s="176">
        <v>73.44</v>
      </c>
      <c r="AT79" s="174" t="s">
        <v>62</v>
      </c>
      <c r="AU79" s="174" t="s">
        <v>62</v>
      </c>
      <c r="AV79" s="174" t="s">
        <v>62</v>
      </c>
      <c r="AW79" s="174" t="s">
        <v>62</v>
      </c>
      <c r="AX79" s="174" t="s">
        <v>61</v>
      </c>
      <c r="AY79" s="174" t="s">
        <v>691</v>
      </c>
      <c r="AZ79" s="174" t="s">
        <v>351</v>
      </c>
      <c r="BA79" s="174" t="s">
        <v>453</v>
      </c>
      <c r="BB79" s="174" t="s">
        <v>61</v>
      </c>
      <c r="BC79" s="174" t="s">
        <v>63</v>
      </c>
      <c r="BD79" s="174" t="s">
        <v>1062</v>
      </c>
      <c r="BE79" s="174" t="s">
        <v>1063</v>
      </c>
      <c r="BF79" s="174" t="s">
        <v>1063</v>
      </c>
      <c r="BG79" s="174" t="s">
        <v>352</v>
      </c>
      <c r="BH79" s="174" t="s">
        <v>353</v>
      </c>
      <c r="BI79" s="174" t="s">
        <v>354</v>
      </c>
      <c r="BJ79" s="174" t="s">
        <v>208</v>
      </c>
      <c r="BK79" s="174" t="s">
        <v>64</v>
      </c>
      <c r="BL79" s="174" t="s">
        <v>61</v>
      </c>
      <c r="BM79" s="174" t="s">
        <v>209</v>
      </c>
    </row>
    <row r="80" spans="2:65" x14ac:dyDescent="0.3">
      <c r="B80" s="165">
        <f t="shared" si="31"/>
        <v>76</v>
      </c>
      <c r="C80" s="165" t="str">
        <f t="shared" si="32"/>
        <v>LHR</v>
      </c>
      <c r="D80" s="165" t="str">
        <f t="shared" si="33"/>
        <v>2025-09-25</v>
      </c>
      <c r="E80" s="165" t="str">
        <f t="shared" si="34"/>
        <v>99431913906</v>
      </c>
      <c r="F80" s="165" t="str">
        <f t="shared" si="35"/>
        <v>PGB022893317</v>
      </c>
      <c r="G80" s="165" t="str">
        <f t="shared" si="36"/>
        <v>최아름</v>
      </c>
      <c r="H80" s="166" t="str">
        <f t="shared" si="37"/>
        <v>목록(Manifest)</v>
      </c>
      <c r="I80" s="167">
        <f t="shared" si="38"/>
        <v>74.92</v>
      </c>
      <c r="J80" s="166" t="str">
        <f t="shared" si="39"/>
        <v>MODUBUY_UK (NYZ)</v>
      </c>
      <c r="K80" s="165">
        <f t="shared" si="40"/>
        <v>1</v>
      </c>
      <c r="L80" s="168">
        <f t="shared" si="41"/>
        <v>0.7</v>
      </c>
      <c r="M80" s="168">
        <f t="shared" si="42"/>
        <v>0.2</v>
      </c>
      <c r="N80" s="168">
        <f t="shared" si="43"/>
        <v>0.7</v>
      </c>
      <c r="O80" s="168">
        <f t="shared" si="44"/>
        <v>1</v>
      </c>
      <c r="P80" s="165" t="str">
        <f t="shared" si="45"/>
        <v>6094313739097</v>
      </c>
      <c r="Q80" s="167">
        <f t="shared" si="46"/>
        <v>0.13999999999999999</v>
      </c>
      <c r="R80" s="167">
        <f t="shared" si="47"/>
        <v>0.7</v>
      </c>
      <c r="S80" s="167">
        <f t="shared" si="48"/>
        <v>0.70000000000000007</v>
      </c>
      <c r="T80" s="169">
        <f t="shared" si="49"/>
        <v>8765</v>
      </c>
      <c r="U80" s="171">
        <v>0</v>
      </c>
      <c r="V80" s="170">
        <f t="shared" si="50"/>
        <v>0</v>
      </c>
      <c r="W80" s="171">
        <v>0</v>
      </c>
      <c r="X80" s="171">
        <f>(IF(VLOOKUP(VLOOKUP(AS80,[1]MAPPING!$B$16:$D$21,2,1),[1]MAPPING!$C$16:$E$21,2,0)=7000,0,VLOOKUP(VLOOKUP(AS80,[1]MAPPING!$B$16:$D$21,2,1),[1]MAPPING!$C$16:$E$21,2,0)))</f>
        <v>0</v>
      </c>
      <c r="Y80" s="171">
        <f>(K80*VLOOKUP(N80/K80,[1]MAPPING!$B$23:$C$30,2,10))</f>
        <v>0</v>
      </c>
      <c r="Z80" s="172">
        <f t="shared" si="51"/>
        <v>0</v>
      </c>
      <c r="AA80" s="172">
        <f t="shared" si="52"/>
        <v>0</v>
      </c>
      <c r="AB80" s="171">
        <v>0</v>
      </c>
      <c r="AC80" s="171">
        <f t="shared" si="53"/>
        <v>8765</v>
      </c>
      <c r="AD80" s="116">
        <f>ROUND(SUM(T80:AB80)/INVOICE!$I$5,2)</f>
        <v>6.29</v>
      </c>
      <c r="AF80" s="173" t="s">
        <v>685</v>
      </c>
      <c r="AG80" s="174" t="s">
        <v>350</v>
      </c>
      <c r="AH80" s="174" t="s">
        <v>686</v>
      </c>
      <c r="AI80" s="174" t="s">
        <v>1064</v>
      </c>
      <c r="AJ80" s="174" t="s">
        <v>1065</v>
      </c>
      <c r="AK80" s="174" t="s">
        <v>1066</v>
      </c>
      <c r="AL80" s="174" t="s">
        <v>1067</v>
      </c>
      <c r="AM80" s="174" t="s">
        <v>61</v>
      </c>
      <c r="AN80" s="175">
        <v>1</v>
      </c>
      <c r="AO80" s="176">
        <v>0.7</v>
      </c>
      <c r="AP80" s="176">
        <v>0.2</v>
      </c>
      <c r="AQ80" s="176">
        <v>0.7</v>
      </c>
      <c r="AR80" s="174" t="s">
        <v>204</v>
      </c>
      <c r="AS80" s="176">
        <v>74.92</v>
      </c>
      <c r="AT80" s="174" t="s">
        <v>62</v>
      </c>
      <c r="AU80" s="174" t="s">
        <v>62</v>
      </c>
      <c r="AV80" s="174" t="s">
        <v>62</v>
      </c>
      <c r="AW80" s="174" t="s">
        <v>62</v>
      </c>
      <c r="AX80" s="174" t="s">
        <v>61</v>
      </c>
      <c r="AY80" s="174" t="s">
        <v>691</v>
      </c>
      <c r="AZ80" s="174" t="s">
        <v>351</v>
      </c>
      <c r="BA80" s="174" t="s">
        <v>1068</v>
      </c>
      <c r="BB80" s="174" t="s">
        <v>61</v>
      </c>
      <c r="BC80" s="174" t="s">
        <v>63</v>
      </c>
      <c r="BD80" s="174" t="s">
        <v>1069</v>
      </c>
      <c r="BE80" s="174" t="s">
        <v>1070</v>
      </c>
      <c r="BF80" s="174" t="s">
        <v>1070</v>
      </c>
      <c r="BG80" s="174" t="s">
        <v>352</v>
      </c>
      <c r="BH80" s="174" t="s">
        <v>353</v>
      </c>
      <c r="BI80" s="174" t="s">
        <v>354</v>
      </c>
      <c r="BJ80" s="174" t="s">
        <v>208</v>
      </c>
      <c r="BK80" s="174" t="s">
        <v>64</v>
      </c>
      <c r="BL80" s="174" t="s">
        <v>61</v>
      </c>
      <c r="BM80" s="174" t="s">
        <v>209</v>
      </c>
    </row>
    <row r="81" spans="2:65" x14ac:dyDescent="0.3">
      <c r="B81" s="165">
        <f t="shared" si="31"/>
        <v>77</v>
      </c>
      <c r="C81" s="165" t="str">
        <f t="shared" si="32"/>
        <v>LHR</v>
      </c>
      <c r="D81" s="165" t="str">
        <f t="shared" si="33"/>
        <v>2025-09-25</v>
      </c>
      <c r="E81" s="165" t="str">
        <f t="shared" si="34"/>
        <v>99431913906</v>
      </c>
      <c r="F81" s="165" t="str">
        <f t="shared" si="35"/>
        <v>PGB022850170</v>
      </c>
      <c r="G81" s="165" t="str">
        <f t="shared" si="36"/>
        <v>천진혁</v>
      </c>
      <c r="H81" s="166" t="str">
        <f t="shared" si="37"/>
        <v>목록(Manifest)</v>
      </c>
      <c r="I81" s="167">
        <f t="shared" si="38"/>
        <v>15.46</v>
      </c>
      <c r="J81" s="166" t="str">
        <f t="shared" si="39"/>
        <v>MODUBUY_UK (NYZ)</v>
      </c>
      <c r="K81" s="165">
        <f t="shared" si="40"/>
        <v>1</v>
      </c>
      <c r="L81" s="168">
        <f t="shared" si="41"/>
        <v>0.5</v>
      </c>
      <c r="M81" s="168">
        <f t="shared" si="42"/>
        <v>0.2</v>
      </c>
      <c r="N81" s="168">
        <f t="shared" si="43"/>
        <v>0.5</v>
      </c>
      <c r="O81" s="168">
        <f t="shared" si="44"/>
        <v>0.5</v>
      </c>
      <c r="P81" s="165" t="str">
        <f t="shared" si="45"/>
        <v>6094313737854</v>
      </c>
      <c r="Q81" s="167">
        <f t="shared" si="46"/>
        <v>0.13999999999999999</v>
      </c>
      <c r="R81" s="167">
        <f t="shared" si="47"/>
        <v>0.5</v>
      </c>
      <c r="S81" s="167">
        <f t="shared" si="48"/>
        <v>0.5</v>
      </c>
      <c r="T81" s="169">
        <f t="shared" si="49"/>
        <v>7775</v>
      </c>
      <c r="U81" s="171">
        <v>0</v>
      </c>
      <c r="V81" s="170">
        <f t="shared" si="50"/>
        <v>0</v>
      </c>
      <c r="W81" s="171">
        <v>0</v>
      </c>
      <c r="X81" s="171">
        <f>(IF(VLOOKUP(VLOOKUP(AS81,[1]MAPPING!$B$16:$D$21,2,1),[1]MAPPING!$C$16:$E$21,2,0)=7000,0,VLOOKUP(VLOOKUP(AS81,[1]MAPPING!$B$16:$D$21,2,1),[1]MAPPING!$C$16:$E$21,2,0)))</f>
        <v>0</v>
      </c>
      <c r="Y81" s="171">
        <f>(K81*VLOOKUP(N81/K81,[1]MAPPING!$B$23:$C$30,2,10))</f>
        <v>0</v>
      </c>
      <c r="Z81" s="172">
        <f t="shared" si="51"/>
        <v>0</v>
      </c>
      <c r="AA81" s="172">
        <f t="shared" si="52"/>
        <v>0</v>
      </c>
      <c r="AB81" s="171">
        <v>0</v>
      </c>
      <c r="AC81" s="171">
        <f t="shared" si="53"/>
        <v>7775</v>
      </c>
      <c r="AD81" s="116">
        <f>ROUND(SUM(T81:AB81)/INVOICE!$I$5,2)</f>
        <v>5.58</v>
      </c>
      <c r="AF81" s="173" t="s">
        <v>685</v>
      </c>
      <c r="AG81" s="174" t="s">
        <v>350</v>
      </c>
      <c r="AH81" s="174" t="s">
        <v>686</v>
      </c>
      <c r="AI81" s="174" t="s">
        <v>1071</v>
      </c>
      <c r="AJ81" s="174" t="s">
        <v>1072</v>
      </c>
      <c r="AK81" s="174" t="s">
        <v>1073</v>
      </c>
      <c r="AL81" s="174" t="s">
        <v>1074</v>
      </c>
      <c r="AM81" s="174" t="s">
        <v>61</v>
      </c>
      <c r="AN81" s="175">
        <v>1</v>
      </c>
      <c r="AO81" s="176">
        <v>0.5</v>
      </c>
      <c r="AP81" s="176">
        <v>0.2</v>
      </c>
      <c r="AQ81" s="176">
        <v>0.5</v>
      </c>
      <c r="AR81" s="174" t="s">
        <v>204</v>
      </c>
      <c r="AS81" s="176">
        <v>15.46</v>
      </c>
      <c r="AT81" s="174" t="s">
        <v>62</v>
      </c>
      <c r="AU81" s="174" t="s">
        <v>62</v>
      </c>
      <c r="AV81" s="174" t="s">
        <v>62</v>
      </c>
      <c r="AW81" s="174" t="s">
        <v>62</v>
      </c>
      <c r="AX81" s="174" t="s">
        <v>61</v>
      </c>
      <c r="AY81" s="174" t="s">
        <v>691</v>
      </c>
      <c r="AZ81" s="174" t="s">
        <v>351</v>
      </c>
      <c r="BA81" s="174" t="s">
        <v>1075</v>
      </c>
      <c r="BB81" s="174" t="s">
        <v>61</v>
      </c>
      <c r="BC81" s="174" t="s">
        <v>63</v>
      </c>
      <c r="BD81" s="174" t="s">
        <v>1076</v>
      </c>
      <c r="BE81" s="174" t="s">
        <v>1077</v>
      </c>
      <c r="BF81" s="174" t="s">
        <v>1077</v>
      </c>
      <c r="BG81" s="174" t="s">
        <v>352</v>
      </c>
      <c r="BH81" s="174" t="s">
        <v>353</v>
      </c>
      <c r="BI81" s="174" t="s">
        <v>354</v>
      </c>
      <c r="BJ81" s="174" t="s">
        <v>208</v>
      </c>
      <c r="BK81" s="174" t="s">
        <v>64</v>
      </c>
      <c r="BL81" s="174" t="s">
        <v>61</v>
      </c>
      <c r="BM81" s="174" t="s">
        <v>209</v>
      </c>
    </row>
    <row r="82" spans="2:65" x14ac:dyDescent="0.3">
      <c r="B82" s="165">
        <f t="shared" si="31"/>
        <v>78</v>
      </c>
      <c r="C82" s="165" t="str">
        <f t="shared" si="32"/>
        <v>LHR</v>
      </c>
      <c r="D82" s="165" t="str">
        <f t="shared" si="33"/>
        <v>2025-09-25</v>
      </c>
      <c r="E82" s="165" t="str">
        <f t="shared" si="34"/>
        <v>99431913906</v>
      </c>
      <c r="F82" s="165" t="str">
        <f t="shared" si="35"/>
        <v>PGB022856047</v>
      </c>
      <c r="G82" s="165" t="str">
        <f t="shared" si="36"/>
        <v>김선진</v>
      </c>
      <c r="H82" s="166" t="str">
        <f t="shared" si="37"/>
        <v>목록(Manifest)</v>
      </c>
      <c r="I82" s="167">
        <f t="shared" si="38"/>
        <v>74.25</v>
      </c>
      <c r="J82" s="166" t="str">
        <f t="shared" si="39"/>
        <v>MODUBUY_UK (NYZ)</v>
      </c>
      <c r="K82" s="165">
        <f t="shared" si="40"/>
        <v>1</v>
      </c>
      <c r="L82" s="168">
        <f t="shared" si="41"/>
        <v>0.8</v>
      </c>
      <c r="M82" s="168">
        <f t="shared" si="42"/>
        <v>0.2</v>
      </c>
      <c r="N82" s="168">
        <f t="shared" si="43"/>
        <v>0.8</v>
      </c>
      <c r="O82" s="168">
        <f t="shared" si="44"/>
        <v>1</v>
      </c>
      <c r="P82" s="165" t="str">
        <f t="shared" si="45"/>
        <v>6094313739025</v>
      </c>
      <c r="Q82" s="167">
        <f t="shared" si="46"/>
        <v>0.13999999999999999</v>
      </c>
      <c r="R82" s="167">
        <f t="shared" si="47"/>
        <v>0.8</v>
      </c>
      <c r="S82" s="167">
        <f t="shared" si="48"/>
        <v>0.8</v>
      </c>
      <c r="T82" s="169">
        <f t="shared" si="49"/>
        <v>9260</v>
      </c>
      <c r="U82" s="171">
        <v>0</v>
      </c>
      <c r="V82" s="170">
        <f t="shared" si="50"/>
        <v>0</v>
      </c>
      <c r="W82" s="171">
        <v>0</v>
      </c>
      <c r="X82" s="171">
        <f>(IF(VLOOKUP(VLOOKUP(AS82,[1]MAPPING!$B$16:$D$21,2,1),[1]MAPPING!$C$16:$E$21,2,0)=7000,0,VLOOKUP(VLOOKUP(AS82,[1]MAPPING!$B$16:$D$21,2,1),[1]MAPPING!$C$16:$E$21,2,0)))</f>
        <v>0</v>
      </c>
      <c r="Y82" s="171">
        <f>(K82*VLOOKUP(N82/K82,[1]MAPPING!$B$23:$C$30,2,10))</f>
        <v>0</v>
      </c>
      <c r="Z82" s="172">
        <f t="shared" si="51"/>
        <v>0</v>
      </c>
      <c r="AA82" s="172">
        <f t="shared" si="52"/>
        <v>0</v>
      </c>
      <c r="AB82" s="171">
        <v>0</v>
      </c>
      <c r="AC82" s="171">
        <f t="shared" si="53"/>
        <v>9260</v>
      </c>
      <c r="AD82" s="116">
        <f>ROUND(SUM(T82:AB82)/INVOICE!$I$5,2)</f>
        <v>6.64</v>
      </c>
      <c r="AF82" s="173" t="s">
        <v>685</v>
      </c>
      <c r="AG82" s="174" t="s">
        <v>350</v>
      </c>
      <c r="AH82" s="174" t="s">
        <v>686</v>
      </c>
      <c r="AI82" s="174" t="s">
        <v>1078</v>
      </c>
      <c r="AJ82" s="174" t="s">
        <v>1079</v>
      </c>
      <c r="AK82" s="174" t="s">
        <v>1080</v>
      </c>
      <c r="AL82" s="174" t="s">
        <v>1081</v>
      </c>
      <c r="AM82" s="174" t="s">
        <v>61</v>
      </c>
      <c r="AN82" s="175">
        <v>1</v>
      </c>
      <c r="AO82" s="176">
        <v>0.8</v>
      </c>
      <c r="AP82" s="176">
        <v>0.2</v>
      </c>
      <c r="AQ82" s="176">
        <v>0.8</v>
      </c>
      <c r="AR82" s="174" t="s">
        <v>204</v>
      </c>
      <c r="AS82" s="176">
        <v>74.25</v>
      </c>
      <c r="AT82" s="174" t="s">
        <v>62</v>
      </c>
      <c r="AU82" s="174" t="s">
        <v>62</v>
      </c>
      <c r="AV82" s="174" t="s">
        <v>62</v>
      </c>
      <c r="AW82" s="174" t="s">
        <v>62</v>
      </c>
      <c r="AX82" s="174" t="s">
        <v>61</v>
      </c>
      <c r="AY82" s="174" t="s">
        <v>691</v>
      </c>
      <c r="AZ82" s="174" t="s">
        <v>351</v>
      </c>
      <c r="BA82" s="174" t="s">
        <v>487</v>
      </c>
      <c r="BB82" s="174" t="s">
        <v>61</v>
      </c>
      <c r="BC82" s="174" t="s">
        <v>63</v>
      </c>
      <c r="BD82" s="174" t="s">
        <v>1082</v>
      </c>
      <c r="BE82" s="174" t="s">
        <v>1083</v>
      </c>
      <c r="BF82" s="174" t="s">
        <v>1083</v>
      </c>
      <c r="BG82" s="174" t="s">
        <v>352</v>
      </c>
      <c r="BH82" s="174" t="s">
        <v>353</v>
      </c>
      <c r="BI82" s="174" t="s">
        <v>354</v>
      </c>
      <c r="BJ82" s="174" t="s">
        <v>208</v>
      </c>
      <c r="BK82" s="174" t="s">
        <v>64</v>
      </c>
      <c r="BL82" s="174" t="s">
        <v>61</v>
      </c>
      <c r="BM82" s="174" t="s">
        <v>209</v>
      </c>
    </row>
    <row r="83" spans="2:65" x14ac:dyDescent="0.3">
      <c r="B83" s="165">
        <f t="shared" si="31"/>
        <v>79</v>
      </c>
      <c r="C83" s="165" t="str">
        <f t="shared" si="32"/>
        <v>LHR</v>
      </c>
      <c r="D83" s="165" t="str">
        <f t="shared" si="33"/>
        <v>2025-09-25</v>
      </c>
      <c r="E83" s="165" t="str">
        <f t="shared" si="34"/>
        <v>99431913906</v>
      </c>
      <c r="F83" s="165" t="str">
        <f t="shared" si="35"/>
        <v>PGB022847235</v>
      </c>
      <c r="G83" s="165" t="str">
        <f t="shared" si="36"/>
        <v>류충현</v>
      </c>
      <c r="H83" s="166" t="str">
        <f t="shared" si="37"/>
        <v>목록(Manifest)</v>
      </c>
      <c r="I83" s="167">
        <f t="shared" si="38"/>
        <v>121.5</v>
      </c>
      <c r="J83" s="166" t="str">
        <f t="shared" si="39"/>
        <v>MODUBUY_UK (NYZ)</v>
      </c>
      <c r="K83" s="165">
        <f t="shared" si="40"/>
        <v>1</v>
      </c>
      <c r="L83" s="168">
        <f t="shared" si="41"/>
        <v>0.8</v>
      </c>
      <c r="M83" s="168">
        <f t="shared" si="42"/>
        <v>0.2</v>
      </c>
      <c r="N83" s="168">
        <f t="shared" si="43"/>
        <v>0.8</v>
      </c>
      <c r="O83" s="168">
        <f t="shared" si="44"/>
        <v>1</v>
      </c>
      <c r="P83" s="165" t="str">
        <f t="shared" si="45"/>
        <v>6094313738682</v>
      </c>
      <c r="Q83" s="167">
        <f t="shared" si="46"/>
        <v>0.13999999999999999</v>
      </c>
      <c r="R83" s="167">
        <f t="shared" si="47"/>
        <v>0.8</v>
      </c>
      <c r="S83" s="167">
        <f t="shared" si="48"/>
        <v>0.8</v>
      </c>
      <c r="T83" s="169">
        <f t="shared" si="49"/>
        <v>9260</v>
      </c>
      <c r="U83" s="171">
        <v>0</v>
      </c>
      <c r="V83" s="170">
        <f t="shared" si="50"/>
        <v>0</v>
      </c>
      <c r="W83" s="171">
        <v>0</v>
      </c>
      <c r="X83" s="171">
        <f>(IF(VLOOKUP(VLOOKUP(AS83,[1]MAPPING!$B$16:$D$21,2,1),[1]MAPPING!$C$16:$E$21,2,0)=7000,0,VLOOKUP(VLOOKUP(AS83,[1]MAPPING!$B$16:$D$21,2,1),[1]MAPPING!$C$16:$E$21,2,0)))</f>
        <v>0</v>
      </c>
      <c r="Y83" s="171">
        <f>(K83*VLOOKUP(N83/K83,[1]MAPPING!$B$23:$C$30,2,10))</f>
        <v>0</v>
      </c>
      <c r="Z83" s="172">
        <f t="shared" si="51"/>
        <v>0</v>
      </c>
      <c r="AA83" s="172">
        <f t="shared" si="52"/>
        <v>0</v>
      </c>
      <c r="AB83" s="171">
        <v>0</v>
      </c>
      <c r="AC83" s="171">
        <f t="shared" si="53"/>
        <v>9260</v>
      </c>
      <c r="AD83" s="116">
        <f>ROUND(SUM(T83:AB83)/INVOICE!$I$5,2)</f>
        <v>6.64</v>
      </c>
      <c r="AF83" s="173" t="s">
        <v>685</v>
      </c>
      <c r="AG83" s="174" t="s">
        <v>350</v>
      </c>
      <c r="AH83" s="174" t="s">
        <v>686</v>
      </c>
      <c r="AI83" s="174" t="s">
        <v>1084</v>
      </c>
      <c r="AJ83" s="174" t="s">
        <v>576</v>
      </c>
      <c r="AK83" s="174" t="s">
        <v>577</v>
      </c>
      <c r="AL83" s="174" t="s">
        <v>578</v>
      </c>
      <c r="AM83" s="174" t="s">
        <v>61</v>
      </c>
      <c r="AN83" s="175">
        <v>1</v>
      </c>
      <c r="AO83" s="176">
        <v>0.8</v>
      </c>
      <c r="AP83" s="176">
        <v>0.2</v>
      </c>
      <c r="AQ83" s="176">
        <v>0.8</v>
      </c>
      <c r="AR83" s="174" t="s">
        <v>204</v>
      </c>
      <c r="AS83" s="176">
        <v>121.5</v>
      </c>
      <c r="AT83" s="174" t="s">
        <v>62</v>
      </c>
      <c r="AU83" s="174" t="s">
        <v>62</v>
      </c>
      <c r="AV83" s="174" t="s">
        <v>62</v>
      </c>
      <c r="AW83" s="174" t="s">
        <v>62</v>
      </c>
      <c r="AX83" s="174" t="s">
        <v>61</v>
      </c>
      <c r="AY83" s="174" t="s">
        <v>691</v>
      </c>
      <c r="AZ83" s="174" t="s">
        <v>351</v>
      </c>
      <c r="BA83" s="174" t="s">
        <v>394</v>
      </c>
      <c r="BB83" s="174" t="s">
        <v>61</v>
      </c>
      <c r="BC83" s="174" t="s">
        <v>63</v>
      </c>
      <c r="BD83" s="174" t="s">
        <v>1085</v>
      </c>
      <c r="BE83" s="174" t="s">
        <v>1086</v>
      </c>
      <c r="BF83" s="174" t="s">
        <v>1086</v>
      </c>
      <c r="BG83" s="174" t="s">
        <v>352</v>
      </c>
      <c r="BH83" s="174" t="s">
        <v>353</v>
      </c>
      <c r="BI83" s="174" t="s">
        <v>354</v>
      </c>
      <c r="BJ83" s="174" t="s">
        <v>208</v>
      </c>
      <c r="BK83" s="174" t="s">
        <v>64</v>
      </c>
      <c r="BL83" s="174" t="s">
        <v>61</v>
      </c>
      <c r="BM83" s="174" t="s">
        <v>209</v>
      </c>
    </row>
    <row r="84" spans="2:65" x14ac:dyDescent="0.3">
      <c r="B84" s="165">
        <f t="shared" si="31"/>
        <v>80</v>
      </c>
      <c r="C84" s="165" t="str">
        <f t="shared" si="32"/>
        <v>LHR</v>
      </c>
      <c r="D84" s="165" t="str">
        <f t="shared" si="33"/>
        <v>2025-09-25</v>
      </c>
      <c r="E84" s="165" t="str">
        <f t="shared" si="34"/>
        <v>99431913906</v>
      </c>
      <c r="F84" s="165" t="str">
        <f t="shared" si="35"/>
        <v>PGB019639319</v>
      </c>
      <c r="G84" s="165" t="str">
        <f t="shared" si="36"/>
        <v>정성훈</v>
      </c>
      <c r="H84" s="166" t="str">
        <f t="shared" si="37"/>
        <v>목록(Manifest)</v>
      </c>
      <c r="I84" s="167">
        <f t="shared" si="38"/>
        <v>144.51</v>
      </c>
      <c r="J84" s="166" t="str">
        <f t="shared" si="39"/>
        <v>MODUBUY_UK (NYZ)</v>
      </c>
      <c r="K84" s="165">
        <f t="shared" si="40"/>
        <v>1</v>
      </c>
      <c r="L84" s="168">
        <f t="shared" si="41"/>
        <v>1.9</v>
      </c>
      <c r="M84" s="168">
        <f t="shared" si="42"/>
        <v>0.2</v>
      </c>
      <c r="N84" s="168">
        <f t="shared" si="43"/>
        <v>1.9</v>
      </c>
      <c r="O84" s="168">
        <f t="shared" si="44"/>
        <v>2</v>
      </c>
      <c r="P84" s="165" t="str">
        <f t="shared" si="45"/>
        <v>6094313737556</v>
      </c>
      <c r="Q84" s="167">
        <f t="shared" si="46"/>
        <v>0.13999999999999999</v>
      </c>
      <c r="R84" s="167">
        <f t="shared" si="47"/>
        <v>1.9</v>
      </c>
      <c r="S84" s="167">
        <f t="shared" si="48"/>
        <v>1.9000000000000001</v>
      </c>
      <c r="T84" s="169">
        <f t="shared" si="49"/>
        <v>14705</v>
      </c>
      <c r="U84" s="171">
        <v>0</v>
      </c>
      <c r="V84" s="170">
        <f t="shared" si="50"/>
        <v>0</v>
      </c>
      <c r="W84" s="171">
        <v>0</v>
      </c>
      <c r="X84" s="171">
        <f>(IF(VLOOKUP(VLOOKUP(AS84,[1]MAPPING!$B$16:$D$21,2,1),[1]MAPPING!$C$16:$E$21,2,0)=7000,0,VLOOKUP(VLOOKUP(AS84,[1]MAPPING!$B$16:$D$21,2,1),[1]MAPPING!$C$16:$E$21,2,0)))</f>
        <v>0</v>
      </c>
      <c r="Y84" s="171">
        <f>(K84*VLOOKUP(N84/K84,[1]MAPPING!$B$23:$C$30,2,10))</f>
        <v>0</v>
      </c>
      <c r="Z84" s="172">
        <f t="shared" si="51"/>
        <v>0</v>
      </c>
      <c r="AA84" s="172">
        <f t="shared" si="52"/>
        <v>0</v>
      </c>
      <c r="AB84" s="171">
        <v>0</v>
      </c>
      <c r="AC84" s="171">
        <f t="shared" si="53"/>
        <v>14705</v>
      </c>
      <c r="AD84" s="116">
        <f>ROUND(SUM(T84:AB84)/INVOICE!$I$5,2)</f>
        <v>10.55</v>
      </c>
      <c r="AF84" s="173" t="s">
        <v>685</v>
      </c>
      <c r="AG84" s="174" t="s">
        <v>350</v>
      </c>
      <c r="AH84" s="174" t="s">
        <v>686</v>
      </c>
      <c r="AI84" s="174" t="s">
        <v>1087</v>
      </c>
      <c r="AJ84" s="174" t="s">
        <v>1088</v>
      </c>
      <c r="AK84" s="174" t="s">
        <v>1089</v>
      </c>
      <c r="AL84" s="174" t="s">
        <v>1090</v>
      </c>
      <c r="AM84" s="174" t="s">
        <v>61</v>
      </c>
      <c r="AN84" s="175">
        <v>1</v>
      </c>
      <c r="AO84" s="176">
        <v>1.9</v>
      </c>
      <c r="AP84" s="176">
        <v>0.2</v>
      </c>
      <c r="AQ84" s="176">
        <v>1.9</v>
      </c>
      <c r="AR84" s="174" t="s">
        <v>204</v>
      </c>
      <c r="AS84" s="176">
        <v>144.51</v>
      </c>
      <c r="AT84" s="174" t="s">
        <v>62</v>
      </c>
      <c r="AU84" s="174" t="s">
        <v>62</v>
      </c>
      <c r="AV84" s="174" t="s">
        <v>62</v>
      </c>
      <c r="AW84" s="174" t="s">
        <v>62</v>
      </c>
      <c r="AX84" s="174" t="s">
        <v>61</v>
      </c>
      <c r="AY84" s="174" t="s">
        <v>691</v>
      </c>
      <c r="AZ84" s="174" t="s">
        <v>351</v>
      </c>
      <c r="BA84" s="174" t="s">
        <v>1091</v>
      </c>
      <c r="BB84" s="174" t="s">
        <v>61</v>
      </c>
      <c r="BC84" s="174" t="s">
        <v>63</v>
      </c>
      <c r="BD84" s="174" t="s">
        <v>1092</v>
      </c>
      <c r="BE84" s="174" t="s">
        <v>1093</v>
      </c>
      <c r="BF84" s="174" t="s">
        <v>1093</v>
      </c>
      <c r="BG84" s="174" t="s">
        <v>352</v>
      </c>
      <c r="BH84" s="174" t="s">
        <v>353</v>
      </c>
      <c r="BI84" s="174" t="s">
        <v>354</v>
      </c>
      <c r="BJ84" s="174" t="s">
        <v>208</v>
      </c>
      <c r="BK84" s="174" t="s">
        <v>64</v>
      </c>
      <c r="BL84" s="174" t="s">
        <v>61</v>
      </c>
      <c r="BM84" s="174" t="s">
        <v>209</v>
      </c>
    </row>
    <row r="85" spans="2:65" x14ac:dyDescent="0.3">
      <c r="B85" s="165">
        <f t="shared" si="31"/>
        <v>81</v>
      </c>
      <c r="C85" s="165" t="str">
        <f t="shared" si="32"/>
        <v>LHR</v>
      </c>
      <c r="D85" s="165" t="str">
        <f t="shared" si="33"/>
        <v>2025-09-25</v>
      </c>
      <c r="E85" s="165" t="str">
        <f t="shared" si="34"/>
        <v>99431913906</v>
      </c>
      <c r="F85" s="165" t="str">
        <f t="shared" si="35"/>
        <v>PGB022897182</v>
      </c>
      <c r="G85" s="165" t="str">
        <f t="shared" si="36"/>
        <v>권은지</v>
      </c>
      <c r="H85" s="166" t="str">
        <f t="shared" si="37"/>
        <v>목록(Manifest)</v>
      </c>
      <c r="I85" s="167">
        <f t="shared" si="38"/>
        <v>56.7</v>
      </c>
      <c r="J85" s="166" t="str">
        <f t="shared" si="39"/>
        <v>MODUBUY_UK (NYZ)</v>
      </c>
      <c r="K85" s="165">
        <f t="shared" si="40"/>
        <v>1</v>
      </c>
      <c r="L85" s="168">
        <f t="shared" si="41"/>
        <v>0.4</v>
      </c>
      <c r="M85" s="168">
        <f t="shared" si="42"/>
        <v>0.2</v>
      </c>
      <c r="N85" s="168">
        <f t="shared" si="43"/>
        <v>0.4</v>
      </c>
      <c r="O85" s="168">
        <f t="shared" si="44"/>
        <v>0.5</v>
      </c>
      <c r="P85" s="165" t="str">
        <f t="shared" si="45"/>
        <v>6094313738561</v>
      </c>
      <c r="Q85" s="167">
        <f t="shared" si="46"/>
        <v>0.13999999999999999</v>
      </c>
      <c r="R85" s="167">
        <f t="shared" si="47"/>
        <v>0.4</v>
      </c>
      <c r="S85" s="167">
        <f t="shared" si="48"/>
        <v>0.4</v>
      </c>
      <c r="T85" s="169">
        <f t="shared" si="49"/>
        <v>7280</v>
      </c>
      <c r="U85" s="171">
        <v>0</v>
      </c>
      <c r="V85" s="170">
        <f t="shared" si="50"/>
        <v>0</v>
      </c>
      <c r="W85" s="171">
        <v>0</v>
      </c>
      <c r="X85" s="171">
        <f>(IF(VLOOKUP(VLOOKUP(AS85,[1]MAPPING!$B$16:$D$21,2,1),[1]MAPPING!$C$16:$E$21,2,0)=7000,0,VLOOKUP(VLOOKUP(AS85,[1]MAPPING!$B$16:$D$21,2,1),[1]MAPPING!$C$16:$E$21,2,0)))</f>
        <v>0</v>
      </c>
      <c r="Y85" s="171">
        <f>(K85*VLOOKUP(N85/K85,[1]MAPPING!$B$23:$C$30,2,10))</f>
        <v>0</v>
      </c>
      <c r="Z85" s="172">
        <f t="shared" si="51"/>
        <v>0</v>
      </c>
      <c r="AA85" s="172">
        <f t="shared" si="52"/>
        <v>0</v>
      </c>
      <c r="AB85" s="171">
        <v>0</v>
      </c>
      <c r="AC85" s="171">
        <f t="shared" si="53"/>
        <v>7280</v>
      </c>
      <c r="AD85" s="116">
        <f>ROUND(SUM(T85:AB85)/INVOICE!$I$5,2)</f>
        <v>5.22</v>
      </c>
      <c r="AF85" s="173" t="s">
        <v>685</v>
      </c>
      <c r="AG85" s="174" t="s">
        <v>350</v>
      </c>
      <c r="AH85" s="174" t="s">
        <v>686</v>
      </c>
      <c r="AI85" s="174" t="s">
        <v>1094</v>
      </c>
      <c r="AJ85" s="174" t="s">
        <v>1095</v>
      </c>
      <c r="AK85" s="174" t="s">
        <v>1096</v>
      </c>
      <c r="AL85" s="174" t="s">
        <v>1097</v>
      </c>
      <c r="AM85" s="174" t="s">
        <v>61</v>
      </c>
      <c r="AN85" s="175">
        <v>1</v>
      </c>
      <c r="AO85" s="176">
        <v>0.4</v>
      </c>
      <c r="AP85" s="176">
        <v>0.2</v>
      </c>
      <c r="AQ85" s="176">
        <v>0.4</v>
      </c>
      <c r="AR85" s="174" t="s">
        <v>204</v>
      </c>
      <c r="AS85" s="176">
        <v>56.7</v>
      </c>
      <c r="AT85" s="174" t="s">
        <v>62</v>
      </c>
      <c r="AU85" s="174" t="s">
        <v>62</v>
      </c>
      <c r="AV85" s="174" t="s">
        <v>62</v>
      </c>
      <c r="AW85" s="174" t="s">
        <v>62</v>
      </c>
      <c r="AX85" s="174" t="s">
        <v>61</v>
      </c>
      <c r="AY85" s="174" t="s">
        <v>691</v>
      </c>
      <c r="AZ85" s="174" t="s">
        <v>351</v>
      </c>
      <c r="BA85" s="174" t="s">
        <v>481</v>
      </c>
      <c r="BB85" s="174" t="s">
        <v>61</v>
      </c>
      <c r="BC85" s="174" t="s">
        <v>63</v>
      </c>
      <c r="BD85" s="174" t="s">
        <v>1098</v>
      </c>
      <c r="BE85" s="174" t="s">
        <v>1099</v>
      </c>
      <c r="BF85" s="174" t="s">
        <v>1099</v>
      </c>
      <c r="BG85" s="174" t="s">
        <v>352</v>
      </c>
      <c r="BH85" s="174" t="s">
        <v>353</v>
      </c>
      <c r="BI85" s="174" t="s">
        <v>354</v>
      </c>
      <c r="BJ85" s="174" t="s">
        <v>208</v>
      </c>
      <c r="BK85" s="174" t="s">
        <v>64</v>
      </c>
      <c r="BL85" s="174" t="s">
        <v>61</v>
      </c>
      <c r="BM85" s="174" t="s">
        <v>209</v>
      </c>
    </row>
    <row r="86" spans="2:65" x14ac:dyDescent="0.3">
      <c r="B86" s="165">
        <f t="shared" si="31"/>
        <v>82</v>
      </c>
      <c r="C86" s="165" t="str">
        <f t="shared" si="32"/>
        <v>LHR</v>
      </c>
      <c r="D86" s="165" t="str">
        <f t="shared" si="33"/>
        <v>2025-09-25</v>
      </c>
      <c r="E86" s="165" t="str">
        <f t="shared" si="34"/>
        <v>99431913906</v>
      </c>
      <c r="F86" s="165" t="str">
        <f t="shared" si="35"/>
        <v>PGB022883464</v>
      </c>
      <c r="G86" s="165" t="str">
        <f t="shared" si="36"/>
        <v>문혜미</v>
      </c>
      <c r="H86" s="166" t="str">
        <f t="shared" si="37"/>
        <v>목록(Manifest)</v>
      </c>
      <c r="I86" s="167">
        <f t="shared" si="38"/>
        <v>59.4</v>
      </c>
      <c r="J86" s="166" t="str">
        <f t="shared" si="39"/>
        <v>MODUBUY_UK (NYZ)</v>
      </c>
      <c r="K86" s="165">
        <f t="shared" si="40"/>
        <v>1</v>
      </c>
      <c r="L86" s="168">
        <f t="shared" si="41"/>
        <v>1</v>
      </c>
      <c r="M86" s="168">
        <f t="shared" si="42"/>
        <v>0.2</v>
      </c>
      <c r="N86" s="168">
        <f t="shared" si="43"/>
        <v>1</v>
      </c>
      <c r="O86" s="168">
        <f t="shared" si="44"/>
        <v>1</v>
      </c>
      <c r="P86" s="165" t="str">
        <f t="shared" si="45"/>
        <v>6094314077231</v>
      </c>
      <c r="Q86" s="167">
        <f t="shared" si="46"/>
        <v>0.13999999999999999</v>
      </c>
      <c r="R86" s="167">
        <f t="shared" si="47"/>
        <v>1</v>
      </c>
      <c r="S86" s="167">
        <f t="shared" si="48"/>
        <v>1</v>
      </c>
      <c r="T86" s="169">
        <f t="shared" si="49"/>
        <v>10250</v>
      </c>
      <c r="U86" s="171">
        <v>0</v>
      </c>
      <c r="V86" s="170">
        <f t="shared" si="50"/>
        <v>0</v>
      </c>
      <c r="W86" s="171">
        <v>0</v>
      </c>
      <c r="X86" s="171">
        <f>(IF(VLOOKUP(VLOOKUP(AS86,[1]MAPPING!$B$16:$D$21,2,1),[1]MAPPING!$C$16:$E$21,2,0)=7000,0,VLOOKUP(VLOOKUP(AS86,[1]MAPPING!$B$16:$D$21,2,1),[1]MAPPING!$C$16:$E$21,2,0)))</f>
        <v>0</v>
      </c>
      <c r="Y86" s="171">
        <f>(K86*VLOOKUP(N86/K86,[1]MAPPING!$B$23:$C$30,2,10))</f>
        <v>0</v>
      </c>
      <c r="Z86" s="172">
        <f t="shared" si="51"/>
        <v>0</v>
      </c>
      <c r="AA86" s="172">
        <f t="shared" si="52"/>
        <v>0</v>
      </c>
      <c r="AB86" s="171">
        <v>0</v>
      </c>
      <c r="AC86" s="171">
        <f t="shared" si="53"/>
        <v>10250</v>
      </c>
      <c r="AD86" s="116">
        <f>ROUND(SUM(T86:AB86)/INVOICE!$I$5,2)</f>
        <v>7.35</v>
      </c>
      <c r="AF86" s="173" t="s">
        <v>685</v>
      </c>
      <c r="AG86" s="174" t="s">
        <v>350</v>
      </c>
      <c r="AH86" s="174" t="s">
        <v>686</v>
      </c>
      <c r="AI86" s="174" t="s">
        <v>1100</v>
      </c>
      <c r="AJ86" s="174" t="s">
        <v>1101</v>
      </c>
      <c r="AK86" s="174" t="s">
        <v>1102</v>
      </c>
      <c r="AL86" s="174" t="s">
        <v>1103</v>
      </c>
      <c r="AM86" s="174" t="s">
        <v>61</v>
      </c>
      <c r="AN86" s="175">
        <v>1</v>
      </c>
      <c r="AO86" s="176">
        <v>1</v>
      </c>
      <c r="AP86" s="176">
        <v>0.2</v>
      </c>
      <c r="AQ86" s="176">
        <v>1</v>
      </c>
      <c r="AR86" s="174" t="s">
        <v>204</v>
      </c>
      <c r="AS86" s="176">
        <v>59.4</v>
      </c>
      <c r="AT86" s="174" t="s">
        <v>62</v>
      </c>
      <c r="AU86" s="174" t="s">
        <v>62</v>
      </c>
      <c r="AV86" s="174" t="s">
        <v>62</v>
      </c>
      <c r="AW86" s="174" t="s">
        <v>62</v>
      </c>
      <c r="AX86" s="174" t="s">
        <v>61</v>
      </c>
      <c r="AY86" s="174" t="s">
        <v>691</v>
      </c>
      <c r="AZ86" s="174" t="s">
        <v>351</v>
      </c>
      <c r="BA86" s="174" t="s">
        <v>392</v>
      </c>
      <c r="BB86" s="174" t="s">
        <v>61</v>
      </c>
      <c r="BC86" s="174" t="s">
        <v>63</v>
      </c>
      <c r="BD86" s="174" t="s">
        <v>1104</v>
      </c>
      <c r="BE86" s="174" t="s">
        <v>1105</v>
      </c>
      <c r="BF86" s="174" t="s">
        <v>1105</v>
      </c>
      <c r="BG86" s="174" t="s">
        <v>352</v>
      </c>
      <c r="BH86" s="174" t="s">
        <v>353</v>
      </c>
      <c r="BI86" s="174" t="s">
        <v>354</v>
      </c>
      <c r="BJ86" s="174" t="s">
        <v>208</v>
      </c>
      <c r="BK86" s="174" t="s">
        <v>64</v>
      </c>
      <c r="BL86" s="174" t="s">
        <v>61</v>
      </c>
      <c r="BM86" s="174" t="s">
        <v>209</v>
      </c>
    </row>
    <row r="87" spans="2:65" x14ac:dyDescent="0.3">
      <c r="B87" s="165">
        <f t="shared" si="31"/>
        <v>83</v>
      </c>
      <c r="C87" s="165" t="str">
        <f t="shared" si="32"/>
        <v>LHR</v>
      </c>
      <c r="D87" s="165" t="str">
        <f t="shared" si="33"/>
        <v>2025-09-25</v>
      </c>
      <c r="E87" s="165" t="str">
        <f t="shared" si="34"/>
        <v>99431913906</v>
      </c>
      <c r="F87" s="165" t="str">
        <f t="shared" si="35"/>
        <v>PGB022869366</v>
      </c>
      <c r="G87" s="165" t="str">
        <f t="shared" si="36"/>
        <v>채기영</v>
      </c>
      <c r="H87" s="166" t="str">
        <f t="shared" si="37"/>
        <v>목록(Manifest)</v>
      </c>
      <c r="I87" s="167">
        <f t="shared" si="38"/>
        <v>97.54</v>
      </c>
      <c r="J87" s="166" t="str">
        <f t="shared" si="39"/>
        <v>MODUBUY_UK (NYZ)</v>
      </c>
      <c r="K87" s="165">
        <f t="shared" si="40"/>
        <v>1</v>
      </c>
      <c r="L87" s="168">
        <f t="shared" si="41"/>
        <v>0.4</v>
      </c>
      <c r="M87" s="168">
        <f t="shared" si="42"/>
        <v>0.2</v>
      </c>
      <c r="N87" s="168">
        <f t="shared" si="43"/>
        <v>0.4</v>
      </c>
      <c r="O87" s="168">
        <f t="shared" si="44"/>
        <v>0.5</v>
      </c>
      <c r="P87" s="165" t="str">
        <f t="shared" si="45"/>
        <v>6094313738733</v>
      </c>
      <c r="Q87" s="167">
        <f t="shared" si="46"/>
        <v>0.13999999999999999</v>
      </c>
      <c r="R87" s="167">
        <f t="shared" si="47"/>
        <v>0.4</v>
      </c>
      <c r="S87" s="167">
        <f t="shared" si="48"/>
        <v>0.4</v>
      </c>
      <c r="T87" s="169">
        <f t="shared" si="49"/>
        <v>7280</v>
      </c>
      <c r="U87" s="171">
        <v>0</v>
      </c>
      <c r="V87" s="170">
        <f t="shared" si="50"/>
        <v>0</v>
      </c>
      <c r="W87" s="171">
        <v>0</v>
      </c>
      <c r="X87" s="171">
        <f>(IF(VLOOKUP(VLOOKUP(AS87,[1]MAPPING!$B$16:$D$21,2,1),[1]MAPPING!$C$16:$E$21,2,0)=7000,0,VLOOKUP(VLOOKUP(AS87,[1]MAPPING!$B$16:$D$21,2,1),[1]MAPPING!$C$16:$E$21,2,0)))</f>
        <v>0</v>
      </c>
      <c r="Y87" s="171">
        <f>(K87*VLOOKUP(N87/K87,[1]MAPPING!$B$23:$C$30,2,10))</f>
        <v>0</v>
      </c>
      <c r="Z87" s="172">
        <f t="shared" si="51"/>
        <v>0</v>
      </c>
      <c r="AA87" s="172">
        <f t="shared" si="52"/>
        <v>0</v>
      </c>
      <c r="AB87" s="171">
        <v>0</v>
      </c>
      <c r="AC87" s="171">
        <f t="shared" si="53"/>
        <v>7280</v>
      </c>
      <c r="AD87" s="116">
        <f>ROUND(SUM(T87:AB87)/INVOICE!$I$5,2)</f>
        <v>5.22</v>
      </c>
      <c r="AF87" s="173" t="s">
        <v>685</v>
      </c>
      <c r="AG87" s="174" t="s">
        <v>350</v>
      </c>
      <c r="AH87" s="174" t="s">
        <v>686</v>
      </c>
      <c r="AI87" s="174" t="s">
        <v>1106</v>
      </c>
      <c r="AJ87" s="174" t="s">
        <v>1107</v>
      </c>
      <c r="AK87" s="174" t="s">
        <v>1108</v>
      </c>
      <c r="AL87" s="174" t="s">
        <v>1109</v>
      </c>
      <c r="AM87" s="174" t="s">
        <v>61</v>
      </c>
      <c r="AN87" s="175">
        <v>1</v>
      </c>
      <c r="AO87" s="176">
        <v>0.4</v>
      </c>
      <c r="AP87" s="176">
        <v>0.2</v>
      </c>
      <c r="AQ87" s="176">
        <v>0.4</v>
      </c>
      <c r="AR87" s="174" t="s">
        <v>204</v>
      </c>
      <c r="AS87" s="176">
        <v>97.54</v>
      </c>
      <c r="AT87" s="174" t="s">
        <v>62</v>
      </c>
      <c r="AU87" s="174" t="s">
        <v>62</v>
      </c>
      <c r="AV87" s="174" t="s">
        <v>62</v>
      </c>
      <c r="AW87" s="174" t="s">
        <v>62</v>
      </c>
      <c r="AX87" s="174" t="s">
        <v>61</v>
      </c>
      <c r="AY87" s="174" t="s">
        <v>691</v>
      </c>
      <c r="AZ87" s="174" t="s">
        <v>351</v>
      </c>
      <c r="BA87" s="174" t="s">
        <v>453</v>
      </c>
      <c r="BB87" s="174" t="s">
        <v>61</v>
      </c>
      <c r="BC87" s="174" t="s">
        <v>63</v>
      </c>
      <c r="BD87" s="174" t="s">
        <v>1110</v>
      </c>
      <c r="BE87" s="174" t="s">
        <v>1111</v>
      </c>
      <c r="BF87" s="174" t="s">
        <v>1111</v>
      </c>
      <c r="BG87" s="174" t="s">
        <v>352</v>
      </c>
      <c r="BH87" s="174" t="s">
        <v>353</v>
      </c>
      <c r="BI87" s="174" t="s">
        <v>354</v>
      </c>
      <c r="BJ87" s="174" t="s">
        <v>208</v>
      </c>
      <c r="BK87" s="174" t="s">
        <v>64</v>
      </c>
      <c r="BL87" s="174" t="s">
        <v>61</v>
      </c>
      <c r="BM87" s="174" t="s">
        <v>209</v>
      </c>
    </row>
    <row r="88" spans="2:65" x14ac:dyDescent="0.3">
      <c r="B88" s="165">
        <f t="shared" si="31"/>
        <v>84</v>
      </c>
      <c r="C88" s="165" t="str">
        <f t="shared" si="32"/>
        <v>LHR</v>
      </c>
      <c r="D88" s="165" t="str">
        <f t="shared" si="33"/>
        <v>2025-09-25</v>
      </c>
      <c r="E88" s="165" t="str">
        <f t="shared" si="34"/>
        <v>99431913906</v>
      </c>
      <c r="F88" s="165" t="str">
        <f t="shared" si="35"/>
        <v>PGB019634884</v>
      </c>
      <c r="G88" s="165" t="str">
        <f t="shared" si="36"/>
        <v>홍준하</v>
      </c>
      <c r="H88" s="166" t="str">
        <f t="shared" si="37"/>
        <v>목록(Manifest)</v>
      </c>
      <c r="I88" s="167">
        <f t="shared" si="38"/>
        <v>73.44</v>
      </c>
      <c r="J88" s="166" t="str">
        <f t="shared" si="39"/>
        <v>MODUBUY_UK (NYZ)</v>
      </c>
      <c r="K88" s="165">
        <f t="shared" si="40"/>
        <v>1</v>
      </c>
      <c r="L88" s="168">
        <f t="shared" si="41"/>
        <v>0.4</v>
      </c>
      <c r="M88" s="168">
        <f t="shared" si="42"/>
        <v>0.2</v>
      </c>
      <c r="N88" s="168">
        <f t="shared" si="43"/>
        <v>0.4</v>
      </c>
      <c r="O88" s="168">
        <f t="shared" si="44"/>
        <v>0.5</v>
      </c>
      <c r="P88" s="165" t="str">
        <f t="shared" si="45"/>
        <v>6094313737376</v>
      </c>
      <c r="Q88" s="167">
        <f t="shared" si="46"/>
        <v>0.13999999999999999</v>
      </c>
      <c r="R88" s="167">
        <f t="shared" si="47"/>
        <v>0.4</v>
      </c>
      <c r="S88" s="167">
        <f t="shared" si="48"/>
        <v>0.4</v>
      </c>
      <c r="T88" s="169">
        <f t="shared" si="49"/>
        <v>7280</v>
      </c>
      <c r="U88" s="171">
        <v>0</v>
      </c>
      <c r="V88" s="170">
        <f t="shared" si="50"/>
        <v>0</v>
      </c>
      <c r="W88" s="171">
        <v>0</v>
      </c>
      <c r="X88" s="171">
        <f>(IF(VLOOKUP(VLOOKUP(AS88,[1]MAPPING!$B$16:$D$21,2,1),[1]MAPPING!$C$16:$E$21,2,0)=7000,0,VLOOKUP(VLOOKUP(AS88,[1]MAPPING!$B$16:$D$21,2,1),[1]MAPPING!$C$16:$E$21,2,0)))</f>
        <v>0</v>
      </c>
      <c r="Y88" s="171">
        <f>(K88*VLOOKUP(N88/K88,[1]MAPPING!$B$23:$C$30,2,10))</f>
        <v>0</v>
      </c>
      <c r="Z88" s="172">
        <f t="shared" si="51"/>
        <v>0</v>
      </c>
      <c r="AA88" s="172">
        <f t="shared" si="52"/>
        <v>0</v>
      </c>
      <c r="AB88" s="171">
        <v>0</v>
      </c>
      <c r="AC88" s="171">
        <f t="shared" si="53"/>
        <v>7280</v>
      </c>
      <c r="AD88" s="116">
        <f>ROUND(SUM(T88:AB88)/INVOICE!$I$5,2)</f>
        <v>5.22</v>
      </c>
      <c r="AF88" s="173" t="s">
        <v>685</v>
      </c>
      <c r="AG88" s="174" t="s">
        <v>350</v>
      </c>
      <c r="AH88" s="174" t="s">
        <v>686</v>
      </c>
      <c r="AI88" s="174" t="s">
        <v>1112</v>
      </c>
      <c r="AJ88" s="174" t="s">
        <v>1113</v>
      </c>
      <c r="AK88" s="174" t="s">
        <v>1114</v>
      </c>
      <c r="AL88" s="174" t="s">
        <v>1115</v>
      </c>
      <c r="AM88" s="174" t="s">
        <v>61</v>
      </c>
      <c r="AN88" s="175">
        <v>1</v>
      </c>
      <c r="AO88" s="176">
        <v>0.4</v>
      </c>
      <c r="AP88" s="176">
        <v>0.2</v>
      </c>
      <c r="AQ88" s="176">
        <v>0.4</v>
      </c>
      <c r="AR88" s="174" t="s">
        <v>204</v>
      </c>
      <c r="AS88" s="176">
        <v>73.44</v>
      </c>
      <c r="AT88" s="174" t="s">
        <v>62</v>
      </c>
      <c r="AU88" s="174" t="s">
        <v>62</v>
      </c>
      <c r="AV88" s="174" t="s">
        <v>62</v>
      </c>
      <c r="AW88" s="174" t="s">
        <v>62</v>
      </c>
      <c r="AX88" s="174" t="s">
        <v>61</v>
      </c>
      <c r="AY88" s="174" t="s">
        <v>691</v>
      </c>
      <c r="AZ88" s="174" t="s">
        <v>351</v>
      </c>
      <c r="BA88" s="174" t="s">
        <v>453</v>
      </c>
      <c r="BB88" s="174" t="s">
        <v>61</v>
      </c>
      <c r="BC88" s="174" t="s">
        <v>63</v>
      </c>
      <c r="BD88" s="174" t="s">
        <v>1116</v>
      </c>
      <c r="BE88" s="174" t="s">
        <v>1117</v>
      </c>
      <c r="BF88" s="174" t="s">
        <v>1117</v>
      </c>
      <c r="BG88" s="174" t="s">
        <v>352</v>
      </c>
      <c r="BH88" s="174" t="s">
        <v>353</v>
      </c>
      <c r="BI88" s="174" t="s">
        <v>354</v>
      </c>
      <c r="BJ88" s="174" t="s">
        <v>208</v>
      </c>
      <c r="BK88" s="174" t="s">
        <v>64</v>
      </c>
      <c r="BL88" s="174" t="s">
        <v>61</v>
      </c>
      <c r="BM88" s="174" t="s">
        <v>209</v>
      </c>
    </row>
    <row r="89" spans="2:65" x14ac:dyDescent="0.3">
      <c r="B89" s="165">
        <f t="shared" si="31"/>
        <v>85</v>
      </c>
      <c r="C89" s="165" t="str">
        <f t="shared" si="32"/>
        <v>LHR</v>
      </c>
      <c r="D89" s="165" t="str">
        <f t="shared" si="33"/>
        <v>2025-09-25</v>
      </c>
      <c r="E89" s="165" t="str">
        <f t="shared" si="34"/>
        <v>99431913906</v>
      </c>
      <c r="F89" s="165" t="str">
        <f t="shared" si="35"/>
        <v>PGB019640933</v>
      </c>
      <c r="G89" s="165" t="str">
        <f t="shared" si="36"/>
        <v>이지훈</v>
      </c>
      <c r="H89" s="166" t="str">
        <f t="shared" si="37"/>
        <v>목록(Manifest)</v>
      </c>
      <c r="I89" s="167">
        <f t="shared" si="38"/>
        <v>71.53</v>
      </c>
      <c r="J89" s="166" t="str">
        <f t="shared" si="39"/>
        <v>MODUBUY_UK (NYZ)</v>
      </c>
      <c r="K89" s="165">
        <f t="shared" si="40"/>
        <v>1</v>
      </c>
      <c r="L89" s="168">
        <f t="shared" si="41"/>
        <v>0.5</v>
      </c>
      <c r="M89" s="168">
        <f t="shared" si="42"/>
        <v>0.2</v>
      </c>
      <c r="N89" s="168">
        <f t="shared" si="43"/>
        <v>0.5</v>
      </c>
      <c r="O89" s="168">
        <f t="shared" si="44"/>
        <v>0.5</v>
      </c>
      <c r="P89" s="165" t="str">
        <f t="shared" si="45"/>
        <v>6094313738469</v>
      </c>
      <c r="Q89" s="167">
        <f t="shared" si="46"/>
        <v>0.13999999999999999</v>
      </c>
      <c r="R89" s="167">
        <f t="shared" si="47"/>
        <v>0.5</v>
      </c>
      <c r="S89" s="167">
        <f t="shared" si="48"/>
        <v>0.5</v>
      </c>
      <c r="T89" s="169">
        <f t="shared" si="49"/>
        <v>7775</v>
      </c>
      <c r="U89" s="171">
        <v>0</v>
      </c>
      <c r="V89" s="170">
        <f t="shared" si="50"/>
        <v>0</v>
      </c>
      <c r="W89" s="171">
        <v>0</v>
      </c>
      <c r="X89" s="171">
        <f>(IF(VLOOKUP(VLOOKUP(AS89,[1]MAPPING!$B$16:$D$21,2,1),[1]MAPPING!$C$16:$E$21,2,0)=7000,0,VLOOKUP(VLOOKUP(AS89,[1]MAPPING!$B$16:$D$21,2,1),[1]MAPPING!$C$16:$E$21,2,0)))</f>
        <v>0</v>
      </c>
      <c r="Y89" s="171">
        <f>(K89*VLOOKUP(N89/K89,[1]MAPPING!$B$23:$C$30,2,10))</f>
        <v>0</v>
      </c>
      <c r="Z89" s="172">
        <f t="shared" si="51"/>
        <v>0</v>
      </c>
      <c r="AA89" s="172">
        <f t="shared" si="52"/>
        <v>0</v>
      </c>
      <c r="AB89" s="171">
        <v>0</v>
      </c>
      <c r="AC89" s="171">
        <f t="shared" si="53"/>
        <v>7775</v>
      </c>
      <c r="AD89" s="116">
        <f>ROUND(SUM(T89:AB89)/INVOICE!$I$5,2)</f>
        <v>5.58</v>
      </c>
      <c r="AF89" s="173" t="s">
        <v>685</v>
      </c>
      <c r="AG89" s="174" t="s">
        <v>350</v>
      </c>
      <c r="AH89" s="174" t="s">
        <v>686</v>
      </c>
      <c r="AI89" s="174" t="s">
        <v>1118</v>
      </c>
      <c r="AJ89" s="174" t="s">
        <v>1119</v>
      </c>
      <c r="AK89" s="174" t="s">
        <v>1120</v>
      </c>
      <c r="AL89" s="174" t="s">
        <v>1121</v>
      </c>
      <c r="AM89" s="174" t="s">
        <v>61</v>
      </c>
      <c r="AN89" s="175">
        <v>1</v>
      </c>
      <c r="AO89" s="176">
        <v>0.5</v>
      </c>
      <c r="AP89" s="176">
        <v>0.2</v>
      </c>
      <c r="AQ89" s="176">
        <v>0.5</v>
      </c>
      <c r="AR89" s="174" t="s">
        <v>204</v>
      </c>
      <c r="AS89" s="176">
        <v>71.53</v>
      </c>
      <c r="AT89" s="174" t="s">
        <v>62</v>
      </c>
      <c r="AU89" s="174" t="s">
        <v>62</v>
      </c>
      <c r="AV89" s="174" t="s">
        <v>62</v>
      </c>
      <c r="AW89" s="174" t="s">
        <v>62</v>
      </c>
      <c r="AX89" s="174" t="s">
        <v>61</v>
      </c>
      <c r="AY89" s="174" t="s">
        <v>691</v>
      </c>
      <c r="AZ89" s="174" t="s">
        <v>351</v>
      </c>
      <c r="BA89" s="174" t="s">
        <v>356</v>
      </c>
      <c r="BB89" s="174" t="s">
        <v>61</v>
      </c>
      <c r="BC89" s="174" t="s">
        <v>63</v>
      </c>
      <c r="BD89" s="174" t="s">
        <v>1122</v>
      </c>
      <c r="BE89" s="174" t="s">
        <v>1123</v>
      </c>
      <c r="BF89" s="174" t="s">
        <v>1123</v>
      </c>
      <c r="BG89" s="174" t="s">
        <v>352</v>
      </c>
      <c r="BH89" s="174" t="s">
        <v>353</v>
      </c>
      <c r="BI89" s="174" t="s">
        <v>354</v>
      </c>
      <c r="BJ89" s="174" t="s">
        <v>208</v>
      </c>
      <c r="BK89" s="174" t="s">
        <v>64</v>
      </c>
      <c r="BL89" s="174" t="s">
        <v>61</v>
      </c>
      <c r="BM89" s="174" t="s">
        <v>209</v>
      </c>
    </row>
    <row r="90" spans="2:65" x14ac:dyDescent="0.3">
      <c r="B90" s="165">
        <f t="shared" si="31"/>
        <v>86</v>
      </c>
      <c r="C90" s="165" t="str">
        <f t="shared" si="32"/>
        <v>LHR</v>
      </c>
      <c r="D90" s="165" t="str">
        <f t="shared" si="33"/>
        <v>2025-09-25</v>
      </c>
      <c r="E90" s="165" t="str">
        <f t="shared" si="34"/>
        <v>99431913906</v>
      </c>
      <c r="F90" s="165" t="str">
        <f t="shared" si="35"/>
        <v>PGB019638454</v>
      </c>
      <c r="G90" s="165" t="str">
        <f t="shared" si="36"/>
        <v>최우영</v>
      </c>
      <c r="H90" s="166" t="str">
        <f t="shared" si="37"/>
        <v>목록(Manifest)</v>
      </c>
      <c r="I90" s="167">
        <f t="shared" si="38"/>
        <v>96.12</v>
      </c>
      <c r="J90" s="166" t="str">
        <f t="shared" si="39"/>
        <v>MODUBUY_UK (NYZ)</v>
      </c>
      <c r="K90" s="165">
        <f t="shared" si="40"/>
        <v>1</v>
      </c>
      <c r="L90" s="168">
        <f t="shared" si="41"/>
        <v>1.2</v>
      </c>
      <c r="M90" s="168">
        <f t="shared" si="42"/>
        <v>2.7</v>
      </c>
      <c r="N90" s="168">
        <f t="shared" si="43"/>
        <v>2.7</v>
      </c>
      <c r="O90" s="168">
        <f t="shared" si="44"/>
        <v>3</v>
      </c>
      <c r="P90" s="165" t="str">
        <f t="shared" si="45"/>
        <v>6094313738486</v>
      </c>
      <c r="Q90" s="167">
        <f t="shared" si="46"/>
        <v>1.89</v>
      </c>
      <c r="R90" s="167">
        <f t="shared" si="47"/>
        <v>1.89</v>
      </c>
      <c r="S90" s="167">
        <f t="shared" si="48"/>
        <v>1.9000000000000001</v>
      </c>
      <c r="T90" s="169">
        <f t="shared" si="49"/>
        <v>14705</v>
      </c>
      <c r="U90" s="171">
        <v>0</v>
      </c>
      <c r="V90" s="170">
        <f t="shared" si="50"/>
        <v>0</v>
      </c>
      <c r="W90" s="171">
        <v>0</v>
      </c>
      <c r="X90" s="171">
        <f>(IF(VLOOKUP(VLOOKUP(AS90,[1]MAPPING!$B$16:$D$21,2,1),[1]MAPPING!$C$16:$E$21,2,0)=7000,0,VLOOKUP(VLOOKUP(AS90,[1]MAPPING!$B$16:$D$21,2,1),[1]MAPPING!$C$16:$E$21,2,0)))</f>
        <v>0</v>
      </c>
      <c r="Y90" s="171">
        <f>(K90*VLOOKUP(N90/K90,[1]MAPPING!$B$23:$C$30,2,10))</f>
        <v>550</v>
      </c>
      <c r="Z90" s="172">
        <f t="shared" si="51"/>
        <v>0</v>
      </c>
      <c r="AA90" s="172">
        <f t="shared" si="52"/>
        <v>0</v>
      </c>
      <c r="AB90" s="171">
        <v>0</v>
      </c>
      <c r="AC90" s="171">
        <f t="shared" si="53"/>
        <v>15255</v>
      </c>
      <c r="AD90" s="116">
        <f>ROUND(SUM(T90:AB90)/INVOICE!$I$5,2)</f>
        <v>10.94</v>
      </c>
      <c r="AF90" s="173" t="s">
        <v>685</v>
      </c>
      <c r="AG90" s="174" t="s">
        <v>350</v>
      </c>
      <c r="AH90" s="174" t="s">
        <v>686</v>
      </c>
      <c r="AI90" s="174" t="s">
        <v>1124</v>
      </c>
      <c r="AJ90" s="174" t="s">
        <v>1125</v>
      </c>
      <c r="AK90" s="174" t="s">
        <v>1126</v>
      </c>
      <c r="AL90" s="174" t="s">
        <v>1127</v>
      </c>
      <c r="AM90" s="174" t="s">
        <v>61</v>
      </c>
      <c r="AN90" s="175">
        <v>1</v>
      </c>
      <c r="AO90" s="176">
        <v>1.2</v>
      </c>
      <c r="AP90" s="176">
        <v>2.7</v>
      </c>
      <c r="AQ90" s="176">
        <v>2.7</v>
      </c>
      <c r="AR90" s="174" t="s">
        <v>204</v>
      </c>
      <c r="AS90" s="176">
        <v>96.12</v>
      </c>
      <c r="AT90" s="174" t="s">
        <v>62</v>
      </c>
      <c r="AU90" s="174" t="s">
        <v>62</v>
      </c>
      <c r="AV90" s="174" t="s">
        <v>62</v>
      </c>
      <c r="AW90" s="174" t="s">
        <v>62</v>
      </c>
      <c r="AX90" s="174" t="s">
        <v>61</v>
      </c>
      <c r="AY90" s="174" t="s">
        <v>691</v>
      </c>
      <c r="AZ90" s="174" t="s">
        <v>351</v>
      </c>
      <c r="BA90" s="174" t="s">
        <v>1128</v>
      </c>
      <c r="BB90" s="174" t="s">
        <v>61</v>
      </c>
      <c r="BC90" s="174" t="s">
        <v>63</v>
      </c>
      <c r="BD90" s="174" t="s">
        <v>1129</v>
      </c>
      <c r="BE90" s="174" t="s">
        <v>1130</v>
      </c>
      <c r="BF90" s="174" t="s">
        <v>1130</v>
      </c>
      <c r="BG90" s="174" t="s">
        <v>352</v>
      </c>
      <c r="BH90" s="174" t="s">
        <v>353</v>
      </c>
      <c r="BI90" s="174" t="s">
        <v>354</v>
      </c>
      <c r="BJ90" s="174" t="s">
        <v>208</v>
      </c>
      <c r="BK90" s="174" t="s">
        <v>64</v>
      </c>
      <c r="BL90" s="174" t="s">
        <v>61</v>
      </c>
      <c r="BM90" s="174" t="s">
        <v>209</v>
      </c>
    </row>
    <row r="91" spans="2:65" x14ac:dyDescent="0.3">
      <c r="B91" s="165">
        <f t="shared" si="31"/>
        <v>87</v>
      </c>
      <c r="C91" s="165" t="str">
        <f t="shared" si="32"/>
        <v>LHR</v>
      </c>
      <c r="D91" s="165" t="str">
        <f t="shared" si="33"/>
        <v>2025-09-25</v>
      </c>
      <c r="E91" s="165" t="str">
        <f t="shared" si="34"/>
        <v>99431913906</v>
      </c>
      <c r="F91" s="165" t="str">
        <f t="shared" si="35"/>
        <v>PGB022892590</v>
      </c>
      <c r="G91" s="165" t="str">
        <f t="shared" si="36"/>
        <v>김장호</v>
      </c>
      <c r="H91" s="166" t="str">
        <f t="shared" si="37"/>
        <v>목록(Manifest)</v>
      </c>
      <c r="I91" s="167">
        <f t="shared" si="38"/>
        <v>146.88</v>
      </c>
      <c r="J91" s="166" t="str">
        <f t="shared" si="39"/>
        <v>MODUBUY_UK (NYZ)</v>
      </c>
      <c r="K91" s="165">
        <f t="shared" si="40"/>
        <v>1</v>
      </c>
      <c r="L91" s="168">
        <f t="shared" si="41"/>
        <v>1</v>
      </c>
      <c r="M91" s="168">
        <f t="shared" si="42"/>
        <v>0.2</v>
      </c>
      <c r="N91" s="168">
        <f t="shared" si="43"/>
        <v>1</v>
      </c>
      <c r="O91" s="168">
        <f t="shared" si="44"/>
        <v>1</v>
      </c>
      <c r="P91" s="165" t="str">
        <f t="shared" si="45"/>
        <v>6094313738862</v>
      </c>
      <c r="Q91" s="167">
        <f t="shared" si="46"/>
        <v>0.13999999999999999</v>
      </c>
      <c r="R91" s="167">
        <f t="shared" si="47"/>
        <v>1</v>
      </c>
      <c r="S91" s="167">
        <f t="shared" si="48"/>
        <v>1</v>
      </c>
      <c r="T91" s="169">
        <f t="shared" si="49"/>
        <v>10250</v>
      </c>
      <c r="U91" s="171">
        <v>0</v>
      </c>
      <c r="V91" s="170">
        <f t="shared" si="50"/>
        <v>0</v>
      </c>
      <c r="W91" s="171">
        <v>0</v>
      </c>
      <c r="X91" s="171">
        <f>(IF(VLOOKUP(VLOOKUP(AS91,[1]MAPPING!$B$16:$D$21,2,1),[1]MAPPING!$C$16:$E$21,2,0)=7000,0,VLOOKUP(VLOOKUP(AS91,[1]MAPPING!$B$16:$D$21,2,1),[1]MAPPING!$C$16:$E$21,2,0)))</f>
        <v>0</v>
      </c>
      <c r="Y91" s="171">
        <f>(K91*VLOOKUP(N91/K91,[1]MAPPING!$B$23:$C$30,2,10))</f>
        <v>0</v>
      </c>
      <c r="Z91" s="172">
        <f t="shared" si="51"/>
        <v>0</v>
      </c>
      <c r="AA91" s="172">
        <f t="shared" si="52"/>
        <v>0</v>
      </c>
      <c r="AB91" s="171">
        <v>0</v>
      </c>
      <c r="AC91" s="171">
        <f t="shared" si="53"/>
        <v>10250</v>
      </c>
      <c r="AD91" s="116">
        <f>ROUND(SUM(T91:AB91)/INVOICE!$I$5,2)</f>
        <v>7.35</v>
      </c>
      <c r="AF91" s="173" t="s">
        <v>685</v>
      </c>
      <c r="AG91" s="174" t="s">
        <v>350</v>
      </c>
      <c r="AH91" s="174" t="s">
        <v>686</v>
      </c>
      <c r="AI91" s="174" t="s">
        <v>1131</v>
      </c>
      <c r="AJ91" s="174" t="s">
        <v>1132</v>
      </c>
      <c r="AK91" s="174" t="s">
        <v>1133</v>
      </c>
      <c r="AL91" s="174" t="s">
        <v>1134</v>
      </c>
      <c r="AM91" s="174" t="s">
        <v>61</v>
      </c>
      <c r="AN91" s="175">
        <v>1</v>
      </c>
      <c r="AO91" s="176">
        <v>1</v>
      </c>
      <c r="AP91" s="176">
        <v>0.2</v>
      </c>
      <c r="AQ91" s="176">
        <v>1</v>
      </c>
      <c r="AR91" s="174" t="s">
        <v>204</v>
      </c>
      <c r="AS91" s="176">
        <v>146.88</v>
      </c>
      <c r="AT91" s="174" t="s">
        <v>62</v>
      </c>
      <c r="AU91" s="174" t="s">
        <v>62</v>
      </c>
      <c r="AV91" s="174" t="s">
        <v>62</v>
      </c>
      <c r="AW91" s="174" t="s">
        <v>62</v>
      </c>
      <c r="AX91" s="174" t="s">
        <v>61</v>
      </c>
      <c r="AY91" s="174" t="s">
        <v>691</v>
      </c>
      <c r="AZ91" s="174" t="s">
        <v>351</v>
      </c>
      <c r="BA91" s="174" t="s">
        <v>453</v>
      </c>
      <c r="BB91" s="174" t="s">
        <v>61</v>
      </c>
      <c r="BC91" s="174" t="s">
        <v>63</v>
      </c>
      <c r="BD91" s="174" t="s">
        <v>1135</v>
      </c>
      <c r="BE91" s="174" t="s">
        <v>1136</v>
      </c>
      <c r="BF91" s="174" t="s">
        <v>1136</v>
      </c>
      <c r="BG91" s="174" t="s">
        <v>352</v>
      </c>
      <c r="BH91" s="174" t="s">
        <v>353</v>
      </c>
      <c r="BI91" s="174" t="s">
        <v>354</v>
      </c>
      <c r="BJ91" s="174" t="s">
        <v>208</v>
      </c>
      <c r="BK91" s="174" t="s">
        <v>64</v>
      </c>
      <c r="BL91" s="174" t="s">
        <v>61</v>
      </c>
      <c r="BM91" s="174" t="s">
        <v>209</v>
      </c>
    </row>
    <row r="92" spans="2:65" x14ac:dyDescent="0.3">
      <c r="B92" s="165">
        <f t="shared" si="31"/>
        <v>88</v>
      </c>
      <c r="C92" s="165" t="str">
        <f t="shared" si="32"/>
        <v>LHR</v>
      </c>
      <c r="D92" s="165" t="str">
        <f t="shared" si="33"/>
        <v>2025-09-25</v>
      </c>
      <c r="E92" s="165" t="str">
        <f t="shared" si="34"/>
        <v>99431913906</v>
      </c>
      <c r="F92" s="165" t="str">
        <f t="shared" si="35"/>
        <v>PGB022864701</v>
      </c>
      <c r="G92" s="165" t="str">
        <f t="shared" si="36"/>
        <v>이가온</v>
      </c>
      <c r="H92" s="166" t="str">
        <f t="shared" si="37"/>
        <v>일반(목록배제,Normal-Manifest Exception)</v>
      </c>
      <c r="I92" s="167">
        <f t="shared" si="38"/>
        <v>40.49</v>
      </c>
      <c r="J92" s="166" t="str">
        <f t="shared" si="39"/>
        <v>MODUBUY_UK (NYZ)</v>
      </c>
      <c r="K92" s="165">
        <f t="shared" si="40"/>
        <v>1</v>
      </c>
      <c r="L92" s="168">
        <f t="shared" si="41"/>
        <v>1.3</v>
      </c>
      <c r="M92" s="168">
        <f t="shared" si="42"/>
        <v>2.1</v>
      </c>
      <c r="N92" s="168">
        <f t="shared" si="43"/>
        <v>2.1</v>
      </c>
      <c r="O92" s="168">
        <f t="shared" si="44"/>
        <v>2.5</v>
      </c>
      <c r="P92" s="165" t="str">
        <f t="shared" si="45"/>
        <v>6094314079671</v>
      </c>
      <c r="Q92" s="167">
        <f t="shared" si="46"/>
        <v>1.47</v>
      </c>
      <c r="R92" s="167">
        <f t="shared" si="47"/>
        <v>1.47</v>
      </c>
      <c r="S92" s="167">
        <f t="shared" si="48"/>
        <v>1.5</v>
      </c>
      <c r="T92" s="169">
        <f t="shared" si="49"/>
        <v>12725</v>
      </c>
      <c r="U92" s="171">
        <v>0</v>
      </c>
      <c r="V92" s="170">
        <f t="shared" si="50"/>
        <v>0</v>
      </c>
      <c r="W92" s="171">
        <v>0</v>
      </c>
      <c r="X92" s="171">
        <f>(IF(VLOOKUP(VLOOKUP(AS92,[1]MAPPING!$B$16:$D$21,2,1),[1]MAPPING!$C$16:$E$21,2,0)=7000,0,VLOOKUP(VLOOKUP(AS92,[1]MAPPING!$B$16:$D$21,2,1),[1]MAPPING!$C$16:$E$21,2,0)))</f>
        <v>0</v>
      </c>
      <c r="Y92" s="171">
        <f>(K92*VLOOKUP(N92/K92,[1]MAPPING!$B$23:$C$30,2,10))</f>
        <v>550</v>
      </c>
      <c r="Z92" s="172">
        <f t="shared" si="51"/>
        <v>0</v>
      </c>
      <c r="AA92" s="172">
        <f t="shared" si="52"/>
        <v>0</v>
      </c>
      <c r="AB92" s="171">
        <v>0</v>
      </c>
      <c r="AC92" s="171">
        <f t="shared" si="53"/>
        <v>13275</v>
      </c>
      <c r="AD92" s="116">
        <f>ROUND(SUM(T92:AB92)/INVOICE!$I$5,2)</f>
        <v>9.52</v>
      </c>
      <c r="AF92" s="173" t="s">
        <v>685</v>
      </c>
      <c r="AG92" s="174" t="s">
        <v>350</v>
      </c>
      <c r="AH92" s="174" t="s">
        <v>686</v>
      </c>
      <c r="AI92" s="174" t="s">
        <v>1137</v>
      </c>
      <c r="AJ92" s="174" t="s">
        <v>1138</v>
      </c>
      <c r="AK92" s="174" t="s">
        <v>1139</v>
      </c>
      <c r="AL92" s="174" t="s">
        <v>1140</v>
      </c>
      <c r="AM92" s="174" t="s">
        <v>61</v>
      </c>
      <c r="AN92" s="175">
        <v>1</v>
      </c>
      <c r="AO92" s="176">
        <v>1.3</v>
      </c>
      <c r="AP92" s="176">
        <v>2.1</v>
      </c>
      <c r="AQ92" s="176">
        <v>2.1</v>
      </c>
      <c r="AR92" s="174" t="s">
        <v>66</v>
      </c>
      <c r="AS92" s="176">
        <v>40.49</v>
      </c>
      <c r="AT92" s="174" t="s">
        <v>62</v>
      </c>
      <c r="AU92" s="174" t="s">
        <v>62</v>
      </c>
      <c r="AV92" s="174" t="s">
        <v>62</v>
      </c>
      <c r="AW92" s="174" t="s">
        <v>62</v>
      </c>
      <c r="AX92" s="174" t="s">
        <v>61</v>
      </c>
      <c r="AY92" s="174" t="s">
        <v>691</v>
      </c>
      <c r="AZ92" s="174" t="s">
        <v>351</v>
      </c>
      <c r="BA92" s="174" t="s">
        <v>358</v>
      </c>
      <c r="BB92" s="174" t="s">
        <v>61</v>
      </c>
      <c r="BC92" s="174" t="s">
        <v>63</v>
      </c>
      <c r="BD92" s="174" t="s">
        <v>1141</v>
      </c>
      <c r="BE92" s="174" t="s">
        <v>1142</v>
      </c>
      <c r="BF92" s="174" t="s">
        <v>1142</v>
      </c>
      <c r="BG92" s="174" t="s">
        <v>352</v>
      </c>
      <c r="BH92" s="174" t="s">
        <v>353</v>
      </c>
      <c r="BI92" s="174" t="s">
        <v>354</v>
      </c>
      <c r="BJ92" s="174" t="s">
        <v>208</v>
      </c>
      <c r="BK92" s="174" t="s">
        <v>64</v>
      </c>
      <c r="BL92" s="174" t="s">
        <v>61</v>
      </c>
      <c r="BM92" s="174" t="s">
        <v>209</v>
      </c>
    </row>
    <row r="93" spans="2:65" x14ac:dyDescent="0.3">
      <c r="B93" s="165">
        <f t="shared" si="31"/>
        <v>89</v>
      </c>
      <c r="C93" s="165" t="str">
        <f t="shared" si="32"/>
        <v>LHR</v>
      </c>
      <c r="D93" s="165" t="str">
        <f t="shared" si="33"/>
        <v>2025-09-25</v>
      </c>
      <c r="E93" s="165" t="str">
        <f t="shared" si="34"/>
        <v>99431913906</v>
      </c>
      <c r="F93" s="165" t="str">
        <f t="shared" si="35"/>
        <v>PGB022852433</v>
      </c>
      <c r="G93" s="165" t="str">
        <f t="shared" si="36"/>
        <v>서은선</v>
      </c>
      <c r="H93" s="166" t="str">
        <f t="shared" si="37"/>
        <v>목록(Manifest)</v>
      </c>
      <c r="I93" s="167">
        <f t="shared" si="38"/>
        <v>35.1</v>
      </c>
      <c r="J93" s="166" t="str">
        <f t="shared" si="39"/>
        <v>MODUBUY_UK (NYZ)</v>
      </c>
      <c r="K93" s="165">
        <f t="shared" si="40"/>
        <v>1</v>
      </c>
      <c r="L93" s="168">
        <f t="shared" si="41"/>
        <v>0.5</v>
      </c>
      <c r="M93" s="168">
        <f t="shared" si="42"/>
        <v>0.2</v>
      </c>
      <c r="N93" s="168">
        <f t="shared" si="43"/>
        <v>0.5</v>
      </c>
      <c r="O93" s="168">
        <f t="shared" si="44"/>
        <v>0.5</v>
      </c>
      <c r="P93" s="165" t="str">
        <f t="shared" si="45"/>
        <v>6094313737725</v>
      </c>
      <c r="Q93" s="167">
        <f t="shared" si="46"/>
        <v>0.13999999999999999</v>
      </c>
      <c r="R93" s="167">
        <f t="shared" si="47"/>
        <v>0.5</v>
      </c>
      <c r="S93" s="167">
        <f t="shared" si="48"/>
        <v>0.5</v>
      </c>
      <c r="T93" s="169">
        <f t="shared" si="49"/>
        <v>7775</v>
      </c>
      <c r="U93" s="171">
        <v>0</v>
      </c>
      <c r="V93" s="170">
        <f t="shared" si="50"/>
        <v>0</v>
      </c>
      <c r="W93" s="171">
        <v>0</v>
      </c>
      <c r="X93" s="171">
        <f>(IF(VLOOKUP(VLOOKUP(AS93,[1]MAPPING!$B$16:$D$21,2,1),[1]MAPPING!$C$16:$E$21,2,0)=7000,0,VLOOKUP(VLOOKUP(AS93,[1]MAPPING!$B$16:$D$21,2,1),[1]MAPPING!$C$16:$E$21,2,0)))</f>
        <v>0</v>
      </c>
      <c r="Y93" s="171">
        <f>(K93*VLOOKUP(N93/K93,[1]MAPPING!$B$23:$C$30,2,10))</f>
        <v>0</v>
      </c>
      <c r="Z93" s="172">
        <f t="shared" si="51"/>
        <v>0</v>
      </c>
      <c r="AA93" s="172">
        <f t="shared" si="52"/>
        <v>0</v>
      </c>
      <c r="AB93" s="171">
        <v>0</v>
      </c>
      <c r="AC93" s="171">
        <f t="shared" si="53"/>
        <v>7775</v>
      </c>
      <c r="AD93" s="116">
        <f>ROUND(SUM(T93:AB93)/INVOICE!$I$5,2)</f>
        <v>5.58</v>
      </c>
      <c r="AF93" s="173" t="s">
        <v>685</v>
      </c>
      <c r="AG93" s="174" t="s">
        <v>350</v>
      </c>
      <c r="AH93" s="174" t="s">
        <v>686</v>
      </c>
      <c r="AI93" s="174" t="s">
        <v>1143</v>
      </c>
      <c r="AJ93" s="174" t="s">
        <v>446</v>
      </c>
      <c r="AK93" s="174" t="s">
        <v>447</v>
      </c>
      <c r="AL93" s="174" t="s">
        <v>1144</v>
      </c>
      <c r="AM93" s="174" t="s">
        <v>61</v>
      </c>
      <c r="AN93" s="175">
        <v>1</v>
      </c>
      <c r="AO93" s="176">
        <v>0.5</v>
      </c>
      <c r="AP93" s="176">
        <v>0.2</v>
      </c>
      <c r="AQ93" s="176">
        <v>0.5</v>
      </c>
      <c r="AR93" s="174" t="s">
        <v>204</v>
      </c>
      <c r="AS93" s="176">
        <v>35.1</v>
      </c>
      <c r="AT93" s="174" t="s">
        <v>62</v>
      </c>
      <c r="AU93" s="174" t="s">
        <v>62</v>
      </c>
      <c r="AV93" s="174" t="s">
        <v>62</v>
      </c>
      <c r="AW93" s="174" t="s">
        <v>62</v>
      </c>
      <c r="AX93" s="174" t="s">
        <v>61</v>
      </c>
      <c r="AY93" s="174" t="s">
        <v>691</v>
      </c>
      <c r="AZ93" s="174" t="s">
        <v>351</v>
      </c>
      <c r="BA93" s="174" t="s">
        <v>448</v>
      </c>
      <c r="BB93" s="174" t="s">
        <v>61</v>
      </c>
      <c r="BC93" s="174" t="s">
        <v>63</v>
      </c>
      <c r="BD93" s="174" t="s">
        <v>1145</v>
      </c>
      <c r="BE93" s="174" t="s">
        <v>1146</v>
      </c>
      <c r="BF93" s="174" t="s">
        <v>1146</v>
      </c>
      <c r="BG93" s="174" t="s">
        <v>352</v>
      </c>
      <c r="BH93" s="174" t="s">
        <v>353</v>
      </c>
      <c r="BI93" s="174" t="s">
        <v>354</v>
      </c>
      <c r="BJ93" s="174" t="s">
        <v>208</v>
      </c>
      <c r="BK93" s="174" t="s">
        <v>64</v>
      </c>
      <c r="BL93" s="174" t="s">
        <v>61</v>
      </c>
      <c r="BM93" s="174" t="s">
        <v>209</v>
      </c>
    </row>
    <row r="94" spans="2:65" x14ac:dyDescent="0.3">
      <c r="B94" s="165">
        <f t="shared" si="31"/>
        <v>90</v>
      </c>
      <c r="C94" s="165" t="str">
        <f t="shared" si="32"/>
        <v>LHR</v>
      </c>
      <c r="D94" s="165" t="str">
        <f t="shared" si="33"/>
        <v>2025-09-25</v>
      </c>
      <c r="E94" s="165" t="str">
        <f t="shared" si="34"/>
        <v>99431913906</v>
      </c>
      <c r="F94" s="165" t="str">
        <f t="shared" si="35"/>
        <v>PGB022880569</v>
      </c>
      <c r="G94" s="165" t="str">
        <f t="shared" si="36"/>
        <v>손민선</v>
      </c>
      <c r="H94" s="166" t="str">
        <f t="shared" si="37"/>
        <v>목록(Manifest)</v>
      </c>
      <c r="I94" s="167">
        <f t="shared" si="38"/>
        <v>130.94999999999999</v>
      </c>
      <c r="J94" s="166" t="str">
        <f t="shared" si="39"/>
        <v>MODUBUY_UK (NYZ)</v>
      </c>
      <c r="K94" s="165">
        <f t="shared" si="40"/>
        <v>1</v>
      </c>
      <c r="L94" s="168">
        <f t="shared" si="41"/>
        <v>1</v>
      </c>
      <c r="M94" s="168">
        <f t="shared" si="42"/>
        <v>1.4</v>
      </c>
      <c r="N94" s="168">
        <f t="shared" si="43"/>
        <v>1.4</v>
      </c>
      <c r="O94" s="168">
        <f t="shared" si="44"/>
        <v>1.5</v>
      </c>
      <c r="P94" s="165" t="str">
        <f t="shared" si="45"/>
        <v>6094313737397</v>
      </c>
      <c r="Q94" s="167">
        <f t="shared" si="46"/>
        <v>0.97999999999999987</v>
      </c>
      <c r="R94" s="167">
        <f t="shared" si="47"/>
        <v>1</v>
      </c>
      <c r="S94" s="167">
        <f t="shared" si="48"/>
        <v>1</v>
      </c>
      <c r="T94" s="169">
        <f t="shared" si="49"/>
        <v>10250</v>
      </c>
      <c r="U94" s="171">
        <v>0</v>
      </c>
      <c r="V94" s="170">
        <f t="shared" si="50"/>
        <v>0</v>
      </c>
      <c r="W94" s="171">
        <v>0</v>
      </c>
      <c r="X94" s="171">
        <f>(IF(VLOOKUP(VLOOKUP(AS94,[1]MAPPING!$B$16:$D$21,2,1),[1]MAPPING!$C$16:$E$21,2,0)=7000,0,VLOOKUP(VLOOKUP(AS94,[1]MAPPING!$B$16:$D$21,2,1),[1]MAPPING!$C$16:$E$21,2,0)))</f>
        <v>0</v>
      </c>
      <c r="Y94" s="171">
        <f>(K94*VLOOKUP(N94/K94,[1]MAPPING!$B$23:$C$30,2,10))</f>
        <v>0</v>
      </c>
      <c r="Z94" s="172">
        <f t="shared" si="51"/>
        <v>0</v>
      </c>
      <c r="AA94" s="172">
        <f t="shared" si="52"/>
        <v>0</v>
      </c>
      <c r="AB94" s="171">
        <v>0</v>
      </c>
      <c r="AC94" s="171">
        <f t="shared" si="53"/>
        <v>10250</v>
      </c>
      <c r="AD94" s="116">
        <f>ROUND(SUM(T94:AB94)/INVOICE!$I$5,2)</f>
        <v>7.35</v>
      </c>
      <c r="AF94" s="173" t="s">
        <v>685</v>
      </c>
      <c r="AG94" s="174" t="s">
        <v>350</v>
      </c>
      <c r="AH94" s="174" t="s">
        <v>686</v>
      </c>
      <c r="AI94" s="174" t="s">
        <v>1147</v>
      </c>
      <c r="AJ94" s="174" t="s">
        <v>1148</v>
      </c>
      <c r="AK94" s="174" t="s">
        <v>1149</v>
      </c>
      <c r="AL94" s="174" t="s">
        <v>1150</v>
      </c>
      <c r="AM94" s="174" t="s">
        <v>61</v>
      </c>
      <c r="AN94" s="175">
        <v>1</v>
      </c>
      <c r="AO94" s="176">
        <v>1</v>
      </c>
      <c r="AP94" s="176">
        <v>1.4</v>
      </c>
      <c r="AQ94" s="176">
        <v>1.4</v>
      </c>
      <c r="AR94" s="174" t="s">
        <v>204</v>
      </c>
      <c r="AS94" s="176">
        <v>130.94999999999999</v>
      </c>
      <c r="AT94" s="174" t="s">
        <v>62</v>
      </c>
      <c r="AU94" s="174" t="s">
        <v>62</v>
      </c>
      <c r="AV94" s="174" t="s">
        <v>62</v>
      </c>
      <c r="AW94" s="174" t="s">
        <v>62</v>
      </c>
      <c r="AX94" s="174" t="s">
        <v>61</v>
      </c>
      <c r="AY94" s="174" t="s">
        <v>691</v>
      </c>
      <c r="AZ94" s="174" t="s">
        <v>351</v>
      </c>
      <c r="BA94" s="174" t="s">
        <v>1151</v>
      </c>
      <c r="BB94" s="174" t="s">
        <v>61</v>
      </c>
      <c r="BC94" s="174" t="s">
        <v>63</v>
      </c>
      <c r="BD94" s="174" t="s">
        <v>1152</v>
      </c>
      <c r="BE94" s="174" t="s">
        <v>1153</v>
      </c>
      <c r="BF94" s="174" t="s">
        <v>1153</v>
      </c>
      <c r="BG94" s="174" t="s">
        <v>352</v>
      </c>
      <c r="BH94" s="174" t="s">
        <v>353</v>
      </c>
      <c r="BI94" s="174" t="s">
        <v>354</v>
      </c>
      <c r="BJ94" s="174" t="s">
        <v>208</v>
      </c>
      <c r="BK94" s="174" t="s">
        <v>64</v>
      </c>
      <c r="BL94" s="174" t="s">
        <v>61</v>
      </c>
      <c r="BM94" s="174" t="s">
        <v>209</v>
      </c>
    </row>
    <row r="95" spans="2:65" x14ac:dyDescent="0.3">
      <c r="B95" s="165">
        <f t="shared" si="31"/>
        <v>91</v>
      </c>
      <c r="C95" s="165" t="str">
        <f t="shared" si="32"/>
        <v>LHR</v>
      </c>
      <c r="D95" s="165" t="str">
        <f t="shared" si="33"/>
        <v>2025-09-25</v>
      </c>
      <c r="E95" s="165" t="str">
        <f t="shared" si="34"/>
        <v>99431913906</v>
      </c>
      <c r="F95" s="165" t="str">
        <f t="shared" si="35"/>
        <v>PGB022867319</v>
      </c>
      <c r="G95" s="165" t="str">
        <f t="shared" si="36"/>
        <v>박찬영</v>
      </c>
      <c r="H95" s="166" t="str">
        <f t="shared" si="37"/>
        <v>목록(Manifest)</v>
      </c>
      <c r="I95" s="167">
        <f t="shared" si="38"/>
        <v>39.83</v>
      </c>
      <c r="J95" s="166" t="str">
        <f t="shared" si="39"/>
        <v>MODUBUY_UK (NYZ)</v>
      </c>
      <c r="K95" s="165">
        <f t="shared" si="40"/>
        <v>1</v>
      </c>
      <c r="L95" s="168">
        <f t="shared" si="41"/>
        <v>2.5</v>
      </c>
      <c r="M95" s="168">
        <f t="shared" si="42"/>
        <v>0.2</v>
      </c>
      <c r="N95" s="168">
        <f t="shared" si="43"/>
        <v>2.5</v>
      </c>
      <c r="O95" s="168">
        <f t="shared" si="44"/>
        <v>2.5</v>
      </c>
      <c r="P95" s="165" t="str">
        <f t="shared" si="45"/>
        <v>6094313739246</v>
      </c>
      <c r="Q95" s="167">
        <f t="shared" si="46"/>
        <v>0.13999999999999999</v>
      </c>
      <c r="R95" s="167">
        <f t="shared" si="47"/>
        <v>2.5</v>
      </c>
      <c r="S95" s="167">
        <f t="shared" si="48"/>
        <v>2.5</v>
      </c>
      <c r="T95" s="169">
        <f t="shared" si="49"/>
        <v>17675</v>
      </c>
      <c r="U95" s="171">
        <v>0</v>
      </c>
      <c r="V95" s="170">
        <f t="shared" si="50"/>
        <v>0</v>
      </c>
      <c r="W95" s="171">
        <v>0</v>
      </c>
      <c r="X95" s="171">
        <f>(IF(VLOOKUP(VLOOKUP(AS95,[1]MAPPING!$B$16:$D$21,2,1),[1]MAPPING!$C$16:$E$21,2,0)=7000,0,VLOOKUP(VLOOKUP(AS95,[1]MAPPING!$B$16:$D$21,2,1),[1]MAPPING!$C$16:$E$21,2,0)))</f>
        <v>0</v>
      </c>
      <c r="Y95" s="171">
        <f>(K95*VLOOKUP(N95/K95,[1]MAPPING!$B$23:$C$30,2,10))</f>
        <v>550</v>
      </c>
      <c r="Z95" s="172">
        <f t="shared" si="51"/>
        <v>0</v>
      </c>
      <c r="AA95" s="172">
        <f t="shared" si="52"/>
        <v>0</v>
      </c>
      <c r="AB95" s="171">
        <v>0</v>
      </c>
      <c r="AC95" s="171">
        <f t="shared" si="53"/>
        <v>18225</v>
      </c>
      <c r="AD95" s="116">
        <f>ROUND(SUM(T95:AB95)/INVOICE!$I$5,2)</f>
        <v>13.07</v>
      </c>
      <c r="AF95" s="173" t="s">
        <v>685</v>
      </c>
      <c r="AG95" s="174" t="s">
        <v>350</v>
      </c>
      <c r="AH95" s="174" t="s">
        <v>686</v>
      </c>
      <c r="AI95" s="174" t="s">
        <v>1154</v>
      </c>
      <c r="AJ95" s="174" t="s">
        <v>623</v>
      </c>
      <c r="AK95" s="174" t="s">
        <v>624</v>
      </c>
      <c r="AL95" s="174" t="s">
        <v>625</v>
      </c>
      <c r="AM95" s="174" t="s">
        <v>61</v>
      </c>
      <c r="AN95" s="175">
        <v>1</v>
      </c>
      <c r="AO95" s="176">
        <v>2.5</v>
      </c>
      <c r="AP95" s="176">
        <v>0.2</v>
      </c>
      <c r="AQ95" s="176">
        <v>2.5</v>
      </c>
      <c r="AR95" s="174" t="s">
        <v>204</v>
      </c>
      <c r="AS95" s="176">
        <v>39.83</v>
      </c>
      <c r="AT95" s="174" t="s">
        <v>62</v>
      </c>
      <c r="AU95" s="174" t="s">
        <v>62</v>
      </c>
      <c r="AV95" s="174" t="s">
        <v>62</v>
      </c>
      <c r="AW95" s="174" t="s">
        <v>62</v>
      </c>
      <c r="AX95" s="174" t="s">
        <v>61</v>
      </c>
      <c r="AY95" s="174" t="s">
        <v>691</v>
      </c>
      <c r="AZ95" s="174" t="s">
        <v>351</v>
      </c>
      <c r="BA95" s="174" t="s">
        <v>392</v>
      </c>
      <c r="BB95" s="174" t="s">
        <v>61</v>
      </c>
      <c r="BC95" s="174" t="s">
        <v>63</v>
      </c>
      <c r="BD95" s="174" t="s">
        <v>1155</v>
      </c>
      <c r="BE95" s="174" t="s">
        <v>1156</v>
      </c>
      <c r="BF95" s="174" t="s">
        <v>1156</v>
      </c>
      <c r="BG95" s="174" t="s">
        <v>352</v>
      </c>
      <c r="BH95" s="174" t="s">
        <v>353</v>
      </c>
      <c r="BI95" s="174" t="s">
        <v>354</v>
      </c>
      <c r="BJ95" s="174" t="s">
        <v>208</v>
      </c>
      <c r="BK95" s="174" t="s">
        <v>64</v>
      </c>
      <c r="BL95" s="174" t="s">
        <v>61</v>
      </c>
      <c r="BM95" s="174" t="s">
        <v>209</v>
      </c>
    </row>
    <row r="96" spans="2:65" x14ac:dyDescent="0.3">
      <c r="B96" s="165">
        <f t="shared" si="31"/>
        <v>92</v>
      </c>
      <c r="C96" s="165" t="str">
        <f t="shared" si="32"/>
        <v>LHR</v>
      </c>
      <c r="D96" s="165" t="str">
        <f t="shared" si="33"/>
        <v>2025-09-25</v>
      </c>
      <c r="E96" s="165" t="str">
        <f t="shared" si="34"/>
        <v>99431913906</v>
      </c>
      <c r="F96" s="165" t="str">
        <f t="shared" si="35"/>
        <v>PGB022888213</v>
      </c>
      <c r="G96" s="165" t="str">
        <f t="shared" si="36"/>
        <v>이양례</v>
      </c>
      <c r="H96" s="166" t="str">
        <f t="shared" si="37"/>
        <v>목록(Manifest)</v>
      </c>
      <c r="I96" s="167">
        <f t="shared" si="38"/>
        <v>121.49</v>
      </c>
      <c r="J96" s="166" t="str">
        <f t="shared" si="39"/>
        <v>MODUBUY_UK (NYZ)</v>
      </c>
      <c r="K96" s="165">
        <f t="shared" si="40"/>
        <v>1</v>
      </c>
      <c r="L96" s="168">
        <f t="shared" si="41"/>
        <v>0.5</v>
      </c>
      <c r="M96" s="168">
        <f t="shared" si="42"/>
        <v>0.2</v>
      </c>
      <c r="N96" s="168">
        <f t="shared" si="43"/>
        <v>0.5</v>
      </c>
      <c r="O96" s="168">
        <f t="shared" si="44"/>
        <v>0.5</v>
      </c>
      <c r="P96" s="165" t="str">
        <f t="shared" si="45"/>
        <v>6094313738609</v>
      </c>
      <c r="Q96" s="167">
        <f t="shared" si="46"/>
        <v>0.13999999999999999</v>
      </c>
      <c r="R96" s="167">
        <f t="shared" si="47"/>
        <v>0.5</v>
      </c>
      <c r="S96" s="167">
        <f t="shared" si="48"/>
        <v>0.5</v>
      </c>
      <c r="T96" s="169">
        <f t="shared" si="49"/>
        <v>7775</v>
      </c>
      <c r="U96" s="171">
        <v>0</v>
      </c>
      <c r="V96" s="170">
        <f t="shared" si="50"/>
        <v>0</v>
      </c>
      <c r="W96" s="171">
        <v>0</v>
      </c>
      <c r="X96" s="171">
        <f>(IF(VLOOKUP(VLOOKUP(AS96,[1]MAPPING!$B$16:$D$21,2,1),[1]MAPPING!$C$16:$E$21,2,0)=7000,0,VLOOKUP(VLOOKUP(AS96,[1]MAPPING!$B$16:$D$21,2,1),[1]MAPPING!$C$16:$E$21,2,0)))</f>
        <v>0</v>
      </c>
      <c r="Y96" s="171">
        <f>(K96*VLOOKUP(N96/K96,[1]MAPPING!$B$23:$C$30,2,10))</f>
        <v>0</v>
      </c>
      <c r="Z96" s="172">
        <f t="shared" si="51"/>
        <v>0</v>
      </c>
      <c r="AA96" s="172">
        <f t="shared" si="52"/>
        <v>0</v>
      </c>
      <c r="AB96" s="171">
        <v>0</v>
      </c>
      <c r="AC96" s="171">
        <f t="shared" si="53"/>
        <v>7775</v>
      </c>
      <c r="AD96" s="116">
        <f>ROUND(SUM(T96:AB96)/INVOICE!$I$5,2)</f>
        <v>5.58</v>
      </c>
      <c r="AF96" s="173" t="s">
        <v>685</v>
      </c>
      <c r="AG96" s="174" t="s">
        <v>350</v>
      </c>
      <c r="AH96" s="174" t="s">
        <v>686</v>
      </c>
      <c r="AI96" s="174" t="s">
        <v>1157</v>
      </c>
      <c r="AJ96" s="174" t="s">
        <v>1158</v>
      </c>
      <c r="AK96" s="174" t="s">
        <v>1159</v>
      </c>
      <c r="AL96" s="174" t="s">
        <v>498</v>
      </c>
      <c r="AM96" s="174" t="s">
        <v>61</v>
      </c>
      <c r="AN96" s="175">
        <v>1</v>
      </c>
      <c r="AO96" s="176">
        <v>0.5</v>
      </c>
      <c r="AP96" s="176">
        <v>0.2</v>
      </c>
      <c r="AQ96" s="176">
        <v>0.5</v>
      </c>
      <c r="AR96" s="174" t="s">
        <v>204</v>
      </c>
      <c r="AS96" s="176">
        <v>121.49</v>
      </c>
      <c r="AT96" s="174" t="s">
        <v>62</v>
      </c>
      <c r="AU96" s="174" t="s">
        <v>62</v>
      </c>
      <c r="AV96" s="174" t="s">
        <v>62</v>
      </c>
      <c r="AW96" s="174" t="s">
        <v>62</v>
      </c>
      <c r="AX96" s="174" t="s">
        <v>61</v>
      </c>
      <c r="AY96" s="174" t="s">
        <v>691</v>
      </c>
      <c r="AZ96" s="174" t="s">
        <v>351</v>
      </c>
      <c r="BA96" s="174" t="s">
        <v>358</v>
      </c>
      <c r="BB96" s="174" t="s">
        <v>61</v>
      </c>
      <c r="BC96" s="174" t="s">
        <v>63</v>
      </c>
      <c r="BD96" s="174" t="s">
        <v>1160</v>
      </c>
      <c r="BE96" s="174" t="s">
        <v>1161</v>
      </c>
      <c r="BF96" s="174" t="s">
        <v>1161</v>
      </c>
      <c r="BG96" s="174" t="s">
        <v>352</v>
      </c>
      <c r="BH96" s="174" t="s">
        <v>353</v>
      </c>
      <c r="BI96" s="174" t="s">
        <v>354</v>
      </c>
      <c r="BJ96" s="174" t="s">
        <v>208</v>
      </c>
      <c r="BK96" s="174" t="s">
        <v>64</v>
      </c>
      <c r="BL96" s="174" t="s">
        <v>61</v>
      </c>
      <c r="BM96" s="174" t="s">
        <v>209</v>
      </c>
    </row>
    <row r="97" spans="2:65" x14ac:dyDescent="0.3">
      <c r="B97" s="165">
        <f t="shared" si="31"/>
        <v>93</v>
      </c>
      <c r="C97" s="165" t="str">
        <f t="shared" si="32"/>
        <v>LHR</v>
      </c>
      <c r="D97" s="165" t="str">
        <f t="shared" si="33"/>
        <v>2025-09-25</v>
      </c>
      <c r="E97" s="165" t="str">
        <f t="shared" si="34"/>
        <v>99431913906</v>
      </c>
      <c r="F97" s="165" t="str">
        <f t="shared" si="35"/>
        <v>PGB022868227</v>
      </c>
      <c r="G97" s="165" t="str">
        <f t="shared" si="36"/>
        <v>손현희</v>
      </c>
      <c r="H97" s="166" t="str">
        <f t="shared" si="37"/>
        <v>목록(Manifest)</v>
      </c>
      <c r="I97" s="167">
        <f t="shared" si="38"/>
        <v>115.3</v>
      </c>
      <c r="J97" s="166" t="str">
        <f t="shared" si="39"/>
        <v>MODUBUY_UK (NYZ)</v>
      </c>
      <c r="K97" s="165">
        <f t="shared" si="40"/>
        <v>1</v>
      </c>
      <c r="L97" s="168">
        <f t="shared" si="41"/>
        <v>0.5</v>
      </c>
      <c r="M97" s="168">
        <f t="shared" si="42"/>
        <v>1.4</v>
      </c>
      <c r="N97" s="168">
        <f t="shared" si="43"/>
        <v>1.4</v>
      </c>
      <c r="O97" s="168">
        <f t="shared" si="44"/>
        <v>1.5</v>
      </c>
      <c r="P97" s="165" t="str">
        <f t="shared" si="45"/>
        <v>6094313738735</v>
      </c>
      <c r="Q97" s="167">
        <f t="shared" si="46"/>
        <v>0.97999999999999987</v>
      </c>
      <c r="R97" s="167">
        <f t="shared" si="47"/>
        <v>0.97999999999999987</v>
      </c>
      <c r="S97" s="167">
        <f t="shared" si="48"/>
        <v>1</v>
      </c>
      <c r="T97" s="169">
        <f t="shared" si="49"/>
        <v>10250</v>
      </c>
      <c r="U97" s="171">
        <v>0</v>
      </c>
      <c r="V97" s="170">
        <f t="shared" si="50"/>
        <v>0</v>
      </c>
      <c r="W97" s="171">
        <v>0</v>
      </c>
      <c r="X97" s="171">
        <f>(IF(VLOOKUP(VLOOKUP(AS97,[1]MAPPING!$B$16:$D$21,2,1),[1]MAPPING!$C$16:$E$21,2,0)=7000,0,VLOOKUP(VLOOKUP(AS97,[1]MAPPING!$B$16:$D$21,2,1),[1]MAPPING!$C$16:$E$21,2,0)))</f>
        <v>0</v>
      </c>
      <c r="Y97" s="171">
        <f>(K97*VLOOKUP(N97/K97,[1]MAPPING!$B$23:$C$30,2,10))</f>
        <v>0</v>
      </c>
      <c r="Z97" s="172">
        <f t="shared" si="51"/>
        <v>0</v>
      </c>
      <c r="AA97" s="172">
        <f t="shared" si="52"/>
        <v>0</v>
      </c>
      <c r="AB97" s="171">
        <v>0</v>
      </c>
      <c r="AC97" s="171">
        <f t="shared" si="53"/>
        <v>10250</v>
      </c>
      <c r="AD97" s="116">
        <f>ROUND(SUM(T97:AB97)/INVOICE!$I$5,2)</f>
        <v>7.35</v>
      </c>
      <c r="AF97" s="173" t="s">
        <v>685</v>
      </c>
      <c r="AG97" s="174" t="s">
        <v>350</v>
      </c>
      <c r="AH97" s="174" t="s">
        <v>686</v>
      </c>
      <c r="AI97" s="174" t="s">
        <v>1162</v>
      </c>
      <c r="AJ97" s="174" t="s">
        <v>1163</v>
      </c>
      <c r="AK97" s="174" t="s">
        <v>1164</v>
      </c>
      <c r="AL97" s="174" t="s">
        <v>463</v>
      </c>
      <c r="AM97" s="174" t="s">
        <v>61</v>
      </c>
      <c r="AN97" s="175">
        <v>1</v>
      </c>
      <c r="AO97" s="176">
        <v>0.5</v>
      </c>
      <c r="AP97" s="176">
        <v>1.4</v>
      </c>
      <c r="AQ97" s="176">
        <v>1.4</v>
      </c>
      <c r="AR97" s="174" t="s">
        <v>204</v>
      </c>
      <c r="AS97" s="176">
        <v>115.3</v>
      </c>
      <c r="AT97" s="174" t="s">
        <v>62</v>
      </c>
      <c r="AU97" s="174" t="s">
        <v>62</v>
      </c>
      <c r="AV97" s="174" t="s">
        <v>62</v>
      </c>
      <c r="AW97" s="174" t="s">
        <v>62</v>
      </c>
      <c r="AX97" s="174" t="s">
        <v>61</v>
      </c>
      <c r="AY97" s="174" t="s">
        <v>691</v>
      </c>
      <c r="AZ97" s="174" t="s">
        <v>351</v>
      </c>
      <c r="BA97" s="174" t="s">
        <v>455</v>
      </c>
      <c r="BB97" s="174" t="s">
        <v>61</v>
      </c>
      <c r="BC97" s="174" t="s">
        <v>63</v>
      </c>
      <c r="BD97" s="174" t="s">
        <v>1165</v>
      </c>
      <c r="BE97" s="174" t="s">
        <v>1166</v>
      </c>
      <c r="BF97" s="174" t="s">
        <v>1166</v>
      </c>
      <c r="BG97" s="174" t="s">
        <v>352</v>
      </c>
      <c r="BH97" s="174" t="s">
        <v>353</v>
      </c>
      <c r="BI97" s="174" t="s">
        <v>354</v>
      </c>
      <c r="BJ97" s="174" t="s">
        <v>208</v>
      </c>
      <c r="BK97" s="174" t="s">
        <v>64</v>
      </c>
      <c r="BL97" s="174" t="s">
        <v>61</v>
      </c>
      <c r="BM97" s="174" t="s">
        <v>209</v>
      </c>
    </row>
    <row r="98" spans="2:65" x14ac:dyDescent="0.3">
      <c r="B98" s="165">
        <f t="shared" si="31"/>
        <v>94</v>
      </c>
      <c r="C98" s="165" t="str">
        <f t="shared" si="32"/>
        <v>LHR</v>
      </c>
      <c r="D98" s="165" t="str">
        <f t="shared" si="33"/>
        <v>2025-09-25</v>
      </c>
      <c r="E98" s="165" t="str">
        <f t="shared" si="34"/>
        <v>99431913906</v>
      </c>
      <c r="F98" s="165" t="str">
        <f t="shared" si="35"/>
        <v>PGB022848496</v>
      </c>
      <c r="G98" s="165" t="str">
        <f t="shared" si="36"/>
        <v>심유민</v>
      </c>
      <c r="H98" s="166" t="str">
        <f t="shared" si="37"/>
        <v>일반(목록배제,Normal-Manifest Exception)</v>
      </c>
      <c r="I98" s="167">
        <f t="shared" si="38"/>
        <v>78.81</v>
      </c>
      <c r="J98" s="166" t="str">
        <f t="shared" si="39"/>
        <v>MODUBUY_UK (NYZ)</v>
      </c>
      <c r="K98" s="165">
        <f t="shared" si="40"/>
        <v>1</v>
      </c>
      <c r="L98" s="168">
        <f t="shared" si="41"/>
        <v>0.7</v>
      </c>
      <c r="M98" s="168">
        <f t="shared" si="42"/>
        <v>0.2</v>
      </c>
      <c r="N98" s="168">
        <f t="shared" si="43"/>
        <v>0.7</v>
      </c>
      <c r="O98" s="168">
        <f t="shared" si="44"/>
        <v>1</v>
      </c>
      <c r="P98" s="165" t="str">
        <f t="shared" si="45"/>
        <v>6094313737319</v>
      </c>
      <c r="Q98" s="167">
        <f t="shared" si="46"/>
        <v>0.13999999999999999</v>
      </c>
      <c r="R98" s="167">
        <f t="shared" si="47"/>
        <v>0.7</v>
      </c>
      <c r="S98" s="167">
        <f t="shared" si="48"/>
        <v>0.70000000000000007</v>
      </c>
      <c r="T98" s="169">
        <f t="shared" si="49"/>
        <v>8765</v>
      </c>
      <c r="U98" s="171">
        <v>0</v>
      </c>
      <c r="V98" s="170">
        <f t="shared" si="50"/>
        <v>0</v>
      </c>
      <c r="W98" s="171">
        <v>0</v>
      </c>
      <c r="X98" s="171">
        <f>(IF(VLOOKUP(VLOOKUP(AS98,[1]MAPPING!$B$16:$D$21,2,1),[1]MAPPING!$C$16:$E$21,2,0)=7000,0,VLOOKUP(VLOOKUP(AS98,[1]MAPPING!$B$16:$D$21,2,1),[1]MAPPING!$C$16:$E$21,2,0)))</f>
        <v>0</v>
      </c>
      <c r="Y98" s="171">
        <f>(K98*VLOOKUP(N98/K98,[1]MAPPING!$B$23:$C$30,2,10))</f>
        <v>0</v>
      </c>
      <c r="Z98" s="172">
        <f t="shared" si="51"/>
        <v>0</v>
      </c>
      <c r="AA98" s="172">
        <f t="shared" si="52"/>
        <v>0</v>
      </c>
      <c r="AB98" s="171">
        <v>0</v>
      </c>
      <c r="AC98" s="171">
        <f t="shared" si="53"/>
        <v>8765</v>
      </c>
      <c r="AD98" s="116">
        <f>ROUND(SUM(T98:AB98)/INVOICE!$I$5,2)</f>
        <v>6.29</v>
      </c>
      <c r="AF98" s="173" t="s">
        <v>685</v>
      </c>
      <c r="AG98" s="174" t="s">
        <v>350</v>
      </c>
      <c r="AH98" s="174" t="s">
        <v>686</v>
      </c>
      <c r="AI98" s="174" t="s">
        <v>1167</v>
      </c>
      <c r="AJ98" s="174" t="s">
        <v>1168</v>
      </c>
      <c r="AK98" s="174" t="s">
        <v>1169</v>
      </c>
      <c r="AL98" s="174" t="s">
        <v>1170</v>
      </c>
      <c r="AM98" s="174" t="s">
        <v>61</v>
      </c>
      <c r="AN98" s="175">
        <v>1</v>
      </c>
      <c r="AO98" s="176">
        <v>0.7</v>
      </c>
      <c r="AP98" s="176">
        <v>0.2</v>
      </c>
      <c r="AQ98" s="176">
        <v>0.7</v>
      </c>
      <c r="AR98" s="174" t="s">
        <v>66</v>
      </c>
      <c r="AS98" s="176">
        <v>78.81</v>
      </c>
      <c r="AT98" s="174" t="s">
        <v>62</v>
      </c>
      <c r="AU98" s="174" t="s">
        <v>62</v>
      </c>
      <c r="AV98" s="174" t="s">
        <v>62</v>
      </c>
      <c r="AW98" s="174" t="s">
        <v>62</v>
      </c>
      <c r="AX98" s="174" t="s">
        <v>61</v>
      </c>
      <c r="AY98" s="174" t="s">
        <v>691</v>
      </c>
      <c r="AZ98" s="174" t="s">
        <v>351</v>
      </c>
      <c r="BA98" s="174" t="s">
        <v>1171</v>
      </c>
      <c r="BB98" s="174" t="s">
        <v>61</v>
      </c>
      <c r="BC98" s="174" t="s">
        <v>63</v>
      </c>
      <c r="BD98" s="174" t="s">
        <v>1172</v>
      </c>
      <c r="BE98" s="174" t="s">
        <v>1173</v>
      </c>
      <c r="BF98" s="174" t="s">
        <v>1173</v>
      </c>
      <c r="BG98" s="174" t="s">
        <v>352</v>
      </c>
      <c r="BH98" s="174" t="s">
        <v>353</v>
      </c>
      <c r="BI98" s="174" t="s">
        <v>354</v>
      </c>
      <c r="BJ98" s="174" t="s">
        <v>208</v>
      </c>
      <c r="BK98" s="174" t="s">
        <v>64</v>
      </c>
      <c r="BL98" s="174" t="s">
        <v>61</v>
      </c>
      <c r="BM98" s="174" t="s">
        <v>209</v>
      </c>
    </row>
    <row r="99" spans="2:65" x14ac:dyDescent="0.3">
      <c r="B99" s="165">
        <f t="shared" si="31"/>
        <v>95</v>
      </c>
      <c r="C99" s="165" t="str">
        <f t="shared" si="32"/>
        <v>LHR</v>
      </c>
      <c r="D99" s="165" t="str">
        <f t="shared" si="33"/>
        <v>2025-09-25</v>
      </c>
      <c r="E99" s="165" t="str">
        <f t="shared" si="34"/>
        <v>99431913906</v>
      </c>
      <c r="F99" s="165" t="str">
        <f t="shared" si="35"/>
        <v>PGB022847659</v>
      </c>
      <c r="G99" s="165" t="str">
        <f t="shared" si="36"/>
        <v>이재영</v>
      </c>
      <c r="H99" s="166" t="str">
        <f t="shared" si="37"/>
        <v>일반(목록배제,Normal-Manifest Exception)</v>
      </c>
      <c r="I99" s="167">
        <f t="shared" si="38"/>
        <v>137.85</v>
      </c>
      <c r="J99" s="166" t="str">
        <f t="shared" si="39"/>
        <v>MODUBUY_UK (NYZ)</v>
      </c>
      <c r="K99" s="165">
        <f t="shared" si="40"/>
        <v>1</v>
      </c>
      <c r="L99" s="168">
        <f t="shared" si="41"/>
        <v>2.2999999999999998</v>
      </c>
      <c r="M99" s="168">
        <f t="shared" si="42"/>
        <v>0.2</v>
      </c>
      <c r="N99" s="168">
        <f t="shared" si="43"/>
        <v>2.2999999999999998</v>
      </c>
      <c r="O99" s="168">
        <f t="shared" si="44"/>
        <v>2.5</v>
      </c>
      <c r="P99" s="165" t="str">
        <f t="shared" si="45"/>
        <v>6094313739201</v>
      </c>
      <c r="Q99" s="167">
        <f t="shared" si="46"/>
        <v>0.13999999999999999</v>
      </c>
      <c r="R99" s="167">
        <f t="shared" si="47"/>
        <v>2.2999999999999998</v>
      </c>
      <c r="S99" s="167">
        <f t="shared" si="48"/>
        <v>2.3000000000000003</v>
      </c>
      <c r="T99" s="169">
        <f t="shared" si="49"/>
        <v>16685</v>
      </c>
      <c r="U99" s="171">
        <v>0</v>
      </c>
      <c r="V99" s="170">
        <f t="shared" si="50"/>
        <v>0</v>
      </c>
      <c r="W99" s="171">
        <v>0</v>
      </c>
      <c r="X99" s="171">
        <f>(IF(VLOOKUP(VLOOKUP(AS99,[1]MAPPING!$B$16:$D$21,2,1),[1]MAPPING!$C$16:$E$21,2,0)=7000,0,VLOOKUP(VLOOKUP(AS99,[1]MAPPING!$B$16:$D$21,2,1),[1]MAPPING!$C$16:$E$21,2,0)))</f>
        <v>0</v>
      </c>
      <c r="Y99" s="171">
        <f>(K99*VLOOKUP(N99/K99,[1]MAPPING!$B$23:$C$30,2,10))</f>
        <v>550</v>
      </c>
      <c r="Z99" s="172">
        <f t="shared" si="51"/>
        <v>0</v>
      </c>
      <c r="AA99" s="172">
        <f t="shared" si="52"/>
        <v>0</v>
      </c>
      <c r="AB99" s="171">
        <v>0</v>
      </c>
      <c r="AC99" s="171">
        <f t="shared" si="53"/>
        <v>17235</v>
      </c>
      <c r="AD99" s="116">
        <f>ROUND(SUM(T99:AB99)/INVOICE!$I$5,2)</f>
        <v>12.36</v>
      </c>
      <c r="AF99" s="173" t="s">
        <v>685</v>
      </c>
      <c r="AG99" s="174" t="s">
        <v>350</v>
      </c>
      <c r="AH99" s="174" t="s">
        <v>686</v>
      </c>
      <c r="AI99" s="174" t="s">
        <v>1174</v>
      </c>
      <c r="AJ99" s="174" t="s">
        <v>1175</v>
      </c>
      <c r="AK99" s="174" t="s">
        <v>1176</v>
      </c>
      <c r="AL99" s="174" t="s">
        <v>1177</v>
      </c>
      <c r="AM99" s="174" t="s">
        <v>61</v>
      </c>
      <c r="AN99" s="175">
        <v>1</v>
      </c>
      <c r="AO99" s="176">
        <v>2.2999999999999998</v>
      </c>
      <c r="AP99" s="176">
        <v>0.2</v>
      </c>
      <c r="AQ99" s="176">
        <v>2.2999999999999998</v>
      </c>
      <c r="AR99" s="174" t="s">
        <v>66</v>
      </c>
      <c r="AS99" s="176">
        <v>137.85</v>
      </c>
      <c r="AT99" s="174" t="s">
        <v>62</v>
      </c>
      <c r="AU99" s="174" t="s">
        <v>62</v>
      </c>
      <c r="AV99" s="174" t="s">
        <v>62</v>
      </c>
      <c r="AW99" s="174" t="s">
        <v>62</v>
      </c>
      <c r="AX99" s="174" t="s">
        <v>61</v>
      </c>
      <c r="AY99" s="174" t="s">
        <v>691</v>
      </c>
      <c r="AZ99" s="174" t="s">
        <v>351</v>
      </c>
      <c r="BA99" s="174" t="s">
        <v>1178</v>
      </c>
      <c r="BB99" s="174" t="s">
        <v>61</v>
      </c>
      <c r="BC99" s="174" t="s">
        <v>63</v>
      </c>
      <c r="BD99" s="174" t="s">
        <v>1179</v>
      </c>
      <c r="BE99" s="174" t="s">
        <v>1180</v>
      </c>
      <c r="BF99" s="174" t="s">
        <v>1180</v>
      </c>
      <c r="BG99" s="174" t="s">
        <v>352</v>
      </c>
      <c r="BH99" s="174" t="s">
        <v>353</v>
      </c>
      <c r="BI99" s="174" t="s">
        <v>354</v>
      </c>
      <c r="BJ99" s="174" t="s">
        <v>208</v>
      </c>
      <c r="BK99" s="174" t="s">
        <v>64</v>
      </c>
      <c r="BL99" s="174" t="s">
        <v>61</v>
      </c>
      <c r="BM99" s="174" t="s">
        <v>209</v>
      </c>
    </row>
    <row r="100" spans="2:65" x14ac:dyDescent="0.3">
      <c r="B100" s="165">
        <f t="shared" si="31"/>
        <v>96</v>
      </c>
      <c r="C100" s="165" t="str">
        <f t="shared" si="32"/>
        <v>LHR</v>
      </c>
      <c r="D100" s="165" t="str">
        <f t="shared" si="33"/>
        <v>2025-09-25</v>
      </c>
      <c r="E100" s="165" t="str">
        <f t="shared" si="34"/>
        <v>99431913906</v>
      </c>
      <c r="F100" s="165" t="str">
        <f t="shared" si="35"/>
        <v>PGB022850082</v>
      </c>
      <c r="G100" s="165" t="str">
        <f t="shared" si="36"/>
        <v>성지훈</v>
      </c>
      <c r="H100" s="166" t="str">
        <f t="shared" si="37"/>
        <v>목록(Manifest)</v>
      </c>
      <c r="I100" s="167">
        <f t="shared" si="38"/>
        <v>140.29</v>
      </c>
      <c r="J100" s="166" t="str">
        <f t="shared" si="39"/>
        <v>MODUBUY_UK (NYZ)</v>
      </c>
      <c r="K100" s="165">
        <f t="shared" si="40"/>
        <v>1</v>
      </c>
      <c r="L100" s="168">
        <f t="shared" si="41"/>
        <v>10.4</v>
      </c>
      <c r="M100" s="168">
        <f t="shared" si="42"/>
        <v>12.9</v>
      </c>
      <c r="N100" s="168">
        <f t="shared" si="43"/>
        <v>13</v>
      </c>
      <c r="O100" s="168">
        <f t="shared" si="44"/>
        <v>13</v>
      </c>
      <c r="P100" s="165" t="str">
        <f t="shared" si="45"/>
        <v>6094313737836</v>
      </c>
      <c r="Q100" s="167">
        <f t="shared" si="46"/>
        <v>9.0299999999999994</v>
      </c>
      <c r="R100" s="167">
        <f t="shared" si="47"/>
        <v>10.4</v>
      </c>
      <c r="S100" s="167">
        <f t="shared" si="48"/>
        <v>10.4</v>
      </c>
      <c r="T100" s="169">
        <f t="shared" si="49"/>
        <v>56780</v>
      </c>
      <c r="U100" s="171">
        <v>0</v>
      </c>
      <c r="V100" s="170">
        <f t="shared" si="50"/>
        <v>0</v>
      </c>
      <c r="W100" s="171">
        <v>0</v>
      </c>
      <c r="X100" s="171">
        <f>(IF(VLOOKUP(VLOOKUP(AS100,[1]MAPPING!$B$16:$D$21,2,1),[1]MAPPING!$C$16:$E$21,2,0)=7000,0,VLOOKUP(VLOOKUP(AS100,[1]MAPPING!$B$16:$D$21,2,1),[1]MAPPING!$C$16:$E$21,2,0)))</f>
        <v>0</v>
      </c>
      <c r="Y100" s="171">
        <f>(K100*VLOOKUP(N100/K100,[1]MAPPING!$B$23:$C$30,2,10))</f>
        <v>4500</v>
      </c>
      <c r="Z100" s="172">
        <f t="shared" si="51"/>
        <v>0</v>
      </c>
      <c r="AA100" s="172">
        <f t="shared" si="52"/>
        <v>0</v>
      </c>
      <c r="AB100" s="171">
        <v>0</v>
      </c>
      <c r="AC100" s="171">
        <f t="shared" si="53"/>
        <v>61280</v>
      </c>
      <c r="AD100" s="116">
        <f>ROUND(SUM(T100:AB100)/INVOICE!$I$5,2)</f>
        <v>43.96</v>
      </c>
      <c r="AF100" s="173" t="s">
        <v>685</v>
      </c>
      <c r="AG100" s="174" t="s">
        <v>350</v>
      </c>
      <c r="AH100" s="174" t="s">
        <v>686</v>
      </c>
      <c r="AI100" s="174" t="s">
        <v>1181</v>
      </c>
      <c r="AJ100" s="174" t="s">
        <v>1182</v>
      </c>
      <c r="AK100" s="174" t="s">
        <v>1183</v>
      </c>
      <c r="AL100" s="174" t="s">
        <v>1184</v>
      </c>
      <c r="AM100" s="174" t="s">
        <v>61</v>
      </c>
      <c r="AN100" s="175">
        <v>1</v>
      </c>
      <c r="AO100" s="176">
        <v>10.4</v>
      </c>
      <c r="AP100" s="176">
        <v>12.9</v>
      </c>
      <c r="AQ100" s="176">
        <v>13</v>
      </c>
      <c r="AR100" s="174" t="s">
        <v>204</v>
      </c>
      <c r="AS100" s="176">
        <v>140.29</v>
      </c>
      <c r="AT100" s="174" t="s">
        <v>62</v>
      </c>
      <c r="AU100" s="174" t="s">
        <v>62</v>
      </c>
      <c r="AV100" s="174" t="s">
        <v>62</v>
      </c>
      <c r="AW100" s="174" t="s">
        <v>62</v>
      </c>
      <c r="AX100" s="174" t="s">
        <v>61</v>
      </c>
      <c r="AY100" s="174" t="s">
        <v>691</v>
      </c>
      <c r="AZ100" s="174" t="s">
        <v>351</v>
      </c>
      <c r="BA100" s="174" t="s">
        <v>1185</v>
      </c>
      <c r="BB100" s="174" t="s">
        <v>61</v>
      </c>
      <c r="BC100" s="174" t="s">
        <v>63</v>
      </c>
      <c r="BD100" s="174" t="s">
        <v>1186</v>
      </c>
      <c r="BE100" s="174" t="s">
        <v>1187</v>
      </c>
      <c r="BF100" s="174" t="s">
        <v>1187</v>
      </c>
      <c r="BG100" s="174" t="s">
        <v>352</v>
      </c>
      <c r="BH100" s="174" t="s">
        <v>353</v>
      </c>
      <c r="BI100" s="174" t="s">
        <v>354</v>
      </c>
      <c r="BJ100" s="174" t="s">
        <v>208</v>
      </c>
      <c r="BK100" s="174" t="s">
        <v>64</v>
      </c>
      <c r="BL100" s="174" t="s">
        <v>61</v>
      </c>
      <c r="BM100" s="174" t="s">
        <v>209</v>
      </c>
    </row>
    <row r="101" spans="2:65" x14ac:dyDescent="0.3">
      <c r="B101" s="165">
        <f t="shared" si="31"/>
        <v>97</v>
      </c>
      <c r="C101" s="165" t="str">
        <f t="shared" si="32"/>
        <v>LHR</v>
      </c>
      <c r="D101" s="165" t="str">
        <f t="shared" si="33"/>
        <v>2025-09-25</v>
      </c>
      <c r="E101" s="165" t="str">
        <f t="shared" si="34"/>
        <v>99431913906</v>
      </c>
      <c r="F101" s="165" t="str">
        <f t="shared" si="35"/>
        <v>PGB022865476</v>
      </c>
      <c r="G101" s="165" t="str">
        <f t="shared" si="36"/>
        <v>김지연</v>
      </c>
      <c r="H101" s="166" t="str">
        <f t="shared" si="37"/>
        <v>목록(Manifest)</v>
      </c>
      <c r="I101" s="167">
        <f t="shared" si="38"/>
        <v>70.2</v>
      </c>
      <c r="J101" s="166" t="str">
        <f t="shared" si="39"/>
        <v>MODUBUY_UK (NYZ)</v>
      </c>
      <c r="K101" s="165">
        <f t="shared" si="40"/>
        <v>1</v>
      </c>
      <c r="L101" s="168">
        <f t="shared" si="41"/>
        <v>1.3</v>
      </c>
      <c r="M101" s="168">
        <f t="shared" si="42"/>
        <v>2.1</v>
      </c>
      <c r="N101" s="168">
        <f t="shared" si="43"/>
        <v>2.1</v>
      </c>
      <c r="O101" s="168">
        <f t="shared" si="44"/>
        <v>2.5</v>
      </c>
      <c r="P101" s="165" t="str">
        <f t="shared" si="45"/>
        <v>6094313739104</v>
      </c>
      <c r="Q101" s="167">
        <f t="shared" si="46"/>
        <v>1.47</v>
      </c>
      <c r="R101" s="167">
        <f t="shared" si="47"/>
        <v>1.47</v>
      </c>
      <c r="S101" s="167">
        <f t="shared" si="48"/>
        <v>1.5</v>
      </c>
      <c r="T101" s="169">
        <f t="shared" si="49"/>
        <v>12725</v>
      </c>
      <c r="U101" s="171">
        <v>0</v>
      </c>
      <c r="V101" s="170">
        <f t="shared" si="50"/>
        <v>0</v>
      </c>
      <c r="W101" s="171">
        <v>0</v>
      </c>
      <c r="X101" s="171">
        <f>(IF(VLOOKUP(VLOOKUP(AS101,[1]MAPPING!$B$16:$D$21,2,1),[1]MAPPING!$C$16:$E$21,2,0)=7000,0,VLOOKUP(VLOOKUP(AS101,[1]MAPPING!$B$16:$D$21,2,1),[1]MAPPING!$C$16:$E$21,2,0)))</f>
        <v>0</v>
      </c>
      <c r="Y101" s="171">
        <f>(K101*VLOOKUP(N101/K101,[1]MAPPING!$B$23:$C$30,2,10))</f>
        <v>550</v>
      </c>
      <c r="Z101" s="172">
        <f t="shared" si="51"/>
        <v>0</v>
      </c>
      <c r="AA101" s="172">
        <f t="shared" si="52"/>
        <v>0</v>
      </c>
      <c r="AB101" s="171">
        <v>0</v>
      </c>
      <c r="AC101" s="171">
        <f t="shared" si="53"/>
        <v>13275</v>
      </c>
      <c r="AD101" s="116">
        <f>ROUND(SUM(T101:AB101)/INVOICE!$I$5,2)</f>
        <v>9.52</v>
      </c>
      <c r="AF101" s="173" t="s">
        <v>685</v>
      </c>
      <c r="AG101" s="174" t="s">
        <v>350</v>
      </c>
      <c r="AH101" s="174" t="s">
        <v>686</v>
      </c>
      <c r="AI101" s="174" t="s">
        <v>1188</v>
      </c>
      <c r="AJ101" s="174" t="s">
        <v>1189</v>
      </c>
      <c r="AK101" s="174" t="s">
        <v>1190</v>
      </c>
      <c r="AL101" s="174" t="s">
        <v>1191</v>
      </c>
      <c r="AM101" s="174" t="s">
        <v>61</v>
      </c>
      <c r="AN101" s="175">
        <v>1</v>
      </c>
      <c r="AO101" s="176">
        <v>1.3</v>
      </c>
      <c r="AP101" s="176">
        <v>2.1</v>
      </c>
      <c r="AQ101" s="176">
        <v>2.1</v>
      </c>
      <c r="AR101" s="174" t="s">
        <v>204</v>
      </c>
      <c r="AS101" s="176">
        <v>70.2</v>
      </c>
      <c r="AT101" s="174" t="s">
        <v>62</v>
      </c>
      <c r="AU101" s="174" t="s">
        <v>62</v>
      </c>
      <c r="AV101" s="174" t="s">
        <v>62</v>
      </c>
      <c r="AW101" s="174" t="s">
        <v>62</v>
      </c>
      <c r="AX101" s="174" t="s">
        <v>61</v>
      </c>
      <c r="AY101" s="174" t="s">
        <v>691</v>
      </c>
      <c r="AZ101" s="174" t="s">
        <v>351</v>
      </c>
      <c r="BA101" s="174" t="s">
        <v>1192</v>
      </c>
      <c r="BB101" s="174" t="s">
        <v>61</v>
      </c>
      <c r="BC101" s="174" t="s">
        <v>63</v>
      </c>
      <c r="BD101" s="174" t="s">
        <v>1193</v>
      </c>
      <c r="BE101" s="174" t="s">
        <v>1194</v>
      </c>
      <c r="BF101" s="174" t="s">
        <v>1194</v>
      </c>
      <c r="BG101" s="174" t="s">
        <v>352</v>
      </c>
      <c r="BH101" s="174" t="s">
        <v>353</v>
      </c>
      <c r="BI101" s="174" t="s">
        <v>354</v>
      </c>
      <c r="BJ101" s="174" t="s">
        <v>208</v>
      </c>
      <c r="BK101" s="174" t="s">
        <v>64</v>
      </c>
      <c r="BL101" s="174" t="s">
        <v>61</v>
      </c>
      <c r="BM101" s="174" t="s">
        <v>209</v>
      </c>
    </row>
    <row r="102" spans="2:65" x14ac:dyDescent="0.3">
      <c r="B102" s="165">
        <f t="shared" si="31"/>
        <v>98</v>
      </c>
      <c r="C102" s="165" t="str">
        <f t="shared" si="32"/>
        <v>LHR</v>
      </c>
      <c r="D102" s="165" t="str">
        <f t="shared" si="33"/>
        <v>2025-09-25</v>
      </c>
      <c r="E102" s="165" t="str">
        <f t="shared" si="34"/>
        <v>99431913906</v>
      </c>
      <c r="F102" s="165" t="str">
        <f t="shared" si="35"/>
        <v>PGB022892714</v>
      </c>
      <c r="G102" s="165" t="str">
        <f t="shared" si="36"/>
        <v>주준우</v>
      </c>
      <c r="H102" s="166" t="str">
        <f t="shared" si="37"/>
        <v>목록(Manifest)</v>
      </c>
      <c r="I102" s="167">
        <f t="shared" si="38"/>
        <v>114.75</v>
      </c>
      <c r="J102" s="166" t="str">
        <f t="shared" si="39"/>
        <v>MODUBUY_UK (NYZ)</v>
      </c>
      <c r="K102" s="165">
        <f t="shared" si="40"/>
        <v>1</v>
      </c>
      <c r="L102" s="168">
        <f t="shared" si="41"/>
        <v>0.5</v>
      </c>
      <c r="M102" s="168">
        <f t="shared" si="42"/>
        <v>0.2</v>
      </c>
      <c r="N102" s="168">
        <f t="shared" si="43"/>
        <v>0.5</v>
      </c>
      <c r="O102" s="168">
        <f t="shared" si="44"/>
        <v>0.5</v>
      </c>
      <c r="P102" s="165" t="str">
        <f t="shared" si="45"/>
        <v>6094313739006</v>
      </c>
      <c r="Q102" s="167">
        <f t="shared" si="46"/>
        <v>0.13999999999999999</v>
      </c>
      <c r="R102" s="167">
        <f t="shared" si="47"/>
        <v>0.5</v>
      </c>
      <c r="S102" s="167">
        <f t="shared" si="48"/>
        <v>0.5</v>
      </c>
      <c r="T102" s="169">
        <f t="shared" si="49"/>
        <v>7775</v>
      </c>
      <c r="U102" s="171">
        <v>0</v>
      </c>
      <c r="V102" s="170">
        <f t="shared" si="50"/>
        <v>0</v>
      </c>
      <c r="W102" s="171">
        <v>0</v>
      </c>
      <c r="X102" s="171">
        <f>(IF(VLOOKUP(VLOOKUP(AS102,[1]MAPPING!$B$16:$D$21,2,1),[1]MAPPING!$C$16:$E$21,2,0)=7000,0,VLOOKUP(VLOOKUP(AS102,[1]MAPPING!$B$16:$D$21,2,1),[1]MAPPING!$C$16:$E$21,2,0)))</f>
        <v>0</v>
      </c>
      <c r="Y102" s="171">
        <f>(K102*VLOOKUP(N102/K102,[1]MAPPING!$B$23:$C$30,2,10))</f>
        <v>0</v>
      </c>
      <c r="Z102" s="172">
        <f t="shared" si="51"/>
        <v>0</v>
      </c>
      <c r="AA102" s="172">
        <f t="shared" si="52"/>
        <v>0</v>
      </c>
      <c r="AB102" s="171">
        <v>0</v>
      </c>
      <c r="AC102" s="171">
        <f t="shared" si="53"/>
        <v>7775</v>
      </c>
      <c r="AD102" s="116">
        <f>ROUND(SUM(T102:AB102)/INVOICE!$I$5,2)</f>
        <v>5.58</v>
      </c>
      <c r="AF102" s="173" t="s">
        <v>685</v>
      </c>
      <c r="AG102" s="174" t="s">
        <v>350</v>
      </c>
      <c r="AH102" s="174" t="s">
        <v>686</v>
      </c>
      <c r="AI102" s="174" t="s">
        <v>1195</v>
      </c>
      <c r="AJ102" s="174" t="s">
        <v>1196</v>
      </c>
      <c r="AK102" s="174" t="s">
        <v>1197</v>
      </c>
      <c r="AL102" s="174" t="s">
        <v>1198</v>
      </c>
      <c r="AM102" s="174" t="s">
        <v>61</v>
      </c>
      <c r="AN102" s="175">
        <v>1</v>
      </c>
      <c r="AO102" s="176">
        <v>0.5</v>
      </c>
      <c r="AP102" s="176">
        <v>0.2</v>
      </c>
      <c r="AQ102" s="176">
        <v>0.5</v>
      </c>
      <c r="AR102" s="174" t="s">
        <v>204</v>
      </c>
      <c r="AS102" s="176">
        <v>114.75</v>
      </c>
      <c r="AT102" s="174" t="s">
        <v>62</v>
      </c>
      <c r="AU102" s="174" t="s">
        <v>62</v>
      </c>
      <c r="AV102" s="174" t="s">
        <v>62</v>
      </c>
      <c r="AW102" s="174" t="s">
        <v>62</v>
      </c>
      <c r="AX102" s="174" t="s">
        <v>61</v>
      </c>
      <c r="AY102" s="174" t="s">
        <v>691</v>
      </c>
      <c r="AZ102" s="174" t="s">
        <v>351</v>
      </c>
      <c r="BA102" s="174" t="s">
        <v>453</v>
      </c>
      <c r="BB102" s="174" t="s">
        <v>61</v>
      </c>
      <c r="BC102" s="174" t="s">
        <v>63</v>
      </c>
      <c r="BD102" s="174" t="s">
        <v>1199</v>
      </c>
      <c r="BE102" s="174" t="s">
        <v>1200</v>
      </c>
      <c r="BF102" s="174" t="s">
        <v>1200</v>
      </c>
      <c r="BG102" s="174" t="s">
        <v>352</v>
      </c>
      <c r="BH102" s="174" t="s">
        <v>353</v>
      </c>
      <c r="BI102" s="174" t="s">
        <v>354</v>
      </c>
      <c r="BJ102" s="174" t="s">
        <v>208</v>
      </c>
      <c r="BK102" s="174" t="s">
        <v>64</v>
      </c>
      <c r="BL102" s="174" t="s">
        <v>61</v>
      </c>
      <c r="BM102" s="174" t="s">
        <v>209</v>
      </c>
    </row>
    <row r="103" spans="2:65" x14ac:dyDescent="0.3">
      <c r="B103" s="165">
        <f t="shared" si="31"/>
        <v>99</v>
      </c>
      <c r="C103" s="165" t="str">
        <f t="shared" si="32"/>
        <v>LHR</v>
      </c>
      <c r="D103" s="165" t="str">
        <f t="shared" si="33"/>
        <v>2025-09-25</v>
      </c>
      <c r="E103" s="165" t="str">
        <f t="shared" si="34"/>
        <v>99431913906</v>
      </c>
      <c r="F103" s="165" t="str">
        <f t="shared" si="35"/>
        <v>PGB019640722</v>
      </c>
      <c r="G103" s="165" t="str">
        <f t="shared" si="36"/>
        <v>노현수</v>
      </c>
      <c r="H103" s="166" t="str">
        <f t="shared" si="37"/>
        <v>목록(Manifest)</v>
      </c>
      <c r="I103" s="167">
        <f t="shared" si="38"/>
        <v>143.79</v>
      </c>
      <c r="J103" s="166" t="str">
        <f t="shared" si="39"/>
        <v>MODUBUY_UK (NYZ)</v>
      </c>
      <c r="K103" s="165">
        <f t="shared" si="40"/>
        <v>1</v>
      </c>
      <c r="L103" s="168">
        <f t="shared" si="41"/>
        <v>0.8</v>
      </c>
      <c r="M103" s="168">
        <f t="shared" si="42"/>
        <v>1.4</v>
      </c>
      <c r="N103" s="168">
        <f t="shared" si="43"/>
        <v>1.4</v>
      </c>
      <c r="O103" s="168">
        <f t="shared" si="44"/>
        <v>1.5</v>
      </c>
      <c r="P103" s="165" t="str">
        <f t="shared" si="45"/>
        <v>6094313738823</v>
      </c>
      <c r="Q103" s="167">
        <f t="shared" si="46"/>
        <v>0.97999999999999987</v>
      </c>
      <c r="R103" s="167">
        <f t="shared" si="47"/>
        <v>0.97999999999999987</v>
      </c>
      <c r="S103" s="167">
        <f t="shared" si="48"/>
        <v>1</v>
      </c>
      <c r="T103" s="169">
        <f t="shared" si="49"/>
        <v>10250</v>
      </c>
      <c r="U103" s="171">
        <v>0</v>
      </c>
      <c r="V103" s="170">
        <f t="shared" si="50"/>
        <v>0</v>
      </c>
      <c r="W103" s="171">
        <v>0</v>
      </c>
      <c r="X103" s="171">
        <f>(IF(VLOOKUP(VLOOKUP(AS103,[1]MAPPING!$B$16:$D$21,2,1),[1]MAPPING!$C$16:$E$21,2,0)=7000,0,VLOOKUP(VLOOKUP(AS103,[1]MAPPING!$B$16:$D$21,2,1),[1]MAPPING!$C$16:$E$21,2,0)))</f>
        <v>0</v>
      </c>
      <c r="Y103" s="171">
        <f>(K103*VLOOKUP(N103/K103,[1]MAPPING!$B$23:$C$30,2,10))</f>
        <v>0</v>
      </c>
      <c r="Z103" s="172">
        <f t="shared" si="51"/>
        <v>0</v>
      </c>
      <c r="AA103" s="172">
        <f t="shared" si="52"/>
        <v>0</v>
      </c>
      <c r="AB103" s="171">
        <v>0</v>
      </c>
      <c r="AC103" s="171">
        <f t="shared" si="53"/>
        <v>10250</v>
      </c>
      <c r="AD103" s="116">
        <f>ROUND(SUM(T103:AB103)/INVOICE!$I$5,2)</f>
        <v>7.35</v>
      </c>
      <c r="AF103" s="173" t="s">
        <v>685</v>
      </c>
      <c r="AG103" s="174" t="s">
        <v>350</v>
      </c>
      <c r="AH103" s="174" t="s">
        <v>686</v>
      </c>
      <c r="AI103" s="174" t="s">
        <v>1201</v>
      </c>
      <c r="AJ103" s="174" t="s">
        <v>375</v>
      </c>
      <c r="AK103" s="174" t="s">
        <v>376</v>
      </c>
      <c r="AL103" s="174" t="s">
        <v>377</v>
      </c>
      <c r="AM103" s="174" t="s">
        <v>61</v>
      </c>
      <c r="AN103" s="175">
        <v>1</v>
      </c>
      <c r="AO103" s="176">
        <v>0.8</v>
      </c>
      <c r="AP103" s="176">
        <v>1.4</v>
      </c>
      <c r="AQ103" s="176">
        <v>1.4</v>
      </c>
      <c r="AR103" s="174" t="s">
        <v>204</v>
      </c>
      <c r="AS103" s="176">
        <v>143.79</v>
      </c>
      <c r="AT103" s="174" t="s">
        <v>62</v>
      </c>
      <c r="AU103" s="174" t="s">
        <v>62</v>
      </c>
      <c r="AV103" s="174" t="s">
        <v>62</v>
      </c>
      <c r="AW103" s="174" t="s">
        <v>62</v>
      </c>
      <c r="AX103" s="174" t="s">
        <v>61</v>
      </c>
      <c r="AY103" s="174" t="s">
        <v>691</v>
      </c>
      <c r="AZ103" s="174" t="s">
        <v>351</v>
      </c>
      <c r="BA103" s="174" t="s">
        <v>378</v>
      </c>
      <c r="BB103" s="174" t="s">
        <v>61</v>
      </c>
      <c r="BC103" s="174" t="s">
        <v>63</v>
      </c>
      <c r="BD103" s="174" t="s">
        <v>1202</v>
      </c>
      <c r="BE103" s="174" t="s">
        <v>1203</v>
      </c>
      <c r="BF103" s="174" t="s">
        <v>1203</v>
      </c>
      <c r="BG103" s="174" t="s">
        <v>352</v>
      </c>
      <c r="BH103" s="174" t="s">
        <v>353</v>
      </c>
      <c r="BI103" s="174" t="s">
        <v>354</v>
      </c>
      <c r="BJ103" s="174" t="s">
        <v>208</v>
      </c>
      <c r="BK103" s="174" t="s">
        <v>64</v>
      </c>
      <c r="BL103" s="174" t="s">
        <v>61</v>
      </c>
      <c r="BM103" s="174" t="s">
        <v>209</v>
      </c>
    </row>
    <row r="104" spans="2:65" x14ac:dyDescent="0.3">
      <c r="B104" s="165">
        <f t="shared" si="31"/>
        <v>100</v>
      </c>
      <c r="C104" s="165" t="str">
        <f t="shared" si="32"/>
        <v>LHR</v>
      </c>
      <c r="D104" s="165" t="str">
        <f t="shared" si="33"/>
        <v>2025-09-25</v>
      </c>
      <c r="E104" s="165" t="str">
        <f t="shared" si="34"/>
        <v>99431913906</v>
      </c>
      <c r="F104" s="165" t="str">
        <f t="shared" si="35"/>
        <v>PGB022877136</v>
      </c>
      <c r="G104" s="165" t="str">
        <f t="shared" si="36"/>
        <v>김자영</v>
      </c>
      <c r="H104" s="166" t="str">
        <f t="shared" si="37"/>
        <v>목록(Manifest)</v>
      </c>
      <c r="I104" s="167">
        <f t="shared" si="38"/>
        <v>145.80000000000001</v>
      </c>
      <c r="J104" s="166" t="str">
        <f t="shared" si="39"/>
        <v>MODUBUY_UK (NYZ)</v>
      </c>
      <c r="K104" s="165">
        <f t="shared" si="40"/>
        <v>1</v>
      </c>
      <c r="L104" s="168">
        <f t="shared" si="41"/>
        <v>0.8</v>
      </c>
      <c r="M104" s="168">
        <f t="shared" si="42"/>
        <v>0.2</v>
      </c>
      <c r="N104" s="168">
        <f t="shared" si="43"/>
        <v>0.8</v>
      </c>
      <c r="O104" s="168">
        <f t="shared" si="44"/>
        <v>1</v>
      </c>
      <c r="P104" s="165" t="str">
        <f t="shared" si="45"/>
        <v>6094313738785</v>
      </c>
      <c r="Q104" s="167">
        <f t="shared" si="46"/>
        <v>0.13999999999999999</v>
      </c>
      <c r="R104" s="167">
        <f t="shared" si="47"/>
        <v>0.8</v>
      </c>
      <c r="S104" s="167">
        <f t="shared" si="48"/>
        <v>0.8</v>
      </c>
      <c r="T104" s="169">
        <f t="shared" si="49"/>
        <v>9260</v>
      </c>
      <c r="U104" s="171">
        <v>0</v>
      </c>
      <c r="V104" s="170">
        <f t="shared" si="50"/>
        <v>0</v>
      </c>
      <c r="W104" s="171">
        <v>0</v>
      </c>
      <c r="X104" s="171">
        <f>(IF(VLOOKUP(VLOOKUP(AS104,[1]MAPPING!$B$16:$D$21,2,1),[1]MAPPING!$C$16:$E$21,2,0)=7000,0,VLOOKUP(VLOOKUP(AS104,[1]MAPPING!$B$16:$D$21,2,1),[1]MAPPING!$C$16:$E$21,2,0)))</f>
        <v>0</v>
      </c>
      <c r="Y104" s="171">
        <f>(K104*VLOOKUP(N104/K104,[1]MAPPING!$B$23:$C$30,2,10))</f>
        <v>0</v>
      </c>
      <c r="Z104" s="172">
        <f t="shared" si="51"/>
        <v>0</v>
      </c>
      <c r="AA104" s="172">
        <f t="shared" si="52"/>
        <v>0</v>
      </c>
      <c r="AB104" s="171">
        <v>0</v>
      </c>
      <c r="AC104" s="171">
        <f t="shared" si="53"/>
        <v>9260</v>
      </c>
      <c r="AD104" s="116">
        <f>ROUND(SUM(T104:AB104)/INVOICE!$I$5,2)</f>
        <v>6.64</v>
      </c>
      <c r="AF104" s="173" t="s">
        <v>685</v>
      </c>
      <c r="AG104" s="174" t="s">
        <v>350</v>
      </c>
      <c r="AH104" s="174" t="s">
        <v>686</v>
      </c>
      <c r="AI104" s="174" t="s">
        <v>1204</v>
      </c>
      <c r="AJ104" s="174" t="s">
        <v>644</v>
      </c>
      <c r="AK104" s="174" t="s">
        <v>645</v>
      </c>
      <c r="AL104" s="174" t="s">
        <v>646</v>
      </c>
      <c r="AM104" s="174" t="s">
        <v>61</v>
      </c>
      <c r="AN104" s="175">
        <v>1</v>
      </c>
      <c r="AO104" s="176">
        <v>0.8</v>
      </c>
      <c r="AP104" s="176">
        <v>0.2</v>
      </c>
      <c r="AQ104" s="176">
        <v>0.8</v>
      </c>
      <c r="AR104" s="174" t="s">
        <v>204</v>
      </c>
      <c r="AS104" s="176">
        <v>145.80000000000001</v>
      </c>
      <c r="AT104" s="174" t="s">
        <v>62</v>
      </c>
      <c r="AU104" s="174" t="s">
        <v>62</v>
      </c>
      <c r="AV104" s="174" t="s">
        <v>62</v>
      </c>
      <c r="AW104" s="174" t="s">
        <v>62</v>
      </c>
      <c r="AX104" s="174" t="s">
        <v>61</v>
      </c>
      <c r="AY104" s="174" t="s">
        <v>691</v>
      </c>
      <c r="AZ104" s="174" t="s">
        <v>351</v>
      </c>
      <c r="BA104" s="174" t="s">
        <v>1205</v>
      </c>
      <c r="BB104" s="174" t="s">
        <v>61</v>
      </c>
      <c r="BC104" s="174" t="s">
        <v>63</v>
      </c>
      <c r="BD104" s="174" t="s">
        <v>1206</v>
      </c>
      <c r="BE104" s="174" t="s">
        <v>1207</v>
      </c>
      <c r="BF104" s="174" t="s">
        <v>1207</v>
      </c>
      <c r="BG104" s="174" t="s">
        <v>352</v>
      </c>
      <c r="BH104" s="174" t="s">
        <v>353</v>
      </c>
      <c r="BI104" s="174" t="s">
        <v>354</v>
      </c>
      <c r="BJ104" s="174" t="s">
        <v>208</v>
      </c>
      <c r="BK104" s="174" t="s">
        <v>64</v>
      </c>
      <c r="BL104" s="174" t="s">
        <v>61</v>
      </c>
      <c r="BM104" s="174" t="s">
        <v>209</v>
      </c>
    </row>
    <row r="105" spans="2:65" x14ac:dyDescent="0.3">
      <c r="B105" s="165">
        <f t="shared" si="31"/>
        <v>101</v>
      </c>
      <c r="C105" s="165" t="str">
        <f t="shared" si="32"/>
        <v>LHR</v>
      </c>
      <c r="D105" s="165" t="str">
        <f t="shared" si="33"/>
        <v>2025-09-25</v>
      </c>
      <c r="E105" s="165" t="str">
        <f t="shared" si="34"/>
        <v>99431913906</v>
      </c>
      <c r="F105" s="165" t="str">
        <f t="shared" si="35"/>
        <v>PGB022879183</v>
      </c>
      <c r="G105" s="165" t="str">
        <f t="shared" si="36"/>
        <v>이종수</v>
      </c>
      <c r="H105" s="166" t="str">
        <f t="shared" si="37"/>
        <v>일반(목록배제,Normal-Manifest Exception)</v>
      </c>
      <c r="I105" s="167">
        <f t="shared" si="38"/>
        <v>66.61</v>
      </c>
      <c r="J105" s="166" t="str">
        <f t="shared" si="39"/>
        <v>MODUBUY_UK (NYZ)</v>
      </c>
      <c r="K105" s="165">
        <f t="shared" si="40"/>
        <v>1</v>
      </c>
      <c r="L105" s="168">
        <f t="shared" si="41"/>
        <v>6.9</v>
      </c>
      <c r="M105" s="168">
        <f t="shared" si="42"/>
        <v>8.4</v>
      </c>
      <c r="N105" s="168">
        <f t="shared" si="43"/>
        <v>8.5</v>
      </c>
      <c r="O105" s="168">
        <f t="shared" si="44"/>
        <v>8.5</v>
      </c>
      <c r="P105" s="165" t="str">
        <f t="shared" si="45"/>
        <v>6094313738740</v>
      </c>
      <c r="Q105" s="167">
        <f t="shared" si="46"/>
        <v>5.88</v>
      </c>
      <c r="R105" s="167">
        <f t="shared" si="47"/>
        <v>6.9</v>
      </c>
      <c r="S105" s="167">
        <f t="shared" si="48"/>
        <v>6.9</v>
      </c>
      <c r="T105" s="169">
        <f t="shared" si="49"/>
        <v>39455</v>
      </c>
      <c r="U105" s="171">
        <v>0</v>
      </c>
      <c r="V105" s="170">
        <f t="shared" si="50"/>
        <v>0</v>
      </c>
      <c r="W105" s="171">
        <v>0</v>
      </c>
      <c r="X105" s="171">
        <f>(IF(VLOOKUP(VLOOKUP(AS105,[1]MAPPING!$B$16:$D$21,2,1),[1]MAPPING!$C$16:$E$21,2,0)=7000,0,VLOOKUP(VLOOKUP(AS105,[1]MAPPING!$B$16:$D$21,2,1),[1]MAPPING!$C$16:$E$21,2,0)))</f>
        <v>0</v>
      </c>
      <c r="Y105" s="171">
        <f>(K105*VLOOKUP(N105/K105,[1]MAPPING!$B$23:$C$30,2,10))</f>
        <v>1200</v>
      </c>
      <c r="Z105" s="172">
        <f t="shared" si="51"/>
        <v>0</v>
      </c>
      <c r="AA105" s="172">
        <f t="shared" si="52"/>
        <v>0</v>
      </c>
      <c r="AB105" s="171">
        <v>0</v>
      </c>
      <c r="AC105" s="171">
        <f t="shared" si="53"/>
        <v>40655</v>
      </c>
      <c r="AD105" s="116">
        <f>ROUND(SUM(T105:AB105)/INVOICE!$I$5,2)</f>
        <v>29.16</v>
      </c>
      <c r="AF105" s="173" t="s">
        <v>685</v>
      </c>
      <c r="AG105" s="174" t="s">
        <v>350</v>
      </c>
      <c r="AH105" s="174" t="s">
        <v>686</v>
      </c>
      <c r="AI105" s="174" t="s">
        <v>1208</v>
      </c>
      <c r="AJ105" s="174" t="s">
        <v>882</v>
      </c>
      <c r="AK105" s="174" t="s">
        <v>883</v>
      </c>
      <c r="AL105" s="174" t="s">
        <v>884</v>
      </c>
      <c r="AM105" s="174" t="s">
        <v>61</v>
      </c>
      <c r="AN105" s="175">
        <v>1</v>
      </c>
      <c r="AO105" s="176">
        <v>6.9</v>
      </c>
      <c r="AP105" s="176">
        <v>8.4</v>
      </c>
      <c r="AQ105" s="176">
        <v>8.5</v>
      </c>
      <c r="AR105" s="174" t="s">
        <v>66</v>
      </c>
      <c r="AS105" s="176">
        <v>66.61</v>
      </c>
      <c r="AT105" s="174" t="s">
        <v>62</v>
      </c>
      <c r="AU105" s="174" t="s">
        <v>62</v>
      </c>
      <c r="AV105" s="174" t="s">
        <v>62</v>
      </c>
      <c r="AW105" s="174" t="s">
        <v>62</v>
      </c>
      <c r="AX105" s="174" t="s">
        <v>61</v>
      </c>
      <c r="AY105" s="174" t="s">
        <v>691</v>
      </c>
      <c r="AZ105" s="174" t="s">
        <v>351</v>
      </c>
      <c r="BA105" s="174" t="s">
        <v>358</v>
      </c>
      <c r="BB105" s="174" t="s">
        <v>61</v>
      </c>
      <c r="BC105" s="174" t="s">
        <v>63</v>
      </c>
      <c r="BD105" s="174" t="s">
        <v>1209</v>
      </c>
      <c r="BE105" s="174" t="s">
        <v>1210</v>
      </c>
      <c r="BF105" s="174" t="s">
        <v>1210</v>
      </c>
      <c r="BG105" s="174" t="s">
        <v>352</v>
      </c>
      <c r="BH105" s="174" t="s">
        <v>353</v>
      </c>
      <c r="BI105" s="174" t="s">
        <v>354</v>
      </c>
      <c r="BJ105" s="174" t="s">
        <v>208</v>
      </c>
      <c r="BK105" s="174" t="s">
        <v>64</v>
      </c>
      <c r="BL105" s="174" t="s">
        <v>61</v>
      </c>
      <c r="BM105" s="174" t="s">
        <v>209</v>
      </c>
    </row>
    <row r="106" spans="2:65" x14ac:dyDescent="0.3">
      <c r="B106" s="165">
        <f t="shared" si="31"/>
        <v>102</v>
      </c>
      <c r="C106" s="165" t="str">
        <f t="shared" si="32"/>
        <v>LHR</v>
      </c>
      <c r="D106" s="165" t="str">
        <f t="shared" si="33"/>
        <v>2025-09-25</v>
      </c>
      <c r="E106" s="165" t="str">
        <f t="shared" si="34"/>
        <v>99431913906</v>
      </c>
      <c r="F106" s="165" t="str">
        <f t="shared" si="35"/>
        <v>PGB022856292</v>
      </c>
      <c r="G106" s="165" t="str">
        <f t="shared" si="36"/>
        <v>류지호</v>
      </c>
      <c r="H106" s="166" t="str">
        <f t="shared" si="37"/>
        <v>일반(목록배제,Normal-Manifest Exception)</v>
      </c>
      <c r="I106" s="167">
        <f t="shared" si="38"/>
        <v>46.58</v>
      </c>
      <c r="J106" s="166" t="str">
        <f t="shared" si="39"/>
        <v>MODUBUY_UK (NYZ)</v>
      </c>
      <c r="K106" s="165">
        <f t="shared" si="40"/>
        <v>1</v>
      </c>
      <c r="L106" s="168">
        <f t="shared" si="41"/>
        <v>0.5</v>
      </c>
      <c r="M106" s="168">
        <f t="shared" si="42"/>
        <v>0.2</v>
      </c>
      <c r="N106" s="168">
        <f t="shared" si="43"/>
        <v>0.5</v>
      </c>
      <c r="O106" s="168">
        <f t="shared" si="44"/>
        <v>0.5</v>
      </c>
      <c r="P106" s="165" t="str">
        <f t="shared" si="45"/>
        <v>6094313738039</v>
      </c>
      <c r="Q106" s="167">
        <f t="shared" si="46"/>
        <v>0.13999999999999999</v>
      </c>
      <c r="R106" s="167">
        <f t="shared" si="47"/>
        <v>0.5</v>
      </c>
      <c r="S106" s="167">
        <f t="shared" si="48"/>
        <v>0.5</v>
      </c>
      <c r="T106" s="169">
        <f t="shared" si="49"/>
        <v>7775</v>
      </c>
      <c r="U106" s="171">
        <v>0</v>
      </c>
      <c r="V106" s="170">
        <f t="shared" si="50"/>
        <v>0</v>
      </c>
      <c r="W106" s="171">
        <v>0</v>
      </c>
      <c r="X106" s="171">
        <f>(IF(VLOOKUP(VLOOKUP(AS106,[1]MAPPING!$B$16:$D$21,2,1),[1]MAPPING!$C$16:$E$21,2,0)=7000,0,VLOOKUP(VLOOKUP(AS106,[1]MAPPING!$B$16:$D$21,2,1),[1]MAPPING!$C$16:$E$21,2,0)))</f>
        <v>0</v>
      </c>
      <c r="Y106" s="171">
        <f>(K106*VLOOKUP(N106/K106,[1]MAPPING!$B$23:$C$30,2,10))</f>
        <v>0</v>
      </c>
      <c r="Z106" s="172">
        <f t="shared" si="51"/>
        <v>0</v>
      </c>
      <c r="AA106" s="172">
        <f t="shared" si="52"/>
        <v>0</v>
      </c>
      <c r="AB106" s="171">
        <v>0</v>
      </c>
      <c r="AC106" s="171">
        <f t="shared" si="53"/>
        <v>7775</v>
      </c>
      <c r="AD106" s="116">
        <f>ROUND(SUM(T106:AB106)/INVOICE!$I$5,2)</f>
        <v>5.58</v>
      </c>
      <c r="AF106" s="173" t="s">
        <v>685</v>
      </c>
      <c r="AG106" s="174" t="s">
        <v>350</v>
      </c>
      <c r="AH106" s="174" t="s">
        <v>686</v>
      </c>
      <c r="AI106" s="174" t="s">
        <v>1211</v>
      </c>
      <c r="AJ106" s="174" t="s">
        <v>1212</v>
      </c>
      <c r="AK106" s="174" t="s">
        <v>1213</v>
      </c>
      <c r="AL106" s="174" t="s">
        <v>1214</v>
      </c>
      <c r="AM106" s="174" t="s">
        <v>61</v>
      </c>
      <c r="AN106" s="175">
        <v>1</v>
      </c>
      <c r="AO106" s="176">
        <v>0.5</v>
      </c>
      <c r="AP106" s="176">
        <v>0.2</v>
      </c>
      <c r="AQ106" s="176">
        <v>0.5</v>
      </c>
      <c r="AR106" s="174" t="s">
        <v>66</v>
      </c>
      <c r="AS106" s="176">
        <v>46.58</v>
      </c>
      <c r="AT106" s="174" t="s">
        <v>62</v>
      </c>
      <c r="AU106" s="174" t="s">
        <v>62</v>
      </c>
      <c r="AV106" s="174" t="s">
        <v>62</v>
      </c>
      <c r="AW106" s="174" t="s">
        <v>62</v>
      </c>
      <c r="AX106" s="174" t="s">
        <v>61</v>
      </c>
      <c r="AY106" s="174" t="s">
        <v>691</v>
      </c>
      <c r="AZ106" s="174" t="s">
        <v>351</v>
      </c>
      <c r="BA106" s="174" t="s">
        <v>358</v>
      </c>
      <c r="BB106" s="174" t="s">
        <v>61</v>
      </c>
      <c r="BC106" s="174" t="s">
        <v>63</v>
      </c>
      <c r="BD106" s="174" t="s">
        <v>1215</v>
      </c>
      <c r="BE106" s="174" t="s">
        <v>1216</v>
      </c>
      <c r="BF106" s="174" t="s">
        <v>1216</v>
      </c>
      <c r="BG106" s="174" t="s">
        <v>352</v>
      </c>
      <c r="BH106" s="174" t="s">
        <v>353</v>
      </c>
      <c r="BI106" s="174" t="s">
        <v>354</v>
      </c>
      <c r="BJ106" s="174" t="s">
        <v>208</v>
      </c>
      <c r="BK106" s="174" t="s">
        <v>64</v>
      </c>
      <c r="BL106" s="174" t="s">
        <v>61</v>
      </c>
      <c r="BM106" s="174" t="s">
        <v>209</v>
      </c>
    </row>
    <row r="107" spans="2:65" x14ac:dyDescent="0.3">
      <c r="B107" s="165">
        <f t="shared" si="31"/>
        <v>103</v>
      </c>
      <c r="C107" s="165" t="str">
        <f t="shared" si="32"/>
        <v>LHR</v>
      </c>
      <c r="D107" s="165" t="str">
        <f t="shared" si="33"/>
        <v>2025-09-28</v>
      </c>
      <c r="E107" s="165" t="str">
        <f t="shared" si="34"/>
        <v>99431913910</v>
      </c>
      <c r="F107" s="165" t="str">
        <f t="shared" si="35"/>
        <v>PGB019632399</v>
      </c>
      <c r="G107" s="165" t="str">
        <f t="shared" si="36"/>
        <v>류충현</v>
      </c>
      <c r="H107" s="166" t="str">
        <f t="shared" si="37"/>
        <v>목록(Manifest)</v>
      </c>
      <c r="I107" s="167">
        <f t="shared" si="38"/>
        <v>97.54</v>
      </c>
      <c r="J107" s="166" t="str">
        <f t="shared" si="39"/>
        <v>MODUBUY_UK (NYZ)</v>
      </c>
      <c r="K107" s="165">
        <f t="shared" si="40"/>
        <v>1</v>
      </c>
      <c r="L107" s="168">
        <f t="shared" si="41"/>
        <v>0.8</v>
      </c>
      <c r="M107" s="168">
        <f t="shared" si="42"/>
        <v>0.2</v>
      </c>
      <c r="N107" s="168">
        <f t="shared" si="43"/>
        <v>0.8</v>
      </c>
      <c r="O107" s="168">
        <f t="shared" si="44"/>
        <v>1</v>
      </c>
      <c r="P107" s="165" t="str">
        <f t="shared" si="45"/>
        <v>6094313738508</v>
      </c>
      <c r="Q107" s="167">
        <f t="shared" si="46"/>
        <v>0.13999999999999999</v>
      </c>
      <c r="R107" s="167">
        <f t="shared" si="47"/>
        <v>0.8</v>
      </c>
      <c r="S107" s="167">
        <f t="shared" si="48"/>
        <v>0.8</v>
      </c>
      <c r="T107" s="169">
        <f t="shared" si="49"/>
        <v>9260</v>
      </c>
      <c r="U107" s="171">
        <v>0</v>
      </c>
      <c r="V107" s="170">
        <f t="shared" si="50"/>
        <v>0</v>
      </c>
      <c r="W107" s="171">
        <v>0</v>
      </c>
      <c r="X107" s="171">
        <f>(IF(VLOOKUP(VLOOKUP(AS107,[1]MAPPING!$B$16:$D$21,2,1),[1]MAPPING!$C$16:$E$21,2,0)=7000,0,VLOOKUP(VLOOKUP(AS107,[1]MAPPING!$B$16:$D$21,2,1),[1]MAPPING!$C$16:$E$21,2,0)))</f>
        <v>0</v>
      </c>
      <c r="Y107" s="171">
        <f>(K107*VLOOKUP(N107/K107,[1]MAPPING!$B$23:$C$30,2,10))</f>
        <v>0</v>
      </c>
      <c r="Z107" s="172">
        <f t="shared" si="51"/>
        <v>0</v>
      </c>
      <c r="AA107" s="172">
        <f t="shared" si="52"/>
        <v>0</v>
      </c>
      <c r="AB107" s="171">
        <v>0</v>
      </c>
      <c r="AC107" s="171">
        <f t="shared" si="53"/>
        <v>9260</v>
      </c>
      <c r="AD107" s="116">
        <f>ROUND(SUM(T107:AB107)/INVOICE!$I$5,2)</f>
        <v>6.64</v>
      </c>
      <c r="AF107" s="173" t="s">
        <v>1217</v>
      </c>
      <c r="AG107" s="174" t="s">
        <v>350</v>
      </c>
      <c r="AH107" s="174" t="s">
        <v>1218</v>
      </c>
      <c r="AI107" s="174" t="s">
        <v>1219</v>
      </c>
      <c r="AJ107" s="174" t="s">
        <v>576</v>
      </c>
      <c r="AK107" s="174" t="s">
        <v>577</v>
      </c>
      <c r="AL107" s="174" t="s">
        <v>1220</v>
      </c>
      <c r="AM107" s="174" t="s">
        <v>61</v>
      </c>
      <c r="AN107" s="175">
        <v>1</v>
      </c>
      <c r="AO107" s="176">
        <v>0.8</v>
      </c>
      <c r="AP107" s="176">
        <v>0.2</v>
      </c>
      <c r="AQ107" s="176">
        <v>0.8</v>
      </c>
      <c r="AR107" s="174" t="s">
        <v>204</v>
      </c>
      <c r="AS107" s="176">
        <v>97.54</v>
      </c>
      <c r="AT107" s="174" t="s">
        <v>62</v>
      </c>
      <c r="AU107" s="174" t="s">
        <v>62</v>
      </c>
      <c r="AV107" s="174" t="s">
        <v>62</v>
      </c>
      <c r="AW107" s="174" t="s">
        <v>61</v>
      </c>
      <c r="AX107" s="174" t="s">
        <v>61</v>
      </c>
      <c r="AY107" s="174" t="s">
        <v>691</v>
      </c>
      <c r="AZ107" s="174" t="s">
        <v>351</v>
      </c>
      <c r="BA107" s="174" t="s">
        <v>394</v>
      </c>
      <c r="BB107" s="174" t="s">
        <v>61</v>
      </c>
      <c r="BC107" s="174" t="s">
        <v>63</v>
      </c>
      <c r="BD107" s="174" t="s">
        <v>1221</v>
      </c>
      <c r="BE107" s="174" t="s">
        <v>1222</v>
      </c>
      <c r="BF107" s="174" t="s">
        <v>1222</v>
      </c>
      <c r="BG107" s="174" t="s">
        <v>352</v>
      </c>
      <c r="BH107" s="174" t="s">
        <v>496</v>
      </c>
      <c r="BI107" s="174" t="s">
        <v>354</v>
      </c>
      <c r="BJ107" s="174" t="s">
        <v>208</v>
      </c>
      <c r="BK107" s="174" t="s">
        <v>64</v>
      </c>
      <c r="BL107" s="174" t="s">
        <v>61</v>
      </c>
      <c r="BM107" s="174" t="s">
        <v>209</v>
      </c>
    </row>
    <row r="108" spans="2:65" x14ac:dyDescent="0.3">
      <c r="B108" s="165">
        <f t="shared" si="31"/>
        <v>104</v>
      </c>
      <c r="C108" s="165" t="str">
        <f t="shared" si="32"/>
        <v>LHR</v>
      </c>
      <c r="D108" s="165" t="str">
        <f t="shared" si="33"/>
        <v>2025-09-28</v>
      </c>
      <c r="E108" s="165" t="str">
        <f t="shared" si="34"/>
        <v>99431913910</v>
      </c>
      <c r="F108" s="165" t="str">
        <f t="shared" si="35"/>
        <v>PGB017680073</v>
      </c>
      <c r="G108" s="165" t="str">
        <f t="shared" si="36"/>
        <v>김재욱</v>
      </c>
      <c r="H108" s="166" t="str">
        <f t="shared" si="37"/>
        <v>일반(목록배제,Normal-Manifest Exception)</v>
      </c>
      <c r="I108" s="167">
        <f t="shared" si="38"/>
        <v>110.32</v>
      </c>
      <c r="J108" s="166" t="str">
        <f t="shared" si="39"/>
        <v>MODUBUY_UK</v>
      </c>
      <c r="K108" s="165">
        <f t="shared" si="40"/>
        <v>1</v>
      </c>
      <c r="L108" s="168">
        <f t="shared" si="41"/>
        <v>1.2</v>
      </c>
      <c r="M108" s="168">
        <f t="shared" si="42"/>
        <v>2.8</v>
      </c>
      <c r="N108" s="168">
        <f t="shared" si="43"/>
        <v>2.8</v>
      </c>
      <c r="O108" s="168">
        <f t="shared" si="44"/>
        <v>3</v>
      </c>
      <c r="P108" s="165" t="str">
        <f t="shared" si="45"/>
        <v>6094305857712</v>
      </c>
      <c r="Q108" s="167">
        <f t="shared" si="46"/>
        <v>1.9599999999999997</v>
      </c>
      <c r="R108" s="167">
        <f t="shared" si="47"/>
        <v>1.9599999999999997</v>
      </c>
      <c r="S108" s="167">
        <f t="shared" si="48"/>
        <v>2</v>
      </c>
      <c r="T108" s="169">
        <f t="shared" si="49"/>
        <v>15199.999999999998</v>
      </c>
      <c r="U108" s="171">
        <v>0</v>
      </c>
      <c r="V108" s="170">
        <f t="shared" si="50"/>
        <v>0</v>
      </c>
      <c r="W108" s="171">
        <v>0</v>
      </c>
      <c r="X108" s="171">
        <f>(IF(VLOOKUP(VLOOKUP(AS108,[1]MAPPING!$B$16:$D$21,2,1),[1]MAPPING!$C$16:$E$21,2,0)=7000,0,VLOOKUP(VLOOKUP(AS108,[1]MAPPING!$B$16:$D$21,2,1),[1]MAPPING!$C$16:$E$21,2,0)))</f>
        <v>0</v>
      </c>
      <c r="Y108" s="171">
        <f>(K108*VLOOKUP(N108/K108,[1]MAPPING!$B$23:$C$30,2,10))</f>
        <v>550</v>
      </c>
      <c r="Z108" s="172">
        <f t="shared" si="51"/>
        <v>0</v>
      </c>
      <c r="AA108" s="172">
        <f t="shared" si="52"/>
        <v>0</v>
      </c>
      <c r="AB108" s="171">
        <v>0</v>
      </c>
      <c r="AC108" s="171">
        <f t="shared" si="53"/>
        <v>15749.999999999998</v>
      </c>
      <c r="AD108" s="116">
        <f>ROUND(SUM(T108:AB108)/INVOICE!$I$5,2)</f>
        <v>11.3</v>
      </c>
      <c r="AF108" s="173" t="s">
        <v>1217</v>
      </c>
      <c r="AG108" s="174" t="s">
        <v>350</v>
      </c>
      <c r="AH108" s="174" t="s">
        <v>1218</v>
      </c>
      <c r="AI108" s="174" t="s">
        <v>1223</v>
      </c>
      <c r="AJ108" s="174" t="s">
        <v>538</v>
      </c>
      <c r="AK108" s="174" t="s">
        <v>539</v>
      </c>
      <c r="AL108" s="174" t="s">
        <v>540</v>
      </c>
      <c r="AM108" s="174" t="s">
        <v>61</v>
      </c>
      <c r="AN108" s="175">
        <v>1</v>
      </c>
      <c r="AO108" s="176">
        <v>1.2</v>
      </c>
      <c r="AP108" s="176">
        <v>2.8</v>
      </c>
      <c r="AQ108" s="176">
        <v>2.8</v>
      </c>
      <c r="AR108" s="174" t="s">
        <v>66</v>
      </c>
      <c r="AS108" s="176">
        <v>110.32</v>
      </c>
      <c r="AT108" s="174" t="s">
        <v>62</v>
      </c>
      <c r="AU108" s="174" t="s">
        <v>62</v>
      </c>
      <c r="AV108" s="174" t="s">
        <v>62</v>
      </c>
      <c r="AW108" s="174" t="s">
        <v>61</v>
      </c>
      <c r="AX108" s="174" t="s">
        <v>61</v>
      </c>
      <c r="AY108" s="174" t="s">
        <v>701</v>
      </c>
      <c r="AZ108" s="174" t="s">
        <v>405</v>
      </c>
      <c r="BA108" s="174" t="s">
        <v>541</v>
      </c>
      <c r="BB108" s="174" t="s">
        <v>61</v>
      </c>
      <c r="BC108" s="174" t="s">
        <v>63</v>
      </c>
      <c r="BD108" s="174" t="s">
        <v>1224</v>
      </c>
      <c r="BE108" s="174" t="s">
        <v>1225</v>
      </c>
      <c r="BF108" s="174" t="s">
        <v>1225</v>
      </c>
      <c r="BG108" s="174" t="s">
        <v>352</v>
      </c>
      <c r="BH108" s="174" t="s">
        <v>496</v>
      </c>
      <c r="BI108" s="174" t="s">
        <v>354</v>
      </c>
      <c r="BJ108" s="174" t="s">
        <v>407</v>
      </c>
      <c r="BK108" s="174" t="s">
        <v>64</v>
      </c>
      <c r="BL108" s="174" t="s">
        <v>61</v>
      </c>
      <c r="BM108" s="174" t="s">
        <v>209</v>
      </c>
    </row>
    <row r="109" spans="2:65" x14ac:dyDescent="0.3">
      <c r="B109" s="165">
        <f t="shared" si="31"/>
        <v>105</v>
      </c>
      <c r="C109" s="165" t="str">
        <f t="shared" si="32"/>
        <v>LHR</v>
      </c>
      <c r="D109" s="165" t="str">
        <f t="shared" si="33"/>
        <v>2025-09-28</v>
      </c>
      <c r="E109" s="165" t="str">
        <f t="shared" si="34"/>
        <v>99431913910</v>
      </c>
      <c r="F109" s="165" t="str">
        <f t="shared" si="35"/>
        <v>PGB017680062</v>
      </c>
      <c r="G109" s="165" t="str">
        <f t="shared" si="36"/>
        <v>비알씨에이치</v>
      </c>
      <c r="H109" s="166" t="str">
        <f t="shared" si="37"/>
        <v>일반(목록배제,Normal-Manifest Exception)</v>
      </c>
      <c r="I109" s="167">
        <f t="shared" si="38"/>
        <v>117.81</v>
      </c>
      <c r="J109" s="166" t="str">
        <f t="shared" si="39"/>
        <v>MODUBUY_UK</v>
      </c>
      <c r="K109" s="165">
        <f t="shared" si="40"/>
        <v>1</v>
      </c>
      <c r="L109" s="168">
        <f t="shared" si="41"/>
        <v>0.4</v>
      </c>
      <c r="M109" s="168">
        <f t="shared" si="42"/>
        <v>1E-3</v>
      </c>
      <c r="N109" s="168">
        <f t="shared" si="43"/>
        <v>0.4</v>
      </c>
      <c r="O109" s="168">
        <f t="shared" si="44"/>
        <v>0.5</v>
      </c>
      <c r="P109" s="165" t="str">
        <f t="shared" si="45"/>
        <v>6094305857701</v>
      </c>
      <c r="Q109" s="167">
        <f t="shared" si="46"/>
        <v>6.9999999999999999E-4</v>
      </c>
      <c r="R109" s="167">
        <f t="shared" si="47"/>
        <v>0.4</v>
      </c>
      <c r="S109" s="167">
        <f t="shared" si="48"/>
        <v>0.4</v>
      </c>
      <c r="T109" s="169">
        <f t="shared" si="49"/>
        <v>7280</v>
      </c>
      <c r="U109" s="171">
        <v>0</v>
      </c>
      <c r="V109" s="170">
        <f t="shared" si="50"/>
        <v>0</v>
      </c>
      <c r="W109" s="171">
        <v>0</v>
      </c>
      <c r="X109" s="171">
        <f>(IF(VLOOKUP(VLOOKUP(AS109,[1]MAPPING!$B$16:$D$21,2,1),[1]MAPPING!$C$16:$E$21,2,0)=7000,0,VLOOKUP(VLOOKUP(AS109,[1]MAPPING!$B$16:$D$21,2,1),[1]MAPPING!$C$16:$E$21,2,0)))</f>
        <v>0</v>
      </c>
      <c r="Y109" s="171">
        <f>(K109*VLOOKUP(N109/K109,[1]MAPPING!$B$23:$C$30,2,10))</f>
        <v>0</v>
      </c>
      <c r="Z109" s="172">
        <f t="shared" si="51"/>
        <v>0</v>
      </c>
      <c r="AA109" s="172">
        <f t="shared" si="52"/>
        <v>0</v>
      </c>
      <c r="AB109" s="171">
        <v>0</v>
      </c>
      <c r="AC109" s="171">
        <f t="shared" si="53"/>
        <v>7280</v>
      </c>
      <c r="AD109" s="116">
        <f>ROUND(SUM(T109:AB109)/INVOICE!$I$5,2)</f>
        <v>5.22</v>
      </c>
      <c r="AF109" s="173" t="s">
        <v>1217</v>
      </c>
      <c r="AG109" s="174" t="s">
        <v>350</v>
      </c>
      <c r="AH109" s="174" t="s">
        <v>1218</v>
      </c>
      <c r="AI109" s="174" t="s">
        <v>1226</v>
      </c>
      <c r="AJ109" s="174" t="s">
        <v>1227</v>
      </c>
      <c r="AK109" s="174" t="s">
        <v>1228</v>
      </c>
      <c r="AL109" s="174" t="s">
        <v>1229</v>
      </c>
      <c r="AM109" s="174" t="s">
        <v>156</v>
      </c>
      <c r="AN109" s="175">
        <v>1</v>
      </c>
      <c r="AO109" s="176">
        <v>0.4</v>
      </c>
      <c r="AP109" s="176">
        <v>1E-3</v>
      </c>
      <c r="AQ109" s="176">
        <v>0.4</v>
      </c>
      <c r="AR109" s="174" t="s">
        <v>66</v>
      </c>
      <c r="AS109" s="176">
        <v>117.81</v>
      </c>
      <c r="AT109" s="174" t="s">
        <v>62</v>
      </c>
      <c r="AU109" s="174" t="s">
        <v>62</v>
      </c>
      <c r="AV109" s="174" t="s">
        <v>62</v>
      </c>
      <c r="AW109" s="174" t="s">
        <v>61</v>
      </c>
      <c r="AX109" s="174" t="s">
        <v>61</v>
      </c>
      <c r="AY109" s="174" t="s">
        <v>701</v>
      </c>
      <c r="AZ109" s="174" t="s">
        <v>405</v>
      </c>
      <c r="BA109" s="174" t="s">
        <v>412</v>
      </c>
      <c r="BB109" s="174" t="s">
        <v>61</v>
      </c>
      <c r="BC109" s="174" t="s">
        <v>63</v>
      </c>
      <c r="BD109" s="174" t="s">
        <v>1230</v>
      </c>
      <c r="BE109" s="174" t="s">
        <v>1231</v>
      </c>
      <c r="BF109" s="174" t="s">
        <v>1231</v>
      </c>
      <c r="BG109" s="174" t="s">
        <v>352</v>
      </c>
      <c r="BH109" s="174" t="s">
        <v>496</v>
      </c>
      <c r="BI109" s="174" t="s">
        <v>354</v>
      </c>
      <c r="BJ109" s="174" t="s">
        <v>407</v>
      </c>
      <c r="BK109" s="174" t="s">
        <v>64</v>
      </c>
      <c r="BL109" s="174" t="s">
        <v>61</v>
      </c>
      <c r="BM109" s="174" t="s">
        <v>209</v>
      </c>
    </row>
    <row r="110" spans="2:65" x14ac:dyDescent="0.3">
      <c r="B110" s="165">
        <f t="shared" si="31"/>
        <v>106</v>
      </c>
      <c r="C110" s="165" t="str">
        <f t="shared" si="32"/>
        <v>LHR</v>
      </c>
      <c r="D110" s="165" t="str">
        <f t="shared" si="33"/>
        <v>2025-09-28</v>
      </c>
      <c r="E110" s="165" t="str">
        <f t="shared" si="34"/>
        <v>99431913910</v>
      </c>
      <c r="F110" s="165" t="str">
        <f t="shared" si="35"/>
        <v>PGB017680092</v>
      </c>
      <c r="G110" s="165" t="str">
        <f t="shared" si="36"/>
        <v>변다인</v>
      </c>
      <c r="H110" s="166" t="str">
        <f t="shared" si="37"/>
        <v>일반(목록배제,Normal-Manifest Exception)</v>
      </c>
      <c r="I110" s="167">
        <f t="shared" si="38"/>
        <v>44.55</v>
      </c>
      <c r="J110" s="166" t="str">
        <f t="shared" si="39"/>
        <v>MODUBUY_UK</v>
      </c>
      <c r="K110" s="165">
        <f t="shared" si="40"/>
        <v>1</v>
      </c>
      <c r="L110" s="168">
        <f t="shared" si="41"/>
        <v>0.7</v>
      </c>
      <c r="M110" s="168">
        <f t="shared" si="42"/>
        <v>1E-3</v>
      </c>
      <c r="N110" s="168">
        <f t="shared" si="43"/>
        <v>0.7</v>
      </c>
      <c r="O110" s="168">
        <f t="shared" si="44"/>
        <v>1</v>
      </c>
      <c r="P110" s="165" t="str">
        <f t="shared" si="45"/>
        <v>6094305857730</v>
      </c>
      <c r="Q110" s="167">
        <f t="shared" si="46"/>
        <v>6.9999999999999999E-4</v>
      </c>
      <c r="R110" s="167">
        <f t="shared" si="47"/>
        <v>0.7</v>
      </c>
      <c r="S110" s="167">
        <f t="shared" si="48"/>
        <v>0.70000000000000007</v>
      </c>
      <c r="T110" s="169">
        <f t="shared" si="49"/>
        <v>8765</v>
      </c>
      <c r="U110" s="171">
        <v>0</v>
      </c>
      <c r="V110" s="170">
        <f t="shared" si="50"/>
        <v>0</v>
      </c>
      <c r="W110" s="171">
        <v>0</v>
      </c>
      <c r="X110" s="171">
        <f>(IF(VLOOKUP(VLOOKUP(AS110,[1]MAPPING!$B$16:$D$21,2,1),[1]MAPPING!$C$16:$E$21,2,0)=7000,0,VLOOKUP(VLOOKUP(AS110,[1]MAPPING!$B$16:$D$21,2,1),[1]MAPPING!$C$16:$E$21,2,0)))</f>
        <v>0</v>
      </c>
      <c r="Y110" s="171">
        <f>(K110*VLOOKUP(N110/K110,[1]MAPPING!$B$23:$C$30,2,10))</f>
        <v>0</v>
      </c>
      <c r="Z110" s="172">
        <f t="shared" si="51"/>
        <v>0</v>
      </c>
      <c r="AA110" s="172">
        <f t="shared" si="52"/>
        <v>0</v>
      </c>
      <c r="AB110" s="171">
        <v>0</v>
      </c>
      <c r="AC110" s="171">
        <f t="shared" si="53"/>
        <v>8765</v>
      </c>
      <c r="AD110" s="116">
        <f>ROUND(SUM(T110:AB110)/INVOICE!$I$5,2)</f>
        <v>6.29</v>
      </c>
      <c r="AF110" s="173" t="s">
        <v>1217</v>
      </c>
      <c r="AG110" s="174" t="s">
        <v>350</v>
      </c>
      <c r="AH110" s="174" t="s">
        <v>1218</v>
      </c>
      <c r="AI110" s="174" t="s">
        <v>1232</v>
      </c>
      <c r="AJ110" s="174" t="s">
        <v>1233</v>
      </c>
      <c r="AK110" s="174" t="s">
        <v>1234</v>
      </c>
      <c r="AL110" s="174" t="s">
        <v>1235</v>
      </c>
      <c r="AM110" s="174" t="s">
        <v>61</v>
      </c>
      <c r="AN110" s="175">
        <v>1</v>
      </c>
      <c r="AO110" s="176">
        <v>0.7</v>
      </c>
      <c r="AP110" s="176">
        <v>1E-3</v>
      </c>
      <c r="AQ110" s="176">
        <v>0.7</v>
      </c>
      <c r="AR110" s="174" t="s">
        <v>66</v>
      </c>
      <c r="AS110" s="176">
        <v>44.55</v>
      </c>
      <c r="AT110" s="174" t="s">
        <v>62</v>
      </c>
      <c r="AU110" s="174" t="s">
        <v>62</v>
      </c>
      <c r="AV110" s="174" t="s">
        <v>62</v>
      </c>
      <c r="AW110" s="174" t="s">
        <v>61</v>
      </c>
      <c r="AX110" s="174" t="s">
        <v>61</v>
      </c>
      <c r="AY110" s="174" t="s">
        <v>701</v>
      </c>
      <c r="AZ110" s="174" t="s">
        <v>405</v>
      </c>
      <c r="BA110" s="174" t="s">
        <v>408</v>
      </c>
      <c r="BB110" s="174" t="s">
        <v>61</v>
      </c>
      <c r="BC110" s="174" t="s">
        <v>63</v>
      </c>
      <c r="BD110" s="174" t="s">
        <v>1236</v>
      </c>
      <c r="BE110" s="174" t="s">
        <v>1237</v>
      </c>
      <c r="BF110" s="174" t="s">
        <v>1237</v>
      </c>
      <c r="BG110" s="174" t="s">
        <v>352</v>
      </c>
      <c r="BH110" s="174" t="s">
        <v>496</v>
      </c>
      <c r="BI110" s="174" t="s">
        <v>354</v>
      </c>
      <c r="BJ110" s="174" t="s">
        <v>407</v>
      </c>
      <c r="BK110" s="174" t="s">
        <v>64</v>
      </c>
      <c r="BL110" s="174" t="s">
        <v>61</v>
      </c>
      <c r="BM110" s="174" t="s">
        <v>209</v>
      </c>
    </row>
    <row r="111" spans="2:65" x14ac:dyDescent="0.3">
      <c r="B111" s="165">
        <f t="shared" si="31"/>
        <v>107</v>
      </c>
      <c r="C111" s="165" t="str">
        <f t="shared" si="32"/>
        <v>LHR</v>
      </c>
      <c r="D111" s="165" t="str">
        <f t="shared" si="33"/>
        <v>2025-09-28</v>
      </c>
      <c r="E111" s="165" t="str">
        <f t="shared" si="34"/>
        <v>99431913910</v>
      </c>
      <c r="F111" s="165" t="str">
        <f t="shared" si="35"/>
        <v>PGB017680091</v>
      </c>
      <c r="G111" s="165" t="str">
        <f t="shared" si="36"/>
        <v>최병기</v>
      </c>
      <c r="H111" s="166" t="str">
        <f t="shared" si="37"/>
        <v>일반(목록배제,Normal-Manifest Exception)</v>
      </c>
      <c r="I111" s="167">
        <f t="shared" si="38"/>
        <v>17.55</v>
      </c>
      <c r="J111" s="166" t="str">
        <f t="shared" si="39"/>
        <v>MODUBUY_UK</v>
      </c>
      <c r="K111" s="165">
        <f t="shared" si="40"/>
        <v>1</v>
      </c>
      <c r="L111" s="168">
        <f t="shared" si="41"/>
        <v>0.7</v>
      </c>
      <c r="M111" s="168">
        <f t="shared" si="42"/>
        <v>1E-3</v>
      </c>
      <c r="N111" s="168">
        <f t="shared" si="43"/>
        <v>0.7</v>
      </c>
      <c r="O111" s="168">
        <f t="shared" si="44"/>
        <v>1</v>
      </c>
      <c r="P111" s="165" t="str">
        <f t="shared" si="45"/>
        <v>6094305857729</v>
      </c>
      <c r="Q111" s="167">
        <f t="shared" si="46"/>
        <v>6.9999999999999999E-4</v>
      </c>
      <c r="R111" s="167">
        <f t="shared" si="47"/>
        <v>0.7</v>
      </c>
      <c r="S111" s="167">
        <f t="shared" si="48"/>
        <v>0.70000000000000007</v>
      </c>
      <c r="T111" s="169">
        <f t="shared" si="49"/>
        <v>8765</v>
      </c>
      <c r="U111" s="171">
        <v>0</v>
      </c>
      <c r="V111" s="170">
        <f t="shared" si="50"/>
        <v>0</v>
      </c>
      <c r="W111" s="171">
        <v>0</v>
      </c>
      <c r="X111" s="171">
        <f>(IF(VLOOKUP(VLOOKUP(AS111,[1]MAPPING!$B$16:$D$21,2,1),[1]MAPPING!$C$16:$E$21,2,0)=7000,0,VLOOKUP(VLOOKUP(AS111,[1]MAPPING!$B$16:$D$21,2,1),[1]MAPPING!$C$16:$E$21,2,0)))</f>
        <v>0</v>
      </c>
      <c r="Y111" s="171">
        <f>(K111*VLOOKUP(N111/K111,[1]MAPPING!$B$23:$C$30,2,10))</f>
        <v>0</v>
      </c>
      <c r="Z111" s="172">
        <f t="shared" si="51"/>
        <v>0</v>
      </c>
      <c r="AA111" s="172">
        <f t="shared" si="52"/>
        <v>0</v>
      </c>
      <c r="AB111" s="171">
        <v>0</v>
      </c>
      <c r="AC111" s="171">
        <f t="shared" si="53"/>
        <v>8765</v>
      </c>
      <c r="AD111" s="116">
        <f>ROUND(SUM(T111:AB111)/INVOICE!$I$5,2)</f>
        <v>6.29</v>
      </c>
      <c r="AF111" s="173" t="s">
        <v>1217</v>
      </c>
      <c r="AG111" s="174" t="s">
        <v>350</v>
      </c>
      <c r="AH111" s="174" t="s">
        <v>1218</v>
      </c>
      <c r="AI111" s="174" t="s">
        <v>1238</v>
      </c>
      <c r="AJ111" s="174" t="s">
        <v>1239</v>
      </c>
      <c r="AK111" s="174" t="s">
        <v>1240</v>
      </c>
      <c r="AL111" s="174" t="s">
        <v>1241</v>
      </c>
      <c r="AM111" s="174" t="s">
        <v>61</v>
      </c>
      <c r="AN111" s="175">
        <v>1</v>
      </c>
      <c r="AO111" s="176">
        <v>0.7</v>
      </c>
      <c r="AP111" s="176">
        <v>1E-3</v>
      </c>
      <c r="AQ111" s="176">
        <v>0.7</v>
      </c>
      <c r="AR111" s="174" t="s">
        <v>66</v>
      </c>
      <c r="AS111" s="176">
        <v>17.55</v>
      </c>
      <c r="AT111" s="174" t="s">
        <v>62</v>
      </c>
      <c r="AU111" s="174" t="s">
        <v>62</v>
      </c>
      <c r="AV111" s="174" t="s">
        <v>62</v>
      </c>
      <c r="AW111" s="174" t="s">
        <v>61</v>
      </c>
      <c r="AX111" s="174" t="s">
        <v>61</v>
      </c>
      <c r="AY111" s="174" t="s">
        <v>701</v>
      </c>
      <c r="AZ111" s="174" t="s">
        <v>405</v>
      </c>
      <c r="BA111" s="174" t="s">
        <v>408</v>
      </c>
      <c r="BB111" s="174" t="s">
        <v>61</v>
      </c>
      <c r="BC111" s="174" t="s">
        <v>63</v>
      </c>
      <c r="BD111" s="174" t="s">
        <v>1242</v>
      </c>
      <c r="BE111" s="174" t="s">
        <v>1243</v>
      </c>
      <c r="BF111" s="174" t="s">
        <v>1243</v>
      </c>
      <c r="BG111" s="174" t="s">
        <v>352</v>
      </c>
      <c r="BH111" s="174" t="s">
        <v>496</v>
      </c>
      <c r="BI111" s="174" t="s">
        <v>354</v>
      </c>
      <c r="BJ111" s="174" t="s">
        <v>407</v>
      </c>
      <c r="BK111" s="174" t="s">
        <v>64</v>
      </c>
      <c r="BL111" s="174" t="s">
        <v>61</v>
      </c>
      <c r="BM111" s="174" t="s">
        <v>209</v>
      </c>
    </row>
    <row r="112" spans="2:65" x14ac:dyDescent="0.3">
      <c r="B112" s="165">
        <f t="shared" si="31"/>
        <v>108</v>
      </c>
      <c r="C112" s="165" t="str">
        <f t="shared" si="32"/>
        <v>LHR</v>
      </c>
      <c r="D112" s="165" t="str">
        <f t="shared" si="33"/>
        <v>2025-09-28</v>
      </c>
      <c r="E112" s="165" t="str">
        <f t="shared" si="34"/>
        <v>99431913910</v>
      </c>
      <c r="F112" s="165" t="str">
        <f t="shared" si="35"/>
        <v>PGB017680081</v>
      </c>
      <c r="G112" s="165" t="str">
        <f t="shared" si="36"/>
        <v>박지은</v>
      </c>
      <c r="H112" s="166" t="str">
        <f t="shared" si="37"/>
        <v>목록(Manifest)</v>
      </c>
      <c r="I112" s="167">
        <f t="shared" si="38"/>
        <v>101.25</v>
      </c>
      <c r="J112" s="166" t="str">
        <f t="shared" si="39"/>
        <v>MODUBUY_UK</v>
      </c>
      <c r="K112" s="165">
        <f t="shared" si="40"/>
        <v>1</v>
      </c>
      <c r="L112" s="168">
        <f t="shared" si="41"/>
        <v>0.3</v>
      </c>
      <c r="M112" s="168">
        <f t="shared" si="42"/>
        <v>1E-3</v>
      </c>
      <c r="N112" s="168">
        <f t="shared" si="43"/>
        <v>0.3</v>
      </c>
      <c r="O112" s="168">
        <f t="shared" si="44"/>
        <v>0.5</v>
      </c>
      <c r="P112" s="165" t="str">
        <f t="shared" si="45"/>
        <v>6094305857719</v>
      </c>
      <c r="Q112" s="167">
        <f t="shared" si="46"/>
        <v>6.9999999999999999E-4</v>
      </c>
      <c r="R112" s="167">
        <f t="shared" si="47"/>
        <v>0.3</v>
      </c>
      <c r="S112" s="167">
        <f t="shared" si="48"/>
        <v>0.30000000000000004</v>
      </c>
      <c r="T112" s="169">
        <f t="shared" si="49"/>
        <v>6785</v>
      </c>
      <c r="U112" s="171">
        <v>0</v>
      </c>
      <c r="V112" s="170">
        <f t="shared" si="50"/>
        <v>0</v>
      </c>
      <c r="W112" s="171">
        <v>0</v>
      </c>
      <c r="X112" s="171">
        <f>(IF(VLOOKUP(VLOOKUP(AS112,[1]MAPPING!$B$16:$D$21,2,1),[1]MAPPING!$C$16:$E$21,2,0)=7000,0,VLOOKUP(VLOOKUP(AS112,[1]MAPPING!$B$16:$D$21,2,1),[1]MAPPING!$C$16:$E$21,2,0)))</f>
        <v>0</v>
      </c>
      <c r="Y112" s="171">
        <f>(K112*VLOOKUP(N112/K112,[1]MAPPING!$B$23:$C$30,2,10))</f>
        <v>0</v>
      </c>
      <c r="Z112" s="172">
        <f t="shared" si="51"/>
        <v>0</v>
      </c>
      <c r="AA112" s="172">
        <f t="shared" si="52"/>
        <v>0</v>
      </c>
      <c r="AB112" s="171">
        <v>0</v>
      </c>
      <c r="AC112" s="171">
        <f t="shared" si="53"/>
        <v>6785</v>
      </c>
      <c r="AD112" s="116">
        <f>ROUND(SUM(T112:AB112)/INVOICE!$I$5,2)</f>
        <v>4.87</v>
      </c>
      <c r="AF112" s="173" t="s">
        <v>1217</v>
      </c>
      <c r="AG112" s="174" t="s">
        <v>350</v>
      </c>
      <c r="AH112" s="174" t="s">
        <v>1218</v>
      </c>
      <c r="AI112" s="174" t="s">
        <v>1244</v>
      </c>
      <c r="AJ112" s="174" t="s">
        <v>736</v>
      </c>
      <c r="AK112" s="174" t="s">
        <v>1245</v>
      </c>
      <c r="AL112" s="174" t="s">
        <v>1246</v>
      </c>
      <c r="AM112" s="174" t="s">
        <v>61</v>
      </c>
      <c r="AN112" s="175">
        <v>1</v>
      </c>
      <c r="AO112" s="176">
        <v>0.3</v>
      </c>
      <c r="AP112" s="176">
        <v>1E-3</v>
      </c>
      <c r="AQ112" s="176">
        <v>0.3</v>
      </c>
      <c r="AR112" s="174" t="s">
        <v>204</v>
      </c>
      <c r="AS112" s="176">
        <v>101.25</v>
      </c>
      <c r="AT112" s="174" t="s">
        <v>62</v>
      </c>
      <c r="AU112" s="174" t="s">
        <v>62</v>
      </c>
      <c r="AV112" s="174" t="s">
        <v>62</v>
      </c>
      <c r="AW112" s="174" t="s">
        <v>61</v>
      </c>
      <c r="AX112" s="174" t="s">
        <v>61</v>
      </c>
      <c r="AY112" s="174" t="s">
        <v>701</v>
      </c>
      <c r="AZ112" s="174" t="s">
        <v>405</v>
      </c>
      <c r="BA112" s="174" t="s">
        <v>409</v>
      </c>
      <c r="BB112" s="174" t="s">
        <v>61</v>
      </c>
      <c r="BC112" s="174" t="s">
        <v>63</v>
      </c>
      <c r="BD112" s="174" t="s">
        <v>1247</v>
      </c>
      <c r="BE112" s="174" t="s">
        <v>1248</v>
      </c>
      <c r="BF112" s="174" t="s">
        <v>1248</v>
      </c>
      <c r="BG112" s="174" t="s">
        <v>352</v>
      </c>
      <c r="BH112" s="174" t="s">
        <v>496</v>
      </c>
      <c r="BI112" s="174" t="s">
        <v>354</v>
      </c>
      <c r="BJ112" s="174" t="s">
        <v>407</v>
      </c>
      <c r="BK112" s="174" t="s">
        <v>64</v>
      </c>
      <c r="BL112" s="174" t="s">
        <v>61</v>
      </c>
      <c r="BM112" s="174" t="s">
        <v>209</v>
      </c>
    </row>
    <row r="113" spans="2:65" x14ac:dyDescent="0.3">
      <c r="B113" s="165">
        <f t="shared" si="31"/>
        <v>109</v>
      </c>
      <c r="C113" s="165" t="str">
        <f t="shared" si="32"/>
        <v>LHR</v>
      </c>
      <c r="D113" s="165" t="str">
        <f t="shared" si="33"/>
        <v>2025-09-28</v>
      </c>
      <c r="E113" s="165" t="str">
        <f t="shared" si="34"/>
        <v>99431913910</v>
      </c>
      <c r="F113" s="165" t="str">
        <f t="shared" si="35"/>
        <v>PGB017680074</v>
      </c>
      <c r="G113" s="165" t="str">
        <f t="shared" si="36"/>
        <v>김현진</v>
      </c>
      <c r="H113" s="166" t="str">
        <f t="shared" si="37"/>
        <v>일반(목록배제,Normal-Manifest Exception)</v>
      </c>
      <c r="I113" s="167">
        <f t="shared" si="38"/>
        <v>55.54</v>
      </c>
      <c r="J113" s="166" t="str">
        <f t="shared" si="39"/>
        <v>MODUBUY_UK</v>
      </c>
      <c r="K113" s="165">
        <f t="shared" si="40"/>
        <v>1</v>
      </c>
      <c r="L113" s="168">
        <f t="shared" si="41"/>
        <v>0.8</v>
      </c>
      <c r="M113" s="168">
        <f t="shared" si="42"/>
        <v>1E-3</v>
      </c>
      <c r="N113" s="168">
        <f t="shared" si="43"/>
        <v>0.8</v>
      </c>
      <c r="O113" s="168">
        <f t="shared" si="44"/>
        <v>1</v>
      </c>
      <c r="P113" s="165" t="str">
        <f t="shared" si="45"/>
        <v>6094305857713</v>
      </c>
      <c r="Q113" s="167">
        <f t="shared" si="46"/>
        <v>6.9999999999999999E-4</v>
      </c>
      <c r="R113" s="167">
        <f t="shared" si="47"/>
        <v>0.8</v>
      </c>
      <c r="S113" s="167">
        <f t="shared" si="48"/>
        <v>0.8</v>
      </c>
      <c r="T113" s="169">
        <f t="shared" si="49"/>
        <v>9260</v>
      </c>
      <c r="U113" s="171">
        <v>0</v>
      </c>
      <c r="V113" s="170">
        <f t="shared" si="50"/>
        <v>0</v>
      </c>
      <c r="W113" s="171">
        <v>0</v>
      </c>
      <c r="X113" s="171">
        <f>(IF(VLOOKUP(VLOOKUP(AS113,[1]MAPPING!$B$16:$D$21,2,1),[1]MAPPING!$C$16:$E$21,2,0)=7000,0,VLOOKUP(VLOOKUP(AS113,[1]MAPPING!$B$16:$D$21,2,1),[1]MAPPING!$C$16:$E$21,2,0)))</f>
        <v>0</v>
      </c>
      <c r="Y113" s="171">
        <f>(K113*VLOOKUP(N113/K113,[1]MAPPING!$B$23:$C$30,2,10))</f>
        <v>0</v>
      </c>
      <c r="Z113" s="172">
        <f t="shared" si="51"/>
        <v>0</v>
      </c>
      <c r="AA113" s="172">
        <f t="shared" si="52"/>
        <v>0</v>
      </c>
      <c r="AB113" s="171">
        <v>0</v>
      </c>
      <c r="AC113" s="171">
        <f t="shared" si="53"/>
        <v>9260</v>
      </c>
      <c r="AD113" s="116">
        <f>ROUND(SUM(T113:AB113)/INVOICE!$I$5,2)</f>
        <v>6.64</v>
      </c>
      <c r="AF113" s="173" t="s">
        <v>1217</v>
      </c>
      <c r="AG113" s="174" t="s">
        <v>350</v>
      </c>
      <c r="AH113" s="174" t="s">
        <v>1218</v>
      </c>
      <c r="AI113" s="174" t="s">
        <v>1249</v>
      </c>
      <c r="AJ113" s="174" t="s">
        <v>1250</v>
      </c>
      <c r="AK113" s="174" t="s">
        <v>1251</v>
      </c>
      <c r="AL113" s="174" t="s">
        <v>585</v>
      </c>
      <c r="AM113" s="174" t="s">
        <v>61</v>
      </c>
      <c r="AN113" s="175">
        <v>1</v>
      </c>
      <c r="AO113" s="176">
        <v>0.8</v>
      </c>
      <c r="AP113" s="176">
        <v>1E-3</v>
      </c>
      <c r="AQ113" s="176">
        <v>0.8</v>
      </c>
      <c r="AR113" s="174" t="s">
        <v>66</v>
      </c>
      <c r="AS113" s="176">
        <v>55.54</v>
      </c>
      <c r="AT113" s="174" t="s">
        <v>62</v>
      </c>
      <c r="AU113" s="174" t="s">
        <v>62</v>
      </c>
      <c r="AV113" s="174" t="s">
        <v>62</v>
      </c>
      <c r="AW113" s="174" t="s">
        <v>61</v>
      </c>
      <c r="AX113" s="174" t="s">
        <v>61</v>
      </c>
      <c r="AY113" s="174" t="s">
        <v>701</v>
      </c>
      <c r="AZ113" s="174" t="s">
        <v>405</v>
      </c>
      <c r="BA113" s="174" t="s">
        <v>408</v>
      </c>
      <c r="BB113" s="174" t="s">
        <v>61</v>
      </c>
      <c r="BC113" s="174" t="s">
        <v>63</v>
      </c>
      <c r="BD113" s="174" t="s">
        <v>1252</v>
      </c>
      <c r="BE113" s="174" t="s">
        <v>1253</v>
      </c>
      <c r="BF113" s="174" t="s">
        <v>1253</v>
      </c>
      <c r="BG113" s="174" t="s">
        <v>352</v>
      </c>
      <c r="BH113" s="174" t="s">
        <v>496</v>
      </c>
      <c r="BI113" s="174" t="s">
        <v>354</v>
      </c>
      <c r="BJ113" s="174" t="s">
        <v>407</v>
      </c>
      <c r="BK113" s="174" t="s">
        <v>64</v>
      </c>
      <c r="BL113" s="174" t="s">
        <v>61</v>
      </c>
      <c r="BM113" s="174" t="s">
        <v>209</v>
      </c>
    </row>
    <row r="114" spans="2:65" x14ac:dyDescent="0.3">
      <c r="B114" s="165">
        <f t="shared" si="31"/>
        <v>110</v>
      </c>
      <c r="C114" s="165" t="str">
        <f t="shared" si="32"/>
        <v>LHR</v>
      </c>
      <c r="D114" s="165" t="str">
        <f t="shared" si="33"/>
        <v>2025-09-28</v>
      </c>
      <c r="E114" s="165" t="str">
        <f t="shared" si="34"/>
        <v>99431913910</v>
      </c>
      <c r="F114" s="165" t="str">
        <f t="shared" si="35"/>
        <v>PGB017680066</v>
      </c>
      <c r="G114" s="165" t="str">
        <f t="shared" si="36"/>
        <v>박찬휘</v>
      </c>
      <c r="H114" s="166" t="str">
        <f t="shared" si="37"/>
        <v>일반(목록배제,Normal-Manifest Exception)</v>
      </c>
      <c r="I114" s="167">
        <f t="shared" si="38"/>
        <v>49.87</v>
      </c>
      <c r="J114" s="166" t="str">
        <f t="shared" si="39"/>
        <v>MODUBUY_UK</v>
      </c>
      <c r="K114" s="165">
        <f t="shared" si="40"/>
        <v>1</v>
      </c>
      <c r="L114" s="168">
        <f t="shared" si="41"/>
        <v>0.4</v>
      </c>
      <c r="M114" s="168">
        <f t="shared" si="42"/>
        <v>1E-3</v>
      </c>
      <c r="N114" s="168">
        <f t="shared" si="43"/>
        <v>0.4</v>
      </c>
      <c r="O114" s="168">
        <f t="shared" si="44"/>
        <v>0.5</v>
      </c>
      <c r="P114" s="165" t="str">
        <f t="shared" si="45"/>
        <v>6094305857705</v>
      </c>
      <c r="Q114" s="167">
        <f t="shared" si="46"/>
        <v>6.9999999999999999E-4</v>
      </c>
      <c r="R114" s="167">
        <f t="shared" si="47"/>
        <v>0.4</v>
      </c>
      <c r="S114" s="167">
        <f t="shared" si="48"/>
        <v>0.4</v>
      </c>
      <c r="T114" s="169">
        <f t="shared" si="49"/>
        <v>7280</v>
      </c>
      <c r="U114" s="171">
        <v>0</v>
      </c>
      <c r="V114" s="170">
        <f t="shared" si="50"/>
        <v>0</v>
      </c>
      <c r="W114" s="171">
        <v>0</v>
      </c>
      <c r="X114" s="171">
        <f>(IF(VLOOKUP(VLOOKUP(AS114,[1]MAPPING!$B$16:$D$21,2,1),[1]MAPPING!$C$16:$E$21,2,0)=7000,0,VLOOKUP(VLOOKUP(AS114,[1]MAPPING!$B$16:$D$21,2,1),[1]MAPPING!$C$16:$E$21,2,0)))</f>
        <v>0</v>
      </c>
      <c r="Y114" s="171">
        <f>(K114*VLOOKUP(N114/K114,[1]MAPPING!$B$23:$C$30,2,10))</f>
        <v>0</v>
      </c>
      <c r="Z114" s="172">
        <f t="shared" si="51"/>
        <v>0</v>
      </c>
      <c r="AA114" s="172">
        <f t="shared" si="52"/>
        <v>0</v>
      </c>
      <c r="AB114" s="171">
        <v>0</v>
      </c>
      <c r="AC114" s="171">
        <f t="shared" si="53"/>
        <v>7280</v>
      </c>
      <c r="AD114" s="116">
        <f>ROUND(SUM(T114:AB114)/INVOICE!$I$5,2)</f>
        <v>5.22</v>
      </c>
      <c r="AF114" s="173" t="s">
        <v>1217</v>
      </c>
      <c r="AG114" s="174" t="s">
        <v>350</v>
      </c>
      <c r="AH114" s="174" t="s">
        <v>1218</v>
      </c>
      <c r="AI114" s="174" t="s">
        <v>1254</v>
      </c>
      <c r="AJ114" s="174" t="s">
        <v>1255</v>
      </c>
      <c r="AK114" s="174" t="s">
        <v>1256</v>
      </c>
      <c r="AL114" s="174" t="s">
        <v>1257</v>
      </c>
      <c r="AM114" s="174" t="s">
        <v>61</v>
      </c>
      <c r="AN114" s="175">
        <v>1</v>
      </c>
      <c r="AO114" s="176">
        <v>0.4</v>
      </c>
      <c r="AP114" s="176">
        <v>1E-3</v>
      </c>
      <c r="AQ114" s="176">
        <v>0.4</v>
      </c>
      <c r="AR114" s="174" t="s">
        <v>66</v>
      </c>
      <c r="AS114" s="176">
        <v>49.87</v>
      </c>
      <c r="AT114" s="174" t="s">
        <v>62</v>
      </c>
      <c r="AU114" s="174" t="s">
        <v>62</v>
      </c>
      <c r="AV114" s="174" t="s">
        <v>62</v>
      </c>
      <c r="AW114" s="174" t="s">
        <v>61</v>
      </c>
      <c r="AX114" s="174" t="s">
        <v>61</v>
      </c>
      <c r="AY114" s="174" t="s">
        <v>701</v>
      </c>
      <c r="AZ114" s="174" t="s">
        <v>405</v>
      </c>
      <c r="BA114" s="174" t="s">
        <v>408</v>
      </c>
      <c r="BB114" s="174" t="s">
        <v>61</v>
      </c>
      <c r="BC114" s="174" t="s">
        <v>63</v>
      </c>
      <c r="BD114" s="174" t="s">
        <v>1258</v>
      </c>
      <c r="BE114" s="174" t="s">
        <v>1259</v>
      </c>
      <c r="BF114" s="174" t="s">
        <v>1259</v>
      </c>
      <c r="BG114" s="174" t="s">
        <v>352</v>
      </c>
      <c r="BH114" s="174" t="s">
        <v>496</v>
      </c>
      <c r="BI114" s="174" t="s">
        <v>354</v>
      </c>
      <c r="BJ114" s="174" t="s">
        <v>407</v>
      </c>
      <c r="BK114" s="174" t="s">
        <v>64</v>
      </c>
      <c r="BL114" s="174" t="s">
        <v>61</v>
      </c>
      <c r="BM114" s="174" t="s">
        <v>209</v>
      </c>
    </row>
    <row r="115" spans="2:65" x14ac:dyDescent="0.3">
      <c r="B115" s="165">
        <f t="shared" si="31"/>
        <v>111</v>
      </c>
      <c r="C115" s="165" t="str">
        <f t="shared" si="32"/>
        <v>LHR</v>
      </c>
      <c r="D115" s="165" t="str">
        <f t="shared" si="33"/>
        <v>2025-09-28</v>
      </c>
      <c r="E115" s="165" t="str">
        <f t="shared" si="34"/>
        <v>99431913910</v>
      </c>
      <c r="F115" s="165" t="str">
        <f t="shared" si="35"/>
        <v>PGB017680060</v>
      </c>
      <c r="G115" s="165" t="str">
        <f t="shared" si="36"/>
        <v>서유진</v>
      </c>
      <c r="H115" s="166" t="str">
        <f t="shared" si="37"/>
        <v>목록(Manifest)</v>
      </c>
      <c r="I115" s="167">
        <f t="shared" si="38"/>
        <v>101.25</v>
      </c>
      <c r="J115" s="166" t="str">
        <f t="shared" si="39"/>
        <v>MODUBUY_UK</v>
      </c>
      <c r="K115" s="165">
        <f t="shared" si="40"/>
        <v>1</v>
      </c>
      <c r="L115" s="168">
        <f t="shared" si="41"/>
        <v>0.4</v>
      </c>
      <c r="M115" s="168">
        <f t="shared" si="42"/>
        <v>1E-3</v>
      </c>
      <c r="N115" s="168">
        <f t="shared" si="43"/>
        <v>0.4</v>
      </c>
      <c r="O115" s="168">
        <f t="shared" si="44"/>
        <v>0.5</v>
      </c>
      <c r="P115" s="165" t="str">
        <f t="shared" si="45"/>
        <v>6094305857699</v>
      </c>
      <c r="Q115" s="167">
        <f t="shared" si="46"/>
        <v>6.9999999999999999E-4</v>
      </c>
      <c r="R115" s="167">
        <f t="shared" si="47"/>
        <v>0.4</v>
      </c>
      <c r="S115" s="167">
        <f t="shared" si="48"/>
        <v>0.4</v>
      </c>
      <c r="T115" s="169">
        <f t="shared" si="49"/>
        <v>7280</v>
      </c>
      <c r="U115" s="171">
        <v>0</v>
      </c>
      <c r="V115" s="170">
        <f t="shared" si="50"/>
        <v>0</v>
      </c>
      <c r="W115" s="171">
        <v>0</v>
      </c>
      <c r="X115" s="171">
        <f>(IF(VLOOKUP(VLOOKUP(AS115,[1]MAPPING!$B$16:$D$21,2,1),[1]MAPPING!$C$16:$E$21,2,0)=7000,0,VLOOKUP(VLOOKUP(AS115,[1]MAPPING!$B$16:$D$21,2,1),[1]MAPPING!$C$16:$E$21,2,0)))</f>
        <v>0</v>
      </c>
      <c r="Y115" s="171">
        <f>(K115*VLOOKUP(N115/K115,[1]MAPPING!$B$23:$C$30,2,10))</f>
        <v>0</v>
      </c>
      <c r="Z115" s="172">
        <f t="shared" si="51"/>
        <v>0</v>
      </c>
      <c r="AA115" s="172">
        <f t="shared" si="52"/>
        <v>0</v>
      </c>
      <c r="AB115" s="171">
        <v>0</v>
      </c>
      <c r="AC115" s="171">
        <f t="shared" si="53"/>
        <v>7280</v>
      </c>
      <c r="AD115" s="116">
        <f>ROUND(SUM(T115:AB115)/INVOICE!$I$5,2)</f>
        <v>5.22</v>
      </c>
      <c r="AF115" s="173" t="s">
        <v>1217</v>
      </c>
      <c r="AG115" s="174" t="s">
        <v>350</v>
      </c>
      <c r="AH115" s="174" t="s">
        <v>1218</v>
      </c>
      <c r="AI115" s="174" t="s">
        <v>1260</v>
      </c>
      <c r="AJ115" s="174" t="s">
        <v>1261</v>
      </c>
      <c r="AK115" s="174" t="s">
        <v>1262</v>
      </c>
      <c r="AL115" s="174" t="s">
        <v>1263</v>
      </c>
      <c r="AM115" s="174" t="s">
        <v>61</v>
      </c>
      <c r="AN115" s="175">
        <v>1</v>
      </c>
      <c r="AO115" s="176">
        <v>0.4</v>
      </c>
      <c r="AP115" s="176">
        <v>1E-3</v>
      </c>
      <c r="AQ115" s="176">
        <v>0.4</v>
      </c>
      <c r="AR115" s="174" t="s">
        <v>204</v>
      </c>
      <c r="AS115" s="176">
        <v>101.25</v>
      </c>
      <c r="AT115" s="174" t="s">
        <v>62</v>
      </c>
      <c r="AU115" s="174" t="s">
        <v>62</v>
      </c>
      <c r="AV115" s="174" t="s">
        <v>62</v>
      </c>
      <c r="AW115" s="174" t="s">
        <v>61</v>
      </c>
      <c r="AX115" s="174" t="s">
        <v>61</v>
      </c>
      <c r="AY115" s="174" t="s">
        <v>701</v>
      </c>
      <c r="AZ115" s="174" t="s">
        <v>405</v>
      </c>
      <c r="BA115" s="174" t="s">
        <v>409</v>
      </c>
      <c r="BB115" s="174" t="s">
        <v>61</v>
      </c>
      <c r="BC115" s="174" t="s">
        <v>63</v>
      </c>
      <c r="BD115" s="174" t="s">
        <v>1264</v>
      </c>
      <c r="BE115" s="174" t="s">
        <v>1265</v>
      </c>
      <c r="BF115" s="174" t="s">
        <v>1265</v>
      </c>
      <c r="BG115" s="174" t="s">
        <v>352</v>
      </c>
      <c r="BH115" s="174" t="s">
        <v>496</v>
      </c>
      <c r="BI115" s="174" t="s">
        <v>354</v>
      </c>
      <c r="BJ115" s="174" t="s">
        <v>407</v>
      </c>
      <c r="BK115" s="174" t="s">
        <v>64</v>
      </c>
      <c r="BL115" s="174" t="s">
        <v>61</v>
      </c>
      <c r="BM115" s="174" t="s">
        <v>209</v>
      </c>
    </row>
    <row r="116" spans="2:65" x14ac:dyDescent="0.3">
      <c r="B116" s="165">
        <f t="shared" si="31"/>
        <v>112</v>
      </c>
      <c r="C116" s="165" t="str">
        <f t="shared" si="32"/>
        <v>LHR</v>
      </c>
      <c r="D116" s="165" t="str">
        <f t="shared" si="33"/>
        <v>2025-09-28</v>
      </c>
      <c r="E116" s="165" t="str">
        <f t="shared" si="34"/>
        <v>99431913910</v>
      </c>
      <c r="F116" s="165" t="str">
        <f t="shared" si="35"/>
        <v>PGB017706660</v>
      </c>
      <c r="G116" s="165" t="str">
        <f t="shared" si="36"/>
        <v>조윤찬</v>
      </c>
      <c r="H116" s="166" t="str">
        <f t="shared" si="37"/>
        <v>목록(Manifest)</v>
      </c>
      <c r="I116" s="167">
        <f t="shared" si="38"/>
        <v>93.9</v>
      </c>
      <c r="J116" s="166" t="str">
        <f t="shared" si="39"/>
        <v>MODUBUY_UK</v>
      </c>
      <c r="K116" s="165">
        <f t="shared" si="40"/>
        <v>1</v>
      </c>
      <c r="L116" s="168">
        <f t="shared" si="41"/>
        <v>0.7</v>
      </c>
      <c r="M116" s="168">
        <f t="shared" si="42"/>
        <v>0.1</v>
      </c>
      <c r="N116" s="168">
        <f t="shared" si="43"/>
        <v>0.7</v>
      </c>
      <c r="O116" s="168">
        <f t="shared" si="44"/>
        <v>1</v>
      </c>
      <c r="P116" s="165" t="str">
        <f t="shared" si="45"/>
        <v>6094313757440</v>
      </c>
      <c r="Q116" s="167">
        <f t="shared" si="46"/>
        <v>6.9999999999999993E-2</v>
      </c>
      <c r="R116" s="167">
        <f t="shared" si="47"/>
        <v>0.7</v>
      </c>
      <c r="S116" s="167">
        <f t="shared" si="48"/>
        <v>0.70000000000000007</v>
      </c>
      <c r="T116" s="169">
        <f t="shared" si="49"/>
        <v>8765</v>
      </c>
      <c r="U116" s="171">
        <v>0</v>
      </c>
      <c r="V116" s="170">
        <f t="shared" si="50"/>
        <v>0</v>
      </c>
      <c r="W116" s="171">
        <v>0</v>
      </c>
      <c r="X116" s="171">
        <f>(IF(VLOOKUP(VLOOKUP(AS116,[1]MAPPING!$B$16:$D$21,2,1),[1]MAPPING!$C$16:$E$21,2,0)=7000,0,VLOOKUP(VLOOKUP(AS116,[1]MAPPING!$B$16:$D$21,2,1),[1]MAPPING!$C$16:$E$21,2,0)))</f>
        <v>0</v>
      </c>
      <c r="Y116" s="171">
        <f>(K116*VLOOKUP(N116/K116,[1]MAPPING!$B$23:$C$30,2,10))</f>
        <v>0</v>
      </c>
      <c r="Z116" s="172">
        <f t="shared" si="51"/>
        <v>0</v>
      </c>
      <c r="AA116" s="172">
        <f t="shared" si="52"/>
        <v>0</v>
      </c>
      <c r="AB116" s="171">
        <v>0</v>
      </c>
      <c r="AC116" s="171">
        <f t="shared" si="53"/>
        <v>8765</v>
      </c>
      <c r="AD116" s="116">
        <f>ROUND(SUM(T116:AB116)/INVOICE!$I$5,2)</f>
        <v>6.29</v>
      </c>
      <c r="AF116" s="144" t="s">
        <v>1217</v>
      </c>
      <c r="AG116" s="144" t="s">
        <v>350</v>
      </c>
      <c r="AH116" s="144" t="s">
        <v>1218</v>
      </c>
      <c r="AI116" s="144" t="s">
        <v>1266</v>
      </c>
      <c r="AJ116" s="144" t="s">
        <v>613</v>
      </c>
      <c r="AK116" s="144" t="s">
        <v>614</v>
      </c>
      <c r="AL116" s="144" t="s">
        <v>615</v>
      </c>
      <c r="AM116" s="144" t="s">
        <v>61</v>
      </c>
      <c r="AN116" s="144">
        <v>1</v>
      </c>
      <c r="AO116" s="144">
        <v>0.7</v>
      </c>
      <c r="AP116" s="144">
        <v>0.1</v>
      </c>
      <c r="AQ116" s="144">
        <v>0.7</v>
      </c>
      <c r="AR116" s="144" t="s">
        <v>204</v>
      </c>
      <c r="AS116" s="144">
        <v>93.9</v>
      </c>
      <c r="AT116" s="144" t="s">
        <v>62</v>
      </c>
      <c r="AU116" s="144" t="s">
        <v>62</v>
      </c>
      <c r="AV116" s="144" t="s">
        <v>62</v>
      </c>
      <c r="AW116" s="144" t="s">
        <v>61</v>
      </c>
      <c r="AX116" s="144" t="s">
        <v>61</v>
      </c>
      <c r="AY116" s="144" t="s">
        <v>701</v>
      </c>
      <c r="AZ116" s="144" t="s">
        <v>405</v>
      </c>
      <c r="BA116" s="144" t="s">
        <v>410</v>
      </c>
      <c r="BB116" s="144" t="s">
        <v>61</v>
      </c>
      <c r="BC116" s="144" t="s">
        <v>63</v>
      </c>
      <c r="BD116" s="146" t="s">
        <v>1267</v>
      </c>
      <c r="BE116" s="144" t="s">
        <v>1268</v>
      </c>
      <c r="BF116" s="146" t="s">
        <v>1268</v>
      </c>
      <c r="BG116" s="144" t="s">
        <v>352</v>
      </c>
      <c r="BH116" s="144" t="s">
        <v>496</v>
      </c>
      <c r="BI116" s="144" t="s">
        <v>354</v>
      </c>
      <c r="BJ116" s="144" t="s">
        <v>407</v>
      </c>
      <c r="BK116" s="144" t="s">
        <v>64</v>
      </c>
      <c r="BL116" s="144" t="s">
        <v>61</v>
      </c>
      <c r="BM116" s="144" t="s">
        <v>209</v>
      </c>
    </row>
    <row r="117" spans="2:65" x14ac:dyDescent="0.3">
      <c r="B117" s="165">
        <f t="shared" si="31"/>
        <v>113</v>
      </c>
      <c r="C117" s="165" t="str">
        <f t="shared" si="32"/>
        <v>LHR</v>
      </c>
      <c r="D117" s="165" t="str">
        <f t="shared" si="33"/>
        <v>2025-09-28</v>
      </c>
      <c r="E117" s="165" t="str">
        <f t="shared" si="34"/>
        <v>99431913910</v>
      </c>
      <c r="F117" s="165" t="str">
        <f t="shared" si="35"/>
        <v>PGB017680064</v>
      </c>
      <c r="G117" s="165" t="str">
        <f t="shared" si="36"/>
        <v>김다은</v>
      </c>
      <c r="H117" s="166" t="str">
        <f t="shared" si="37"/>
        <v>일반(목록배제,Normal-Manifest Exception)</v>
      </c>
      <c r="I117" s="167">
        <f t="shared" si="38"/>
        <v>87.39</v>
      </c>
      <c r="J117" s="166" t="str">
        <f t="shared" si="39"/>
        <v>MODUBUY_UK</v>
      </c>
      <c r="K117" s="165">
        <f t="shared" si="40"/>
        <v>1</v>
      </c>
      <c r="L117" s="168">
        <f t="shared" si="41"/>
        <v>1.4</v>
      </c>
      <c r="M117" s="168">
        <f t="shared" si="42"/>
        <v>1E-3</v>
      </c>
      <c r="N117" s="168">
        <f t="shared" si="43"/>
        <v>1.4</v>
      </c>
      <c r="O117" s="168">
        <f t="shared" si="44"/>
        <v>1.5</v>
      </c>
      <c r="P117" s="165" t="str">
        <f t="shared" si="45"/>
        <v>6094305857703</v>
      </c>
      <c r="Q117" s="167">
        <f t="shared" si="46"/>
        <v>6.9999999999999999E-4</v>
      </c>
      <c r="R117" s="167">
        <f t="shared" si="47"/>
        <v>1.4</v>
      </c>
      <c r="S117" s="167">
        <f t="shared" si="48"/>
        <v>1.4000000000000001</v>
      </c>
      <c r="T117" s="169">
        <f t="shared" si="49"/>
        <v>12230</v>
      </c>
      <c r="U117" s="171">
        <v>0</v>
      </c>
      <c r="V117" s="170">
        <f t="shared" si="50"/>
        <v>0</v>
      </c>
      <c r="W117" s="171">
        <v>0</v>
      </c>
      <c r="X117" s="171">
        <f>(IF(VLOOKUP(VLOOKUP(AS117,[1]MAPPING!$B$16:$D$21,2,1),[1]MAPPING!$C$16:$E$21,2,0)=7000,0,VLOOKUP(VLOOKUP(AS117,[1]MAPPING!$B$16:$D$21,2,1),[1]MAPPING!$C$16:$E$21,2,0)))</f>
        <v>0</v>
      </c>
      <c r="Y117" s="171">
        <f>(K117*VLOOKUP(N117/K117,[1]MAPPING!$B$23:$C$30,2,10))</f>
        <v>0</v>
      </c>
      <c r="Z117" s="172">
        <f t="shared" si="51"/>
        <v>0</v>
      </c>
      <c r="AA117" s="172">
        <f t="shared" si="52"/>
        <v>0</v>
      </c>
      <c r="AB117" s="171">
        <v>0</v>
      </c>
      <c r="AC117" s="171">
        <f t="shared" si="53"/>
        <v>12230</v>
      </c>
      <c r="AD117" s="116">
        <f>ROUND(SUM(T117:AB117)/INVOICE!$I$5,2)</f>
        <v>8.77</v>
      </c>
      <c r="AF117" s="144" t="s">
        <v>1217</v>
      </c>
      <c r="AG117" s="144" t="s">
        <v>350</v>
      </c>
      <c r="AH117" s="144" t="s">
        <v>1218</v>
      </c>
      <c r="AI117" s="144" t="s">
        <v>1269</v>
      </c>
      <c r="AJ117" s="144" t="s">
        <v>1270</v>
      </c>
      <c r="AK117" s="144" t="s">
        <v>1271</v>
      </c>
      <c r="AL117" s="144" t="s">
        <v>1272</v>
      </c>
      <c r="AM117" s="144" t="s">
        <v>61</v>
      </c>
      <c r="AN117" s="144">
        <v>1</v>
      </c>
      <c r="AO117" s="144">
        <v>1.4</v>
      </c>
      <c r="AP117" s="144">
        <v>1E-3</v>
      </c>
      <c r="AQ117" s="144">
        <v>1.4</v>
      </c>
      <c r="AR117" s="144" t="s">
        <v>66</v>
      </c>
      <c r="AS117" s="144">
        <v>87.39</v>
      </c>
      <c r="AT117" s="144" t="s">
        <v>62</v>
      </c>
      <c r="AU117" s="144" t="s">
        <v>62</v>
      </c>
      <c r="AV117" s="144" t="s">
        <v>62</v>
      </c>
      <c r="AW117" s="144" t="s">
        <v>61</v>
      </c>
      <c r="AX117" s="144" t="s">
        <v>61</v>
      </c>
      <c r="AY117" s="144" t="s">
        <v>701</v>
      </c>
      <c r="AZ117" s="144" t="s">
        <v>405</v>
      </c>
      <c r="BA117" s="144" t="s">
        <v>408</v>
      </c>
      <c r="BB117" s="144" t="s">
        <v>61</v>
      </c>
      <c r="BC117" s="144" t="s">
        <v>63</v>
      </c>
      <c r="BD117" s="146" t="s">
        <v>1273</v>
      </c>
      <c r="BE117" s="144" t="s">
        <v>1274</v>
      </c>
      <c r="BF117" s="146" t="s">
        <v>1274</v>
      </c>
      <c r="BG117" s="144" t="s">
        <v>352</v>
      </c>
      <c r="BH117" s="144" t="s">
        <v>496</v>
      </c>
      <c r="BI117" s="144" t="s">
        <v>354</v>
      </c>
      <c r="BJ117" s="144" t="s">
        <v>407</v>
      </c>
      <c r="BK117" s="144" t="s">
        <v>64</v>
      </c>
      <c r="BL117" s="144" t="s">
        <v>61</v>
      </c>
      <c r="BM117" s="144" t="s">
        <v>209</v>
      </c>
    </row>
    <row r="118" spans="2:65" x14ac:dyDescent="0.3">
      <c r="B118" s="165">
        <f t="shared" si="31"/>
        <v>114</v>
      </c>
      <c r="C118" s="165" t="str">
        <f t="shared" si="32"/>
        <v>LHR</v>
      </c>
      <c r="D118" s="165" t="str">
        <f t="shared" si="33"/>
        <v>2025-09-28</v>
      </c>
      <c r="E118" s="165" t="str">
        <f t="shared" si="34"/>
        <v>99431913910</v>
      </c>
      <c r="F118" s="165" t="str">
        <f t="shared" si="35"/>
        <v>PGB017680071</v>
      </c>
      <c r="G118" s="165" t="str">
        <f t="shared" si="36"/>
        <v>최영식</v>
      </c>
      <c r="H118" s="166" t="str">
        <f t="shared" si="37"/>
        <v>간이(Simple)</v>
      </c>
      <c r="I118" s="167">
        <f t="shared" si="38"/>
        <v>178.5</v>
      </c>
      <c r="J118" s="166" t="str">
        <f t="shared" si="39"/>
        <v>MODUBUY_UK</v>
      </c>
      <c r="K118" s="165">
        <f t="shared" si="40"/>
        <v>1</v>
      </c>
      <c r="L118" s="168">
        <f t="shared" si="41"/>
        <v>1.8</v>
      </c>
      <c r="M118" s="168">
        <f t="shared" si="42"/>
        <v>2.4</v>
      </c>
      <c r="N118" s="168">
        <f t="shared" si="43"/>
        <v>2.4</v>
      </c>
      <c r="O118" s="168">
        <f t="shared" si="44"/>
        <v>2.5</v>
      </c>
      <c r="P118" s="165" t="str">
        <f t="shared" si="45"/>
        <v>6094305857710</v>
      </c>
      <c r="Q118" s="167">
        <f t="shared" si="46"/>
        <v>1.68</v>
      </c>
      <c r="R118" s="167">
        <f t="shared" si="47"/>
        <v>1.8</v>
      </c>
      <c r="S118" s="167">
        <f t="shared" si="48"/>
        <v>1.8</v>
      </c>
      <c r="T118" s="169">
        <f t="shared" si="49"/>
        <v>14210</v>
      </c>
      <c r="U118" s="171">
        <v>0</v>
      </c>
      <c r="V118" s="170">
        <f t="shared" si="50"/>
        <v>0</v>
      </c>
      <c r="W118" s="171">
        <v>0</v>
      </c>
      <c r="X118" s="171">
        <f>(IF(VLOOKUP(VLOOKUP(AS118,[1]MAPPING!$B$16:$D$21,2,1),[1]MAPPING!$C$16:$E$21,2,0)=7000,0,VLOOKUP(VLOOKUP(AS118,[1]MAPPING!$B$16:$D$21,2,1),[1]MAPPING!$C$16:$E$21,2,0)))</f>
        <v>0</v>
      </c>
      <c r="Y118" s="171">
        <f>(K118*VLOOKUP(N118/K118,[1]MAPPING!$B$23:$C$30,2,10))</f>
        <v>550</v>
      </c>
      <c r="Z118" s="172">
        <f t="shared" si="51"/>
        <v>0</v>
      </c>
      <c r="AA118" s="172">
        <f t="shared" si="52"/>
        <v>0</v>
      </c>
      <c r="AB118" s="171">
        <v>0</v>
      </c>
      <c r="AC118" s="171">
        <f t="shared" si="53"/>
        <v>14760</v>
      </c>
      <c r="AD118" s="116">
        <f>ROUND(SUM(T118:AB118)/INVOICE!$I$5,2)</f>
        <v>10.59</v>
      </c>
      <c r="AF118" s="144" t="s">
        <v>1217</v>
      </c>
      <c r="AG118" s="144" t="s">
        <v>350</v>
      </c>
      <c r="AH118" s="144" t="s">
        <v>1218</v>
      </c>
      <c r="AI118" s="144" t="s">
        <v>1275</v>
      </c>
      <c r="AJ118" s="144" t="s">
        <v>417</v>
      </c>
      <c r="AK118" s="144" t="s">
        <v>418</v>
      </c>
      <c r="AL118" s="144" t="s">
        <v>419</v>
      </c>
      <c r="AM118" s="144" t="s">
        <v>61</v>
      </c>
      <c r="AN118" s="144">
        <v>1</v>
      </c>
      <c r="AO118" s="144">
        <v>1.8</v>
      </c>
      <c r="AP118" s="144">
        <v>2.4</v>
      </c>
      <c r="AQ118" s="144">
        <v>2.4</v>
      </c>
      <c r="AR118" s="144" t="s">
        <v>65</v>
      </c>
      <c r="AS118" s="144">
        <v>178.5</v>
      </c>
      <c r="AT118" s="144" t="s">
        <v>62</v>
      </c>
      <c r="AU118" s="144" t="s">
        <v>62</v>
      </c>
      <c r="AV118" s="144" t="s">
        <v>62</v>
      </c>
      <c r="AW118" s="144" t="s">
        <v>61</v>
      </c>
      <c r="AX118" s="144" t="s">
        <v>61</v>
      </c>
      <c r="AY118" s="144" t="s">
        <v>701</v>
      </c>
      <c r="AZ118" s="144" t="s">
        <v>405</v>
      </c>
      <c r="BA118" s="144" t="s">
        <v>412</v>
      </c>
      <c r="BB118" s="144" t="s">
        <v>61</v>
      </c>
      <c r="BC118" s="144" t="s">
        <v>63</v>
      </c>
      <c r="BD118" s="146" t="s">
        <v>1276</v>
      </c>
      <c r="BE118" s="144" t="s">
        <v>1277</v>
      </c>
      <c r="BF118" s="146" t="s">
        <v>1277</v>
      </c>
      <c r="BG118" s="144" t="s">
        <v>352</v>
      </c>
      <c r="BH118" s="144" t="s">
        <v>496</v>
      </c>
      <c r="BI118" s="144" t="s">
        <v>354</v>
      </c>
      <c r="BJ118" s="144" t="s">
        <v>407</v>
      </c>
      <c r="BK118" s="144" t="s">
        <v>64</v>
      </c>
      <c r="BL118" s="144" t="s">
        <v>61</v>
      </c>
      <c r="BM118" s="144" t="s">
        <v>209</v>
      </c>
    </row>
    <row r="119" spans="2:65" x14ac:dyDescent="0.3">
      <c r="B119" s="165">
        <f t="shared" si="31"/>
        <v>115</v>
      </c>
      <c r="C119" s="165" t="str">
        <f t="shared" si="32"/>
        <v>LHR</v>
      </c>
      <c r="D119" s="165" t="str">
        <f t="shared" si="33"/>
        <v>2025-09-28</v>
      </c>
      <c r="E119" s="165" t="str">
        <f t="shared" si="34"/>
        <v>99431913910</v>
      </c>
      <c r="F119" s="165" t="str">
        <f t="shared" si="35"/>
        <v>PGB017680080</v>
      </c>
      <c r="G119" s="165" t="str">
        <f t="shared" si="36"/>
        <v>이상은</v>
      </c>
      <c r="H119" s="166" t="str">
        <f t="shared" si="37"/>
        <v>일반(목록배제,Normal-Manifest Exception)</v>
      </c>
      <c r="I119" s="167">
        <f t="shared" si="38"/>
        <v>51.18</v>
      </c>
      <c r="J119" s="166" t="str">
        <f t="shared" si="39"/>
        <v>MODUBUY_UK</v>
      </c>
      <c r="K119" s="165">
        <f t="shared" si="40"/>
        <v>1</v>
      </c>
      <c r="L119" s="168">
        <f t="shared" si="41"/>
        <v>2.2000000000000002</v>
      </c>
      <c r="M119" s="168">
        <f t="shared" si="42"/>
        <v>1E-3</v>
      </c>
      <c r="N119" s="168">
        <f t="shared" si="43"/>
        <v>2.2000000000000002</v>
      </c>
      <c r="O119" s="168">
        <f t="shared" si="44"/>
        <v>2.5</v>
      </c>
      <c r="P119" s="165" t="str">
        <f t="shared" si="45"/>
        <v>6094305857718</v>
      </c>
      <c r="Q119" s="167">
        <f t="shared" si="46"/>
        <v>6.9999999999999999E-4</v>
      </c>
      <c r="R119" s="167">
        <f t="shared" si="47"/>
        <v>2.2000000000000002</v>
      </c>
      <c r="S119" s="167">
        <f t="shared" si="48"/>
        <v>2.2000000000000002</v>
      </c>
      <c r="T119" s="169">
        <f t="shared" si="49"/>
        <v>16190</v>
      </c>
      <c r="U119" s="171">
        <v>0</v>
      </c>
      <c r="V119" s="170">
        <f t="shared" si="50"/>
        <v>0</v>
      </c>
      <c r="W119" s="171">
        <v>0</v>
      </c>
      <c r="X119" s="171">
        <f>(IF(VLOOKUP(VLOOKUP(AS119,[1]MAPPING!$B$16:$D$21,2,1),[1]MAPPING!$C$16:$E$21,2,0)=7000,0,VLOOKUP(VLOOKUP(AS119,[1]MAPPING!$B$16:$D$21,2,1),[1]MAPPING!$C$16:$E$21,2,0)))</f>
        <v>0</v>
      </c>
      <c r="Y119" s="171">
        <f>(K119*VLOOKUP(N119/K119,[1]MAPPING!$B$23:$C$30,2,10))</f>
        <v>550</v>
      </c>
      <c r="Z119" s="172">
        <f t="shared" si="51"/>
        <v>0</v>
      </c>
      <c r="AA119" s="172">
        <f t="shared" si="52"/>
        <v>0</v>
      </c>
      <c r="AB119" s="171">
        <v>0</v>
      </c>
      <c r="AC119" s="171">
        <f t="shared" si="53"/>
        <v>16740</v>
      </c>
      <c r="AD119" s="116">
        <f>ROUND(SUM(T119:AB119)/INVOICE!$I$5,2)</f>
        <v>12.01</v>
      </c>
      <c r="AF119" s="144" t="s">
        <v>1217</v>
      </c>
      <c r="AG119" s="144" t="s">
        <v>350</v>
      </c>
      <c r="AH119" s="144" t="s">
        <v>1218</v>
      </c>
      <c r="AI119" s="144" t="s">
        <v>1278</v>
      </c>
      <c r="AJ119" s="144" t="s">
        <v>1279</v>
      </c>
      <c r="AK119" s="144" t="s">
        <v>1280</v>
      </c>
      <c r="AL119" s="144" t="s">
        <v>1281</v>
      </c>
      <c r="AM119" s="144" t="s">
        <v>61</v>
      </c>
      <c r="AN119" s="144">
        <v>1</v>
      </c>
      <c r="AO119" s="144">
        <v>2.2000000000000002</v>
      </c>
      <c r="AP119" s="144">
        <v>1E-3</v>
      </c>
      <c r="AQ119" s="144">
        <v>2.2000000000000002</v>
      </c>
      <c r="AR119" s="144" t="s">
        <v>66</v>
      </c>
      <c r="AS119" s="144">
        <v>51.18</v>
      </c>
      <c r="AT119" s="144" t="s">
        <v>62</v>
      </c>
      <c r="AU119" s="144" t="s">
        <v>62</v>
      </c>
      <c r="AV119" s="144" t="s">
        <v>62</v>
      </c>
      <c r="AW119" s="144" t="s">
        <v>61</v>
      </c>
      <c r="AX119" s="144" t="s">
        <v>61</v>
      </c>
      <c r="AY119" s="144" t="s">
        <v>701</v>
      </c>
      <c r="AZ119" s="144" t="s">
        <v>405</v>
      </c>
      <c r="BA119" s="144" t="s">
        <v>543</v>
      </c>
      <c r="BB119" s="144" t="s">
        <v>61</v>
      </c>
      <c r="BC119" s="144" t="s">
        <v>63</v>
      </c>
      <c r="BD119" s="146" t="s">
        <v>1282</v>
      </c>
      <c r="BE119" s="144" t="s">
        <v>1283</v>
      </c>
      <c r="BF119" s="146" t="s">
        <v>1283</v>
      </c>
      <c r="BG119" s="144" t="s">
        <v>352</v>
      </c>
      <c r="BH119" s="144" t="s">
        <v>496</v>
      </c>
      <c r="BI119" s="144" t="s">
        <v>354</v>
      </c>
      <c r="BJ119" s="144" t="s">
        <v>407</v>
      </c>
      <c r="BK119" s="144" t="s">
        <v>64</v>
      </c>
      <c r="BL119" s="144" t="s">
        <v>61</v>
      </c>
      <c r="BM119" s="144" t="s">
        <v>209</v>
      </c>
    </row>
    <row r="120" spans="2:65" x14ac:dyDescent="0.3">
      <c r="B120" s="165">
        <f t="shared" si="31"/>
        <v>116</v>
      </c>
      <c r="C120" s="165" t="str">
        <f t="shared" si="32"/>
        <v>LHR</v>
      </c>
      <c r="D120" s="165" t="str">
        <f t="shared" si="33"/>
        <v>2025-09-28</v>
      </c>
      <c r="E120" s="165" t="str">
        <f t="shared" si="34"/>
        <v>99431913910</v>
      </c>
      <c r="F120" s="165" t="str">
        <f t="shared" si="35"/>
        <v>PGB017680078</v>
      </c>
      <c r="G120" s="165" t="str">
        <f t="shared" si="36"/>
        <v>고민수</v>
      </c>
      <c r="H120" s="166" t="str">
        <f t="shared" si="37"/>
        <v>일반(목록배제,Normal-Manifest Exception)</v>
      </c>
      <c r="I120" s="167">
        <f t="shared" si="38"/>
        <v>51.18</v>
      </c>
      <c r="J120" s="166" t="str">
        <f t="shared" si="39"/>
        <v>MODUBUY_UK</v>
      </c>
      <c r="K120" s="165">
        <f t="shared" si="40"/>
        <v>1</v>
      </c>
      <c r="L120" s="168">
        <f t="shared" si="41"/>
        <v>2.5</v>
      </c>
      <c r="M120" s="168">
        <f t="shared" si="42"/>
        <v>1E-3</v>
      </c>
      <c r="N120" s="168">
        <f t="shared" si="43"/>
        <v>2.5</v>
      </c>
      <c r="O120" s="168">
        <f t="shared" si="44"/>
        <v>2.5</v>
      </c>
      <c r="P120" s="165" t="str">
        <f t="shared" si="45"/>
        <v>6094305857717</v>
      </c>
      <c r="Q120" s="167">
        <f t="shared" si="46"/>
        <v>6.9999999999999999E-4</v>
      </c>
      <c r="R120" s="167">
        <f t="shared" si="47"/>
        <v>2.5</v>
      </c>
      <c r="S120" s="167">
        <f t="shared" si="48"/>
        <v>2.5</v>
      </c>
      <c r="T120" s="169">
        <f t="shared" si="49"/>
        <v>17675</v>
      </c>
      <c r="U120" s="171">
        <v>0</v>
      </c>
      <c r="V120" s="170">
        <f t="shared" si="50"/>
        <v>0</v>
      </c>
      <c r="W120" s="171">
        <v>0</v>
      </c>
      <c r="X120" s="171">
        <f>(IF(VLOOKUP(VLOOKUP(AS120,[1]MAPPING!$B$16:$D$21,2,1),[1]MAPPING!$C$16:$E$21,2,0)=7000,0,VLOOKUP(VLOOKUP(AS120,[1]MAPPING!$B$16:$D$21,2,1),[1]MAPPING!$C$16:$E$21,2,0)))</f>
        <v>0</v>
      </c>
      <c r="Y120" s="171">
        <f>(K120*VLOOKUP(N120/K120,[1]MAPPING!$B$23:$C$30,2,10))</f>
        <v>550</v>
      </c>
      <c r="Z120" s="172">
        <f t="shared" si="51"/>
        <v>0</v>
      </c>
      <c r="AA120" s="172">
        <f t="shared" si="52"/>
        <v>0</v>
      </c>
      <c r="AB120" s="171">
        <v>0</v>
      </c>
      <c r="AC120" s="171">
        <f t="shared" si="53"/>
        <v>18225</v>
      </c>
      <c r="AD120" s="116">
        <f>ROUND(SUM(T120:AB120)/INVOICE!$I$5,2)</f>
        <v>13.07</v>
      </c>
      <c r="AF120" s="144" t="s">
        <v>1217</v>
      </c>
      <c r="AG120" s="144" t="s">
        <v>350</v>
      </c>
      <c r="AH120" s="144" t="s">
        <v>1218</v>
      </c>
      <c r="AI120" s="144" t="s">
        <v>1284</v>
      </c>
      <c r="AJ120" s="144" t="s">
        <v>1285</v>
      </c>
      <c r="AK120" s="144" t="s">
        <v>1286</v>
      </c>
      <c r="AL120" s="144" t="s">
        <v>1287</v>
      </c>
      <c r="AM120" s="144" t="s">
        <v>61</v>
      </c>
      <c r="AN120" s="144">
        <v>1</v>
      </c>
      <c r="AO120" s="144">
        <v>2.5</v>
      </c>
      <c r="AP120" s="144">
        <v>1E-3</v>
      </c>
      <c r="AQ120" s="144">
        <v>2.5</v>
      </c>
      <c r="AR120" s="144" t="s">
        <v>66</v>
      </c>
      <c r="AS120" s="144">
        <v>51.18</v>
      </c>
      <c r="AT120" s="144" t="s">
        <v>62</v>
      </c>
      <c r="AU120" s="144" t="s">
        <v>62</v>
      </c>
      <c r="AV120" s="144" t="s">
        <v>62</v>
      </c>
      <c r="AW120" s="144" t="s">
        <v>61</v>
      </c>
      <c r="AX120" s="144" t="s">
        <v>61</v>
      </c>
      <c r="AY120" s="144" t="s">
        <v>701</v>
      </c>
      <c r="AZ120" s="144" t="s">
        <v>405</v>
      </c>
      <c r="BA120" s="144" t="s">
        <v>1288</v>
      </c>
      <c r="BB120" s="144" t="s">
        <v>61</v>
      </c>
      <c r="BC120" s="144" t="s">
        <v>63</v>
      </c>
      <c r="BD120" s="146" t="s">
        <v>1289</v>
      </c>
      <c r="BE120" s="144" t="s">
        <v>1290</v>
      </c>
      <c r="BF120" s="146" t="s">
        <v>1290</v>
      </c>
      <c r="BG120" s="144" t="s">
        <v>352</v>
      </c>
      <c r="BH120" s="144" t="s">
        <v>496</v>
      </c>
      <c r="BI120" s="144" t="s">
        <v>354</v>
      </c>
      <c r="BJ120" s="144" t="s">
        <v>407</v>
      </c>
      <c r="BK120" s="144" t="s">
        <v>64</v>
      </c>
      <c r="BL120" s="144" t="s">
        <v>61</v>
      </c>
      <c r="BM120" s="144" t="s">
        <v>209</v>
      </c>
    </row>
    <row r="121" spans="2:65" x14ac:dyDescent="0.3">
      <c r="B121" s="165">
        <f t="shared" si="31"/>
        <v>117</v>
      </c>
      <c r="C121" s="165" t="str">
        <f t="shared" si="32"/>
        <v>LHR</v>
      </c>
      <c r="D121" s="165" t="str">
        <f t="shared" si="33"/>
        <v>2025-09-28</v>
      </c>
      <c r="E121" s="165" t="str">
        <f t="shared" si="34"/>
        <v>99431913910</v>
      </c>
      <c r="F121" s="165" t="str">
        <f t="shared" si="35"/>
        <v>PGB017680077</v>
      </c>
      <c r="G121" s="165" t="str">
        <f t="shared" si="36"/>
        <v>장봉규</v>
      </c>
      <c r="H121" s="166" t="str">
        <f t="shared" si="37"/>
        <v>일반(목록배제,Normal-Manifest Exception)</v>
      </c>
      <c r="I121" s="167">
        <f t="shared" si="38"/>
        <v>51.18</v>
      </c>
      <c r="J121" s="166" t="str">
        <f t="shared" si="39"/>
        <v>MODUBUY_UK</v>
      </c>
      <c r="K121" s="165">
        <f t="shared" si="40"/>
        <v>1</v>
      </c>
      <c r="L121" s="168">
        <f t="shared" si="41"/>
        <v>2.5</v>
      </c>
      <c r="M121" s="168">
        <f t="shared" si="42"/>
        <v>1E-3</v>
      </c>
      <c r="N121" s="168">
        <f t="shared" si="43"/>
        <v>2.5</v>
      </c>
      <c r="O121" s="168">
        <f t="shared" si="44"/>
        <v>2.5</v>
      </c>
      <c r="P121" s="165" t="str">
        <f t="shared" si="45"/>
        <v>6094305857716</v>
      </c>
      <c r="Q121" s="167">
        <f t="shared" si="46"/>
        <v>6.9999999999999999E-4</v>
      </c>
      <c r="R121" s="167">
        <f t="shared" si="47"/>
        <v>2.5</v>
      </c>
      <c r="S121" s="167">
        <f t="shared" si="48"/>
        <v>2.5</v>
      </c>
      <c r="T121" s="169">
        <f t="shared" si="49"/>
        <v>17675</v>
      </c>
      <c r="U121" s="171">
        <v>0</v>
      </c>
      <c r="V121" s="170">
        <f t="shared" si="50"/>
        <v>0</v>
      </c>
      <c r="W121" s="171">
        <v>0</v>
      </c>
      <c r="X121" s="171">
        <f>(IF(VLOOKUP(VLOOKUP(AS121,[1]MAPPING!$B$16:$D$21,2,1),[1]MAPPING!$C$16:$E$21,2,0)=7000,0,VLOOKUP(VLOOKUP(AS121,[1]MAPPING!$B$16:$D$21,2,1),[1]MAPPING!$C$16:$E$21,2,0)))</f>
        <v>0</v>
      </c>
      <c r="Y121" s="171">
        <f>(K121*VLOOKUP(N121/K121,[1]MAPPING!$B$23:$C$30,2,10))</f>
        <v>550</v>
      </c>
      <c r="Z121" s="172">
        <f t="shared" si="51"/>
        <v>0</v>
      </c>
      <c r="AA121" s="172">
        <f t="shared" si="52"/>
        <v>0</v>
      </c>
      <c r="AB121" s="171">
        <v>0</v>
      </c>
      <c r="AC121" s="171">
        <f t="shared" si="53"/>
        <v>18225</v>
      </c>
      <c r="AD121" s="116">
        <f>ROUND(SUM(T121:AB121)/INVOICE!$I$5,2)</f>
        <v>13.07</v>
      </c>
      <c r="AF121" s="144" t="s">
        <v>1217</v>
      </c>
      <c r="AG121" s="144" t="s">
        <v>350</v>
      </c>
      <c r="AH121" s="144" t="s">
        <v>1218</v>
      </c>
      <c r="AI121" s="144" t="s">
        <v>1291</v>
      </c>
      <c r="AJ121" s="144" t="s">
        <v>1292</v>
      </c>
      <c r="AK121" s="144" t="s">
        <v>1293</v>
      </c>
      <c r="AL121" s="144" t="s">
        <v>1294</v>
      </c>
      <c r="AM121" s="144" t="s">
        <v>61</v>
      </c>
      <c r="AN121" s="144">
        <v>1</v>
      </c>
      <c r="AO121" s="144">
        <v>2.5</v>
      </c>
      <c r="AP121" s="144">
        <v>1E-3</v>
      </c>
      <c r="AQ121" s="144">
        <v>2.5</v>
      </c>
      <c r="AR121" s="144" t="s">
        <v>66</v>
      </c>
      <c r="AS121" s="144">
        <v>51.18</v>
      </c>
      <c r="AT121" s="144" t="s">
        <v>62</v>
      </c>
      <c r="AU121" s="144" t="s">
        <v>62</v>
      </c>
      <c r="AV121" s="144" t="s">
        <v>62</v>
      </c>
      <c r="AW121" s="144" t="s">
        <v>61</v>
      </c>
      <c r="AX121" s="144" t="s">
        <v>61</v>
      </c>
      <c r="AY121" s="144" t="s">
        <v>701</v>
      </c>
      <c r="AZ121" s="144" t="s">
        <v>405</v>
      </c>
      <c r="BA121" s="144" t="s">
        <v>1288</v>
      </c>
      <c r="BB121" s="144" t="s">
        <v>61</v>
      </c>
      <c r="BC121" s="144" t="s">
        <v>63</v>
      </c>
      <c r="BD121" s="146" t="s">
        <v>1295</v>
      </c>
      <c r="BE121" s="144" t="s">
        <v>1296</v>
      </c>
      <c r="BF121" s="146" t="s">
        <v>1296</v>
      </c>
      <c r="BG121" s="144" t="s">
        <v>352</v>
      </c>
      <c r="BH121" s="144" t="s">
        <v>496</v>
      </c>
      <c r="BI121" s="144" t="s">
        <v>354</v>
      </c>
      <c r="BJ121" s="144" t="s">
        <v>407</v>
      </c>
      <c r="BK121" s="144" t="s">
        <v>64</v>
      </c>
      <c r="BL121" s="144" t="s">
        <v>61</v>
      </c>
      <c r="BM121" s="144" t="s">
        <v>209</v>
      </c>
    </row>
    <row r="122" spans="2:65" x14ac:dyDescent="0.3">
      <c r="B122" s="165">
        <f t="shared" si="31"/>
        <v>118</v>
      </c>
      <c r="C122" s="165" t="str">
        <f t="shared" si="32"/>
        <v>LHR</v>
      </c>
      <c r="D122" s="165" t="str">
        <f t="shared" si="33"/>
        <v>2025-09-28</v>
      </c>
      <c r="E122" s="165" t="str">
        <f t="shared" si="34"/>
        <v>99431913910</v>
      </c>
      <c r="F122" s="165" t="str">
        <f t="shared" si="35"/>
        <v>PGB017680075</v>
      </c>
      <c r="G122" s="165" t="str">
        <f t="shared" si="36"/>
        <v>강준모</v>
      </c>
      <c r="H122" s="166" t="str">
        <f t="shared" si="37"/>
        <v>일반(목록배제,Normal-Manifest Exception)</v>
      </c>
      <c r="I122" s="167">
        <f t="shared" si="38"/>
        <v>51.18</v>
      </c>
      <c r="J122" s="166" t="str">
        <f t="shared" si="39"/>
        <v>MODUBUY_UK</v>
      </c>
      <c r="K122" s="165">
        <f t="shared" si="40"/>
        <v>1</v>
      </c>
      <c r="L122" s="168">
        <f t="shared" si="41"/>
        <v>2.5</v>
      </c>
      <c r="M122" s="168">
        <f t="shared" si="42"/>
        <v>1E-3</v>
      </c>
      <c r="N122" s="168">
        <f t="shared" si="43"/>
        <v>2.5</v>
      </c>
      <c r="O122" s="168">
        <f t="shared" si="44"/>
        <v>2.5</v>
      </c>
      <c r="P122" s="165" t="str">
        <f t="shared" si="45"/>
        <v>6094305857714</v>
      </c>
      <c r="Q122" s="167">
        <f t="shared" si="46"/>
        <v>6.9999999999999999E-4</v>
      </c>
      <c r="R122" s="167">
        <f t="shared" si="47"/>
        <v>2.5</v>
      </c>
      <c r="S122" s="167">
        <f t="shared" si="48"/>
        <v>2.5</v>
      </c>
      <c r="T122" s="169">
        <f t="shared" si="49"/>
        <v>17675</v>
      </c>
      <c r="U122" s="171">
        <v>0</v>
      </c>
      <c r="V122" s="170">
        <f t="shared" si="50"/>
        <v>0</v>
      </c>
      <c r="W122" s="171">
        <v>0</v>
      </c>
      <c r="X122" s="171">
        <f>(IF(VLOOKUP(VLOOKUP(AS122,[1]MAPPING!$B$16:$D$21,2,1),[1]MAPPING!$C$16:$E$21,2,0)=7000,0,VLOOKUP(VLOOKUP(AS122,[1]MAPPING!$B$16:$D$21,2,1),[1]MAPPING!$C$16:$E$21,2,0)))</f>
        <v>0</v>
      </c>
      <c r="Y122" s="171">
        <f>(K122*VLOOKUP(N122/K122,[1]MAPPING!$B$23:$C$30,2,10))</f>
        <v>550</v>
      </c>
      <c r="Z122" s="172">
        <f t="shared" si="51"/>
        <v>0</v>
      </c>
      <c r="AA122" s="172">
        <f t="shared" si="52"/>
        <v>0</v>
      </c>
      <c r="AB122" s="171">
        <v>0</v>
      </c>
      <c r="AC122" s="171">
        <f t="shared" si="53"/>
        <v>18225</v>
      </c>
      <c r="AD122" s="116">
        <f>ROUND(SUM(T122:AB122)/INVOICE!$I$5,2)</f>
        <v>13.07</v>
      </c>
      <c r="AF122" s="144" t="s">
        <v>1217</v>
      </c>
      <c r="AG122" s="144" t="s">
        <v>350</v>
      </c>
      <c r="AH122" s="144" t="s">
        <v>1218</v>
      </c>
      <c r="AI122" s="144" t="s">
        <v>1297</v>
      </c>
      <c r="AJ122" s="144" t="s">
        <v>1298</v>
      </c>
      <c r="AK122" s="144" t="s">
        <v>1299</v>
      </c>
      <c r="AL122" s="144" t="s">
        <v>426</v>
      </c>
      <c r="AM122" s="144" t="s">
        <v>61</v>
      </c>
      <c r="AN122" s="144">
        <v>1</v>
      </c>
      <c r="AO122" s="144">
        <v>2.5</v>
      </c>
      <c r="AP122" s="144">
        <v>1E-3</v>
      </c>
      <c r="AQ122" s="144">
        <v>2.5</v>
      </c>
      <c r="AR122" s="144" t="s">
        <v>66</v>
      </c>
      <c r="AS122" s="144">
        <v>51.18</v>
      </c>
      <c r="AT122" s="144" t="s">
        <v>62</v>
      </c>
      <c r="AU122" s="144" t="s">
        <v>62</v>
      </c>
      <c r="AV122" s="144" t="s">
        <v>62</v>
      </c>
      <c r="AW122" s="144" t="s">
        <v>61</v>
      </c>
      <c r="AX122" s="144" t="s">
        <v>61</v>
      </c>
      <c r="AY122" s="144" t="s">
        <v>701</v>
      </c>
      <c r="AZ122" s="144" t="s">
        <v>405</v>
      </c>
      <c r="BA122" s="144" t="s">
        <v>543</v>
      </c>
      <c r="BB122" s="144" t="s">
        <v>61</v>
      </c>
      <c r="BC122" s="144" t="s">
        <v>63</v>
      </c>
      <c r="BD122" s="146" t="s">
        <v>1300</v>
      </c>
      <c r="BE122" s="144" t="s">
        <v>1301</v>
      </c>
      <c r="BF122" s="146" t="s">
        <v>1301</v>
      </c>
      <c r="BG122" s="144" t="s">
        <v>352</v>
      </c>
      <c r="BH122" s="144" t="s">
        <v>496</v>
      </c>
      <c r="BI122" s="144" t="s">
        <v>354</v>
      </c>
      <c r="BJ122" s="144" t="s">
        <v>407</v>
      </c>
      <c r="BK122" s="144" t="s">
        <v>64</v>
      </c>
      <c r="BL122" s="144" t="s">
        <v>61</v>
      </c>
      <c r="BM122" s="144" t="s">
        <v>209</v>
      </c>
    </row>
    <row r="123" spans="2:65" x14ac:dyDescent="0.3">
      <c r="B123" s="165">
        <f t="shared" si="31"/>
        <v>119</v>
      </c>
      <c r="C123" s="165" t="str">
        <f t="shared" si="32"/>
        <v>LHR</v>
      </c>
      <c r="D123" s="165" t="str">
        <f t="shared" si="33"/>
        <v>2025-09-28</v>
      </c>
      <c r="E123" s="165" t="str">
        <f t="shared" si="34"/>
        <v>99431913910</v>
      </c>
      <c r="F123" s="165" t="str">
        <f t="shared" si="35"/>
        <v>PGB017680067</v>
      </c>
      <c r="G123" s="165" t="str">
        <f t="shared" si="36"/>
        <v>서민정</v>
      </c>
      <c r="H123" s="166" t="str">
        <f t="shared" si="37"/>
        <v>목록(Manifest)</v>
      </c>
      <c r="I123" s="167">
        <f t="shared" si="38"/>
        <v>74.25</v>
      </c>
      <c r="J123" s="166" t="str">
        <f t="shared" si="39"/>
        <v>MODUBUY_UK</v>
      </c>
      <c r="K123" s="165">
        <f t="shared" si="40"/>
        <v>1</v>
      </c>
      <c r="L123" s="168">
        <f t="shared" si="41"/>
        <v>0.7</v>
      </c>
      <c r="M123" s="168">
        <f t="shared" si="42"/>
        <v>1E-3</v>
      </c>
      <c r="N123" s="168">
        <f t="shared" si="43"/>
        <v>0.7</v>
      </c>
      <c r="O123" s="168">
        <f t="shared" si="44"/>
        <v>1</v>
      </c>
      <c r="P123" s="165" t="str">
        <f t="shared" si="45"/>
        <v>6094305857706</v>
      </c>
      <c r="Q123" s="167">
        <f t="shared" si="46"/>
        <v>6.9999999999999999E-4</v>
      </c>
      <c r="R123" s="167">
        <f t="shared" si="47"/>
        <v>0.7</v>
      </c>
      <c r="S123" s="167">
        <f t="shared" si="48"/>
        <v>0.70000000000000007</v>
      </c>
      <c r="T123" s="169">
        <f t="shared" si="49"/>
        <v>8765</v>
      </c>
      <c r="U123" s="171">
        <v>0</v>
      </c>
      <c r="V123" s="170">
        <f t="shared" si="50"/>
        <v>0</v>
      </c>
      <c r="W123" s="171">
        <v>0</v>
      </c>
      <c r="X123" s="171">
        <f>(IF(VLOOKUP(VLOOKUP(AS123,[1]MAPPING!$B$16:$D$21,2,1),[1]MAPPING!$C$16:$E$21,2,0)=7000,0,VLOOKUP(VLOOKUP(AS123,[1]MAPPING!$B$16:$D$21,2,1),[1]MAPPING!$C$16:$E$21,2,0)))</f>
        <v>0</v>
      </c>
      <c r="Y123" s="171">
        <f>(K123*VLOOKUP(N123/K123,[1]MAPPING!$B$23:$C$30,2,10))</f>
        <v>0</v>
      </c>
      <c r="Z123" s="172">
        <f t="shared" si="51"/>
        <v>0</v>
      </c>
      <c r="AA123" s="172">
        <f t="shared" si="52"/>
        <v>0</v>
      </c>
      <c r="AB123" s="171">
        <v>0</v>
      </c>
      <c r="AC123" s="171">
        <f t="shared" si="53"/>
        <v>8765</v>
      </c>
      <c r="AD123" s="116">
        <f>ROUND(SUM(T123:AB123)/INVOICE!$I$5,2)</f>
        <v>6.29</v>
      </c>
      <c r="AF123" s="144" t="s">
        <v>1217</v>
      </c>
      <c r="AG123" s="144" t="s">
        <v>350</v>
      </c>
      <c r="AH123" s="144" t="s">
        <v>1218</v>
      </c>
      <c r="AI123" s="144" t="s">
        <v>1302</v>
      </c>
      <c r="AJ123" s="144" t="s">
        <v>1303</v>
      </c>
      <c r="AK123" s="144" t="s">
        <v>1304</v>
      </c>
      <c r="AL123" s="144" t="s">
        <v>1305</v>
      </c>
      <c r="AM123" s="144" t="s">
        <v>61</v>
      </c>
      <c r="AN123" s="144">
        <v>1</v>
      </c>
      <c r="AO123" s="144">
        <v>0.7</v>
      </c>
      <c r="AP123" s="144">
        <v>1E-3</v>
      </c>
      <c r="AQ123" s="144">
        <v>0.7</v>
      </c>
      <c r="AR123" s="144" t="s">
        <v>204</v>
      </c>
      <c r="AS123" s="144">
        <v>74.25</v>
      </c>
      <c r="AT123" s="144" t="s">
        <v>62</v>
      </c>
      <c r="AU123" s="144" t="s">
        <v>62</v>
      </c>
      <c r="AV123" s="144" t="s">
        <v>62</v>
      </c>
      <c r="AW123" s="144" t="s">
        <v>61</v>
      </c>
      <c r="AX123" s="144" t="s">
        <v>61</v>
      </c>
      <c r="AY123" s="144" t="s">
        <v>701</v>
      </c>
      <c r="AZ123" s="144" t="s">
        <v>405</v>
      </c>
      <c r="BA123" s="144" t="s">
        <v>409</v>
      </c>
      <c r="BB123" s="144" t="s">
        <v>61</v>
      </c>
      <c r="BC123" s="144" t="s">
        <v>63</v>
      </c>
      <c r="BD123" s="146" t="s">
        <v>1306</v>
      </c>
      <c r="BE123" s="144" t="s">
        <v>1307</v>
      </c>
      <c r="BF123" s="146" t="s">
        <v>1307</v>
      </c>
      <c r="BG123" s="144" t="s">
        <v>352</v>
      </c>
      <c r="BH123" s="144" t="s">
        <v>496</v>
      </c>
      <c r="BI123" s="144" t="s">
        <v>354</v>
      </c>
      <c r="BJ123" s="144" t="s">
        <v>407</v>
      </c>
      <c r="BK123" s="144" t="s">
        <v>64</v>
      </c>
      <c r="BL123" s="144" t="s">
        <v>61</v>
      </c>
      <c r="BM123" s="144" t="s">
        <v>209</v>
      </c>
    </row>
    <row r="124" spans="2:65" x14ac:dyDescent="0.3">
      <c r="B124" s="165">
        <f t="shared" si="31"/>
        <v>120</v>
      </c>
      <c r="C124" s="165" t="str">
        <f t="shared" si="32"/>
        <v>LHR</v>
      </c>
      <c r="D124" s="165" t="str">
        <f t="shared" si="33"/>
        <v>2025-09-28</v>
      </c>
      <c r="E124" s="165" t="str">
        <f t="shared" si="34"/>
        <v>99431913910</v>
      </c>
      <c r="F124" s="165" t="str">
        <f t="shared" si="35"/>
        <v>PGB017680065</v>
      </c>
      <c r="G124" s="165" t="str">
        <f t="shared" si="36"/>
        <v>김장원</v>
      </c>
      <c r="H124" s="166" t="str">
        <f t="shared" si="37"/>
        <v>일반(목록배제,Normal-Manifest Exception)</v>
      </c>
      <c r="I124" s="167">
        <f t="shared" si="38"/>
        <v>51.18</v>
      </c>
      <c r="J124" s="166" t="str">
        <f t="shared" si="39"/>
        <v>MODUBUY_UK</v>
      </c>
      <c r="K124" s="165">
        <f t="shared" si="40"/>
        <v>1</v>
      </c>
      <c r="L124" s="168">
        <f t="shared" si="41"/>
        <v>2.5</v>
      </c>
      <c r="M124" s="168">
        <f t="shared" si="42"/>
        <v>1E-3</v>
      </c>
      <c r="N124" s="168">
        <f t="shared" si="43"/>
        <v>2.5</v>
      </c>
      <c r="O124" s="168">
        <f t="shared" si="44"/>
        <v>2.5</v>
      </c>
      <c r="P124" s="165" t="str">
        <f t="shared" si="45"/>
        <v>6094305857704</v>
      </c>
      <c r="Q124" s="167">
        <f t="shared" si="46"/>
        <v>6.9999999999999999E-4</v>
      </c>
      <c r="R124" s="167">
        <f t="shared" si="47"/>
        <v>2.5</v>
      </c>
      <c r="S124" s="167">
        <f t="shared" si="48"/>
        <v>2.5</v>
      </c>
      <c r="T124" s="169">
        <f t="shared" si="49"/>
        <v>17675</v>
      </c>
      <c r="U124" s="171">
        <v>0</v>
      </c>
      <c r="V124" s="170">
        <f t="shared" si="50"/>
        <v>0</v>
      </c>
      <c r="W124" s="171">
        <v>0</v>
      </c>
      <c r="X124" s="171">
        <f>(IF(VLOOKUP(VLOOKUP(AS124,[1]MAPPING!$B$16:$D$21,2,1),[1]MAPPING!$C$16:$E$21,2,0)=7000,0,VLOOKUP(VLOOKUP(AS124,[1]MAPPING!$B$16:$D$21,2,1),[1]MAPPING!$C$16:$E$21,2,0)))</f>
        <v>0</v>
      </c>
      <c r="Y124" s="171">
        <f>(K124*VLOOKUP(N124/K124,[1]MAPPING!$B$23:$C$30,2,10))</f>
        <v>550</v>
      </c>
      <c r="Z124" s="172">
        <f t="shared" si="51"/>
        <v>0</v>
      </c>
      <c r="AA124" s="172">
        <f t="shared" si="52"/>
        <v>0</v>
      </c>
      <c r="AB124" s="171">
        <v>0</v>
      </c>
      <c r="AC124" s="171">
        <f t="shared" si="53"/>
        <v>18225</v>
      </c>
      <c r="AD124" s="116">
        <f>ROUND(SUM(T124:AB124)/INVOICE!$I$5,2)</f>
        <v>13.07</v>
      </c>
      <c r="AF124" s="144" t="s">
        <v>1217</v>
      </c>
      <c r="AG124" s="144" t="s">
        <v>350</v>
      </c>
      <c r="AH124" s="144" t="s">
        <v>1218</v>
      </c>
      <c r="AI124" s="144" t="s">
        <v>1308</v>
      </c>
      <c r="AJ124" s="144" t="s">
        <v>1309</v>
      </c>
      <c r="AK124" s="144" t="s">
        <v>1310</v>
      </c>
      <c r="AL124" s="144" t="s">
        <v>1311</v>
      </c>
      <c r="AM124" s="144" t="s">
        <v>61</v>
      </c>
      <c r="AN124" s="144">
        <v>1</v>
      </c>
      <c r="AO124" s="144">
        <v>2.5</v>
      </c>
      <c r="AP124" s="144">
        <v>1E-3</v>
      </c>
      <c r="AQ124" s="144">
        <v>2.5</v>
      </c>
      <c r="AR124" s="144" t="s">
        <v>66</v>
      </c>
      <c r="AS124" s="144">
        <v>51.18</v>
      </c>
      <c r="AT124" s="144" t="s">
        <v>62</v>
      </c>
      <c r="AU124" s="144" t="s">
        <v>62</v>
      </c>
      <c r="AV124" s="144" t="s">
        <v>62</v>
      </c>
      <c r="AW124" s="144" t="s">
        <v>61</v>
      </c>
      <c r="AX124" s="144" t="s">
        <v>61</v>
      </c>
      <c r="AY124" s="144" t="s">
        <v>701</v>
      </c>
      <c r="AZ124" s="144" t="s">
        <v>405</v>
      </c>
      <c r="BA124" s="144" t="s">
        <v>547</v>
      </c>
      <c r="BB124" s="144" t="s">
        <v>61</v>
      </c>
      <c r="BC124" s="144" t="s">
        <v>63</v>
      </c>
      <c r="BD124" s="146" t="s">
        <v>1312</v>
      </c>
      <c r="BE124" s="144" t="s">
        <v>1313</v>
      </c>
      <c r="BF124" s="146" t="s">
        <v>1313</v>
      </c>
      <c r="BG124" s="144" t="s">
        <v>352</v>
      </c>
      <c r="BH124" s="144" t="s">
        <v>496</v>
      </c>
      <c r="BI124" s="144" t="s">
        <v>354</v>
      </c>
      <c r="BJ124" s="144" t="s">
        <v>407</v>
      </c>
      <c r="BK124" s="144" t="s">
        <v>64</v>
      </c>
      <c r="BL124" s="144" t="s">
        <v>61</v>
      </c>
      <c r="BM124" s="144" t="s">
        <v>209</v>
      </c>
    </row>
    <row r="125" spans="2:65" x14ac:dyDescent="0.3">
      <c r="B125" s="165">
        <f t="shared" si="31"/>
        <v>121</v>
      </c>
      <c r="C125" s="165" t="str">
        <f t="shared" si="32"/>
        <v>LHR</v>
      </c>
      <c r="D125" s="165" t="str">
        <f t="shared" si="33"/>
        <v>2025-09-28</v>
      </c>
      <c r="E125" s="165" t="str">
        <f t="shared" si="34"/>
        <v>99431913910</v>
      </c>
      <c r="F125" s="165" t="str">
        <f t="shared" si="35"/>
        <v>PGB017680063</v>
      </c>
      <c r="G125" s="165" t="str">
        <f t="shared" si="36"/>
        <v>하정희</v>
      </c>
      <c r="H125" s="166" t="str">
        <f t="shared" si="37"/>
        <v>일반(목록배제,Normal-Manifest Exception)</v>
      </c>
      <c r="I125" s="167">
        <f t="shared" si="38"/>
        <v>29.13</v>
      </c>
      <c r="J125" s="166" t="str">
        <f t="shared" si="39"/>
        <v>MODUBUY_UK</v>
      </c>
      <c r="K125" s="165">
        <f t="shared" si="40"/>
        <v>1</v>
      </c>
      <c r="L125" s="168">
        <f t="shared" si="41"/>
        <v>0.4</v>
      </c>
      <c r="M125" s="168">
        <f t="shared" si="42"/>
        <v>1E-3</v>
      </c>
      <c r="N125" s="168">
        <f t="shared" si="43"/>
        <v>0.4</v>
      </c>
      <c r="O125" s="168">
        <f t="shared" si="44"/>
        <v>0.5</v>
      </c>
      <c r="P125" s="165" t="str">
        <f t="shared" si="45"/>
        <v>6094305857702</v>
      </c>
      <c r="Q125" s="167">
        <f t="shared" si="46"/>
        <v>6.9999999999999999E-4</v>
      </c>
      <c r="R125" s="167">
        <f t="shared" si="47"/>
        <v>0.4</v>
      </c>
      <c r="S125" s="167">
        <f t="shared" si="48"/>
        <v>0.4</v>
      </c>
      <c r="T125" s="169">
        <f t="shared" si="49"/>
        <v>7280</v>
      </c>
      <c r="U125" s="171">
        <v>0</v>
      </c>
      <c r="V125" s="170">
        <f t="shared" si="50"/>
        <v>0</v>
      </c>
      <c r="W125" s="171">
        <v>0</v>
      </c>
      <c r="X125" s="171">
        <f>(IF(VLOOKUP(VLOOKUP(AS125,[1]MAPPING!$B$16:$D$21,2,1),[1]MAPPING!$C$16:$E$21,2,0)=7000,0,VLOOKUP(VLOOKUP(AS125,[1]MAPPING!$B$16:$D$21,2,1),[1]MAPPING!$C$16:$E$21,2,0)))</f>
        <v>0</v>
      </c>
      <c r="Y125" s="171">
        <f>(K125*VLOOKUP(N125/K125,[1]MAPPING!$B$23:$C$30,2,10))</f>
        <v>0</v>
      </c>
      <c r="Z125" s="172">
        <f t="shared" si="51"/>
        <v>0</v>
      </c>
      <c r="AA125" s="172">
        <f t="shared" si="52"/>
        <v>0</v>
      </c>
      <c r="AB125" s="171">
        <v>0</v>
      </c>
      <c r="AC125" s="171">
        <f t="shared" si="53"/>
        <v>7280</v>
      </c>
      <c r="AD125" s="116">
        <f>ROUND(SUM(T125:AB125)/INVOICE!$I$5,2)</f>
        <v>5.22</v>
      </c>
      <c r="AF125" s="144" t="s">
        <v>1217</v>
      </c>
      <c r="AG125" s="144" t="s">
        <v>350</v>
      </c>
      <c r="AH125" s="144" t="s">
        <v>1218</v>
      </c>
      <c r="AI125" s="144" t="s">
        <v>1314</v>
      </c>
      <c r="AJ125" s="144" t="s">
        <v>1315</v>
      </c>
      <c r="AK125" s="144" t="s">
        <v>1316</v>
      </c>
      <c r="AL125" s="144" t="s">
        <v>1317</v>
      </c>
      <c r="AM125" s="144" t="s">
        <v>61</v>
      </c>
      <c r="AN125" s="144">
        <v>1</v>
      </c>
      <c r="AO125" s="144">
        <v>0.4</v>
      </c>
      <c r="AP125" s="144">
        <v>1E-3</v>
      </c>
      <c r="AQ125" s="144">
        <v>0.4</v>
      </c>
      <c r="AR125" s="144" t="s">
        <v>66</v>
      </c>
      <c r="AS125" s="144">
        <v>29.13</v>
      </c>
      <c r="AT125" s="144" t="s">
        <v>62</v>
      </c>
      <c r="AU125" s="144" t="s">
        <v>62</v>
      </c>
      <c r="AV125" s="144" t="s">
        <v>62</v>
      </c>
      <c r="AW125" s="144" t="s">
        <v>61</v>
      </c>
      <c r="AX125" s="144" t="s">
        <v>61</v>
      </c>
      <c r="AY125" s="144" t="s">
        <v>701</v>
      </c>
      <c r="AZ125" s="144" t="s">
        <v>405</v>
      </c>
      <c r="BA125" s="144" t="s">
        <v>408</v>
      </c>
      <c r="BB125" s="144" t="s">
        <v>61</v>
      </c>
      <c r="BC125" s="144" t="s">
        <v>63</v>
      </c>
      <c r="BD125" s="146" t="s">
        <v>1318</v>
      </c>
      <c r="BE125" s="144" t="s">
        <v>1319</v>
      </c>
      <c r="BF125" s="146" t="s">
        <v>1319</v>
      </c>
      <c r="BG125" s="144" t="s">
        <v>352</v>
      </c>
      <c r="BH125" s="144" t="s">
        <v>496</v>
      </c>
      <c r="BI125" s="144" t="s">
        <v>354</v>
      </c>
      <c r="BJ125" s="144" t="s">
        <v>407</v>
      </c>
      <c r="BK125" s="144" t="s">
        <v>64</v>
      </c>
      <c r="BL125" s="144" t="s">
        <v>61</v>
      </c>
      <c r="BM125" s="144" t="s">
        <v>209</v>
      </c>
    </row>
    <row r="126" spans="2:65" x14ac:dyDescent="0.3">
      <c r="B126" s="165">
        <f t="shared" si="31"/>
        <v>122</v>
      </c>
      <c r="C126" s="165" t="str">
        <f t="shared" si="32"/>
        <v>LHR</v>
      </c>
      <c r="D126" s="165" t="str">
        <f t="shared" si="33"/>
        <v>2025-09-28</v>
      </c>
      <c r="E126" s="165" t="str">
        <f t="shared" si="34"/>
        <v>99431913910</v>
      </c>
      <c r="F126" s="165" t="str">
        <f t="shared" si="35"/>
        <v>PGB022878146</v>
      </c>
      <c r="G126" s="165" t="str">
        <f t="shared" si="36"/>
        <v>지치구 탈로홈</v>
      </c>
      <c r="H126" s="166" t="str">
        <f t="shared" si="37"/>
        <v>간이(Simple)</v>
      </c>
      <c r="I126" s="167">
        <f t="shared" si="38"/>
        <v>277.94</v>
      </c>
      <c r="J126" s="166" t="str">
        <f t="shared" si="39"/>
        <v>MODUBUY_UK (NYZ)</v>
      </c>
      <c r="K126" s="165">
        <f t="shared" si="40"/>
        <v>1</v>
      </c>
      <c r="L126" s="168">
        <f t="shared" si="41"/>
        <v>4.5</v>
      </c>
      <c r="M126" s="168">
        <f t="shared" si="42"/>
        <v>9.1999999999999993</v>
      </c>
      <c r="N126" s="168">
        <f t="shared" si="43"/>
        <v>9.5</v>
      </c>
      <c r="O126" s="168">
        <f t="shared" si="44"/>
        <v>9.5</v>
      </c>
      <c r="P126" s="165" t="str">
        <f t="shared" si="45"/>
        <v>6094313739314</v>
      </c>
      <c r="Q126" s="167">
        <f t="shared" si="46"/>
        <v>6.4399999999999995</v>
      </c>
      <c r="R126" s="167">
        <f t="shared" si="47"/>
        <v>6.4399999999999995</v>
      </c>
      <c r="S126" s="167">
        <f t="shared" si="48"/>
        <v>6.5</v>
      </c>
      <c r="T126" s="169">
        <f t="shared" si="49"/>
        <v>37475</v>
      </c>
      <c r="U126" s="171">
        <v>0</v>
      </c>
      <c r="V126" s="170">
        <f t="shared" si="50"/>
        <v>0</v>
      </c>
      <c r="W126" s="171">
        <v>0</v>
      </c>
      <c r="X126" s="171">
        <f>(IF(VLOOKUP(VLOOKUP(AS126,[1]MAPPING!$B$16:$D$21,2,1),[1]MAPPING!$C$16:$E$21,2,0)=7000,0,VLOOKUP(VLOOKUP(AS126,[1]MAPPING!$B$16:$D$21,2,1),[1]MAPPING!$C$16:$E$21,2,0)))</f>
        <v>0</v>
      </c>
      <c r="Y126" s="171">
        <f>(K126*VLOOKUP(N126/K126,[1]MAPPING!$B$23:$C$30,2,10))</f>
        <v>1200</v>
      </c>
      <c r="Z126" s="172">
        <f t="shared" si="51"/>
        <v>0</v>
      </c>
      <c r="AA126" s="172">
        <f t="shared" si="52"/>
        <v>0</v>
      </c>
      <c r="AB126" s="171">
        <v>0</v>
      </c>
      <c r="AC126" s="171">
        <f t="shared" si="53"/>
        <v>38675</v>
      </c>
      <c r="AD126" s="116">
        <f>ROUND(SUM(T126:AB126)/INVOICE!$I$5,2)</f>
        <v>27.74</v>
      </c>
      <c r="AF126" s="144" t="s">
        <v>1217</v>
      </c>
      <c r="AG126" s="144" t="s">
        <v>350</v>
      </c>
      <c r="AH126" s="144" t="s">
        <v>1218</v>
      </c>
      <c r="AI126" s="144" t="s">
        <v>1320</v>
      </c>
      <c r="AJ126" s="144" t="s">
        <v>1321</v>
      </c>
      <c r="AK126" s="144" t="s">
        <v>1322</v>
      </c>
      <c r="AL126" s="144" t="s">
        <v>1323</v>
      </c>
      <c r="AM126" s="144" t="s">
        <v>156</v>
      </c>
      <c r="AN126" s="144">
        <v>1</v>
      </c>
      <c r="AO126" s="144">
        <v>4.5</v>
      </c>
      <c r="AP126" s="144">
        <v>9.1999999999999993</v>
      </c>
      <c r="AQ126" s="144">
        <v>9.5</v>
      </c>
      <c r="AR126" s="144" t="s">
        <v>65</v>
      </c>
      <c r="AS126" s="144">
        <v>277.94</v>
      </c>
      <c r="AT126" s="144" t="s">
        <v>62</v>
      </c>
      <c r="AU126" s="144" t="s">
        <v>62</v>
      </c>
      <c r="AV126" s="144" t="s">
        <v>62</v>
      </c>
      <c r="AW126" s="144" t="s">
        <v>61</v>
      </c>
      <c r="AX126" s="144" t="s">
        <v>61</v>
      </c>
      <c r="AY126" s="144" t="s">
        <v>691</v>
      </c>
      <c r="AZ126" s="144" t="s">
        <v>351</v>
      </c>
      <c r="BA126" s="144" t="s">
        <v>358</v>
      </c>
      <c r="BB126" s="144" t="s">
        <v>61</v>
      </c>
      <c r="BC126" s="144" t="s">
        <v>63</v>
      </c>
      <c r="BD126" s="146" t="s">
        <v>1324</v>
      </c>
      <c r="BE126" s="144" t="s">
        <v>1325</v>
      </c>
      <c r="BF126" s="146" t="s">
        <v>1325</v>
      </c>
      <c r="BG126" s="144" t="s">
        <v>352</v>
      </c>
      <c r="BH126" s="144" t="s">
        <v>496</v>
      </c>
      <c r="BI126" s="144" t="s">
        <v>354</v>
      </c>
      <c r="BJ126" s="144" t="s">
        <v>208</v>
      </c>
      <c r="BK126" s="144" t="s">
        <v>64</v>
      </c>
      <c r="BL126" s="144" t="s">
        <v>61</v>
      </c>
      <c r="BM126" s="144" t="s">
        <v>209</v>
      </c>
    </row>
    <row r="127" spans="2:65" x14ac:dyDescent="0.3">
      <c r="B127" s="165">
        <f t="shared" si="31"/>
        <v>123</v>
      </c>
      <c r="C127" s="165" t="str">
        <f t="shared" si="32"/>
        <v>LHR</v>
      </c>
      <c r="D127" s="165" t="str">
        <f t="shared" si="33"/>
        <v>2025-09-28</v>
      </c>
      <c r="E127" s="165" t="str">
        <f t="shared" si="34"/>
        <v>99431913910</v>
      </c>
      <c r="F127" s="165" t="str">
        <f t="shared" si="35"/>
        <v>PGB022858927</v>
      </c>
      <c r="G127" s="165" t="str">
        <f t="shared" si="36"/>
        <v>이소담</v>
      </c>
      <c r="H127" s="166" t="str">
        <f t="shared" si="37"/>
        <v>목록(Manifest)</v>
      </c>
      <c r="I127" s="167">
        <f t="shared" si="38"/>
        <v>32.4</v>
      </c>
      <c r="J127" s="166" t="str">
        <f t="shared" si="39"/>
        <v>MODUBUY_UK (NYZ)</v>
      </c>
      <c r="K127" s="165">
        <f t="shared" si="40"/>
        <v>1</v>
      </c>
      <c r="L127" s="168">
        <f t="shared" si="41"/>
        <v>0.3</v>
      </c>
      <c r="M127" s="168">
        <f t="shared" si="42"/>
        <v>0.2</v>
      </c>
      <c r="N127" s="168">
        <f t="shared" si="43"/>
        <v>0.3</v>
      </c>
      <c r="O127" s="168">
        <f t="shared" si="44"/>
        <v>0.5</v>
      </c>
      <c r="P127" s="165" t="str">
        <f t="shared" si="45"/>
        <v>6094314079469</v>
      </c>
      <c r="Q127" s="167">
        <f t="shared" si="46"/>
        <v>0.13999999999999999</v>
      </c>
      <c r="R127" s="167">
        <f t="shared" si="47"/>
        <v>0.3</v>
      </c>
      <c r="S127" s="167">
        <f t="shared" si="48"/>
        <v>0.30000000000000004</v>
      </c>
      <c r="T127" s="169">
        <f t="shared" si="49"/>
        <v>6785</v>
      </c>
      <c r="U127" s="171">
        <v>0</v>
      </c>
      <c r="V127" s="170">
        <f t="shared" si="50"/>
        <v>0</v>
      </c>
      <c r="W127" s="171">
        <v>0</v>
      </c>
      <c r="X127" s="171">
        <f>(IF(VLOOKUP(VLOOKUP(AS127,[1]MAPPING!$B$16:$D$21,2,1),[1]MAPPING!$C$16:$E$21,2,0)=7000,0,VLOOKUP(VLOOKUP(AS127,[1]MAPPING!$B$16:$D$21,2,1),[1]MAPPING!$C$16:$E$21,2,0)))</f>
        <v>0</v>
      </c>
      <c r="Y127" s="171">
        <f>(K127*VLOOKUP(N127/K127,[1]MAPPING!$B$23:$C$30,2,10))</f>
        <v>0</v>
      </c>
      <c r="Z127" s="172">
        <f t="shared" si="51"/>
        <v>0</v>
      </c>
      <c r="AA127" s="172">
        <f t="shared" si="52"/>
        <v>0</v>
      </c>
      <c r="AB127" s="171">
        <v>0</v>
      </c>
      <c r="AC127" s="171">
        <f t="shared" si="53"/>
        <v>6785</v>
      </c>
      <c r="AD127" s="116">
        <f>ROUND(SUM(T127:AB127)/INVOICE!$I$5,2)</f>
        <v>4.87</v>
      </c>
      <c r="AF127" s="144" t="s">
        <v>1217</v>
      </c>
      <c r="AG127" s="144" t="s">
        <v>350</v>
      </c>
      <c r="AH127" s="144" t="s">
        <v>1218</v>
      </c>
      <c r="AI127" s="144" t="s">
        <v>1326</v>
      </c>
      <c r="AJ127" s="144" t="s">
        <v>1327</v>
      </c>
      <c r="AK127" s="144" t="s">
        <v>1328</v>
      </c>
      <c r="AL127" s="144" t="s">
        <v>262</v>
      </c>
      <c r="AM127" s="144" t="s">
        <v>61</v>
      </c>
      <c r="AN127" s="144">
        <v>1</v>
      </c>
      <c r="AO127" s="144">
        <v>0.3</v>
      </c>
      <c r="AP127" s="144">
        <v>0.2</v>
      </c>
      <c r="AQ127" s="144">
        <v>0.3</v>
      </c>
      <c r="AR127" s="144" t="s">
        <v>204</v>
      </c>
      <c r="AS127" s="144">
        <v>32.4</v>
      </c>
      <c r="AT127" s="144" t="s">
        <v>62</v>
      </c>
      <c r="AU127" s="144" t="s">
        <v>62</v>
      </c>
      <c r="AV127" s="144" t="s">
        <v>62</v>
      </c>
      <c r="AW127" s="144" t="s">
        <v>61</v>
      </c>
      <c r="AX127" s="144" t="s">
        <v>61</v>
      </c>
      <c r="AY127" s="144" t="s">
        <v>691</v>
      </c>
      <c r="AZ127" s="144" t="s">
        <v>351</v>
      </c>
      <c r="BA127" s="144" t="s">
        <v>1329</v>
      </c>
      <c r="BB127" s="144" t="s">
        <v>61</v>
      </c>
      <c r="BC127" s="144" t="s">
        <v>63</v>
      </c>
      <c r="BD127" s="146" t="s">
        <v>1330</v>
      </c>
      <c r="BE127" s="144" t="s">
        <v>1331</v>
      </c>
      <c r="BF127" s="146" t="s">
        <v>1331</v>
      </c>
      <c r="BG127" s="144" t="s">
        <v>352</v>
      </c>
      <c r="BH127" s="144" t="s">
        <v>496</v>
      </c>
      <c r="BI127" s="144" t="s">
        <v>354</v>
      </c>
      <c r="BJ127" s="144" t="s">
        <v>208</v>
      </c>
      <c r="BK127" s="144" t="s">
        <v>64</v>
      </c>
      <c r="BL127" s="144" t="s">
        <v>61</v>
      </c>
      <c r="BM127" s="144" t="s">
        <v>209</v>
      </c>
    </row>
    <row r="128" spans="2:65" x14ac:dyDescent="0.3">
      <c r="B128" s="165">
        <f t="shared" si="31"/>
        <v>124</v>
      </c>
      <c r="C128" s="165" t="str">
        <f t="shared" si="32"/>
        <v>LHR</v>
      </c>
      <c r="D128" s="165" t="str">
        <f t="shared" si="33"/>
        <v>2025-09-28</v>
      </c>
      <c r="E128" s="165" t="str">
        <f t="shared" si="34"/>
        <v>99431913910</v>
      </c>
      <c r="F128" s="165" t="str">
        <f t="shared" si="35"/>
        <v>PGB022848842</v>
      </c>
      <c r="G128" s="165" t="str">
        <f t="shared" si="36"/>
        <v>이현진</v>
      </c>
      <c r="H128" s="166" t="str">
        <f t="shared" si="37"/>
        <v>목록(Manifest)</v>
      </c>
      <c r="I128" s="167">
        <f t="shared" si="38"/>
        <v>81.83</v>
      </c>
      <c r="J128" s="166" t="str">
        <f t="shared" si="39"/>
        <v>MODUBUY_UK (NYZ)</v>
      </c>
      <c r="K128" s="165">
        <f t="shared" si="40"/>
        <v>1</v>
      </c>
      <c r="L128" s="168">
        <f t="shared" si="41"/>
        <v>1</v>
      </c>
      <c r="M128" s="168">
        <f t="shared" si="42"/>
        <v>2.8</v>
      </c>
      <c r="N128" s="168">
        <f t="shared" si="43"/>
        <v>2.8</v>
      </c>
      <c r="O128" s="168">
        <f t="shared" si="44"/>
        <v>3</v>
      </c>
      <c r="P128" s="165" t="str">
        <f t="shared" si="45"/>
        <v>6094313739539</v>
      </c>
      <c r="Q128" s="167">
        <f t="shared" si="46"/>
        <v>1.9599999999999997</v>
      </c>
      <c r="R128" s="167">
        <f t="shared" si="47"/>
        <v>1.9599999999999997</v>
      </c>
      <c r="S128" s="167">
        <f t="shared" si="48"/>
        <v>2</v>
      </c>
      <c r="T128" s="169">
        <f t="shared" si="49"/>
        <v>15199.999999999998</v>
      </c>
      <c r="U128" s="171">
        <v>0</v>
      </c>
      <c r="V128" s="170">
        <f t="shared" si="50"/>
        <v>0</v>
      </c>
      <c r="W128" s="171">
        <v>0</v>
      </c>
      <c r="X128" s="171">
        <f>(IF(VLOOKUP(VLOOKUP(AS128,[1]MAPPING!$B$16:$D$21,2,1),[1]MAPPING!$C$16:$E$21,2,0)=7000,0,VLOOKUP(VLOOKUP(AS128,[1]MAPPING!$B$16:$D$21,2,1),[1]MAPPING!$C$16:$E$21,2,0)))</f>
        <v>0</v>
      </c>
      <c r="Y128" s="171">
        <f>(K128*VLOOKUP(N128/K128,[1]MAPPING!$B$23:$C$30,2,10))</f>
        <v>550</v>
      </c>
      <c r="Z128" s="172">
        <f t="shared" si="51"/>
        <v>0</v>
      </c>
      <c r="AA128" s="172">
        <f t="shared" si="52"/>
        <v>0</v>
      </c>
      <c r="AB128" s="171">
        <v>0</v>
      </c>
      <c r="AC128" s="171">
        <f t="shared" si="53"/>
        <v>15749.999999999998</v>
      </c>
      <c r="AD128" s="116">
        <f>ROUND(SUM(T128:AB128)/INVOICE!$I$5,2)</f>
        <v>11.3</v>
      </c>
      <c r="AF128" s="144" t="s">
        <v>1217</v>
      </c>
      <c r="AG128" s="144" t="s">
        <v>350</v>
      </c>
      <c r="AH128" s="144" t="s">
        <v>1218</v>
      </c>
      <c r="AI128" s="144" t="s">
        <v>1332</v>
      </c>
      <c r="AJ128" s="144" t="s">
        <v>1333</v>
      </c>
      <c r="AK128" s="144" t="s">
        <v>1334</v>
      </c>
      <c r="AL128" s="144" t="s">
        <v>1335</v>
      </c>
      <c r="AM128" s="144" t="s">
        <v>61</v>
      </c>
      <c r="AN128" s="144">
        <v>1</v>
      </c>
      <c r="AO128" s="144">
        <v>1</v>
      </c>
      <c r="AP128" s="144">
        <v>2.8</v>
      </c>
      <c r="AQ128" s="144">
        <v>2.8</v>
      </c>
      <c r="AR128" s="144" t="s">
        <v>204</v>
      </c>
      <c r="AS128" s="144">
        <v>81.83</v>
      </c>
      <c r="AT128" s="144" t="s">
        <v>62</v>
      </c>
      <c r="AU128" s="144" t="s">
        <v>62</v>
      </c>
      <c r="AV128" s="144" t="s">
        <v>62</v>
      </c>
      <c r="AW128" s="144" t="s">
        <v>61</v>
      </c>
      <c r="AX128" s="144" t="s">
        <v>61</v>
      </c>
      <c r="AY128" s="144" t="s">
        <v>691</v>
      </c>
      <c r="AZ128" s="144" t="s">
        <v>351</v>
      </c>
      <c r="BA128" s="144" t="s">
        <v>1336</v>
      </c>
      <c r="BB128" s="144" t="s">
        <v>61</v>
      </c>
      <c r="BC128" s="144" t="s">
        <v>63</v>
      </c>
      <c r="BD128" s="146" t="s">
        <v>1337</v>
      </c>
      <c r="BE128" s="144" t="s">
        <v>1338</v>
      </c>
      <c r="BF128" s="146" t="s">
        <v>1338</v>
      </c>
      <c r="BG128" s="144" t="s">
        <v>352</v>
      </c>
      <c r="BH128" s="144" t="s">
        <v>496</v>
      </c>
      <c r="BI128" s="144" t="s">
        <v>354</v>
      </c>
      <c r="BJ128" s="144" t="s">
        <v>208</v>
      </c>
      <c r="BK128" s="144" t="s">
        <v>64</v>
      </c>
      <c r="BL128" s="144" t="s">
        <v>61</v>
      </c>
      <c r="BM128" s="144" t="s">
        <v>209</v>
      </c>
    </row>
    <row r="129" spans="2:65" x14ac:dyDescent="0.3">
      <c r="B129" s="165">
        <f t="shared" si="31"/>
        <v>125</v>
      </c>
      <c r="C129" s="165" t="str">
        <f t="shared" si="32"/>
        <v>LHR</v>
      </c>
      <c r="D129" s="165" t="str">
        <f t="shared" si="33"/>
        <v>2025-09-28</v>
      </c>
      <c r="E129" s="165" t="str">
        <f t="shared" si="34"/>
        <v>99431913910</v>
      </c>
      <c r="F129" s="165" t="str">
        <f t="shared" si="35"/>
        <v>PGB022878743</v>
      </c>
      <c r="G129" s="165" t="str">
        <f t="shared" si="36"/>
        <v>배서희</v>
      </c>
      <c r="H129" s="166" t="str">
        <f t="shared" si="37"/>
        <v>간이(Simple)</v>
      </c>
      <c r="I129" s="167">
        <f t="shared" si="38"/>
        <v>175.5</v>
      </c>
      <c r="J129" s="166" t="str">
        <f t="shared" si="39"/>
        <v>MODUBUY_UK (NYZ)</v>
      </c>
      <c r="K129" s="165">
        <f t="shared" si="40"/>
        <v>1</v>
      </c>
      <c r="L129" s="168">
        <f t="shared" si="41"/>
        <v>0.8</v>
      </c>
      <c r="M129" s="168">
        <f t="shared" si="42"/>
        <v>0.2</v>
      </c>
      <c r="N129" s="168">
        <f t="shared" si="43"/>
        <v>0.8</v>
      </c>
      <c r="O129" s="168">
        <f t="shared" si="44"/>
        <v>1</v>
      </c>
      <c r="P129" s="165" t="str">
        <f t="shared" si="45"/>
        <v>6094313739445</v>
      </c>
      <c r="Q129" s="167">
        <f t="shared" si="46"/>
        <v>0.13999999999999999</v>
      </c>
      <c r="R129" s="167">
        <f t="shared" si="47"/>
        <v>0.8</v>
      </c>
      <c r="S129" s="167">
        <f t="shared" si="48"/>
        <v>0.8</v>
      </c>
      <c r="T129" s="169">
        <f t="shared" si="49"/>
        <v>9260</v>
      </c>
      <c r="U129" s="171">
        <v>0</v>
      </c>
      <c r="V129" s="170">
        <f t="shared" si="50"/>
        <v>0</v>
      </c>
      <c r="W129" s="171">
        <v>0</v>
      </c>
      <c r="X129" s="171">
        <f>(IF(VLOOKUP(VLOOKUP(AS129,[1]MAPPING!$B$16:$D$21,2,1),[1]MAPPING!$C$16:$E$21,2,0)=7000,0,VLOOKUP(VLOOKUP(AS129,[1]MAPPING!$B$16:$D$21,2,1),[1]MAPPING!$C$16:$E$21,2,0)))</f>
        <v>0</v>
      </c>
      <c r="Y129" s="171">
        <f>(K129*VLOOKUP(N129/K129,[1]MAPPING!$B$23:$C$30,2,10))</f>
        <v>0</v>
      </c>
      <c r="Z129" s="172">
        <f t="shared" si="51"/>
        <v>0</v>
      </c>
      <c r="AA129" s="172">
        <f t="shared" si="52"/>
        <v>0</v>
      </c>
      <c r="AB129" s="171">
        <v>0</v>
      </c>
      <c r="AC129" s="171">
        <f t="shared" si="53"/>
        <v>9260</v>
      </c>
      <c r="AD129" s="116">
        <f>ROUND(SUM(T129:AB129)/INVOICE!$I$5,2)</f>
        <v>6.64</v>
      </c>
      <c r="AF129" s="144" t="s">
        <v>1217</v>
      </c>
      <c r="AG129" s="144" t="s">
        <v>350</v>
      </c>
      <c r="AH129" s="144" t="s">
        <v>1218</v>
      </c>
      <c r="AI129" s="144" t="s">
        <v>1339</v>
      </c>
      <c r="AJ129" s="144" t="s">
        <v>362</v>
      </c>
      <c r="AK129" s="144" t="s">
        <v>363</v>
      </c>
      <c r="AL129" s="144" t="s">
        <v>364</v>
      </c>
      <c r="AM129" s="144" t="s">
        <v>61</v>
      </c>
      <c r="AN129" s="144">
        <v>1</v>
      </c>
      <c r="AO129" s="144">
        <v>0.8</v>
      </c>
      <c r="AP129" s="144">
        <v>0.2</v>
      </c>
      <c r="AQ129" s="144">
        <v>0.8</v>
      </c>
      <c r="AR129" s="144" t="s">
        <v>65</v>
      </c>
      <c r="AS129" s="144">
        <v>175.5</v>
      </c>
      <c r="AT129" s="144" t="s">
        <v>62</v>
      </c>
      <c r="AU129" s="144" t="s">
        <v>62</v>
      </c>
      <c r="AV129" s="144" t="s">
        <v>62</v>
      </c>
      <c r="AW129" s="144" t="s">
        <v>61</v>
      </c>
      <c r="AX129" s="144" t="s">
        <v>61</v>
      </c>
      <c r="AY129" s="144" t="s">
        <v>691</v>
      </c>
      <c r="AZ129" s="144" t="s">
        <v>351</v>
      </c>
      <c r="BA129" s="144" t="s">
        <v>365</v>
      </c>
      <c r="BB129" s="144" t="s">
        <v>61</v>
      </c>
      <c r="BC129" s="144" t="s">
        <v>63</v>
      </c>
      <c r="BD129" s="146" t="s">
        <v>1340</v>
      </c>
      <c r="BE129" s="144" t="s">
        <v>1341</v>
      </c>
      <c r="BF129" s="146" t="s">
        <v>1341</v>
      </c>
      <c r="BG129" s="144" t="s">
        <v>352</v>
      </c>
      <c r="BH129" s="144" t="s">
        <v>496</v>
      </c>
      <c r="BI129" s="144" t="s">
        <v>354</v>
      </c>
      <c r="BJ129" s="144" t="s">
        <v>208</v>
      </c>
      <c r="BK129" s="144" t="s">
        <v>64</v>
      </c>
      <c r="BL129" s="144" t="s">
        <v>61</v>
      </c>
      <c r="BM129" s="144" t="s">
        <v>209</v>
      </c>
    </row>
    <row r="130" spans="2:65" x14ac:dyDescent="0.3">
      <c r="B130" s="165">
        <f t="shared" si="31"/>
        <v>126</v>
      </c>
      <c r="C130" s="165" t="str">
        <f t="shared" si="32"/>
        <v>LHR</v>
      </c>
      <c r="D130" s="165" t="str">
        <f t="shared" si="33"/>
        <v>2025-09-28</v>
      </c>
      <c r="E130" s="165" t="str">
        <f t="shared" si="34"/>
        <v>99431913910</v>
      </c>
      <c r="F130" s="165" t="str">
        <f t="shared" si="35"/>
        <v>PGB022892867</v>
      </c>
      <c r="G130" s="165" t="str">
        <f t="shared" si="36"/>
        <v>이주섭</v>
      </c>
      <c r="H130" s="166" t="str">
        <f t="shared" si="37"/>
        <v>목록(Manifest)</v>
      </c>
      <c r="I130" s="167">
        <f t="shared" si="38"/>
        <v>133.66</v>
      </c>
      <c r="J130" s="166" t="str">
        <f t="shared" si="39"/>
        <v>MODUBUY_UK (NYZ)</v>
      </c>
      <c r="K130" s="165">
        <f t="shared" si="40"/>
        <v>1</v>
      </c>
      <c r="L130" s="168">
        <f t="shared" si="41"/>
        <v>0.8</v>
      </c>
      <c r="M130" s="168">
        <f t="shared" si="42"/>
        <v>1.2</v>
      </c>
      <c r="N130" s="168">
        <f t="shared" si="43"/>
        <v>1.2</v>
      </c>
      <c r="O130" s="168">
        <f t="shared" si="44"/>
        <v>1.5</v>
      </c>
      <c r="P130" s="165" t="str">
        <f t="shared" si="45"/>
        <v>6094313738402</v>
      </c>
      <c r="Q130" s="167">
        <f t="shared" si="46"/>
        <v>0.84</v>
      </c>
      <c r="R130" s="167">
        <f t="shared" si="47"/>
        <v>0.84</v>
      </c>
      <c r="S130" s="167">
        <f t="shared" si="48"/>
        <v>0.9</v>
      </c>
      <c r="T130" s="169">
        <f t="shared" si="49"/>
        <v>9755</v>
      </c>
      <c r="U130" s="171">
        <v>0</v>
      </c>
      <c r="V130" s="170">
        <f t="shared" si="50"/>
        <v>0</v>
      </c>
      <c r="W130" s="171">
        <v>0</v>
      </c>
      <c r="X130" s="171">
        <f>(IF(VLOOKUP(VLOOKUP(AS130,[1]MAPPING!$B$16:$D$21,2,1),[1]MAPPING!$C$16:$E$21,2,0)=7000,0,VLOOKUP(VLOOKUP(AS130,[1]MAPPING!$B$16:$D$21,2,1),[1]MAPPING!$C$16:$E$21,2,0)))</f>
        <v>0</v>
      </c>
      <c r="Y130" s="171">
        <f>(K130*VLOOKUP(N130/K130,[1]MAPPING!$B$23:$C$30,2,10))</f>
        <v>0</v>
      </c>
      <c r="Z130" s="172">
        <f t="shared" si="51"/>
        <v>0</v>
      </c>
      <c r="AA130" s="172">
        <f t="shared" si="52"/>
        <v>0</v>
      </c>
      <c r="AB130" s="171">
        <v>0</v>
      </c>
      <c r="AC130" s="171">
        <f t="shared" si="53"/>
        <v>9755</v>
      </c>
      <c r="AD130" s="116">
        <f>ROUND(SUM(T130:AB130)/INVOICE!$I$5,2)</f>
        <v>7</v>
      </c>
      <c r="AF130" s="144" t="s">
        <v>1217</v>
      </c>
      <c r="AG130" s="144" t="s">
        <v>350</v>
      </c>
      <c r="AH130" s="144" t="s">
        <v>1218</v>
      </c>
      <c r="AI130" s="144" t="s">
        <v>1342</v>
      </c>
      <c r="AJ130" s="144" t="s">
        <v>414</v>
      </c>
      <c r="AK130" s="144" t="s">
        <v>415</v>
      </c>
      <c r="AL130" s="144" t="s">
        <v>416</v>
      </c>
      <c r="AM130" s="144" t="s">
        <v>61</v>
      </c>
      <c r="AN130" s="144">
        <v>1</v>
      </c>
      <c r="AO130" s="144">
        <v>0.8</v>
      </c>
      <c r="AP130" s="144">
        <v>1.2</v>
      </c>
      <c r="AQ130" s="144">
        <v>1.2</v>
      </c>
      <c r="AR130" s="144" t="s">
        <v>204</v>
      </c>
      <c r="AS130" s="144">
        <v>133.66</v>
      </c>
      <c r="AT130" s="144" t="s">
        <v>62</v>
      </c>
      <c r="AU130" s="144" t="s">
        <v>62</v>
      </c>
      <c r="AV130" s="144" t="s">
        <v>62</v>
      </c>
      <c r="AW130" s="144" t="s">
        <v>61</v>
      </c>
      <c r="AX130" s="144" t="s">
        <v>61</v>
      </c>
      <c r="AY130" s="144" t="s">
        <v>691</v>
      </c>
      <c r="AZ130" s="144" t="s">
        <v>351</v>
      </c>
      <c r="BA130" s="144" t="s">
        <v>673</v>
      </c>
      <c r="BB130" s="144" t="s">
        <v>61</v>
      </c>
      <c r="BC130" s="144" t="s">
        <v>63</v>
      </c>
      <c r="BD130" s="146" t="s">
        <v>1343</v>
      </c>
      <c r="BE130" s="144" t="s">
        <v>1344</v>
      </c>
      <c r="BF130" s="146" t="s">
        <v>1344</v>
      </c>
      <c r="BG130" s="144" t="s">
        <v>352</v>
      </c>
      <c r="BH130" s="144" t="s">
        <v>496</v>
      </c>
      <c r="BI130" s="144" t="s">
        <v>354</v>
      </c>
      <c r="BJ130" s="144" t="s">
        <v>208</v>
      </c>
      <c r="BK130" s="144" t="s">
        <v>64</v>
      </c>
      <c r="BL130" s="144" t="s">
        <v>61</v>
      </c>
      <c r="BM130" s="144" t="s">
        <v>209</v>
      </c>
    </row>
    <row r="131" spans="2:65" x14ac:dyDescent="0.3">
      <c r="B131" s="165">
        <f t="shared" si="31"/>
        <v>127</v>
      </c>
      <c r="C131" s="165" t="str">
        <f t="shared" si="32"/>
        <v>LHR</v>
      </c>
      <c r="D131" s="165" t="str">
        <f t="shared" si="33"/>
        <v>2025-09-28</v>
      </c>
      <c r="E131" s="165" t="str">
        <f t="shared" si="34"/>
        <v>99431913910</v>
      </c>
      <c r="F131" s="165" t="str">
        <f t="shared" si="35"/>
        <v>PGB022859487</v>
      </c>
      <c r="G131" s="165" t="str">
        <f t="shared" si="36"/>
        <v>신리아</v>
      </c>
      <c r="H131" s="166" t="str">
        <f t="shared" si="37"/>
        <v>일반(NORMAL)</v>
      </c>
      <c r="I131" s="167">
        <f t="shared" si="38"/>
        <v>141.71</v>
      </c>
      <c r="J131" s="166" t="str">
        <f t="shared" si="39"/>
        <v>MODUBUY_UK (NYZ)</v>
      </c>
      <c r="K131" s="165">
        <f t="shared" si="40"/>
        <v>1</v>
      </c>
      <c r="L131" s="168">
        <f t="shared" si="41"/>
        <v>1.2</v>
      </c>
      <c r="M131" s="168">
        <f t="shared" si="42"/>
        <v>0.2</v>
      </c>
      <c r="N131" s="168">
        <f t="shared" si="43"/>
        <v>1.2</v>
      </c>
      <c r="O131" s="168">
        <f t="shared" si="44"/>
        <v>1.5</v>
      </c>
      <c r="P131" s="165" t="str">
        <f t="shared" si="45"/>
        <v>6094313738558</v>
      </c>
      <c r="Q131" s="167">
        <f t="shared" si="46"/>
        <v>0.13999999999999999</v>
      </c>
      <c r="R131" s="167">
        <f t="shared" si="47"/>
        <v>1.2</v>
      </c>
      <c r="S131" s="167">
        <f t="shared" si="48"/>
        <v>1.2000000000000002</v>
      </c>
      <c r="T131" s="169">
        <f t="shared" si="49"/>
        <v>11240</v>
      </c>
      <c r="U131" s="171">
        <v>0</v>
      </c>
      <c r="V131" s="170">
        <f t="shared" si="50"/>
        <v>0</v>
      </c>
      <c r="W131" s="171">
        <v>0</v>
      </c>
      <c r="X131" s="171">
        <f>(IF(VLOOKUP(VLOOKUP(AS131,[1]MAPPING!$B$16:$D$21,2,1),[1]MAPPING!$C$16:$E$21,2,0)=7000,0,VLOOKUP(VLOOKUP(AS131,[1]MAPPING!$B$16:$D$21,2,1),[1]MAPPING!$C$16:$E$21,2,0)))</f>
        <v>0</v>
      </c>
      <c r="Y131" s="171">
        <f>(K131*VLOOKUP(N131/K131,[1]MAPPING!$B$23:$C$30,2,10))</f>
        <v>0</v>
      </c>
      <c r="Z131" s="172">
        <f t="shared" si="51"/>
        <v>0</v>
      </c>
      <c r="AA131" s="172">
        <f t="shared" si="52"/>
        <v>0</v>
      </c>
      <c r="AB131" s="171">
        <v>0</v>
      </c>
      <c r="AC131" s="171">
        <f t="shared" si="53"/>
        <v>11240</v>
      </c>
      <c r="AD131" s="116">
        <f>ROUND(SUM(T131:AB131)/INVOICE!$I$5,2)</f>
        <v>8.06</v>
      </c>
      <c r="AF131" s="144" t="s">
        <v>1217</v>
      </c>
      <c r="AG131" s="144" t="s">
        <v>350</v>
      </c>
      <c r="AH131" s="144" t="s">
        <v>1218</v>
      </c>
      <c r="AI131" s="144" t="s">
        <v>1345</v>
      </c>
      <c r="AJ131" s="144" t="s">
        <v>478</v>
      </c>
      <c r="AK131" s="144" t="s">
        <v>479</v>
      </c>
      <c r="AL131" s="144" t="s">
        <v>480</v>
      </c>
      <c r="AM131" s="144" t="s">
        <v>1346</v>
      </c>
      <c r="AN131" s="144">
        <v>1</v>
      </c>
      <c r="AO131" s="144">
        <v>1.2</v>
      </c>
      <c r="AP131" s="144">
        <v>0.2</v>
      </c>
      <c r="AQ131" s="144">
        <v>1.2</v>
      </c>
      <c r="AR131" s="144" t="s">
        <v>68</v>
      </c>
      <c r="AS131" s="144">
        <v>141.71</v>
      </c>
      <c r="AT131" s="144" t="s">
        <v>62</v>
      </c>
      <c r="AU131" s="144" t="s">
        <v>62</v>
      </c>
      <c r="AV131" s="144" t="s">
        <v>62</v>
      </c>
      <c r="AW131" s="144" t="s">
        <v>61</v>
      </c>
      <c r="AX131" s="144" t="s">
        <v>61</v>
      </c>
      <c r="AY131" s="144" t="s">
        <v>691</v>
      </c>
      <c r="AZ131" s="144" t="s">
        <v>351</v>
      </c>
      <c r="BA131" s="144" t="s">
        <v>1347</v>
      </c>
      <c r="BB131" s="144" t="s">
        <v>61</v>
      </c>
      <c r="BC131" s="144" t="s">
        <v>63</v>
      </c>
      <c r="BD131" s="146" t="s">
        <v>1348</v>
      </c>
      <c r="BE131" s="144" t="s">
        <v>1349</v>
      </c>
      <c r="BF131" s="146" t="s">
        <v>1349</v>
      </c>
      <c r="BG131" s="144" t="s">
        <v>352</v>
      </c>
      <c r="BH131" s="144" t="s">
        <v>496</v>
      </c>
      <c r="BI131" s="144" t="s">
        <v>354</v>
      </c>
      <c r="BJ131" s="144" t="s">
        <v>208</v>
      </c>
      <c r="BK131" s="144" t="s">
        <v>64</v>
      </c>
      <c r="BL131" s="144" t="s">
        <v>61</v>
      </c>
      <c r="BM131" s="144" t="s">
        <v>209</v>
      </c>
    </row>
    <row r="132" spans="2:65" x14ac:dyDescent="0.3">
      <c r="B132" s="165">
        <f t="shared" si="31"/>
        <v>128</v>
      </c>
      <c r="C132" s="165" t="str">
        <f t="shared" si="32"/>
        <v>LHR</v>
      </c>
      <c r="D132" s="165" t="str">
        <f t="shared" si="33"/>
        <v>2025-09-28</v>
      </c>
      <c r="E132" s="165" t="str">
        <f t="shared" si="34"/>
        <v>99431913910</v>
      </c>
      <c r="F132" s="165" t="str">
        <f t="shared" si="35"/>
        <v>PGB019640476</v>
      </c>
      <c r="G132" s="165" t="str">
        <f t="shared" si="36"/>
        <v>오성홍</v>
      </c>
      <c r="H132" s="166" t="str">
        <f t="shared" si="37"/>
        <v>일반(목록배제,Normal-Manifest Exception)</v>
      </c>
      <c r="I132" s="167">
        <f t="shared" si="38"/>
        <v>148.72</v>
      </c>
      <c r="J132" s="166" t="str">
        <f t="shared" si="39"/>
        <v>MODUBUY_UK (NYZ)</v>
      </c>
      <c r="K132" s="165">
        <f t="shared" si="40"/>
        <v>1</v>
      </c>
      <c r="L132" s="168">
        <f t="shared" si="41"/>
        <v>0.7</v>
      </c>
      <c r="M132" s="168">
        <f t="shared" si="42"/>
        <v>1.4</v>
      </c>
      <c r="N132" s="168">
        <f t="shared" si="43"/>
        <v>1.4</v>
      </c>
      <c r="O132" s="168">
        <f t="shared" si="44"/>
        <v>1.5</v>
      </c>
      <c r="P132" s="165" t="str">
        <f t="shared" si="45"/>
        <v>6094313737035</v>
      </c>
      <c r="Q132" s="167">
        <f t="shared" si="46"/>
        <v>0.97999999999999987</v>
      </c>
      <c r="R132" s="167">
        <f t="shared" si="47"/>
        <v>0.97999999999999987</v>
      </c>
      <c r="S132" s="167">
        <f t="shared" si="48"/>
        <v>1</v>
      </c>
      <c r="T132" s="169">
        <f t="shared" si="49"/>
        <v>10250</v>
      </c>
      <c r="U132" s="171">
        <v>0</v>
      </c>
      <c r="V132" s="170">
        <f t="shared" si="50"/>
        <v>0</v>
      </c>
      <c r="W132" s="171">
        <v>0</v>
      </c>
      <c r="X132" s="171">
        <f>(IF(VLOOKUP(VLOOKUP(AS132,[1]MAPPING!$B$16:$D$21,2,1),[1]MAPPING!$C$16:$E$21,2,0)=7000,0,VLOOKUP(VLOOKUP(AS132,[1]MAPPING!$B$16:$D$21,2,1),[1]MAPPING!$C$16:$E$21,2,0)))</f>
        <v>0</v>
      </c>
      <c r="Y132" s="171">
        <f>(K132*VLOOKUP(N132/K132,[1]MAPPING!$B$23:$C$30,2,10))</f>
        <v>0</v>
      </c>
      <c r="Z132" s="172">
        <f t="shared" si="51"/>
        <v>0</v>
      </c>
      <c r="AA132" s="172">
        <f t="shared" si="52"/>
        <v>0</v>
      </c>
      <c r="AB132" s="171">
        <v>0</v>
      </c>
      <c r="AC132" s="171">
        <f t="shared" si="53"/>
        <v>10250</v>
      </c>
      <c r="AD132" s="116">
        <f>ROUND(SUM(T132:AB132)/INVOICE!$I$5,2)</f>
        <v>7.35</v>
      </c>
      <c r="AF132" s="144" t="s">
        <v>1217</v>
      </c>
      <c r="AG132" s="144" t="s">
        <v>350</v>
      </c>
      <c r="AH132" s="144" t="s">
        <v>1218</v>
      </c>
      <c r="AI132" s="144" t="s">
        <v>1350</v>
      </c>
      <c r="AJ132" s="144" t="s">
        <v>403</v>
      </c>
      <c r="AK132" s="144" t="s">
        <v>404</v>
      </c>
      <c r="AL132" s="144" t="s">
        <v>471</v>
      </c>
      <c r="AM132" s="144" t="s">
        <v>61</v>
      </c>
      <c r="AN132" s="144">
        <v>1</v>
      </c>
      <c r="AO132" s="144">
        <v>0.7</v>
      </c>
      <c r="AP132" s="144">
        <v>1.4</v>
      </c>
      <c r="AQ132" s="144">
        <v>1.4</v>
      </c>
      <c r="AR132" s="144" t="s">
        <v>66</v>
      </c>
      <c r="AS132" s="144">
        <v>148.72</v>
      </c>
      <c r="AT132" s="144" t="s">
        <v>62</v>
      </c>
      <c r="AU132" s="144" t="s">
        <v>62</v>
      </c>
      <c r="AV132" s="144" t="s">
        <v>62</v>
      </c>
      <c r="AW132" s="144" t="s">
        <v>61</v>
      </c>
      <c r="AX132" s="144" t="s">
        <v>61</v>
      </c>
      <c r="AY132" s="144" t="s">
        <v>691</v>
      </c>
      <c r="AZ132" s="144" t="s">
        <v>351</v>
      </c>
      <c r="BA132" s="144" t="s">
        <v>472</v>
      </c>
      <c r="BB132" s="144" t="s">
        <v>61</v>
      </c>
      <c r="BC132" s="144" t="s">
        <v>63</v>
      </c>
      <c r="BD132" s="146" t="s">
        <v>1351</v>
      </c>
      <c r="BE132" s="144" t="s">
        <v>1352</v>
      </c>
      <c r="BF132" s="146" t="s">
        <v>1352</v>
      </c>
      <c r="BG132" s="144" t="s">
        <v>352</v>
      </c>
      <c r="BH132" s="144" t="s">
        <v>496</v>
      </c>
      <c r="BI132" s="144" t="s">
        <v>354</v>
      </c>
      <c r="BJ132" s="144" t="s">
        <v>208</v>
      </c>
      <c r="BK132" s="144" t="s">
        <v>64</v>
      </c>
      <c r="BL132" s="144" t="s">
        <v>61</v>
      </c>
      <c r="BM132" s="144" t="s">
        <v>209</v>
      </c>
    </row>
    <row r="133" spans="2:65" x14ac:dyDescent="0.3">
      <c r="B133" s="165">
        <f t="shared" ref="B133:B196" si="54">ROW()-4</f>
        <v>129</v>
      </c>
      <c r="C133" s="165" t="str">
        <f t="shared" si="32"/>
        <v>LHR</v>
      </c>
      <c r="D133" s="165" t="str">
        <f t="shared" si="33"/>
        <v>2025-09-28</v>
      </c>
      <c r="E133" s="165" t="str">
        <f t="shared" si="34"/>
        <v>99431913910</v>
      </c>
      <c r="F133" s="165" t="str">
        <f t="shared" si="35"/>
        <v>PGB022890354</v>
      </c>
      <c r="G133" s="165" t="str">
        <f t="shared" si="36"/>
        <v>박상철</v>
      </c>
      <c r="H133" s="166" t="str">
        <f t="shared" si="37"/>
        <v>목록(Manifest)</v>
      </c>
      <c r="I133" s="167">
        <f t="shared" si="38"/>
        <v>99.75</v>
      </c>
      <c r="J133" s="166" t="str">
        <f t="shared" si="39"/>
        <v>MODUBUY_UK (NYZ)</v>
      </c>
      <c r="K133" s="165">
        <f t="shared" si="40"/>
        <v>1</v>
      </c>
      <c r="L133" s="168">
        <f t="shared" si="41"/>
        <v>1.7</v>
      </c>
      <c r="M133" s="168">
        <f t="shared" si="42"/>
        <v>0.2</v>
      </c>
      <c r="N133" s="168">
        <f t="shared" si="43"/>
        <v>1.7</v>
      </c>
      <c r="O133" s="168">
        <f t="shared" si="44"/>
        <v>2</v>
      </c>
      <c r="P133" s="165" t="str">
        <f t="shared" si="45"/>
        <v>6094313738674</v>
      </c>
      <c r="Q133" s="167">
        <f t="shared" si="46"/>
        <v>0.13999999999999999</v>
      </c>
      <c r="R133" s="167">
        <f t="shared" si="47"/>
        <v>1.7</v>
      </c>
      <c r="S133" s="167">
        <f t="shared" si="48"/>
        <v>1.7000000000000002</v>
      </c>
      <c r="T133" s="169">
        <f t="shared" si="49"/>
        <v>13715</v>
      </c>
      <c r="U133" s="171">
        <v>0</v>
      </c>
      <c r="V133" s="170">
        <f t="shared" si="50"/>
        <v>0</v>
      </c>
      <c r="W133" s="171">
        <v>0</v>
      </c>
      <c r="X133" s="171">
        <f>(IF(VLOOKUP(VLOOKUP(AS133,[1]MAPPING!$B$16:$D$21,2,1),[1]MAPPING!$C$16:$E$21,2,0)=7000,0,VLOOKUP(VLOOKUP(AS133,[1]MAPPING!$B$16:$D$21,2,1),[1]MAPPING!$C$16:$E$21,2,0)))</f>
        <v>0</v>
      </c>
      <c r="Y133" s="171">
        <f>(K133*VLOOKUP(N133/K133,[1]MAPPING!$B$23:$C$30,2,10))</f>
        <v>0</v>
      </c>
      <c r="Z133" s="172">
        <f t="shared" si="51"/>
        <v>0</v>
      </c>
      <c r="AA133" s="172">
        <f t="shared" si="52"/>
        <v>0</v>
      </c>
      <c r="AB133" s="171">
        <v>0</v>
      </c>
      <c r="AC133" s="171">
        <f t="shared" si="53"/>
        <v>13715</v>
      </c>
      <c r="AD133" s="116">
        <f>ROUND(SUM(T133:AB133)/INVOICE!$I$5,2)</f>
        <v>9.84</v>
      </c>
      <c r="AF133" s="144" t="s">
        <v>1217</v>
      </c>
      <c r="AG133" s="144" t="s">
        <v>350</v>
      </c>
      <c r="AH133" s="144" t="s">
        <v>1218</v>
      </c>
      <c r="AI133" s="144" t="s">
        <v>1353</v>
      </c>
      <c r="AJ133" s="144" t="s">
        <v>1354</v>
      </c>
      <c r="AK133" s="144" t="s">
        <v>1355</v>
      </c>
      <c r="AL133" s="144" t="s">
        <v>400</v>
      </c>
      <c r="AM133" s="144" t="s">
        <v>61</v>
      </c>
      <c r="AN133" s="144">
        <v>1</v>
      </c>
      <c r="AO133" s="144">
        <v>1.7</v>
      </c>
      <c r="AP133" s="144">
        <v>0.2</v>
      </c>
      <c r="AQ133" s="144">
        <v>1.7</v>
      </c>
      <c r="AR133" s="144" t="s">
        <v>204</v>
      </c>
      <c r="AS133" s="144">
        <v>99.75</v>
      </c>
      <c r="AT133" s="144" t="s">
        <v>62</v>
      </c>
      <c r="AU133" s="144" t="s">
        <v>62</v>
      </c>
      <c r="AV133" s="144" t="s">
        <v>62</v>
      </c>
      <c r="AW133" s="144" t="s">
        <v>61</v>
      </c>
      <c r="AX133" s="144" t="s">
        <v>61</v>
      </c>
      <c r="AY133" s="144" t="s">
        <v>691</v>
      </c>
      <c r="AZ133" s="144" t="s">
        <v>351</v>
      </c>
      <c r="BA133" s="144" t="s">
        <v>392</v>
      </c>
      <c r="BB133" s="144" t="s">
        <v>61</v>
      </c>
      <c r="BC133" s="144" t="s">
        <v>63</v>
      </c>
      <c r="BD133" s="146" t="s">
        <v>1356</v>
      </c>
      <c r="BE133" s="144" t="s">
        <v>1357</v>
      </c>
      <c r="BF133" s="146" t="s">
        <v>1357</v>
      </c>
      <c r="BG133" s="144" t="s">
        <v>352</v>
      </c>
      <c r="BH133" s="144" t="s">
        <v>496</v>
      </c>
      <c r="BI133" s="144" t="s">
        <v>354</v>
      </c>
      <c r="BJ133" s="144" t="s">
        <v>208</v>
      </c>
      <c r="BK133" s="144" t="s">
        <v>64</v>
      </c>
      <c r="BL133" s="144" t="s">
        <v>61</v>
      </c>
      <c r="BM133" s="144" t="s">
        <v>209</v>
      </c>
    </row>
    <row r="134" spans="2:65" x14ac:dyDescent="0.3">
      <c r="B134" s="165">
        <f t="shared" si="54"/>
        <v>130</v>
      </c>
      <c r="C134" s="165" t="str">
        <f t="shared" si="32"/>
        <v>LHR</v>
      </c>
      <c r="D134" s="165" t="str">
        <f t="shared" si="33"/>
        <v>2025-09-28</v>
      </c>
      <c r="E134" s="165" t="str">
        <f t="shared" si="34"/>
        <v>99431913910</v>
      </c>
      <c r="F134" s="165" t="str">
        <f t="shared" si="35"/>
        <v>PGB022859801</v>
      </c>
      <c r="G134" s="165" t="str">
        <f t="shared" si="36"/>
        <v>오희영</v>
      </c>
      <c r="H134" s="166" t="str">
        <f t="shared" si="37"/>
        <v>목록(Manifest)</v>
      </c>
      <c r="I134" s="167">
        <f t="shared" si="38"/>
        <v>49.95</v>
      </c>
      <c r="J134" s="166" t="str">
        <f t="shared" si="39"/>
        <v>MODUBUY_UK (NYZ)</v>
      </c>
      <c r="K134" s="165">
        <f t="shared" si="40"/>
        <v>1</v>
      </c>
      <c r="L134" s="168">
        <f t="shared" si="41"/>
        <v>0.3</v>
      </c>
      <c r="M134" s="168">
        <f t="shared" si="42"/>
        <v>0.2</v>
      </c>
      <c r="N134" s="168">
        <f t="shared" si="43"/>
        <v>0.3</v>
      </c>
      <c r="O134" s="168">
        <f t="shared" si="44"/>
        <v>0.5</v>
      </c>
      <c r="P134" s="165" t="str">
        <f t="shared" si="45"/>
        <v>6094313739229</v>
      </c>
      <c r="Q134" s="167">
        <f t="shared" si="46"/>
        <v>0.13999999999999999</v>
      </c>
      <c r="R134" s="167">
        <f t="shared" si="47"/>
        <v>0.3</v>
      </c>
      <c r="S134" s="167">
        <f t="shared" si="48"/>
        <v>0.30000000000000004</v>
      </c>
      <c r="T134" s="169">
        <f t="shared" si="49"/>
        <v>6785</v>
      </c>
      <c r="U134" s="171">
        <v>0</v>
      </c>
      <c r="V134" s="170">
        <f t="shared" si="50"/>
        <v>0</v>
      </c>
      <c r="W134" s="171">
        <v>0</v>
      </c>
      <c r="X134" s="171">
        <f>(IF(VLOOKUP(VLOOKUP(AS134,[1]MAPPING!$B$16:$D$21,2,1),[1]MAPPING!$C$16:$E$21,2,0)=7000,0,VLOOKUP(VLOOKUP(AS134,[1]MAPPING!$B$16:$D$21,2,1),[1]MAPPING!$C$16:$E$21,2,0)))</f>
        <v>0</v>
      </c>
      <c r="Y134" s="171">
        <f>(K134*VLOOKUP(N134/K134,[1]MAPPING!$B$23:$C$30,2,10))</f>
        <v>0</v>
      </c>
      <c r="Z134" s="172">
        <f t="shared" si="51"/>
        <v>0</v>
      </c>
      <c r="AA134" s="172">
        <f t="shared" si="52"/>
        <v>0</v>
      </c>
      <c r="AB134" s="171">
        <v>0</v>
      </c>
      <c r="AC134" s="171">
        <f t="shared" si="53"/>
        <v>6785</v>
      </c>
      <c r="AD134" s="116">
        <f>ROUND(SUM(T134:AB134)/INVOICE!$I$5,2)</f>
        <v>4.87</v>
      </c>
      <c r="AF134" s="144" t="s">
        <v>1217</v>
      </c>
      <c r="AG134" s="144" t="s">
        <v>350</v>
      </c>
      <c r="AH134" s="144" t="s">
        <v>1218</v>
      </c>
      <c r="AI134" s="144" t="s">
        <v>1358</v>
      </c>
      <c r="AJ134" s="144" t="s">
        <v>1359</v>
      </c>
      <c r="AK134" s="144" t="s">
        <v>1360</v>
      </c>
      <c r="AL134" s="144" t="s">
        <v>762</v>
      </c>
      <c r="AM134" s="144" t="s">
        <v>61</v>
      </c>
      <c r="AN134" s="144">
        <v>1</v>
      </c>
      <c r="AO134" s="144">
        <v>0.3</v>
      </c>
      <c r="AP134" s="144">
        <v>0.2</v>
      </c>
      <c r="AQ134" s="144">
        <v>0.3</v>
      </c>
      <c r="AR134" s="144" t="s">
        <v>204</v>
      </c>
      <c r="AS134" s="144">
        <v>49.95</v>
      </c>
      <c r="AT134" s="144" t="s">
        <v>62</v>
      </c>
      <c r="AU134" s="144" t="s">
        <v>62</v>
      </c>
      <c r="AV134" s="144" t="s">
        <v>62</v>
      </c>
      <c r="AW134" s="144" t="s">
        <v>61</v>
      </c>
      <c r="AX134" s="144" t="s">
        <v>61</v>
      </c>
      <c r="AY134" s="144" t="s">
        <v>691</v>
      </c>
      <c r="AZ134" s="144" t="s">
        <v>351</v>
      </c>
      <c r="BA134" s="144" t="s">
        <v>1329</v>
      </c>
      <c r="BB134" s="144" t="s">
        <v>61</v>
      </c>
      <c r="BC134" s="144" t="s">
        <v>63</v>
      </c>
      <c r="BD134" s="146" t="s">
        <v>1361</v>
      </c>
      <c r="BE134" s="144" t="s">
        <v>1362</v>
      </c>
      <c r="BF134" s="146" t="s">
        <v>1362</v>
      </c>
      <c r="BG134" s="144" t="s">
        <v>352</v>
      </c>
      <c r="BH134" s="144" t="s">
        <v>496</v>
      </c>
      <c r="BI134" s="144" t="s">
        <v>354</v>
      </c>
      <c r="BJ134" s="144" t="s">
        <v>208</v>
      </c>
      <c r="BK134" s="144" t="s">
        <v>64</v>
      </c>
      <c r="BL134" s="144" t="s">
        <v>61</v>
      </c>
      <c r="BM134" s="144" t="s">
        <v>209</v>
      </c>
    </row>
    <row r="135" spans="2:65" x14ac:dyDescent="0.3">
      <c r="B135" s="165">
        <f t="shared" si="54"/>
        <v>131</v>
      </c>
      <c r="C135" s="165" t="str">
        <f t="shared" ref="C135:C198" si="55">AG135</f>
        <v>LHR</v>
      </c>
      <c r="D135" s="165" t="str">
        <f t="shared" ref="D135:D198" si="56">AF135</f>
        <v>2025-09-28</v>
      </c>
      <c r="E135" s="165" t="str">
        <f t="shared" ref="E135:E198" si="57">AH135</f>
        <v>99431913910</v>
      </c>
      <c r="F135" s="165" t="str">
        <f t="shared" ref="F135:F198" si="58">AI135</f>
        <v>PGB022888321</v>
      </c>
      <c r="G135" s="165" t="str">
        <f t="shared" ref="G135:G198" si="59">AJ135</f>
        <v>윤명철</v>
      </c>
      <c r="H135" s="166" t="str">
        <f t="shared" ref="H135:H198" si="60">AR135</f>
        <v>간이(Simple)</v>
      </c>
      <c r="I135" s="167">
        <f t="shared" ref="I135:I198" si="61">AS135</f>
        <v>226.22</v>
      </c>
      <c r="J135" s="166" t="str">
        <f t="shared" ref="J135:J198" si="62">AZ135</f>
        <v>MODUBUY_UK (NYZ)</v>
      </c>
      <c r="K135" s="165">
        <f t="shared" ref="K135:K198" si="63">AN135</f>
        <v>1</v>
      </c>
      <c r="L135" s="168">
        <f t="shared" ref="L135:L198" si="64">AO135</f>
        <v>2.2999999999999998</v>
      </c>
      <c r="M135" s="168">
        <f t="shared" ref="M135:M198" si="65">AP135</f>
        <v>4</v>
      </c>
      <c r="N135" s="168">
        <f t="shared" ref="N135:N198" si="66">AQ135</f>
        <v>4</v>
      </c>
      <c r="O135" s="168">
        <f t="shared" ref="O135:O198" si="67">CEILING(N135,0.5)</f>
        <v>4</v>
      </c>
      <c r="P135" s="165" t="str">
        <f t="shared" ref="P135:P198" si="68">BD135</f>
        <v>6094313738235</v>
      </c>
      <c r="Q135" s="167">
        <f t="shared" ref="Q135:Q198" si="69">M135*0.7</f>
        <v>2.8</v>
      </c>
      <c r="R135" s="167">
        <f t="shared" ref="R135:R198" si="70">IF(L135&gt;=Q135,L135,Q135)</f>
        <v>2.8</v>
      </c>
      <c r="S135" s="167">
        <f t="shared" ref="S135:S198" si="71">CEILING(R135,0.1)</f>
        <v>2.8000000000000003</v>
      </c>
      <c r="T135" s="169">
        <f t="shared" ref="T135:T198" si="72">5795+(S135-0.1)/0.1*495</f>
        <v>19160</v>
      </c>
      <c r="U135" s="171">
        <v>0</v>
      </c>
      <c r="V135" s="170">
        <f t="shared" ref="V135:V198" si="73">2500*(K135-1)</f>
        <v>0</v>
      </c>
      <c r="W135" s="171">
        <v>0</v>
      </c>
      <c r="X135" s="171">
        <f>(IF(VLOOKUP(VLOOKUP(AS135,[1]MAPPING!$B$16:$D$21,2,1),[1]MAPPING!$C$16:$E$21,2,0)=7000,0,VLOOKUP(VLOOKUP(AS135,[1]MAPPING!$B$16:$D$21,2,1),[1]MAPPING!$C$16:$E$21,2,0)))</f>
        <v>0</v>
      </c>
      <c r="Y135" s="171">
        <f>(K135*VLOOKUP(N135/K135,[1]MAPPING!$B$23:$C$30,2,10))</f>
        <v>550</v>
      </c>
      <c r="Z135" s="172">
        <f t="shared" ref="Z135:Z198" si="74">IF(LEFT(AL135,2)="63",500,0)</f>
        <v>0</v>
      </c>
      <c r="AA135" s="172">
        <f t="shared" ref="AA135:AA198" si="75">IF(_xlfn.CEILING.MATH(S135-30,1)&lt;0,0,_xlfn.CEILING.MATH(S135-30,1))*400</f>
        <v>0</v>
      </c>
      <c r="AB135" s="171">
        <v>0</v>
      </c>
      <c r="AC135" s="171">
        <f t="shared" ref="AC135:AC198" si="76">SUM(T135:AB135)</f>
        <v>19710</v>
      </c>
      <c r="AD135" s="116">
        <f>ROUND(SUM(T135:AB135)/INVOICE!$I$5,2)</f>
        <v>14.14</v>
      </c>
      <c r="AF135" s="144" t="s">
        <v>1217</v>
      </c>
      <c r="AG135" s="144" t="s">
        <v>350</v>
      </c>
      <c r="AH135" s="144" t="s">
        <v>1218</v>
      </c>
      <c r="AI135" s="144" t="s">
        <v>1363</v>
      </c>
      <c r="AJ135" s="144" t="s">
        <v>507</v>
      </c>
      <c r="AK135" s="144" t="s">
        <v>508</v>
      </c>
      <c r="AL135" s="144" t="s">
        <v>509</v>
      </c>
      <c r="AM135" s="144" t="s">
        <v>61</v>
      </c>
      <c r="AN135" s="144">
        <v>1</v>
      </c>
      <c r="AO135" s="144">
        <v>2.2999999999999998</v>
      </c>
      <c r="AP135" s="144">
        <v>4</v>
      </c>
      <c r="AQ135" s="144">
        <v>4</v>
      </c>
      <c r="AR135" s="144" t="s">
        <v>65</v>
      </c>
      <c r="AS135" s="144">
        <v>226.22</v>
      </c>
      <c r="AT135" s="144" t="s">
        <v>62</v>
      </c>
      <c r="AU135" s="144" t="s">
        <v>62</v>
      </c>
      <c r="AV135" s="144" t="s">
        <v>62</v>
      </c>
      <c r="AW135" s="144" t="s">
        <v>61</v>
      </c>
      <c r="AX135" s="144" t="s">
        <v>61</v>
      </c>
      <c r="AY135" s="144" t="s">
        <v>691</v>
      </c>
      <c r="AZ135" s="144" t="s">
        <v>351</v>
      </c>
      <c r="BA135" s="144" t="s">
        <v>358</v>
      </c>
      <c r="BB135" s="144" t="s">
        <v>61</v>
      </c>
      <c r="BC135" s="144" t="s">
        <v>63</v>
      </c>
      <c r="BD135" s="146" t="s">
        <v>1364</v>
      </c>
      <c r="BE135" s="144" t="s">
        <v>1365</v>
      </c>
      <c r="BF135" s="146" t="s">
        <v>1365</v>
      </c>
      <c r="BG135" s="144" t="s">
        <v>352</v>
      </c>
      <c r="BH135" s="144" t="s">
        <v>496</v>
      </c>
      <c r="BI135" s="144" t="s">
        <v>354</v>
      </c>
      <c r="BJ135" s="144" t="s">
        <v>208</v>
      </c>
      <c r="BK135" s="144" t="s">
        <v>64</v>
      </c>
      <c r="BL135" s="144" t="s">
        <v>61</v>
      </c>
      <c r="BM135" s="144" t="s">
        <v>209</v>
      </c>
    </row>
    <row r="136" spans="2:65" x14ac:dyDescent="0.3">
      <c r="B136" s="165">
        <f t="shared" si="54"/>
        <v>132</v>
      </c>
      <c r="C136" s="165" t="str">
        <f t="shared" si="55"/>
        <v>LHR</v>
      </c>
      <c r="D136" s="165" t="str">
        <f t="shared" si="56"/>
        <v>2025-09-28</v>
      </c>
      <c r="E136" s="165" t="str">
        <f t="shared" si="57"/>
        <v>99431913910</v>
      </c>
      <c r="F136" s="165" t="str">
        <f t="shared" si="58"/>
        <v>PGB022893531</v>
      </c>
      <c r="G136" s="165" t="str">
        <f t="shared" si="59"/>
        <v>백지훈</v>
      </c>
      <c r="H136" s="166" t="str">
        <f t="shared" si="60"/>
        <v>목록(Manifest)</v>
      </c>
      <c r="I136" s="167">
        <f t="shared" si="61"/>
        <v>58.03</v>
      </c>
      <c r="J136" s="166" t="str">
        <f t="shared" si="62"/>
        <v>MODUBUY_UK (NYZ)</v>
      </c>
      <c r="K136" s="165">
        <f t="shared" si="63"/>
        <v>1</v>
      </c>
      <c r="L136" s="168">
        <f t="shared" si="64"/>
        <v>2.9</v>
      </c>
      <c r="M136" s="168">
        <f t="shared" si="65"/>
        <v>2.6</v>
      </c>
      <c r="N136" s="168">
        <f t="shared" si="66"/>
        <v>2.9</v>
      </c>
      <c r="O136" s="168">
        <f t="shared" si="67"/>
        <v>3</v>
      </c>
      <c r="P136" s="165" t="str">
        <f t="shared" si="68"/>
        <v>6094313737590</v>
      </c>
      <c r="Q136" s="167">
        <f t="shared" si="69"/>
        <v>1.8199999999999998</v>
      </c>
      <c r="R136" s="167">
        <f t="shared" si="70"/>
        <v>2.9</v>
      </c>
      <c r="S136" s="167">
        <f t="shared" si="71"/>
        <v>2.9000000000000004</v>
      </c>
      <c r="T136" s="169">
        <f t="shared" si="72"/>
        <v>19655</v>
      </c>
      <c r="U136" s="171">
        <v>0</v>
      </c>
      <c r="V136" s="170">
        <f t="shared" si="73"/>
        <v>0</v>
      </c>
      <c r="W136" s="171">
        <v>0</v>
      </c>
      <c r="X136" s="171">
        <f>(IF(VLOOKUP(VLOOKUP(AS136,[1]MAPPING!$B$16:$D$21,2,1),[1]MAPPING!$C$16:$E$21,2,0)=7000,0,VLOOKUP(VLOOKUP(AS136,[1]MAPPING!$B$16:$D$21,2,1),[1]MAPPING!$C$16:$E$21,2,0)))</f>
        <v>0</v>
      </c>
      <c r="Y136" s="171">
        <f>(K136*VLOOKUP(N136/K136,[1]MAPPING!$B$23:$C$30,2,10))</f>
        <v>550</v>
      </c>
      <c r="Z136" s="172">
        <f t="shared" si="74"/>
        <v>0</v>
      </c>
      <c r="AA136" s="172">
        <f t="shared" si="75"/>
        <v>0</v>
      </c>
      <c r="AB136" s="171">
        <v>0</v>
      </c>
      <c r="AC136" s="171">
        <f t="shared" si="76"/>
        <v>20205</v>
      </c>
      <c r="AD136" s="116">
        <f>ROUND(SUM(T136:AB136)/INVOICE!$I$5,2)</f>
        <v>14.49</v>
      </c>
      <c r="AF136" s="144" t="s">
        <v>1217</v>
      </c>
      <c r="AG136" s="144" t="s">
        <v>350</v>
      </c>
      <c r="AH136" s="144" t="s">
        <v>1218</v>
      </c>
      <c r="AI136" s="144" t="s">
        <v>1366</v>
      </c>
      <c r="AJ136" s="144" t="s">
        <v>1367</v>
      </c>
      <c r="AK136" s="144" t="s">
        <v>1368</v>
      </c>
      <c r="AL136" s="144" t="s">
        <v>1317</v>
      </c>
      <c r="AM136" s="144" t="s">
        <v>61</v>
      </c>
      <c r="AN136" s="144">
        <v>1</v>
      </c>
      <c r="AO136" s="144">
        <v>2.9</v>
      </c>
      <c r="AP136" s="144">
        <v>2.6</v>
      </c>
      <c r="AQ136" s="144">
        <v>2.9</v>
      </c>
      <c r="AR136" s="144" t="s">
        <v>204</v>
      </c>
      <c r="AS136" s="144">
        <v>58.03</v>
      </c>
      <c r="AT136" s="144" t="s">
        <v>62</v>
      </c>
      <c r="AU136" s="144" t="s">
        <v>62</v>
      </c>
      <c r="AV136" s="144" t="s">
        <v>62</v>
      </c>
      <c r="AW136" s="144" t="s">
        <v>61</v>
      </c>
      <c r="AX136" s="144" t="s">
        <v>61</v>
      </c>
      <c r="AY136" s="144" t="s">
        <v>691</v>
      </c>
      <c r="AZ136" s="144" t="s">
        <v>351</v>
      </c>
      <c r="BA136" s="144" t="s">
        <v>358</v>
      </c>
      <c r="BB136" s="144" t="s">
        <v>61</v>
      </c>
      <c r="BC136" s="144" t="s">
        <v>63</v>
      </c>
      <c r="BD136" s="146" t="s">
        <v>1369</v>
      </c>
      <c r="BE136" s="144" t="s">
        <v>1370</v>
      </c>
      <c r="BF136" s="146" t="s">
        <v>1370</v>
      </c>
      <c r="BG136" s="144" t="s">
        <v>352</v>
      </c>
      <c r="BH136" s="144" t="s">
        <v>496</v>
      </c>
      <c r="BI136" s="144" t="s">
        <v>354</v>
      </c>
      <c r="BJ136" s="144" t="s">
        <v>208</v>
      </c>
      <c r="BK136" s="144" t="s">
        <v>64</v>
      </c>
      <c r="BL136" s="144" t="s">
        <v>61</v>
      </c>
      <c r="BM136" s="144" t="s">
        <v>209</v>
      </c>
    </row>
    <row r="137" spans="2:65" x14ac:dyDescent="0.3">
      <c r="B137" s="165">
        <f t="shared" si="54"/>
        <v>133</v>
      </c>
      <c r="C137" s="165" t="str">
        <f t="shared" si="55"/>
        <v>LHR</v>
      </c>
      <c r="D137" s="165" t="str">
        <f t="shared" si="56"/>
        <v>2025-09-28</v>
      </c>
      <c r="E137" s="165" t="str">
        <f t="shared" si="57"/>
        <v>99431913910</v>
      </c>
      <c r="F137" s="165" t="str">
        <f t="shared" si="58"/>
        <v>PGB022891977</v>
      </c>
      <c r="G137" s="165" t="str">
        <f t="shared" si="59"/>
        <v>이종혁</v>
      </c>
      <c r="H137" s="166" t="str">
        <f t="shared" si="60"/>
        <v>간이(Simple)</v>
      </c>
      <c r="I137" s="167">
        <f t="shared" si="61"/>
        <v>214.64</v>
      </c>
      <c r="J137" s="166" t="str">
        <f t="shared" si="62"/>
        <v>MODUBUY_UK (NYZ)</v>
      </c>
      <c r="K137" s="165">
        <f t="shared" si="63"/>
        <v>1</v>
      </c>
      <c r="L137" s="168">
        <f t="shared" si="64"/>
        <v>1</v>
      </c>
      <c r="M137" s="168">
        <f t="shared" si="65"/>
        <v>0.2</v>
      </c>
      <c r="N137" s="168">
        <f t="shared" si="66"/>
        <v>1</v>
      </c>
      <c r="O137" s="168">
        <f t="shared" si="67"/>
        <v>1</v>
      </c>
      <c r="P137" s="165" t="str">
        <f t="shared" si="68"/>
        <v>6094313739275</v>
      </c>
      <c r="Q137" s="167">
        <f t="shared" si="69"/>
        <v>0.13999999999999999</v>
      </c>
      <c r="R137" s="167">
        <f t="shared" si="70"/>
        <v>1</v>
      </c>
      <c r="S137" s="167">
        <f t="shared" si="71"/>
        <v>1</v>
      </c>
      <c r="T137" s="169">
        <f t="shared" si="72"/>
        <v>10250</v>
      </c>
      <c r="U137" s="171">
        <v>0</v>
      </c>
      <c r="V137" s="170">
        <f t="shared" si="73"/>
        <v>0</v>
      </c>
      <c r="W137" s="171">
        <v>0</v>
      </c>
      <c r="X137" s="171">
        <f>(IF(VLOOKUP(VLOOKUP(AS137,[1]MAPPING!$B$16:$D$21,2,1),[1]MAPPING!$C$16:$E$21,2,0)=7000,0,VLOOKUP(VLOOKUP(AS137,[1]MAPPING!$B$16:$D$21,2,1),[1]MAPPING!$C$16:$E$21,2,0)))</f>
        <v>0</v>
      </c>
      <c r="Y137" s="171">
        <f>(K137*VLOOKUP(N137/K137,[1]MAPPING!$B$23:$C$30,2,10))</f>
        <v>0</v>
      </c>
      <c r="Z137" s="172">
        <f t="shared" si="74"/>
        <v>0</v>
      </c>
      <c r="AA137" s="172">
        <f t="shared" si="75"/>
        <v>0</v>
      </c>
      <c r="AB137" s="171">
        <v>0</v>
      </c>
      <c r="AC137" s="171">
        <f t="shared" si="76"/>
        <v>10250</v>
      </c>
      <c r="AD137" s="116">
        <f>ROUND(SUM(T137:AB137)/INVOICE!$I$5,2)</f>
        <v>7.35</v>
      </c>
      <c r="AF137" s="144" t="s">
        <v>1217</v>
      </c>
      <c r="AG137" s="144" t="s">
        <v>350</v>
      </c>
      <c r="AH137" s="144" t="s">
        <v>1218</v>
      </c>
      <c r="AI137" s="144" t="s">
        <v>1371</v>
      </c>
      <c r="AJ137" s="144" t="s">
        <v>1372</v>
      </c>
      <c r="AK137" s="144" t="s">
        <v>1373</v>
      </c>
      <c r="AL137" s="144" t="s">
        <v>1374</v>
      </c>
      <c r="AM137" s="144" t="s">
        <v>61</v>
      </c>
      <c r="AN137" s="144">
        <v>1</v>
      </c>
      <c r="AO137" s="144">
        <v>1</v>
      </c>
      <c r="AP137" s="144">
        <v>0.2</v>
      </c>
      <c r="AQ137" s="144">
        <v>1</v>
      </c>
      <c r="AR137" s="144" t="s">
        <v>65</v>
      </c>
      <c r="AS137" s="144">
        <v>214.64</v>
      </c>
      <c r="AT137" s="144" t="s">
        <v>62</v>
      </c>
      <c r="AU137" s="144" t="s">
        <v>62</v>
      </c>
      <c r="AV137" s="144" t="s">
        <v>62</v>
      </c>
      <c r="AW137" s="144" t="s">
        <v>61</v>
      </c>
      <c r="AX137" s="144" t="s">
        <v>61</v>
      </c>
      <c r="AY137" s="144" t="s">
        <v>691</v>
      </c>
      <c r="AZ137" s="144" t="s">
        <v>351</v>
      </c>
      <c r="BA137" s="144" t="s">
        <v>358</v>
      </c>
      <c r="BB137" s="144" t="s">
        <v>61</v>
      </c>
      <c r="BC137" s="144" t="s">
        <v>63</v>
      </c>
      <c r="BD137" s="146" t="s">
        <v>1375</v>
      </c>
      <c r="BE137" s="144" t="s">
        <v>1376</v>
      </c>
      <c r="BF137" s="146" t="s">
        <v>1376</v>
      </c>
      <c r="BG137" s="144" t="s">
        <v>352</v>
      </c>
      <c r="BH137" s="144" t="s">
        <v>496</v>
      </c>
      <c r="BI137" s="144" t="s">
        <v>354</v>
      </c>
      <c r="BJ137" s="144" t="s">
        <v>208</v>
      </c>
      <c r="BK137" s="144" t="s">
        <v>64</v>
      </c>
      <c r="BL137" s="144" t="s">
        <v>61</v>
      </c>
      <c r="BM137" s="144" t="s">
        <v>209</v>
      </c>
    </row>
    <row r="138" spans="2:65" x14ac:dyDescent="0.3">
      <c r="B138" s="165">
        <f t="shared" si="54"/>
        <v>134</v>
      </c>
      <c r="C138" s="165" t="str">
        <f t="shared" si="55"/>
        <v>LHR</v>
      </c>
      <c r="D138" s="165" t="str">
        <f t="shared" si="56"/>
        <v>2025-09-28</v>
      </c>
      <c r="E138" s="165" t="str">
        <f t="shared" si="57"/>
        <v>99431913910</v>
      </c>
      <c r="F138" s="165" t="str">
        <f t="shared" si="58"/>
        <v>PGB022851603</v>
      </c>
      <c r="G138" s="165" t="str">
        <f t="shared" si="59"/>
        <v>천세희</v>
      </c>
      <c r="H138" s="166" t="str">
        <f t="shared" si="60"/>
        <v>목록(Manifest)</v>
      </c>
      <c r="I138" s="167">
        <f t="shared" si="61"/>
        <v>65.81</v>
      </c>
      <c r="J138" s="166" t="str">
        <f t="shared" si="62"/>
        <v>MODUBUY_UK (NYZ)</v>
      </c>
      <c r="K138" s="165">
        <f t="shared" si="63"/>
        <v>1</v>
      </c>
      <c r="L138" s="168">
        <f t="shared" si="64"/>
        <v>0.3</v>
      </c>
      <c r="M138" s="168">
        <f t="shared" si="65"/>
        <v>0.2</v>
      </c>
      <c r="N138" s="168">
        <f t="shared" si="66"/>
        <v>0.3</v>
      </c>
      <c r="O138" s="168">
        <f t="shared" si="67"/>
        <v>0.5</v>
      </c>
      <c r="P138" s="165" t="str">
        <f t="shared" si="68"/>
        <v>6094313739221</v>
      </c>
      <c r="Q138" s="167">
        <f t="shared" si="69"/>
        <v>0.13999999999999999</v>
      </c>
      <c r="R138" s="167">
        <f t="shared" si="70"/>
        <v>0.3</v>
      </c>
      <c r="S138" s="167">
        <f t="shared" si="71"/>
        <v>0.30000000000000004</v>
      </c>
      <c r="T138" s="169">
        <f t="shared" si="72"/>
        <v>6785</v>
      </c>
      <c r="U138" s="171">
        <v>0</v>
      </c>
      <c r="V138" s="170">
        <f t="shared" si="73"/>
        <v>0</v>
      </c>
      <c r="W138" s="171">
        <v>0</v>
      </c>
      <c r="X138" s="171">
        <f>(IF(VLOOKUP(VLOOKUP(AS138,[1]MAPPING!$B$16:$D$21,2,1),[1]MAPPING!$C$16:$E$21,2,0)=7000,0,VLOOKUP(VLOOKUP(AS138,[1]MAPPING!$B$16:$D$21,2,1),[1]MAPPING!$C$16:$E$21,2,0)))</f>
        <v>0</v>
      </c>
      <c r="Y138" s="171">
        <f>(K138*VLOOKUP(N138/K138,[1]MAPPING!$B$23:$C$30,2,10))</f>
        <v>0</v>
      </c>
      <c r="Z138" s="172">
        <f t="shared" si="74"/>
        <v>0</v>
      </c>
      <c r="AA138" s="172">
        <f t="shared" si="75"/>
        <v>0</v>
      </c>
      <c r="AB138" s="171">
        <v>0</v>
      </c>
      <c r="AC138" s="171">
        <f t="shared" si="76"/>
        <v>6785</v>
      </c>
      <c r="AD138" s="116">
        <f>ROUND(SUM(T138:AB138)/INVOICE!$I$5,2)</f>
        <v>4.87</v>
      </c>
      <c r="AF138" s="144" t="s">
        <v>1217</v>
      </c>
      <c r="AG138" s="144" t="s">
        <v>350</v>
      </c>
      <c r="AH138" s="144" t="s">
        <v>1218</v>
      </c>
      <c r="AI138" s="144" t="s">
        <v>1377</v>
      </c>
      <c r="AJ138" s="144" t="s">
        <v>1378</v>
      </c>
      <c r="AK138" s="144" t="s">
        <v>1379</v>
      </c>
      <c r="AL138" s="144" t="s">
        <v>1380</v>
      </c>
      <c r="AM138" s="144" t="s">
        <v>61</v>
      </c>
      <c r="AN138" s="144">
        <v>1</v>
      </c>
      <c r="AO138" s="144">
        <v>0.3</v>
      </c>
      <c r="AP138" s="144">
        <v>0.2</v>
      </c>
      <c r="AQ138" s="144">
        <v>0.3</v>
      </c>
      <c r="AR138" s="144" t="s">
        <v>204</v>
      </c>
      <c r="AS138" s="144">
        <v>65.81</v>
      </c>
      <c r="AT138" s="144" t="s">
        <v>61</v>
      </c>
      <c r="AU138" s="144" t="s">
        <v>61</v>
      </c>
      <c r="AV138" s="144" t="s">
        <v>61</v>
      </c>
      <c r="AW138" s="144" t="s">
        <v>61</v>
      </c>
      <c r="AX138" s="144" t="s">
        <v>61</v>
      </c>
      <c r="AY138" s="144" t="s">
        <v>691</v>
      </c>
      <c r="AZ138" s="144" t="s">
        <v>351</v>
      </c>
      <c r="BA138" s="144" t="s">
        <v>1381</v>
      </c>
      <c r="BB138" s="144" t="s">
        <v>61</v>
      </c>
      <c r="BC138" s="144" t="s">
        <v>63</v>
      </c>
      <c r="BD138" s="146" t="s">
        <v>1382</v>
      </c>
      <c r="BE138" s="144" t="s">
        <v>1383</v>
      </c>
      <c r="BF138" s="146" t="s">
        <v>1383</v>
      </c>
      <c r="BG138" s="144" t="s">
        <v>352</v>
      </c>
      <c r="BH138" s="144" t="s">
        <v>496</v>
      </c>
      <c r="BI138" s="144" t="s">
        <v>354</v>
      </c>
      <c r="BJ138" s="144" t="s">
        <v>208</v>
      </c>
      <c r="BK138" s="144" t="s">
        <v>64</v>
      </c>
      <c r="BL138" s="144" t="s">
        <v>61</v>
      </c>
      <c r="BM138" s="144" t="s">
        <v>209</v>
      </c>
    </row>
    <row r="139" spans="2:65" x14ac:dyDescent="0.3">
      <c r="B139" s="165">
        <f t="shared" si="54"/>
        <v>135</v>
      </c>
      <c r="C139" s="165" t="str">
        <f t="shared" si="55"/>
        <v>LHR</v>
      </c>
      <c r="D139" s="165" t="str">
        <f t="shared" si="56"/>
        <v>2025-09-28</v>
      </c>
      <c r="E139" s="165" t="str">
        <f t="shared" si="57"/>
        <v>99431913910</v>
      </c>
      <c r="F139" s="165" t="str">
        <f t="shared" si="58"/>
        <v>PGB022890213</v>
      </c>
      <c r="G139" s="165" t="str">
        <f t="shared" si="59"/>
        <v>전승현</v>
      </c>
      <c r="H139" s="166" t="str">
        <f t="shared" si="60"/>
        <v>목록(Manifest)</v>
      </c>
      <c r="I139" s="167">
        <f t="shared" si="61"/>
        <v>33.409999999999997</v>
      </c>
      <c r="J139" s="166" t="str">
        <f t="shared" si="62"/>
        <v>MODUBUY_UK (NYZ)</v>
      </c>
      <c r="K139" s="165">
        <f t="shared" si="63"/>
        <v>1</v>
      </c>
      <c r="L139" s="168">
        <f t="shared" si="64"/>
        <v>0.3</v>
      </c>
      <c r="M139" s="168">
        <f t="shared" si="65"/>
        <v>0.2</v>
      </c>
      <c r="N139" s="168">
        <f t="shared" si="66"/>
        <v>0.3</v>
      </c>
      <c r="O139" s="168">
        <f t="shared" si="67"/>
        <v>0.5</v>
      </c>
      <c r="P139" s="165" t="str">
        <f t="shared" si="68"/>
        <v>6094313737888</v>
      </c>
      <c r="Q139" s="167">
        <f t="shared" si="69"/>
        <v>0.13999999999999999</v>
      </c>
      <c r="R139" s="167">
        <f t="shared" si="70"/>
        <v>0.3</v>
      </c>
      <c r="S139" s="167">
        <f t="shared" si="71"/>
        <v>0.30000000000000004</v>
      </c>
      <c r="T139" s="169">
        <f t="shared" si="72"/>
        <v>6785</v>
      </c>
      <c r="U139" s="171">
        <v>0</v>
      </c>
      <c r="V139" s="170">
        <f t="shared" si="73"/>
        <v>0</v>
      </c>
      <c r="W139" s="171">
        <v>0</v>
      </c>
      <c r="X139" s="171">
        <f>(IF(VLOOKUP(VLOOKUP(AS139,[1]MAPPING!$B$16:$D$21,2,1),[1]MAPPING!$C$16:$E$21,2,0)=7000,0,VLOOKUP(VLOOKUP(AS139,[1]MAPPING!$B$16:$D$21,2,1),[1]MAPPING!$C$16:$E$21,2,0)))</f>
        <v>0</v>
      </c>
      <c r="Y139" s="171">
        <f>(K139*VLOOKUP(N139/K139,[1]MAPPING!$B$23:$C$30,2,10))</f>
        <v>0</v>
      </c>
      <c r="Z139" s="172">
        <f t="shared" si="74"/>
        <v>0</v>
      </c>
      <c r="AA139" s="172">
        <f t="shared" si="75"/>
        <v>0</v>
      </c>
      <c r="AB139" s="171">
        <v>0</v>
      </c>
      <c r="AC139" s="171">
        <f t="shared" si="76"/>
        <v>6785</v>
      </c>
      <c r="AD139" s="116">
        <f>ROUND(SUM(T139:AB139)/INVOICE!$I$5,2)</f>
        <v>4.87</v>
      </c>
      <c r="AF139" s="144" t="s">
        <v>1217</v>
      </c>
      <c r="AG139" s="144" t="s">
        <v>350</v>
      </c>
      <c r="AH139" s="144" t="s">
        <v>1218</v>
      </c>
      <c r="AI139" s="144" t="s">
        <v>1384</v>
      </c>
      <c r="AJ139" s="144" t="s">
        <v>1385</v>
      </c>
      <c r="AK139" s="144" t="s">
        <v>1386</v>
      </c>
      <c r="AL139" s="144" t="s">
        <v>1387</v>
      </c>
      <c r="AM139" s="144" t="s">
        <v>61</v>
      </c>
      <c r="AN139" s="144">
        <v>1</v>
      </c>
      <c r="AO139" s="144">
        <v>0.3</v>
      </c>
      <c r="AP139" s="144">
        <v>0.2</v>
      </c>
      <c r="AQ139" s="144">
        <v>0.3</v>
      </c>
      <c r="AR139" s="144" t="s">
        <v>204</v>
      </c>
      <c r="AS139" s="144">
        <v>33.409999999999997</v>
      </c>
      <c r="AT139" s="144" t="s">
        <v>61</v>
      </c>
      <c r="AU139" s="144" t="s">
        <v>61</v>
      </c>
      <c r="AV139" s="144" t="s">
        <v>61</v>
      </c>
      <c r="AW139" s="144" t="s">
        <v>61</v>
      </c>
      <c r="AX139" s="144" t="s">
        <v>61</v>
      </c>
      <c r="AY139" s="144" t="s">
        <v>691</v>
      </c>
      <c r="AZ139" s="144" t="s">
        <v>351</v>
      </c>
      <c r="BA139" s="144" t="s">
        <v>1381</v>
      </c>
      <c r="BB139" s="144" t="s">
        <v>61</v>
      </c>
      <c r="BC139" s="144" t="s">
        <v>63</v>
      </c>
      <c r="BD139" s="146" t="s">
        <v>1388</v>
      </c>
      <c r="BE139" s="144" t="s">
        <v>1389</v>
      </c>
      <c r="BF139" s="146" t="s">
        <v>1389</v>
      </c>
      <c r="BG139" s="144" t="s">
        <v>352</v>
      </c>
      <c r="BH139" s="144" t="s">
        <v>496</v>
      </c>
      <c r="BI139" s="144" t="s">
        <v>354</v>
      </c>
      <c r="BJ139" s="144" t="s">
        <v>208</v>
      </c>
      <c r="BK139" s="144" t="s">
        <v>64</v>
      </c>
      <c r="BL139" s="144" t="s">
        <v>61</v>
      </c>
      <c r="BM139" s="144" t="s">
        <v>209</v>
      </c>
    </row>
    <row r="140" spans="2:65" x14ac:dyDescent="0.3">
      <c r="B140" s="165">
        <f t="shared" si="54"/>
        <v>136</v>
      </c>
      <c r="C140" s="165" t="str">
        <f t="shared" si="55"/>
        <v>LHR</v>
      </c>
      <c r="D140" s="165" t="str">
        <f t="shared" si="56"/>
        <v>2025-09-28</v>
      </c>
      <c r="E140" s="165" t="str">
        <f t="shared" si="57"/>
        <v>99431913910</v>
      </c>
      <c r="F140" s="165" t="str">
        <f t="shared" si="58"/>
        <v>PGB022881798</v>
      </c>
      <c r="G140" s="165" t="str">
        <f t="shared" si="59"/>
        <v>전하율</v>
      </c>
      <c r="H140" s="166" t="str">
        <f t="shared" si="60"/>
        <v>목록(Manifest)</v>
      </c>
      <c r="I140" s="167">
        <f t="shared" si="61"/>
        <v>33.409999999999997</v>
      </c>
      <c r="J140" s="166" t="str">
        <f t="shared" si="62"/>
        <v>MODUBUY_UK (NYZ)</v>
      </c>
      <c r="K140" s="165">
        <f t="shared" si="63"/>
        <v>1</v>
      </c>
      <c r="L140" s="168">
        <f t="shared" si="64"/>
        <v>0.3</v>
      </c>
      <c r="M140" s="168">
        <f t="shared" si="65"/>
        <v>0.2</v>
      </c>
      <c r="N140" s="168">
        <f t="shared" si="66"/>
        <v>0.3</v>
      </c>
      <c r="O140" s="168">
        <f t="shared" si="67"/>
        <v>0.5</v>
      </c>
      <c r="P140" s="165" t="str">
        <f t="shared" si="68"/>
        <v>6094313738108</v>
      </c>
      <c r="Q140" s="167">
        <f t="shared" si="69"/>
        <v>0.13999999999999999</v>
      </c>
      <c r="R140" s="167">
        <f t="shared" si="70"/>
        <v>0.3</v>
      </c>
      <c r="S140" s="167">
        <f t="shared" si="71"/>
        <v>0.30000000000000004</v>
      </c>
      <c r="T140" s="169">
        <f t="shared" si="72"/>
        <v>6785</v>
      </c>
      <c r="U140" s="171">
        <v>0</v>
      </c>
      <c r="V140" s="170">
        <f t="shared" si="73"/>
        <v>0</v>
      </c>
      <c r="W140" s="171">
        <v>0</v>
      </c>
      <c r="X140" s="171">
        <f>(IF(VLOOKUP(VLOOKUP(AS140,[1]MAPPING!$B$16:$D$21,2,1),[1]MAPPING!$C$16:$E$21,2,0)=7000,0,VLOOKUP(VLOOKUP(AS140,[1]MAPPING!$B$16:$D$21,2,1),[1]MAPPING!$C$16:$E$21,2,0)))</f>
        <v>0</v>
      </c>
      <c r="Y140" s="171">
        <f>(K140*VLOOKUP(N140/K140,[1]MAPPING!$B$23:$C$30,2,10))</f>
        <v>0</v>
      </c>
      <c r="Z140" s="172">
        <f t="shared" si="74"/>
        <v>0</v>
      </c>
      <c r="AA140" s="172">
        <f t="shared" si="75"/>
        <v>0</v>
      </c>
      <c r="AB140" s="171">
        <v>0</v>
      </c>
      <c r="AC140" s="171">
        <f t="shared" si="76"/>
        <v>6785</v>
      </c>
      <c r="AD140" s="116">
        <f>ROUND(SUM(T140:AB140)/INVOICE!$I$5,2)</f>
        <v>4.87</v>
      </c>
      <c r="AF140" s="144" t="s">
        <v>1217</v>
      </c>
      <c r="AG140" s="144" t="s">
        <v>350</v>
      </c>
      <c r="AH140" s="144" t="s">
        <v>1218</v>
      </c>
      <c r="AI140" s="144" t="s">
        <v>1390</v>
      </c>
      <c r="AJ140" s="144" t="s">
        <v>1391</v>
      </c>
      <c r="AK140" s="144" t="s">
        <v>1392</v>
      </c>
      <c r="AL140" s="144" t="s">
        <v>1393</v>
      </c>
      <c r="AM140" s="144" t="s">
        <v>61</v>
      </c>
      <c r="AN140" s="144">
        <v>1</v>
      </c>
      <c r="AO140" s="144">
        <v>0.3</v>
      </c>
      <c r="AP140" s="144">
        <v>0.2</v>
      </c>
      <c r="AQ140" s="144">
        <v>0.3</v>
      </c>
      <c r="AR140" s="144" t="s">
        <v>204</v>
      </c>
      <c r="AS140" s="144">
        <v>33.409999999999997</v>
      </c>
      <c r="AT140" s="144" t="s">
        <v>61</v>
      </c>
      <c r="AU140" s="144" t="s">
        <v>61</v>
      </c>
      <c r="AV140" s="144" t="s">
        <v>61</v>
      </c>
      <c r="AW140" s="144" t="s">
        <v>61</v>
      </c>
      <c r="AX140" s="144" t="s">
        <v>61</v>
      </c>
      <c r="AY140" s="144" t="s">
        <v>691</v>
      </c>
      <c r="AZ140" s="144" t="s">
        <v>351</v>
      </c>
      <c r="BA140" s="144" t="s">
        <v>1381</v>
      </c>
      <c r="BB140" s="144" t="s">
        <v>61</v>
      </c>
      <c r="BC140" s="144" t="s">
        <v>63</v>
      </c>
      <c r="BD140" s="146" t="s">
        <v>1394</v>
      </c>
      <c r="BE140" s="144" t="s">
        <v>1395</v>
      </c>
      <c r="BF140" s="146" t="s">
        <v>1395</v>
      </c>
      <c r="BG140" s="144" t="s">
        <v>352</v>
      </c>
      <c r="BH140" s="144" t="s">
        <v>496</v>
      </c>
      <c r="BI140" s="144" t="s">
        <v>354</v>
      </c>
      <c r="BJ140" s="144" t="s">
        <v>208</v>
      </c>
      <c r="BK140" s="144" t="s">
        <v>64</v>
      </c>
      <c r="BL140" s="144" t="s">
        <v>61</v>
      </c>
      <c r="BM140" s="144" t="s">
        <v>209</v>
      </c>
    </row>
    <row r="141" spans="2:65" x14ac:dyDescent="0.3">
      <c r="B141" s="165">
        <f t="shared" si="54"/>
        <v>137</v>
      </c>
      <c r="C141" s="165" t="str">
        <f t="shared" si="55"/>
        <v>LHR</v>
      </c>
      <c r="D141" s="165" t="str">
        <f t="shared" si="56"/>
        <v>2025-09-28</v>
      </c>
      <c r="E141" s="165" t="str">
        <f t="shared" si="57"/>
        <v>99431913910</v>
      </c>
      <c r="F141" s="165" t="str">
        <f t="shared" si="58"/>
        <v>PGB022879242</v>
      </c>
      <c r="G141" s="165" t="str">
        <f t="shared" si="59"/>
        <v>김명희</v>
      </c>
      <c r="H141" s="166" t="str">
        <f t="shared" si="60"/>
        <v>일반(목록배제,Normal-Manifest Exception)</v>
      </c>
      <c r="I141" s="167">
        <f t="shared" si="61"/>
        <v>75.760000000000005</v>
      </c>
      <c r="J141" s="166" t="str">
        <f t="shared" si="62"/>
        <v>MODUBUY_UK (NYZ)</v>
      </c>
      <c r="K141" s="165">
        <f t="shared" si="63"/>
        <v>1</v>
      </c>
      <c r="L141" s="168">
        <f t="shared" si="64"/>
        <v>6.8</v>
      </c>
      <c r="M141" s="168">
        <f t="shared" si="65"/>
        <v>0.2</v>
      </c>
      <c r="N141" s="168">
        <f t="shared" si="66"/>
        <v>7</v>
      </c>
      <c r="O141" s="168">
        <f t="shared" si="67"/>
        <v>7</v>
      </c>
      <c r="P141" s="165" t="str">
        <f t="shared" si="68"/>
        <v>6094313738656</v>
      </c>
      <c r="Q141" s="167">
        <f t="shared" si="69"/>
        <v>0.13999999999999999</v>
      </c>
      <c r="R141" s="167">
        <f t="shared" si="70"/>
        <v>6.8</v>
      </c>
      <c r="S141" s="167">
        <f t="shared" si="71"/>
        <v>6.8000000000000007</v>
      </c>
      <c r="T141" s="169">
        <f t="shared" si="72"/>
        <v>38960</v>
      </c>
      <c r="U141" s="171">
        <v>0</v>
      </c>
      <c r="V141" s="170">
        <f t="shared" si="73"/>
        <v>0</v>
      </c>
      <c r="W141" s="171">
        <v>0</v>
      </c>
      <c r="X141" s="171">
        <f>(IF(VLOOKUP(VLOOKUP(AS141,[1]MAPPING!$B$16:$D$21,2,1),[1]MAPPING!$C$16:$E$21,2,0)=7000,0,VLOOKUP(VLOOKUP(AS141,[1]MAPPING!$B$16:$D$21,2,1),[1]MAPPING!$C$16:$E$21,2,0)))</f>
        <v>0</v>
      </c>
      <c r="Y141" s="171">
        <f>(K141*VLOOKUP(N141/K141,[1]MAPPING!$B$23:$C$30,2,10))</f>
        <v>1200</v>
      </c>
      <c r="Z141" s="172">
        <f t="shared" si="74"/>
        <v>0</v>
      </c>
      <c r="AA141" s="172">
        <f t="shared" si="75"/>
        <v>0</v>
      </c>
      <c r="AB141" s="171">
        <v>0</v>
      </c>
      <c r="AC141" s="171">
        <f t="shared" si="76"/>
        <v>40160</v>
      </c>
      <c r="AD141" s="116">
        <f>ROUND(SUM(T141:AB141)/INVOICE!$I$5,2)</f>
        <v>28.81</v>
      </c>
      <c r="AF141" s="144" t="s">
        <v>1217</v>
      </c>
      <c r="AG141" s="144" t="s">
        <v>350</v>
      </c>
      <c r="AH141" s="144" t="s">
        <v>1218</v>
      </c>
      <c r="AI141" s="144" t="s">
        <v>1396</v>
      </c>
      <c r="AJ141" s="144" t="s">
        <v>1397</v>
      </c>
      <c r="AK141" s="144" t="s">
        <v>1398</v>
      </c>
      <c r="AL141" s="144" t="s">
        <v>1399</v>
      </c>
      <c r="AM141" s="144" t="s">
        <v>61</v>
      </c>
      <c r="AN141" s="144">
        <v>1</v>
      </c>
      <c r="AO141" s="144">
        <v>6.8</v>
      </c>
      <c r="AP141" s="144">
        <v>0.2</v>
      </c>
      <c r="AQ141" s="144">
        <v>7</v>
      </c>
      <c r="AR141" s="144" t="s">
        <v>66</v>
      </c>
      <c r="AS141" s="144">
        <v>75.760000000000005</v>
      </c>
      <c r="AT141" s="144" t="s">
        <v>62</v>
      </c>
      <c r="AU141" s="144" t="s">
        <v>62</v>
      </c>
      <c r="AV141" s="144" t="s">
        <v>62</v>
      </c>
      <c r="AW141" s="144" t="s">
        <v>61</v>
      </c>
      <c r="AX141" s="144" t="s">
        <v>61</v>
      </c>
      <c r="AY141" s="144" t="s">
        <v>691</v>
      </c>
      <c r="AZ141" s="144" t="s">
        <v>351</v>
      </c>
      <c r="BA141" s="144" t="s">
        <v>516</v>
      </c>
      <c r="BB141" s="144" t="s">
        <v>61</v>
      </c>
      <c r="BC141" s="144" t="s">
        <v>63</v>
      </c>
      <c r="BD141" s="146" t="s">
        <v>1400</v>
      </c>
      <c r="BE141" s="144" t="s">
        <v>1401</v>
      </c>
      <c r="BF141" s="146" t="s">
        <v>1401</v>
      </c>
      <c r="BG141" s="144" t="s">
        <v>352</v>
      </c>
      <c r="BH141" s="144" t="s">
        <v>496</v>
      </c>
      <c r="BI141" s="144" t="s">
        <v>354</v>
      </c>
      <c r="BJ141" s="144" t="s">
        <v>208</v>
      </c>
      <c r="BK141" s="144" t="s">
        <v>64</v>
      </c>
      <c r="BL141" s="144" t="s">
        <v>61</v>
      </c>
      <c r="BM141" s="144" t="s">
        <v>209</v>
      </c>
    </row>
    <row r="142" spans="2:65" x14ac:dyDescent="0.3">
      <c r="B142" s="165">
        <f t="shared" si="54"/>
        <v>138</v>
      </c>
      <c r="C142" s="165" t="str">
        <f t="shared" si="55"/>
        <v>LHR</v>
      </c>
      <c r="D142" s="165" t="str">
        <f t="shared" si="56"/>
        <v>2025-09-28</v>
      </c>
      <c r="E142" s="165" t="str">
        <f t="shared" si="57"/>
        <v>99431913910</v>
      </c>
      <c r="F142" s="165" t="str">
        <f t="shared" si="58"/>
        <v>PGB022849793</v>
      </c>
      <c r="G142" s="165" t="str">
        <f t="shared" si="59"/>
        <v>김지윤</v>
      </c>
      <c r="H142" s="166" t="str">
        <f t="shared" si="60"/>
        <v>목록(Manifest)</v>
      </c>
      <c r="I142" s="167">
        <f t="shared" si="61"/>
        <v>97.54</v>
      </c>
      <c r="J142" s="166" t="str">
        <f t="shared" si="62"/>
        <v>MODUBUY_UK (NYZ)</v>
      </c>
      <c r="K142" s="165">
        <f t="shared" si="63"/>
        <v>1</v>
      </c>
      <c r="L142" s="168">
        <f t="shared" si="64"/>
        <v>0.5</v>
      </c>
      <c r="M142" s="168">
        <f t="shared" si="65"/>
        <v>0.2</v>
      </c>
      <c r="N142" s="168">
        <f t="shared" si="66"/>
        <v>0.5</v>
      </c>
      <c r="O142" s="168">
        <f t="shared" si="67"/>
        <v>0.5</v>
      </c>
      <c r="P142" s="165" t="str">
        <f t="shared" si="68"/>
        <v>6094313738507</v>
      </c>
      <c r="Q142" s="167">
        <f t="shared" si="69"/>
        <v>0.13999999999999999</v>
      </c>
      <c r="R142" s="167">
        <f t="shared" si="70"/>
        <v>0.5</v>
      </c>
      <c r="S142" s="167">
        <f t="shared" si="71"/>
        <v>0.5</v>
      </c>
      <c r="T142" s="169">
        <f t="shared" si="72"/>
        <v>7775</v>
      </c>
      <c r="U142" s="171">
        <v>0</v>
      </c>
      <c r="V142" s="170">
        <f t="shared" si="73"/>
        <v>0</v>
      </c>
      <c r="W142" s="171">
        <v>0</v>
      </c>
      <c r="X142" s="171">
        <f>(IF(VLOOKUP(VLOOKUP(AS142,[1]MAPPING!$B$16:$D$21,2,1),[1]MAPPING!$C$16:$E$21,2,0)=7000,0,VLOOKUP(VLOOKUP(AS142,[1]MAPPING!$B$16:$D$21,2,1),[1]MAPPING!$C$16:$E$21,2,0)))</f>
        <v>0</v>
      </c>
      <c r="Y142" s="171">
        <f>(K142*VLOOKUP(N142/K142,[1]MAPPING!$B$23:$C$30,2,10))</f>
        <v>0</v>
      </c>
      <c r="Z142" s="172">
        <f t="shared" si="74"/>
        <v>0</v>
      </c>
      <c r="AA142" s="172">
        <f t="shared" si="75"/>
        <v>0</v>
      </c>
      <c r="AB142" s="171">
        <v>0</v>
      </c>
      <c r="AC142" s="171">
        <f t="shared" si="76"/>
        <v>7775</v>
      </c>
      <c r="AD142" s="116">
        <f>ROUND(SUM(T142:AB142)/INVOICE!$I$5,2)</f>
        <v>5.58</v>
      </c>
      <c r="AF142" s="144" t="s">
        <v>1217</v>
      </c>
      <c r="AG142" s="144" t="s">
        <v>350</v>
      </c>
      <c r="AH142" s="144" t="s">
        <v>1218</v>
      </c>
      <c r="AI142" s="144" t="s">
        <v>1402</v>
      </c>
      <c r="AJ142" s="144" t="s">
        <v>1403</v>
      </c>
      <c r="AK142" s="144" t="s">
        <v>1404</v>
      </c>
      <c r="AL142" s="144" t="s">
        <v>1405</v>
      </c>
      <c r="AM142" s="144" t="s">
        <v>61</v>
      </c>
      <c r="AN142" s="144">
        <v>1</v>
      </c>
      <c r="AO142" s="144">
        <v>0.5</v>
      </c>
      <c r="AP142" s="144">
        <v>0.2</v>
      </c>
      <c r="AQ142" s="144">
        <v>0.5</v>
      </c>
      <c r="AR142" s="144" t="s">
        <v>204</v>
      </c>
      <c r="AS142" s="144">
        <v>97.54</v>
      </c>
      <c r="AT142" s="144" t="s">
        <v>62</v>
      </c>
      <c r="AU142" s="144" t="s">
        <v>62</v>
      </c>
      <c r="AV142" s="144" t="s">
        <v>62</v>
      </c>
      <c r="AW142" s="144" t="s">
        <v>61</v>
      </c>
      <c r="AX142" s="144" t="s">
        <v>61</v>
      </c>
      <c r="AY142" s="144" t="s">
        <v>691</v>
      </c>
      <c r="AZ142" s="144" t="s">
        <v>351</v>
      </c>
      <c r="BA142" s="144" t="s">
        <v>1406</v>
      </c>
      <c r="BB142" s="144" t="s">
        <v>61</v>
      </c>
      <c r="BC142" s="144" t="s">
        <v>63</v>
      </c>
      <c r="BD142" s="146" t="s">
        <v>1407</v>
      </c>
      <c r="BE142" s="144" t="s">
        <v>1408</v>
      </c>
      <c r="BF142" s="146" t="s">
        <v>1408</v>
      </c>
      <c r="BG142" s="144" t="s">
        <v>352</v>
      </c>
      <c r="BH142" s="144" t="s">
        <v>496</v>
      </c>
      <c r="BI142" s="144" t="s">
        <v>354</v>
      </c>
      <c r="BJ142" s="144" t="s">
        <v>208</v>
      </c>
      <c r="BK142" s="144" t="s">
        <v>64</v>
      </c>
      <c r="BL142" s="144" t="s">
        <v>61</v>
      </c>
      <c r="BM142" s="144" t="s">
        <v>209</v>
      </c>
    </row>
    <row r="143" spans="2:65" x14ac:dyDescent="0.3">
      <c r="B143" s="165">
        <f t="shared" si="54"/>
        <v>139</v>
      </c>
      <c r="C143" s="165" t="str">
        <f t="shared" si="55"/>
        <v>LHR</v>
      </c>
      <c r="D143" s="165" t="str">
        <f t="shared" si="56"/>
        <v>2025-09-28</v>
      </c>
      <c r="E143" s="165" t="str">
        <f t="shared" si="57"/>
        <v>99431913910</v>
      </c>
      <c r="F143" s="165" t="str">
        <f t="shared" si="58"/>
        <v>PGB022868372</v>
      </c>
      <c r="G143" s="165" t="str">
        <f t="shared" si="59"/>
        <v>조아현</v>
      </c>
      <c r="H143" s="166" t="str">
        <f t="shared" si="60"/>
        <v>목록(Manifest)</v>
      </c>
      <c r="I143" s="167">
        <f t="shared" si="61"/>
        <v>64.13</v>
      </c>
      <c r="J143" s="166" t="str">
        <f t="shared" si="62"/>
        <v>MODUBUY_UK (NYZ)</v>
      </c>
      <c r="K143" s="165">
        <f t="shared" si="63"/>
        <v>1</v>
      </c>
      <c r="L143" s="168">
        <f t="shared" si="64"/>
        <v>0.4</v>
      </c>
      <c r="M143" s="168">
        <f t="shared" si="65"/>
        <v>0.2</v>
      </c>
      <c r="N143" s="168">
        <f t="shared" si="66"/>
        <v>0.4</v>
      </c>
      <c r="O143" s="168">
        <f t="shared" si="67"/>
        <v>0.5</v>
      </c>
      <c r="P143" s="165" t="str">
        <f t="shared" si="68"/>
        <v>6094313739204</v>
      </c>
      <c r="Q143" s="167">
        <f t="shared" si="69"/>
        <v>0.13999999999999999</v>
      </c>
      <c r="R143" s="167">
        <f t="shared" si="70"/>
        <v>0.4</v>
      </c>
      <c r="S143" s="167">
        <f t="shared" si="71"/>
        <v>0.4</v>
      </c>
      <c r="T143" s="169">
        <f t="shared" si="72"/>
        <v>7280</v>
      </c>
      <c r="U143" s="171">
        <v>0</v>
      </c>
      <c r="V143" s="170">
        <f t="shared" si="73"/>
        <v>0</v>
      </c>
      <c r="W143" s="171">
        <v>0</v>
      </c>
      <c r="X143" s="171">
        <f>(IF(VLOOKUP(VLOOKUP(AS143,[1]MAPPING!$B$16:$D$21,2,1),[1]MAPPING!$C$16:$E$21,2,0)=7000,0,VLOOKUP(VLOOKUP(AS143,[1]MAPPING!$B$16:$D$21,2,1),[1]MAPPING!$C$16:$E$21,2,0)))</f>
        <v>0</v>
      </c>
      <c r="Y143" s="171">
        <f>(K143*VLOOKUP(N143/K143,[1]MAPPING!$B$23:$C$30,2,10))</f>
        <v>0</v>
      </c>
      <c r="Z143" s="172">
        <f t="shared" si="74"/>
        <v>0</v>
      </c>
      <c r="AA143" s="172">
        <f t="shared" si="75"/>
        <v>0</v>
      </c>
      <c r="AB143" s="171">
        <v>0</v>
      </c>
      <c r="AC143" s="171">
        <f t="shared" si="76"/>
        <v>7280</v>
      </c>
      <c r="AD143" s="116">
        <f>ROUND(SUM(T143:AB143)/INVOICE!$I$5,2)</f>
        <v>5.22</v>
      </c>
      <c r="AF143" s="144" t="s">
        <v>1217</v>
      </c>
      <c r="AG143" s="144" t="s">
        <v>350</v>
      </c>
      <c r="AH143" s="144" t="s">
        <v>1218</v>
      </c>
      <c r="AI143" s="144" t="s">
        <v>1409</v>
      </c>
      <c r="AJ143" s="144" t="s">
        <v>1410</v>
      </c>
      <c r="AK143" s="144" t="s">
        <v>1411</v>
      </c>
      <c r="AL143" s="144" t="s">
        <v>232</v>
      </c>
      <c r="AM143" s="144" t="s">
        <v>61</v>
      </c>
      <c r="AN143" s="144">
        <v>1</v>
      </c>
      <c r="AO143" s="144">
        <v>0.4</v>
      </c>
      <c r="AP143" s="144">
        <v>0.2</v>
      </c>
      <c r="AQ143" s="144">
        <v>0.4</v>
      </c>
      <c r="AR143" s="144" t="s">
        <v>204</v>
      </c>
      <c r="AS143" s="144">
        <v>64.13</v>
      </c>
      <c r="AT143" s="144" t="s">
        <v>62</v>
      </c>
      <c r="AU143" s="144" t="s">
        <v>62</v>
      </c>
      <c r="AV143" s="144" t="s">
        <v>62</v>
      </c>
      <c r="AW143" s="144" t="s">
        <v>61</v>
      </c>
      <c r="AX143" s="144" t="s">
        <v>61</v>
      </c>
      <c r="AY143" s="144" t="s">
        <v>691</v>
      </c>
      <c r="AZ143" s="144" t="s">
        <v>351</v>
      </c>
      <c r="BA143" s="144" t="s">
        <v>1412</v>
      </c>
      <c r="BB143" s="144" t="s">
        <v>61</v>
      </c>
      <c r="BC143" s="144" t="s">
        <v>63</v>
      </c>
      <c r="BD143" s="146" t="s">
        <v>1413</v>
      </c>
      <c r="BE143" s="144" t="s">
        <v>1414</v>
      </c>
      <c r="BF143" s="146" t="s">
        <v>1414</v>
      </c>
      <c r="BG143" s="144" t="s">
        <v>352</v>
      </c>
      <c r="BH143" s="144" t="s">
        <v>496</v>
      </c>
      <c r="BI143" s="144" t="s">
        <v>354</v>
      </c>
      <c r="BJ143" s="144" t="s">
        <v>208</v>
      </c>
      <c r="BK143" s="144" t="s">
        <v>64</v>
      </c>
      <c r="BL143" s="144" t="s">
        <v>61</v>
      </c>
      <c r="BM143" s="144" t="s">
        <v>209</v>
      </c>
    </row>
    <row r="144" spans="2:65" x14ac:dyDescent="0.3">
      <c r="B144" s="165">
        <f t="shared" si="54"/>
        <v>140</v>
      </c>
      <c r="C144" s="165" t="str">
        <f t="shared" si="55"/>
        <v>LHR</v>
      </c>
      <c r="D144" s="165" t="str">
        <f t="shared" si="56"/>
        <v>2025-09-28</v>
      </c>
      <c r="E144" s="165" t="str">
        <f t="shared" si="57"/>
        <v>99431913910</v>
      </c>
      <c r="F144" s="165" t="str">
        <f t="shared" si="58"/>
        <v>PGB022850689</v>
      </c>
      <c r="G144" s="165" t="str">
        <f t="shared" si="59"/>
        <v>박형섭</v>
      </c>
      <c r="H144" s="166" t="str">
        <f t="shared" si="60"/>
        <v>일반(목록배제,Normal-Manifest Exception)</v>
      </c>
      <c r="I144" s="167">
        <f t="shared" si="61"/>
        <v>86.7</v>
      </c>
      <c r="J144" s="166" t="str">
        <f t="shared" si="62"/>
        <v>MODUBUY_UK (NYZ)</v>
      </c>
      <c r="K144" s="165">
        <f t="shared" si="63"/>
        <v>1</v>
      </c>
      <c r="L144" s="168">
        <f t="shared" si="64"/>
        <v>2.4</v>
      </c>
      <c r="M144" s="168">
        <f t="shared" si="65"/>
        <v>0.2</v>
      </c>
      <c r="N144" s="168">
        <f t="shared" si="66"/>
        <v>2.4</v>
      </c>
      <c r="O144" s="168">
        <f t="shared" si="67"/>
        <v>2.5</v>
      </c>
      <c r="P144" s="165" t="str">
        <f t="shared" si="68"/>
        <v>6094313738276</v>
      </c>
      <c r="Q144" s="167">
        <f t="shared" si="69"/>
        <v>0.13999999999999999</v>
      </c>
      <c r="R144" s="167">
        <f t="shared" si="70"/>
        <v>2.4</v>
      </c>
      <c r="S144" s="167">
        <f t="shared" si="71"/>
        <v>2.4000000000000004</v>
      </c>
      <c r="T144" s="169">
        <f t="shared" si="72"/>
        <v>17180</v>
      </c>
      <c r="U144" s="171">
        <v>0</v>
      </c>
      <c r="V144" s="170">
        <f t="shared" si="73"/>
        <v>0</v>
      </c>
      <c r="W144" s="171">
        <v>0</v>
      </c>
      <c r="X144" s="171">
        <f>(IF(VLOOKUP(VLOOKUP(AS144,[1]MAPPING!$B$16:$D$21,2,1),[1]MAPPING!$C$16:$E$21,2,0)=7000,0,VLOOKUP(VLOOKUP(AS144,[1]MAPPING!$B$16:$D$21,2,1),[1]MAPPING!$C$16:$E$21,2,0)))</f>
        <v>0</v>
      </c>
      <c r="Y144" s="171">
        <f>(K144*VLOOKUP(N144/K144,[1]MAPPING!$B$23:$C$30,2,10))</f>
        <v>550</v>
      </c>
      <c r="Z144" s="172">
        <f t="shared" si="74"/>
        <v>0</v>
      </c>
      <c r="AA144" s="172">
        <f t="shared" si="75"/>
        <v>0</v>
      </c>
      <c r="AB144" s="171">
        <v>0</v>
      </c>
      <c r="AC144" s="171">
        <f t="shared" si="76"/>
        <v>17730</v>
      </c>
      <c r="AD144" s="116">
        <f>ROUND(SUM(T144:AB144)/INVOICE!$I$5,2)</f>
        <v>12.72</v>
      </c>
      <c r="AF144" s="144" t="s">
        <v>1217</v>
      </c>
      <c r="AG144" s="144" t="s">
        <v>350</v>
      </c>
      <c r="AH144" s="144" t="s">
        <v>1218</v>
      </c>
      <c r="AI144" s="144" t="s">
        <v>1415</v>
      </c>
      <c r="AJ144" s="144" t="s">
        <v>1416</v>
      </c>
      <c r="AK144" s="144" t="s">
        <v>1417</v>
      </c>
      <c r="AL144" s="144" t="s">
        <v>1418</v>
      </c>
      <c r="AM144" s="144" t="s">
        <v>61</v>
      </c>
      <c r="AN144" s="144">
        <v>1</v>
      </c>
      <c r="AO144" s="144">
        <v>2.4</v>
      </c>
      <c r="AP144" s="144">
        <v>0.2</v>
      </c>
      <c r="AQ144" s="144">
        <v>2.4</v>
      </c>
      <c r="AR144" s="144" t="s">
        <v>66</v>
      </c>
      <c r="AS144" s="144">
        <v>86.7</v>
      </c>
      <c r="AT144" s="144" t="s">
        <v>62</v>
      </c>
      <c r="AU144" s="144" t="s">
        <v>62</v>
      </c>
      <c r="AV144" s="144" t="s">
        <v>62</v>
      </c>
      <c r="AW144" s="144" t="s">
        <v>61</v>
      </c>
      <c r="AX144" s="144" t="s">
        <v>61</v>
      </c>
      <c r="AY144" s="144" t="s">
        <v>691</v>
      </c>
      <c r="AZ144" s="144" t="s">
        <v>351</v>
      </c>
      <c r="BA144" s="144" t="s">
        <v>516</v>
      </c>
      <c r="BB144" s="144" t="s">
        <v>61</v>
      </c>
      <c r="BC144" s="144" t="s">
        <v>63</v>
      </c>
      <c r="BD144" s="146" t="s">
        <v>1419</v>
      </c>
      <c r="BE144" s="144" t="s">
        <v>1420</v>
      </c>
      <c r="BF144" s="146" t="s">
        <v>1420</v>
      </c>
      <c r="BG144" s="144" t="s">
        <v>352</v>
      </c>
      <c r="BH144" s="144" t="s">
        <v>496</v>
      </c>
      <c r="BI144" s="144" t="s">
        <v>354</v>
      </c>
      <c r="BJ144" s="144" t="s">
        <v>208</v>
      </c>
      <c r="BK144" s="144" t="s">
        <v>64</v>
      </c>
      <c r="BL144" s="144" t="s">
        <v>61</v>
      </c>
      <c r="BM144" s="144" t="s">
        <v>209</v>
      </c>
    </row>
    <row r="145" spans="2:65" x14ac:dyDescent="0.3">
      <c r="B145" s="165">
        <f t="shared" si="54"/>
        <v>141</v>
      </c>
      <c r="C145" s="165" t="str">
        <f t="shared" si="55"/>
        <v>LHR</v>
      </c>
      <c r="D145" s="165" t="str">
        <f t="shared" si="56"/>
        <v>2025-09-28</v>
      </c>
      <c r="E145" s="165" t="str">
        <f t="shared" si="57"/>
        <v>99431913910</v>
      </c>
      <c r="F145" s="165" t="str">
        <f t="shared" si="58"/>
        <v>PGB022859015</v>
      </c>
      <c r="G145" s="165" t="str">
        <f t="shared" si="59"/>
        <v>배서희</v>
      </c>
      <c r="H145" s="166" t="str">
        <f t="shared" si="60"/>
        <v>목록(Manifest)</v>
      </c>
      <c r="I145" s="167">
        <f t="shared" si="61"/>
        <v>134.99</v>
      </c>
      <c r="J145" s="166" t="str">
        <f t="shared" si="62"/>
        <v>MODUBUY_UK (NYZ)</v>
      </c>
      <c r="K145" s="165">
        <f t="shared" si="63"/>
        <v>1</v>
      </c>
      <c r="L145" s="168">
        <f t="shared" si="64"/>
        <v>0.7</v>
      </c>
      <c r="M145" s="168">
        <f t="shared" si="65"/>
        <v>0.2</v>
      </c>
      <c r="N145" s="168">
        <f t="shared" si="66"/>
        <v>0.7</v>
      </c>
      <c r="O145" s="168">
        <f t="shared" si="67"/>
        <v>1</v>
      </c>
      <c r="P145" s="165" t="str">
        <f t="shared" si="68"/>
        <v>6094313739338</v>
      </c>
      <c r="Q145" s="167">
        <f t="shared" si="69"/>
        <v>0.13999999999999999</v>
      </c>
      <c r="R145" s="167">
        <f t="shared" si="70"/>
        <v>0.7</v>
      </c>
      <c r="S145" s="167">
        <f t="shared" si="71"/>
        <v>0.70000000000000007</v>
      </c>
      <c r="T145" s="169">
        <f t="shared" si="72"/>
        <v>8765</v>
      </c>
      <c r="U145" s="171">
        <v>0</v>
      </c>
      <c r="V145" s="170">
        <f t="shared" si="73"/>
        <v>0</v>
      </c>
      <c r="W145" s="171">
        <v>0</v>
      </c>
      <c r="X145" s="171">
        <f>(IF(VLOOKUP(VLOOKUP(AS145,[1]MAPPING!$B$16:$D$21,2,1),[1]MAPPING!$C$16:$E$21,2,0)=7000,0,VLOOKUP(VLOOKUP(AS145,[1]MAPPING!$B$16:$D$21,2,1),[1]MAPPING!$C$16:$E$21,2,0)))</f>
        <v>0</v>
      </c>
      <c r="Y145" s="171">
        <f>(K145*VLOOKUP(N145/K145,[1]MAPPING!$B$23:$C$30,2,10))</f>
        <v>0</v>
      </c>
      <c r="Z145" s="172">
        <f t="shared" si="74"/>
        <v>0</v>
      </c>
      <c r="AA145" s="172">
        <f t="shared" si="75"/>
        <v>0</v>
      </c>
      <c r="AB145" s="171">
        <v>0</v>
      </c>
      <c r="AC145" s="171">
        <f t="shared" si="76"/>
        <v>8765</v>
      </c>
      <c r="AD145" s="116">
        <f>ROUND(SUM(T145:AB145)/INVOICE!$I$5,2)</f>
        <v>6.29</v>
      </c>
      <c r="AF145" s="144" t="s">
        <v>1217</v>
      </c>
      <c r="AG145" s="144" t="s">
        <v>350</v>
      </c>
      <c r="AH145" s="144" t="s">
        <v>1218</v>
      </c>
      <c r="AI145" s="144" t="s">
        <v>1421</v>
      </c>
      <c r="AJ145" s="144" t="s">
        <v>362</v>
      </c>
      <c r="AK145" s="144" t="s">
        <v>363</v>
      </c>
      <c r="AL145" s="144" t="s">
        <v>364</v>
      </c>
      <c r="AM145" s="144" t="s">
        <v>61</v>
      </c>
      <c r="AN145" s="144">
        <v>1</v>
      </c>
      <c r="AO145" s="144">
        <v>0.7</v>
      </c>
      <c r="AP145" s="144">
        <v>0.2</v>
      </c>
      <c r="AQ145" s="144">
        <v>0.7</v>
      </c>
      <c r="AR145" s="144" t="s">
        <v>204</v>
      </c>
      <c r="AS145" s="144">
        <v>134.99</v>
      </c>
      <c r="AT145" s="144" t="s">
        <v>62</v>
      </c>
      <c r="AU145" s="144" t="s">
        <v>62</v>
      </c>
      <c r="AV145" s="144" t="s">
        <v>62</v>
      </c>
      <c r="AW145" s="144" t="s">
        <v>61</v>
      </c>
      <c r="AX145" s="144" t="s">
        <v>61</v>
      </c>
      <c r="AY145" s="144" t="s">
        <v>691</v>
      </c>
      <c r="AZ145" s="144" t="s">
        <v>351</v>
      </c>
      <c r="BA145" s="144" t="s">
        <v>365</v>
      </c>
      <c r="BB145" s="144" t="s">
        <v>61</v>
      </c>
      <c r="BC145" s="144" t="s">
        <v>63</v>
      </c>
      <c r="BD145" s="146" t="s">
        <v>1422</v>
      </c>
      <c r="BE145" s="144" t="s">
        <v>1423</v>
      </c>
      <c r="BF145" s="146" t="s">
        <v>1423</v>
      </c>
      <c r="BG145" s="144" t="s">
        <v>352</v>
      </c>
      <c r="BH145" s="144" t="s">
        <v>496</v>
      </c>
      <c r="BI145" s="144" t="s">
        <v>354</v>
      </c>
      <c r="BJ145" s="144" t="s">
        <v>208</v>
      </c>
      <c r="BK145" s="144" t="s">
        <v>64</v>
      </c>
      <c r="BL145" s="144" t="s">
        <v>61</v>
      </c>
      <c r="BM145" s="144" t="s">
        <v>209</v>
      </c>
    </row>
    <row r="146" spans="2:65" x14ac:dyDescent="0.3">
      <c r="B146" s="165">
        <f t="shared" si="54"/>
        <v>142</v>
      </c>
      <c r="C146" s="165" t="str">
        <f t="shared" si="55"/>
        <v>LHR</v>
      </c>
      <c r="D146" s="165" t="str">
        <f t="shared" si="56"/>
        <v>2025-09-28</v>
      </c>
      <c r="E146" s="165" t="str">
        <f t="shared" si="57"/>
        <v>99431913910</v>
      </c>
      <c r="F146" s="165" t="str">
        <f t="shared" si="58"/>
        <v>PGB019639130</v>
      </c>
      <c r="G146" s="165" t="str">
        <f t="shared" si="59"/>
        <v>신성우</v>
      </c>
      <c r="H146" s="166" t="str">
        <f t="shared" si="60"/>
        <v>목록(Manifest)</v>
      </c>
      <c r="I146" s="167">
        <f t="shared" si="61"/>
        <v>128.26</v>
      </c>
      <c r="J146" s="166" t="str">
        <f t="shared" si="62"/>
        <v>MODUBUY_UK (NYZ)</v>
      </c>
      <c r="K146" s="165">
        <f t="shared" si="63"/>
        <v>1</v>
      </c>
      <c r="L146" s="168">
        <f t="shared" si="64"/>
        <v>0.7</v>
      </c>
      <c r="M146" s="168">
        <f t="shared" si="65"/>
        <v>0.2</v>
      </c>
      <c r="N146" s="168">
        <f t="shared" si="66"/>
        <v>0.7</v>
      </c>
      <c r="O146" s="168">
        <f t="shared" si="67"/>
        <v>1</v>
      </c>
      <c r="P146" s="165" t="str">
        <f t="shared" si="68"/>
        <v>6094313738865</v>
      </c>
      <c r="Q146" s="167">
        <f t="shared" si="69"/>
        <v>0.13999999999999999</v>
      </c>
      <c r="R146" s="167">
        <f t="shared" si="70"/>
        <v>0.7</v>
      </c>
      <c r="S146" s="167">
        <f t="shared" si="71"/>
        <v>0.70000000000000007</v>
      </c>
      <c r="T146" s="169">
        <f t="shared" si="72"/>
        <v>8765</v>
      </c>
      <c r="U146" s="171">
        <v>0</v>
      </c>
      <c r="V146" s="170">
        <f t="shared" si="73"/>
        <v>0</v>
      </c>
      <c r="W146" s="171">
        <v>0</v>
      </c>
      <c r="X146" s="171">
        <f>(IF(VLOOKUP(VLOOKUP(AS146,[1]MAPPING!$B$16:$D$21,2,1),[1]MAPPING!$C$16:$E$21,2,0)=7000,0,VLOOKUP(VLOOKUP(AS146,[1]MAPPING!$B$16:$D$21,2,1),[1]MAPPING!$C$16:$E$21,2,0)))</f>
        <v>0</v>
      </c>
      <c r="Y146" s="171">
        <f>(K146*VLOOKUP(N146/K146,[1]MAPPING!$B$23:$C$30,2,10))</f>
        <v>0</v>
      </c>
      <c r="Z146" s="172">
        <f t="shared" si="74"/>
        <v>0</v>
      </c>
      <c r="AA146" s="172">
        <f t="shared" si="75"/>
        <v>0</v>
      </c>
      <c r="AB146" s="171">
        <v>0</v>
      </c>
      <c r="AC146" s="171">
        <f t="shared" si="76"/>
        <v>8765</v>
      </c>
      <c r="AD146" s="116">
        <f>ROUND(SUM(T146:AB146)/INVOICE!$I$5,2)</f>
        <v>6.29</v>
      </c>
      <c r="AF146" s="144" t="s">
        <v>1217</v>
      </c>
      <c r="AG146" s="144" t="s">
        <v>350</v>
      </c>
      <c r="AH146" s="144" t="s">
        <v>1218</v>
      </c>
      <c r="AI146" s="144" t="s">
        <v>1424</v>
      </c>
      <c r="AJ146" s="144" t="s">
        <v>1425</v>
      </c>
      <c r="AK146" s="144" t="s">
        <v>1426</v>
      </c>
      <c r="AL146" s="144" t="s">
        <v>607</v>
      </c>
      <c r="AM146" s="144" t="s">
        <v>61</v>
      </c>
      <c r="AN146" s="144">
        <v>1</v>
      </c>
      <c r="AO146" s="144">
        <v>0.7</v>
      </c>
      <c r="AP146" s="144">
        <v>0.2</v>
      </c>
      <c r="AQ146" s="144">
        <v>0.7</v>
      </c>
      <c r="AR146" s="144" t="s">
        <v>204</v>
      </c>
      <c r="AS146" s="144">
        <v>128.26</v>
      </c>
      <c r="AT146" s="144" t="s">
        <v>61</v>
      </c>
      <c r="AU146" s="144" t="s">
        <v>61</v>
      </c>
      <c r="AV146" s="144" t="s">
        <v>61</v>
      </c>
      <c r="AW146" s="144" t="s">
        <v>61</v>
      </c>
      <c r="AX146" s="144" t="s">
        <v>61</v>
      </c>
      <c r="AY146" s="144" t="s">
        <v>691</v>
      </c>
      <c r="AZ146" s="144" t="s">
        <v>351</v>
      </c>
      <c r="BA146" s="144" t="s">
        <v>1412</v>
      </c>
      <c r="BB146" s="144" t="s">
        <v>61</v>
      </c>
      <c r="BC146" s="144" t="s">
        <v>63</v>
      </c>
      <c r="BD146" s="146" t="s">
        <v>1427</v>
      </c>
      <c r="BE146" s="144" t="s">
        <v>1428</v>
      </c>
      <c r="BF146" s="146" t="s">
        <v>1428</v>
      </c>
      <c r="BG146" s="144" t="s">
        <v>352</v>
      </c>
      <c r="BH146" s="144" t="s">
        <v>496</v>
      </c>
      <c r="BI146" s="144" t="s">
        <v>354</v>
      </c>
      <c r="BJ146" s="144" t="s">
        <v>208</v>
      </c>
      <c r="BK146" s="144" t="s">
        <v>64</v>
      </c>
      <c r="BL146" s="144" t="s">
        <v>61</v>
      </c>
      <c r="BM146" s="144" t="s">
        <v>209</v>
      </c>
    </row>
    <row r="147" spans="2:65" x14ac:dyDescent="0.3">
      <c r="B147" s="165">
        <f t="shared" si="54"/>
        <v>143</v>
      </c>
      <c r="C147" s="165" t="str">
        <f t="shared" si="55"/>
        <v>LHR</v>
      </c>
      <c r="D147" s="165" t="str">
        <f t="shared" si="56"/>
        <v>2025-09-28</v>
      </c>
      <c r="E147" s="165" t="str">
        <f t="shared" si="57"/>
        <v>99431913910</v>
      </c>
      <c r="F147" s="165" t="str">
        <f t="shared" si="58"/>
        <v>PGB022875133</v>
      </c>
      <c r="G147" s="165" t="str">
        <f t="shared" si="59"/>
        <v>조진희</v>
      </c>
      <c r="H147" s="166" t="str">
        <f t="shared" si="60"/>
        <v>일반(NORMAL)</v>
      </c>
      <c r="I147" s="167">
        <f t="shared" si="61"/>
        <v>113.19</v>
      </c>
      <c r="J147" s="166" t="str">
        <f t="shared" si="62"/>
        <v>MODUBUY_UK (NYZ)</v>
      </c>
      <c r="K147" s="165">
        <f t="shared" si="63"/>
        <v>1</v>
      </c>
      <c r="L147" s="168">
        <f t="shared" si="64"/>
        <v>0.5</v>
      </c>
      <c r="M147" s="168">
        <f t="shared" si="65"/>
        <v>0.2</v>
      </c>
      <c r="N147" s="168">
        <f t="shared" si="66"/>
        <v>0.5</v>
      </c>
      <c r="O147" s="168">
        <f t="shared" si="67"/>
        <v>0.5</v>
      </c>
      <c r="P147" s="165" t="str">
        <f t="shared" si="68"/>
        <v>6094313738353</v>
      </c>
      <c r="Q147" s="167">
        <f t="shared" si="69"/>
        <v>0.13999999999999999</v>
      </c>
      <c r="R147" s="167">
        <f t="shared" si="70"/>
        <v>0.5</v>
      </c>
      <c r="S147" s="167">
        <f t="shared" si="71"/>
        <v>0.5</v>
      </c>
      <c r="T147" s="169">
        <f t="shared" si="72"/>
        <v>7775</v>
      </c>
      <c r="U147" s="171">
        <v>0</v>
      </c>
      <c r="V147" s="170">
        <f t="shared" si="73"/>
        <v>0</v>
      </c>
      <c r="W147" s="171">
        <v>0</v>
      </c>
      <c r="X147" s="171">
        <f>(IF(VLOOKUP(VLOOKUP(AS147,[1]MAPPING!$B$16:$D$21,2,1),[1]MAPPING!$C$16:$E$21,2,0)=7000,0,VLOOKUP(VLOOKUP(AS147,[1]MAPPING!$B$16:$D$21,2,1),[1]MAPPING!$C$16:$E$21,2,0)))</f>
        <v>0</v>
      </c>
      <c r="Y147" s="171">
        <f>(K147*VLOOKUP(N147/K147,[1]MAPPING!$B$23:$C$30,2,10))</f>
        <v>0</v>
      </c>
      <c r="Z147" s="172">
        <f t="shared" si="74"/>
        <v>0</v>
      </c>
      <c r="AA147" s="172">
        <f t="shared" si="75"/>
        <v>0</v>
      </c>
      <c r="AB147" s="171">
        <v>0</v>
      </c>
      <c r="AC147" s="171">
        <f t="shared" si="76"/>
        <v>7775</v>
      </c>
      <c r="AD147" s="116">
        <f>ROUND(SUM(T147:AB147)/INVOICE!$I$5,2)</f>
        <v>5.58</v>
      </c>
      <c r="AF147" s="144" t="s">
        <v>1217</v>
      </c>
      <c r="AG147" s="144" t="s">
        <v>350</v>
      </c>
      <c r="AH147" s="144" t="s">
        <v>1218</v>
      </c>
      <c r="AI147" s="144" t="s">
        <v>1429</v>
      </c>
      <c r="AJ147" s="144" t="s">
        <v>1430</v>
      </c>
      <c r="AK147" s="144" t="s">
        <v>1431</v>
      </c>
      <c r="AL147" s="144" t="s">
        <v>1432</v>
      </c>
      <c r="AM147" s="144" t="s">
        <v>1433</v>
      </c>
      <c r="AN147" s="144">
        <v>1</v>
      </c>
      <c r="AO147" s="144">
        <v>0.5</v>
      </c>
      <c r="AP147" s="144">
        <v>0.2</v>
      </c>
      <c r="AQ147" s="144">
        <v>0.5</v>
      </c>
      <c r="AR147" s="144" t="s">
        <v>68</v>
      </c>
      <c r="AS147" s="144">
        <v>113.19</v>
      </c>
      <c r="AT147" s="144" t="s">
        <v>62</v>
      </c>
      <c r="AU147" s="144" t="s">
        <v>62</v>
      </c>
      <c r="AV147" s="144" t="s">
        <v>62</v>
      </c>
      <c r="AW147" s="144" t="s">
        <v>61</v>
      </c>
      <c r="AX147" s="144" t="s">
        <v>61</v>
      </c>
      <c r="AY147" s="144" t="s">
        <v>691</v>
      </c>
      <c r="AZ147" s="144" t="s">
        <v>351</v>
      </c>
      <c r="BA147" s="144" t="s">
        <v>1412</v>
      </c>
      <c r="BB147" s="144" t="s">
        <v>61</v>
      </c>
      <c r="BC147" s="144" t="s">
        <v>63</v>
      </c>
      <c r="BD147" s="146" t="s">
        <v>1434</v>
      </c>
      <c r="BE147" s="144" t="s">
        <v>1435</v>
      </c>
      <c r="BF147" s="146" t="s">
        <v>1435</v>
      </c>
      <c r="BG147" s="144" t="s">
        <v>352</v>
      </c>
      <c r="BH147" s="144" t="s">
        <v>496</v>
      </c>
      <c r="BI147" s="144" t="s">
        <v>354</v>
      </c>
      <c r="BJ147" s="144" t="s">
        <v>208</v>
      </c>
      <c r="BK147" s="144" t="s">
        <v>64</v>
      </c>
      <c r="BL147" s="144" t="s">
        <v>61</v>
      </c>
      <c r="BM147" s="144" t="s">
        <v>209</v>
      </c>
    </row>
    <row r="148" spans="2:65" x14ac:dyDescent="0.3">
      <c r="B148" s="165">
        <f t="shared" si="54"/>
        <v>144</v>
      </c>
      <c r="C148" s="165" t="str">
        <f t="shared" si="55"/>
        <v>LHR</v>
      </c>
      <c r="D148" s="165" t="str">
        <f t="shared" si="56"/>
        <v>2025-09-28</v>
      </c>
      <c r="E148" s="165" t="str">
        <f t="shared" si="57"/>
        <v>99431913910</v>
      </c>
      <c r="F148" s="165" t="str">
        <f t="shared" si="58"/>
        <v>PGB022865810</v>
      </c>
      <c r="G148" s="165" t="str">
        <f t="shared" si="59"/>
        <v>더아일랜더</v>
      </c>
      <c r="H148" s="166" t="str">
        <f t="shared" si="60"/>
        <v>간이(Simple)</v>
      </c>
      <c r="I148" s="167">
        <f t="shared" si="61"/>
        <v>777.6</v>
      </c>
      <c r="J148" s="166" t="str">
        <f t="shared" si="62"/>
        <v>MODUBUY_UK (NYZ)</v>
      </c>
      <c r="K148" s="165">
        <f t="shared" si="63"/>
        <v>1</v>
      </c>
      <c r="L148" s="168">
        <f t="shared" si="64"/>
        <v>6.4</v>
      </c>
      <c r="M148" s="168">
        <f t="shared" si="65"/>
        <v>5.6</v>
      </c>
      <c r="N148" s="168">
        <f t="shared" si="66"/>
        <v>6.5</v>
      </c>
      <c r="O148" s="168">
        <f t="shared" si="67"/>
        <v>6.5</v>
      </c>
      <c r="P148" s="165" t="str">
        <f t="shared" si="68"/>
        <v>6094313739351</v>
      </c>
      <c r="Q148" s="167">
        <f t="shared" si="69"/>
        <v>3.9199999999999995</v>
      </c>
      <c r="R148" s="167">
        <f t="shared" si="70"/>
        <v>6.4</v>
      </c>
      <c r="S148" s="167">
        <f t="shared" si="71"/>
        <v>6.4</v>
      </c>
      <c r="T148" s="169">
        <f t="shared" si="72"/>
        <v>36980</v>
      </c>
      <c r="U148" s="171">
        <v>0</v>
      </c>
      <c r="V148" s="170">
        <f t="shared" si="73"/>
        <v>0</v>
      </c>
      <c r="W148" s="171">
        <v>0</v>
      </c>
      <c r="X148" s="171">
        <f>(IF(VLOOKUP(VLOOKUP(AS148,[1]MAPPING!$B$16:$D$21,2,1),[1]MAPPING!$C$16:$E$21,2,0)=7000,0,VLOOKUP(VLOOKUP(AS148,[1]MAPPING!$B$16:$D$21,2,1),[1]MAPPING!$C$16:$E$21,2,0)))</f>
        <v>0</v>
      </c>
      <c r="Y148" s="171">
        <f>(K148*VLOOKUP(N148/K148,[1]MAPPING!$B$23:$C$30,2,10))</f>
        <v>1200</v>
      </c>
      <c r="Z148" s="172">
        <f t="shared" si="74"/>
        <v>500</v>
      </c>
      <c r="AA148" s="172">
        <f t="shared" si="75"/>
        <v>0</v>
      </c>
      <c r="AB148" s="171">
        <v>0</v>
      </c>
      <c r="AC148" s="171">
        <f t="shared" si="76"/>
        <v>38680</v>
      </c>
      <c r="AD148" s="116">
        <f>ROUND(SUM(T148:AB148)/INVOICE!$I$5,2)</f>
        <v>27.75</v>
      </c>
      <c r="AF148" s="144" t="s">
        <v>1217</v>
      </c>
      <c r="AG148" s="144" t="s">
        <v>350</v>
      </c>
      <c r="AH148" s="144" t="s">
        <v>1218</v>
      </c>
      <c r="AI148" s="144" t="s">
        <v>1436</v>
      </c>
      <c r="AJ148" s="144" t="s">
        <v>1437</v>
      </c>
      <c r="AK148" s="144" t="s">
        <v>1438</v>
      </c>
      <c r="AL148" s="144" t="s">
        <v>1439</v>
      </c>
      <c r="AM148" s="144" t="s">
        <v>156</v>
      </c>
      <c r="AN148" s="144">
        <v>1</v>
      </c>
      <c r="AO148" s="144">
        <v>6.4</v>
      </c>
      <c r="AP148" s="144">
        <v>5.6</v>
      </c>
      <c r="AQ148" s="144">
        <v>6.5</v>
      </c>
      <c r="AR148" s="144" t="s">
        <v>65</v>
      </c>
      <c r="AS148" s="144">
        <v>777.6</v>
      </c>
      <c r="AT148" s="144" t="s">
        <v>62</v>
      </c>
      <c r="AU148" s="144" t="s">
        <v>62</v>
      </c>
      <c r="AV148" s="144" t="s">
        <v>62</v>
      </c>
      <c r="AW148" s="144" t="s">
        <v>61</v>
      </c>
      <c r="AX148" s="144" t="s">
        <v>61</v>
      </c>
      <c r="AY148" s="144" t="s">
        <v>691</v>
      </c>
      <c r="AZ148" s="144" t="s">
        <v>351</v>
      </c>
      <c r="BA148" s="144" t="s">
        <v>1440</v>
      </c>
      <c r="BB148" s="144" t="s">
        <v>61</v>
      </c>
      <c r="BC148" s="144" t="s">
        <v>63</v>
      </c>
      <c r="BD148" s="146" t="s">
        <v>1441</v>
      </c>
      <c r="BE148" s="144" t="s">
        <v>1442</v>
      </c>
      <c r="BF148" s="146" t="s">
        <v>1442</v>
      </c>
      <c r="BG148" s="144" t="s">
        <v>352</v>
      </c>
      <c r="BH148" s="144" t="s">
        <v>496</v>
      </c>
      <c r="BI148" s="144" t="s">
        <v>354</v>
      </c>
      <c r="BJ148" s="144" t="s">
        <v>208</v>
      </c>
      <c r="BK148" s="144" t="s">
        <v>64</v>
      </c>
      <c r="BL148" s="144" t="s">
        <v>61</v>
      </c>
      <c r="BM148" s="144" t="s">
        <v>209</v>
      </c>
    </row>
    <row r="149" spans="2:65" x14ac:dyDescent="0.3">
      <c r="B149" s="165">
        <f t="shared" si="54"/>
        <v>145</v>
      </c>
      <c r="C149" s="165" t="str">
        <f t="shared" si="55"/>
        <v>LHR</v>
      </c>
      <c r="D149" s="165" t="str">
        <f t="shared" si="56"/>
        <v>2025-09-28</v>
      </c>
      <c r="E149" s="165" t="str">
        <f t="shared" si="57"/>
        <v>99431913910</v>
      </c>
      <c r="F149" s="165" t="str">
        <f t="shared" si="58"/>
        <v>PGB022873873</v>
      </c>
      <c r="G149" s="165" t="str">
        <f t="shared" si="59"/>
        <v>이유리</v>
      </c>
      <c r="H149" s="166" t="str">
        <f t="shared" si="60"/>
        <v>간이(Simple)</v>
      </c>
      <c r="I149" s="167">
        <f t="shared" si="61"/>
        <v>218.72</v>
      </c>
      <c r="J149" s="166" t="str">
        <f t="shared" si="62"/>
        <v>MODUBUY_UK (NYZ)</v>
      </c>
      <c r="K149" s="165">
        <f t="shared" si="63"/>
        <v>1</v>
      </c>
      <c r="L149" s="168">
        <f t="shared" si="64"/>
        <v>1</v>
      </c>
      <c r="M149" s="168">
        <f t="shared" si="65"/>
        <v>0.2</v>
      </c>
      <c r="N149" s="168">
        <f t="shared" si="66"/>
        <v>1</v>
      </c>
      <c r="O149" s="168">
        <f t="shared" si="67"/>
        <v>1</v>
      </c>
      <c r="P149" s="165" t="str">
        <f t="shared" si="68"/>
        <v>6094314079622</v>
      </c>
      <c r="Q149" s="167">
        <f t="shared" si="69"/>
        <v>0.13999999999999999</v>
      </c>
      <c r="R149" s="167">
        <f t="shared" si="70"/>
        <v>1</v>
      </c>
      <c r="S149" s="167">
        <f t="shared" si="71"/>
        <v>1</v>
      </c>
      <c r="T149" s="169">
        <f t="shared" si="72"/>
        <v>10250</v>
      </c>
      <c r="U149" s="171">
        <v>0</v>
      </c>
      <c r="V149" s="170">
        <f t="shared" si="73"/>
        <v>0</v>
      </c>
      <c r="W149" s="171">
        <v>0</v>
      </c>
      <c r="X149" s="171">
        <f>(IF(VLOOKUP(VLOOKUP(AS149,[1]MAPPING!$B$16:$D$21,2,1),[1]MAPPING!$C$16:$E$21,2,0)=7000,0,VLOOKUP(VLOOKUP(AS149,[1]MAPPING!$B$16:$D$21,2,1),[1]MAPPING!$C$16:$E$21,2,0)))</f>
        <v>0</v>
      </c>
      <c r="Y149" s="171">
        <f>(K149*VLOOKUP(N149/K149,[1]MAPPING!$B$23:$C$30,2,10))</f>
        <v>0</v>
      </c>
      <c r="Z149" s="172">
        <f t="shared" si="74"/>
        <v>0</v>
      </c>
      <c r="AA149" s="172">
        <f t="shared" si="75"/>
        <v>0</v>
      </c>
      <c r="AB149" s="171">
        <v>0</v>
      </c>
      <c r="AC149" s="171">
        <f t="shared" si="76"/>
        <v>10250</v>
      </c>
      <c r="AD149" s="116">
        <f>ROUND(SUM(T149:AB149)/INVOICE!$I$5,2)</f>
        <v>7.35</v>
      </c>
      <c r="AF149" s="144" t="s">
        <v>1217</v>
      </c>
      <c r="AG149" s="144" t="s">
        <v>350</v>
      </c>
      <c r="AH149" s="144" t="s">
        <v>1218</v>
      </c>
      <c r="AI149" s="144" t="s">
        <v>1443</v>
      </c>
      <c r="AJ149" s="144" t="s">
        <v>1444</v>
      </c>
      <c r="AK149" s="144" t="s">
        <v>1445</v>
      </c>
      <c r="AL149" s="144" t="s">
        <v>1446</v>
      </c>
      <c r="AM149" s="144" t="s">
        <v>61</v>
      </c>
      <c r="AN149" s="144">
        <v>1</v>
      </c>
      <c r="AO149" s="144">
        <v>1</v>
      </c>
      <c r="AP149" s="144">
        <v>0.2</v>
      </c>
      <c r="AQ149" s="144">
        <v>1</v>
      </c>
      <c r="AR149" s="144" t="s">
        <v>65</v>
      </c>
      <c r="AS149" s="144">
        <v>218.72</v>
      </c>
      <c r="AT149" s="144" t="s">
        <v>61</v>
      </c>
      <c r="AU149" s="144" t="s">
        <v>61</v>
      </c>
      <c r="AV149" s="144" t="s">
        <v>61</v>
      </c>
      <c r="AW149" s="144" t="s">
        <v>61</v>
      </c>
      <c r="AX149" s="144" t="s">
        <v>61</v>
      </c>
      <c r="AY149" s="144" t="s">
        <v>691</v>
      </c>
      <c r="AZ149" s="144" t="s">
        <v>351</v>
      </c>
      <c r="BA149" s="144" t="s">
        <v>1412</v>
      </c>
      <c r="BB149" s="144" t="s">
        <v>61</v>
      </c>
      <c r="BC149" s="144" t="s">
        <v>63</v>
      </c>
      <c r="BD149" s="146" t="s">
        <v>1447</v>
      </c>
      <c r="BE149" s="144" t="s">
        <v>1448</v>
      </c>
      <c r="BF149" s="146" t="s">
        <v>1448</v>
      </c>
      <c r="BG149" s="144" t="s">
        <v>352</v>
      </c>
      <c r="BH149" s="144" t="s">
        <v>496</v>
      </c>
      <c r="BI149" s="144" t="s">
        <v>354</v>
      </c>
      <c r="BJ149" s="144" t="s">
        <v>208</v>
      </c>
      <c r="BK149" s="144" t="s">
        <v>64</v>
      </c>
      <c r="BL149" s="144" t="s">
        <v>61</v>
      </c>
      <c r="BM149" s="144" t="s">
        <v>209</v>
      </c>
    </row>
    <row r="150" spans="2:65" x14ac:dyDescent="0.3">
      <c r="B150" s="165">
        <f t="shared" si="54"/>
        <v>146</v>
      </c>
      <c r="C150" s="165" t="str">
        <f t="shared" si="55"/>
        <v>LHR</v>
      </c>
      <c r="D150" s="165" t="str">
        <f t="shared" si="56"/>
        <v>2025-09-28</v>
      </c>
      <c r="E150" s="165" t="str">
        <f t="shared" si="57"/>
        <v>99431913910</v>
      </c>
      <c r="F150" s="165" t="str">
        <f t="shared" si="58"/>
        <v>PGB022860137</v>
      </c>
      <c r="G150" s="165" t="str">
        <f t="shared" si="59"/>
        <v>제이와이비지니스</v>
      </c>
      <c r="H150" s="166" t="str">
        <f t="shared" si="60"/>
        <v>간이(Simple)</v>
      </c>
      <c r="I150" s="167">
        <f t="shared" si="61"/>
        <v>1836</v>
      </c>
      <c r="J150" s="166" t="str">
        <f t="shared" si="62"/>
        <v>MODUBUY_UK (NYZ)</v>
      </c>
      <c r="K150" s="165">
        <f t="shared" si="63"/>
        <v>1</v>
      </c>
      <c r="L150" s="168">
        <f t="shared" si="64"/>
        <v>11.8</v>
      </c>
      <c r="M150" s="168">
        <f t="shared" si="65"/>
        <v>15.5</v>
      </c>
      <c r="N150" s="168">
        <f t="shared" si="66"/>
        <v>15.5</v>
      </c>
      <c r="O150" s="168">
        <f t="shared" si="67"/>
        <v>15.5</v>
      </c>
      <c r="P150" s="165" t="str">
        <f t="shared" si="68"/>
        <v>6094313738258</v>
      </c>
      <c r="Q150" s="167">
        <f t="shared" si="69"/>
        <v>10.85</v>
      </c>
      <c r="R150" s="167">
        <f t="shared" si="70"/>
        <v>11.8</v>
      </c>
      <c r="S150" s="167">
        <f t="shared" si="71"/>
        <v>11.8</v>
      </c>
      <c r="T150" s="169">
        <f t="shared" si="72"/>
        <v>63710</v>
      </c>
      <c r="U150" s="171">
        <v>0</v>
      </c>
      <c r="V150" s="170">
        <f t="shared" si="73"/>
        <v>0</v>
      </c>
      <c r="W150" s="171">
        <v>0</v>
      </c>
      <c r="X150" s="171">
        <f>(IF(VLOOKUP(VLOOKUP(AS150,[1]MAPPING!$B$16:$D$21,2,1),[1]MAPPING!$C$16:$E$21,2,0)=7000,0,VLOOKUP(VLOOKUP(AS150,[1]MAPPING!$B$16:$D$21,2,1),[1]MAPPING!$C$16:$E$21,2,0)))</f>
        <v>0</v>
      </c>
      <c r="Y150" s="171">
        <f>(K150*VLOOKUP(N150/K150,[1]MAPPING!$B$23:$C$30,2,10))</f>
        <v>4500</v>
      </c>
      <c r="Z150" s="172">
        <f t="shared" si="74"/>
        <v>0</v>
      </c>
      <c r="AA150" s="172">
        <f t="shared" si="75"/>
        <v>0</v>
      </c>
      <c r="AB150" s="171">
        <v>0</v>
      </c>
      <c r="AC150" s="171">
        <f t="shared" si="76"/>
        <v>68210</v>
      </c>
      <c r="AD150" s="116">
        <f>ROUND(SUM(T150:AB150)/INVOICE!$I$5,2)</f>
        <v>48.93</v>
      </c>
      <c r="AF150" s="144" t="s">
        <v>1217</v>
      </c>
      <c r="AG150" s="144" t="s">
        <v>350</v>
      </c>
      <c r="AH150" s="144" t="s">
        <v>1218</v>
      </c>
      <c r="AI150" s="144" t="s">
        <v>1449</v>
      </c>
      <c r="AJ150" s="144" t="s">
        <v>1450</v>
      </c>
      <c r="AK150" s="144" t="s">
        <v>1451</v>
      </c>
      <c r="AL150" s="144" t="s">
        <v>1452</v>
      </c>
      <c r="AM150" s="144" t="s">
        <v>156</v>
      </c>
      <c r="AN150" s="144">
        <v>1</v>
      </c>
      <c r="AO150" s="144">
        <v>11.8</v>
      </c>
      <c r="AP150" s="144">
        <v>15.5</v>
      </c>
      <c r="AQ150" s="144">
        <v>15.5</v>
      </c>
      <c r="AR150" s="144" t="s">
        <v>65</v>
      </c>
      <c r="AS150" s="144">
        <v>1836</v>
      </c>
      <c r="AT150" s="144" t="s">
        <v>62</v>
      </c>
      <c r="AU150" s="144" t="s">
        <v>61</v>
      </c>
      <c r="AV150" s="144" t="s">
        <v>61</v>
      </c>
      <c r="AW150" s="144" t="s">
        <v>61</v>
      </c>
      <c r="AX150" s="144" t="s">
        <v>61</v>
      </c>
      <c r="AY150" s="144" t="s">
        <v>691</v>
      </c>
      <c r="AZ150" s="144" t="s">
        <v>351</v>
      </c>
      <c r="BA150" s="144" t="s">
        <v>1453</v>
      </c>
      <c r="BB150" s="144" t="s">
        <v>61</v>
      </c>
      <c r="BC150" s="144" t="s">
        <v>63</v>
      </c>
      <c r="BD150" s="146" t="s">
        <v>1454</v>
      </c>
      <c r="BE150" s="144" t="s">
        <v>1455</v>
      </c>
      <c r="BF150" s="146" t="s">
        <v>1455</v>
      </c>
      <c r="BG150" s="144" t="s">
        <v>352</v>
      </c>
      <c r="BH150" s="144" t="s">
        <v>496</v>
      </c>
      <c r="BI150" s="144" t="s">
        <v>354</v>
      </c>
      <c r="BJ150" s="144" t="s">
        <v>208</v>
      </c>
      <c r="BK150" s="144" t="s">
        <v>64</v>
      </c>
      <c r="BL150" s="144" t="s">
        <v>61</v>
      </c>
      <c r="BM150" s="144" t="s">
        <v>209</v>
      </c>
    </row>
    <row r="151" spans="2:65" x14ac:dyDescent="0.3">
      <c r="B151" s="165">
        <f t="shared" si="54"/>
        <v>147</v>
      </c>
      <c r="C151" s="165" t="str">
        <f t="shared" si="55"/>
        <v>LHR</v>
      </c>
      <c r="D151" s="165" t="str">
        <f t="shared" si="56"/>
        <v>2025-09-28</v>
      </c>
      <c r="E151" s="165" t="str">
        <f t="shared" si="57"/>
        <v>99431913910</v>
      </c>
      <c r="F151" s="165" t="str">
        <f t="shared" si="58"/>
        <v>PGB022880844</v>
      </c>
      <c r="G151" s="165" t="str">
        <f t="shared" si="59"/>
        <v>강지웅</v>
      </c>
      <c r="H151" s="166" t="str">
        <f t="shared" si="60"/>
        <v>간이(Simple)</v>
      </c>
      <c r="I151" s="167">
        <f t="shared" si="61"/>
        <v>209.87</v>
      </c>
      <c r="J151" s="166" t="str">
        <f t="shared" si="62"/>
        <v>MODUBUY_UK (NYZ)</v>
      </c>
      <c r="K151" s="165">
        <f t="shared" si="63"/>
        <v>1</v>
      </c>
      <c r="L151" s="168">
        <f t="shared" si="64"/>
        <v>1.4</v>
      </c>
      <c r="M151" s="168">
        <f t="shared" si="65"/>
        <v>0.2</v>
      </c>
      <c r="N151" s="168">
        <f t="shared" si="66"/>
        <v>1.4</v>
      </c>
      <c r="O151" s="168">
        <f t="shared" si="67"/>
        <v>1.5</v>
      </c>
      <c r="P151" s="165" t="str">
        <f t="shared" si="68"/>
        <v>6094314079321</v>
      </c>
      <c r="Q151" s="167">
        <f t="shared" si="69"/>
        <v>0.13999999999999999</v>
      </c>
      <c r="R151" s="167">
        <f t="shared" si="70"/>
        <v>1.4</v>
      </c>
      <c r="S151" s="167">
        <f t="shared" si="71"/>
        <v>1.4000000000000001</v>
      </c>
      <c r="T151" s="169">
        <f t="shared" si="72"/>
        <v>12230</v>
      </c>
      <c r="U151" s="171">
        <v>0</v>
      </c>
      <c r="V151" s="170">
        <f t="shared" si="73"/>
        <v>0</v>
      </c>
      <c r="W151" s="171">
        <v>0</v>
      </c>
      <c r="X151" s="171">
        <f>(IF(VLOOKUP(VLOOKUP(AS151,[1]MAPPING!$B$16:$D$21,2,1),[1]MAPPING!$C$16:$E$21,2,0)=7000,0,VLOOKUP(VLOOKUP(AS151,[1]MAPPING!$B$16:$D$21,2,1),[1]MAPPING!$C$16:$E$21,2,0)))</f>
        <v>0</v>
      </c>
      <c r="Y151" s="171">
        <f>(K151*VLOOKUP(N151/K151,[1]MAPPING!$B$23:$C$30,2,10))</f>
        <v>0</v>
      </c>
      <c r="Z151" s="172">
        <f t="shared" si="74"/>
        <v>0</v>
      </c>
      <c r="AA151" s="172">
        <f t="shared" si="75"/>
        <v>0</v>
      </c>
      <c r="AB151" s="171">
        <v>0</v>
      </c>
      <c r="AC151" s="171">
        <f t="shared" si="76"/>
        <v>12230</v>
      </c>
      <c r="AD151" s="116">
        <f>ROUND(SUM(T151:AB151)/INVOICE!$I$5,2)</f>
        <v>8.77</v>
      </c>
      <c r="AF151" s="144" t="s">
        <v>1217</v>
      </c>
      <c r="AG151" s="144" t="s">
        <v>350</v>
      </c>
      <c r="AH151" s="144" t="s">
        <v>1218</v>
      </c>
      <c r="AI151" s="144" t="s">
        <v>1456</v>
      </c>
      <c r="AJ151" s="144" t="s">
        <v>1457</v>
      </c>
      <c r="AK151" s="144" t="s">
        <v>1458</v>
      </c>
      <c r="AL151" s="144" t="s">
        <v>1459</v>
      </c>
      <c r="AM151" s="144" t="s">
        <v>61</v>
      </c>
      <c r="AN151" s="144">
        <v>1</v>
      </c>
      <c r="AO151" s="144">
        <v>1.4</v>
      </c>
      <c r="AP151" s="144">
        <v>0.2</v>
      </c>
      <c r="AQ151" s="144">
        <v>1.4</v>
      </c>
      <c r="AR151" s="144" t="s">
        <v>65</v>
      </c>
      <c r="AS151" s="144">
        <v>209.87</v>
      </c>
      <c r="AT151" s="144" t="s">
        <v>62</v>
      </c>
      <c r="AU151" s="144" t="s">
        <v>62</v>
      </c>
      <c r="AV151" s="144" t="s">
        <v>62</v>
      </c>
      <c r="AW151" s="144" t="s">
        <v>61</v>
      </c>
      <c r="AX151" s="144" t="s">
        <v>61</v>
      </c>
      <c r="AY151" s="144" t="s">
        <v>691</v>
      </c>
      <c r="AZ151" s="144" t="s">
        <v>351</v>
      </c>
      <c r="BA151" s="144" t="s">
        <v>1460</v>
      </c>
      <c r="BB151" s="144" t="s">
        <v>61</v>
      </c>
      <c r="BC151" s="144" t="s">
        <v>63</v>
      </c>
      <c r="BD151" s="146" t="s">
        <v>1461</v>
      </c>
      <c r="BE151" s="144" t="s">
        <v>1462</v>
      </c>
      <c r="BF151" s="146" t="s">
        <v>1462</v>
      </c>
      <c r="BG151" s="144" t="s">
        <v>352</v>
      </c>
      <c r="BH151" s="144" t="s">
        <v>496</v>
      </c>
      <c r="BI151" s="144" t="s">
        <v>354</v>
      </c>
      <c r="BJ151" s="144" t="s">
        <v>208</v>
      </c>
      <c r="BK151" s="144" t="s">
        <v>64</v>
      </c>
      <c r="BL151" s="144" t="s">
        <v>61</v>
      </c>
      <c r="BM151" s="144" t="s">
        <v>209</v>
      </c>
    </row>
    <row r="152" spans="2:65" x14ac:dyDescent="0.3">
      <c r="B152" s="165">
        <f t="shared" si="54"/>
        <v>148</v>
      </c>
      <c r="C152" s="165" t="str">
        <f t="shared" si="55"/>
        <v>LHR</v>
      </c>
      <c r="D152" s="165" t="str">
        <f t="shared" si="56"/>
        <v>2025-09-28</v>
      </c>
      <c r="E152" s="165" t="str">
        <f t="shared" si="57"/>
        <v>99431913910</v>
      </c>
      <c r="F152" s="165" t="str">
        <f t="shared" si="58"/>
        <v>PGB022867405</v>
      </c>
      <c r="G152" s="165" t="str">
        <f t="shared" si="59"/>
        <v>이호동</v>
      </c>
      <c r="H152" s="166" t="str">
        <f t="shared" si="60"/>
        <v>목록(Manifest)</v>
      </c>
      <c r="I152" s="167">
        <f t="shared" si="61"/>
        <v>54</v>
      </c>
      <c r="J152" s="166" t="str">
        <f t="shared" si="62"/>
        <v>MODUBUY_UK (NYZ)</v>
      </c>
      <c r="K152" s="165">
        <f t="shared" si="63"/>
        <v>1</v>
      </c>
      <c r="L152" s="168">
        <f t="shared" si="64"/>
        <v>1</v>
      </c>
      <c r="M152" s="168">
        <f t="shared" si="65"/>
        <v>0.2</v>
      </c>
      <c r="N152" s="168">
        <f t="shared" si="66"/>
        <v>1</v>
      </c>
      <c r="O152" s="168">
        <f t="shared" si="67"/>
        <v>1</v>
      </c>
      <c r="P152" s="165" t="str">
        <f t="shared" si="68"/>
        <v>6094313739043</v>
      </c>
      <c r="Q152" s="167">
        <f t="shared" si="69"/>
        <v>0.13999999999999999</v>
      </c>
      <c r="R152" s="167">
        <f t="shared" si="70"/>
        <v>1</v>
      </c>
      <c r="S152" s="167">
        <f t="shared" si="71"/>
        <v>1</v>
      </c>
      <c r="T152" s="169">
        <f t="shared" si="72"/>
        <v>10250</v>
      </c>
      <c r="U152" s="171">
        <v>0</v>
      </c>
      <c r="V152" s="170">
        <f t="shared" si="73"/>
        <v>0</v>
      </c>
      <c r="W152" s="171">
        <v>0</v>
      </c>
      <c r="X152" s="171">
        <f>(IF(VLOOKUP(VLOOKUP(AS152,[1]MAPPING!$B$16:$D$21,2,1),[1]MAPPING!$C$16:$E$21,2,0)=7000,0,VLOOKUP(VLOOKUP(AS152,[1]MAPPING!$B$16:$D$21,2,1),[1]MAPPING!$C$16:$E$21,2,0)))</f>
        <v>0</v>
      </c>
      <c r="Y152" s="171">
        <f>(K152*VLOOKUP(N152/K152,[1]MAPPING!$B$23:$C$30,2,10))</f>
        <v>0</v>
      </c>
      <c r="Z152" s="172">
        <f t="shared" si="74"/>
        <v>0</v>
      </c>
      <c r="AA152" s="172">
        <f t="shared" si="75"/>
        <v>0</v>
      </c>
      <c r="AB152" s="171">
        <v>0</v>
      </c>
      <c r="AC152" s="171">
        <f t="shared" si="76"/>
        <v>10250</v>
      </c>
      <c r="AD152" s="116">
        <f>ROUND(SUM(T152:AB152)/INVOICE!$I$5,2)</f>
        <v>7.35</v>
      </c>
      <c r="AF152" s="144" t="s">
        <v>1217</v>
      </c>
      <c r="AG152" s="144" t="s">
        <v>350</v>
      </c>
      <c r="AH152" s="144" t="s">
        <v>1218</v>
      </c>
      <c r="AI152" s="144" t="s">
        <v>1463</v>
      </c>
      <c r="AJ152" s="144" t="s">
        <v>1464</v>
      </c>
      <c r="AK152" s="144" t="s">
        <v>1465</v>
      </c>
      <c r="AL152" s="144" t="s">
        <v>1466</v>
      </c>
      <c r="AM152" s="144" t="s">
        <v>61</v>
      </c>
      <c r="AN152" s="144">
        <v>1</v>
      </c>
      <c r="AO152" s="144">
        <v>1</v>
      </c>
      <c r="AP152" s="144">
        <v>0.2</v>
      </c>
      <c r="AQ152" s="144">
        <v>1</v>
      </c>
      <c r="AR152" s="144" t="s">
        <v>204</v>
      </c>
      <c r="AS152" s="144">
        <v>54</v>
      </c>
      <c r="AT152" s="144" t="s">
        <v>61</v>
      </c>
      <c r="AU152" s="144" t="s">
        <v>61</v>
      </c>
      <c r="AV152" s="144" t="s">
        <v>61</v>
      </c>
      <c r="AW152" s="144" t="s">
        <v>61</v>
      </c>
      <c r="AX152" s="144" t="s">
        <v>61</v>
      </c>
      <c r="AY152" s="144" t="s">
        <v>691</v>
      </c>
      <c r="AZ152" s="144" t="s">
        <v>351</v>
      </c>
      <c r="BA152" s="144" t="s">
        <v>358</v>
      </c>
      <c r="BB152" s="144" t="s">
        <v>61</v>
      </c>
      <c r="BC152" s="144" t="s">
        <v>63</v>
      </c>
      <c r="BD152" s="146" t="s">
        <v>1467</v>
      </c>
      <c r="BE152" s="144" t="s">
        <v>1468</v>
      </c>
      <c r="BF152" s="146" t="s">
        <v>1468</v>
      </c>
      <c r="BG152" s="144" t="s">
        <v>352</v>
      </c>
      <c r="BH152" s="144" t="s">
        <v>496</v>
      </c>
      <c r="BI152" s="144" t="s">
        <v>354</v>
      </c>
      <c r="BJ152" s="144" t="s">
        <v>208</v>
      </c>
      <c r="BK152" s="144" t="s">
        <v>64</v>
      </c>
      <c r="BL152" s="144" t="s">
        <v>61</v>
      </c>
      <c r="BM152" s="144" t="s">
        <v>209</v>
      </c>
    </row>
    <row r="153" spans="2:65" x14ac:dyDescent="0.3">
      <c r="B153" s="165">
        <f t="shared" si="54"/>
        <v>149</v>
      </c>
      <c r="C153" s="165" t="str">
        <f t="shared" si="55"/>
        <v>LHR</v>
      </c>
      <c r="D153" s="165" t="str">
        <f t="shared" si="56"/>
        <v>2025-09-28</v>
      </c>
      <c r="E153" s="165" t="str">
        <f t="shared" si="57"/>
        <v>99431913910</v>
      </c>
      <c r="F153" s="165" t="str">
        <f t="shared" si="58"/>
        <v>PGB019618423</v>
      </c>
      <c r="G153" s="165" t="str">
        <f t="shared" si="59"/>
        <v>코너스톤</v>
      </c>
      <c r="H153" s="166" t="str">
        <f t="shared" si="60"/>
        <v>간이(Simple)</v>
      </c>
      <c r="I153" s="167">
        <f t="shared" si="61"/>
        <v>344.25</v>
      </c>
      <c r="J153" s="166" t="str">
        <f t="shared" si="62"/>
        <v>MODUBUY_UK (NYZ)</v>
      </c>
      <c r="K153" s="165">
        <f t="shared" si="63"/>
        <v>1</v>
      </c>
      <c r="L153" s="168">
        <f t="shared" si="64"/>
        <v>1.6</v>
      </c>
      <c r="M153" s="168">
        <f t="shared" si="65"/>
        <v>2.8</v>
      </c>
      <c r="N153" s="168">
        <f t="shared" si="66"/>
        <v>2.8</v>
      </c>
      <c r="O153" s="168">
        <f t="shared" si="67"/>
        <v>3</v>
      </c>
      <c r="P153" s="165" t="str">
        <f t="shared" si="68"/>
        <v>6094313739245</v>
      </c>
      <c r="Q153" s="167">
        <f t="shared" si="69"/>
        <v>1.9599999999999997</v>
      </c>
      <c r="R153" s="167">
        <f t="shared" si="70"/>
        <v>1.9599999999999997</v>
      </c>
      <c r="S153" s="167">
        <f t="shared" si="71"/>
        <v>2</v>
      </c>
      <c r="T153" s="169">
        <f t="shared" si="72"/>
        <v>15199.999999999998</v>
      </c>
      <c r="U153" s="171">
        <v>0</v>
      </c>
      <c r="V153" s="170">
        <f t="shared" si="73"/>
        <v>0</v>
      </c>
      <c r="W153" s="171">
        <v>0</v>
      </c>
      <c r="X153" s="171">
        <f>(IF(VLOOKUP(VLOOKUP(AS153,[1]MAPPING!$B$16:$D$21,2,1),[1]MAPPING!$C$16:$E$21,2,0)=7000,0,VLOOKUP(VLOOKUP(AS153,[1]MAPPING!$B$16:$D$21,2,1),[1]MAPPING!$C$16:$E$21,2,0)))</f>
        <v>0</v>
      </c>
      <c r="Y153" s="171">
        <f>(K153*VLOOKUP(N153/K153,[1]MAPPING!$B$23:$C$30,2,10))</f>
        <v>550</v>
      </c>
      <c r="Z153" s="172">
        <f t="shared" si="74"/>
        <v>0</v>
      </c>
      <c r="AA153" s="172">
        <f t="shared" si="75"/>
        <v>0</v>
      </c>
      <c r="AB153" s="171">
        <v>0</v>
      </c>
      <c r="AC153" s="171">
        <f t="shared" si="76"/>
        <v>15749.999999999998</v>
      </c>
      <c r="AD153" s="116">
        <f>ROUND(SUM(T153:AB153)/INVOICE!$I$5,2)</f>
        <v>11.3</v>
      </c>
      <c r="AF153" s="144" t="s">
        <v>1217</v>
      </c>
      <c r="AG153" s="144" t="s">
        <v>350</v>
      </c>
      <c r="AH153" s="144" t="s">
        <v>1218</v>
      </c>
      <c r="AI153" s="144" t="s">
        <v>1469</v>
      </c>
      <c r="AJ153" s="144" t="s">
        <v>1470</v>
      </c>
      <c r="AK153" s="144" t="s">
        <v>1471</v>
      </c>
      <c r="AL153" s="144" t="s">
        <v>1472</v>
      </c>
      <c r="AM153" s="144" t="s">
        <v>156</v>
      </c>
      <c r="AN153" s="144">
        <v>1</v>
      </c>
      <c r="AO153" s="144">
        <v>1.6</v>
      </c>
      <c r="AP153" s="144">
        <v>2.8</v>
      </c>
      <c r="AQ153" s="144">
        <v>2.8</v>
      </c>
      <c r="AR153" s="144" t="s">
        <v>65</v>
      </c>
      <c r="AS153" s="144">
        <v>344.25</v>
      </c>
      <c r="AT153" s="144" t="s">
        <v>62</v>
      </c>
      <c r="AU153" s="144" t="s">
        <v>62</v>
      </c>
      <c r="AV153" s="144" t="s">
        <v>62</v>
      </c>
      <c r="AW153" s="144" t="s">
        <v>61</v>
      </c>
      <c r="AX153" s="144" t="s">
        <v>61</v>
      </c>
      <c r="AY153" s="144" t="s">
        <v>691</v>
      </c>
      <c r="AZ153" s="144" t="s">
        <v>351</v>
      </c>
      <c r="BA153" s="144" t="s">
        <v>1473</v>
      </c>
      <c r="BB153" s="144" t="s">
        <v>61</v>
      </c>
      <c r="BC153" s="144" t="s">
        <v>63</v>
      </c>
      <c r="BD153" s="146" t="s">
        <v>1474</v>
      </c>
      <c r="BE153" s="144" t="s">
        <v>1475</v>
      </c>
      <c r="BF153" s="146" t="s">
        <v>1475</v>
      </c>
      <c r="BG153" s="144" t="s">
        <v>352</v>
      </c>
      <c r="BH153" s="144" t="s">
        <v>496</v>
      </c>
      <c r="BI153" s="144" t="s">
        <v>354</v>
      </c>
      <c r="BJ153" s="144" t="s">
        <v>208</v>
      </c>
      <c r="BK153" s="144" t="s">
        <v>64</v>
      </c>
      <c r="BL153" s="144" t="s">
        <v>61</v>
      </c>
      <c r="BM153" s="144" t="s">
        <v>209</v>
      </c>
    </row>
    <row r="154" spans="2:65" x14ac:dyDescent="0.3">
      <c r="B154" s="165">
        <f t="shared" si="54"/>
        <v>150</v>
      </c>
      <c r="C154" s="165" t="str">
        <f t="shared" si="55"/>
        <v>LHR</v>
      </c>
      <c r="D154" s="165" t="str">
        <f t="shared" si="56"/>
        <v>2025-09-28</v>
      </c>
      <c r="E154" s="165" t="str">
        <f t="shared" si="57"/>
        <v>99431913910</v>
      </c>
      <c r="F154" s="165" t="str">
        <f t="shared" si="58"/>
        <v>PGB022859631</v>
      </c>
      <c r="G154" s="165" t="str">
        <f t="shared" si="59"/>
        <v>하지성</v>
      </c>
      <c r="H154" s="166" t="str">
        <f t="shared" si="60"/>
        <v>목록(Manifest)</v>
      </c>
      <c r="I154" s="167">
        <f t="shared" si="61"/>
        <v>118.8</v>
      </c>
      <c r="J154" s="166" t="str">
        <f t="shared" si="62"/>
        <v>MODUBUY_UK (NYZ)</v>
      </c>
      <c r="K154" s="165">
        <f t="shared" si="63"/>
        <v>1</v>
      </c>
      <c r="L154" s="168">
        <f t="shared" si="64"/>
        <v>0.7</v>
      </c>
      <c r="M154" s="168">
        <f t="shared" si="65"/>
        <v>1.4</v>
      </c>
      <c r="N154" s="168">
        <f t="shared" si="66"/>
        <v>1.4</v>
      </c>
      <c r="O154" s="168">
        <f t="shared" si="67"/>
        <v>1.5</v>
      </c>
      <c r="P154" s="165" t="str">
        <f t="shared" si="68"/>
        <v>6094313738953</v>
      </c>
      <c r="Q154" s="167">
        <f t="shared" si="69"/>
        <v>0.97999999999999987</v>
      </c>
      <c r="R154" s="167">
        <f t="shared" si="70"/>
        <v>0.97999999999999987</v>
      </c>
      <c r="S154" s="167">
        <f t="shared" si="71"/>
        <v>1</v>
      </c>
      <c r="T154" s="169">
        <f t="shared" si="72"/>
        <v>10250</v>
      </c>
      <c r="U154" s="171">
        <v>0</v>
      </c>
      <c r="V154" s="170">
        <f t="shared" si="73"/>
        <v>0</v>
      </c>
      <c r="W154" s="171">
        <v>0</v>
      </c>
      <c r="X154" s="171">
        <f>(IF(VLOOKUP(VLOOKUP(AS154,[1]MAPPING!$B$16:$D$21,2,1),[1]MAPPING!$C$16:$E$21,2,0)=7000,0,VLOOKUP(VLOOKUP(AS154,[1]MAPPING!$B$16:$D$21,2,1),[1]MAPPING!$C$16:$E$21,2,0)))</f>
        <v>0</v>
      </c>
      <c r="Y154" s="171">
        <f>(K154*VLOOKUP(N154/K154,[1]MAPPING!$B$23:$C$30,2,10))</f>
        <v>0</v>
      </c>
      <c r="Z154" s="172">
        <f t="shared" si="74"/>
        <v>0</v>
      </c>
      <c r="AA154" s="172">
        <f t="shared" si="75"/>
        <v>0</v>
      </c>
      <c r="AB154" s="171">
        <v>0</v>
      </c>
      <c r="AC154" s="171">
        <f t="shared" si="76"/>
        <v>10250</v>
      </c>
      <c r="AD154" s="116">
        <f>ROUND(SUM(T154:AB154)/INVOICE!$I$5,2)</f>
        <v>7.35</v>
      </c>
      <c r="AF154" s="144" t="s">
        <v>1217</v>
      </c>
      <c r="AG154" s="144" t="s">
        <v>350</v>
      </c>
      <c r="AH154" s="144" t="s">
        <v>1218</v>
      </c>
      <c r="AI154" s="144" t="s">
        <v>1476</v>
      </c>
      <c r="AJ154" s="144" t="s">
        <v>1477</v>
      </c>
      <c r="AK154" s="144" t="s">
        <v>1478</v>
      </c>
      <c r="AL154" s="144" t="s">
        <v>1479</v>
      </c>
      <c r="AM154" s="144" t="s">
        <v>61</v>
      </c>
      <c r="AN154" s="144">
        <v>1</v>
      </c>
      <c r="AO154" s="144">
        <v>0.7</v>
      </c>
      <c r="AP154" s="144">
        <v>1.4</v>
      </c>
      <c r="AQ154" s="144">
        <v>1.4</v>
      </c>
      <c r="AR154" s="144" t="s">
        <v>204</v>
      </c>
      <c r="AS154" s="144">
        <v>118.8</v>
      </c>
      <c r="AT154" s="144" t="s">
        <v>62</v>
      </c>
      <c r="AU154" s="144" t="s">
        <v>62</v>
      </c>
      <c r="AV154" s="144" t="s">
        <v>62</v>
      </c>
      <c r="AW154" s="144" t="s">
        <v>61</v>
      </c>
      <c r="AX154" s="144" t="s">
        <v>61</v>
      </c>
      <c r="AY154" s="144" t="s">
        <v>691</v>
      </c>
      <c r="AZ154" s="144" t="s">
        <v>351</v>
      </c>
      <c r="BA154" s="144" t="s">
        <v>1480</v>
      </c>
      <c r="BB154" s="144" t="s">
        <v>61</v>
      </c>
      <c r="BC154" s="144" t="s">
        <v>63</v>
      </c>
      <c r="BD154" s="146" t="s">
        <v>1481</v>
      </c>
      <c r="BE154" s="144" t="s">
        <v>1482</v>
      </c>
      <c r="BF154" s="146" t="s">
        <v>1482</v>
      </c>
      <c r="BG154" s="144" t="s">
        <v>352</v>
      </c>
      <c r="BH154" s="144" t="s">
        <v>496</v>
      </c>
      <c r="BI154" s="144" t="s">
        <v>354</v>
      </c>
      <c r="BJ154" s="144" t="s">
        <v>208</v>
      </c>
      <c r="BK154" s="144" t="s">
        <v>64</v>
      </c>
      <c r="BL154" s="144" t="s">
        <v>61</v>
      </c>
      <c r="BM154" s="144" t="s">
        <v>209</v>
      </c>
    </row>
    <row r="155" spans="2:65" x14ac:dyDescent="0.3">
      <c r="B155" s="165">
        <f t="shared" si="54"/>
        <v>151</v>
      </c>
      <c r="C155" s="165" t="str">
        <f t="shared" si="55"/>
        <v>LHR</v>
      </c>
      <c r="D155" s="165" t="str">
        <f t="shared" si="56"/>
        <v>2025-09-28</v>
      </c>
      <c r="E155" s="165" t="str">
        <f t="shared" si="57"/>
        <v>99431913910</v>
      </c>
      <c r="F155" s="165" t="str">
        <f t="shared" si="58"/>
        <v>PGB022857424</v>
      </c>
      <c r="G155" s="165" t="str">
        <f t="shared" si="59"/>
        <v>배재훈</v>
      </c>
      <c r="H155" s="166" t="str">
        <f t="shared" si="60"/>
        <v>목록(Manifest)</v>
      </c>
      <c r="I155" s="167">
        <f t="shared" si="61"/>
        <v>23.22</v>
      </c>
      <c r="J155" s="166" t="str">
        <f t="shared" si="62"/>
        <v>MODUBUY_UK (NYZ)</v>
      </c>
      <c r="K155" s="165">
        <f t="shared" si="63"/>
        <v>1</v>
      </c>
      <c r="L155" s="168">
        <f t="shared" si="64"/>
        <v>0.7</v>
      </c>
      <c r="M155" s="168">
        <f t="shared" si="65"/>
        <v>0.2</v>
      </c>
      <c r="N155" s="168">
        <f t="shared" si="66"/>
        <v>0.7</v>
      </c>
      <c r="O155" s="168">
        <f t="shared" si="67"/>
        <v>1</v>
      </c>
      <c r="P155" s="165" t="str">
        <f t="shared" si="68"/>
        <v>6094314080620</v>
      </c>
      <c r="Q155" s="167">
        <f t="shared" si="69"/>
        <v>0.13999999999999999</v>
      </c>
      <c r="R155" s="167">
        <f t="shared" si="70"/>
        <v>0.7</v>
      </c>
      <c r="S155" s="167">
        <f t="shared" si="71"/>
        <v>0.70000000000000007</v>
      </c>
      <c r="T155" s="169">
        <f t="shared" si="72"/>
        <v>8765</v>
      </c>
      <c r="U155" s="171">
        <v>0</v>
      </c>
      <c r="V155" s="170">
        <f t="shared" si="73"/>
        <v>0</v>
      </c>
      <c r="W155" s="171">
        <v>0</v>
      </c>
      <c r="X155" s="171">
        <f>(IF(VLOOKUP(VLOOKUP(AS155,[1]MAPPING!$B$16:$D$21,2,1),[1]MAPPING!$C$16:$E$21,2,0)=7000,0,VLOOKUP(VLOOKUP(AS155,[1]MAPPING!$B$16:$D$21,2,1),[1]MAPPING!$C$16:$E$21,2,0)))</f>
        <v>0</v>
      </c>
      <c r="Y155" s="171">
        <f>(K155*VLOOKUP(N155/K155,[1]MAPPING!$B$23:$C$30,2,10))</f>
        <v>0</v>
      </c>
      <c r="Z155" s="172">
        <f t="shared" si="74"/>
        <v>0</v>
      </c>
      <c r="AA155" s="172">
        <f t="shared" si="75"/>
        <v>0</v>
      </c>
      <c r="AB155" s="171">
        <v>0</v>
      </c>
      <c r="AC155" s="171">
        <f t="shared" si="76"/>
        <v>8765</v>
      </c>
      <c r="AD155" s="116">
        <f>ROUND(SUM(T155:AB155)/INVOICE!$I$5,2)</f>
        <v>6.29</v>
      </c>
      <c r="AF155" s="144" t="s">
        <v>1217</v>
      </c>
      <c r="AG155" s="144" t="s">
        <v>350</v>
      </c>
      <c r="AH155" s="144" t="s">
        <v>1218</v>
      </c>
      <c r="AI155" s="144" t="s">
        <v>1483</v>
      </c>
      <c r="AJ155" s="144" t="s">
        <v>1484</v>
      </c>
      <c r="AK155" s="144" t="s">
        <v>1485</v>
      </c>
      <c r="AL155" s="144" t="s">
        <v>1486</v>
      </c>
      <c r="AM155" s="144" t="s">
        <v>61</v>
      </c>
      <c r="AN155" s="144">
        <v>1</v>
      </c>
      <c r="AO155" s="144">
        <v>0.7</v>
      </c>
      <c r="AP155" s="144">
        <v>0.2</v>
      </c>
      <c r="AQ155" s="144">
        <v>0.7</v>
      </c>
      <c r="AR155" s="144" t="s">
        <v>204</v>
      </c>
      <c r="AS155" s="144">
        <v>23.22</v>
      </c>
      <c r="AT155" s="144" t="s">
        <v>62</v>
      </c>
      <c r="AU155" s="144" t="s">
        <v>62</v>
      </c>
      <c r="AV155" s="144" t="s">
        <v>62</v>
      </c>
      <c r="AW155" s="144" t="s">
        <v>61</v>
      </c>
      <c r="AX155" s="144" t="s">
        <v>61</v>
      </c>
      <c r="AY155" s="144" t="s">
        <v>691</v>
      </c>
      <c r="AZ155" s="144" t="s">
        <v>351</v>
      </c>
      <c r="BA155" s="144" t="s">
        <v>356</v>
      </c>
      <c r="BB155" s="144" t="s">
        <v>61</v>
      </c>
      <c r="BC155" s="144" t="s">
        <v>63</v>
      </c>
      <c r="BD155" s="146" t="s">
        <v>1487</v>
      </c>
      <c r="BE155" s="144" t="s">
        <v>1488</v>
      </c>
      <c r="BF155" s="146" t="s">
        <v>1488</v>
      </c>
      <c r="BG155" s="144" t="s">
        <v>352</v>
      </c>
      <c r="BH155" s="144" t="s">
        <v>496</v>
      </c>
      <c r="BI155" s="144" t="s">
        <v>354</v>
      </c>
      <c r="BJ155" s="144" t="s">
        <v>208</v>
      </c>
      <c r="BK155" s="144" t="s">
        <v>64</v>
      </c>
      <c r="BL155" s="144" t="s">
        <v>61</v>
      </c>
      <c r="BM155" s="144" t="s">
        <v>209</v>
      </c>
    </row>
    <row r="156" spans="2:65" x14ac:dyDescent="0.3">
      <c r="B156" s="165">
        <f t="shared" si="54"/>
        <v>152</v>
      </c>
      <c r="C156" s="165" t="str">
        <f t="shared" si="55"/>
        <v>LHR</v>
      </c>
      <c r="D156" s="165" t="str">
        <f t="shared" si="56"/>
        <v>2025-09-28</v>
      </c>
      <c r="E156" s="165" t="str">
        <f t="shared" si="57"/>
        <v>99431913910</v>
      </c>
      <c r="F156" s="165" t="str">
        <f t="shared" si="58"/>
        <v>PGB022876146</v>
      </c>
      <c r="G156" s="165" t="str">
        <f t="shared" si="59"/>
        <v>오동준</v>
      </c>
      <c r="H156" s="166" t="str">
        <f t="shared" si="60"/>
        <v>목록(Manifest)</v>
      </c>
      <c r="I156" s="167">
        <f t="shared" si="61"/>
        <v>133.65</v>
      </c>
      <c r="J156" s="166" t="str">
        <f t="shared" si="62"/>
        <v>MODUBUY_UK (NYZ)</v>
      </c>
      <c r="K156" s="165">
        <f t="shared" si="63"/>
        <v>1</v>
      </c>
      <c r="L156" s="168">
        <f t="shared" si="64"/>
        <v>1.4</v>
      </c>
      <c r="M156" s="168">
        <f t="shared" si="65"/>
        <v>2.8</v>
      </c>
      <c r="N156" s="168">
        <f t="shared" si="66"/>
        <v>2.8</v>
      </c>
      <c r="O156" s="168">
        <f t="shared" si="67"/>
        <v>3</v>
      </c>
      <c r="P156" s="165" t="str">
        <f t="shared" si="68"/>
        <v>6094313739359</v>
      </c>
      <c r="Q156" s="167">
        <f t="shared" si="69"/>
        <v>1.9599999999999997</v>
      </c>
      <c r="R156" s="167">
        <f t="shared" si="70"/>
        <v>1.9599999999999997</v>
      </c>
      <c r="S156" s="167">
        <f t="shared" si="71"/>
        <v>2</v>
      </c>
      <c r="T156" s="169">
        <f t="shared" si="72"/>
        <v>15199.999999999998</v>
      </c>
      <c r="U156" s="171">
        <v>0</v>
      </c>
      <c r="V156" s="170">
        <f t="shared" si="73"/>
        <v>0</v>
      </c>
      <c r="W156" s="171">
        <v>0</v>
      </c>
      <c r="X156" s="171">
        <f>(IF(VLOOKUP(VLOOKUP(AS156,[1]MAPPING!$B$16:$D$21,2,1),[1]MAPPING!$C$16:$E$21,2,0)=7000,0,VLOOKUP(VLOOKUP(AS156,[1]MAPPING!$B$16:$D$21,2,1),[1]MAPPING!$C$16:$E$21,2,0)))</f>
        <v>0</v>
      </c>
      <c r="Y156" s="171">
        <f>(K156*VLOOKUP(N156/K156,[1]MAPPING!$B$23:$C$30,2,10))</f>
        <v>550</v>
      </c>
      <c r="Z156" s="172">
        <f t="shared" si="74"/>
        <v>0</v>
      </c>
      <c r="AA156" s="172">
        <f t="shared" si="75"/>
        <v>0</v>
      </c>
      <c r="AB156" s="171">
        <v>0</v>
      </c>
      <c r="AC156" s="171">
        <f t="shared" si="76"/>
        <v>15749.999999999998</v>
      </c>
      <c r="AD156" s="116">
        <f>ROUND(SUM(T156:AB156)/INVOICE!$I$5,2)</f>
        <v>11.3</v>
      </c>
      <c r="AF156" s="144" t="s">
        <v>1217</v>
      </c>
      <c r="AG156" s="144" t="s">
        <v>350</v>
      </c>
      <c r="AH156" s="144" t="s">
        <v>1218</v>
      </c>
      <c r="AI156" s="144" t="s">
        <v>1489</v>
      </c>
      <c r="AJ156" s="144" t="s">
        <v>1490</v>
      </c>
      <c r="AK156" s="144" t="s">
        <v>1491</v>
      </c>
      <c r="AL156" s="144" t="s">
        <v>684</v>
      </c>
      <c r="AM156" s="144" t="s">
        <v>61</v>
      </c>
      <c r="AN156" s="144">
        <v>1</v>
      </c>
      <c r="AO156" s="144">
        <v>1.4</v>
      </c>
      <c r="AP156" s="144">
        <v>2.8</v>
      </c>
      <c r="AQ156" s="144">
        <v>2.8</v>
      </c>
      <c r="AR156" s="144" t="s">
        <v>204</v>
      </c>
      <c r="AS156" s="144">
        <v>133.65</v>
      </c>
      <c r="AT156" s="144" t="s">
        <v>62</v>
      </c>
      <c r="AU156" s="144" t="s">
        <v>62</v>
      </c>
      <c r="AV156" s="144" t="s">
        <v>62</v>
      </c>
      <c r="AW156" s="144" t="s">
        <v>61</v>
      </c>
      <c r="AX156" s="144" t="s">
        <v>61</v>
      </c>
      <c r="AY156" s="144" t="s">
        <v>691</v>
      </c>
      <c r="AZ156" s="144" t="s">
        <v>351</v>
      </c>
      <c r="BA156" s="144" t="s">
        <v>1492</v>
      </c>
      <c r="BB156" s="144" t="s">
        <v>61</v>
      </c>
      <c r="BC156" s="144" t="s">
        <v>63</v>
      </c>
      <c r="BD156" s="146" t="s">
        <v>1493</v>
      </c>
      <c r="BE156" s="144" t="s">
        <v>1494</v>
      </c>
      <c r="BF156" s="146" t="s">
        <v>1494</v>
      </c>
      <c r="BG156" s="144" t="s">
        <v>352</v>
      </c>
      <c r="BH156" s="144" t="s">
        <v>496</v>
      </c>
      <c r="BI156" s="144" t="s">
        <v>354</v>
      </c>
      <c r="BJ156" s="144" t="s">
        <v>208</v>
      </c>
      <c r="BK156" s="144" t="s">
        <v>64</v>
      </c>
      <c r="BL156" s="144" t="s">
        <v>61</v>
      </c>
      <c r="BM156" s="144" t="s">
        <v>209</v>
      </c>
    </row>
    <row r="157" spans="2:65" x14ac:dyDescent="0.3">
      <c r="B157" s="165">
        <f t="shared" si="54"/>
        <v>153</v>
      </c>
      <c r="C157" s="165" t="str">
        <f t="shared" si="55"/>
        <v>LHR</v>
      </c>
      <c r="D157" s="165" t="str">
        <f t="shared" si="56"/>
        <v>2025-09-28</v>
      </c>
      <c r="E157" s="165" t="str">
        <f t="shared" si="57"/>
        <v>99431913910</v>
      </c>
      <c r="F157" s="165" t="str">
        <f t="shared" si="58"/>
        <v>PGB022871386</v>
      </c>
      <c r="G157" s="165" t="str">
        <f t="shared" si="59"/>
        <v>이준호</v>
      </c>
      <c r="H157" s="166" t="str">
        <f t="shared" si="60"/>
        <v>목록(Manifest)</v>
      </c>
      <c r="I157" s="167">
        <f t="shared" si="61"/>
        <v>81</v>
      </c>
      <c r="J157" s="166" t="str">
        <f t="shared" si="62"/>
        <v>MODUBUY_UK (NYZ)</v>
      </c>
      <c r="K157" s="165">
        <f t="shared" si="63"/>
        <v>1</v>
      </c>
      <c r="L157" s="168">
        <f t="shared" si="64"/>
        <v>1.7</v>
      </c>
      <c r="M157" s="168">
        <f t="shared" si="65"/>
        <v>0.2</v>
      </c>
      <c r="N157" s="168">
        <f t="shared" si="66"/>
        <v>1.7</v>
      </c>
      <c r="O157" s="168">
        <f t="shared" si="67"/>
        <v>2</v>
      </c>
      <c r="P157" s="165" t="str">
        <f t="shared" si="68"/>
        <v>6094313739117</v>
      </c>
      <c r="Q157" s="167">
        <f t="shared" si="69"/>
        <v>0.13999999999999999</v>
      </c>
      <c r="R157" s="167">
        <f t="shared" si="70"/>
        <v>1.7</v>
      </c>
      <c r="S157" s="167">
        <f t="shared" si="71"/>
        <v>1.7000000000000002</v>
      </c>
      <c r="T157" s="169">
        <f t="shared" si="72"/>
        <v>13715</v>
      </c>
      <c r="U157" s="171">
        <v>0</v>
      </c>
      <c r="V157" s="170">
        <f t="shared" si="73"/>
        <v>0</v>
      </c>
      <c r="W157" s="171">
        <v>0</v>
      </c>
      <c r="X157" s="171">
        <f>(IF(VLOOKUP(VLOOKUP(AS157,[1]MAPPING!$B$16:$D$21,2,1),[1]MAPPING!$C$16:$E$21,2,0)=7000,0,VLOOKUP(VLOOKUP(AS157,[1]MAPPING!$B$16:$D$21,2,1),[1]MAPPING!$C$16:$E$21,2,0)))</f>
        <v>0</v>
      </c>
      <c r="Y157" s="171">
        <f>(K157*VLOOKUP(N157/K157,[1]MAPPING!$B$23:$C$30,2,10))</f>
        <v>0</v>
      </c>
      <c r="Z157" s="172">
        <f t="shared" si="74"/>
        <v>0</v>
      </c>
      <c r="AA157" s="172">
        <f t="shared" si="75"/>
        <v>0</v>
      </c>
      <c r="AB157" s="171">
        <v>0</v>
      </c>
      <c r="AC157" s="171">
        <f t="shared" si="76"/>
        <v>13715</v>
      </c>
      <c r="AD157" s="116">
        <f>ROUND(SUM(T157:AB157)/INVOICE!$I$5,2)</f>
        <v>9.84</v>
      </c>
      <c r="AF157" s="144" t="s">
        <v>1217</v>
      </c>
      <c r="AG157" s="144" t="s">
        <v>350</v>
      </c>
      <c r="AH157" s="144" t="s">
        <v>1218</v>
      </c>
      <c r="AI157" s="144" t="s">
        <v>1495</v>
      </c>
      <c r="AJ157" s="144" t="s">
        <v>486</v>
      </c>
      <c r="AK157" s="144" t="s">
        <v>1496</v>
      </c>
      <c r="AL157" s="144" t="s">
        <v>1497</v>
      </c>
      <c r="AM157" s="144" t="s">
        <v>61</v>
      </c>
      <c r="AN157" s="144">
        <v>1</v>
      </c>
      <c r="AO157" s="144">
        <v>1.7</v>
      </c>
      <c r="AP157" s="144">
        <v>0.2</v>
      </c>
      <c r="AQ157" s="144">
        <v>1.7</v>
      </c>
      <c r="AR157" s="144" t="s">
        <v>204</v>
      </c>
      <c r="AS157" s="144">
        <v>81</v>
      </c>
      <c r="AT157" s="144" t="s">
        <v>62</v>
      </c>
      <c r="AU157" s="144" t="s">
        <v>62</v>
      </c>
      <c r="AV157" s="144" t="s">
        <v>62</v>
      </c>
      <c r="AW157" s="144" t="s">
        <v>61</v>
      </c>
      <c r="AX157" s="144" t="s">
        <v>61</v>
      </c>
      <c r="AY157" s="144" t="s">
        <v>691</v>
      </c>
      <c r="AZ157" s="144" t="s">
        <v>351</v>
      </c>
      <c r="BA157" s="144" t="s">
        <v>1498</v>
      </c>
      <c r="BB157" s="144" t="s">
        <v>61</v>
      </c>
      <c r="BC157" s="144" t="s">
        <v>63</v>
      </c>
      <c r="BD157" s="146" t="s">
        <v>1499</v>
      </c>
      <c r="BE157" s="144" t="s">
        <v>1500</v>
      </c>
      <c r="BF157" s="146" t="s">
        <v>1500</v>
      </c>
      <c r="BG157" s="144" t="s">
        <v>352</v>
      </c>
      <c r="BH157" s="144" t="s">
        <v>496</v>
      </c>
      <c r="BI157" s="144" t="s">
        <v>354</v>
      </c>
      <c r="BJ157" s="144" t="s">
        <v>208</v>
      </c>
      <c r="BK157" s="144" t="s">
        <v>64</v>
      </c>
      <c r="BL157" s="144" t="s">
        <v>61</v>
      </c>
      <c r="BM157" s="144" t="s">
        <v>209</v>
      </c>
    </row>
    <row r="158" spans="2:65" x14ac:dyDescent="0.3">
      <c r="B158" s="165">
        <f t="shared" si="54"/>
        <v>154</v>
      </c>
      <c r="C158" s="165" t="str">
        <f t="shared" si="55"/>
        <v>LHR</v>
      </c>
      <c r="D158" s="165" t="str">
        <f t="shared" si="56"/>
        <v>2025-09-28</v>
      </c>
      <c r="E158" s="165" t="str">
        <f t="shared" si="57"/>
        <v>99431913910</v>
      </c>
      <c r="F158" s="165" t="str">
        <f t="shared" si="58"/>
        <v>PGB022856287</v>
      </c>
      <c r="G158" s="165" t="str">
        <f t="shared" si="59"/>
        <v>장민지</v>
      </c>
      <c r="H158" s="166" t="str">
        <f t="shared" si="60"/>
        <v>목록(Manifest)</v>
      </c>
      <c r="I158" s="167">
        <f t="shared" si="61"/>
        <v>143.31</v>
      </c>
      <c r="J158" s="166" t="str">
        <f t="shared" si="62"/>
        <v>MODUBUY_UK (NYZ)</v>
      </c>
      <c r="K158" s="165">
        <f t="shared" si="63"/>
        <v>1</v>
      </c>
      <c r="L158" s="168">
        <f t="shared" si="64"/>
        <v>1.7</v>
      </c>
      <c r="M158" s="168">
        <f t="shared" si="65"/>
        <v>0.2</v>
      </c>
      <c r="N158" s="168">
        <f t="shared" si="66"/>
        <v>1.7</v>
      </c>
      <c r="O158" s="168">
        <f t="shared" si="67"/>
        <v>2</v>
      </c>
      <c r="P158" s="165" t="str">
        <f t="shared" si="68"/>
        <v>6094313737720</v>
      </c>
      <c r="Q158" s="167">
        <f t="shared" si="69"/>
        <v>0.13999999999999999</v>
      </c>
      <c r="R158" s="167">
        <f t="shared" si="70"/>
        <v>1.7</v>
      </c>
      <c r="S158" s="167">
        <f t="shared" si="71"/>
        <v>1.7000000000000002</v>
      </c>
      <c r="T158" s="169">
        <f t="shared" si="72"/>
        <v>13715</v>
      </c>
      <c r="U158" s="171">
        <v>0</v>
      </c>
      <c r="V158" s="170">
        <f t="shared" si="73"/>
        <v>0</v>
      </c>
      <c r="W158" s="171">
        <v>0</v>
      </c>
      <c r="X158" s="171">
        <f>(IF(VLOOKUP(VLOOKUP(AS158,[1]MAPPING!$B$16:$D$21,2,1),[1]MAPPING!$C$16:$E$21,2,0)=7000,0,VLOOKUP(VLOOKUP(AS158,[1]MAPPING!$B$16:$D$21,2,1),[1]MAPPING!$C$16:$E$21,2,0)))</f>
        <v>0</v>
      </c>
      <c r="Y158" s="171">
        <f>(K158*VLOOKUP(N158/K158,[1]MAPPING!$B$23:$C$30,2,10))</f>
        <v>0</v>
      </c>
      <c r="Z158" s="172">
        <f t="shared" si="74"/>
        <v>0</v>
      </c>
      <c r="AA158" s="172">
        <f t="shared" si="75"/>
        <v>0</v>
      </c>
      <c r="AB158" s="171">
        <v>0</v>
      </c>
      <c r="AC158" s="171">
        <f t="shared" si="76"/>
        <v>13715</v>
      </c>
      <c r="AD158" s="116">
        <f>ROUND(SUM(T158:AB158)/INVOICE!$I$5,2)</f>
        <v>9.84</v>
      </c>
      <c r="AF158" s="144" t="s">
        <v>1217</v>
      </c>
      <c r="AG158" s="144" t="s">
        <v>350</v>
      </c>
      <c r="AH158" s="144" t="s">
        <v>1218</v>
      </c>
      <c r="AI158" s="144" t="s">
        <v>1501</v>
      </c>
      <c r="AJ158" s="144" t="s">
        <v>521</v>
      </c>
      <c r="AK158" s="144" t="s">
        <v>522</v>
      </c>
      <c r="AL158" s="144" t="s">
        <v>523</v>
      </c>
      <c r="AM158" s="144" t="s">
        <v>61</v>
      </c>
      <c r="AN158" s="144">
        <v>1</v>
      </c>
      <c r="AO158" s="144">
        <v>1.7</v>
      </c>
      <c r="AP158" s="144">
        <v>0.2</v>
      </c>
      <c r="AQ158" s="144">
        <v>1.7</v>
      </c>
      <c r="AR158" s="144" t="s">
        <v>204</v>
      </c>
      <c r="AS158" s="144">
        <v>143.31</v>
      </c>
      <c r="AT158" s="144" t="s">
        <v>62</v>
      </c>
      <c r="AU158" s="144" t="s">
        <v>62</v>
      </c>
      <c r="AV158" s="144" t="s">
        <v>62</v>
      </c>
      <c r="AW158" s="144" t="s">
        <v>61</v>
      </c>
      <c r="AX158" s="144" t="s">
        <v>61</v>
      </c>
      <c r="AY158" s="144" t="s">
        <v>691</v>
      </c>
      <c r="AZ158" s="144" t="s">
        <v>351</v>
      </c>
      <c r="BA158" s="144" t="s">
        <v>1502</v>
      </c>
      <c r="BB158" s="144" t="s">
        <v>61</v>
      </c>
      <c r="BC158" s="144" t="s">
        <v>63</v>
      </c>
      <c r="BD158" s="146" t="s">
        <v>1503</v>
      </c>
      <c r="BE158" s="144" t="s">
        <v>1504</v>
      </c>
      <c r="BF158" s="146" t="s">
        <v>1504</v>
      </c>
      <c r="BG158" s="144" t="s">
        <v>352</v>
      </c>
      <c r="BH158" s="144" t="s">
        <v>496</v>
      </c>
      <c r="BI158" s="144" t="s">
        <v>354</v>
      </c>
      <c r="BJ158" s="144" t="s">
        <v>208</v>
      </c>
      <c r="BK158" s="144" t="s">
        <v>64</v>
      </c>
      <c r="BL158" s="144" t="s">
        <v>61</v>
      </c>
      <c r="BM158" s="144" t="s">
        <v>209</v>
      </c>
    </row>
    <row r="159" spans="2:65" x14ac:dyDescent="0.3">
      <c r="B159" s="165">
        <f t="shared" si="54"/>
        <v>155</v>
      </c>
      <c r="C159" s="165" t="str">
        <f t="shared" si="55"/>
        <v>LHR</v>
      </c>
      <c r="D159" s="165" t="str">
        <f t="shared" si="56"/>
        <v>2025-09-28</v>
      </c>
      <c r="E159" s="165" t="str">
        <f t="shared" si="57"/>
        <v>99431913910</v>
      </c>
      <c r="F159" s="165" t="str">
        <f t="shared" si="58"/>
        <v>PGB022896488</v>
      </c>
      <c r="G159" s="165" t="str">
        <f t="shared" si="59"/>
        <v>이주원</v>
      </c>
      <c r="H159" s="166" t="str">
        <f t="shared" si="60"/>
        <v>목록(Manifest)</v>
      </c>
      <c r="I159" s="167">
        <f t="shared" si="61"/>
        <v>51.19</v>
      </c>
      <c r="J159" s="166" t="str">
        <f t="shared" si="62"/>
        <v>MODUBUY_UK (NYZ)</v>
      </c>
      <c r="K159" s="165">
        <f t="shared" si="63"/>
        <v>1</v>
      </c>
      <c r="L159" s="168">
        <f t="shared" si="64"/>
        <v>0.5</v>
      </c>
      <c r="M159" s="168">
        <f t="shared" si="65"/>
        <v>0.2</v>
      </c>
      <c r="N159" s="168">
        <f t="shared" si="66"/>
        <v>0.5</v>
      </c>
      <c r="O159" s="168">
        <f t="shared" si="67"/>
        <v>0.5</v>
      </c>
      <c r="P159" s="165" t="str">
        <f t="shared" si="68"/>
        <v>6094313739288</v>
      </c>
      <c r="Q159" s="167">
        <f t="shared" si="69"/>
        <v>0.13999999999999999</v>
      </c>
      <c r="R159" s="167">
        <f t="shared" si="70"/>
        <v>0.5</v>
      </c>
      <c r="S159" s="167">
        <f t="shared" si="71"/>
        <v>0.5</v>
      </c>
      <c r="T159" s="169">
        <f t="shared" si="72"/>
        <v>7775</v>
      </c>
      <c r="U159" s="171">
        <v>0</v>
      </c>
      <c r="V159" s="170">
        <f t="shared" si="73"/>
        <v>0</v>
      </c>
      <c r="W159" s="171">
        <v>0</v>
      </c>
      <c r="X159" s="171">
        <f>(IF(VLOOKUP(VLOOKUP(AS159,[1]MAPPING!$B$16:$D$21,2,1),[1]MAPPING!$C$16:$E$21,2,0)=7000,0,VLOOKUP(VLOOKUP(AS159,[1]MAPPING!$B$16:$D$21,2,1),[1]MAPPING!$C$16:$E$21,2,0)))</f>
        <v>0</v>
      </c>
      <c r="Y159" s="171">
        <f>(K159*VLOOKUP(N159/K159,[1]MAPPING!$B$23:$C$30,2,10))</f>
        <v>0</v>
      </c>
      <c r="Z159" s="172">
        <f t="shared" si="74"/>
        <v>0</v>
      </c>
      <c r="AA159" s="172">
        <f t="shared" si="75"/>
        <v>0</v>
      </c>
      <c r="AB159" s="171">
        <v>0</v>
      </c>
      <c r="AC159" s="171">
        <f t="shared" si="76"/>
        <v>7775</v>
      </c>
      <c r="AD159" s="116">
        <f>ROUND(SUM(T159:AB159)/INVOICE!$I$5,2)</f>
        <v>5.58</v>
      </c>
      <c r="AF159" s="144" t="s">
        <v>1217</v>
      </c>
      <c r="AG159" s="144" t="s">
        <v>350</v>
      </c>
      <c r="AH159" s="144" t="s">
        <v>1218</v>
      </c>
      <c r="AI159" s="144" t="s">
        <v>1505</v>
      </c>
      <c r="AJ159" s="144" t="s">
        <v>1506</v>
      </c>
      <c r="AK159" s="144" t="s">
        <v>1507</v>
      </c>
      <c r="AL159" s="144" t="s">
        <v>1508</v>
      </c>
      <c r="AM159" s="144" t="s">
        <v>61</v>
      </c>
      <c r="AN159" s="144">
        <v>1</v>
      </c>
      <c r="AO159" s="144">
        <v>0.5</v>
      </c>
      <c r="AP159" s="144">
        <v>0.2</v>
      </c>
      <c r="AQ159" s="144">
        <v>0.5</v>
      </c>
      <c r="AR159" s="144" t="s">
        <v>204</v>
      </c>
      <c r="AS159" s="144">
        <v>51.19</v>
      </c>
      <c r="AT159" s="144" t="s">
        <v>62</v>
      </c>
      <c r="AU159" s="144" t="s">
        <v>62</v>
      </c>
      <c r="AV159" s="144" t="s">
        <v>62</v>
      </c>
      <c r="AW159" s="144" t="s">
        <v>61</v>
      </c>
      <c r="AX159" s="144" t="s">
        <v>61</v>
      </c>
      <c r="AY159" s="144" t="s">
        <v>691</v>
      </c>
      <c r="AZ159" s="144" t="s">
        <v>351</v>
      </c>
      <c r="BA159" s="144" t="s">
        <v>1509</v>
      </c>
      <c r="BB159" s="144" t="s">
        <v>61</v>
      </c>
      <c r="BC159" s="144" t="s">
        <v>63</v>
      </c>
      <c r="BD159" s="146" t="s">
        <v>1510</v>
      </c>
      <c r="BE159" s="144" t="s">
        <v>1511</v>
      </c>
      <c r="BF159" s="146" t="s">
        <v>1511</v>
      </c>
      <c r="BG159" s="144" t="s">
        <v>352</v>
      </c>
      <c r="BH159" s="144" t="s">
        <v>496</v>
      </c>
      <c r="BI159" s="144" t="s">
        <v>354</v>
      </c>
      <c r="BJ159" s="144" t="s">
        <v>208</v>
      </c>
      <c r="BK159" s="144" t="s">
        <v>64</v>
      </c>
      <c r="BL159" s="144" t="s">
        <v>61</v>
      </c>
      <c r="BM159" s="144" t="s">
        <v>209</v>
      </c>
    </row>
    <row r="160" spans="2:65" x14ac:dyDescent="0.3">
      <c r="B160" s="165">
        <f t="shared" si="54"/>
        <v>156</v>
      </c>
      <c r="C160" s="165" t="str">
        <f t="shared" si="55"/>
        <v>LHR</v>
      </c>
      <c r="D160" s="165" t="str">
        <f t="shared" si="56"/>
        <v>2025-09-28</v>
      </c>
      <c r="E160" s="165" t="str">
        <f t="shared" si="57"/>
        <v>99431913910</v>
      </c>
      <c r="F160" s="165" t="str">
        <f t="shared" si="58"/>
        <v>PGB017709407</v>
      </c>
      <c r="G160" s="165" t="str">
        <f t="shared" si="59"/>
        <v>김나리</v>
      </c>
      <c r="H160" s="166" t="str">
        <f t="shared" si="60"/>
        <v>목록(Manifest)</v>
      </c>
      <c r="I160" s="167">
        <f t="shared" si="61"/>
        <v>128.31</v>
      </c>
      <c r="J160" s="166" t="str">
        <f t="shared" si="62"/>
        <v>MODUBUY_UK (NYZ)</v>
      </c>
      <c r="K160" s="165">
        <f t="shared" si="63"/>
        <v>1</v>
      </c>
      <c r="L160" s="168">
        <f t="shared" si="64"/>
        <v>1.9</v>
      </c>
      <c r="M160" s="168">
        <f t="shared" si="65"/>
        <v>0.2</v>
      </c>
      <c r="N160" s="168">
        <f t="shared" si="66"/>
        <v>1.9</v>
      </c>
      <c r="O160" s="168">
        <f t="shared" si="67"/>
        <v>2</v>
      </c>
      <c r="P160" s="165" t="str">
        <f t="shared" si="68"/>
        <v>6094313738738</v>
      </c>
      <c r="Q160" s="167">
        <f t="shared" si="69"/>
        <v>0.13999999999999999</v>
      </c>
      <c r="R160" s="167">
        <f t="shared" si="70"/>
        <v>1.9</v>
      </c>
      <c r="S160" s="167">
        <f t="shared" si="71"/>
        <v>1.9000000000000001</v>
      </c>
      <c r="T160" s="169">
        <f t="shared" si="72"/>
        <v>14705</v>
      </c>
      <c r="U160" s="171">
        <v>0</v>
      </c>
      <c r="V160" s="170">
        <f t="shared" si="73"/>
        <v>0</v>
      </c>
      <c r="W160" s="171">
        <v>0</v>
      </c>
      <c r="X160" s="171">
        <f>(IF(VLOOKUP(VLOOKUP(AS160,[1]MAPPING!$B$16:$D$21,2,1),[1]MAPPING!$C$16:$E$21,2,0)=7000,0,VLOOKUP(VLOOKUP(AS160,[1]MAPPING!$B$16:$D$21,2,1),[1]MAPPING!$C$16:$E$21,2,0)))</f>
        <v>0</v>
      </c>
      <c r="Y160" s="171">
        <f>(K160*VLOOKUP(N160/K160,[1]MAPPING!$B$23:$C$30,2,10))</f>
        <v>0</v>
      </c>
      <c r="Z160" s="172">
        <f t="shared" si="74"/>
        <v>0</v>
      </c>
      <c r="AA160" s="172">
        <f t="shared" si="75"/>
        <v>0</v>
      </c>
      <c r="AB160" s="171">
        <v>0</v>
      </c>
      <c r="AC160" s="171">
        <f t="shared" si="76"/>
        <v>14705</v>
      </c>
      <c r="AD160" s="116">
        <f>ROUND(SUM(T160:AB160)/INVOICE!$I$5,2)</f>
        <v>10.55</v>
      </c>
      <c r="AF160" s="144" t="s">
        <v>1217</v>
      </c>
      <c r="AG160" s="144" t="s">
        <v>350</v>
      </c>
      <c r="AH160" s="144" t="s">
        <v>1218</v>
      </c>
      <c r="AI160" s="144" t="s">
        <v>1512</v>
      </c>
      <c r="AJ160" s="144" t="s">
        <v>682</v>
      </c>
      <c r="AK160" s="144" t="s">
        <v>683</v>
      </c>
      <c r="AL160" s="144" t="s">
        <v>684</v>
      </c>
      <c r="AM160" s="144" t="s">
        <v>61</v>
      </c>
      <c r="AN160" s="144">
        <v>1</v>
      </c>
      <c r="AO160" s="144">
        <v>1.9</v>
      </c>
      <c r="AP160" s="144">
        <v>0.2</v>
      </c>
      <c r="AQ160" s="144">
        <v>1.9</v>
      </c>
      <c r="AR160" s="144" t="s">
        <v>204</v>
      </c>
      <c r="AS160" s="144">
        <v>128.31</v>
      </c>
      <c r="AT160" s="144" t="s">
        <v>62</v>
      </c>
      <c r="AU160" s="144" t="s">
        <v>62</v>
      </c>
      <c r="AV160" s="144" t="s">
        <v>62</v>
      </c>
      <c r="AW160" s="144" t="s">
        <v>61</v>
      </c>
      <c r="AX160" s="144" t="s">
        <v>61</v>
      </c>
      <c r="AY160" s="144" t="s">
        <v>691</v>
      </c>
      <c r="AZ160" s="144" t="s">
        <v>351</v>
      </c>
      <c r="BA160" s="144" t="s">
        <v>647</v>
      </c>
      <c r="BB160" s="144" t="s">
        <v>61</v>
      </c>
      <c r="BC160" s="144" t="s">
        <v>63</v>
      </c>
      <c r="BD160" s="146" t="s">
        <v>1513</v>
      </c>
      <c r="BE160" s="144" t="s">
        <v>1514</v>
      </c>
      <c r="BF160" s="146" t="s">
        <v>1514</v>
      </c>
      <c r="BG160" s="144" t="s">
        <v>352</v>
      </c>
      <c r="BH160" s="144" t="s">
        <v>496</v>
      </c>
      <c r="BI160" s="144" t="s">
        <v>354</v>
      </c>
      <c r="BJ160" s="144" t="s">
        <v>208</v>
      </c>
      <c r="BK160" s="144" t="s">
        <v>64</v>
      </c>
      <c r="BL160" s="144" t="s">
        <v>61</v>
      </c>
      <c r="BM160" s="144" t="s">
        <v>209</v>
      </c>
    </row>
    <row r="161" spans="2:65" x14ac:dyDescent="0.3">
      <c r="B161" s="165">
        <f t="shared" si="54"/>
        <v>157</v>
      </c>
      <c r="C161" s="165" t="str">
        <f t="shared" si="55"/>
        <v>LHR</v>
      </c>
      <c r="D161" s="165" t="str">
        <f t="shared" si="56"/>
        <v>2025-09-28</v>
      </c>
      <c r="E161" s="165" t="str">
        <f t="shared" si="57"/>
        <v>99431913910</v>
      </c>
      <c r="F161" s="165" t="str">
        <f t="shared" si="58"/>
        <v>PGB022875265</v>
      </c>
      <c r="G161" s="165" t="str">
        <f t="shared" si="59"/>
        <v>류리라</v>
      </c>
      <c r="H161" s="166" t="str">
        <f t="shared" si="60"/>
        <v>목록(Manifest)</v>
      </c>
      <c r="I161" s="167">
        <f t="shared" si="61"/>
        <v>121.5</v>
      </c>
      <c r="J161" s="166" t="str">
        <f t="shared" si="62"/>
        <v>MODUBUY_UK (NYZ)</v>
      </c>
      <c r="K161" s="165">
        <f t="shared" si="63"/>
        <v>1</v>
      </c>
      <c r="L161" s="168">
        <f t="shared" si="64"/>
        <v>0.8</v>
      </c>
      <c r="M161" s="168">
        <f t="shared" si="65"/>
        <v>0.2</v>
      </c>
      <c r="N161" s="168">
        <f t="shared" si="66"/>
        <v>0.8</v>
      </c>
      <c r="O161" s="168">
        <f t="shared" si="67"/>
        <v>1</v>
      </c>
      <c r="P161" s="165" t="str">
        <f t="shared" si="68"/>
        <v>6094313737673</v>
      </c>
      <c r="Q161" s="167">
        <f t="shared" si="69"/>
        <v>0.13999999999999999</v>
      </c>
      <c r="R161" s="167">
        <f t="shared" si="70"/>
        <v>0.8</v>
      </c>
      <c r="S161" s="167">
        <f t="shared" si="71"/>
        <v>0.8</v>
      </c>
      <c r="T161" s="169">
        <f t="shared" si="72"/>
        <v>9260</v>
      </c>
      <c r="U161" s="171">
        <v>0</v>
      </c>
      <c r="V161" s="170">
        <f t="shared" si="73"/>
        <v>0</v>
      </c>
      <c r="W161" s="171">
        <v>0</v>
      </c>
      <c r="X161" s="171">
        <f>(IF(VLOOKUP(VLOOKUP(AS161,[1]MAPPING!$B$16:$D$21,2,1),[1]MAPPING!$C$16:$E$21,2,0)=7000,0,VLOOKUP(VLOOKUP(AS161,[1]MAPPING!$B$16:$D$21,2,1),[1]MAPPING!$C$16:$E$21,2,0)))</f>
        <v>0</v>
      </c>
      <c r="Y161" s="171">
        <f>(K161*VLOOKUP(N161/K161,[1]MAPPING!$B$23:$C$30,2,10))</f>
        <v>0</v>
      </c>
      <c r="Z161" s="172">
        <f t="shared" si="74"/>
        <v>0</v>
      </c>
      <c r="AA161" s="172">
        <f t="shared" si="75"/>
        <v>0</v>
      </c>
      <c r="AB161" s="171">
        <v>0</v>
      </c>
      <c r="AC161" s="171">
        <f t="shared" si="76"/>
        <v>9260</v>
      </c>
      <c r="AD161" s="116">
        <f>ROUND(SUM(T161:AB161)/INVOICE!$I$5,2)</f>
        <v>6.64</v>
      </c>
      <c r="AF161" s="144" t="s">
        <v>1217</v>
      </c>
      <c r="AG161" s="144" t="s">
        <v>350</v>
      </c>
      <c r="AH161" s="144" t="s">
        <v>1218</v>
      </c>
      <c r="AI161" s="144" t="s">
        <v>1515</v>
      </c>
      <c r="AJ161" s="144" t="s">
        <v>582</v>
      </c>
      <c r="AK161" s="144" t="s">
        <v>583</v>
      </c>
      <c r="AL161" s="144" t="s">
        <v>578</v>
      </c>
      <c r="AM161" s="144" t="s">
        <v>61</v>
      </c>
      <c r="AN161" s="144">
        <v>1</v>
      </c>
      <c r="AO161" s="144">
        <v>0.8</v>
      </c>
      <c r="AP161" s="144">
        <v>0.2</v>
      </c>
      <c r="AQ161" s="144">
        <v>0.8</v>
      </c>
      <c r="AR161" s="144" t="s">
        <v>204</v>
      </c>
      <c r="AS161" s="144">
        <v>121.5</v>
      </c>
      <c r="AT161" s="144" t="s">
        <v>62</v>
      </c>
      <c r="AU161" s="144" t="s">
        <v>62</v>
      </c>
      <c r="AV161" s="144" t="s">
        <v>62</v>
      </c>
      <c r="AW161" s="144" t="s">
        <v>61</v>
      </c>
      <c r="AX161" s="144" t="s">
        <v>61</v>
      </c>
      <c r="AY161" s="144" t="s">
        <v>691</v>
      </c>
      <c r="AZ161" s="144" t="s">
        <v>351</v>
      </c>
      <c r="BA161" s="144" t="s">
        <v>394</v>
      </c>
      <c r="BB161" s="144" t="s">
        <v>61</v>
      </c>
      <c r="BC161" s="144" t="s">
        <v>63</v>
      </c>
      <c r="BD161" s="146" t="s">
        <v>1516</v>
      </c>
      <c r="BE161" s="144" t="s">
        <v>1517</v>
      </c>
      <c r="BF161" s="146" t="s">
        <v>1517</v>
      </c>
      <c r="BG161" s="144" t="s">
        <v>352</v>
      </c>
      <c r="BH161" s="144" t="s">
        <v>496</v>
      </c>
      <c r="BI161" s="144" t="s">
        <v>354</v>
      </c>
      <c r="BJ161" s="144" t="s">
        <v>208</v>
      </c>
      <c r="BK161" s="144" t="s">
        <v>64</v>
      </c>
      <c r="BL161" s="144" t="s">
        <v>61</v>
      </c>
      <c r="BM161" s="144" t="s">
        <v>209</v>
      </c>
    </row>
    <row r="162" spans="2:65" x14ac:dyDescent="0.3">
      <c r="B162" s="165">
        <f t="shared" si="54"/>
        <v>158</v>
      </c>
      <c r="C162" s="165" t="str">
        <f t="shared" si="55"/>
        <v>LHR</v>
      </c>
      <c r="D162" s="165" t="str">
        <f t="shared" si="56"/>
        <v>2025-09-28</v>
      </c>
      <c r="E162" s="165" t="str">
        <f t="shared" si="57"/>
        <v>99431913910</v>
      </c>
      <c r="F162" s="165" t="str">
        <f t="shared" si="58"/>
        <v>PGB022862189</v>
      </c>
      <c r="G162" s="165" t="str">
        <f t="shared" si="59"/>
        <v>조효정</v>
      </c>
      <c r="H162" s="166" t="str">
        <f t="shared" si="60"/>
        <v>목록(Manifest)</v>
      </c>
      <c r="I162" s="167">
        <f t="shared" si="61"/>
        <v>90.45</v>
      </c>
      <c r="J162" s="166" t="str">
        <f t="shared" si="62"/>
        <v>MODUBUY_UK (NYZ)</v>
      </c>
      <c r="K162" s="165">
        <f t="shared" si="63"/>
        <v>1</v>
      </c>
      <c r="L162" s="168">
        <f t="shared" si="64"/>
        <v>3.2</v>
      </c>
      <c r="M162" s="168">
        <f t="shared" si="65"/>
        <v>0.2</v>
      </c>
      <c r="N162" s="168">
        <f t="shared" si="66"/>
        <v>3.2</v>
      </c>
      <c r="O162" s="168">
        <f t="shared" si="67"/>
        <v>3.5</v>
      </c>
      <c r="P162" s="165" t="str">
        <f t="shared" si="68"/>
        <v>6094313738123</v>
      </c>
      <c r="Q162" s="167">
        <f t="shared" si="69"/>
        <v>0.13999999999999999</v>
      </c>
      <c r="R162" s="167">
        <f t="shared" si="70"/>
        <v>3.2</v>
      </c>
      <c r="S162" s="167">
        <f t="shared" si="71"/>
        <v>3.2</v>
      </c>
      <c r="T162" s="169">
        <f t="shared" si="72"/>
        <v>21140</v>
      </c>
      <c r="U162" s="171">
        <v>0</v>
      </c>
      <c r="V162" s="170">
        <f t="shared" si="73"/>
        <v>0</v>
      </c>
      <c r="W162" s="171">
        <v>0</v>
      </c>
      <c r="X162" s="171">
        <f>(IF(VLOOKUP(VLOOKUP(AS162,[1]MAPPING!$B$16:$D$21,2,1),[1]MAPPING!$C$16:$E$21,2,0)=7000,0,VLOOKUP(VLOOKUP(AS162,[1]MAPPING!$B$16:$D$21,2,1),[1]MAPPING!$C$16:$E$21,2,0)))</f>
        <v>0</v>
      </c>
      <c r="Y162" s="171">
        <f>(K162*VLOOKUP(N162/K162,[1]MAPPING!$B$23:$C$30,2,10))</f>
        <v>550</v>
      </c>
      <c r="Z162" s="172">
        <f t="shared" si="74"/>
        <v>0</v>
      </c>
      <c r="AA162" s="172">
        <f t="shared" si="75"/>
        <v>0</v>
      </c>
      <c r="AB162" s="171">
        <v>0</v>
      </c>
      <c r="AC162" s="171">
        <f t="shared" si="76"/>
        <v>21690</v>
      </c>
      <c r="AD162" s="116">
        <f>ROUND(SUM(T162:AB162)/INVOICE!$I$5,2)</f>
        <v>15.56</v>
      </c>
      <c r="AF162" s="144" t="s">
        <v>1217</v>
      </c>
      <c r="AG162" s="144" t="s">
        <v>350</v>
      </c>
      <c r="AH162" s="144" t="s">
        <v>1218</v>
      </c>
      <c r="AI162" s="144" t="s">
        <v>1518</v>
      </c>
      <c r="AJ162" s="144" t="s">
        <v>382</v>
      </c>
      <c r="AK162" s="144" t="s">
        <v>383</v>
      </c>
      <c r="AL162" s="144" t="s">
        <v>384</v>
      </c>
      <c r="AM162" s="144" t="s">
        <v>61</v>
      </c>
      <c r="AN162" s="144">
        <v>1</v>
      </c>
      <c r="AO162" s="144">
        <v>3.2</v>
      </c>
      <c r="AP162" s="144">
        <v>0.2</v>
      </c>
      <c r="AQ162" s="144">
        <v>3.2</v>
      </c>
      <c r="AR162" s="144" t="s">
        <v>204</v>
      </c>
      <c r="AS162" s="144">
        <v>90.45</v>
      </c>
      <c r="AT162" s="144" t="s">
        <v>62</v>
      </c>
      <c r="AU162" s="144" t="s">
        <v>62</v>
      </c>
      <c r="AV162" s="144" t="s">
        <v>62</v>
      </c>
      <c r="AW162" s="144" t="s">
        <v>61</v>
      </c>
      <c r="AX162" s="144" t="s">
        <v>61</v>
      </c>
      <c r="AY162" s="144" t="s">
        <v>691</v>
      </c>
      <c r="AZ162" s="144" t="s">
        <v>351</v>
      </c>
      <c r="BA162" s="144" t="s">
        <v>358</v>
      </c>
      <c r="BB162" s="144" t="s">
        <v>61</v>
      </c>
      <c r="BC162" s="144" t="s">
        <v>63</v>
      </c>
      <c r="BD162" s="146" t="s">
        <v>1519</v>
      </c>
      <c r="BE162" s="144" t="s">
        <v>1520</v>
      </c>
      <c r="BF162" s="146" t="s">
        <v>1520</v>
      </c>
      <c r="BG162" s="144" t="s">
        <v>352</v>
      </c>
      <c r="BH162" s="144" t="s">
        <v>496</v>
      </c>
      <c r="BI162" s="144" t="s">
        <v>354</v>
      </c>
      <c r="BJ162" s="144" t="s">
        <v>208</v>
      </c>
      <c r="BK162" s="144" t="s">
        <v>64</v>
      </c>
      <c r="BL162" s="144" t="s">
        <v>61</v>
      </c>
      <c r="BM162" s="144" t="s">
        <v>209</v>
      </c>
    </row>
    <row r="163" spans="2:65" x14ac:dyDescent="0.3">
      <c r="B163" s="165">
        <f t="shared" si="54"/>
        <v>159</v>
      </c>
      <c r="C163" s="165" t="str">
        <f t="shared" si="55"/>
        <v>LHR</v>
      </c>
      <c r="D163" s="165" t="str">
        <f t="shared" si="56"/>
        <v>2025-09-28</v>
      </c>
      <c r="E163" s="165" t="str">
        <f t="shared" si="57"/>
        <v>99431913910</v>
      </c>
      <c r="F163" s="165" t="str">
        <f t="shared" si="58"/>
        <v>PGB019640110</v>
      </c>
      <c r="G163" s="165" t="str">
        <f t="shared" si="59"/>
        <v>김진려</v>
      </c>
      <c r="H163" s="166" t="str">
        <f t="shared" si="60"/>
        <v>목록(Manifest)</v>
      </c>
      <c r="I163" s="167">
        <f t="shared" si="61"/>
        <v>86.37</v>
      </c>
      <c r="J163" s="166" t="str">
        <f t="shared" si="62"/>
        <v>MODUBUY_UK (NYZ)</v>
      </c>
      <c r="K163" s="165">
        <f t="shared" si="63"/>
        <v>1</v>
      </c>
      <c r="L163" s="168">
        <f t="shared" si="64"/>
        <v>0.5</v>
      </c>
      <c r="M163" s="168">
        <f t="shared" si="65"/>
        <v>0.2</v>
      </c>
      <c r="N163" s="168">
        <f t="shared" si="66"/>
        <v>0.5</v>
      </c>
      <c r="O163" s="168">
        <f t="shared" si="67"/>
        <v>0.5</v>
      </c>
      <c r="P163" s="165" t="str">
        <f t="shared" si="68"/>
        <v>6094313738521</v>
      </c>
      <c r="Q163" s="167">
        <f t="shared" si="69"/>
        <v>0.13999999999999999</v>
      </c>
      <c r="R163" s="167">
        <f t="shared" si="70"/>
        <v>0.5</v>
      </c>
      <c r="S163" s="167">
        <f t="shared" si="71"/>
        <v>0.5</v>
      </c>
      <c r="T163" s="169">
        <f t="shared" si="72"/>
        <v>7775</v>
      </c>
      <c r="U163" s="171">
        <v>0</v>
      </c>
      <c r="V163" s="170">
        <f t="shared" si="73"/>
        <v>0</v>
      </c>
      <c r="W163" s="171">
        <v>0</v>
      </c>
      <c r="X163" s="171">
        <f>(IF(VLOOKUP(VLOOKUP(AS163,[1]MAPPING!$B$16:$D$21,2,1),[1]MAPPING!$C$16:$E$21,2,0)=7000,0,VLOOKUP(VLOOKUP(AS163,[1]MAPPING!$B$16:$D$21,2,1),[1]MAPPING!$C$16:$E$21,2,0)))</f>
        <v>0</v>
      </c>
      <c r="Y163" s="171">
        <f>(K163*VLOOKUP(N163/K163,[1]MAPPING!$B$23:$C$30,2,10))</f>
        <v>0</v>
      </c>
      <c r="Z163" s="172">
        <f t="shared" si="74"/>
        <v>0</v>
      </c>
      <c r="AA163" s="172">
        <f t="shared" si="75"/>
        <v>0</v>
      </c>
      <c r="AB163" s="171">
        <v>0</v>
      </c>
      <c r="AC163" s="171">
        <f t="shared" si="76"/>
        <v>7775</v>
      </c>
      <c r="AD163" s="116">
        <f>ROUND(SUM(T163:AB163)/INVOICE!$I$5,2)</f>
        <v>5.58</v>
      </c>
      <c r="AF163" s="144" t="s">
        <v>1217</v>
      </c>
      <c r="AG163" s="144" t="s">
        <v>350</v>
      </c>
      <c r="AH163" s="144" t="s">
        <v>1218</v>
      </c>
      <c r="AI163" s="144" t="s">
        <v>1521</v>
      </c>
      <c r="AJ163" s="144" t="s">
        <v>1522</v>
      </c>
      <c r="AK163" s="144" t="s">
        <v>1523</v>
      </c>
      <c r="AL163" s="144" t="s">
        <v>1524</v>
      </c>
      <c r="AM163" s="144" t="s">
        <v>61</v>
      </c>
      <c r="AN163" s="144">
        <v>1</v>
      </c>
      <c r="AO163" s="144">
        <v>0.5</v>
      </c>
      <c r="AP163" s="144">
        <v>0.2</v>
      </c>
      <c r="AQ163" s="144">
        <v>0.5</v>
      </c>
      <c r="AR163" s="144" t="s">
        <v>204</v>
      </c>
      <c r="AS163" s="144">
        <v>86.37</v>
      </c>
      <c r="AT163" s="144" t="s">
        <v>62</v>
      </c>
      <c r="AU163" s="144" t="s">
        <v>62</v>
      </c>
      <c r="AV163" s="144" t="s">
        <v>62</v>
      </c>
      <c r="AW163" s="144" t="s">
        <v>61</v>
      </c>
      <c r="AX163" s="144" t="s">
        <v>61</v>
      </c>
      <c r="AY163" s="144" t="s">
        <v>691</v>
      </c>
      <c r="AZ163" s="144" t="s">
        <v>351</v>
      </c>
      <c r="BA163" s="144" t="s">
        <v>1525</v>
      </c>
      <c r="BB163" s="144" t="s">
        <v>61</v>
      </c>
      <c r="BC163" s="144" t="s">
        <v>63</v>
      </c>
      <c r="BD163" s="146" t="s">
        <v>1526</v>
      </c>
      <c r="BE163" s="144" t="s">
        <v>1527</v>
      </c>
      <c r="BF163" s="146" t="s">
        <v>1527</v>
      </c>
      <c r="BG163" s="144" t="s">
        <v>352</v>
      </c>
      <c r="BH163" s="144" t="s">
        <v>496</v>
      </c>
      <c r="BI163" s="144" t="s">
        <v>354</v>
      </c>
      <c r="BJ163" s="144" t="s">
        <v>208</v>
      </c>
      <c r="BK163" s="144" t="s">
        <v>64</v>
      </c>
      <c r="BL163" s="144" t="s">
        <v>61</v>
      </c>
      <c r="BM163" s="144" t="s">
        <v>209</v>
      </c>
    </row>
    <row r="164" spans="2:65" x14ac:dyDescent="0.3">
      <c r="B164" s="165">
        <f t="shared" si="54"/>
        <v>160</v>
      </c>
      <c r="C164" s="165" t="str">
        <f t="shared" si="55"/>
        <v>LHR</v>
      </c>
      <c r="D164" s="165" t="str">
        <f t="shared" si="56"/>
        <v>2025-09-28</v>
      </c>
      <c r="E164" s="165" t="str">
        <f t="shared" si="57"/>
        <v>99431913910</v>
      </c>
      <c r="F164" s="165" t="str">
        <f t="shared" si="58"/>
        <v>PGB022884762</v>
      </c>
      <c r="G164" s="165" t="str">
        <f t="shared" si="59"/>
        <v>손주연</v>
      </c>
      <c r="H164" s="166" t="str">
        <f t="shared" si="60"/>
        <v>목록(Manifest)</v>
      </c>
      <c r="I164" s="167">
        <f t="shared" si="61"/>
        <v>133.79</v>
      </c>
      <c r="J164" s="166" t="str">
        <f t="shared" si="62"/>
        <v>MODUBUY_UK (NYZ)</v>
      </c>
      <c r="K164" s="165">
        <f t="shared" si="63"/>
        <v>1</v>
      </c>
      <c r="L164" s="168">
        <f t="shared" si="64"/>
        <v>1.3</v>
      </c>
      <c r="M164" s="168">
        <f t="shared" si="65"/>
        <v>0.2</v>
      </c>
      <c r="N164" s="168">
        <f t="shared" si="66"/>
        <v>1.3</v>
      </c>
      <c r="O164" s="168">
        <f t="shared" si="67"/>
        <v>1.5</v>
      </c>
      <c r="P164" s="165" t="str">
        <f t="shared" si="68"/>
        <v>6094313739107</v>
      </c>
      <c r="Q164" s="167">
        <f t="shared" si="69"/>
        <v>0.13999999999999999</v>
      </c>
      <c r="R164" s="167">
        <f t="shared" si="70"/>
        <v>1.3</v>
      </c>
      <c r="S164" s="167">
        <f t="shared" si="71"/>
        <v>1.3</v>
      </c>
      <c r="T164" s="169">
        <f t="shared" si="72"/>
        <v>11735</v>
      </c>
      <c r="U164" s="171">
        <v>0</v>
      </c>
      <c r="V164" s="170">
        <f t="shared" si="73"/>
        <v>0</v>
      </c>
      <c r="W164" s="171">
        <v>0</v>
      </c>
      <c r="X164" s="171">
        <f>(IF(VLOOKUP(VLOOKUP(AS164,[1]MAPPING!$B$16:$D$21,2,1),[1]MAPPING!$C$16:$E$21,2,0)=7000,0,VLOOKUP(VLOOKUP(AS164,[1]MAPPING!$B$16:$D$21,2,1),[1]MAPPING!$C$16:$E$21,2,0)))</f>
        <v>0</v>
      </c>
      <c r="Y164" s="171">
        <f>(K164*VLOOKUP(N164/K164,[1]MAPPING!$B$23:$C$30,2,10))</f>
        <v>0</v>
      </c>
      <c r="Z164" s="172">
        <f t="shared" si="74"/>
        <v>0</v>
      </c>
      <c r="AA164" s="172">
        <f t="shared" si="75"/>
        <v>0</v>
      </c>
      <c r="AB164" s="171">
        <v>0</v>
      </c>
      <c r="AC164" s="171">
        <f t="shared" si="76"/>
        <v>11735</v>
      </c>
      <c r="AD164" s="116">
        <f>ROUND(SUM(T164:AB164)/INVOICE!$I$5,2)</f>
        <v>8.42</v>
      </c>
      <c r="AF164" s="144" t="s">
        <v>1217</v>
      </c>
      <c r="AG164" s="144" t="s">
        <v>350</v>
      </c>
      <c r="AH164" s="144" t="s">
        <v>1218</v>
      </c>
      <c r="AI164" s="144" t="s">
        <v>1528</v>
      </c>
      <c r="AJ164" s="144" t="s">
        <v>1529</v>
      </c>
      <c r="AK164" s="144" t="s">
        <v>1530</v>
      </c>
      <c r="AL164" s="144" t="s">
        <v>525</v>
      </c>
      <c r="AM164" s="144" t="s">
        <v>61</v>
      </c>
      <c r="AN164" s="144">
        <v>1</v>
      </c>
      <c r="AO164" s="144">
        <v>1.3</v>
      </c>
      <c r="AP164" s="144">
        <v>0.2</v>
      </c>
      <c r="AQ164" s="144">
        <v>1.3</v>
      </c>
      <c r="AR164" s="144" t="s">
        <v>204</v>
      </c>
      <c r="AS164" s="144">
        <v>133.79</v>
      </c>
      <c r="AT164" s="144" t="s">
        <v>62</v>
      </c>
      <c r="AU164" s="144" t="s">
        <v>62</v>
      </c>
      <c r="AV164" s="144" t="s">
        <v>62</v>
      </c>
      <c r="AW164" s="144" t="s">
        <v>61</v>
      </c>
      <c r="AX164" s="144" t="s">
        <v>61</v>
      </c>
      <c r="AY164" s="144" t="s">
        <v>691</v>
      </c>
      <c r="AZ164" s="144" t="s">
        <v>351</v>
      </c>
      <c r="BA164" s="144" t="s">
        <v>401</v>
      </c>
      <c r="BB164" s="144" t="s">
        <v>61</v>
      </c>
      <c r="BC164" s="144" t="s">
        <v>63</v>
      </c>
      <c r="BD164" s="146" t="s">
        <v>1531</v>
      </c>
      <c r="BE164" s="144" t="s">
        <v>1532</v>
      </c>
      <c r="BF164" s="146" t="s">
        <v>1532</v>
      </c>
      <c r="BG164" s="144" t="s">
        <v>352</v>
      </c>
      <c r="BH164" s="144" t="s">
        <v>496</v>
      </c>
      <c r="BI164" s="144" t="s">
        <v>354</v>
      </c>
      <c r="BJ164" s="144" t="s">
        <v>208</v>
      </c>
      <c r="BK164" s="144" t="s">
        <v>64</v>
      </c>
      <c r="BL164" s="144" t="s">
        <v>61</v>
      </c>
      <c r="BM164" s="144" t="s">
        <v>209</v>
      </c>
    </row>
    <row r="165" spans="2:65" x14ac:dyDescent="0.3">
      <c r="B165" s="165">
        <f t="shared" si="54"/>
        <v>161</v>
      </c>
      <c r="C165" s="165" t="str">
        <f t="shared" si="55"/>
        <v>LHR</v>
      </c>
      <c r="D165" s="165" t="str">
        <f t="shared" si="56"/>
        <v>2025-09-28</v>
      </c>
      <c r="E165" s="165" t="str">
        <f t="shared" si="57"/>
        <v>99431913910</v>
      </c>
      <c r="F165" s="165" t="str">
        <f t="shared" si="58"/>
        <v>PGB019638028</v>
      </c>
      <c r="G165" s="165" t="str">
        <f t="shared" si="59"/>
        <v>강태은</v>
      </c>
      <c r="H165" s="166" t="str">
        <f t="shared" si="60"/>
        <v>목록(Manifest)</v>
      </c>
      <c r="I165" s="167">
        <f t="shared" si="61"/>
        <v>24.3</v>
      </c>
      <c r="J165" s="166" t="str">
        <f t="shared" si="62"/>
        <v>MODUBUY_UK (NYZ)</v>
      </c>
      <c r="K165" s="165">
        <f t="shared" si="63"/>
        <v>1</v>
      </c>
      <c r="L165" s="168">
        <f t="shared" si="64"/>
        <v>0.3</v>
      </c>
      <c r="M165" s="168">
        <f t="shared" si="65"/>
        <v>0.2</v>
      </c>
      <c r="N165" s="168">
        <f t="shared" si="66"/>
        <v>0.3</v>
      </c>
      <c r="O165" s="168">
        <f t="shared" si="67"/>
        <v>0.5</v>
      </c>
      <c r="P165" s="165" t="str">
        <f t="shared" si="68"/>
        <v>6094313739111</v>
      </c>
      <c r="Q165" s="167">
        <f t="shared" si="69"/>
        <v>0.13999999999999999</v>
      </c>
      <c r="R165" s="167">
        <f t="shared" si="70"/>
        <v>0.3</v>
      </c>
      <c r="S165" s="167">
        <f t="shared" si="71"/>
        <v>0.30000000000000004</v>
      </c>
      <c r="T165" s="169">
        <f t="shared" si="72"/>
        <v>6785</v>
      </c>
      <c r="U165" s="171">
        <v>0</v>
      </c>
      <c r="V165" s="170">
        <f t="shared" si="73"/>
        <v>0</v>
      </c>
      <c r="W165" s="171">
        <v>0</v>
      </c>
      <c r="X165" s="171">
        <f>(IF(VLOOKUP(VLOOKUP(AS165,[1]MAPPING!$B$16:$D$21,2,1),[1]MAPPING!$C$16:$E$21,2,0)=7000,0,VLOOKUP(VLOOKUP(AS165,[1]MAPPING!$B$16:$D$21,2,1),[1]MAPPING!$C$16:$E$21,2,0)))</f>
        <v>0</v>
      </c>
      <c r="Y165" s="171">
        <f>(K165*VLOOKUP(N165/K165,[1]MAPPING!$B$23:$C$30,2,10))</f>
        <v>0</v>
      </c>
      <c r="Z165" s="172">
        <f t="shared" si="74"/>
        <v>0</v>
      </c>
      <c r="AA165" s="172">
        <f t="shared" si="75"/>
        <v>0</v>
      </c>
      <c r="AB165" s="171">
        <v>0</v>
      </c>
      <c r="AC165" s="171">
        <f t="shared" si="76"/>
        <v>6785</v>
      </c>
      <c r="AD165" s="116">
        <f>ROUND(SUM(T165:AB165)/INVOICE!$I$5,2)</f>
        <v>4.87</v>
      </c>
      <c r="AF165" s="144" t="s">
        <v>1217</v>
      </c>
      <c r="AG165" s="144" t="s">
        <v>350</v>
      </c>
      <c r="AH165" s="144" t="s">
        <v>1218</v>
      </c>
      <c r="AI165" s="144" t="s">
        <v>1533</v>
      </c>
      <c r="AJ165" s="144" t="s">
        <v>1534</v>
      </c>
      <c r="AK165" s="144" t="s">
        <v>1535</v>
      </c>
      <c r="AL165" s="144" t="s">
        <v>1536</v>
      </c>
      <c r="AM165" s="144" t="s">
        <v>61</v>
      </c>
      <c r="AN165" s="144">
        <v>1</v>
      </c>
      <c r="AO165" s="144">
        <v>0.3</v>
      </c>
      <c r="AP165" s="144">
        <v>0.2</v>
      </c>
      <c r="AQ165" s="144">
        <v>0.3</v>
      </c>
      <c r="AR165" s="144" t="s">
        <v>204</v>
      </c>
      <c r="AS165" s="144">
        <v>24.3</v>
      </c>
      <c r="AT165" s="144" t="s">
        <v>61</v>
      </c>
      <c r="AU165" s="144" t="s">
        <v>61</v>
      </c>
      <c r="AV165" s="144" t="s">
        <v>61</v>
      </c>
      <c r="AW165" s="144" t="s">
        <v>61</v>
      </c>
      <c r="AX165" s="144" t="s">
        <v>61</v>
      </c>
      <c r="AY165" s="144" t="s">
        <v>691</v>
      </c>
      <c r="AZ165" s="144" t="s">
        <v>351</v>
      </c>
      <c r="BA165" s="144" t="s">
        <v>501</v>
      </c>
      <c r="BB165" s="144" t="s">
        <v>61</v>
      </c>
      <c r="BC165" s="144" t="s">
        <v>63</v>
      </c>
      <c r="BD165" s="146" t="s">
        <v>1537</v>
      </c>
      <c r="BE165" s="144" t="s">
        <v>1538</v>
      </c>
      <c r="BF165" s="146" t="s">
        <v>1538</v>
      </c>
      <c r="BG165" s="144" t="s">
        <v>352</v>
      </c>
      <c r="BH165" s="144" t="s">
        <v>496</v>
      </c>
      <c r="BI165" s="144" t="s">
        <v>354</v>
      </c>
      <c r="BJ165" s="144" t="s">
        <v>208</v>
      </c>
      <c r="BK165" s="144" t="s">
        <v>64</v>
      </c>
      <c r="BL165" s="144" t="s">
        <v>61</v>
      </c>
      <c r="BM165" s="144" t="s">
        <v>209</v>
      </c>
    </row>
    <row r="166" spans="2:65" x14ac:dyDescent="0.3">
      <c r="B166" s="165">
        <f t="shared" si="54"/>
        <v>162</v>
      </c>
      <c r="C166" s="165" t="str">
        <f t="shared" si="55"/>
        <v>LHR</v>
      </c>
      <c r="D166" s="165" t="str">
        <f t="shared" si="56"/>
        <v>2025-09-28</v>
      </c>
      <c r="E166" s="165" t="str">
        <f t="shared" si="57"/>
        <v>99431913910</v>
      </c>
      <c r="F166" s="165" t="str">
        <f t="shared" si="58"/>
        <v>PGB022870750</v>
      </c>
      <c r="G166" s="165" t="str">
        <f t="shared" si="59"/>
        <v>JOOSTE JACOBUS ANDRIES</v>
      </c>
      <c r="H166" s="166" t="str">
        <f t="shared" si="60"/>
        <v>간이(Simple)</v>
      </c>
      <c r="I166" s="167">
        <f t="shared" si="61"/>
        <v>174.04</v>
      </c>
      <c r="J166" s="166" t="str">
        <f t="shared" si="62"/>
        <v>MODUBUY_UK (NYZ)</v>
      </c>
      <c r="K166" s="165">
        <f t="shared" si="63"/>
        <v>1</v>
      </c>
      <c r="L166" s="168">
        <f t="shared" si="64"/>
        <v>6.3</v>
      </c>
      <c r="M166" s="168">
        <f t="shared" si="65"/>
        <v>0.2</v>
      </c>
      <c r="N166" s="168">
        <f t="shared" si="66"/>
        <v>6.5</v>
      </c>
      <c r="O166" s="168">
        <f t="shared" si="67"/>
        <v>6.5</v>
      </c>
      <c r="P166" s="165" t="str">
        <f t="shared" si="68"/>
        <v>6094313739354</v>
      </c>
      <c r="Q166" s="167">
        <f t="shared" si="69"/>
        <v>0.13999999999999999</v>
      </c>
      <c r="R166" s="167">
        <f t="shared" si="70"/>
        <v>6.3</v>
      </c>
      <c r="S166" s="167">
        <f t="shared" si="71"/>
        <v>6.3000000000000007</v>
      </c>
      <c r="T166" s="169">
        <f t="shared" si="72"/>
        <v>36485</v>
      </c>
      <c r="U166" s="171">
        <v>0</v>
      </c>
      <c r="V166" s="170">
        <f t="shared" si="73"/>
        <v>0</v>
      </c>
      <c r="W166" s="171">
        <v>0</v>
      </c>
      <c r="X166" s="171">
        <f>(IF(VLOOKUP(VLOOKUP(AS166,[1]MAPPING!$B$16:$D$21,2,1),[1]MAPPING!$C$16:$E$21,2,0)=7000,0,VLOOKUP(VLOOKUP(AS166,[1]MAPPING!$B$16:$D$21,2,1),[1]MAPPING!$C$16:$E$21,2,0)))</f>
        <v>0</v>
      </c>
      <c r="Y166" s="171">
        <f>(K166*VLOOKUP(N166/K166,[1]MAPPING!$B$23:$C$30,2,10))</f>
        <v>1200</v>
      </c>
      <c r="Z166" s="172">
        <f t="shared" si="74"/>
        <v>0</v>
      </c>
      <c r="AA166" s="172">
        <f t="shared" si="75"/>
        <v>0</v>
      </c>
      <c r="AB166" s="171">
        <v>0</v>
      </c>
      <c r="AC166" s="171">
        <f t="shared" si="76"/>
        <v>37685</v>
      </c>
      <c r="AD166" s="116">
        <f>ROUND(SUM(T166:AB166)/INVOICE!$I$5,2)</f>
        <v>27.03</v>
      </c>
      <c r="AF166" s="144" t="s">
        <v>1217</v>
      </c>
      <c r="AG166" s="144" t="s">
        <v>350</v>
      </c>
      <c r="AH166" s="144" t="s">
        <v>1218</v>
      </c>
      <c r="AI166" s="144" t="s">
        <v>1539</v>
      </c>
      <c r="AJ166" s="144" t="s">
        <v>1540</v>
      </c>
      <c r="AK166" s="144" t="s">
        <v>1541</v>
      </c>
      <c r="AL166" s="144" t="s">
        <v>1542</v>
      </c>
      <c r="AM166" s="144" t="s">
        <v>61</v>
      </c>
      <c r="AN166" s="144">
        <v>1</v>
      </c>
      <c r="AO166" s="144">
        <v>6.3</v>
      </c>
      <c r="AP166" s="144">
        <v>0.2</v>
      </c>
      <c r="AQ166" s="144">
        <v>6.5</v>
      </c>
      <c r="AR166" s="144" t="s">
        <v>65</v>
      </c>
      <c r="AS166" s="144">
        <v>174.04</v>
      </c>
      <c r="AT166" s="144" t="s">
        <v>62</v>
      </c>
      <c r="AU166" s="144" t="s">
        <v>62</v>
      </c>
      <c r="AV166" s="144" t="s">
        <v>62</v>
      </c>
      <c r="AW166" s="144" t="s">
        <v>61</v>
      </c>
      <c r="AX166" s="144" t="s">
        <v>61</v>
      </c>
      <c r="AY166" s="144" t="s">
        <v>691</v>
      </c>
      <c r="AZ166" s="144" t="s">
        <v>351</v>
      </c>
      <c r="BA166" s="144" t="s">
        <v>1543</v>
      </c>
      <c r="BB166" s="144" t="s">
        <v>61</v>
      </c>
      <c r="BC166" s="144" t="s">
        <v>63</v>
      </c>
      <c r="BD166" s="146" t="s">
        <v>1544</v>
      </c>
      <c r="BE166" s="144" t="s">
        <v>1545</v>
      </c>
      <c r="BF166" s="146" t="s">
        <v>1545</v>
      </c>
      <c r="BG166" s="144" t="s">
        <v>352</v>
      </c>
      <c r="BH166" s="144" t="s">
        <v>496</v>
      </c>
      <c r="BI166" s="144" t="s">
        <v>354</v>
      </c>
      <c r="BJ166" s="144" t="s">
        <v>208</v>
      </c>
      <c r="BK166" s="144" t="s">
        <v>64</v>
      </c>
      <c r="BL166" s="144" t="s">
        <v>61</v>
      </c>
      <c r="BM166" s="144" t="s">
        <v>209</v>
      </c>
    </row>
    <row r="167" spans="2:65" x14ac:dyDescent="0.3">
      <c r="B167" s="165">
        <f t="shared" si="54"/>
        <v>163</v>
      </c>
      <c r="C167" s="165" t="str">
        <f t="shared" si="55"/>
        <v>LHR</v>
      </c>
      <c r="D167" s="165" t="str">
        <f t="shared" si="56"/>
        <v>2025-09-28</v>
      </c>
      <c r="E167" s="165" t="str">
        <f t="shared" si="57"/>
        <v>99431913910</v>
      </c>
      <c r="F167" s="165" t="str">
        <f t="shared" si="58"/>
        <v>PGB022859033</v>
      </c>
      <c r="G167" s="165" t="str">
        <f t="shared" si="59"/>
        <v>윤다현</v>
      </c>
      <c r="H167" s="166" t="str">
        <f t="shared" si="60"/>
        <v>목록(Manifest)</v>
      </c>
      <c r="I167" s="167">
        <f t="shared" si="61"/>
        <v>24.3</v>
      </c>
      <c r="J167" s="166" t="str">
        <f t="shared" si="62"/>
        <v>MODUBUY_UK (NYZ)</v>
      </c>
      <c r="K167" s="165">
        <f t="shared" si="63"/>
        <v>1</v>
      </c>
      <c r="L167" s="168">
        <f t="shared" si="64"/>
        <v>0.3</v>
      </c>
      <c r="M167" s="168">
        <f t="shared" si="65"/>
        <v>0.2</v>
      </c>
      <c r="N167" s="168">
        <f t="shared" si="66"/>
        <v>0.3</v>
      </c>
      <c r="O167" s="168">
        <f t="shared" si="67"/>
        <v>0.5</v>
      </c>
      <c r="P167" s="165" t="str">
        <f t="shared" si="68"/>
        <v>6094313738251</v>
      </c>
      <c r="Q167" s="167">
        <f t="shared" si="69"/>
        <v>0.13999999999999999</v>
      </c>
      <c r="R167" s="167">
        <f t="shared" si="70"/>
        <v>0.3</v>
      </c>
      <c r="S167" s="167">
        <f t="shared" si="71"/>
        <v>0.30000000000000004</v>
      </c>
      <c r="T167" s="169">
        <f t="shared" si="72"/>
        <v>6785</v>
      </c>
      <c r="U167" s="171">
        <v>0</v>
      </c>
      <c r="V167" s="170">
        <f t="shared" si="73"/>
        <v>0</v>
      </c>
      <c r="W167" s="171">
        <v>0</v>
      </c>
      <c r="X167" s="171">
        <f>(IF(VLOOKUP(VLOOKUP(AS167,[1]MAPPING!$B$16:$D$21,2,1),[1]MAPPING!$C$16:$E$21,2,0)=7000,0,VLOOKUP(VLOOKUP(AS167,[1]MAPPING!$B$16:$D$21,2,1),[1]MAPPING!$C$16:$E$21,2,0)))</f>
        <v>0</v>
      </c>
      <c r="Y167" s="171">
        <f>(K167*VLOOKUP(N167/K167,[1]MAPPING!$B$23:$C$30,2,10))</f>
        <v>0</v>
      </c>
      <c r="Z167" s="172">
        <f t="shared" si="74"/>
        <v>0</v>
      </c>
      <c r="AA167" s="172">
        <f t="shared" si="75"/>
        <v>0</v>
      </c>
      <c r="AB167" s="171">
        <v>0</v>
      </c>
      <c r="AC167" s="171">
        <f t="shared" si="76"/>
        <v>6785</v>
      </c>
      <c r="AD167" s="116">
        <f>ROUND(SUM(T167:AB167)/INVOICE!$I$5,2)</f>
        <v>4.87</v>
      </c>
      <c r="AF167" s="144" t="s">
        <v>1217</v>
      </c>
      <c r="AG167" s="144" t="s">
        <v>350</v>
      </c>
      <c r="AH167" s="144" t="s">
        <v>1218</v>
      </c>
      <c r="AI167" s="144" t="s">
        <v>1546</v>
      </c>
      <c r="AJ167" s="144" t="s">
        <v>1547</v>
      </c>
      <c r="AK167" s="144" t="s">
        <v>1548</v>
      </c>
      <c r="AL167" s="144" t="s">
        <v>441</v>
      </c>
      <c r="AM167" s="144" t="s">
        <v>61</v>
      </c>
      <c r="AN167" s="144">
        <v>1</v>
      </c>
      <c r="AO167" s="144">
        <v>0.3</v>
      </c>
      <c r="AP167" s="144">
        <v>0.2</v>
      </c>
      <c r="AQ167" s="144">
        <v>0.3</v>
      </c>
      <c r="AR167" s="144" t="s">
        <v>204</v>
      </c>
      <c r="AS167" s="144">
        <v>24.3</v>
      </c>
      <c r="AT167" s="144" t="s">
        <v>61</v>
      </c>
      <c r="AU167" s="144" t="s">
        <v>61</v>
      </c>
      <c r="AV167" s="144" t="s">
        <v>61</v>
      </c>
      <c r="AW167" s="144" t="s">
        <v>61</v>
      </c>
      <c r="AX167" s="144" t="s">
        <v>61</v>
      </c>
      <c r="AY167" s="144" t="s">
        <v>691</v>
      </c>
      <c r="AZ167" s="144" t="s">
        <v>351</v>
      </c>
      <c r="BA167" s="144" t="s">
        <v>501</v>
      </c>
      <c r="BB167" s="144" t="s">
        <v>61</v>
      </c>
      <c r="BC167" s="144" t="s">
        <v>63</v>
      </c>
      <c r="BD167" s="146" t="s">
        <v>1549</v>
      </c>
      <c r="BE167" s="144" t="s">
        <v>1550</v>
      </c>
      <c r="BF167" s="146" t="s">
        <v>1550</v>
      </c>
      <c r="BG167" s="144" t="s">
        <v>352</v>
      </c>
      <c r="BH167" s="144" t="s">
        <v>496</v>
      </c>
      <c r="BI167" s="144" t="s">
        <v>354</v>
      </c>
      <c r="BJ167" s="144" t="s">
        <v>208</v>
      </c>
      <c r="BK167" s="144" t="s">
        <v>64</v>
      </c>
      <c r="BL167" s="144" t="s">
        <v>61</v>
      </c>
      <c r="BM167" s="144" t="s">
        <v>209</v>
      </c>
    </row>
    <row r="168" spans="2:65" x14ac:dyDescent="0.3">
      <c r="B168" s="165">
        <f t="shared" si="54"/>
        <v>164</v>
      </c>
      <c r="C168" s="165" t="str">
        <f t="shared" si="55"/>
        <v>LHR</v>
      </c>
      <c r="D168" s="165" t="str">
        <f t="shared" si="56"/>
        <v>2025-09-28</v>
      </c>
      <c r="E168" s="165" t="str">
        <f t="shared" si="57"/>
        <v>99431913910</v>
      </c>
      <c r="F168" s="165" t="str">
        <f t="shared" si="58"/>
        <v>PGB022873062</v>
      </c>
      <c r="G168" s="165" t="str">
        <f t="shared" si="59"/>
        <v>최은진</v>
      </c>
      <c r="H168" s="166" t="str">
        <f t="shared" si="60"/>
        <v>목록(Manifest)</v>
      </c>
      <c r="I168" s="167">
        <f t="shared" si="61"/>
        <v>70.2</v>
      </c>
      <c r="J168" s="166" t="str">
        <f t="shared" si="62"/>
        <v>MODUBUY_UK (NYZ)</v>
      </c>
      <c r="K168" s="165">
        <f t="shared" si="63"/>
        <v>1</v>
      </c>
      <c r="L168" s="168">
        <f t="shared" si="64"/>
        <v>0.3</v>
      </c>
      <c r="M168" s="168">
        <f t="shared" si="65"/>
        <v>0.2</v>
      </c>
      <c r="N168" s="168">
        <f t="shared" si="66"/>
        <v>0.3</v>
      </c>
      <c r="O168" s="168">
        <f t="shared" si="67"/>
        <v>0.5</v>
      </c>
      <c r="P168" s="165" t="str">
        <f t="shared" si="68"/>
        <v>6094313739321</v>
      </c>
      <c r="Q168" s="167">
        <f t="shared" si="69"/>
        <v>0.13999999999999999</v>
      </c>
      <c r="R168" s="167">
        <f t="shared" si="70"/>
        <v>0.3</v>
      </c>
      <c r="S168" s="167">
        <f t="shared" si="71"/>
        <v>0.30000000000000004</v>
      </c>
      <c r="T168" s="169">
        <f t="shared" si="72"/>
        <v>6785</v>
      </c>
      <c r="U168" s="171">
        <v>0</v>
      </c>
      <c r="V168" s="170">
        <f t="shared" si="73"/>
        <v>0</v>
      </c>
      <c r="W168" s="171">
        <v>0</v>
      </c>
      <c r="X168" s="171">
        <f>(IF(VLOOKUP(VLOOKUP(AS168,[1]MAPPING!$B$16:$D$21,2,1),[1]MAPPING!$C$16:$E$21,2,0)=7000,0,VLOOKUP(VLOOKUP(AS168,[1]MAPPING!$B$16:$D$21,2,1),[1]MAPPING!$C$16:$E$21,2,0)))</f>
        <v>0</v>
      </c>
      <c r="Y168" s="171">
        <f>(K168*VLOOKUP(N168/K168,[1]MAPPING!$B$23:$C$30,2,10))</f>
        <v>0</v>
      </c>
      <c r="Z168" s="172">
        <f t="shared" si="74"/>
        <v>0</v>
      </c>
      <c r="AA168" s="172">
        <f t="shared" si="75"/>
        <v>0</v>
      </c>
      <c r="AB168" s="171">
        <v>0</v>
      </c>
      <c r="AC168" s="171">
        <f t="shared" si="76"/>
        <v>6785</v>
      </c>
      <c r="AD168" s="116">
        <f>ROUND(SUM(T168:AB168)/INVOICE!$I$5,2)</f>
        <v>4.87</v>
      </c>
      <c r="AF168" s="144" t="s">
        <v>1217</v>
      </c>
      <c r="AG168" s="144" t="s">
        <v>350</v>
      </c>
      <c r="AH168" s="144" t="s">
        <v>1218</v>
      </c>
      <c r="AI168" s="144" t="s">
        <v>1551</v>
      </c>
      <c r="AJ168" s="144" t="s">
        <v>1552</v>
      </c>
      <c r="AK168" s="144" t="s">
        <v>1553</v>
      </c>
      <c r="AL168" s="144" t="s">
        <v>1554</v>
      </c>
      <c r="AM168" s="144" t="s">
        <v>61</v>
      </c>
      <c r="AN168" s="144">
        <v>1</v>
      </c>
      <c r="AO168" s="144">
        <v>0.3</v>
      </c>
      <c r="AP168" s="144">
        <v>0.2</v>
      </c>
      <c r="AQ168" s="144">
        <v>0.3</v>
      </c>
      <c r="AR168" s="144" t="s">
        <v>204</v>
      </c>
      <c r="AS168" s="144">
        <v>70.2</v>
      </c>
      <c r="AT168" s="144" t="s">
        <v>62</v>
      </c>
      <c r="AU168" s="144" t="s">
        <v>62</v>
      </c>
      <c r="AV168" s="144" t="s">
        <v>62</v>
      </c>
      <c r="AW168" s="144" t="s">
        <v>61</v>
      </c>
      <c r="AX168" s="144" t="s">
        <v>61</v>
      </c>
      <c r="AY168" s="144" t="s">
        <v>691</v>
      </c>
      <c r="AZ168" s="144" t="s">
        <v>351</v>
      </c>
      <c r="BA168" s="144" t="s">
        <v>501</v>
      </c>
      <c r="BB168" s="144" t="s">
        <v>61</v>
      </c>
      <c r="BC168" s="144" t="s">
        <v>63</v>
      </c>
      <c r="BD168" s="146" t="s">
        <v>1555</v>
      </c>
      <c r="BE168" s="144" t="s">
        <v>1556</v>
      </c>
      <c r="BF168" s="146" t="s">
        <v>1556</v>
      </c>
      <c r="BG168" s="144" t="s">
        <v>352</v>
      </c>
      <c r="BH168" s="144" t="s">
        <v>496</v>
      </c>
      <c r="BI168" s="144" t="s">
        <v>354</v>
      </c>
      <c r="BJ168" s="144" t="s">
        <v>208</v>
      </c>
      <c r="BK168" s="144" t="s">
        <v>64</v>
      </c>
      <c r="BL168" s="144" t="s">
        <v>61</v>
      </c>
      <c r="BM168" s="144" t="s">
        <v>209</v>
      </c>
    </row>
    <row r="169" spans="2:65" x14ac:dyDescent="0.3">
      <c r="B169" s="165">
        <f t="shared" si="54"/>
        <v>165</v>
      </c>
      <c r="C169" s="165" t="str">
        <f t="shared" si="55"/>
        <v>LHR</v>
      </c>
      <c r="D169" s="165" t="str">
        <f t="shared" si="56"/>
        <v>2025-09-28</v>
      </c>
      <c r="E169" s="165" t="str">
        <f t="shared" si="57"/>
        <v>99431913910</v>
      </c>
      <c r="F169" s="165" t="str">
        <f t="shared" si="58"/>
        <v>PGB022853776</v>
      </c>
      <c r="G169" s="165" t="str">
        <f t="shared" si="59"/>
        <v>신지윤</v>
      </c>
      <c r="H169" s="166" t="str">
        <f t="shared" si="60"/>
        <v>일반(목록배제,Normal-Manifest Exception)</v>
      </c>
      <c r="I169" s="167">
        <f t="shared" si="61"/>
        <v>43.2</v>
      </c>
      <c r="J169" s="166" t="str">
        <f t="shared" si="62"/>
        <v>MODUBUY_UK (NYZ)</v>
      </c>
      <c r="K169" s="165">
        <f t="shared" si="63"/>
        <v>1</v>
      </c>
      <c r="L169" s="168">
        <f t="shared" si="64"/>
        <v>1.7</v>
      </c>
      <c r="M169" s="168">
        <f t="shared" si="65"/>
        <v>0.2</v>
      </c>
      <c r="N169" s="168">
        <f t="shared" si="66"/>
        <v>1.7</v>
      </c>
      <c r="O169" s="168">
        <f t="shared" si="67"/>
        <v>2</v>
      </c>
      <c r="P169" s="165" t="str">
        <f t="shared" si="68"/>
        <v>6094313738539</v>
      </c>
      <c r="Q169" s="167">
        <f t="shared" si="69"/>
        <v>0.13999999999999999</v>
      </c>
      <c r="R169" s="167">
        <f t="shared" si="70"/>
        <v>1.7</v>
      </c>
      <c r="S169" s="167">
        <f t="shared" si="71"/>
        <v>1.7000000000000002</v>
      </c>
      <c r="T169" s="169">
        <f t="shared" si="72"/>
        <v>13715</v>
      </c>
      <c r="U169" s="171">
        <v>0</v>
      </c>
      <c r="V169" s="170">
        <f t="shared" si="73"/>
        <v>0</v>
      </c>
      <c r="W169" s="171">
        <v>0</v>
      </c>
      <c r="X169" s="171">
        <f>(IF(VLOOKUP(VLOOKUP(AS169,[1]MAPPING!$B$16:$D$21,2,1),[1]MAPPING!$C$16:$E$21,2,0)=7000,0,VLOOKUP(VLOOKUP(AS169,[1]MAPPING!$B$16:$D$21,2,1),[1]MAPPING!$C$16:$E$21,2,0)))</f>
        <v>0</v>
      </c>
      <c r="Y169" s="171">
        <f>(K169*VLOOKUP(N169/K169,[1]MAPPING!$B$23:$C$30,2,10))</f>
        <v>0</v>
      </c>
      <c r="Z169" s="172">
        <f t="shared" si="74"/>
        <v>0</v>
      </c>
      <c r="AA169" s="172">
        <f t="shared" si="75"/>
        <v>0</v>
      </c>
      <c r="AB169" s="171">
        <v>0</v>
      </c>
      <c r="AC169" s="171">
        <f t="shared" si="76"/>
        <v>13715</v>
      </c>
      <c r="AD169" s="116">
        <f>ROUND(SUM(T169:AB169)/INVOICE!$I$5,2)</f>
        <v>9.84</v>
      </c>
      <c r="AF169" s="144" t="s">
        <v>1217</v>
      </c>
      <c r="AG169" s="144" t="s">
        <v>350</v>
      </c>
      <c r="AH169" s="144" t="s">
        <v>1218</v>
      </c>
      <c r="AI169" s="144" t="s">
        <v>1557</v>
      </c>
      <c r="AJ169" s="144" t="s">
        <v>366</v>
      </c>
      <c r="AK169" s="144" t="s">
        <v>367</v>
      </c>
      <c r="AL169" s="144" t="s">
        <v>368</v>
      </c>
      <c r="AM169" s="144" t="s">
        <v>61</v>
      </c>
      <c r="AN169" s="144">
        <v>1</v>
      </c>
      <c r="AO169" s="144">
        <v>1.7</v>
      </c>
      <c r="AP169" s="144">
        <v>0.2</v>
      </c>
      <c r="AQ169" s="144">
        <v>1.7</v>
      </c>
      <c r="AR169" s="144" t="s">
        <v>66</v>
      </c>
      <c r="AS169" s="144">
        <v>43.2</v>
      </c>
      <c r="AT169" s="144" t="s">
        <v>62</v>
      </c>
      <c r="AU169" s="144" t="s">
        <v>62</v>
      </c>
      <c r="AV169" s="144" t="s">
        <v>62</v>
      </c>
      <c r="AW169" s="144" t="s">
        <v>61</v>
      </c>
      <c r="AX169" s="144" t="s">
        <v>61</v>
      </c>
      <c r="AY169" s="144" t="s">
        <v>691</v>
      </c>
      <c r="AZ169" s="144" t="s">
        <v>351</v>
      </c>
      <c r="BA169" s="144" t="s">
        <v>369</v>
      </c>
      <c r="BB169" s="144" t="s">
        <v>61</v>
      </c>
      <c r="BC169" s="144" t="s">
        <v>63</v>
      </c>
      <c r="BD169" s="146" t="s">
        <v>1558</v>
      </c>
      <c r="BE169" s="144" t="s">
        <v>1559</v>
      </c>
      <c r="BF169" s="146" t="s">
        <v>1559</v>
      </c>
      <c r="BG169" s="144" t="s">
        <v>352</v>
      </c>
      <c r="BH169" s="144" t="s">
        <v>496</v>
      </c>
      <c r="BI169" s="144" t="s">
        <v>354</v>
      </c>
      <c r="BJ169" s="144" t="s">
        <v>208</v>
      </c>
      <c r="BK169" s="144" t="s">
        <v>64</v>
      </c>
      <c r="BL169" s="144" t="s">
        <v>61</v>
      </c>
      <c r="BM169" s="144" t="s">
        <v>209</v>
      </c>
    </row>
    <row r="170" spans="2:65" x14ac:dyDescent="0.3">
      <c r="B170" s="165">
        <f t="shared" si="54"/>
        <v>166</v>
      </c>
      <c r="C170" s="165" t="str">
        <f t="shared" si="55"/>
        <v>LHR</v>
      </c>
      <c r="D170" s="165" t="str">
        <f t="shared" si="56"/>
        <v>2025-09-28</v>
      </c>
      <c r="E170" s="165" t="str">
        <f t="shared" si="57"/>
        <v>99431913910</v>
      </c>
      <c r="F170" s="165" t="str">
        <f t="shared" si="58"/>
        <v>PGB022850717</v>
      </c>
      <c r="G170" s="165" t="str">
        <f t="shared" si="59"/>
        <v>고채윤</v>
      </c>
      <c r="H170" s="166" t="str">
        <f t="shared" si="60"/>
        <v>목록(Manifest)</v>
      </c>
      <c r="I170" s="167">
        <f t="shared" si="61"/>
        <v>51.3</v>
      </c>
      <c r="J170" s="166" t="str">
        <f t="shared" si="62"/>
        <v>MODUBUY_UK (NYZ)</v>
      </c>
      <c r="K170" s="165">
        <f t="shared" si="63"/>
        <v>1</v>
      </c>
      <c r="L170" s="168">
        <f t="shared" si="64"/>
        <v>0.3</v>
      </c>
      <c r="M170" s="168">
        <f t="shared" si="65"/>
        <v>0.2</v>
      </c>
      <c r="N170" s="168">
        <f t="shared" si="66"/>
        <v>0.3</v>
      </c>
      <c r="O170" s="168">
        <f t="shared" si="67"/>
        <v>0.5</v>
      </c>
      <c r="P170" s="165" t="str">
        <f t="shared" si="68"/>
        <v>6094313738651</v>
      </c>
      <c r="Q170" s="167">
        <f t="shared" si="69"/>
        <v>0.13999999999999999</v>
      </c>
      <c r="R170" s="167">
        <f t="shared" si="70"/>
        <v>0.3</v>
      </c>
      <c r="S170" s="167">
        <f t="shared" si="71"/>
        <v>0.30000000000000004</v>
      </c>
      <c r="T170" s="169">
        <f t="shared" si="72"/>
        <v>6785</v>
      </c>
      <c r="U170" s="171">
        <v>0</v>
      </c>
      <c r="V170" s="170">
        <f t="shared" si="73"/>
        <v>0</v>
      </c>
      <c r="W170" s="171">
        <v>0</v>
      </c>
      <c r="X170" s="171">
        <f>(IF(VLOOKUP(VLOOKUP(AS170,[1]MAPPING!$B$16:$D$21,2,1),[1]MAPPING!$C$16:$E$21,2,0)=7000,0,VLOOKUP(VLOOKUP(AS170,[1]MAPPING!$B$16:$D$21,2,1),[1]MAPPING!$C$16:$E$21,2,0)))</f>
        <v>0</v>
      </c>
      <c r="Y170" s="171">
        <f>(K170*VLOOKUP(N170/K170,[1]MAPPING!$B$23:$C$30,2,10))</f>
        <v>0</v>
      </c>
      <c r="Z170" s="172">
        <f t="shared" si="74"/>
        <v>0</v>
      </c>
      <c r="AA170" s="172">
        <f t="shared" si="75"/>
        <v>0</v>
      </c>
      <c r="AB170" s="171">
        <v>0</v>
      </c>
      <c r="AC170" s="171">
        <f t="shared" si="76"/>
        <v>6785</v>
      </c>
      <c r="AD170" s="116">
        <f>ROUND(SUM(T170:AB170)/INVOICE!$I$5,2)</f>
        <v>4.87</v>
      </c>
      <c r="AF170" s="144" t="s">
        <v>1217</v>
      </c>
      <c r="AG170" s="144" t="s">
        <v>350</v>
      </c>
      <c r="AH170" s="144" t="s">
        <v>1218</v>
      </c>
      <c r="AI170" s="144" t="s">
        <v>1560</v>
      </c>
      <c r="AJ170" s="144" t="s">
        <v>1561</v>
      </c>
      <c r="AK170" s="144" t="s">
        <v>1562</v>
      </c>
      <c r="AL170" s="144" t="s">
        <v>1563</v>
      </c>
      <c r="AM170" s="144" t="s">
        <v>61</v>
      </c>
      <c r="AN170" s="144">
        <v>1</v>
      </c>
      <c r="AO170" s="144">
        <v>0.3</v>
      </c>
      <c r="AP170" s="144">
        <v>0.2</v>
      </c>
      <c r="AQ170" s="144">
        <v>0.3</v>
      </c>
      <c r="AR170" s="144" t="s">
        <v>204</v>
      </c>
      <c r="AS170" s="144">
        <v>51.3</v>
      </c>
      <c r="AT170" s="144" t="s">
        <v>61</v>
      </c>
      <c r="AU170" s="144" t="s">
        <v>61</v>
      </c>
      <c r="AV170" s="144" t="s">
        <v>61</v>
      </c>
      <c r="AW170" s="144" t="s">
        <v>61</v>
      </c>
      <c r="AX170" s="144" t="s">
        <v>61</v>
      </c>
      <c r="AY170" s="144" t="s">
        <v>691</v>
      </c>
      <c r="AZ170" s="144" t="s">
        <v>351</v>
      </c>
      <c r="BA170" s="144" t="s">
        <v>501</v>
      </c>
      <c r="BB170" s="144" t="s">
        <v>61</v>
      </c>
      <c r="BC170" s="144" t="s">
        <v>63</v>
      </c>
      <c r="BD170" s="146" t="s">
        <v>1564</v>
      </c>
      <c r="BE170" s="144" t="s">
        <v>1565</v>
      </c>
      <c r="BF170" s="146" t="s">
        <v>1565</v>
      </c>
      <c r="BG170" s="144" t="s">
        <v>352</v>
      </c>
      <c r="BH170" s="144" t="s">
        <v>496</v>
      </c>
      <c r="BI170" s="144" t="s">
        <v>354</v>
      </c>
      <c r="BJ170" s="144" t="s">
        <v>208</v>
      </c>
      <c r="BK170" s="144" t="s">
        <v>64</v>
      </c>
      <c r="BL170" s="144" t="s">
        <v>61</v>
      </c>
      <c r="BM170" s="144" t="s">
        <v>209</v>
      </c>
    </row>
    <row r="171" spans="2:65" x14ac:dyDescent="0.3">
      <c r="B171" s="165">
        <f t="shared" si="54"/>
        <v>167</v>
      </c>
      <c r="C171" s="165" t="str">
        <f t="shared" si="55"/>
        <v>LHR</v>
      </c>
      <c r="D171" s="165" t="str">
        <f t="shared" si="56"/>
        <v>2025-09-28</v>
      </c>
      <c r="E171" s="165" t="str">
        <f t="shared" si="57"/>
        <v>99431913910</v>
      </c>
      <c r="F171" s="165" t="str">
        <f t="shared" si="58"/>
        <v>PGB022852680</v>
      </c>
      <c r="G171" s="165" t="str">
        <f t="shared" si="59"/>
        <v>이상훈</v>
      </c>
      <c r="H171" s="166" t="str">
        <f t="shared" si="60"/>
        <v>목록(Manifest)</v>
      </c>
      <c r="I171" s="167">
        <f t="shared" si="61"/>
        <v>137.15</v>
      </c>
      <c r="J171" s="166" t="str">
        <f t="shared" si="62"/>
        <v>MODUBUY_UK (NYZ)</v>
      </c>
      <c r="K171" s="165">
        <f t="shared" si="63"/>
        <v>1</v>
      </c>
      <c r="L171" s="168">
        <f t="shared" si="64"/>
        <v>0.8</v>
      </c>
      <c r="M171" s="168">
        <f t="shared" si="65"/>
        <v>0.2</v>
      </c>
      <c r="N171" s="168">
        <f t="shared" si="66"/>
        <v>0.8</v>
      </c>
      <c r="O171" s="168">
        <f t="shared" si="67"/>
        <v>1</v>
      </c>
      <c r="P171" s="165" t="str">
        <f t="shared" si="68"/>
        <v>6094313737358</v>
      </c>
      <c r="Q171" s="167">
        <f t="shared" si="69"/>
        <v>0.13999999999999999</v>
      </c>
      <c r="R171" s="167">
        <f t="shared" si="70"/>
        <v>0.8</v>
      </c>
      <c r="S171" s="167">
        <f t="shared" si="71"/>
        <v>0.8</v>
      </c>
      <c r="T171" s="169">
        <f t="shared" si="72"/>
        <v>9260</v>
      </c>
      <c r="U171" s="171">
        <v>0</v>
      </c>
      <c r="V171" s="170">
        <f t="shared" si="73"/>
        <v>0</v>
      </c>
      <c r="W171" s="171">
        <v>0</v>
      </c>
      <c r="X171" s="171">
        <f>(IF(VLOOKUP(VLOOKUP(AS171,[1]MAPPING!$B$16:$D$21,2,1),[1]MAPPING!$C$16:$E$21,2,0)=7000,0,VLOOKUP(VLOOKUP(AS171,[1]MAPPING!$B$16:$D$21,2,1),[1]MAPPING!$C$16:$E$21,2,0)))</f>
        <v>0</v>
      </c>
      <c r="Y171" s="171">
        <f>(K171*VLOOKUP(N171/K171,[1]MAPPING!$B$23:$C$30,2,10))</f>
        <v>0</v>
      </c>
      <c r="Z171" s="172">
        <f t="shared" si="74"/>
        <v>0</v>
      </c>
      <c r="AA171" s="172">
        <f t="shared" si="75"/>
        <v>0</v>
      </c>
      <c r="AB171" s="171">
        <v>0</v>
      </c>
      <c r="AC171" s="171">
        <f t="shared" si="76"/>
        <v>9260</v>
      </c>
      <c r="AD171" s="116">
        <f>ROUND(SUM(T171:AB171)/INVOICE!$I$5,2)</f>
        <v>6.64</v>
      </c>
      <c r="AF171" s="144" t="s">
        <v>1217</v>
      </c>
      <c r="AG171" s="144" t="s">
        <v>350</v>
      </c>
      <c r="AH171" s="144" t="s">
        <v>1218</v>
      </c>
      <c r="AI171" s="144" t="s">
        <v>1566</v>
      </c>
      <c r="AJ171" s="144" t="s">
        <v>475</v>
      </c>
      <c r="AK171" s="144" t="s">
        <v>476</v>
      </c>
      <c r="AL171" s="144" t="s">
        <v>402</v>
      </c>
      <c r="AM171" s="144" t="s">
        <v>61</v>
      </c>
      <c r="AN171" s="144">
        <v>1</v>
      </c>
      <c r="AO171" s="144">
        <v>0.8</v>
      </c>
      <c r="AP171" s="144">
        <v>0.2</v>
      </c>
      <c r="AQ171" s="144">
        <v>0.8</v>
      </c>
      <c r="AR171" s="144" t="s">
        <v>204</v>
      </c>
      <c r="AS171" s="144">
        <v>137.15</v>
      </c>
      <c r="AT171" s="144" t="s">
        <v>62</v>
      </c>
      <c r="AU171" s="144" t="s">
        <v>62</v>
      </c>
      <c r="AV171" s="144" t="s">
        <v>62</v>
      </c>
      <c r="AW171" s="144" t="s">
        <v>61</v>
      </c>
      <c r="AX171" s="144" t="s">
        <v>61</v>
      </c>
      <c r="AY171" s="144" t="s">
        <v>691</v>
      </c>
      <c r="AZ171" s="144" t="s">
        <v>351</v>
      </c>
      <c r="BA171" s="144" t="s">
        <v>358</v>
      </c>
      <c r="BB171" s="144" t="s">
        <v>61</v>
      </c>
      <c r="BC171" s="144" t="s">
        <v>63</v>
      </c>
      <c r="BD171" s="146" t="s">
        <v>1567</v>
      </c>
      <c r="BE171" s="144" t="s">
        <v>1568</v>
      </c>
      <c r="BF171" s="146" t="s">
        <v>1568</v>
      </c>
      <c r="BG171" s="144" t="s">
        <v>352</v>
      </c>
      <c r="BH171" s="144" t="s">
        <v>496</v>
      </c>
      <c r="BI171" s="144" t="s">
        <v>354</v>
      </c>
      <c r="BJ171" s="144" t="s">
        <v>208</v>
      </c>
      <c r="BK171" s="144" t="s">
        <v>64</v>
      </c>
      <c r="BL171" s="144" t="s">
        <v>61</v>
      </c>
      <c r="BM171" s="144" t="s">
        <v>209</v>
      </c>
    </row>
    <row r="172" spans="2:65" x14ac:dyDescent="0.3">
      <c r="B172" s="165">
        <f t="shared" si="54"/>
        <v>168</v>
      </c>
      <c r="C172" s="165" t="str">
        <f t="shared" si="55"/>
        <v>LHR</v>
      </c>
      <c r="D172" s="165" t="str">
        <f t="shared" si="56"/>
        <v>2025-09-28</v>
      </c>
      <c r="E172" s="165" t="str">
        <f t="shared" si="57"/>
        <v>99431913910</v>
      </c>
      <c r="F172" s="165" t="str">
        <f t="shared" si="58"/>
        <v>PGB019639161</v>
      </c>
      <c r="G172" s="165" t="str">
        <f t="shared" si="59"/>
        <v>더메디홀딩스</v>
      </c>
      <c r="H172" s="166" t="str">
        <f t="shared" si="60"/>
        <v>간이(Simple)</v>
      </c>
      <c r="I172" s="167">
        <f t="shared" si="61"/>
        <v>513</v>
      </c>
      <c r="J172" s="166" t="str">
        <f t="shared" si="62"/>
        <v>MODUBUY_UK (NYZ)</v>
      </c>
      <c r="K172" s="165">
        <f t="shared" si="63"/>
        <v>1</v>
      </c>
      <c r="L172" s="168">
        <f t="shared" si="64"/>
        <v>0.8</v>
      </c>
      <c r="M172" s="168">
        <f t="shared" si="65"/>
        <v>1</v>
      </c>
      <c r="N172" s="168">
        <f t="shared" si="66"/>
        <v>1</v>
      </c>
      <c r="O172" s="168">
        <f t="shared" si="67"/>
        <v>1</v>
      </c>
      <c r="P172" s="165" t="str">
        <f t="shared" si="68"/>
        <v>6094313739040</v>
      </c>
      <c r="Q172" s="167">
        <f t="shared" si="69"/>
        <v>0.7</v>
      </c>
      <c r="R172" s="167">
        <f t="shared" si="70"/>
        <v>0.8</v>
      </c>
      <c r="S172" s="167">
        <f t="shared" si="71"/>
        <v>0.8</v>
      </c>
      <c r="T172" s="169">
        <f t="shared" si="72"/>
        <v>9260</v>
      </c>
      <c r="U172" s="171">
        <v>0</v>
      </c>
      <c r="V172" s="170">
        <f t="shared" si="73"/>
        <v>0</v>
      </c>
      <c r="W172" s="171">
        <v>0</v>
      </c>
      <c r="X172" s="171">
        <f>(IF(VLOOKUP(VLOOKUP(AS172,[1]MAPPING!$B$16:$D$21,2,1),[1]MAPPING!$C$16:$E$21,2,0)=7000,0,VLOOKUP(VLOOKUP(AS172,[1]MAPPING!$B$16:$D$21,2,1),[1]MAPPING!$C$16:$E$21,2,0)))</f>
        <v>0</v>
      </c>
      <c r="Y172" s="171">
        <f>(K172*VLOOKUP(N172/K172,[1]MAPPING!$B$23:$C$30,2,10))</f>
        <v>0</v>
      </c>
      <c r="Z172" s="172">
        <f t="shared" si="74"/>
        <v>0</v>
      </c>
      <c r="AA172" s="172">
        <f t="shared" si="75"/>
        <v>0</v>
      </c>
      <c r="AB172" s="171">
        <v>0</v>
      </c>
      <c r="AC172" s="171">
        <f t="shared" si="76"/>
        <v>9260</v>
      </c>
      <c r="AD172" s="116">
        <f>ROUND(SUM(T172:AB172)/INVOICE!$I$5,2)</f>
        <v>6.64</v>
      </c>
      <c r="AF172" s="144" t="s">
        <v>1217</v>
      </c>
      <c r="AG172" s="144" t="s">
        <v>350</v>
      </c>
      <c r="AH172" s="144" t="s">
        <v>1218</v>
      </c>
      <c r="AI172" s="144" t="s">
        <v>1569</v>
      </c>
      <c r="AJ172" s="144" t="s">
        <v>1570</v>
      </c>
      <c r="AK172" s="144" t="s">
        <v>1571</v>
      </c>
      <c r="AL172" s="144" t="s">
        <v>1572</v>
      </c>
      <c r="AM172" s="144" t="s">
        <v>156</v>
      </c>
      <c r="AN172" s="144">
        <v>1</v>
      </c>
      <c r="AO172" s="144">
        <v>0.8</v>
      </c>
      <c r="AP172" s="144">
        <v>1</v>
      </c>
      <c r="AQ172" s="144">
        <v>1</v>
      </c>
      <c r="AR172" s="144" t="s">
        <v>65</v>
      </c>
      <c r="AS172" s="144">
        <v>513</v>
      </c>
      <c r="AT172" s="144" t="s">
        <v>62</v>
      </c>
      <c r="AU172" s="144" t="s">
        <v>61</v>
      </c>
      <c r="AV172" s="144" t="s">
        <v>61</v>
      </c>
      <c r="AW172" s="144" t="s">
        <v>61</v>
      </c>
      <c r="AX172" s="144" t="s">
        <v>61</v>
      </c>
      <c r="AY172" s="144" t="s">
        <v>691</v>
      </c>
      <c r="AZ172" s="144" t="s">
        <v>351</v>
      </c>
      <c r="BA172" s="144" t="s">
        <v>358</v>
      </c>
      <c r="BB172" s="144" t="s">
        <v>61</v>
      </c>
      <c r="BC172" s="144" t="s">
        <v>63</v>
      </c>
      <c r="BD172" s="146" t="s">
        <v>1573</v>
      </c>
      <c r="BE172" s="144" t="s">
        <v>1574</v>
      </c>
      <c r="BF172" s="146" t="s">
        <v>1574</v>
      </c>
      <c r="BG172" s="144" t="s">
        <v>352</v>
      </c>
      <c r="BH172" s="144" t="s">
        <v>496</v>
      </c>
      <c r="BI172" s="144" t="s">
        <v>354</v>
      </c>
      <c r="BJ172" s="144" t="s">
        <v>208</v>
      </c>
      <c r="BK172" s="144" t="s">
        <v>64</v>
      </c>
      <c r="BL172" s="144" t="s">
        <v>61</v>
      </c>
      <c r="BM172" s="144" t="s">
        <v>209</v>
      </c>
    </row>
    <row r="173" spans="2:65" x14ac:dyDescent="0.3">
      <c r="B173" s="165">
        <f t="shared" si="54"/>
        <v>169</v>
      </c>
      <c r="C173" s="165" t="str">
        <f t="shared" si="55"/>
        <v>LHR</v>
      </c>
      <c r="D173" s="165" t="str">
        <f t="shared" si="56"/>
        <v>2025-09-28</v>
      </c>
      <c r="E173" s="165" t="str">
        <f t="shared" si="57"/>
        <v>99431913910</v>
      </c>
      <c r="F173" s="165" t="str">
        <f t="shared" si="58"/>
        <v>PGB022858156</v>
      </c>
      <c r="G173" s="165" t="str">
        <f t="shared" si="59"/>
        <v>이진원</v>
      </c>
      <c r="H173" s="166" t="str">
        <f t="shared" si="60"/>
        <v>목록(Manifest)</v>
      </c>
      <c r="I173" s="167">
        <f t="shared" si="61"/>
        <v>76.95</v>
      </c>
      <c r="J173" s="166" t="str">
        <f t="shared" si="62"/>
        <v>MODUBUY_UK (NYZ)</v>
      </c>
      <c r="K173" s="165">
        <f t="shared" si="63"/>
        <v>1</v>
      </c>
      <c r="L173" s="168">
        <f t="shared" si="64"/>
        <v>0.7</v>
      </c>
      <c r="M173" s="168">
        <f t="shared" si="65"/>
        <v>0.2</v>
      </c>
      <c r="N173" s="168">
        <f t="shared" si="66"/>
        <v>0.7</v>
      </c>
      <c r="O173" s="168">
        <f t="shared" si="67"/>
        <v>1</v>
      </c>
      <c r="P173" s="165" t="str">
        <f t="shared" si="68"/>
        <v>6094313739242</v>
      </c>
      <c r="Q173" s="167">
        <f t="shared" si="69"/>
        <v>0.13999999999999999</v>
      </c>
      <c r="R173" s="167">
        <f t="shared" si="70"/>
        <v>0.7</v>
      </c>
      <c r="S173" s="167">
        <f t="shared" si="71"/>
        <v>0.70000000000000007</v>
      </c>
      <c r="T173" s="169">
        <f t="shared" si="72"/>
        <v>8765</v>
      </c>
      <c r="U173" s="171">
        <v>0</v>
      </c>
      <c r="V173" s="170">
        <f t="shared" si="73"/>
        <v>0</v>
      </c>
      <c r="W173" s="171">
        <v>0</v>
      </c>
      <c r="X173" s="171">
        <f>(IF(VLOOKUP(VLOOKUP(AS173,[1]MAPPING!$B$16:$D$21,2,1),[1]MAPPING!$C$16:$E$21,2,0)=7000,0,VLOOKUP(VLOOKUP(AS173,[1]MAPPING!$B$16:$D$21,2,1),[1]MAPPING!$C$16:$E$21,2,0)))</f>
        <v>0</v>
      </c>
      <c r="Y173" s="171">
        <f>(K173*VLOOKUP(N173/K173,[1]MAPPING!$B$23:$C$30,2,10))</f>
        <v>0</v>
      </c>
      <c r="Z173" s="172">
        <f t="shared" si="74"/>
        <v>0</v>
      </c>
      <c r="AA173" s="172">
        <f t="shared" si="75"/>
        <v>0</v>
      </c>
      <c r="AB173" s="171">
        <v>0</v>
      </c>
      <c r="AC173" s="171">
        <f t="shared" si="76"/>
        <v>8765</v>
      </c>
      <c r="AD173" s="116">
        <f>ROUND(SUM(T173:AB173)/INVOICE!$I$5,2)</f>
        <v>6.29</v>
      </c>
      <c r="AF173" s="144" t="s">
        <v>1217</v>
      </c>
      <c r="AG173" s="144" t="s">
        <v>350</v>
      </c>
      <c r="AH173" s="144" t="s">
        <v>1218</v>
      </c>
      <c r="AI173" s="144" t="s">
        <v>1575</v>
      </c>
      <c r="AJ173" s="144" t="s">
        <v>637</v>
      </c>
      <c r="AK173" s="144" t="s">
        <v>638</v>
      </c>
      <c r="AL173" s="144" t="s">
        <v>639</v>
      </c>
      <c r="AM173" s="144" t="s">
        <v>61</v>
      </c>
      <c r="AN173" s="144">
        <v>1</v>
      </c>
      <c r="AO173" s="144">
        <v>0.7</v>
      </c>
      <c r="AP173" s="144">
        <v>0.2</v>
      </c>
      <c r="AQ173" s="144">
        <v>0.7</v>
      </c>
      <c r="AR173" s="144" t="s">
        <v>204</v>
      </c>
      <c r="AS173" s="144">
        <v>76.95</v>
      </c>
      <c r="AT173" s="144" t="s">
        <v>62</v>
      </c>
      <c r="AU173" s="144" t="s">
        <v>62</v>
      </c>
      <c r="AV173" s="144" t="s">
        <v>62</v>
      </c>
      <c r="AW173" s="144" t="s">
        <v>61</v>
      </c>
      <c r="AX173" s="144" t="s">
        <v>61</v>
      </c>
      <c r="AY173" s="144" t="s">
        <v>691</v>
      </c>
      <c r="AZ173" s="144" t="s">
        <v>351</v>
      </c>
      <c r="BA173" s="144" t="s">
        <v>397</v>
      </c>
      <c r="BB173" s="144" t="s">
        <v>61</v>
      </c>
      <c r="BC173" s="144" t="s">
        <v>63</v>
      </c>
      <c r="BD173" s="146" t="s">
        <v>1576</v>
      </c>
      <c r="BE173" s="144" t="s">
        <v>1577</v>
      </c>
      <c r="BF173" s="146" t="s">
        <v>1577</v>
      </c>
      <c r="BG173" s="144" t="s">
        <v>352</v>
      </c>
      <c r="BH173" s="144" t="s">
        <v>496</v>
      </c>
      <c r="BI173" s="144" t="s">
        <v>354</v>
      </c>
      <c r="BJ173" s="144" t="s">
        <v>208</v>
      </c>
      <c r="BK173" s="144" t="s">
        <v>64</v>
      </c>
      <c r="BL173" s="144" t="s">
        <v>61</v>
      </c>
      <c r="BM173" s="144" t="s">
        <v>209</v>
      </c>
    </row>
    <row r="174" spans="2:65" x14ac:dyDescent="0.3">
      <c r="B174" s="165">
        <f t="shared" si="54"/>
        <v>170</v>
      </c>
      <c r="C174" s="165" t="str">
        <f t="shared" si="55"/>
        <v>LHR</v>
      </c>
      <c r="D174" s="165" t="str">
        <f t="shared" si="56"/>
        <v>2025-09-28</v>
      </c>
      <c r="E174" s="165" t="str">
        <f t="shared" si="57"/>
        <v>99431913910</v>
      </c>
      <c r="F174" s="165" t="str">
        <f t="shared" si="58"/>
        <v>PGB022856717</v>
      </c>
      <c r="G174" s="165" t="str">
        <f t="shared" si="59"/>
        <v>조시연</v>
      </c>
      <c r="H174" s="166" t="str">
        <f t="shared" si="60"/>
        <v>목록(Manifest)</v>
      </c>
      <c r="I174" s="167">
        <f t="shared" si="61"/>
        <v>20.25</v>
      </c>
      <c r="J174" s="166" t="str">
        <f t="shared" si="62"/>
        <v>MODUBUY_UK (NYZ)</v>
      </c>
      <c r="K174" s="165">
        <f t="shared" si="63"/>
        <v>1</v>
      </c>
      <c r="L174" s="168">
        <f t="shared" si="64"/>
        <v>0.4</v>
      </c>
      <c r="M174" s="168">
        <f t="shared" si="65"/>
        <v>0.2</v>
      </c>
      <c r="N174" s="168">
        <f t="shared" si="66"/>
        <v>0.4</v>
      </c>
      <c r="O174" s="168">
        <f t="shared" si="67"/>
        <v>0.5</v>
      </c>
      <c r="P174" s="165" t="str">
        <f t="shared" si="68"/>
        <v>6094313738538</v>
      </c>
      <c r="Q174" s="167">
        <f t="shared" si="69"/>
        <v>0.13999999999999999</v>
      </c>
      <c r="R174" s="167">
        <f t="shared" si="70"/>
        <v>0.4</v>
      </c>
      <c r="S174" s="167">
        <f t="shared" si="71"/>
        <v>0.4</v>
      </c>
      <c r="T174" s="169">
        <f t="shared" si="72"/>
        <v>7280</v>
      </c>
      <c r="U174" s="171">
        <v>0</v>
      </c>
      <c r="V174" s="170">
        <f t="shared" si="73"/>
        <v>0</v>
      </c>
      <c r="W174" s="171">
        <v>0</v>
      </c>
      <c r="X174" s="171">
        <f>(IF(VLOOKUP(VLOOKUP(AS174,[1]MAPPING!$B$16:$D$21,2,1),[1]MAPPING!$C$16:$E$21,2,0)=7000,0,VLOOKUP(VLOOKUP(AS174,[1]MAPPING!$B$16:$D$21,2,1),[1]MAPPING!$C$16:$E$21,2,0)))</f>
        <v>0</v>
      </c>
      <c r="Y174" s="171">
        <f>(K174*VLOOKUP(N174/K174,[1]MAPPING!$B$23:$C$30,2,10))</f>
        <v>0</v>
      </c>
      <c r="Z174" s="172">
        <f t="shared" si="74"/>
        <v>0</v>
      </c>
      <c r="AA174" s="172">
        <f t="shared" si="75"/>
        <v>0</v>
      </c>
      <c r="AB174" s="171">
        <v>0</v>
      </c>
      <c r="AC174" s="171">
        <f t="shared" si="76"/>
        <v>7280</v>
      </c>
      <c r="AD174" s="116">
        <f>ROUND(SUM(T174:AB174)/INVOICE!$I$5,2)</f>
        <v>5.22</v>
      </c>
      <c r="AF174" s="144" t="s">
        <v>1217</v>
      </c>
      <c r="AG174" s="144" t="s">
        <v>350</v>
      </c>
      <c r="AH174" s="144" t="s">
        <v>1218</v>
      </c>
      <c r="AI174" s="144" t="s">
        <v>1578</v>
      </c>
      <c r="AJ174" s="144" t="s">
        <v>1579</v>
      </c>
      <c r="AK174" s="144" t="s">
        <v>1580</v>
      </c>
      <c r="AL174" s="144" t="s">
        <v>1581</v>
      </c>
      <c r="AM174" s="144" t="s">
        <v>61</v>
      </c>
      <c r="AN174" s="144">
        <v>1</v>
      </c>
      <c r="AO174" s="144">
        <v>0.4</v>
      </c>
      <c r="AP174" s="144">
        <v>0.2</v>
      </c>
      <c r="AQ174" s="144">
        <v>0.4</v>
      </c>
      <c r="AR174" s="144" t="s">
        <v>204</v>
      </c>
      <c r="AS174" s="144">
        <v>20.25</v>
      </c>
      <c r="AT174" s="144" t="s">
        <v>62</v>
      </c>
      <c r="AU174" s="144" t="s">
        <v>62</v>
      </c>
      <c r="AV174" s="144" t="s">
        <v>62</v>
      </c>
      <c r="AW174" s="144" t="s">
        <v>61</v>
      </c>
      <c r="AX174" s="144" t="s">
        <v>61</v>
      </c>
      <c r="AY174" s="144" t="s">
        <v>691</v>
      </c>
      <c r="AZ174" s="144" t="s">
        <v>351</v>
      </c>
      <c r="BA174" s="144" t="s">
        <v>1582</v>
      </c>
      <c r="BB174" s="144" t="s">
        <v>61</v>
      </c>
      <c r="BC174" s="144" t="s">
        <v>63</v>
      </c>
      <c r="BD174" s="146" t="s">
        <v>1583</v>
      </c>
      <c r="BE174" s="144" t="s">
        <v>1584</v>
      </c>
      <c r="BF174" s="146" t="s">
        <v>1584</v>
      </c>
      <c r="BG174" s="144" t="s">
        <v>352</v>
      </c>
      <c r="BH174" s="144" t="s">
        <v>496</v>
      </c>
      <c r="BI174" s="144" t="s">
        <v>354</v>
      </c>
      <c r="BJ174" s="144" t="s">
        <v>208</v>
      </c>
      <c r="BK174" s="144" t="s">
        <v>64</v>
      </c>
      <c r="BL174" s="144" t="s">
        <v>61</v>
      </c>
      <c r="BM174" s="144" t="s">
        <v>209</v>
      </c>
    </row>
    <row r="175" spans="2:65" x14ac:dyDescent="0.3">
      <c r="B175" s="165">
        <f t="shared" si="54"/>
        <v>171</v>
      </c>
      <c r="C175" s="165" t="str">
        <f t="shared" si="55"/>
        <v>LHR</v>
      </c>
      <c r="D175" s="165" t="str">
        <f t="shared" si="56"/>
        <v>2025-09-28</v>
      </c>
      <c r="E175" s="165" t="str">
        <f t="shared" si="57"/>
        <v>99431913910</v>
      </c>
      <c r="F175" s="165" t="str">
        <f t="shared" si="58"/>
        <v>PGB022884645</v>
      </c>
      <c r="G175" s="165" t="str">
        <f t="shared" si="59"/>
        <v>이정은</v>
      </c>
      <c r="H175" s="166" t="str">
        <f t="shared" si="60"/>
        <v>목록(Manifest)</v>
      </c>
      <c r="I175" s="167">
        <f t="shared" si="61"/>
        <v>68.180000000000007</v>
      </c>
      <c r="J175" s="166" t="str">
        <f t="shared" si="62"/>
        <v>MODUBUY_UK (NYZ)</v>
      </c>
      <c r="K175" s="165">
        <f t="shared" si="63"/>
        <v>1</v>
      </c>
      <c r="L175" s="168">
        <f t="shared" si="64"/>
        <v>0.4</v>
      </c>
      <c r="M175" s="168">
        <f t="shared" si="65"/>
        <v>0.2</v>
      </c>
      <c r="N175" s="168">
        <f t="shared" si="66"/>
        <v>0.4</v>
      </c>
      <c r="O175" s="168">
        <f t="shared" si="67"/>
        <v>0.5</v>
      </c>
      <c r="P175" s="165" t="str">
        <f t="shared" si="68"/>
        <v>6094313739237</v>
      </c>
      <c r="Q175" s="167">
        <f t="shared" si="69"/>
        <v>0.13999999999999999</v>
      </c>
      <c r="R175" s="167">
        <f t="shared" si="70"/>
        <v>0.4</v>
      </c>
      <c r="S175" s="167">
        <f t="shared" si="71"/>
        <v>0.4</v>
      </c>
      <c r="T175" s="169">
        <f t="shared" si="72"/>
        <v>7280</v>
      </c>
      <c r="U175" s="171">
        <v>0</v>
      </c>
      <c r="V175" s="170">
        <f t="shared" si="73"/>
        <v>0</v>
      </c>
      <c r="W175" s="171">
        <v>0</v>
      </c>
      <c r="X175" s="171">
        <f>(IF(VLOOKUP(VLOOKUP(AS175,[1]MAPPING!$B$16:$D$21,2,1),[1]MAPPING!$C$16:$E$21,2,0)=7000,0,VLOOKUP(VLOOKUP(AS175,[1]MAPPING!$B$16:$D$21,2,1),[1]MAPPING!$C$16:$E$21,2,0)))</f>
        <v>0</v>
      </c>
      <c r="Y175" s="171">
        <f>(K175*VLOOKUP(N175/K175,[1]MAPPING!$B$23:$C$30,2,10))</f>
        <v>0</v>
      </c>
      <c r="Z175" s="172">
        <f t="shared" si="74"/>
        <v>0</v>
      </c>
      <c r="AA175" s="172">
        <f t="shared" si="75"/>
        <v>0</v>
      </c>
      <c r="AB175" s="171">
        <v>0</v>
      </c>
      <c r="AC175" s="171">
        <f t="shared" si="76"/>
        <v>7280</v>
      </c>
      <c r="AD175" s="116">
        <f>ROUND(SUM(T175:AB175)/INVOICE!$I$5,2)</f>
        <v>5.22</v>
      </c>
      <c r="AF175" s="144" t="s">
        <v>1217</v>
      </c>
      <c r="AG175" s="144" t="s">
        <v>350</v>
      </c>
      <c r="AH175" s="144" t="s">
        <v>1218</v>
      </c>
      <c r="AI175" s="144" t="s">
        <v>1585</v>
      </c>
      <c r="AJ175" s="144" t="s">
        <v>252</v>
      </c>
      <c r="AK175" s="144" t="s">
        <v>1586</v>
      </c>
      <c r="AL175" s="144" t="s">
        <v>1587</v>
      </c>
      <c r="AM175" s="144" t="s">
        <v>61</v>
      </c>
      <c r="AN175" s="144">
        <v>1</v>
      </c>
      <c r="AO175" s="144">
        <v>0.4</v>
      </c>
      <c r="AP175" s="144">
        <v>0.2</v>
      </c>
      <c r="AQ175" s="144">
        <v>0.4</v>
      </c>
      <c r="AR175" s="144" t="s">
        <v>204</v>
      </c>
      <c r="AS175" s="144">
        <v>68.180000000000007</v>
      </c>
      <c r="AT175" s="144" t="s">
        <v>62</v>
      </c>
      <c r="AU175" s="144" t="s">
        <v>62</v>
      </c>
      <c r="AV175" s="144" t="s">
        <v>62</v>
      </c>
      <c r="AW175" s="144" t="s">
        <v>61</v>
      </c>
      <c r="AX175" s="144" t="s">
        <v>61</v>
      </c>
      <c r="AY175" s="144" t="s">
        <v>691</v>
      </c>
      <c r="AZ175" s="144" t="s">
        <v>351</v>
      </c>
      <c r="BA175" s="144" t="s">
        <v>1588</v>
      </c>
      <c r="BB175" s="144" t="s">
        <v>61</v>
      </c>
      <c r="BC175" s="144" t="s">
        <v>63</v>
      </c>
      <c r="BD175" s="146" t="s">
        <v>1589</v>
      </c>
      <c r="BE175" s="144" t="s">
        <v>1590</v>
      </c>
      <c r="BF175" s="146" t="s">
        <v>1590</v>
      </c>
      <c r="BG175" s="144" t="s">
        <v>352</v>
      </c>
      <c r="BH175" s="144" t="s">
        <v>496</v>
      </c>
      <c r="BI175" s="144" t="s">
        <v>354</v>
      </c>
      <c r="BJ175" s="144" t="s">
        <v>208</v>
      </c>
      <c r="BK175" s="144" t="s">
        <v>64</v>
      </c>
      <c r="BL175" s="144" t="s">
        <v>61</v>
      </c>
      <c r="BM175" s="144" t="s">
        <v>209</v>
      </c>
    </row>
    <row r="176" spans="2:65" x14ac:dyDescent="0.3">
      <c r="B176" s="165">
        <f t="shared" si="54"/>
        <v>172</v>
      </c>
      <c r="C176" s="165" t="str">
        <f t="shared" si="55"/>
        <v>LHR</v>
      </c>
      <c r="D176" s="165" t="str">
        <f t="shared" si="56"/>
        <v>2025-09-28</v>
      </c>
      <c r="E176" s="165" t="str">
        <f t="shared" si="57"/>
        <v>99431913910</v>
      </c>
      <c r="F176" s="165" t="str">
        <f t="shared" si="58"/>
        <v>PGB022848998</v>
      </c>
      <c r="G176" s="165" t="str">
        <f t="shared" si="59"/>
        <v>이이슬</v>
      </c>
      <c r="H176" s="166" t="str">
        <f t="shared" si="60"/>
        <v>목록(Manifest)</v>
      </c>
      <c r="I176" s="167">
        <f t="shared" si="61"/>
        <v>51.64</v>
      </c>
      <c r="J176" s="166" t="str">
        <f t="shared" si="62"/>
        <v>MODUBUY_UK (NYZ)</v>
      </c>
      <c r="K176" s="165">
        <f t="shared" si="63"/>
        <v>1</v>
      </c>
      <c r="L176" s="168">
        <f t="shared" si="64"/>
        <v>0.3</v>
      </c>
      <c r="M176" s="168">
        <f t="shared" si="65"/>
        <v>0.2</v>
      </c>
      <c r="N176" s="168">
        <f t="shared" si="66"/>
        <v>0.3</v>
      </c>
      <c r="O176" s="168">
        <f t="shared" si="67"/>
        <v>0.5</v>
      </c>
      <c r="P176" s="165" t="str">
        <f t="shared" si="68"/>
        <v>6094313738948</v>
      </c>
      <c r="Q176" s="167">
        <f t="shared" si="69"/>
        <v>0.13999999999999999</v>
      </c>
      <c r="R176" s="167">
        <f t="shared" si="70"/>
        <v>0.3</v>
      </c>
      <c r="S176" s="167">
        <f t="shared" si="71"/>
        <v>0.30000000000000004</v>
      </c>
      <c r="T176" s="169">
        <f t="shared" si="72"/>
        <v>6785</v>
      </c>
      <c r="U176" s="171">
        <v>0</v>
      </c>
      <c r="V176" s="170">
        <f t="shared" si="73"/>
        <v>0</v>
      </c>
      <c r="W176" s="171">
        <v>0</v>
      </c>
      <c r="X176" s="171">
        <f>(IF(VLOOKUP(VLOOKUP(AS176,[1]MAPPING!$B$16:$D$21,2,1),[1]MAPPING!$C$16:$E$21,2,0)=7000,0,VLOOKUP(VLOOKUP(AS176,[1]MAPPING!$B$16:$D$21,2,1),[1]MAPPING!$C$16:$E$21,2,0)))</f>
        <v>0</v>
      </c>
      <c r="Y176" s="171">
        <f>(K176*VLOOKUP(N176/K176,[1]MAPPING!$B$23:$C$30,2,10))</f>
        <v>0</v>
      </c>
      <c r="Z176" s="172">
        <f t="shared" si="74"/>
        <v>0</v>
      </c>
      <c r="AA176" s="172">
        <f t="shared" si="75"/>
        <v>0</v>
      </c>
      <c r="AB176" s="171">
        <v>0</v>
      </c>
      <c r="AC176" s="171">
        <f t="shared" si="76"/>
        <v>6785</v>
      </c>
      <c r="AD176" s="116">
        <f>ROUND(SUM(T176:AB176)/INVOICE!$I$5,2)</f>
        <v>4.87</v>
      </c>
      <c r="AF176" s="144" t="s">
        <v>1217</v>
      </c>
      <c r="AG176" s="144" t="s">
        <v>350</v>
      </c>
      <c r="AH176" s="144" t="s">
        <v>1218</v>
      </c>
      <c r="AI176" s="144" t="s">
        <v>1591</v>
      </c>
      <c r="AJ176" s="144" t="s">
        <v>1592</v>
      </c>
      <c r="AK176" s="144" t="s">
        <v>1593</v>
      </c>
      <c r="AL176" s="144" t="s">
        <v>1594</v>
      </c>
      <c r="AM176" s="144" t="s">
        <v>61</v>
      </c>
      <c r="AN176" s="144">
        <v>1</v>
      </c>
      <c r="AO176" s="144">
        <v>0.3</v>
      </c>
      <c r="AP176" s="144">
        <v>0.2</v>
      </c>
      <c r="AQ176" s="144">
        <v>0.3</v>
      </c>
      <c r="AR176" s="144" t="s">
        <v>204</v>
      </c>
      <c r="AS176" s="144">
        <v>51.64</v>
      </c>
      <c r="AT176" s="144" t="s">
        <v>62</v>
      </c>
      <c r="AU176" s="144" t="s">
        <v>62</v>
      </c>
      <c r="AV176" s="144" t="s">
        <v>62</v>
      </c>
      <c r="AW176" s="144" t="s">
        <v>61</v>
      </c>
      <c r="AX176" s="144" t="s">
        <v>61</v>
      </c>
      <c r="AY176" s="144" t="s">
        <v>691</v>
      </c>
      <c r="AZ176" s="144" t="s">
        <v>351</v>
      </c>
      <c r="BA176" s="144" t="s">
        <v>1588</v>
      </c>
      <c r="BB176" s="144" t="s">
        <v>61</v>
      </c>
      <c r="BC176" s="144" t="s">
        <v>63</v>
      </c>
      <c r="BD176" s="146" t="s">
        <v>1595</v>
      </c>
      <c r="BE176" s="144" t="s">
        <v>1596</v>
      </c>
      <c r="BF176" s="146" t="s">
        <v>1596</v>
      </c>
      <c r="BG176" s="144" t="s">
        <v>352</v>
      </c>
      <c r="BH176" s="144" t="s">
        <v>496</v>
      </c>
      <c r="BI176" s="144" t="s">
        <v>354</v>
      </c>
      <c r="BJ176" s="144" t="s">
        <v>208</v>
      </c>
      <c r="BK176" s="144" t="s">
        <v>64</v>
      </c>
      <c r="BL176" s="144" t="s">
        <v>61</v>
      </c>
      <c r="BM176" s="144" t="s">
        <v>209</v>
      </c>
    </row>
    <row r="177" spans="2:65" x14ac:dyDescent="0.3">
      <c r="B177" s="165">
        <f t="shared" si="54"/>
        <v>173</v>
      </c>
      <c r="C177" s="165" t="str">
        <f t="shared" si="55"/>
        <v>LHR</v>
      </c>
      <c r="D177" s="165" t="str">
        <f t="shared" si="56"/>
        <v>2025-09-28</v>
      </c>
      <c r="E177" s="165" t="str">
        <f t="shared" si="57"/>
        <v>99431913910</v>
      </c>
      <c r="F177" s="165" t="str">
        <f t="shared" si="58"/>
        <v>PGB022877188</v>
      </c>
      <c r="G177" s="165" t="str">
        <f t="shared" si="59"/>
        <v>이승은</v>
      </c>
      <c r="H177" s="166" t="str">
        <f t="shared" si="60"/>
        <v>목록(Manifest)</v>
      </c>
      <c r="I177" s="167">
        <f t="shared" si="61"/>
        <v>40.49</v>
      </c>
      <c r="J177" s="166" t="str">
        <f t="shared" si="62"/>
        <v>MODUBUY_UK (NYZ)</v>
      </c>
      <c r="K177" s="165">
        <f t="shared" si="63"/>
        <v>1</v>
      </c>
      <c r="L177" s="168">
        <f t="shared" si="64"/>
        <v>0.3</v>
      </c>
      <c r="M177" s="168">
        <f t="shared" si="65"/>
        <v>0.2</v>
      </c>
      <c r="N177" s="168">
        <f t="shared" si="66"/>
        <v>0.3</v>
      </c>
      <c r="O177" s="168">
        <f t="shared" si="67"/>
        <v>0.5</v>
      </c>
      <c r="P177" s="165" t="str">
        <f t="shared" si="68"/>
        <v>6094313739426</v>
      </c>
      <c r="Q177" s="167">
        <f t="shared" si="69"/>
        <v>0.13999999999999999</v>
      </c>
      <c r="R177" s="167">
        <f t="shared" si="70"/>
        <v>0.3</v>
      </c>
      <c r="S177" s="167">
        <f t="shared" si="71"/>
        <v>0.30000000000000004</v>
      </c>
      <c r="T177" s="169">
        <f t="shared" si="72"/>
        <v>6785</v>
      </c>
      <c r="U177" s="171">
        <v>0</v>
      </c>
      <c r="V177" s="170">
        <f t="shared" si="73"/>
        <v>0</v>
      </c>
      <c r="W177" s="171">
        <v>0</v>
      </c>
      <c r="X177" s="171">
        <f>(IF(VLOOKUP(VLOOKUP(AS177,[1]MAPPING!$B$16:$D$21,2,1),[1]MAPPING!$C$16:$E$21,2,0)=7000,0,VLOOKUP(VLOOKUP(AS177,[1]MAPPING!$B$16:$D$21,2,1),[1]MAPPING!$C$16:$E$21,2,0)))</f>
        <v>0</v>
      </c>
      <c r="Y177" s="171">
        <f>(K177*VLOOKUP(N177/K177,[1]MAPPING!$B$23:$C$30,2,10))</f>
        <v>0</v>
      </c>
      <c r="Z177" s="172">
        <f t="shared" si="74"/>
        <v>0</v>
      </c>
      <c r="AA177" s="172">
        <f t="shared" si="75"/>
        <v>0</v>
      </c>
      <c r="AB177" s="171">
        <v>0</v>
      </c>
      <c r="AC177" s="171">
        <f t="shared" si="76"/>
        <v>6785</v>
      </c>
      <c r="AD177" s="116">
        <f>ROUND(SUM(T177:AB177)/INVOICE!$I$5,2)</f>
        <v>4.87</v>
      </c>
      <c r="AF177" s="144" t="s">
        <v>1217</v>
      </c>
      <c r="AG177" s="144" t="s">
        <v>350</v>
      </c>
      <c r="AH177" s="144" t="s">
        <v>1218</v>
      </c>
      <c r="AI177" s="144" t="s">
        <v>1597</v>
      </c>
      <c r="AJ177" s="144" t="s">
        <v>1598</v>
      </c>
      <c r="AK177" s="144" t="s">
        <v>1599</v>
      </c>
      <c r="AL177" s="144" t="s">
        <v>1600</v>
      </c>
      <c r="AM177" s="144" t="s">
        <v>61</v>
      </c>
      <c r="AN177" s="144">
        <v>1</v>
      </c>
      <c r="AO177" s="144">
        <v>0.3</v>
      </c>
      <c r="AP177" s="144">
        <v>0.2</v>
      </c>
      <c r="AQ177" s="144">
        <v>0.3</v>
      </c>
      <c r="AR177" s="144" t="s">
        <v>204</v>
      </c>
      <c r="AS177" s="144">
        <v>40.49</v>
      </c>
      <c r="AT177" s="144" t="s">
        <v>62</v>
      </c>
      <c r="AU177" s="144" t="s">
        <v>62</v>
      </c>
      <c r="AV177" s="144" t="s">
        <v>62</v>
      </c>
      <c r="AW177" s="144" t="s">
        <v>61</v>
      </c>
      <c r="AX177" s="144" t="s">
        <v>61</v>
      </c>
      <c r="AY177" s="144" t="s">
        <v>691</v>
      </c>
      <c r="AZ177" s="144" t="s">
        <v>351</v>
      </c>
      <c r="BA177" s="144" t="s">
        <v>640</v>
      </c>
      <c r="BB177" s="144" t="s">
        <v>61</v>
      </c>
      <c r="BC177" s="144" t="s">
        <v>63</v>
      </c>
      <c r="BD177" s="146" t="s">
        <v>1601</v>
      </c>
      <c r="BE177" s="144" t="s">
        <v>1602</v>
      </c>
      <c r="BF177" s="146" t="s">
        <v>1602</v>
      </c>
      <c r="BG177" s="144" t="s">
        <v>352</v>
      </c>
      <c r="BH177" s="144" t="s">
        <v>496</v>
      </c>
      <c r="BI177" s="144" t="s">
        <v>354</v>
      </c>
      <c r="BJ177" s="144" t="s">
        <v>208</v>
      </c>
      <c r="BK177" s="144" t="s">
        <v>64</v>
      </c>
      <c r="BL177" s="144" t="s">
        <v>61</v>
      </c>
      <c r="BM177" s="144" t="s">
        <v>209</v>
      </c>
    </row>
    <row r="178" spans="2:65" x14ac:dyDescent="0.3">
      <c r="B178" s="165">
        <f t="shared" si="54"/>
        <v>174</v>
      </c>
      <c r="C178" s="165" t="str">
        <f t="shared" si="55"/>
        <v>LHR</v>
      </c>
      <c r="D178" s="165" t="str">
        <f t="shared" si="56"/>
        <v>2025-09-28</v>
      </c>
      <c r="E178" s="165" t="str">
        <f t="shared" si="57"/>
        <v>99431913910</v>
      </c>
      <c r="F178" s="165" t="str">
        <f t="shared" si="58"/>
        <v>PGB022886515</v>
      </c>
      <c r="G178" s="165" t="str">
        <f t="shared" si="59"/>
        <v>전인서</v>
      </c>
      <c r="H178" s="166" t="str">
        <f t="shared" si="60"/>
        <v>선별(검사,Manifest-Inspection)</v>
      </c>
      <c r="I178" s="167">
        <f t="shared" si="61"/>
        <v>104.21</v>
      </c>
      <c r="J178" s="166" t="str">
        <f t="shared" si="62"/>
        <v>MODUBUY_UK (NYZ)</v>
      </c>
      <c r="K178" s="165">
        <f t="shared" si="63"/>
        <v>1</v>
      </c>
      <c r="L178" s="168">
        <f t="shared" si="64"/>
        <v>3.7</v>
      </c>
      <c r="M178" s="168">
        <f t="shared" si="65"/>
        <v>4.7</v>
      </c>
      <c r="N178" s="168">
        <f t="shared" si="66"/>
        <v>4.7</v>
      </c>
      <c r="O178" s="168">
        <f t="shared" si="67"/>
        <v>5</v>
      </c>
      <c r="P178" s="165" t="str">
        <f t="shared" si="68"/>
        <v>6094313738754</v>
      </c>
      <c r="Q178" s="167">
        <f t="shared" si="69"/>
        <v>3.29</v>
      </c>
      <c r="R178" s="167">
        <f t="shared" si="70"/>
        <v>3.7</v>
      </c>
      <c r="S178" s="167">
        <f t="shared" si="71"/>
        <v>3.7</v>
      </c>
      <c r="T178" s="169">
        <f t="shared" si="72"/>
        <v>23615</v>
      </c>
      <c r="U178" s="171">
        <v>0</v>
      </c>
      <c r="V178" s="170">
        <f t="shared" si="73"/>
        <v>0</v>
      </c>
      <c r="W178" s="171">
        <v>0</v>
      </c>
      <c r="X178" s="171">
        <f>(IF(VLOOKUP(VLOOKUP(AS178,[1]MAPPING!$B$16:$D$21,2,1),[1]MAPPING!$C$16:$E$21,2,0)=7000,0,VLOOKUP(VLOOKUP(AS178,[1]MAPPING!$B$16:$D$21,2,1),[1]MAPPING!$C$16:$E$21,2,0)))</f>
        <v>0</v>
      </c>
      <c r="Y178" s="171">
        <f>(K178*VLOOKUP(N178/K178,[1]MAPPING!$B$23:$C$30,2,10))</f>
        <v>550</v>
      </c>
      <c r="Z178" s="172">
        <f t="shared" si="74"/>
        <v>0</v>
      </c>
      <c r="AA178" s="172">
        <f t="shared" si="75"/>
        <v>0</v>
      </c>
      <c r="AB178" s="171">
        <v>0</v>
      </c>
      <c r="AC178" s="171">
        <f t="shared" si="76"/>
        <v>24165</v>
      </c>
      <c r="AD178" s="116">
        <f>ROUND(SUM(T178:AB178)/INVOICE!$I$5,2)</f>
        <v>17.329999999999998</v>
      </c>
      <c r="AF178" s="144" t="s">
        <v>1217</v>
      </c>
      <c r="AG178" s="144" t="s">
        <v>350</v>
      </c>
      <c r="AH178" s="144" t="s">
        <v>1218</v>
      </c>
      <c r="AI178" s="144" t="s">
        <v>1603</v>
      </c>
      <c r="AJ178" s="144" t="s">
        <v>370</v>
      </c>
      <c r="AK178" s="144" t="s">
        <v>371</v>
      </c>
      <c r="AL178" s="144" t="s">
        <v>372</v>
      </c>
      <c r="AM178" s="144" t="s">
        <v>61</v>
      </c>
      <c r="AN178" s="144">
        <v>1</v>
      </c>
      <c r="AO178" s="144">
        <v>3.7</v>
      </c>
      <c r="AP178" s="144">
        <v>4.7</v>
      </c>
      <c r="AQ178" s="144">
        <v>4.7</v>
      </c>
      <c r="AR178" s="144" t="s">
        <v>67</v>
      </c>
      <c r="AS178" s="144">
        <v>104.21</v>
      </c>
      <c r="AT178" s="144" t="s">
        <v>62</v>
      </c>
      <c r="AU178" s="144" t="s">
        <v>61</v>
      </c>
      <c r="AV178" s="144" t="s">
        <v>61</v>
      </c>
      <c r="AW178" s="144" t="s">
        <v>61</v>
      </c>
      <c r="AX178" s="144" t="s">
        <v>61</v>
      </c>
      <c r="AY178" s="144" t="s">
        <v>691</v>
      </c>
      <c r="AZ178" s="144" t="s">
        <v>351</v>
      </c>
      <c r="BA178" s="144" t="s">
        <v>358</v>
      </c>
      <c r="BB178" s="144" t="s">
        <v>61</v>
      </c>
      <c r="BC178" s="144" t="s">
        <v>63</v>
      </c>
      <c r="BD178" s="146" t="s">
        <v>1604</v>
      </c>
      <c r="BE178" s="144" t="s">
        <v>1605</v>
      </c>
      <c r="BF178" s="146" t="s">
        <v>1605</v>
      </c>
      <c r="BG178" s="144" t="s">
        <v>352</v>
      </c>
      <c r="BH178" s="144" t="s">
        <v>496</v>
      </c>
      <c r="BI178" s="144" t="s">
        <v>354</v>
      </c>
      <c r="BJ178" s="144" t="s">
        <v>208</v>
      </c>
      <c r="BK178" s="144" t="s">
        <v>64</v>
      </c>
      <c r="BL178" s="144" t="s">
        <v>61</v>
      </c>
      <c r="BM178" s="144" t="s">
        <v>209</v>
      </c>
    </row>
    <row r="179" spans="2:65" x14ac:dyDescent="0.3">
      <c r="B179" s="165">
        <f t="shared" si="54"/>
        <v>175</v>
      </c>
      <c r="C179" s="165" t="str">
        <f t="shared" si="55"/>
        <v>LHR</v>
      </c>
      <c r="D179" s="165" t="str">
        <f t="shared" si="56"/>
        <v>2025-09-28</v>
      </c>
      <c r="E179" s="165" t="str">
        <f t="shared" si="57"/>
        <v>99431913910</v>
      </c>
      <c r="F179" s="165" t="str">
        <f t="shared" si="58"/>
        <v>PGB022868068</v>
      </c>
      <c r="G179" s="165" t="str">
        <f t="shared" si="59"/>
        <v>김진영</v>
      </c>
      <c r="H179" s="166" t="str">
        <f t="shared" si="60"/>
        <v>목록(Manifest)</v>
      </c>
      <c r="I179" s="167">
        <f t="shared" si="61"/>
        <v>129.74</v>
      </c>
      <c r="J179" s="166" t="str">
        <f t="shared" si="62"/>
        <v>MODUBUY_UK (NYZ)</v>
      </c>
      <c r="K179" s="165">
        <f t="shared" si="63"/>
        <v>1</v>
      </c>
      <c r="L179" s="168">
        <f t="shared" si="64"/>
        <v>1.7</v>
      </c>
      <c r="M179" s="168">
        <f t="shared" si="65"/>
        <v>0.2</v>
      </c>
      <c r="N179" s="168">
        <f t="shared" si="66"/>
        <v>1.7</v>
      </c>
      <c r="O179" s="168">
        <f t="shared" si="67"/>
        <v>2</v>
      </c>
      <c r="P179" s="165" t="str">
        <f t="shared" si="68"/>
        <v>6094313737862</v>
      </c>
      <c r="Q179" s="167">
        <f t="shared" si="69"/>
        <v>0.13999999999999999</v>
      </c>
      <c r="R179" s="167">
        <f t="shared" si="70"/>
        <v>1.7</v>
      </c>
      <c r="S179" s="167">
        <f t="shared" si="71"/>
        <v>1.7000000000000002</v>
      </c>
      <c r="T179" s="169">
        <f t="shared" si="72"/>
        <v>13715</v>
      </c>
      <c r="U179" s="171">
        <v>0</v>
      </c>
      <c r="V179" s="170">
        <f t="shared" si="73"/>
        <v>0</v>
      </c>
      <c r="W179" s="171">
        <v>0</v>
      </c>
      <c r="X179" s="171">
        <f>(IF(VLOOKUP(VLOOKUP(AS179,[1]MAPPING!$B$16:$D$21,2,1),[1]MAPPING!$C$16:$E$21,2,0)=7000,0,VLOOKUP(VLOOKUP(AS179,[1]MAPPING!$B$16:$D$21,2,1),[1]MAPPING!$C$16:$E$21,2,0)))</f>
        <v>0</v>
      </c>
      <c r="Y179" s="171">
        <f>(K179*VLOOKUP(N179/K179,[1]MAPPING!$B$23:$C$30,2,10))</f>
        <v>0</v>
      </c>
      <c r="Z179" s="172">
        <f t="shared" si="74"/>
        <v>0</v>
      </c>
      <c r="AA179" s="172">
        <f t="shared" si="75"/>
        <v>0</v>
      </c>
      <c r="AB179" s="171">
        <v>0</v>
      </c>
      <c r="AC179" s="171">
        <f t="shared" si="76"/>
        <v>13715</v>
      </c>
      <c r="AD179" s="116">
        <f>ROUND(SUM(T179:AB179)/INVOICE!$I$5,2)</f>
        <v>9.84</v>
      </c>
      <c r="AF179" s="144" t="s">
        <v>1217</v>
      </c>
      <c r="AG179" s="144" t="s">
        <v>350</v>
      </c>
      <c r="AH179" s="144" t="s">
        <v>1218</v>
      </c>
      <c r="AI179" s="144" t="s">
        <v>1606</v>
      </c>
      <c r="AJ179" s="144" t="s">
        <v>488</v>
      </c>
      <c r="AK179" s="144" t="s">
        <v>489</v>
      </c>
      <c r="AL179" s="144" t="s">
        <v>457</v>
      </c>
      <c r="AM179" s="144" t="s">
        <v>61</v>
      </c>
      <c r="AN179" s="144">
        <v>1</v>
      </c>
      <c r="AO179" s="144">
        <v>1.7</v>
      </c>
      <c r="AP179" s="144">
        <v>0.2</v>
      </c>
      <c r="AQ179" s="144">
        <v>1.7</v>
      </c>
      <c r="AR179" s="144" t="s">
        <v>204</v>
      </c>
      <c r="AS179" s="144">
        <v>129.74</v>
      </c>
      <c r="AT179" s="144" t="s">
        <v>62</v>
      </c>
      <c r="AU179" s="144" t="s">
        <v>62</v>
      </c>
      <c r="AV179" s="144" t="s">
        <v>62</v>
      </c>
      <c r="AW179" s="144" t="s">
        <v>61</v>
      </c>
      <c r="AX179" s="144" t="s">
        <v>61</v>
      </c>
      <c r="AY179" s="144" t="s">
        <v>691</v>
      </c>
      <c r="AZ179" s="144" t="s">
        <v>351</v>
      </c>
      <c r="BA179" s="144" t="s">
        <v>392</v>
      </c>
      <c r="BB179" s="144" t="s">
        <v>61</v>
      </c>
      <c r="BC179" s="144" t="s">
        <v>63</v>
      </c>
      <c r="BD179" s="146" t="s">
        <v>1607</v>
      </c>
      <c r="BE179" s="144" t="s">
        <v>1608</v>
      </c>
      <c r="BF179" s="146" t="s">
        <v>1608</v>
      </c>
      <c r="BG179" s="144" t="s">
        <v>352</v>
      </c>
      <c r="BH179" s="144" t="s">
        <v>496</v>
      </c>
      <c r="BI179" s="144" t="s">
        <v>354</v>
      </c>
      <c r="BJ179" s="144" t="s">
        <v>208</v>
      </c>
      <c r="BK179" s="144" t="s">
        <v>64</v>
      </c>
      <c r="BL179" s="144" t="s">
        <v>61</v>
      </c>
      <c r="BM179" s="144" t="s">
        <v>209</v>
      </c>
    </row>
    <row r="180" spans="2:65" x14ac:dyDescent="0.3">
      <c r="B180" s="165">
        <f t="shared" si="54"/>
        <v>176</v>
      </c>
      <c r="C180" s="165" t="str">
        <f t="shared" si="55"/>
        <v>LHR</v>
      </c>
      <c r="D180" s="165" t="str">
        <f t="shared" si="56"/>
        <v>2025-09-28</v>
      </c>
      <c r="E180" s="165" t="str">
        <f t="shared" si="57"/>
        <v>99431913910</v>
      </c>
      <c r="F180" s="165" t="str">
        <f t="shared" si="58"/>
        <v>PGB022895061</v>
      </c>
      <c r="G180" s="165" t="str">
        <f t="shared" si="59"/>
        <v>박소연</v>
      </c>
      <c r="H180" s="166" t="str">
        <f t="shared" si="60"/>
        <v>목록(Manifest)</v>
      </c>
      <c r="I180" s="167">
        <f t="shared" si="61"/>
        <v>25.99</v>
      </c>
      <c r="J180" s="166" t="str">
        <f t="shared" si="62"/>
        <v>MODUBUY_UK (NYZ)</v>
      </c>
      <c r="K180" s="165">
        <f t="shared" si="63"/>
        <v>1</v>
      </c>
      <c r="L180" s="168">
        <f t="shared" si="64"/>
        <v>0.3</v>
      </c>
      <c r="M180" s="168">
        <f t="shared" si="65"/>
        <v>0.2</v>
      </c>
      <c r="N180" s="168">
        <f t="shared" si="66"/>
        <v>0.3</v>
      </c>
      <c r="O180" s="168">
        <f t="shared" si="67"/>
        <v>0.5</v>
      </c>
      <c r="P180" s="165" t="str">
        <f t="shared" si="68"/>
        <v>6094313739294</v>
      </c>
      <c r="Q180" s="167">
        <f t="shared" si="69"/>
        <v>0.13999999999999999</v>
      </c>
      <c r="R180" s="167">
        <f t="shared" si="70"/>
        <v>0.3</v>
      </c>
      <c r="S180" s="167">
        <f t="shared" si="71"/>
        <v>0.30000000000000004</v>
      </c>
      <c r="T180" s="169">
        <f t="shared" si="72"/>
        <v>6785</v>
      </c>
      <c r="U180" s="171">
        <v>0</v>
      </c>
      <c r="V180" s="170">
        <f t="shared" si="73"/>
        <v>0</v>
      </c>
      <c r="W180" s="171">
        <v>0</v>
      </c>
      <c r="X180" s="171">
        <f>(IF(VLOOKUP(VLOOKUP(AS180,[1]MAPPING!$B$16:$D$21,2,1),[1]MAPPING!$C$16:$E$21,2,0)=7000,0,VLOOKUP(VLOOKUP(AS180,[1]MAPPING!$B$16:$D$21,2,1),[1]MAPPING!$C$16:$E$21,2,0)))</f>
        <v>0</v>
      </c>
      <c r="Y180" s="171">
        <f>(K180*VLOOKUP(N180/K180,[1]MAPPING!$B$23:$C$30,2,10))</f>
        <v>0</v>
      </c>
      <c r="Z180" s="172">
        <f t="shared" si="74"/>
        <v>0</v>
      </c>
      <c r="AA180" s="172">
        <f t="shared" si="75"/>
        <v>0</v>
      </c>
      <c r="AB180" s="171">
        <v>0</v>
      </c>
      <c r="AC180" s="171">
        <f t="shared" si="76"/>
        <v>6785</v>
      </c>
      <c r="AD180" s="116">
        <f>ROUND(SUM(T180:AB180)/INVOICE!$I$5,2)</f>
        <v>4.87</v>
      </c>
      <c r="AF180" s="144" t="s">
        <v>1217</v>
      </c>
      <c r="AG180" s="144" t="s">
        <v>350</v>
      </c>
      <c r="AH180" s="144" t="s">
        <v>1218</v>
      </c>
      <c r="AI180" s="144" t="s">
        <v>1609</v>
      </c>
      <c r="AJ180" s="144" t="s">
        <v>1610</v>
      </c>
      <c r="AK180" s="144" t="s">
        <v>1611</v>
      </c>
      <c r="AL180" s="144" t="s">
        <v>1612</v>
      </c>
      <c r="AM180" s="144" t="s">
        <v>61</v>
      </c>
      <c r="AN180" s="144">
        <v>1</v>
      </c>
      <c r="AO180" s="144">
        <v>0.3</v>
      </c>
      <c r="AP180" s="144">
        <v>0.2</v>
      </c>
      <c r="AQ180" s="144">
        <v>0.3</v>
      </c>
      <c r="AR180" s="144" t="s">
        <v>204</v>
      </c>
      <c r="AS180" s="144">
        <v>25.99</v>
      </c>
      <c r="AT180" s="144" t="s">
        <v>61</v>
      </c>
      <c r="AU180" s="144" t="s">
        <v>61</v>
      </c>
      <c r="AV180" s="144" t="s">
        <v>61</v>
      </c>
      <c r="AW180" s="144" t="s">
        <v>61</v>
      </c>
      <c r="AX180" s="144" t="s">
        <v>61</v>
      </c>
      <c r="AY180" s="144" t="s">
        <v>691</v>
      </c>
      <c r="AZ180" s="144" t="s">
        <v>351</v>
      </c>
      <c r="BA180" s="144" t="s">
        <v>1588</v>
      </c>
      <c r="BB180" s="144" t="s">
        <v>61</v>
      </c>
      <c r="BC180" s="144" t="s">
        <v>63</v>
      </c>
      <c r="BD180" s="146" t="s">
        <v>1613</v>
      </c>
      <c r="BE180" s="144" t="s">
        <v>1614</v>
      </c>
      <c r="BF180" s="146" t="s">
        <v>1614</v>
      </c>
      <c r="BG180" s="144" t="s">
        <v>352</v>
      </c>
      <c r="BH180" s="144" t="s">
        <v>496</v>
      </c>
      <c r="BI180" s="144" t="s">
        <v>354</v>
      </c>
      <c r="BJ180" s="144" t="s">
        <v>208</v>
      </c>
      <c r="BK180" s="144" t="s">
        <v>64</v>
      </c>
      <c r="BL180" s="144" t="s">
        <v>61</v>
      </c>
      <c r="BM180" s="144" t="s">
        <v>209</v>
      </c>
    </row>
    <row r="181" spans="2:65" x14ac:dyDescent="0.3">
      <c r="B181" s="165">
        <f t="shared" si="54"/>
        <v>177</v>
      </c>
      <c r="C181" s="165" t="str">
        <f t="shared" si="55"/>
        <v>LHR</v>
      </c>
      <c r="D181" s="165" t="str">
        <f t="shared" si="56"/>
        <v>2025-09-28</v>
      </c>
      <c r="E181" s="165" t="str">
        <f t="shared" si="57"/>
        <v>99431913910</v>
      </c>
      <c r="F181" s="165" t="str">
        <f t="shared" si="58"/>
        <v>PGB022884659</v>
      </c>
      <c r="G181" s="165" t="str">
        <f t="shared" si="59"/>
        <v>최승혁</v>
      </c>
      <c r="H181" s="166" t="str">
        <f t="shared" si="60"/>
        <v>목록(Manifest)</v>
      </c>
      <c r="I181" s="167">
        <f t="shared" si="61"/>
        <v>141.75</v>
      </c>
      <c r="J181" s="166" t="str">
        <f t="shared" si="62"/>
        <v>MODUBUY_UK (NYZ)</v>
      </c>
      <c r="K181" s="165">
        <f t="shared" si="63"/>
        <v>1</v>
      </c>
      <c r="L181" s="168">
        <f t="shared" si="64"/>
        <v>1.5</v>
      </c>
      <c r="M181" s="168">
        <f t="shared" si="65"/>
        <v>2.8</v>
      </c>
      <c r="N181" s="168">
        <f t="shared" si="66"/>
        <v>2.8</v>
      </c>
      <c r="O181" s="168">
        <f t="shared" si="67"/>
        <v>3</v>
      </c>
      <c r="P181" s="165" t="str">
        <f t="shared" si="68"/>
        <v>6094313738852</v>
      </c>
      <c r="Q181" s="167">
        <f t="shared" si="69"/>
        <v>1.9599999999999997</v>
      </c>
      <c r="R181" s="167">
        <f t="shared" si="70"/>
        <v>1.9599999999999997</v>
      </c>
      <c r="S181" s="167">
        <f t="shared" si="71"/>
        <v>2</v>
      </c>
      <c r="T181" s="169">
        <f t="shared" si="72"/>
        <v>15199.999999999998</v>
      </c>
      <c r="U181" s="171">
        <v>0</v>
      </c>
      <c r="V181" s="170">
        <f t="shared" si="73"/>
        <v>0</v>
      </c>
      <c r="W181" s="171">
        <v>0</v>
      </c>
      <c r="X181" s="171">
        <f>(IF(VLOOKUP(VLOOKUP(AS181,[1]MAPPING!$B$16:$D$21,2,1),[1]MAPPING!$C$16:$E$21,2,0)=7000,0,VLOOKUP(VLOOKUP(AS181,[1]MAPPING!$B$16:$D$21,2,1),[1]MAPPING!$C$16:$E$21,2,0)))</f>
        <v>0</v>
      </c>
      <c r="Y181" s="171">
        <f>(K181*VLOOKUP(N181/K181,[1]MAPPING!$B$23:$C$30,2,10))</f>
        <v>550</v>
      </c>
      <c r="Z181" s="172">
        <f t="shared" si="74"/>
        <v>0</v>
      </c>
      <c r="AA181" s="172">
        <f t="shared" si="75"/>
        <v>0</v>
      </c>
      <c r="AB181" s="171">
        <v>0</v>
      </c>
      <c r="AC181" s="171">
        <f t="shared" si="76"/>
        <v>15749.999999999998</v>
      </c>
      <c r="AD181" s="116">
        <f>ROUND(SUM(T181:AB181)/INVOICE!$I$5,2)</f>
        <v>11.3</v>
      </c>
      <c r="AF181" s="144" t="s">
        <v>1217</v>
      </c>
      <c r="AG181" s="144" t="s">
        <v>350</v>
      </c>
      <c r="AH181" s="144" t="s">
        <v>1218</v>
      </c>
      <c r="AI181" s="144" t="s">
        <v>1615</v>
      </c>
      <c r="AJ181" s="144" t="s">
        <v>1616</v>
      </c>
      <c r="AK181" s="144" t="s">
        <v>1617</v>
      </c>
      <c r="AL181" s="144" t="s">
        <v>1618</v>
      </c>
      <c r="AM181" s="144" t="s">
        <v>61</v>
      </c>
      <c r="AN181" s="144">
        <v>1</v>
      </c>
      <c r="AO181" s="144">
        <v>1.5</v>
      </c>
      <c r="AP181" s="144">
        <v>2.8</v>
      </c>
      <c r="AQ181" s="144">
        <v>2.8</v>
      </c>
      <c r="AR181" s="144" t="s">
        <v>204</v>
      </c>
      <c r="AS181" s="144">
        <v>141.75</v>
      </c>
      <c r="AT181" s="144" t="s">
        <v>62</v>
      </c>
      <c r="AU181" s="144" t="s">
        <v>62</v>
      </c>
      <c r="AV181" s="144" t="s">
        <v>62</v>
      </c>
      <c r="AW181" s="144" t="s">
        <v>61</v>
      </c>
      <c r="AX181" s="144" t="s">
        <v>61</v>
      </c>
      <c r="AY181" s="144" t="s">
        <v>691</v>
      </c>
      <c r="AZ181" s="144" t="s">
        <v>351</v>
      </c>
      <c r="BA181" s="144" t="s">
        <v>1619</v>
      </c>
      <c r="BB181" s="144" t="s">
        <v>61</v>
      </c>
      <c r="BC181" s="144" t="s">
        <v>63</v>
      </c>
      <c r="BD181" s="146" t="s">
        <v>1620</v>
      </c>
      <c r="BE181" s="144" t="s">
        <v>1621</v>
      </c>
      <c r="BF181" s="146" t="s">
        <v>1621</v>
      </c>
      <c r="BG181" s="144" t="s">
        <v>352</v>
      </c>
      <c r="BH181" s="144" t="s">
        <v>496</v>
      </c>
      <c r="BI181" s="144" t="s">
        <v>354</v>
      </c>
      <c r="BJ181" s="144" t="s">
        <v>208</v>
      </c>
      <c r="BK181" s="144" t="s">
        <v>64</v>
      </c>
      <c r="BL181" s="144" t="s">
        <v>61</v>
      </c>
      <c r="BM181" s="144" t="s">
        <v>209</v>
      </c>
    </row>
    <row r="182" spans="2:65" x14ac:dyDescent="0.3">
      <c r="B182" s="165">
        <f t="shared" si="54"/>
        <v>178</v>
      </c>
      <c r="C182" s="165" t="str">
        <f t="shared" si="55"/>
        <v>LHR</v>
      </c>
      <c r="D182" s="165" t="str">
        <f t="shared" si="56"/>
        <v>2025-09-28</v>
      </c>
      <c r="E182" s="165" t="str">
        <f t="shared" si="57"/>
        <v>99431913910</v>
      </c>
      <c r="F182" s="165" t="str">
        <f t="shared" si="58"/>
        <v>PGB022858976</v>
      </c>
      <c r="G182" s="165" t="str">
        <f t="shared" si="59"/>
        <v>정성욱</v>
      </c>
      <c r="H182" s="166" t="str">
        <f t="shared" si="60"/>
        <v>목록(Manifest)</v>
      </c>
      <c r="I182" s="167">
        <f t="shared" si="61"/>
        <v>126.23</v>
      </c>
      <c r="J182" s="166" t="str">
        <f t="shared" si="62"/>
        <v>MODUBUY_UK (NYZ)</v>
      </c>
      <c r="K182" s="165">
        <f t="shared" si="63"/>
        <v>1</v>
      </c>
      <c r="L182" s="168">
        <f t="shared" si="64"/>
        <v>1.4</v>
      </c>
      <c r="M182" s="168">
        <f t="shared" si="65"/>
        <v>0.2</v>
      </c>
      <c r="N182" s="168">
        <f t="shared" si="66"/>
        <v>1.4</v>
      </c>
      <c r="O182" s="168">
        <f t="shared" si="67"/>
        <v>1.5</v>
      </c>
      <c r="P182" s="165" t="str">
        <f t="shared" si="68"/>
        <v>6094313737876</v>
      </c>
      <c r="Q182" s="167">
        <f t="shared" si="69"/>
        <v>0.13999999999999999</v>
      </c>
      <c r="R182" s="167">
        <f t="shared" si="70"/>
        <v>1.4</v>
      </c>
      <c r="S182" s="167">
        <f t="shared" si="71"/>
        <v>1.4000000000000001</v>
      </c>
      <c r="T182" s="169">
        <f t="shared" si="72"/>
        <v>12230</v>
      </c>
      <c r="U182" s="171">
        <v>0</v>
      </c>
      <c r="V182" s="170">
        <f t="shared" si="73"/>
        <v>0</v>
      </c>
      <c r="W182" s="171">
        <v>0</v>
      </c>
      <c r="X182" s="171">
        <f>(IF(VLOOKUP(VLOOKUP(AS182,[1]MAPPING!$B$16:$D$21,2,1),[1]MAPPING!$C$16:$E$21,2,0)=7000,0,VLOOKUP(VLOOKUP(AS182,[1]MAPPING!$B$16:$D$21,2,1),[1]MAPPING!$C$16:$E$21,2,0)))</f>
        <v>0</v>
      </c>
      <c r="Y182" s="171">
        <f>(K182*VLOOKUP(N182/K182,[1]MAPPING!$B$23:$C$30,2,10))</f>
        <v>0</v>
      </c>
      <c r="Z182" s="172">
        <f t="shared" si="74"/>
        <v>0</v>
      </c>
      <c r="AA182" s="172">
        <f t="shared" si="75"/>
        <v>0</v>
      </c>
      <c r="AB182" s="171">
        <v>0</v>
      </c>
      <c r="AC182" s="171">
        <f t="shared" si="76"/>
        <v>12230</v>
      </c>
      <c r="AD182" s="116">
        <f>ROUND(SUM(T182:AB182)/INVOICE!$I$5,2)</f>
        <v>8.77</v>
      </c>
      <c r="AF182" s="144" t="s">
        <v>1217</v>
      </c>
      <c r="AG182" s="144" t="s">
        <v>350</v>
      </c>
      <c r="AH182" s="144" t="s">
        <v>1218</v>
      </c>
      <c r="AI182" s="144" t="s">
        <v>1622</v>
      </c>
      <c r="AJ182" s="144" t="s">
        <v>1623</v>
      </c>
      <c r="AK182" s="144" t="s">
        <v>1624</v>
      </c>
      <c r="AL182" s="144" t="s">
        <v>1625</v>
      </c>
      <c r="AM182" s="144" t="s">
        <v>61</v>
      </c>
      <c r="AN182" s="144">
        <v>1</v>
      </c>
      <c r="AO182" s="144">
        <v>1.4</v>
      </c>
      <c r="AP182" s="144">
        <v>0.2</v>
      </c>
      <c r="AQ182" s="144">
        <v>1.4</v>
      </c>
      <c r="AR182" s="144" t="s">
        <v>204</v>
      </c>
      <c r="AS182" s="144">
        <v>126.23</v>
      </c>
      <c r="AT182" s="144" t="s">
        <v>62</v>
      </c>
      <c r="AU182" s="144" t="s">
        <v>62</v>
      </c>
      <c r="AV182" s="144" t="s">
        <v>62</v>
      </c>
      <c r="AW182" s="144" t="s">
        <v>61</v>
      </c>
      <c r="AX182" s="144" t="s">
        <v>61</v>
      </c>
      <c r="AY182" s="144" t="s">
        <v>691</v>
      </c>
      <c r="AZ182" s="144" t="s">
        <v>351</v>
      </c>
      <c r="BA182" s="144" t="s">
        <v>456</v>
      </c>
      <c r="BB182" s="144" t="s">
        <v>61</v>
      </c>
      <c r="BC182" s="144" t="s">
        <v>63</v>
      </c>
      <c r="BD182" s="146" t="s">
        <v>1626</v>
      </c>
      <c r="BE182" s="144" t="s">
        <v>1627</v>
      </c>
      <c r="BF182" s="146" t="s">
        <v>1627</v>
      </c>
      <c r="BG182" s="144" t="s">
        <v>352</v>
      </c>
      <c r="BH182" s="144" t="s">
        <v>496</v>
      </c>
      <c r="BI182" s="144" t="s">
        <v>354</v>
      </c>
      <c r="BJ182" s="144" t="s">
        <v>208</v>
      </c>
      <c r="BK182" s="144" t="s">
        <v>64</v>
      </c>
      <c r="BL182" s="144" t="s">
        <v>61</v>
      </c>
      <c r="BM182" s="144" t="s">
        <v>209</v>
      </c>
    </row>
    <row r="183" spans="2:65" x14ac:dyDescent="0.3">
      <c r="B183" s="165">
        <f t="shared" si="54"/>
        <v>179</v>
      </c>
      <c r="C183" s="165" t="str">
        <f t="shared" si="55"/>
        <v>LHR</v>
      </c>
      <c r="D183" s="165" t="str">
        <f t="shared" si="56"/>
        <v>2025-09-28</v>
      </c>
      <c r="E183" s="165" t="str">
        <f t="shared" si="57"/>
        <v>99431913910</v>
      </c>
      <c r="F183" s="165" t="str">
        <f t="shared" si="58"/>
        <v>PGB022880841</v>
      </c>
      <c r="G183" s="165" t="str">
        <f t="shared" si="59"/>
        <v>조현지</v>
      </c>
      <c r="H183" s="166" t="str">
        <f t="shared" si="60"/>
        <v>목록(Manifest)</v>
      </c>
      <c r="I183" s="167">
        <f t="shared" si="61"/>
        <v>45.23</v>
      </c>
      <c r="J183" s="166" t="str">
        <f t="shared" si="62"/>
        <v>MODUBUY_UK (NYZ)</v>
      </c>
      <c r="K183" s="165">
        <f t="shared" si="63"/>
        <v>1</v>
      </c>
      <c r="L183" s="168">
        <f t="shared" si="64"/>
        <v>0.3</v>
      </c>
      <c r="M183" s="168">
        <f t="shared" si="65"/>
        <v>0.2</v>
      </c>
      <c r="N183" s="168">
        <f t="shared" si="66"/>
        <v>0.3</v>
      </c>
      <c r="O183" s="168">
        <f t="shared" si="67"/>
        <v>0.5</v>
      </c>
      <c r="P183" s="165" t="str">
        <f t="shared" si="68"/>
        <v>6094313738618</v>
      </c>
      <c r="Q183" s="167">
        <f t="shared" si="69"/>
        <v>0.13999999999999999</v>
      </c>
      <c r="R183" s="167">
        <f t="shared" si="70"/>
        <v>0.3</v>
      </c>
      <c r="S183" s="167">
        <f t="shared" si="71"/>
        <v>0.30000000000000004</v>
      </c>
      <c r="T183" s="169">
        <f t="shared" si="72"/>
        <v>6785</v>
      </c>
      <c r="U183" s="171">
        <v>0</v>
      </c>
      <c r="V183" s="170">
        <f t="shared" si="73"/>
        <v>0</v>
      </c>
      <c r="W183" s="171">
        <v>0</v>
      </c>
      <c r="X183" s="171">
        <f>(IF(VLOOKUP(VLOOKUP(AS183,[1]MAPPING!$B$16:$D$21,2,1),[1]MAPPING!$C$16:$E$21,2,0)=7000,0,VLOOKUP(VLOOKUP(AS183,[1]MAPPING!$B$16:$D$21,2,1),[1]MAPPING!$C$16:$E$21,2,0)))</f>
        <v>0</v>
      </c>
      <c r="Y183" s="171">
        <f>(K183*VLOOKUP(N183/K183,[1]MAPPING!$B$23:$C$30,2,10))</f>
        <v>0</v>
      </c>
      <c r="Z183" s="172">
        <f t="shared" si="74"/>
        <v>0</v>
      </c>
      <c r="AA183" s="172">
        <f t="shared" si="75"/>
        <v>0</v>
      </c>
      <c r="AB183" s="171">
        <v>0</v>
      </c>
      <c r="AC183" s="171">
        <f t="shared" si="76"/>
        <v>6785</v>
      </c>
      <c r="AD183" s="116">
        <f>ROUND(SUM(T183:AB183)/INVOICE!$I$5,2)</f>
        <v>4.87</v>
      </c>
      <c r="AF183" s="144" t="s">
        <v>1217</v>
      </c>
      <c r="AG183" s="144" t="s">
        <v>350</v>
      </c>
      <c r="AH183" s="144" t="s">
        <v>1218</v>
      </c>
      <c r="AI183" s="144" t="s">
        <v>1628</v>
      </c>
      <c r="AJ183" s="144" t="s">
        <v>1629</v>
      </c>
      <c r="AK183" s="144" t="s">
        <v>1630</v>
      </c>
      <c r="AL183" s="144" t="s">
        <v>1631</v>
      </c>
      <c r="AM183" s="144" t="s">
        <v>61</v>
      </c>
      <c r="AN183" s="144">
        <v>1</v>
      </c>
      <c r="AO183" s="144">
        <v>0.3</v>
      </c>
      <c r="AP183" s="144">
        <v>0.2</v>
      </c>
      <c r="AQ183" s="144">
        <v>0.3</v>
      </c>
      <c r="AR183" s="144" t="s">
        <v>204</v>
      </c>
      <c r="AS183" s="144">
        <v>45.23</v>
      </c>
      <c r="AT183" s="144" t="s">
        <v>61</v>
      </c>
      <c r="AU183" s="144" t="s">
        <v>61</v>
      </c>
      <c r="AV183" s="144" t="s">
        <v>61</v>
      </c>
      <c r="AW183" s="144" t="s">
        <v>61</v>
      </c>
      <c r="AX183" s="144" t="s">
        <v>61</v>
      </c>
      <c r="AY183" s="144" t="s">
        <v>691</v>
      </c>
      <c r="AZ183" s="144" t="s">
        <v>351</v>
      </c>
      <c r="BA183" s="144" t="s">
        <v>1588</v>
      </c>
      <c r="BB183" s="144" t="s">
        <v>61</v>
      </c>
      <c r="BC183" s="144" t="s">
        <v>63</v>
      </c>
      <c r="BD183" s="146" t="s">
        <v>1632</v>
      </c>
      <c r="BE183" s="144" t="s">
        <v>1633</v>
      </c>
      <c r="BF183" s="146" t="s">
        <v>1633</v>
      </c>
      <c r="BG183" s="144" t="s">
        <v>352</v>
      </c>
      <c r="BH183" s="144" t="s">
        <v>496</v>
      </c>
      <c r="BI183" s="144" t="s">
        <v>354</v>
      </c>
      <c r="BJ183" s="144" t="s">
        <v>208</v>
      </c>
      <c r="BK183" s="144" t="s">
        <v>64</v>
      </c>
      <c r="BL183" s="144" t="s">
        <v>61</v>
      </c>
      <c r="BM183" s="144" t="s">
        <v>209</v>
      </c>
    </row>
    <row r="184" spans="2:65" x14ac:dyDescent="0.3">
      <c r="B184" s="165">
        <f t="shared" si="54"/>
        <v>180</v>
      </c>
      <c r="C184" s="165" t="str">
        <f t="shared" si="55"/>
        <v>LHR</v>
      </c>
      <c r="D184" s="165" t="str">
        <f t="shared" si="56"/>
        <v>2025-09-28</v>
      </c>
      <c r="E184" s="165" t="str">
        <f t="shared" si="57"/>
        <v>99431913910</v>
      </c>
      <c r="F184" s="165" t="str">
        <f t="shared" si="58"/>
        <v>PGB022852576</v>
      </c>
      <c r="G184" s="165" t="str">
        <f t="shared" si="59"/>
        <v>김화선</v>
      </c>
      <c r="H184" s="166" t="str">
        <f t="shared" si="60"/>
        <v>목록(Manifest)</v>
      </c>
      <c r="I184" s="167">
        <f t="shared" si="61"/>
        <v>133.65</v>
      </c>
      <c r="J184" s="166" t="str">
        <f t="shared" si="62"/>
        <v>MODUBUY_UK (NYZ)</v>
      </c>
      <c r="K184" s="165">
        <f t="shared" si="63"/>
        <v>1</v>
      </c>
      <c r="L184" s="168">
        <f t="shared" si="64"/>
        <v>1.5</v>
      </c>
      <c r="M184" s="168">
        <f t="shared" si="65"/>
        <v>2.8</v>
      </c>
      <c r="N184" s="168">
        <f t="shared" si="66"/>
        <v>2.8</v>
      </c>
      <c r="O184" s="168">
        <f t="shared" si="67"/>
        <v>3</v>
      </c>
      <c r="P184" s="165" t="str">
        <f t="shared" si="68"/>
        <v>6094313738999</v>
      </c>
      <c r="Q184" s="167">
        <f t="shared" si="69"/>
        <v>1.9599999999999997</v>
      </c>
      <c r="R184" s="167">
        <f t="shared" si="70"/>
        <v>1.9599999999999997</v>
      </c>
      <c r="S184" s="167">
        <f t="shared" si="71"/>
        <v>2</v>
      </c>
      <c r="T184" s="169">
        <f t="shared" si="72"/>
        <v>15199.999999999998</v>
      </c>
      <c r="U184" s="171">
        <v>0</v>
      </c>
      <c r="V184" s="170">
        <f t="shared" si="73"/>
        <v>0</v>
      </c>
      <c r="W184" s="171">
        <v>0</v>
      </c>
      <c r="X184" s="171">
        <f>(IF(VLOOKUP(VLOOKUP(AS184,[1]MAPPING!$B$16:$D$21,2,1),[1]MAPPING!$C$16:$E$21,2,0)=7000,0,VLOOKUP(VLOOKUP(AS184,[1]MAPPING!$B$16:$D$21,2,1),[1]MAPPING!$C$16:$E$21,2,0)))</f>
        <v>0</v>
      </c>
      <c r="Y184" s="171">
        <f>(K184*VLOOKUP(N184/K184,[1]MAPPING!$B$23:$C$30,2,10))</f>
        <v>550</v>
      </c>
      <c r="Z184" s="172">
        <f t="shared" si="74"/>
        <v>0</v>
      </c>
      <c r="AA184" s="172">
        <f t="shared" si="75"/>
        <v>0</v>
      </c>
      <c r="AB184" s="171">
        <v>0</v>
      </c>
      <c r="AC184" s="171">
        <f t="shared" si="76"/>
        <v>15749.999999999998</v>
      </c>
      <c r="AD184" s="116">
        <f>ROUND(SUM(T184:AB184)/INVOICE!$I$5,2)</f>
        <v>11.3</v>
      </c>
      <c r="AF184" s="144" t="s">
        <v>1217</v>
      </c>
      <c r="AG184" s="144" t="s">
        <v>350</v>
      </c>
      <c r="AH184" s="144" t="s">
        <v>1218</v>
      </c>
      <c r="AI184" s="144" t="s">
        <v>1634</v>
      </c>
      <c r="AJ184" s="144" t="s">
        <v>1635</v>
      </c>
      <c r="AK184" s="144" t="s">
        <v>1636</v>
      </c>
      <c r="AL184" s="144" t="s">
        <v>1618</v>
      </c>
      <c r="AM184" s="144" t="s">
        <v>61</v>
      </c>
      <c r="AN184" s="144">
        <v>1</v>
      </c>
      <c r="AO184" s="144">
        <v>1.5</v>
      </c>
      <c r="AP184" s="144">
        <v>2.8</v>
      </c>
      <c r="AQ184" s="144">
        <v>2.8</v>
      </c>
      <c r="AR184" s="144" t="s">
        <v>204</v>
      </c>
      <c r="AS184" s="144">
        <v>133.65</v>
      </c>
      <c r="AT184" s="144" t="s">
        <v>62</v>
      </c>
      <c r="AU184" s="144" t="s">
        <v>62</v>
      </c>
      <c r="AV184" s="144" t="s">
        <v>62</v>
      </c>
      <c r="AW184" s="144" t="s">
        <v>61</v>
      </c>
      <c r="AX184" s="144" t="s">
        <v>61</v>
      </c>
      <c r="AY184" s="144" t="s">
        <v>691</v>
      </c>
      <c r="AZ184" s="144" t="s">
        <v>351</v>
      </c>
      <c r="BA184" s="144" t="s">
        <v>1619</v>
      </c>
      <c r="BB184" s="144" t="s">
        <v>61</v>
      </c>
      <c r="BC184" s="144" t="s">
        <v>63</v>
      </c>
      <c r="BD184" s="146" t="s">
        <v>1637</v>
      </c>
      <c r="BE184" s="144" t="s">
        <v>1638</v>
      </c>
      <c r="BF184" s="146" t="s">
        <v>1638</v>
      </c>
      <c r="BG184" s="144" t="s">
        <v>352</v>
      </c>
      <c r="BH184" s="144" t="s">
        <v>496</v>
      </c>
      <c r="BI184" s="144" t="s">
        <v>354</v>
      </c>
      <c r="BJ184" s="144" t="s">
        <v>208</v>
      </c>
      <c r="BK184" s="144" t="s">
        <v>64</v>
      </c>
      <c r="BL184" s="144" t="s">
        <v>61</v>
      </c>
      <c r="BM184" s="144" t="s">
        <v>209</v>
      </c>
    </row>
    <row r="185" spans="2:65" x14ac:dyDescent="0.3">
      <c r="B185" s="165">
        <f t="shared" si="54"/>
        <v>181</v>
      </c>
      <c r="C185" s="165" t="str">
        <f t="shared" si="55"/>
        <v>LHR</v>
      </c>
      <c r="D185" s="165" t="str">
        <f t="shared" si="56"/>
        <v>2025-09-28</v>
      </c>
      <c r="E185" s="165" t="str">
        <f t="shared" si="57"/>
        <v>99431913910</v>
      </c>
      <c r="F185" s="165" t="str">
        <f t="shared" si="58"/>
        <v>PGB022849362</v>
      </c>
      <c r="G185" s="165" t="str">
        <f t="shared" si="59"/>
        <v>박정태</v>
      </c>
      <c r="H185" s="166" t="str">
        <f t="shared" si="60"/>
        <v>목록(Manifest)</v>
      </c>
      <c r="I185" s="167">
        <f t="shared" si="61"/>
        <v>96.51</v>
      </c>
      <c r="J185" s="166" t="str">
        <f t="shared" si="62"/>
        <v>MODUBUY_UK (NYZ)</v>
      </c>
      <c r="K185" s="165">
        <f t="shared" si="63"/>
        <v>1</v>
      </c>
      <c r="L185" s="168">
        <f t="shared" si="64"/>
        <v>0.4</v>
      </c>
      <c r="M185" s="168">
        <f t="shared" si="65"/>
        <v>0.2</v>
      </c>
      <c r="N185" s="168">
        <f t="shared" si="66"/>
        <v>0.4</v>
      </c>
      <c r="O185" s="168">
        <f t="shared" si="67"/>
        <v>0.5</v>
      </c>
      <c r="P185" s="165" t="str">
        <f t="shared" si="68"/>
        <v>6094313739575</v>
      </c>
      <c r="Q185" s="167">
        <f t="shared" si="69"/>
        <v>0.13999999999999999</v>
      </c>
      <c r="R185" s="167">
        <f t="shared" si="70"/>
        <v>0.4</v>
      </c>
      <c r="S185" s="167">
        <f t="shared" si="71"/>
        <v>0.4</v>
      </c>
      <c r="T185" s="169">
        <f t="shared" si="72"/>
        <v>7280</v>
      </c>
      <c r="U185" s="171">
        <v>0</v>
      </c>
      <c r="V185" s="170">
        <f t="shared" si="73"/>
        <v>0</v>
      </c>
      <c r="W185" s="171">
        <v>0</v>
      </c>
      <c r="X185" s="171">
        <f>(IF(VLOOKUP(VLOOKUP(AS185,[1]MAPPING!$B$16:$D$21,2,1),[1]MAPPING!$C$16:$E$21,2,0)=7000,0,VLOOKUP(VLOOKUP(AS185,[1]MAPPING!$B$16:$D$21,2,1),[1]MAPPING!$C$16:$E$21,2,0)))</f>
        <v>0</v>
      </c>
      <c r="Y185" s="171">
        <f>(K185*VLOOKUP(N185/K185,[1]MAPPING!$B$23:$C$30,2,10))</f>
        <v>0</v>
      </c>
      <c r="Z185" s="172">
        <f t="shared" si="74"/>
        <v>0</v>
      </c>
      <c r="AA185" s="172">
        <f t="shared" si="75"/>
        <v>0</v>
      </c>
      <c r="AB185" s="171">
        <v>0</v>
      </c>
      <c r="AC185" s="171">
        <f t="shared" si="76"/>
        <v>7280</v>
      </c>
      <c r="AD185" s="116">
        <f>ROUND(SUM(T185:AB185)/INVOICE!$I$5,2)</f>
        <v>5.22</v>
      </c>
      <c r="AF185" s="144" t="s">
        <v>1217</v>
      </c>
      <c r="AG185" s="144" t="s">
        <v>350</v>
      </c>
      <c r="AH185" s="144" t="s">
        <v>1218</v>
      </c>
      <c r="AI185" s="144" t="s">
        <v>1639</v>
      </c>
      <c r="AJ185" s="144" t="s">
        <v>1640</v>
      </c>
      <c r="AK185" s="144" t="s">
        <v>1641</v>
      </c>
      <c r="AL185" s="144" t="s">
        <v>1642</v>
      </c>
      <c r="AM185" s="144" t="s">
        <v>61</v>
      </c>
      <c r="AN185" s="144">
        <v>1</v>
      </c>
      <c r="AO185" s="144">
        <v>0.4</v>
      </c>
      <c r="AP185" s="144">
        <v>0.2</v>
      </c>
      <c r="AQ185" s="144">
        <v>0.4</v>
      </c>
      <c r="AR185" s="144" t="s">
        <v>204</v>
      </c>
      <c r="AS185" s="144">
        <v>96.51</v>
      </c>
      <c r="AT185" s="144" t="s">
        <v>62</v>
      </c>
      <c r="AU185" s="144" t="s">
        <v>62</v>
      </c>
      <c r="AV185" s="144" t="s">
        <v>62</v>
      </c>
      <c r="AW185" s="144" t="s">
        <v>61</v>
      </c>
      <c r="AX185" s="144" t="s">
        <v>61</v>
      </c>
      <c r="AY185" s="144" t="s">
        <v>691</v>
      </c>
      <c r="AZ185" s="144" t="s">
        <v>351</v>
      </c>
      <c r="BA185" s="144" t="s">
        <v>1643</v>
      </c>
      <c r="BB185" s="144" t="s">
        <v>61</v>
      </c>
      <c r="BC185" s="144" t="s">
        <v>63</v>
      </c>
      <c r="BD185" s="146" t="s">
        <v>1644</v>
      </c>
      <c r="BE185" s="144" t="s">
        <v>1645</v>
      </c>
      <c r="BF185" s="146" t="s">
        <v>1645</v>
      </c>
      <c r="BG185" s="144" t="s">
        <v>352</v>
      </c>
      <c r="BH185" s="144" t="s">
        <v>496</v>
      </c>
      <c r="BI185" s="144" t="s">
        <v>354</v>
      </c>
      <c r="BJ185" s="144" t="s">
        <v>208</v>
      </c>
      <c r="BK185" s="144" t="s">
        <v>64</v>
      </c>
      <c r="BL185" s="144" t="s">
        <v>61</v>
      </c>
      <c r="BM185" s="144" t="s">
        <v>209</v>
      </c>
    </row>
    <row r="186" spans="2:65" x14ac:dyDescent="0.3">
      <c r="B186" s="165">
        <f t="shared" si="54"/>
        <v>182</v>
      </c>
      <c r="C186" s="165" t="str">
        <f t="shared" si="55"/>
        <v>LHR</v>
      </c>
      <c r="D186" s="165" t="str">
        <f t="shared" si="56"/>
        <v>2025-09-28</v>
      </c>
      <c r="E186" s="165" t="str">
        <f t="shared" si="57"/>
        <v>99431913910</v>
      </c>
      <c r="F186" s="165" t="str">
        <f t="shared" si="58"/>
        <v>PGB022852052</v>
      </c>
      <c r="G186" s="165" t="str">
        <f t="shared" si="59"/>
        <v>송승우</v>
      </c>
      <c r="H186" s="166" t="str">
        <f t="shared" si="60"/>
        <v>목록(Manifest)</v>
      </c>
      <c r="I186" s="167">
        <f t="shared" si="61"/>
        <v>135</v>
      </c>
      <c r="J186" s="166" t="str">
        <f t="shared" si="62"/>
        <v>MODUBUY_UK (NYZ)</v>
      </c>
      <c r="K186" s="165">
        <f t="shared" si="63"/>
        <v>1</v>
      </c>
      <c r="L186" s="168">
        <f t="shared" si="64"/>
        <v>1.5</v>
      </c>
      <c r="M186" s="168">
        <f t="shared" si="65"/>
        <v>2.8</v>
      </c>
      <c r="N186" s="168">
        <f t="shared" si="66"/>
        <v>2.8</v>
      </c>
      <c r="O186" s="168">
        <f t="shared" si="67"/>
        <v>3</v>
      </c>
      <c r="P186" s="165" t="str">
        <f t="shared" si="68"/>
        <v>6094314078216</v>
      </c>
      <c r="Q186" s="167">
        <f t="shared" si="69"/>
        <v>1.9599999999999997</v>
      </c>
      <c r="R186" s="167">
        <f t="shared" si="70"/>
        <v>1.9599999999999997</v>
      </c>
      <c r="S186" s="167">
        <f t="shared" si="71"/>
        <v>2</v>
      </c>
      <c r="T186" s="169">
        <f t="shared" si="72"/>
        <v>15199.999999999998</v>
      </c>
      <c r="U186" s="171">
        <v>0</v>
      </c>
      <c r="V186" s="170">
        <f t="shared" si="73"/>
        <v>0</v>
      </c>
      <c r="W186" s="171">
        <v>0</v>
      </c>
      <c r="X186" s="171">
        <f>(IF(VLOOKUP(VLOOKUP(AS186,[1]MAPPING!$B$16:$D$21,2,1),[1]MAPPING!$C$16:$E$21,2,0)=7000,0,VLOOKUP(VLOOKUP(AS186,[1]MAPPING!$B$16:$D$21,2,1),[1]MAPPING!$C$16:$E$21,2,0)))</f>
        <v>0</v>
      </c>
      <c r="Y186" s="171">
        <f>(K186*VLOOKUP(N186/K186,[1]MAPPING!$B$23:$C$30,2,10))</f>
        <v>550</v>
      </c>
      <c r="Z186" s="172">
        <f t="shared" si="74"/>
        <v>0</v>
      </c>
      <c r="AA186" s="172">
        <f t="shared" si="75"/>
        <v>0</v>
      </c>
      <c r="AB186" s="171">
        <v>0</v>
      </c>
      <c r="AC186" s="171">
        <f t="shared" si="76"/>
        <v>15749.999999999998</v>
      </c>
      <c r="AD186" s="116">
        <f>ROUND(SUM(T186:AB186)/INVOICE!$I$5,2)</f>
        <v>11.3</v>
      </c>
      <c r="AF186" s="144" t="s">
        <v>1217</v>
      </c>
      <c r="AG186" s="144" t="s">
        <v>350</v>
      </c>
      <c r="AH186" s="144" t="s">
        <v>1218</v>
      </c>
      <c r="AI186" s="144" t="s">
        <v>1646</v>
      </c>
      <c r="AJ186" s="144" t="s">
        <v>1647</v>
      </c>
      <c r="AK186" s="144" t="s">
        <v>1648</v>
      </c>
      <c r="AL186" s="144" t="s">
        <v>1618</v>
      </c>
      <c r="AM186" s="144" t="s">
        <v>61</v>
      </c>
      <c r="AN186" s="144">
        <v>1</v>
      </c>
      <c r="AO186" s="144">
        <v>1.5</v>
      </c>
      <c r="AP186" s="144">
        <v>2.8</v>
      </c>
      <c r="AQ186" s="144">
        <v>2.8</v>
      </c>
      <c r="AR186" s="144" t="s">
        <v>204</v>
      </c>
      <c r="AS186" s="144">
        <v>135</v>
      </c>
      <c r="AT186" s="144" t="s">
        <v>62</v>
      </c>
      <c r="AU186" s="144" t="s">
        <v>62</v>
      </c>
      <c r="AV186" s="144" t="s">
        <v>62</v>
      </c>
      <c r="AW186" s="144" t="s">
        <v>61</v>
      </c>
      <c r="AX186" s="144" t="s">
        <v>61</v>
      </c>
      <c r="AY186" s="144" t="s">
        <v>691</v>
      </c>
      <c r="AZ186" s="144" t="s">
        <v>351</v>
      </c>
      <c r="BA186" s="144" t="s">
        <v>1619</v>
      </c>
      <c r="BB186" s="144" t="s">
        <v>61</v>
      </c>
      <c r="BC186" s="144" t="s">
        <v>63</v>
      </c>
      <c r="BD186" s="146" t="s">
        <v>1649</v>
      </c>
      <c r="BE186" s="144" t="s">
        <v>1650</v>
      </c>
      <c r="BF186" s="146" t="s">
        <v>1650</v>
      </c>
      <c r="BG186" s="144" t="s">
        <v>352</v>
      </c>
      <c r="BH186" s="144" t="s">
        <v>496</v>
      </c>
      <c r="BI186" s="144" t="s">
        <v>354</v>
      </c>
      <c r="BJ186" s="144" t="s">
        <v>208</v>
      </c>
      <c r="BK186" s="144" t="s">
        <v>64</v>
      </c>
      <c r="BL186" s="144" t="s">
        <v>61</v>
      </c>
      <c r="BM186" s="144" t="s">
        <v>209</v>
      </c>
    </row>
    <row r="187" spans="2:65" x14ac:dyDescent="0.3">
      <c r="B187" s="165">
        <f t="shared" si="54"/>
        <v>183</v>
      </c>
      <c r="C187" s="165" t="str">
        <f t="shared" si="55"/>
        <v>LHR</v>
      </c>
      <c r="D187" s="165" t="str">
        <f t="shared" si="56"/>
        <v>2025-09-28</v>
      </c>
      <c r="E187" s="165" t="str">
        <f t="shared" si="57"/>
        <v>99431913910</v>
      </c>
      <c r="F187" s="165" t="str">
        <f t="shared" si="58"/>
        <v>PGB022868859</v>
      </c>
      <c r="G187" s="165" t="str">
        <f t="shared" si="59"/>
        <v>조은정</v>
      </c>
      <c r="H187" s="166" t="str">
        <f t="shared" si="60"/>
        <v>목록(Manifest)</v>
      </c>
      <c r="I187" s="167">
        <f t="shared" si="61"/>
        <v>33.409999999999997</v>
      </c>
      <c r="J187" s="166" t="str">
        <f t="shared" si="62"/>
        <v>MODUBUY_UK (NYZ)</v>
      </c>
      <c r="K187" s="165">
        <f t="shared" si="63"/>
        <v>1</v>
      </c>
      <c r="L187" s="168">
        <f t="shared" si="64"/>
        <v>0.3</v>
      </c>
      <c r="M187" s="168">
        <f t="shared" si="65"/>
        <v>0.2</v>
      </c>
      <c r="N187" s="168">
        <f t="shared" si="66"/>
        <v>0.3</v>
      </c>
      <c r="O187" s="168">
        <f t="shared" si="67"/>
        <v>0.5</v>
      </c>
      <c r="P187" s="165" t="str">
        <f t="shared" si="68"/>
        <v>6094313739198</v>
      </c>
      <c r="Q187" s="167">
        <f t="shared" si="69"/>
        <v>0.13999999999999999</v>
      </c>
      <c r="R187" s="167">
        <f t="shared" si="70"/>
        <v>0.3</v>
      </c>
      <c r="S187" s="167">
        <f t="shared" si="71"/>
        <v>0.30000000000000004</v>
      </c>
      <c r="T187" s="169">
        <f t="shared" si="72"/>
        <v>6785</v>
      </c>
      <c r="U187" s="171">
        <v>0</v>
      </c>
      <c r="V187" s="170">
        <f t="shared" si="73"/>
        <v>0</v>
      </c>
      <c r="W187" s="171">
        <v>0</v>
      </c>
      <c r="X187" s="171">
        <f>(IF(VLOOKUP(VLOOKUP(AS187,[1]MAPPING!$B$16:$D$21,2,1),[1]MAPPING!$C$16:$E$21,2,0)=7000,0,VLOOKUP(VLOOKUP(AS187,[1]MAPPING!$B$16:$D$21,2,1),[1]MAPPING!$C$16:$E$21,2,0)))</f>
        <v>0</v>
      </c>
      <c r="Y187" s="171">
        <f>(K187*VLOOKUP(N187/K187,[1]MAPPING!$B$23:$C$30,2,10))</f>
        <v>0</v>
      </c>
      <c r="Z187" s="172">
        <f t="shared" si="74"/>
        <v>0</v>
      </c>
      <c r="AA187" s="172">
        <f t="shared" si="75"/>
        <v>0</v>
      </c>
      <c r="AB187" s="171">
        <v>0</v>
      </c>
      <c r="AC187" s="171">
        <f t="shared" si="76"/>
        <v>6785</v>
      </c>
      <c r="AD187" s="116">
        <f>ROUND(SUM(T187:AB187)/INVOICE!$I$5,2)</f>
        <v>4.87</v>
      </c>
      <c r="AF187" s="144" t="s">
        <v>1217</v>
      </c>
      <c r="AG187" s="144" t="s">
        <v>350</v>
      </c>
      <c r="AH187" s="144" t="s">
        <v>1218</v>
      </c>
      <c r="AI187" s="144" t="s">
        <v>1651</v>
      </c>
      <c r="AJ187" s="144" t="s">
        <v>1652</v>
      </c>
      <c r="AK187" s="144" t="s">
        <v>1653</v>
      </c>
      <c r="AL187" s="144" t="s">
        <v>1654</v>
      </c>
      <c r="AM187" s="144" t="s">
        <v>61</v>
      </c>
      <c r="AN187" s="144">
        <v>1</v>
      </c>
      <c r="AO187" s="144">
        <v>0.3</v>
      </c>
      <c r="AP187" s="144">
        <v>0.2</v>
      </c>
      <c r="AQ187" s="144">
        <v>0.3</v>
      </c>
      <c r="AR187" s="144" t="s">
        <v>204</v>
      </c>
      <c r="AS187" s="144">
        <v>33.409999999999997</v>
      </c>
      <c r="AT187" s="144" t="s">
        <v>61</v>
      </c>
      <c r="AU187" s="144" t="s">
        <v>61</v>
      </c>
      <c r="AV187" s="144" t="s">
        <v>61</v>
      </c>
      <c r="AW187" s="144" t="s">
        <v>61</v>
      </c>
      <c r="AX187" s="144" t="s">
        <v>61</v>
      </c>
      <c r="AY187" s="144" t="s">
        <v>691</v>
      </c>
      <c r="AZ187" s="144" t="s">
        <v>351</v>
      </c>
      <c r="BA187" s="144" t="s">
        <v>1588</v>
      </c>
      <c r="BB187" s="144" t="s">
        <v>61</v>
      </c>
      <c r="BC187" s="144" t="s">
        <v>63</v>
      </c>
      <c r="BD187" s="146" t="s">
        <v>1655</v>
      </c>
      <c r="BE187" s="144" t="s">
        <v>1656</v>
      </c>
      <c r="BF187" s="146" t="s">
        <v>1656</v>
      </c>
      <c r="BG187" s="144" t="s">
        <v>352</v>
      </c>
      <c r="BH187" s="144" t="s">
        <v>496</v>
      </c>
      <c r="BI187" s="144" t="s">
        <v>354</v>
      </c>
      <c r="BJ187" s="144" t="s">
        <v>208</v>
      </c>
      <c r="BK187" s="144" t="s">
        <v>64</v>
      </c>
      <c r="BL187" s="144" t="s">
        <v>61</v>
      </c>
      <c r="BM187" s="144" t="s">
        <v>209</v>
      </c>
    </row>
    <row r="188" spans="2:65" x14ac:dyDescent="0.3">
      <c r="B188" s="165">
        <f t="shared" si="54"/>
        <v>184</v>
      </c>
      <c r="C188" s="165" t="str">
        <f t="shared" si="55"/>
        <v>LHR</v>
      </c>
      <c r="D188" s="165" t="str">
        <f t="shared" si="56"/>
        <v>2025-09-28</v>
      </c>
      <c r="E188" s="165" t="str">
        <f t="shared" si="57"/>
        <v>99431913910</v>
      </c>
      <c r="F188" s="165" t="str">
        <f t="shared" si="58"/>
        <v>PGB022848390</v>
      </c>
      <c r="G188" s="165" t="str">
        <f t="shared" si="59"/>
        <v>정태원</v>
      </c>
      <c r="H188" s="166" t="str">
        <f t="shared" si="60"/>
        <v>목록(Manifest)</v>
      </c>
      <c r="I188" s="167">
        <f t="shared" si="61"/>
        <v>115.3</v>
      </c>
      <c r="J188" s="166" t="str">
        <f t="shared" si="62"/>
        <v>MODUBUY_UK (NYZ)</v>
      </c>
      <c r="K188" s="165">
        <f t="shared" si="63"/>
        <v>1</v>
      </c>
      <c r="L188" s="168">
        <f t="shared" si="64"/>
        <v>0.5</v>
      </c>
      <c r="M188" s="168">
        <f t="shared" si="65"/>
        <v>1.4</v>
      </c>
      <c r="N188" s="168">
        <f t="shared" si="66"/>
        <v>1.4</v>
      </c>
      <c r="O188" s="168">
        <f t="shared" si="67"/>
        <v>1.5</v>
      </c>
      <c r="P188" s="165" t="str">
        <f t="shared" si="68"/>
        <v>6094313739432</v>
      </c>
      <c r="Q188" s="167">
        <f t="shared" si="69"/>
        <v>0.97999999999999987</v>
      </c>
      <c r="R188" s="167">
        <f t="shared" si="70"/>
        <v>0.97999999999999987</v>
      </c>
      <c r="S188" s="167">
        <f t="shared" si="71"/>
        <v>1</v>
      </c>
      <c r="T188" s="169">
        <f t="shared" si="72"/>
        <v>10250</v>
      </c>
      <c r="U188" s="171">
        <v>0</v>
      </c>
      <c r="V188" s="170">
        <f t="shared" si="73"/>
        <v>0</v>
      </c>
      <c r="W188" s="171">
        <v>0</v>
      </c>
      <c r="X188" s="171">
        <f>(IF(VLOOKUP(VLOOKUP(AS188,[1]MAPPING!$B$16:$D$21,2,1),[1]MAPPING!$C$16:$E$21,2,0)=7000,0,VLOOKUP(VLOOKUP(AS188,[1]MAPPING!$B$16:$D$21,2,1),[1]MAPPING!$C$16:$E$21,2,0)))</f>
        <v>0</v>
      </c>
      <c r="Y188" s="171">
        <f>(K188*VLOOKUP(N188/K188,[1]MAPPING!$B$23:$C$30,2,10))</f>
        <v>0</v>
      </c>
      <c r="Z188" s="172">
        <f t="shared" si="74"/>
        <v>0</v>
      </c>
      <c r="AA188" s="172">
        <f t="shared" si="75"/>
        <v>0</v>
      </c>
      <c r="AB188" s="171">
        <v>0</v>
      </c>
      <c r="AC188" s="171">
        <f t="shared" si="76"/>
        <v>10250</v>
      </c>
      <c r="AD188" s="116">
        <f>ROUND(SUM(T188:AB188)/INVOICE!$I$5,2)</f>
        <v>7.35</v>
      </c>
      <c r="AF188" s="144" t="s">
        <v>1217</v>
      </c>
      <c r="AG188" s="144" t="s">
        <v>350</v>
      </c>
      <c r="AH188" s="144" t="s">
        <v>1218</v>
      </c>
      <c r="AI188" s="144" t="s">
        <v>1657</v>
      </c>
      <c r="AJ188" s="144" t="s">
        <v>461</v>
      </c>
      <c r="AK188" s="144" t="s">
        <v>462</v>
      </c>
      <c r="AL188" s="144" t="s">
        <v>463</v>
      </c>
      <c r="AM188" s="144" t="s">
        <v>61</v>
      </c>
      <c r="AN188" s="144">
        <v>1</v>
      </c>
      <c r="AO188" s="144">
        <v>0.5</v>
      </c>
      <c r="AP188" s="144">
        <v>1.4</v>
      </c>
      <c r="AQ188" s="144">
        <v>1.4</v>
      </c>
      <c r="AR188" s="144" t="s">
        <v>204</v>
      </c>
      <c r="AS188" s="144">
        <v>115.3</v>
      </c>
      <c r="AT188" s="144" t="s">
        <v>62</v>
      </c>
      <c r="AU188" s="144" t="s">
        <v>62</v>
      </c>
      <c r="AV188" s="144" t="s">
        <v>62</v>
      </c>
      <c r="AW188" s="144" t="s">
        <v>61</v>
      </c>
      <c r="AX188" s="144" t="s">
        <v>61</v>
      </c>
      <c r="AY188" s="144" t="s">
        <v>691</v>
      </c>
      <c r="AZ188" s="144" t="s">
        <v>351</v>
      </c>
      <c r="BA188" s="144" t="s">
        <v>455</v>
      </c>
      <c r="BB188" s="144" t="s">
        <v>61</v>
      </c>
      <c r="BC188" s="144" t="s">
        <v>63</v>
      </c>
      <c r="BD188" s="146" t="s">
        <v>1658</v>
      </c>
      <c r="BE188" s="144" t="s">
        <v>1659</v>
      </c>
      <c r="BF188" s="146" t="s">
        <v>1659</v>
      </c>
      <c r="BG188" s="144" t="s">
        <v>352</v>
      </c>
      <c r="BH188" s="144" t="s">
        <v>496</v>
      </c>
      <c r="BI188" s="144" t="s">
        <v>354</v>
      </c>
      <c r="BJ188" s="144" t="s">
        <v>208</v>
      </c>
      <c r="BK188" s="144" t="s">
        <v>64</v>
      </c>
      <c r="BL188" s="144" t="s">
        <v>61</v>
      </c>
      <c r="BM188" s="144" t="s">
        <v>209</v>
      </c>
    </row>
    <row r="189" spans="2:65" x14ac:dyDescent="0.3">
      <c r="B189" s="165">
        <f t="shared" si="54"/>
        <v>185</v>
      </c>
      <c r="C189" s="165" t="str">
        <f t="shared" si="55"/>
        <v>LHR</v>
      </c>
      <c r="D189" s="165" t="str">
        <f t="shared" si="56"/>
        <v>2025-09-28</v>
      </c>
      <c r="E189" s="165" t="str">
        <f t="shared" si="57"/>
        <v>99431913910</v>
      </c>
      <c r="F189" s="165" t="str">
        <f t="shared" si="58"/>
        <v>PGB022884229</v>
      </c>
      <c r="G189" s="165" t="str">
        <f t="shared" si="59"/>
        <v>박지유</v>
      </c>
      <c r="H189" s="166" t="str">
        <f t="shared" si="60"/>
        <v>목록(Manifest)</v>
      </c>
      <c r="I189" s="167">
        <f t="shared" si="61"/>
        <v>83.03</v>
      </c>
      <c r="J189" s="166" t="str">
        <f t="shared" si="62"/>
        <v>MODUBUY_UK (NYZ)</v>
      </c>
      <c r="K189" s="165">
        <f t="shared" si="63"/>
        <v>1</v>
      </c>
      <c r="L189" s="168">
        <f t="shared" si="64"/>
        <v>0.4</v>
      </c>
      <c r="M189" s="168">
        <f t="shared" si="65"/>
        <v>0.2</v>
      </c>
      <c r="N189" s="168">
        <f t="shared" si="66"/>
        <v>0.4</v>
      </c>
      <c r="O189" s="168">
        <f t="shared" si="67"/>
        <v>0.5</v>
      </c>
      <c r="P189" s="165" t="str">
        <f t="shared" si="68"/>
        <v>6094313739218</v>
      </c>
      <c r="Q189" s="167">
        <f t="shared" si="69"/>
        <v>0.13999999999999999</v>
      </c>
      <c r="R189" s="167">
        <f t="shared" si="70"/>
        <v>0.4</v>
      </c>
      <c r="S189" s="167">
        <f t="shared" si="71"/>
        <v>0.4</v>
      </c>
      <c r="T189" s="169">
        <f t="shared" si="72"/>
        <v>7280</v>
      </c>
      <c r="U189" s="171">
        <v>0</v>
      </c>
      <c r="V189" s="170">
        <f t="shared" si="73"/>
        <v>0</v>
      </c>
      <c r="W189" s="171">
        <v>0</v>
      </c>
      <c r="X189" s="171">
        <f>(IF(VLOOKUP(VLOOKUP(AS189,[1]MAPPING!$B$16:$D$21,2,1),[1]MAPPING!$C$16:$E$21,2,0)=7000,0,VLOOKUP(VLOOKUP(AS189,[1]MAPPING!$B$16:$D$21,2,1),[1]MAPPING!$C$16:$E$21,2,0)))</f>
        <v>0</v>
      </c>
      <c r="Y189" s="171">
        <f>(K189*VLOOKUP(N189/K189,[1]MAPPING!$B$23:$C$30,2,10))</f>
        <v>0</v>
      </c>
      <c r="Z189" s="172">
        <f t="shared" si="74"/>
        <v>0</v>
      </c>
      <c r="AA189" s="172">
        <f t="shared" si="75"/>
        <v>0</v>
      </c>
      <c r="AB189" s="171">
        <v>0</v>
      </c>
      <c r="AC189" s="171">
        <f t="shared" si="76"/>
        <v>7280</v>
      </c>
      <c r="AD189" s="116">
        <f>ROUND(SUM(T189:AB189)/INVOICE!$I$5,2)</f>
        <v>5.22</v>
      </c>
      <c r="AF189" s="144" t="s">
        <v>1217</v>
      </c>
      <c r="AG189" s="144" t="s">
        <v>350</v>
      </c>
      <c r="AH189" s="144" t="s">
        <v>1218</v>
      </c>
      <c r="AI189" s="144" t="s">
        <v>1660</v>
      </c>
      <c r="AJ189" s="144" t="s">
        <v>1661</v>
      </c>
      <c r="AK189" s="144" t="s">
        <v>1662</v>
      </c>
      <c r="AL189" s="144" t="s">
        <v>1663</v>
      </c>
      <c r="AM189" s="144" t="s">
        <v>61</v>
      </c>
      <c r="AN189" s="144">
        <v>1</v>
      </c>
      <c r="AO189" s="144">
        <v>0.4</v>
      </c>
      <c r="AP189" s="144">
        <v>0.2</v>
      </c>
      <c r="AQ189" s="144">
        <v>0.4</v>
      </c>
      <c r="AR189" s="144" t="s">
        <v>204</v>
      </c>
      <c r="AS189" s="144">
        <v>83.03</v>
      </c>
      <c r="AT189" s="144" t="s">
        <v>62</v>
      </c>
      <c r="AU189" s="144" t="s">
        <v>62</v>
      </c>
      <c r="AV189" s="144" t="s">
        <v>62</v>
      </c>
      <c r="AW189" s="144" t="s">
        <v>61</v>
      </c>
      <c r="AX189" s="144" t="s">
        <v>61</v>
      </c>
      <c r="AY189" s="144" t="s">
        <v>691</v>
      </c>
      <c r="AZ189" s="144" t="s">
        <v>351</v>
      </c>
      <c r="BA189" s="144" t="s">
        <v>1588</v>
      </c>
      <c r="BB189" s="144" t="s">
        <v>61</v>
      </c>
      <c r="BC189" s="144" t="s">
        <v>63</v>
      </c>
      <c r="BD189" s="146" t="s">
        <v>1664</v>
      </c>
      <c r="BE189" s="144" t="s">
        <v>1665</v>
      </c>
      <c r="BF189" s="146" t="s">
        <v>1665</v>
      </c>
      <c r="BG189" s="144" t="s">
        <v>352</v>
      </c>
      <c r="BH189" s="144" t="s">
        <v>496</v>
      </c>
      <c r="BI189" s="144" t="s">
        <v>354</v>
      </c>
      <c r="BJ189" s="144" t="s">
        <v>208</v>
      </c>
      <c r="BK189" s="144" t="s">
        <v>64</v>
      </c>
      <c r="BL189" s="144" t="s">
        <v>61</v>
      </c>
      <c r="BM189" s="144" t="s">
        <v>209</v>
      </c>
    </row>
    <row r="190" spans="2:65" x14ac:dyDescent="0.3">
      <c r="B190" s="165">
        <f t="shared" si="54"/>
        <v>186</v>
      </c>
      <c r="C190" s="165" t="str">
        <f t="shared" si="55"/>
        <v>LHR</v>
      </c>
      <c r="D190" s="165" t="str">
        <f t="shared" si="56"/>
        <v>2025-09-28</v>
      </c>
      <c r="E190" s="165" t="str">
        <f t="shared" si="57"/>
        <v>99431913910</v>
      </c>
      <c r="F190" s="165" t="str">
        <f t="shared" si="58"/>
        <v>PGB022868225</v>
      </c>
      <c r="G190" s="165" t="str">
        <f t="shared" si="59"/>
        <v>이승아</v>
      </c>
      <c r="H190" s="166" t="str">
        <f t="shared" si="60"/>
        <v>목록(Manifest)</v>
      </c>
      <c r="I190" s="167">
        <f t="shared" si="61"/>
        <v>103.28</v>
      </c>
      <c r="J190" s="166" t="str">
        <f t="shared" si="62"/>
        <v>MODUBUY_UK (NYZ)</v>
      </c>
      <c r="K190" s="165">
        <f t="shared" si="63"/>
        <v>1</v>
      </c>
      <c r="L190" s="168">
        <f t="shared" si="64"/>
        <v>0.5</v>
      </c>
      <c r="M190" s="168">
        <f t="shared" si="65"/>
        <v>0.2</v>
      </c>
      <c r="N190" s="168">
        <f t="shared" si="66"/>
        <v>0.5</v>
      </c>
      <c r="O190" s="168">
        <f t="shared" si="67"/>
        <v>0.5</v>
      </c>
      <c r="P190" s="165" t="str">
        <f t="shared" si="68"/>
        <v>6094313739376</v>
      </c>
      <c r="Q190" s="167">
        <f t="shared" si="69"/>
        <v>0.13999999999999999</v>
      </c>
      <c r="R190" s="167">
        <f t="shared" si="70"/>
        <v>0.5</v>
      </c>
      <c r="S190" s="167">
        <f t="shared" si="71"/>
        <v>0.5</v>
      </c>
      <c r="T190" s="169">
        <f t="shared" si="72"/>
        <v>7775</v>
      </c>
      <c r="U190" s="171">
        <v>0</v>
      </c>
      <c r="V190" s="170">
        <f t="shared" si="73"/>
        <v>0</v>
      </c>
      <c r="W190" s="171">
        <v>0</v>
      </c>
      <c r="X190" s="171">
        <f>(IF(VLOOKUP(VLOOKUP(AS190,[1]MAPPING!$B$16:$D$21,2,1),[1]MAPPING!$C$16:$E$21,2,0)=7000,0,VLOOKUP(VLOOKUP(AS190,[1]MAPPING!$B$16:$D$21,2,1),[1]MAPPING!$C$16:$E$21,2,0)))</f>
        <v>0</v>
      </c>
      <c r="Y190" s="171">
        <f>(K190*VLOOKUP(N190/K190,[1]MAPPING!$B$23:$C$30,2,10))</f>
        <v>0</v>
      </c>
      <c r="Z190" s="172">
        <f t="shared" si="74"/>
        <v>0</v>
      </c>
      <c r="AA190" s="172">
        <f t="shared" si="75"/>
        <v>0</v>
      </c>
      <c r="AB190" s="171">
        <v>0</v>
      </c>
      <c r="AC190" s="171">
        <f t="shared" si="76"/>
        <v>7775</v>
      </c>
      <c r="AD190" s="116">
        <f>ROUND(SUM(T190:AB190)/INVOICE!$I$5,2)</f>
        <v>5.58</v>
      </c>
      <c r="AF190" s="144" t="s">
        <v>1217</v>
      </c>
      <c r="AG190" s="144" t="s">
        <v>350</v>
      </c>
      <c r="AH190" s="144" t="s">
        <v>1218</v>
      </c>
      <c r="AI190" s="144" t="s">
        <v>1666</v>
      </c>
      <c r="AJ190" s="144" t="s">
        <v>1667</v>
      </c>
      <c r="AK190" s="144" t="s">
        <v>1668</v>
      </c>
      <c r="AL190" s="144" t="s">
        <v>1669</v>
      </c>
      <c r="AM190" s="144" t="s">
        <v>61</v>
      </c>
      <c r="AN190" s="144">
        <v>1</v>
      </c>
      <c r="AO190" s="144">
        <v>0.5</v>
      </c>
      <c r="AP190" s="144">
        <v>0.2</v>
      </c>
      <c r="AQ190" s="144">
        <v>0.5</v>
      </c>
      <c r="AR190" s="144" t="s">
        <v>204</v>
      </c>
      <c r="AS190" s="144">
        <v>103.28</v>
      </c>
      <c r="AT190" s="144" t="s">
        <v>61</v>
      </c>
      <c r="AU190" s="144" t="s">
        <v>61</v>
      </c>
      <c r="AV190" s="144" t="s">
        <v>61</v>
      </c>
      <c r="AW190" s="144" t="s">
        <v>61</v>
      </c>
      <c r="AX190" s="144" t="s">
        <v>61</v>
      </c>
      <c r="AY190" s="144" t="s">
        <v>691</v>
      </c>
      <c r="AZ190" s="144" t="s">
        <v>351</v>
      </c>
      <c r="BA190" s="144" t="s">
        <v>1588</v>
      </c>
      <c r="BB190" s="144" t="s">
        <v>61</v>
      </c>
      <c r="BC190" s="144" t="s">
        <v>63</v>
      </c>
      <c r="BD190" s="146" t="s">
        <v>1670</v>
      </c>
      <c r="BE190" s="144" t="s">
        <v>1671</v>
      </c>
      <c r="BF190" s="146" t="s">
        <v>1671</v>
      </c>
      <c r="BG190" s="144" t="s">
        <v>352</v>
      </c>
      <c r="BH190" s="144" t="s">
        <v>496</v>
      </c>
      <c r="BI190" s="144" t="s">
        <v>354</v>
      </c>
      <c r="BJ190" s="144" t="s">
        <v>208</v>
      </c>
      <c r="BK190" s="144" t="s">
        <v>64</v>
      </c>
      <c r="BL190" s="144" t="s">
        <v>61</v>
      </c>
      <c r="BM190" s="144" t="s">
        <v>209</v>
      </c>
    </row>
    <row r="191" spans="2:65" x14ac:dyDescent="0.3">
      <c r="B191" s="165">
        <f t="shared" si="54"/>
        <v>187</v>
      </c>
      <c r="C191" s="165" t="str">
        <f t="shared" si="55"/>
        <v>LHR</v>
      </c>
      <c r="D191" s="165" t="str">
        <f t="shared" si="56"/>
        <v>2025-09-28</v>
      </c>
      <c r="E191" s="165" t="str">
        <f t="shared" si="57"/>
        <v>99431913910</v>
      </c>
      <c r="F191" s="165" t="str">
        <f t="shared" si="58"/>
        <v>PGB022876702</v>
      </c>
      <c r="G191" s="165" t="str">
        <f t="shared" si="59"/>
        <v>전대석</v>
      </c>
      <c r="H191" s="166" t="str">
        <f t="shared" si="60"/>
        <v>목록(Manifest)</v>
      </c>
      <c r="I191" s="167">
        <f t="shared" si="61"/>
        <v>37.79</v>
      </c>
      <c r="J191" s="166" t="str">
        <f t="shared" si="62"/>
        <v>MODUBUY_UK (NYZ)</v>
      </c>
      <c r="K191" s="165">
        <f t="shared" si="63"/>
        <v>1</v>
      </c>
      <c r="L191" s="168">
        <f t="shared" si="64"/>
        <v>0.5</v>
      </c>
      <c r="M191" s="168">
        <f t="shared" si="65"/>
        <v>0.2</v>
      </c>
      <c r="N191" s="168">
        <f t="shared" si="66"/>
        <v>0.5</v>
      </c>
      <c r="O191" s="168">
        <f t="shared" si="67"/>
        <v>0.5</v>
      </c>
      <c r="P191" s="165" t="str">
        <f t="shared" si="68"/>
        <v>6094313739458</v>
      </c>
      <c r="Q191" s="167">
        <f t="shared" si="69"/>
        <v>0.13999999999999999</v>
      </c>
      <c r="R191" s="167">
        <f t="shared" si="70"/>
        <v>0.5</v>
      </c>
      <c r="S191" s="167">
        <f t="shared" si="71"/>
        <v>0.5</v>
      </c>
      <c r="T191" s="169">
        <f t="shared" si="72"/>
        <v>7775</v>
      </c>
      <c r="U191" s="171">
        <v>0</v>
      </c>
      <c r="V191" s="170">
        <f t="shared" si="73"/>
        <v>0</v>
      </c>
      <c r="W191" s="171">
        <v>0</v>
      </c>
      <c r="X191" s="171">
        <f>(IF(VLOOKUP(VLOOKUP(AS191,[1]MAPPING!$B$16:$D$21,2,1),[1]MAPPING!$C$16:$E$21,2,0)=7000,0,VLOOKUP(VLOOKUP(AS191,[1]MAPPING!$B$16:$D$21,2,1),[1]MAPPING!$C$16:$E$21,2,0)))</f>
        <v>0</v>
      </c>
      <c r="Y191" s="171">
        <f>(K191*VLOOKUP(N191/K191,[1]MAPPING!$B$23:$C$30,2,10))</f>
        <v>0</v>
      </c>
      <c r="Z191" s="172">
        <f t="shared" si="74"/>
        <v>0</v>
      </c>
      <c r="AA191" s="172">
        <f t="shared" si="75"/>
        <v>0</v>
      </c>
      <c r="AB191" s="171">
        <v>0</v>
      </c>
      <c r="AC191" s="171">
        <f t="shared" si="76"/>
        <v>7775</v>
      </c>
      <c r="AD191" s="116">
        <f>ROUND(SUM(T191:AB191)/INVOICE!$I$5,2)</f>
        <v>5.58</v>
      </c>
      <c r="AF191" s="144" t="s">
        <v>1217</v>
      </c>
      <c r="AG191" s="144" t="s">
        <v>350</v>
      </c>
      <c r="AH191" s="144" t="s">
        <v>1218</v>
      </c>
      <c r="AI191" s="144" t="s">
        <v>1672</v>
      </c>
      <c r="AJ191" s="144" t="s">
        <v>1673</v>
      </c>
      <c r="AK191" s="144" t="s">
        <v>1674</v>
      </c>
      <c r="AL191" s="144" t="s">
        <v>1675</v>
      </c>
      <c r="AM191" s="144" t="s">
        <v>61</v>
      </c>
      <c r="AN191" s="144">
        <v>1</v>
      </c>
      <c r="AO191" s="144">
        <v>0.5</v>
      </c>
      <c r="AP191" s="144">
        <v>0.2</v>
      </c>
      <c r="AQ191" s="144">
        <v>0.5</v>
      </c>
      <c r="AR191" s="144" t="s">
        <v>204</v>
      </c>
      <c r="AS191" s="144">
        <v>37.79</v>
      </c>
      <c r="AT191" s="144" t="s">
        <v>62</v>
      </c>
      <c r="AU191" s="144" t="s">
        <v>62</v>
      </c>
      <c r="AV191" s="144" t="s">
        <v>62</v>
      </c>
      <c r="AW191" s="144" t="s">
        <v>61</v>
      </c>
      <c r="AX191" s="144" t="s">
        <v>61</v>
      </c>
      <c r="AY191" s="144" t="s">
        <v>691</v>
      </c>
      <c r="AZ191" s="144" t="s">
        <v>351</v>
      </c>
      <c r="BA191" s="144" t="s">
        <v>1582</v>
      </c>
      <c r="BB191" s="144" t="s">
        <v>61</v>
      </c>
      <c r="BC191" s="144" t="s">
        <v>63</v>
      </c>
      <c r="BD191" s="146" t="s">
        <v>1676</v>
      </c>
      <c r="BE191" s="144" t="s">
        <v>1677</v>
      </c>
      <c r="BF191" s="146" t="s">
        <v>1677</v>
      </c>
      <c r="BG191" s="144" t="s">
        <v>352</v>
      </c>
      <c r="BH191" s="144" t="s">
        <v>496</v>
      </c>
      <c r="BI191" s="144" t="s">
        <v>354</v>
      </c>
      <c r="BJ191" s="144" t="s">
        <v>208</v>
      </c>
      <c r="BK191" s="144" t="s">
        <v>64</v>
      </c>
      <c r="BL191" s="144" t="s">
        <v>61</v>
      </c>
      <c r="BM191" s="144" t="s">
        <v>209</v>
      </c>
    </row>
    <row r="192" spans="2:65" x14ac:dyDescent="0.3">
      <c r="B192" s="165">
        <f t="shared" si="54"/>
        <v>188</v>
      </c>
      <c r="C192" s="165" t="str">
        <f t="shared" si="55"/>
        <v>LHR</v>
      </c>
      <c r="D192" s="165" t="str">
        <f t="shared" si="56"/>
        <v>2025-09-28</v>
      </c>
      <c r="E192" s="165" t="str">
        <f t="shared" si="57"/>
        <v>99431913910</v>
      </c>
      <c r="F192" s="165" t="str">
        <f t="shared" si="58"/>
        <v>PGB019633644</v>
      </c>
      <c r="G192" s="165" t="str">
        <f t="shared" si="59"/>
        <v>이준석</v>
      </c>
      <c r="H192" s="166" t="str">
        <f t="shared" si="60"/>
        <v>간이(Simple)</v>
      </c>
      <c r="I192" s="167">
        <f t="shared" si="61"/>
        <v>232.07</v>
      </c>
      <c r="J192" s="166" t="str">
        <f t="shared" si="62"/>
        <v>MODUBUY_UK (NYZ)</v>
      </c>
      <c r="K192" s="165">
        <f t="shared" si="63"/>
        <v>1</v>
      </c>
      <c r="L192" s="168">
        <f t="shared" si="64"/>
        <v>1.9</v>
      </c>
      <c r="M192" s="168">
        <f t="shared" si="65"/>
        <v>0.2</v>
      </c>
      <c r="N192" s="168">
        <f t="shared" si="66"/>
        <v>1.9</v>
      </c>
      <c r="O192" s="168">
        <f t="shared" si="67"/>
        <v>2</v>
      </c>
      <c r="P192" s="165" t="str">
        <f t="shared" si="68"/>
        <v>6094313739452</v>
      </c>
      <c r="Q192" s="167">
        <f t="shared" si="69"/>
        <v>0.13999999999999999</v>
      </c>
      <c r="R192" s="167">
        <f t="shared" si="70"/>
        <v>1.9</v>
      </c>
      <c r="S192" s="167">
        <f t="shared" si="71"/>
        <v>1.9000000000000001</v>
      </c>
      <c r="T192" s="169">
        <f t="shared" si="72"/>
        <v>14705</v>
      </c>
      <c r="U192" s="171">
        <v>0</v>
      </c>
      <c r="V192" s="170">
        <f t="shared" si="73"/>
        <v>0</v>
      </c>
      <c r="W192" s="171">
        <v>0</v>
      </c>
      <c r="X192" s="171">
        <f>(IF(VLOOKUP(VLOOKUP(AS192,[1]MAPPING!$B$16:$D$21,2,1),[1]MAPPING!$C$16:$E$21,2,0)=7000,0,VLOOKUP(VLOOKUP(AS192,[1]MAPPING!$B$16:$D$21,2,1),[1]MAPPING!$C$16:$E$21,2,0)))</f>
        <v>0</v>
      </c>
      <c r="Y192" s="171">
        <f>(K192*VLOOKUP(N192/K192,[1]MAPPING!$B$23:$C$30,2,10))</f>
        <v>0</v>
      </c>
      <c r="Z192" s="172">
        <f t="shared" si="74"/>
        <v>0</v>
      </c>
      <c r="AA192" s="172">
        <f t="shared" si="75"/>
        <v>0</v>
      </c>
      <c r="AB192" s="171">
        <v>0</v>
      </c>
      <c r="AC192" s="171">
        <f t="shared" si="76"/>
        <v>14705</v>
      </c>
      <c r="AD192" s="116">
        <f>ROUND(SUM(T192:AB192)/INVOICE!$I$5,2)</f>
        <v>10.55</v>
      </c>
      <c r="AF192" s="144" t="s">
        <v>1217</v>
      </c>
      <c r="AG192" s="144" t="s">
        <v>350</v>
      </c>
      <c r="AH192" s="144" t="s">
        <v>1218</v>
      </c>
      <c r="AI192" s="144" t="s">
        <v>1678</v>
      </c>
      <c r="AJ192" s="144" t="s">
        <v>1679</v>
      </c>
      <c r="AK192" s="144" t="s">
        <v>1680</v>
      </c>
      <c r="AL192" s="144" t="s">
        <v>1681</v>
      </c>
      <c r="AM192" s="144" t="s">
        <v>61</v>
      </c>
      <c r="AN192" s="144">
        <v>1</v>
      </c>
      <c r="AO192" s="144">
        <v>1.9</v>
      </c>
      <c r="AP192" s="144">
        <v>0.2</v>
      </c>
      <c r="AQ192" s="144">
        <v>1.9</v>
      </c>
      <c r="AR192" s="144" t="s">
        <v>65</v>
      </c>
      <c r="AS192" s="144">
        <v>232.07</v>
      </c>
      <c r="AT192" s="144" t="s">
        <v>62</v>
      </c>
      <c r="AU192" s="144" t="s">
        <v>62</v>
      </c>
      <c r="AV192" s="144" t="s">
        <v>61</v>
      </c>
      <c r="AW192" s="144" t="s">
        <v>61</v>
      </c>
      <c r="AX192" s="144" t="s">
        <v>61</v>
      </c>
      <c r="AY192" s="144" t="s">
        <v>691</v>
      </c>
      <c r="AZ192" s="144" t="s">
        <v>351</v>
      </c>
      <c r="BA192" s="144" t="s">
        <v>1682</v>
      </c>
      <c r="BB192" s="144" t="s">
        <v>61</v>
      </c>
      <c r="BC192" s="144" t="s">
        <v>63</v>
      </c>
      <c r="BD192" s="146" t="s">
        <v>1683</v>
      </c>
      <c r="BE192" s="144" t="s">
        <v>1684</v>
      </c>
      <c r="BF192" s="146" t="s">
        <v>1684</v>
      </c>
      <c r="BG192" s="144" t="s">
        <v>352</v>
      </c>
      <c r="BH192" s="144" t="s">
        <v>496</v>
      </c>
      <c r="BI192" s="144" t="s">
        <v>354</v>
      </c>
      <c r="BJ192" s="144" t="s">
        <v>208</v>
      </c>
      <c r="BK192" s="144" t="s">
        <v>64</v>
      </c>
      <c r="BL192" s="144" t="s">
        <v>61</v>
      </c>
      <c r="BM192" s="144" t="s">
        <v>209</v>
      </c>
    </row>
    <row r="193" spans="2:65" x14ac:dyDescent="0.3">
      <c r="B193" s="165">
        <f t="shared" si="54"/>
        <v>189</v>
      </c>
      <c r="C193" s="165" t="str">
        <f t="shared" si="55"/>
        <v>LHR</v>
      </c>
      <c r="D193" s="165" t="str">
        <f t="shared" si="56"/>
        <v>2025-09-28</v>
      </c>
      <c r="E193" s="165" t="str">
        <f t="shared" si="57"/>
        <v>99431913910</v>
      </c>
      <c r="F193" s="165" t="str">
        <f t="shared" si="58"/>
        <v>PGB022873544</v>
      </c>
      <c r="G193" s="165" t="str">
        <f t="shared" si="59"/>
        <v>하지연</v>
      </c>
      <c r="H193" s="166" t="str">
        <f t="shared" si="60"/>
        <v>목록(Manifest)</v>
      </c>
      <c r="I193" s="167">
        <f t="shared" si="61"/>
        <v>33.619999999999997</v>
      </c>
      <c r="J193" s="166" t="str">
        <f t="shared" si="62"/>
        <v>MODUBUY_UK (NYZ)</v>
      </c>
      <c r="K193" s="165">
        <f t="shared" si="63"/>
        <v>1</v>
      </c>
      <c r="L193" s="168">
        <f t="shared" si="64"/>
        <v>0.5</v>
      </c>
      <c r="M193" s="168">
        <f t="shared" si="65"/>
        <v>0.2</v>
      </c>
      <c r="N193" s="168">
        <f t="shared" si="66"/>
        <v>0.5</v>
      </c>
      <c r="O193" s="168">
        <f t="shared" si="67"/>
        <v>0.5</v>
      </c>
      <c r="P193" s="165" t="str">
        <f t="shared" si="68"/>
        <v>6094313738995</v>
      </c>
      <c r="Q193" s="167">
        <f t="shared" si="69"/>
        <v>0.13999999999999999</v>
      </c>
      <c r="R193" s="167">
        <f t="shared" si="70"/>
        <v>0.5</v>
      </c>
      <c r="S193" s="167">
        <f t="shared" si="71"/>
        <v>0.5</v>
      </c>
      <c r="T193" s="169">
        <f t="shared" si="72"/>
        <v>7775</v>
      </c>
      <c r="U193" s="171">
        <v>0</v>
      </c>
      <c r="V193" s="170">
        <f t="shared" si="73"/>
        <v>0</v>
      </c>
      <c r="W193" s="171">
        <v>0</v>
      </c>
      <c r="X193" s="171">
        <f>(IF(VLOOKUP(VLOOKUP(AS193,[1]MAPPING!$B$16:$D$21,2,1),[1]MAPPING!$C$16:$E$21,2,0)=7000,0,VLOOKUP(VLOOKUP(AS193,[1]MAPPING!$B$16:$D$21,2,1),[1]MAPPING!$C$16:$E$21,2,0)))</f>
        <v>0</v>
      </c>
      <c r="Y193" s="171">
        <f>(K193*VLOOKUP(N193/K193,[1]MAPPING!$B$23:$C$30,2,10))</f>
        <v>0</v>
      </c>
      <c r="Z193" s="172">
        <f t="shared" si="74"/>
        <v>0</v>
      </c>
      <c r="AA193" s="172">
        <f t="shared" si="75"/>
        <v>0</v>
      </c>
      <c r="AB193" s="171">
        <v>0</v>
      </c>
      <c r="AC193" s="171">
        <f t="shared" si="76"/>
        <v>7775</v>
      </c>
      <c r="AD193" s="116">
        <f>ROUND(SUM(T193:AB193)/INVOICE!$I$5,2)</f>
        <v>5.58</v>
      </c>
      <c r="AF193" s="144" t="s">
        <v>1217</v>
      </c>
      <c r="AG193" s="144" t="s">
        <v>350</v>
      </c>
      <c r="AH193" s="144" t="s">
        <v>1218</v>
      </c>
      <c r="AI193" s="144" t="s">
        <v>1685</v>
      </c>
      <c r="AJ193" s="144" t="s">
        <v>1686</v>
      </c>
      <c r="AK193" s="144" t="s">
        <v>1687</v>
      </c>
      <c r="AL193" s="144" t="s">
        <v>1688</v>
      </c>
      <c r="AM193" s="144" t="s">
        <v>61</v>
      </c>
      <c r="AN193" s="144">
        <v>1</v>
      </c>
      <c r="AO193" s="144">
        <v>0.5</v>
      </c>
      <c r="AP193" s="144">
        <v>0.2</v>
      </c>
      <c r="AQ193" s="144">
        <v>0.5</v>
      </c>
      <c r="AR193" s="144" t="s">
        <v>204</v>
      </c>
      <c r="AS193" s="144">
        <v>33.619999999999997</v>
      </c>
      <c r="AT193" s="144" t="s">
        <v>62</v>
      </c>
      <c r="AU193" s="144" t="s">
        <v>62</v>
      </c>
      <c r="AV193" s="144" t="s">
        <v>62</v>
      </c>
      <c r="AW193" s="144" t="s">
        <v>61</v>
      </c>
      <c r="AX193" s="144" t="s">
        <v>61</v>
      </c>
      <c r="AY193" s="144" t="s">
        <v>691</v>
      </c>
      <c r="AZ193" s="144" t="s">
        <v>351</v>
      </c>
      <c r="BA193" s="144" t="s">
        <v>1689</v>
      </c>
      <c r="BB193" s="144" t="s">
        <v>61</v>
      </c>
      <c r="BC193" s="144" t="s">
        <v>63</v>
      </c>
      <c r="BD193" s="146" t="s">
        <v>1690</v>
      </c>
      <c r="BE193" s="144" t="s">
        <v>1691</v>
      </c>
      <c r="BF193" s="146" t="s">
        <v>1691</v>
      </c>
      <c r="BG193" s="144" t="s">
        <v>352</v>
      </c>
      <c r="BH193" s="144" t="s">
        <v>496</v>
      </c>
      <c r="BI193" s="144" t="s">
        <v>354</v>
      </c>
      <c r="BJ193" s="144" t="s">
        <v>208</v>
      </c>
      <c r="BK193" s="144" t="s">
        <v>64</v>
      </c>
      <c r="BL193" s="144" t="s">
        <v>61</v>
      </c>
      <c r="BM193" s="144" t="s">
        <v>209</v>
      </c>
    </row>
    <row r="194" spans="2:65" x14ac:dyDescent="0.3">
      <c r="B194" s="165">
        <f t="shared" si="54"/>
        <v>190</v>
      </c>
      <c r="C194" s="165" t="str">
        <f t="shared" si="55"/>
        <v>LHR</v>
      </c>
      <c r="D194" s="165" t="str">
        <f t="shared" si="56"/>
        <v>2025-09-28</v>
      </c>
      <c r="E194" s="165" t="str">
        <f t="shared" si="57"/>
        <v>99431913910</v>
      </c>
      <c r="F194" s="165" t="str">
        <f t="shared" si="58"/>
        <v>PGB019639158</v>
      </c>
      <c r="G194" s="165" t="str">
        <f t="shared" si="59"/>
        <v>변자윤</v>
      </c>
      <c r="H194" s="166" t="str">
        <f t="shared" si="60"/>
        <v>목록(Manifest)</v>
      </c>
      <c r="I194" s="167">
        <f t="shared" si="61"/>
        <v>105.79</v>
      </c>
      <c r="J194" s="166" t="str">
        <f t="shared" si="62"/>
        <v>MODUBUY_UK (NYZ)</v>
      </c>
      <c r="K194" s="165">
        <f t="shared" si="63"/>
        <v>1</v>
      </c>
      <c r="L194" s="168">
        <f t="shared" si="64"/>
        <v>4.3</v>
      </c>
      <c r="M194" s="168">
        <f t="shared" si="65"/>
        <v>0.2</v>
      </c>
      <c r="N194" s="168">
        <f t="shared" si="66"/>
        <v>4.3</v>
      </c>
      <c r="O194" s="168">
        <f t="shared" si="67"/>
        <v>4.5</v>
      </c>
      <c r="P194" s="165" t="str">
        <f t="shared" si="68"/>
        <v>6094314078824</v>
      </c>
      <c r="Q194" s="167">
        <f t="shared" si="69"/>
        <v>0.13999999999999999</v>
      </c>
      <c r="R194" s="167">
        <f t="shared" si="70"/>
        <v>4.3</v>
      </c>
      <c r="S194" s="167">
        <f t="shared" si="71"/>
        <v>4.3</v>
      </c>
      <c r="T194" s="169">
        <f t="shared" si="72"/>
        <v>26585</v>
      </c>
      <c r="U194" s="171">
        <v>0</v>
      </c>
      <c r="V194" s="170">
        <f t="shared" si="73"/>
        <v>0</v>
      </c>
      <c r="W194" s="171">
        <v>0</v>
      </c>
      <c r="X194" s="171">
        <f>(IF(VLOOKUP(VLOOKUP(AS194,[1]MAPPING!$B$16:$D$21,2,1),[1]MAPPING!$C$16:$E$21,2,0)=7000,0,VLOOKUP(VLOOKUP(AS194,[1]MAPPING!$B$16:$D$21,2,1),[1]MAPPING!$C$16:$E$21,2,0)))</f>
        <v>0</v>
      </c>
      <c r="Y194" s="171">
        <f>(K194*VLOOKUP(N194/K194,[1]MAPPING!$B$23:$C$30,2,10))</f>
        <v>550</v>
      </c>
      <c r="Z194" s="172">
        <f t="shared" si="74"/>
        <v>0</v>
      </c>
      <c r="AA194" s="172">
        <f t="shared" si="75"/>
        <v>0</v>
      </c>
      <c r="AB194" s="171">
        <v>0</v>
      </c>
      <c r="AC194" s="171">
        <f t="shared" si="76"/>
        <v>27135</v>
      </c>
      <c r="AD194" s="116">
        <f>ROUND(SUM(T194:AB194)/INVOICE!$I$5,2)</f>
        <v>19.47</v>
      </c>
      <c r="AF194" s="144" t="s">
        <v>1217</v>
      </c>
      <c r="AG194" s="144" t="s">
        <v>350</v>
      </c>
      <c r="AH194" s="144" t="s">
        <v>1218</v>
      </c>
      <c r="AI194" s="144" t="s">
        <v>1692</v>
      </c>
      <c r="AJ194" s="144" t="s">
        <v>1693</v>
      </c>
      <c r="AK194" s="144" t="s">
        <v>1694</v>
      </c>
      <c r="AL194" s="144" t="s">
        <v>1695</v>
      </c>
      <c r="AM194" s="144" t="s">
        <v>61</v>
      </c>
      <c r="AN194" s="144">
        <v>1</v>
      </c>
      <c r="AO194" s="144">
        <v>4.3</v>
      </c>
      <c r="AP194" s="144">
        <v>0.2</v>
      </c>
      <c r="AQ194" s="144">
        <v>4.3</v>
      </c>
      <c r="AR194" s="144" t="s">
        <v>204</v>
      </c>
      <c r="AS194" s="144">
        <v>105.79</v>
      </c>
      <c r="AT194" s="144" t="s">
        <v>62</v>
      </c>
      <c r="AU194" s="144" t="s">
        <v>62</v>
      </c>
      <c r="AV194" s="144" t="s">
        <v>62</v>
      </c>
      <c r="AW194" s="144" t="s">
        <v>61</v>
      </c>
      <c r="AX194" s="144" t="s">
        <v>61</v>
      </c>
      <c r="AY194" s="144" t="s">
        <v>691</v>
      </c>
      <c r="AZ194" s="144" t="s">
        <v>351</v>
      </c>
      <c r="BA194" s="144" t="s">
        <v>1696</v>
      </c>
      <c r="BB194" s="144" t="s">
        <v>61</v>
      </c>
      <c r="BC194" s="144" t="s">
        <v>63</v>
      </c>
      <c r="BD194" s="146" t="s">
        <v>1697</v>
      </c>
      <c r="BE194" s="144" t="s">
        <v>1698</v>
      </c>
      <c r="BF194" s="146" t="s">
        <v>1698</v>
      </c>
      <c r="BG194" s="144" t="s">
        <v>352</v>
      </c>
      <c r="BH194" s="144" t="s">
        <v>496</v>
      </c>
      <c r="BI194" s="144" t="s">
        <v>354</v>
      </c>
      <c r="BJ194" s="144" t="s">
        <v>208</v>
      </c>
      <c r="BK194" s="144" t="s">
        <v>64</v>
      </c>
      <c r="BL194" s="144" t="s">
        <v>61</v>
      </c>
      <c r="BM194" s="144" t="s">
        <v>209</v>
      </c>
    </row>
    <row r="195" spans="2:65" x14ac:dyDescent="0.3">
      <c r="B195" s="165">
        <f t="shared" si="54"/>
        <v>191</v>
      </c>
      <c r="C195" s="165" t="str">
        <f t="shared" si="55"/>
        <v>LHR</v>
      </c>
      <c r="D195" s="165" t="str">
        <f t="shared" si="56"/>
        <v>2025-09-28</v>
      </c>
      <c r="E195" s="165" t="str">
        <f t="shared" si="57"/>
        <v>99431913910</v>
      </c>
      <c r="F195" s="165" t="str">
        <f t="shared" si="58"/>
        <v>PGB022880402</v>
      </c>
      <c r="G195" s="165" t="str">
        <f t="shared" si="59"/>
        <v>이선미</v>
      </c>
      <c r="H195" s="166" t="str">
        <f t="shared" si="60"/>
        <v>목록(Manifest)</v>
      </c>
      <c r="I195" s="167">
        <f t="shared" si="61"/>
        <v>72.89</v>
      </c>
      <c r="J195" s="166" t="str">
        <f t="shared" si="62"/>
        <v>MODUBUY_UK (NYZ)</v>
      </c>
      <c r="K195" s="165">
        <f t="shared" si="63"/>
        <v>1</v>
      </c>
      <c r="L195" s="168">
        <f t="shared" si="64"/>
        <v>0.9</v>
      </c>
      <c r="M195" s="168">
        <f t="shared" si="65"/>
        <v>0.2</v>
      </c>
      <c r="N195" s="168">
        <f t="shared" si="66"/>
        <v>0.9</v>
      </c>
      <c r="O195" s="168">
        <f t="shared" si="67"/>
        <v>1</v>
      </c>
      <c r="P195" s="165" t="str">
        <f t="shared" si="68"/>
        <v>6094313739051</v>
      </c>
      <c r="Q195" s="167">
        <f t="shared" si="69"/>
        <v>0.13999999999999999</v>
      </c>
      <c r="R195" s="167">
        <f t="shared" si="70"/>
        <v>0.9</v>
      </c>
      <c r="S195" s="167">
        <f t="shared" si="71"/>
        <v>0.9</v>
      </c>
      <c r="T195" s="169">
        <f t="shared" si="72"/>
        <v>9755</v>
      </c>
      <c r="U195" s="171">
        <v>0</v>
      </c>
      <c r="V195" s="170">
        <f t="shared" si="73"/>
        <v>0</v>
      </c>
      <c r="W195" s="171">
        <v>0</v>
      </c>
      <c r="X195" s="171">
        <f>(IF(VLOOKUP(VLOOKUP(AS195,[1]MAPPING!$B$16:$D$21,2,1),[1]MAPPING!$C$16:$E$21,2,0)=7000,0,VLOOKUP(VLOOKUP(AS195,[1]MAPPING!$B$16:$D$21,2,1),[1]MAPPING!$C$16:$E$21,2,0)))</f>
        <v>0</v>
      </c>
      <c r="Y195" s="171">
        <f>(K195*VLOOKUP(N195/K195,[1]MAPPING!$B$23:$C$30,2,10))</f>
        <v>0</v>
      </c>
      <c r="Z195" s="172">
        <f t="shared" si="74"/>
        <v>0</v>
      </c>
      <c r="AA195" s="172">
        <f t="shared" si="75"/>
        <v>0</v>
      </c>
      <c r="AB195" s="171">
        <v>0</v>
      </c>
      <c r="AC195" s="171">
        <f t="shared" si="76"/>
        <v>9755</v>
      </c>
      <c r="AD195" s="116">
        <f>ROUND(SUM(T195:AB195)/INVOICE!$I$5,2)</f>
        <v>7</v>
      </c>
      <c r="AF195" s="144" t="s">
        <v>1217</v>
      </c>
      <c r="AG195" s="144" t="s">
        <v>350</v>
      </c>
      <c r="AH195" s="144" t="s">
        <v>1218</v>
      </c>
      <c r="AI195" s="144" t="s">
        <v>1699</v>
      </c>
      <c r="AJ195" s="144" t="s">
        <v>1700</v>
      </c>
      <c r="AK195" s="144" t="s">
        <v>1701</v>
      </c>
      <c r="AL195" s="144" t="s">
        <v>1702</v>
      </c>
      <c r="AM195" s="144" t="s">
        <v>61</v>
      </c>
      <c r="AN195" s="144">
        <v>1</v>
      </c>
      <c r="AO195" s="144">
        <v>0.9</v>
      </c>
      <c r="AP195" s="144">
        <v>0.2</v>
      </c>
      <c r="AQ195" s="144">
        <v>0.9</v>
      </c>
      <c r="AR195" s="144" t="s">
        <v>204</v>
      </c>
      <c r="AS195" s="144">
        <v>72.89</v>
      </c>
      <c r="AT195" s="144" t="s">
        <v>62</v>
      </c>
      <c r="AU195" s="144" t="s">
        <v>62</v>
      </c>
      <c r="AV195" s="144" t="s">
        <v>62</v>
      </c>
      <c r="AW195" s="144" t="s">
        <v>61</v>
      </c>
      <c r="AX195" s="144" t="s">
        <v>61</v>
      </c>
      <c r="AY195" s="144" t="s">
        <v>691</v>
      </c>
      <c r="AZ195" s="144" t="s">
        <v>351</v>
      </c>
      <c r="BA195" s="144" t="s">
        <v>1703</v>
      </c>
      <c r="BB195" s="144" t="s">
        <v>61</v>
      </c>
      <c r="BC195" s="144" t="s">
        <v>63</v>
      </c>
      <c r="BD195" s="146" t="s">
        <v>1704</v>
      </c>
      <c r="BE195" s="144" t="s">
        <v>1705</v>
      </c>
      <c r="BF195" s="146" t="s">
        <v>1705</v>
      </c>
      <c r="BG195" s="144" t="s">
        <v>352</v>
      </c>
      <c r="BH195" s="144" t="s">
        <v>496</v>
      </c>
      <c r="BI195" s="144" t="s">
        <v>354</v>
      </c>
      <c r="BJ195" s="144" t="s">
        <v>208</v>
      </c>
      <c r="BK195" s="144" t="s">
        <v>64</v>
      </c>
      <c r="BL195" s="144" t="s">
        <v>61</v>
      </c>
      <c r="BM195" s="144" t="s">
        <v>209</v>
      </c>
    </row>
    <row r="196" spans="2:65" x14ac:dyDescent="0.3">
      <c r="B196" s="165">
        <f t="shared" si="54"/>
        <v>192</v>
      </c>
      <c r="C196" s="165" t="str">
        <f t="shared" si="55"/>
        <v>LHR</v>
      </c>
      <c r="D196" s="165" t="str">
        <f t="shared" si="56"/>
        <v>2025-09-28</v>
      </c>
      <c r="E196" s="165" t="str">
        <f t="shared" si="57"/>
        <v>99431913910</v>
      </c>
      <c r="F196" s="165" t="str">
        <f t="shared" si="58"/>
        <v>PGB022861371</v>
      </c>
      <c r="G196" s="165" t="str">
        <f t="shared" si="59"/>
        <v>김순해</v>
      </c>
      <c r="H196" s="166" t="str">
        <f t="shared" si="60"/>
        <v>목록(Manifest)</v>
      </c>
      <c r="I196" s="167">
        <f t="shared" si="61"/>
        <v>147.15</v>
      </c>
      <c r="J196" s="166" t="str">
        <f t="shared" si="62"/>
        <v>MODUBUY_UK (NYZ)</v>
      </c>
      <c r="K196" s="165">
        <f t="shared" si="63"/>
        <v>1</v>
      </c>
      <c r="L196" s="168">
        <f t="shared" si="64"/>
        <v>1.5</v>
      </c>
      <c r="M196" s="168">
        <f t="shared" si="65"/>
        <v>4.2</v>
      </c>
      <c r="N196" s="168">
        <f t="shared" si="66"/>
        <v>4.2</v>
      </c>
      <c r="O196" s="168">
        <f t="shared" si="67"/>
        <v>4.5</v>
      </c>
      <c r="P196" s="165" t="str">
        <f t="shared" si="68"/>
        <v>6094313739200</v>
      </c>
      <c r="Q196" s="167">
        <f t="shared" si="69"/>
        <v>2.94</v>
      </c>
      <c r="R196" s="167">
        <f t="shared" si="70"/>
        <v>2.94</v>
      </c>
      <c r="S196" s="167">
        <f t="shared" si="71"/>
        <v>3</v>
      </c>
      <c r="T196" s="169">
        <f t="shared" si="72"/>
        <v>20150</v>
      </c>
      <c r="U196" s="171">
        <v>0</v>
      </c>
      <c r="V196" s="170">
        <f t="shared" si="73"/>
        <v>0</v>
      </c>
      <c r="W196" s="171">
        <v>0</v>
      </c>
      <c r="X196" s="171">
        <f>(IF(VLOOKUP(VLOOKUP(AS196,[1]MAPPING!$B$16:$D$21,2,1),[1]MAPPING!$C$16:$E$21,2,0)=7000,0,VLOOKUP(VLOOKUP(AS196,[1]MAPPING!$B$16:$D$21,2,1),[1]MAPPING!$C$16:$E$21,2,0)))</f>
        <v>0</v>
      </c>
      <c r="Y196" s="171">
        <f>(K196*VLOOKUP(N196/K196,[1]MAPPING!$B$23:$C$30,2,10))</f>
        <v>550</v>
      </c>
      <c r="Z196" s="172">
        <f t="shared" si="74"/>
        <v>0</v>
      </c>
      <c r="AA196" s="172">
        <f t="shared" si="75"/>
        <v>0</v>
      </c>
      <c r="AB196" s="171">
        <v>0</v>
      </c>
      <c r="AC196" s="171">
        <f t="shared" si="76"/>
        <v>20700</v>
      </c>
      <c r="AD196" s="116">
        <f>ROUND(SUM(T196:AB196)/INVOICE!$I$5,2)</f>
        <v>14.85</v>
      </c>
      <c r="AF196" s="144" t="s">
        <v>1217</v>
      </c>
      <c r="AG196" s="144" t="s">
        <v>350</v>
      </c>
      <c r="AH196" s="144" t="s">
        <v>1218</v>
      </c>
      <c r="AI196" s="144" t="s">
        <v>1706</v>
      </c>
      <c r="AJ196" s="144" t="s">
        <v>450</v>
      </c>
      <c r="AK196" s="144" t="s">
        <v>451</v>
      </c>
      <c r="AL196" s="144" t="s">
        <v>452</v>
      </c>
      <c r="AM196" s="144" t="s">
        <v>61</v>
      </c>
      <c r="AN196" s="144">
        <v>1</v>
      </c>
      <c r="AO196" s="144">
        <v>1.5</v>
      </c>
      <c r="AP196" s="144">
        <v>4.2</v>
      </c>
      <c r="AQ196" s="144">
        <v>4.2</v>
      </c>
      <c r="AR196" s="144" t="s">
        <v>204</v>
      </c>
      <c r="AS196" s="144">
        <v>147.15</v>
      </c>
      <c r="AT196" s="144" t="s">
        <v>62</v>
      </c>
      <c r="AU196" s="144" t="s">
        <v>62</v>
      </c>
      <c r="AV196" s="144" t="s">
        <v>62</v>
      </c>
      <c r="AW196" s="144" t="s">
        <v>61</v>
      </c>
      <c r="AX196" s="144" t="s">
        <v>61</v>
      </c>
      <c r="AY196" s="144" t="s">
        <v>691</v>
      </c>
      <c r="AZ196" s="144" t="s">
        <v>351</v>
      </c>
      <c r="BA196" s="144" t="s">
        <v>1707</v>
      </c>
      <c r="BB196" s="144" t="s">
        <v>61</v>
      </c>
      <c r="BC196" s="144" t="s">
        <v>63</v>
      </c>
      <c r="BD196" s="146" t="s">
        <v>1708</v>
      </c>
      <c r="BE196" s="144" t="s">
        <v>1709</v>
      </c>
      <c r="BF196" s="146" t="s">
        <v>1709</v>
      </c>
      <c r="BG196" s="144" t="s">
        <v>352</v>
      </c>
      <c r="BH196" s="144" t="s">
        <v>496</v>
      </c>
      <c r="BI196" s="144" t="s">
        <v>354</v>
      </c>
      <c r="BJ196" s="144" t="s">
        <v>208</v>
      </c>
      <c r="BK196" s="144" t="s">
        <v>64</v>
      </c>
      <c r="BL196" s="144" t="s">
        <v>61</v>
      </c>
      <c r="BM196" s="144" t="s">
        <v>209</v>
      </c>
    </row>
    <row r="197" spans="2:65" x14ac:dyDescent="0.3">
      <c r="B197" s="165">
        <f t="shared" ref="B197:B240" si="77">ROW()-4</f>
        <v>193</v>
      </c>
      <c r="C197" s="165" t="str">
        <f t="shared" si="55"/>
        <v>LHR</v>
      </c>
      <c r="D197" s="165" t="str">
        <f t="shared" si="56"/>
        <v>2025-09-28</v>
      </c>
      <c r="E197" s="165" t="str">
        <f t="shared" si="57"/>
        <v>99431913910</v>
      </c>
      <c r="F197" s="165" t="str">
        <f t="shared" si="58"/>
        <v>PGB019640209</v>
      </c>
      <c r="G197" s="165" t="str">
        <f t="shared" si="59"/>
        <v>김상욱</v>
      </c>
      <c r="H197" s="166" t="str">
        <f t="shared" si="60"/>
        <v>목록(Manifest)</v>
      </c>
      <c r="I197" s="167">
        <f t="shared" si="61"/>
        <v>72.89</v>
      </c>
      <c r="J197" s="166" t="str">
        <f t="shared" si="62"/>
        <v>MODUBUY_UK (NYZ)</v>
      </c>
      <c r="K197" s="165">
        <f t="shared" si="63"/>
        <v>1</v>
      </c>
      <c r="L197" s="168">
        <f t="shared" si="64"/>
        <v>0.8</v>
      </c>
      <c r="M197" s="168">
        <f t="shared" si="65"/>
        <v>0.2</v>
      </c>
      <c r="N197" s="168">
        <f t="shared" si="66"/>
        <v>0.8</v>
      </c>
      <c r="O197" s="168">
        <f t="shared" si="67"/>
        <v>1</v>
      </c>
      <c r="P197" s="165" t="str">
        <f t="shared" si="68"/>
        <v>6094313739142</v>
      </c>
      <c r="Q197" s="167">
        <f t="shared" si="69"/>
        <v>0.13999999999999999</v>
      </c>
      <c r="R197" s="167">
        <f t="shared" si="70"/>
        <v>0.8</v>
      </c>
      <c r="S197" s="167">
        <f t="shared" si="71"/>
        <v>0.8</v>
      </c>
      <c r="T197" s="169">
        <f t="shared" si="72"/>
        <v>9260</v>
      </c>
      <c r="U197" s="171">
        <v>0</v>
      </c>
      <c r="V197" s="170">
        <f t="shared" si="73"/>
        <v>0</v>
      </c>
      <c r="W197" s="171">
        <v>0</v>
      </c>
      <c r="X197" s="171">
        <f>(IF(VLOOKUP(VLOOKUP(AS197,[1]MAPPING!$B$16:$D$21,2,1),[1]MAPPING!$C$16:$E$21,2,0)=7000,0,VLOOKUP(VLOOKUP(AS197,[1]MAPPING!$B$16:$D$21,2,1),[1]MAPPING!$C$16:$E$21,2,0)))</f>
        <v>0</v>
      </c>
      <c r="Y197" s="171">
        <f>(K197*VLOOKUP(N197/K197,[1]MAPPING!$B$23:$C$30,2,10))</f>
        <v>0</v>
      </c>
      <c r="Z197" s="172">
        <f t="shared" si="74"/>
        <v>0</v>
      </c>
      <c r="AA197" s="172">
        <f t="shared" si="75"/>
        <v>0</v>
      </c>
      <c r="AB197" s="171">
        <v>0</v>
      </c>
      <c r="AC197" s="171">
        <f t="shared" si="76"/>
        <v>9260</v>
      </c>
      <c r="AD197" s="116">
        <f>ROUND(SUM(T197:AB197)/INVOICE!$I$5,2)</f>
        <v>6.64</v>
      </c>
      <c r="AF197" s="144" t="s">
        <v>1217</v>
      </c>
      <c r="AG197" s="144" t="s">
        <v>350</v>
      </c>
      <c r="AH197" s="144" t="s">
        <v>1218</v>
      </c>
      <c r="AI197" s="144" t="s">
        <v>1710</v>
      </c>
      <c r="AJ197" s="144" t="s">
        <v>1711</v>
      </c>
      <c r="AK197" s="144" t="s">
        <v>1712</v>
      </c>
      <c r="AL197" s="144" t="s">
        <v>1713</v>
      </c>
      <c r="AM197" s="144" t="s">
        <v>61</v>
      </c>
      <c r="AN197" s="144">
        <v>1</v>
      </c>
      <c r="AO197" s="144">
        <v>0.8</v>
      </c>
      <c r="AP197" s="144">
        <v>0.2</v>
      </c>
      <c r="AQ197" s="144">
        <v>0.8</v>
      </c>
      <c r="AR197" s="144" t="s">
        <v>204</v>
      </c>
      <c r="AS197" s="144">
        <v>72.89</v>
      </c>
      <c r="AT197" s="144" t="s">
        <v>62</v>
      </c>
      <c r="AU197" s="144" t="s">
        <v>62</v>
      </c>
      <c r="AV197" s="144" t="s">
        <v>62</v>
      </c>
      <c r="AW197" s="144" t="s">
        <v>61</v>
      </c>
      <c r="AX197" s="144" t="s">
        <v>61</v>
      </c>
      <c r="AY197" s="144" t="s">
        <v>691</v>
      </c>
      <c r="AZ197" s="144" t="s">
        <v>351</v>
      </c>
      <c r="BA197" s="144" t="s">
        <v>1703</v>
      </c>
      <c r="BB197" s="144" t="s">
        <v>61</v>
      </c>
      <c r="BC197" s="144" t="s">
        <v>63</v>
      </c>
      <c r="BD197" s="146" t="s">
        <v>1714</v>
      </c>
      <c r="BE197" s="144" t="s">
        <v>1715</v>
      </c>
      <c r="BF197" s="146" t="s">
        <v>1715</v>
      </c>
      <c r="BG197" s="144" t="s">
        <v>352</v>
      </c>
      <c r="BH197" s="144" t="s">
        <v>496</v>
      </c>
      <c r="BI197" s="144" t="s">
        <v>354</v>
      </c>
      <c r="BJ197" s="144" t="s">
        <v>208</v>
      </c>
      <c r="BK197" s="144" t="s">
        <v>64</v>
      </c>
      <c r="BL197" s="144" t="s">
        <v>61</v>
      </c>
      <c r="BM197" s="144" t="s">
        <v>209</v>
      </c>
    </row>
    <row r="198" spans="2:65" x14ac:dyDescent="0.3">
      <c r="B198" s="165">
        <f t="shared" si="77"/>
        <v>194</v>
      </c>
      <c r="C198" s="165" t="str">
        <f t="shared" si="55"/>
        <v>LHR</v>
      </c>
      <c r="D198" s="165" t="str">
        <f t="shared" si="56"/>
        <v>2025-09-28</v>
      </c>
      <c r="E198" s="165" t="str">
        <f t="shared" si="57"/>
        <v>99431913910</v>
      </c>
      <c r="F198" s="165" t="str">
        <f t="shared" si="58"/>
        <v>PGB022861764</v>
      </c>
      <c r="G198" s="165" t="str">
        <f t="shared" si="59"/>
        <v>신리아</v>
      </c>
      <c r="H198" s="166" t="str">
        <f t="shared" si="60"/>
        <v>일반(NORMAL)</v>
      </c>
      <c r="I198" s="167">
        <f t="shared" si="61"/>
        <v>144.9</v>
      </c>
      <c r="J198" s="166" t="str">
        <f t="shared" si="62"/>
        <v>MODUBUY_UK (NYZ)</v>
      </c>
      <c r="K198" s="165">
        <f t="shared" si="63"/>
        <v>1</v>
      </c>
      <c r="L198" s="168">
        <f t="shared" si="64"/>
        <v>1.7</v>
      </c>
      <c r="M198" s="168">
        <f t="shared" si="65"/>
        <v>0.2</v>
      </c>
      <c r="N198" s="168">
        <f t="shared" si="66"/>
        <v>1.7</v>
      </c>
      <c r="O198" s="168">
        <f t="shared" si="67"/>
        <v>2</v>
      </c>
      <c r="P198" s="165" t="str">
        <f t="shared" si="68"/>
        <v>6094313739468</v>
      </c>
      <c r="Q198" s="167">
        <f t="shared" si="69"/>
        <v>0.13999999999999999</v>
      </c>
      <c r="R198" s="167">
        <f t="shared" si="70"/>
        <v>1.7</v>
      </c>
      <c r="S198" s="167">
        <f t="shared" si="71"/>
        <v>1.7000000000000002</v>
      </c>
      <c r="T198" s="169">
        <f t="shared" si="72"/>
        <v>13715</v>
      </c>
      <c r="U198" s="171">
        <v>0</v>
      </c>
      <c r="V198" s="170">
        <f t="shared" si="73"/>
        <v>0</v>
      </c>
      <c r="W198" s="171">
        <v>0</v>
      </c>
      <c r="X198" s="171">
        <f>(IF(VLOOKUP(VLOOKUP(AS198,[1]MAPPING!$B$16:$D$21,2,1),[1]MAPPING!$C$16:$E$21,2,0)=7000,0,VLOOKUP(VLOOKUP(AS198,[1]MAPPING!$B$16:$D$21,2,1),[1]MAPPING!$C$16:$E$21,2,0)))</f>
        <v>0</v>
      </c>
      <c r="Y198" s="171">
        <f>(K198*VLOOKUP(N198/K198,[1]MAPPING!$B$23:$C$30,2,10))</f>
        <v>0</v>
      </c>
      <c r="Z198" s="172">
        <f t="shared" si="74"/>
        <v>0</v>
      </c>
      <c r="AA198" s="172">
        <f t="shared" si="75"/>
        <v>0</v>
      </c>
      <c r="AB198" s="171">
        <v>0</v>
      </c>
      <c r="AC198" s="171">
        <f t="shared" si="76"/>
        <v>13715</v>
      </c>
      <c r="AD198" s="116">
        <f>ROUND(SUM(T198:AB198)/INVOICE!$I$5,2)</f>
        <v>9.84</v>
      </c>
      <c r="AF198" s="144" t="s">
        <v>1217</v>
      </c>
      <c r="AG198" s="144" t="s">
        <v>350</v>
      </c>
      <c r="AH198" s="144" t="s">
        <v>1218</v>
      </c>
      <c r="AI198" s="144" t="s">
        <v>1716</v>
      </c>
      <c r="AJ198" s="144" t="s">
        <v>478</v>
      </c>
      <c r="AK198" s="144" t="s">
        <v>479</v>
      </c>
      <c r="AL198" s="144" t="s">
        <v>480</v>
      </c>
      <c r="AM198" s="144" t="s">
        <v>1717</v>
      </c>
      <c r="AN198" s="144">
        <v>1</v>
      </c>
      <c r="AO198" s="144">
        <v>1.7</v>
      </c>
      <c r="AP198" s="144">
        <v>0.2</v>
      </c>
      <c r="AQ198" s="144">
        <v>1.7</v>
      </c>
      <c r="AR198" s="144" t="s">
        <v>68</v>
      </c>
      <c r="AS198" s="144">
        <v>144.9</v>
      </c>
      <c r="AT198" s="144" t="s">
        <v>62</v>
      </c>
      <c r="AU198" s="144" t="s">
        <v>61</v>
      </c>
      <c r="AV198" s="144" t="s">
        <v>61</v>
      </c>
      <c r="AW198" s="144" t="s">
        <v>61</v>
      </c>
      <c r="AX198" s="144" t="s">
        <v>61</v>
      </c>
      <c r="AY198" s="144" t="s">
        <v>691</v>
      </c>
      <c r="AZ198" s="144" t="s">
        <v>351</v>
      </c>
      <c r="BA198" s="144" t="s">
        <v>481</v>
      </c>
      <c r="BB198" s="144" t="s">
        <v>61</v>
      </c>
      <c r="BC198" s="144" t="s">
        <v>63</v>
      </c>
      <c r="BD198" s="146" t="s">
        <v>1718</v>
      </c>
      <c r="BE198" s="144" t="s">
        <v>1719</v>
      </c>
      <c r="BF198" s="146" t="s">
        <v>1719</v>
      </c>
      <c r="BG198" s="144" t="s">
        <v>352</v>
      </c>
      <c r="BH198" s="144" t="s">
        <v>496</v>
      </c>
      <c r="BI198" s="144" t="s">
        <v>354</v>
      </c>
      <c r="BJ198" s="144" t="s">
        <v>208</v>
      </c>
      <c r="BK198" s="144" t="s">
        <v>64</v>
      </c>
      <c r="BL198" s="144" t="s">
        <v>61</v>
      </c>
      <c r="BM198" s="144" t="s">
        <v>209</v>
      </c>
    </row>
    <row r="199" spans="2:65" x14ac:dyDescent="0.3">
      <c r="B199" s="165">
        <f t="shared" si="77"/>
        <v>195</v>
      </c>
      <c r="C199" s="165" t="str">
        <f t="shared" ref="C199:C240" si="78">AG199</f>
        <v>LHR</v>
      </c>
      <c r="D199" s="165" t="str">
        <f t="shared" ref="D199:D240" si="79">AF199</f>
        <v>2025-09-28</v>
      </c>
      <c r="E199" s="165" t="str">
        <f t="shared" ref="E199:E240" si="80">AH199</f>
        <v>99431913910</v>
      </c>
      <c r="F199" s="165" t="str">
        <f t="shared" ref="F199:F240" si="81">AI199</f>
        <v>PGB022881971</v>
      </c>
      <c r="G199" s="165" t="str">
        <f t="shared" ref="G199:G240" si="82">AJ199</f>
        <v>최윤락</v>
      </c>
      <c r="H199" s="166" t="str">
        <f t="shared" ref="H199:H240" si="83">AR199</f>
        <v>간이(Simple)</v>
      </c>
      <c r="I199" s="167">
        <f t="shared" ref="I199:I240" si="84">AS199</f>
        <v>344.25</v>
      </c>
      <c r="J199" s="166" t="str">
        <f t="shared" ref="J199:J240" si="85">AZ199</f>
        <v>MODUBUY_UK (NYZ)</v>
      </c>
      <c r="K199" s="165">
        <f t="shared" ref="K199:K240" si="86">AN199</f>
        <v>1</v>
      </c>
      <c r="L199" s="168">
        <f t="shared" ref="L199:L240" si="87">AO199</f>
        <v>1.4</v>
      </c>
      <c r="M199" s="168">
        <f t="shared" ref="M199:M240" si="88">AP199</f>
        <v>2.8</v>
      </c>
      <c r="N199" s="168">
        <f t="shared" ref="N199:N240" si="89">AQ199</f>
        <v>2.8</v>
      </c>
      <c r="O199" s="168">
        <f t="shared" ref="O199:O240" si="90">CEILING(N199,0.5)</f>
        <v>3</v>
      </c>
      <c r="P199" s="165" t="str">
        <f t="shared" ref="P199:P240" si="91">BD199</f>
        <v>6094313739418</v>
      </c>
      <c r="Q199" s="167">
        <f t="shared" ref="Q199:Q240" si="92">M199*0.7</f>
        <v>1.9599999999999997</v>
      </c>
      <c r="R199" s="167">
        <f t="shared" ref="R199:R240" si="93">IF(L199&gt;=Q199,L199,Q199)</f>
        <v>1.9599999999999997</v>
      </c>
      <c r="S199" s="167">
        <f t="shared" ref="S199:S240" si="94">CEILING(R199,0.1)</f>
        <v>2</v>
      </c>
      <c r="T199" s="169">
        <f t="shared" ref="T199:T240" si="95">5795+(S199-0.1)/0.1*495</f>
        <v>15199.999999999998</v>
      </c>
      <c r="U199" s="171">
        <v>0</v>
      </c>
      <c r="V199" s="170">
        <f t="shared" ref="V199:V240" si="96">2500*(K199-1)</f>
        <v>0</v>
      </c>
      <c r="W199" s="171">
        <v>0</v>
      </c>
      <c r="X199" s="171">
        <f>(IF(VLOOKUP(VLOOKUP(AS199,[1]MAPPING!$B$16:$D$21,2,1),[1]MAPPING!$C$16:$E$21,2,0)=7000,0,VLOOKUP(VLOOKUP(AS199,[1]MAPPING!$B$16:$D$21,2,1),[1]MAPPING!$C$16:$E$21,2,0)))</f>
        <v>0</v>
      </c>
      <c r="Y199" s="171">
        <f>(K199*VLOOKUP(N199/K199,[1]MAPPING!$B$23:$C$30,2,10))</f>
        <v>550</v>
      </c>
      <c r="Z199" s="172">
        <f t="shared" ref="Z199:Z240" si="97">IF(LEFT(AL199,2)="63",500,0)</f>
        <v>0</v>
      </c>
      <c r="AA199" s="172">
        <f t="shared" ref="AA199:AA240" si="98">IF(_xlfn.CEILING.MATH(S199-30,1)&lt;0,0,_xlfn.CEILING.MATH(S199-30,1))*400</f>
        <v>0</v>
      </c>
      <c r="AB199" s="171">
        <v>0</v>
      </c>
      <c r="AC199" s="171">
        <f t="shared" ref="AC199:AC240" si="99">SUM(T199:AB199)</f>
        <v>15749.999999999998</v>
      </c>
      <c r="AD199" s="116">
        <f>ROUND(SUM(T199:AB199)/INVOICE!$I$5,2)</f>
        <v>11.3</v>
      </c>
      <c r="AF199" s="144" t="s">
        <v>1217</v>
      </c>
      <c r="AG199" s="144" t="s">
        <v>350</v>
      </c>
      <c r="AH199" s="144" t="s">
        <v>1218</v>
      </c>
      <c r="AI199" s="144" t="s">
        <v>1720</v>
      </c>
      <c r="AJ199" s="144" t="s">
        <v>1721</v>
      </c>
      <c r="AK199" s="144" t="s">
        <v>1722</v>
      </c>
      <c r="AL199" s="144" t="s">
        <v>1723</v>
      </c>
      <c r="AM199" s="144" t="s">
        <v>61</v>
      </c>
      <c r="AN199" s="144">
        <v>1</v>
      </c>
      <c r="AO199" s="144">
        <v>1.4</v>
      </c>
      <c r="AP199" s="144">
        <v>2.8</v>
      </c>
      <c r="AQ199" s="144">
        <v>2.8</v>
      </c>
      <c r="AR199" s="144" t="s">
        <v>65</v>
      </c>
      <c r="AS199" s="144">
        <v>344.25</v>
      </c>
      <c r="AT199" s="144" t="s">
        <v>62</v>
      </c>
      <c r="AU199" s="144" t="s">
        <v>62</v>
      </c>
      <c r="AV199" s="144" t="s">
        <v>62</v>
      </c>
      <c r="AW199" s="144" t="s">
        <v>61</v>
      </c>
      <c r="AX199" s="144" t="s">
        <v>61</v>
      </c>
      <c r="AY199" s="144" t="s">
        <v>691</v>
      </c>
      <c r="AZ199" s="144" t="s">
        <v>351</v>
      </c>
      <c r="BA199" s="144" t="s">
        <v>1724</v>
      </c>
      <c r="BB199" s="144" t="s">
        <v>61</v>
      </c>
      <c r="BC199" s="144" t="s">
        <v>63</v>
      </c>
      <c r="BD199" s="146" t="s">
        <v>1725</v>
      </c>
      <c r="BE199" s="144" t="s">
        <v>1726</v>
      </c>
      <c r="BF199" s="146" t="s">
        <v>1726</v>
      </c>
      <c r="BG199" s="144" t="s">
        <v>352</v>
      </c>
      <c r="BH199" s="144" t="s">
        <v>496</v>
      </c>
      <c r="BI199" s="144" t="s">
        <v>354</v>
      </c>
      <c r="BJ199" s="144" t="s">
        <v>208</v>
      </c>
      <c r="BK199" s="144" t="s">
        <v>64</v>
      </c>
      <c r="BL199" s="144" t="s">
        <v>61</v>
      </c>
      <c r="BM199" s="144" t="s">
        <v>209</v>
      </c>
    </row>
    <row r="200" spans="2:65" x14ac:dyDescent="0.3">
      <c r="B200" s="165">
        <f t="shared" si="77"/>
        <v>196</v>
      </c>
      <c r="C200" s="165" t="str">
        <f t="shared" si="78"/>
        <v>LHR</v>
      </c>
      <c r="D200" s="165" t="str">
        <f t="shared" si="79"/>
        <v>2025-09-28</v>
      </c>
      <c r="E200" s="165" t="str">
        <f t="shared" si="80"/>
        <v>99431913910</v>
      </c>
      <c r="F200" s="165" t="str">
        <f t="shared" si="81"/>
        <v>PGB019635146</v>
      </c>
      <c r="G200" s="165" t="str">
        <f t="shared" si="82"/>
        <v>이은실</v>
      </c>
      <c r="H200" s="166" t="str">
        <f t="shared" si="83"/>
        <v>목록(Manifest)</v>
      </c>
      <c r="I200" s="167">
        <f t="shared" si="84"/>
        <v>132.65</v>
      </c>
      <c r="J200" s="166" t="str">
        <f t="shared" si="85"/>
        <v>MODUBUY_UK (NYZ)</v>
      </c>
      <c r="K200" s="165">
        <f t="shared" si="86"/>
        <v>1</v>
      </c>
      <c r="L200" s="168">
        <f t="shared" si="87"/>
        <v>0.7</v>
      </c>
      <c r="M200" s="168">
        <f t="shared" si="88"/>
        <v>0.2</v>
      </c>
      <c r="N200" s="168">
        <f t="shared" si="89"/>
        <v>0.7</v>
      </c>
      <c r="O200" s="168">
        <f t="shared" si="90"/>
        <v>1</v>
      </c>
      <c r="P200" s="165" t="str">
        <f t="shared" si="91"/>
        <v>6094313739150</v>
      </c>
      <c r="Q200" s="167">
        <f t="shared" si="92"/>
        <v>0.13999999999999999</v>
      </c>
      <c r="R200" s="167">
        <f t="shared" si="93"/>
        <v>0.7</v>
      </c>
      <c r="S200" s="167">
        <f t="shared" si="94"/>
        <v>0.70000000000000007</v>
      </c>
      <c r="T200" s="169">
        <f t="shared" si="95"/>
        <v>8765</v>
      </c>
      <c r="U200" s="171">
        <v>0</v>
      </c>
      <c r="V200" s="170">
        <f t="shared" si="96"/>
        <v>0</v>
      </c>
      <c r="W200" s="171">
        <v>0</v>
      </c>
      <c r="X200" s="171">
        <f>(IF(VLOOKUP(VLOOKUP(AS200,[1]MAPPING!$B$16:$D$21,2,1),[1]MAPPING!$C$16:$E$21,2,0)=7000,0,VLOOKUP(VLOOKUP(AS200,[1]MAPPING!$B$16:$D$21,2,1),[1]MAPPING!$C$16:$E$21,2,0)))</f>
        <v>0</v>
      </c>
      <c r="Y200" s="171">
        <f>(K200*VLOOKUP(N200/K200,[1]MAPPING!$B$23:$C$30,2,10))</f>
        <v>0</v>
      </c>
      <c r="Z200" s="172">
        <f t="shared" si="97"/>
        <v>0</v>
      </c>
      <c r="AA200" s="172">
        <f t="shared" si="98"/>
        <v>0</v>
      </c>
      <c r="AB200" s="171">
        <v>0</v>
      </c>
      <c r="AC200" s="171">
        <f t="shared" si="99"/>
        <v>8765</v>
      </c>
      <c r="AD200" s="116">
        <f>ROUND(SUM(T200:AB200)/INVOICE!$I$5,2)</f>
        <v>6.29</v>
      </c>
      <c r="AF200" s="144" t="s">
        <v>1217</v>
      </c>
      <c r="AG200" s="144" t="s">
        <v>350</v>
      </c>
      <c r="AH200" s="144" t="s">
        <v>1218</v>
      </c>
      <c r="AI200" s="144" t="s">
        <v>1727</v>
      </c>
      <c r="AJ200" s="144" t="s">
        <v>221</v>
      </c>
      <c r="AK200" s="144" t="s">
        <v>1728</v>
      </c>
      <c r="AL200" s="144" t="s">
        <v>1729</v>
      </c>
      <c r="AM200" s="144" t="s">
        <v>61</v>
      </c>
      <c r="AN200" s="144">
        <v>1</v>
      </c>
      <c r="AO200" s="144">
        <v>0.7</v>
      </c>
      <c r="AP200" s="144">
        <v>0.2</v>
      </c>
      <c r="AQ200" s="144">
        <v>0.7</v>
      </c>
      <c r="AR200" s="144" t="s">
        <v>204</v>
      </c>
      <c r="AS200" s="144">
        <v>132.65</v>
      </c>
      <c r="AT200" s="144" t="s">
        <v>62</v>
      </c>
      <c r="AU200" s="144" t="s">
        <v>62</v>
      </c>
      <c r="AV200" s="144" t="s">
        <v>62</v>
      </c>
      <c r="AW200" s="144" t="s">
        <v>61</v>
      </c>
      <c r="AX200" s="144" t="s">
        <v>61</v>
      </c>
      <c r="AY200" s="144" t="s">
        <v>691</v>
      </c>
      <c r="AZ200" s="144" t="s">
        <v>351</v>
      </c>
      <c r="BA200" s="144" t="s">
        <v>1412</v>
      </c>
      <c r="BB200" s="144" t="s">
        <v>61</v>
      </c>
      <c r="BC200" s="144" t="s">
        <v>63</v>
      </c>
      <c r="BD200" s="146" t="s">
        <v>1730</v>
      </c>
      <c r="BE200" s="144" t="s">
        <v>1731</v>
      </c>
      <c r="BF200" s="146" t="s">
        <v>1731</v>
      </c>
      <c r="BG200" s="144" t="s">
        <v>352</v>
      </c>
      <c r="BH200" s="144" t="s">
        <v>496</v>
      </c>
      <c r="BI200" s="144" t="s">
        <v>354</v>
      </c>
      <c r="BJ200" s="144" t="s">
        <v>208</v>
      </c>
      <c r="BK200" s="144" t="s">
        <v>64</v>
      </c>
      <c r="BL200" s="144" t="s">
        <v>61</v>
      </c>
      <c r="BM200" s="144" t="s">
        <v>209</v>
      </c>
    </row>
    <row r="201" spans="2:65" x14ac:dyDescent="0.3">
      <c r="B201" s="165">
        <f t="shared" si="77"/>
        <v>197</v>
      </c>
      <c r="C201" s="165" t="str">
        <f t="shared" si="78"/>
        <v>LHR</v>
      </c>
      <c r="D201" s="165" t="str">
        <f t="shared" si="79"/>
        <v>2025-09-28</v>
      </c>
      <c r="E201" s="165" t="str">
        <f t="shared" si="80"/>
        <v>99431913910</v>
      </c>
      <c r="F201" s="165" t="str">
        <f t="shared" si="81"/>
        <v>PGB022880731</v>
      </c>
      <c r="G201" s="165" t="str">
        <f t="shared" si="82"/>
        <v>김민경</v>
      </c>
      <c r="H201" s="166" t="str">
        <f t="shared" si="83"/>
        <v>목록(Manifest)</v>
      </c>
      <c r="I201" s="167">
        <f t="shared" si="84"/>
        <v>33.409999999999997</v>
      </c>
      <c r="J201" s="166" t="str">
        <f t="shared" si="85"/>
        <v>MODUBUY_UK (NYZ)</v>
      </c>
      <c r="K201" s="165">
        <f t="shared" si="86"/>
        <v>1</v>
      </c>
      <c r="L201" s="168">
        <f t="shared" si="87"/>
        <v>0.3</v>
      </c>
      <c r="M201" s="168">
        <f t="shared" si="88"/>
        <v>0.2</v>
      </c>
      <c r="N201" s="168">
        <f t="shared" si="89"/>
        <v>0.3</v>
      </c>
      <c r="O201" s="168">
        <f t="shared" si="90"/>
        <v>0.5</v>
      </c>
      <c r="P201" s="165" t="str">
        <f t="shared" si="91"/>
        <v>6094313739211</v>
      </c>
      <c r="Q201" s="167">
        <f t="shared" si="92"/>
        <v>0.13999999999999999</v>
      </c>
      <c r="R201" s="167">
        <f t="shared" si="93"/>
        <v>0.3</v>
      </c>
      <c r="S201" s="167">
        <f t="shared" si="94"/>
        <v>0.30000000000000004</v>
      </c>
      <c r="T201" s="169">
        <f t="shared" si="95"/>
        <v>6785</v>
      </c>
      <c r="U201" s="171">
        <v>0</v>
      </c>
      <c r="V201" s="170">
        <f t="shared" si="96"/>
        <v>0</v>
      </c>
      <c r="W201" s="171">
        <v>0</v>
      </c>
      <c r="X201" s="171">
        <f>(IF(VLOOKUP(VLOOKUP(AS201,[1]MAPPING!$B$16:$D$21,2,1),[1]MAPPING!$C$16:$E$21,2,0)=7000,0,VLOOKUP(VLOOKUP(AS201,[1]MAPPING!$B$16:$D$21,2,1),[1]MAPPING!$C$16:$E$21,2,0)))</f>
        <v>0</v>
      </c>
      <c r="Y201" s="171">
        <f>(K201*VLOOKUP(N201/K201,[1]MAPPING!$B$23:$C$30,2,10))</f>
        <v>0</v>
      </c>
      <c r="Z201" s="172">
        <f t="shared" si="97"/>
        <v>0</v>
      </c>
      <c r="AA201" s="172">
        <f t="shared" si="98"/>
        <v>0</v>
      </c>
      <c r="AB201" s="171">
        <v>0</v>
      </c>
      <c r="AC201" s="171">
        <f t="shared" si="99"/>
        <v>6785</v>
      </c>
      <c r="AD201" s="116">
        <f>ROUND(SUM(T201:AB201)/INVOICE!$I$5,2)</f>
        <v>4.87</v>
      </c>
      <c r="AF201" s="144" t="s">
        <v>1217</v>
      </c>
      <c r="AG201" s="144" t="s">
        <v>350</v>
      </c>
      <c r="AH201" s="144" t="s">
        <v>1218</v>
      </c>
      <c r="AI201" s="144" t="s">
        <v>1732</v>
      </c>
      <c r="AJ201" s="144" t="s">
        <v>1733</v>
      </c>
      <c r="AK201" s="144" t="s">
        <v>1734</v>
      </c>
      <c r="AL201" s="144" t="s">
        <v>1735</v>
      </c>
      <c r="AM201" s="144" t="s">
        <v>61</v>
      </c>
      <c r="AN201" s="144">
        <v>1</v>
      </c>
      <c r="AO201" s="144">
        <v>0.3</v>
      </c>
      <c r="AP201" s="144">
        <v>0.2</v>
      </c>
      <c r="AQ201" s="144">
        <v>0.3</v>
      </c>
      <c r="AR201" s="144" t="s">
        <v>204</v>
      </c>
      <c r="AS201" s="144">
        <v>33.409999999999997</v>
      </c>
      <c r="AT201" s="144" t="s">
        <v>61</v>
      </c>
      <c r="AU201" s="144" t="s">
        <v>61</v>
      </c>
      <c r="AV201" s="144" t="s">
        <v>61</v>
      </c>
      <c r="AW201" s="144" t="s">
        <v>61</v>
      </c>
      <c r="AX201" s="144" t="s">
        <v>61</v>
      </c>
      <c r="AY201" s="144" t="s">
        <v>691</v>
      </c>
      <c r="AZ201" s="144" t="s">
        <v>351</v>
      </c>
      <c r="BA201" s="144" t="s">
        <v>1588</v>
      </c>
      <c r="BB201" s="144" t="s">
        <v>61</v>
      </c>
      <c r="BC201" s="144" t="s">
        <v>63</v>
      </c>
      <c r="BD201" s="146" t="s">
        <v>1736</v>
      </c>
      <c r="BE201" s="144" t="s">
        <v>1737</v>
      </c>
      <c r="BF201" s="146" t="s">
        <v>1737</v>
      </c>
      <c r="BG201" s="144" t="s">
        <v>352</v>
      </c>
      <c r="BH201" s="144" t="s">
        <v>496</v>
      </c>
      <c r="BI201" s="144" t="s">
        <v>354</v>
      </c>
      <c r="BJ201" s="144" t="s">
        <v>208</v>
      </c>
      <c r="BK201" s="144" t="s">
        <v>64</v>
      </c>
      <c r="BL201" s="144" t="s">
        <v>61</v>
      </c>
      <c r="BM201" s="144" t="s">
        <v>209</v>
      </c>
    </row>
    <row r="202" spans="2:65" x14ac:dyDescent="0.3">
      <c r="B202" s="165">
        <f t="shared" si="77"/>
        <v>198</v>
      </c>
      <c r="C202" s="165" t="str">
        <f t="shared" si="78"/>
        <v>LHR</v>
      </c>
      <c r="D202" s="165" t="str">
        <f t="shared" si="79"/>
        <v>2025-09-28</v>
      </c>
      <c r="E202" s="165" t="str">
        <f t="shared" si="80"/>
        <v>99431913910</v>
      </c>
      <c r="F202" s="165" t="str">
        <f t="shared" si="81"/>
        <v>PGB019639573</v>
      </c>
      <c r="G202" s="165" t="str">
        <f t="shared" si="82"/>
        <v>정주리</v>
      </c>
      <c r="H202" s="166" t="str">
        <f t="shared" si="83"/>
        <v>목록(Manifest)</v>
      </c>
      <c r="I202" s="167">
        <f t="shared" si="84"/>
        <v>137.16</v>
      </c>
      <c r="J202" s="166" t="str">
        <f t="shared" si="85"/>
        <v>MODUBUY_UK (NYZ)</v>
      </c>
      <c r="K202" s="165">
        <f t="shared" si="86"/>
        <v>1</v>
      </c>
      <c r="L202" s="168">
        <f t="shared" si="87"/>
        <v>0.7</v>
      </c>
      <c r="M202" s="168">
        <f t="shared" si="88"/>
        <v>1.2</v>
      </c>
      <c r="N202" s="168">
        <f t="shared" si="89"/>
        <v>1.2</v>
      </c>
      <c r="O202" s="168">
        <f t="shared" si="90"/>
        <v>1.5</v>
      </c>
      <c r="P202" s="165" t="str">
        <f t="shared" si="91"/>
        <v>6094313739301</v>
      </c>
      <c r="Q202" s="167">
        <f t="shared" si="92"/>
        <v>0.84</v>
      </c>
      <c r="R202" s="167">
        <f t="shared" si="93"/>
        <v>0.84</v>
      </c>
      <c r="S202" s="167">
        <f t="shared" si="94"/>
        <v>0.9</v>
      </c>
      <c r="T202" s="169">
        <f t="shared" si="95"/>
        <v>9755</v>
      </c>
      <c r="U202" s="171">
        <v>0</v>
      </c>
      <c r="V202" s="170">
        <f t="shared" si="96"/>
        <v>0</v>
      </c>
      <c r="W202" s="171">
        <v>0</v>
      </c>
      <c r="X202" s="171">
        <f>(IF(VLOOKUP(VLOOKUP(AS202,[1]MAPPING!$B$16:$D$21,2,1),[1]MAPPING!$C$16:$E$21,2,0)=7000,0,VLOOKUP(VLOOKUP(AS202,[1]MAPPING!$B$16:$D$21,2,1),[1]MAPPING!$C$16:$E$21,2,0)))</f>
        <v>0</v>
      </c>
      <c r="Y202" s="171">
        <f>(K202*VLOOKUP(N202/K202,[1]MAPPING!$B$23:$C$30,2,10))</f>
        <v>0</v>
      </c>
      <c r="Z202" s="172">
        <f t="shared" si="97"/>
        <v>0</v>
      </c>
      <c r="AA202" s="172">
        <f t="shared" si="98"/>
        <v>0</v>
      </c>
      <c r="AB202" s="171">
        <v>0</v>
      </c>
      <c r="AC202" s="171">
        <f t="shared" si="99"/>
        <v>9755</v>
      </c>
      <c r="AD202" s="116">
        <f>ROUND(SUM(T202:AB202)/INVOICE!$I$5,2)</f>
        <v>7</v>
      </c>
      <c r="AF202" s="144" t="s">
        <v>1217</v>
      </c>
      <c r="AG202" s="144" t="s">
        <v>350</v>
      </c>
      <c r="AH202" s="144" t="s">
        <v>1218</v>
      </c>
      <c r="AI202" s="144" t="s">
        <v>1738</v>
      </c>
      <c r="AJ202" s="144" t="s">
        <v>532</v>
      </c>
      <c r="AK202" s="144" t="s">
        <v>533</v>
      </c>
      <c r="AL202" s="144" t="s">
        <v>485</v>
      </c>
      <c r="AM202" s="144" t="s">
        <v>61</v>
      </c>
      <c r="AN202" s="144">
        <v>1</v>
      </c>
      <c r="AO202" s="144">
        <v>0.7</v>
      </c>
      <c r="AP202" s="144">
        <v>1.2</v>
      </c>
      <c r="AQ202" s="144">
        <v>1.2</v>
      </c>
      <c r="AR202" s="144" t="s">
        <v>204</v>
      </c>
      <c r="AS202" s="144">
        <v>137.16</v>
      </c>
      <c r="AT202" s="144" t="s">
        <v>62</v>
      </c>
      <c r="AU202" s="144" t="s">
        <v>62</v>
      </c>
      <c r="AV202" s="144" t="s">
        <v>62</v>
      </c>
      <c r="AW202" s="144" t="s">
        <v>61</v>
      </c>
      <c r="AX202" s="144" t="s">
        <v>61</v>
      </c>
      <c r="AY202" s="144" t="s">
        <v>691</v>
      </c>
      <c r="AZ202" s="144" t="s">
        <v>351</v>
      </c>
      <c r="BA202" s="144" t="s">
        <v>1739</v>
      </c>
      <c r="BB202" s="144" t="s">
        <v>61</v>
      </c>
      <c r="BC202" s="144" t="s">
        <v>63</v>
      </c>
      <c r="BD202" s="146" t="s">
        <v>1740</v>
      </c>
      <c r="BE202" s="144" t="s">
        <v>1741</v>
      </c>
      <c r="BF202" s="146" t="s">
        <v>1741</v>
      </c>
      <c r="BG202" s="144" t="s">
        <v>352</v>
      </c>
      <c r="BH202" s="144" t="s">
        <v>496</v>
      </c>
      <c r="BI202" s="144" t="s">
        <v>354</v>
      </c>
      <c r="BJ202" s="144" t="s">
        <v>208</v>
      </c>
      <c r="BK202" s="144" t="s">
        <v>64</v>
      </c>
      <c r="BL202" s="144" t="s">
        <v>61</v>
      </c>
      <c r="BM202" s="144" t="s">
        <v>209</v>
      </c>
    </row>
    <row r="203" spans="2:65" x14ac:dyDescent="0.3">
      <c r="B203" s="165">
        <f t="shared" si="77"/>
        <v>199</v>
      </c>
      <c r="C203" s="165" t="str">
        <f t="shared" si="78"/>
        <v>LHR</v>
      </c>
      <c r="D203" s="165" t="str">
        <f t="shared" si="79"/>
        <v>2025-09-28</v>
      </c>
      <c r="E203" s="165" t="str">
        <f t="shared" si="80"/>
        <v>99431913910</v>
      </c>
      <c r="F203" s="165" t="str">
        <f t="shared" si="81"/>
        <v>PGB022892416</v>
      </c>
      <c r="G203" s="165" t="str">
        <f t="shared" si="82"/>
        <v>박세연</v>
      </c>
      <c r="H203" s="166" t="str">
        <f t="shared" si="83"/>
        <v>목록(Manifest)</v>
      </c>
      <c r="I203" s="167">
        <f t="shared" si="84"/>
        <v>54.01</v>
      </c>
      <c r="J203" s="166" t="str">
        <f t="shared" si="85"/>
        <v>MODUBUY_UK (NYZ)</v>
      </c>
      <c r="K203" s="165">
        <f t="shared" si="86"/>
        <v>1</v>
      </c>
      <c r="L203" s="168">
        <f t="shared" si="87"/>
        <v>0.3</v>
      </c>
      <c r="M203" s="168">
        <f t="shared" si="88"/>
        <v>0.2</v>
      </c>
      <c r="N203" s="168">
        <f t="shared" si="89"/>
        <v>0.3</v>
      </c>
      <c r="O203" s="168">
        <f t="shared" si="90"/>
        <v>0.5</v>
      </c>
      <c r="P203" s="165" t="str">
        <f t="shared" si="91"/>
        <v>6094313739089</v>
      </c>
      <c r="Q203" s="167">
        <f t="shared" si="92"/>
        <v>0.13999999999999999</v>
      </c>
      <c r="R203" s="167">
        <f t="shared" si="93"/>
        <v>0.3</v>
      </c>
      <c r="S203" s="167">
        <f t="shared" si="94"/>
        <v>0.30000000000000004</v>
      </c>
      <c r="T203" s="169">
        <f t="shared" si="95"/>
        <v>6785</v>
      </c>
      <c r="U203" s="171">
        <v>0</v>
      </c>
      <c r="V203" s="170">
        <f t="shared" si="96"/>
        <v>0</v>
      </c>
      <c r="W203" s="171">
        <v>0</v>
      </c>
      <c r="X203" s="171">
        <f>(IF(VLOOKUP(VLOOKUP(AS203,[1]MAPPING!$B$16:$D$21,2,1),[1]MAPPING!$C$16:$E$21,2,0)=7000,0,VLOOKUP(VLOOKUP(AS203,[1]MAPPING!$B$16:$D$21,2,1),[1]MAPPING!$C$16:$E$21,2,0)))</f>
        <v>0</v>
      </c>
      <c r="Y203" s="171">
        <f>(K203*VLOOKUP(N203/K203,[1]MAPPING!$B$23:$C$30,2,10))</f>
        <v>0</v>
      </c>
      <c r="Z203" s="172">
        <f t="shared" si="97"/>
        <v>0</v>
      </c>
      <c r="AA203" s="172">
        <f t="shared" si="98"/>
        <v>0</v>
      </c>
      <c r="AB203" s="171">
        <v>0</v>
      </c>
      <c r="AC203" s="171">
        <f t="shared" si="99"/>
        <v>6785</v>
      </c>
      <c r="AD203" s="116">
        <f>ROUND(SUM(T203:AB203)/INVOICE!$I$5,2)</f>
        <v>4.87</v>
      </c>
      <c r="AF203" s="144" t="s">
        <v>1217</v>
      </c>
      <c r="AG203" s="144" t="s">
        <v>350</v>
      </c>
      <c r="AH203" s="144" t="s">
        <v>1218</v>
      </c>
      <c r="AI203" s="144" t="s">
        <v>1742</v>
      </c>
      <c r="AJ203" s="144" t="s">
        <v>1743</v>
      </c>
      <c r="AK203" s="144" t="s">
        <v>1744</v>
      </c>
      <c r="AL203" s="144" t="s">
        <v>1745</v>
      </c>
      <c r="AM203" s="144" t="s">
        <v>61</v>
      </c>
      <c r="AN203" s="144">
        <v>1</v>
      </c>
      <c r="AO203" s="144">
        <v>0.3</v>
      </c>
      <c r="AP203" s="144">
        <v>0.2</v>
      </c>
      <c r="AQ203" s="144">
        <v>0.3</v>
      </c>
      <c r="AR203" s="144" t="s">
        <v>204</v>
      </c>
      <c r="AS203" s="144">
        <v>54.01</v>
      </c>
      <c r="AT203" s="144" t="s">
        <v>61</v>
      </c>
      <c r="AU203" s="144" t="s">
        <v>61</v>
      </c>
      <c r="AV203" s="144" t="s">
        <v>61</v>
      </c>
      <c r="AW203" s="144" t="s">
        <v>61</v>
      </c>
      <c r="AX203" s="144" t="s">
        <v>61</v>
      </c>
      <c r="AY203" s="144" t="s">
        <v>691</v>
      </c>
      <c r="AZ203" s="144" t="s">
        <v>351</v>
      </c>
      <c r="BA203" s="144" t="s">
        <v>1588</v>
      </c>
      <c r="BB203" s="144" t="s">
        <v>61</v>
      </c>
      <c r="BC203" s="144" t="s">
        <v>63</v>
      </c>
      <c r="BD203" s="146" t="s">
        <v>1746</v>
      </c>
      <c r="BE203" s="144" t="s">
        <v>1747</v>
      </c>
      <c r="BF203" s="146" t="s">
        <v>1747</v>
      </c>
      <c r="BG203" s="144" t="s">
        <v>352</v>
      </c>
      <c r="BH203" s="144" t="s">
        <v>496</v>
      </c>
      <c r="BI203" s="144" t="s">
        <v>354</v>
      </c>
      <c r="BJ203" s="144" t="s">
        <v>208</v>
      </c>
      <c r="BK203" s="144" t="s">
        <v>64</v>
      </c>
      <c r="BL203" s="144" t="s">
        <v>61</v>
      </c>
      <c r="BM203" s="144" t="s">
        <v>209</v>
      </c>
    </row>
    <row r="204" spans="2:65" x14ac:dyDescent="0.3">
      <c r="B204" s="165">
        <f t="shared" si="77"/>
        <v>200</v>
      </c>
      <c r="C204" s="165" t="str">
        <f t="shared" si="78"/>
        <v>LHR</v>
      </c>
      <c r="D204" s="165" t="str">
        <f t="shared" si="79"/>
        <v>2025-09-28</v>
      </c>
      <c r="E204" s="165" t="str">
        <f t="shared" si="80"/>
        <v>99431913910</v>
      </c>
      <c r="F204" s="165" t="str">
        <f t="shared" si="81"/>
        <v>PGB022880291</v>
      </c>
      <c r="G204" s="165" t="str">
        <f t="shared" si="82"/>
        <v>정혜승</v>
      </c>
      <c r="H204" s="166" t="str">
        <f t="shared" si="83"/>
        <v>목록(Manifest)</v>
      </c>
      <c r="I204" s="167">
        <f t="shared" si="84"/>
        <v>32.33</v>
      </c>
      <c r="J204" s="166" t="str">
        <f t="shared" si="85"/>
        <v>MODUBUY_UK (NYZ)</v>
      </c>
      <c r="K204" s="165">
        <f t="shared" si="86"/>
        <v>1</v>
      </c>
      <c r="L204" s="168">
        <f t="shared" si="87"/>
        <v>0.5</v>
      </c>
      <c r="M204" s="168">
        <f t="shared" si="88"/>
        <v>0.2</v>
      </c>
      <c r="N204" s="168">
        <f t="shared" si="89"/>
        <v>0.5</v>
      </c>
      <c r="O204" s="168">
        <f t="shared" si="90"/>
        <v>0.5</v>
      </c>
      <c r="P204" s="165" t="str">
        <f t="shared" si="91"/>
        <v>6094314079542</v>
      </c>
      <c r="Q204" s="167">
        <f t="shared" si="92"/>
        <v>0.13999999999999999</v>
      </c>
      <c r="R204" s="167">
        <f t="shared" si="93"/>
        <v>0.5</v>
      </c>
      <c r="S204" s="167">
        <f t="shared" si="94"/>
        <v>0.5</v>
      </c>
      <c r="T204" s="169">
        <f t="shared" si="95"/>
        <v>7775</v>
      </c>
      <c r="U204" s="171">
        <v>0</v>
      </c>
      <c r="V204" s="170">
        <f t="shared" si="96"/>
        <v>0</v>
      </c>
      <c r="W204" s="171">
        <v>0</v>
      </c>
      <c r="X204" s="171">
        <f>(IF(VLOOKUP(VLOOKUP(AS204,[1]MAPPING!$B$16:$D$21,2,1),[1]MAPPING!$C$16:$E$21,2,0)=7000,0,VLOOKUP(VLOOKUP(AS204,[1]MAPPING!$B$16:$D$21,2,1),[1]MAPPING!$C$16:$E$21,2,0)))</f>
        <v>0</v>
      </c>
      <c r="Y204" s="171">
        <f>(K204*VLOOKUP(N204/K204,[1]MAPPING!$B$23:$C$30,2,10))</f>
        <v>0</v>
      </c>
      <c r="Z204" s="172">
        <f t="shared" si="97"/>
        <v>0</v>
      </c>
      <c r="AA204" s="172">
        <f t="shared" si="98"/>
        <v>0</v>
      </c>
      <c r="AB204" s="171">
        <v>0</v>
      </c>
      <c r="AC204" s="171">
        <f t="shared" si="99"/>
        <v>7775</v>
      </c>
      <c r="AD204" s="116">
        <f>ROUND(SUM(T204:AB204)/INVOICE!$I$5,2)</f>
        <v>5.58</v>
      </c>
      <c r="AF204" s="144" t="s">
        <v>1217</v>
      </c>
      <c r="AG204" s="144" t="s">
        <v>350</v>
      </c>
      <c r="AH204" s="144" t="s">
        <v>1218</v>
      </c>
      <c r="AI204" s="144" t="s">
        <v>1748</v>
      </c>
      <c r="AJ204" s="144" t="s">
        <v>1749</v>
      </c>
      <c r="AK204" s="144" t="s">
        <v>1750</v>
      </c>
      <c r="AL204" s="144" t="s">
        <v>1751</v>
      </c>
      <c r="AM204" s="144" t="s">
        <v>61</v>
      </c>
      <c r="AN204" s="144">
        <v>1</v>
      </c>
      <c r="AO204" s="144">
        <v>0.5</v>
      </c>
      <c r="AP204" s="144">
        <v>0.2</v>
      </c>
      <c r="AQ204" s="144">
        <v>0.5</v>
      </c>
      <c r="AR204" s="144" t="s">
        <v>204</v>
      </c>
      <c r="AS204" s="144">
        <v>32.33</v>
      </c>
      <c r="AT204" s="144" t="s">
        <v>62</v>
      </c>
      <c r="AU204" s="144" t="s">
        <v>62</v>
      </c>
      <c r="AV204" s="144" t="s">
        <v>62</v>
      </c>
      <c r="AW204" s="144" t="s">
        <v>61</v>
      </c>
      <c r="AX204" s="144" t="s">
        <v>61</v>
      </c>
      <c r="AY204" s="144" t="s">
        <v>691</v>
      </c>
      <c r="AZ204" s="144" t="s">
        <v>351</v>
      </c>
      <c r="BA204" s="144" t="s">
        <v>1752</v>
      </c>
      <c r="BB204" s="144" t="s">
        <v>61</v>
      </c>
      <c r="BC204" s="144" t="s">
        <v>63</v>
      </c>
      <c r="BD204" s="146" t="s">
        <v>1753</v>
      </c>
      <c r="BE204" s="144" t="s">
        <v>1754</v>
      </c>
      <c r="BF204" s="146" t="s">
        <v>1754</v>
      </c>
      <c r="BG204" s="144" t="s">
        <v>352</v>
      </c>
      <c r="BH204" s="144" t="s">
        <v>496</v>
      </c>
      <c r="BI204" s="144" t="s">
        <v>354</v>
      </c>
      <c r="BJ204" s="144" t="s">
        <v>208</v>
      </c>
      <c r="BK204" s="144" t="s">
        <v>64</v>
      </c>
      <c r="BL204" s="144" t="s">
        <v>61</v>
      </c>
      <c r="BM204" s="144" t="s">
        <v>209</v>
      </c>
    </row>
    <row r="205" spans="2:65" x14ac:dyDescent="0.3">
      <c r="B205" s="165">
        <f t="shared" si="77"/>
        <v>201</v>
      </c>
      <c r="C205" s="165" t="str">
        <f t="shared" si="78"/>
        <v>LHR</v>
      </c>
      <c r="D205" s="165" t="str">
        <f t="shared" si="79"/>
        <v>2025-09-28</v>
      </c>
      <c r="E205" s="165" t="str">
        <f t="shared" si="80"/>
        <v>99431913910</v>
      </c>
      <c r="F205" s="165" t="str">
        <f t="shared" si="81"/>
        <v>PGB022884983</v>
      </c>
      <c r="G205" s="165" t="str">
        <f t="shared" si="82"/>
        <v>김은솔</v>
      </c>
      <c r="H205" s="166" t="str">
        <f t="shared" si="83"/>
        <v>목록(Manifest)</v>
      </c>
      <c r="I205" s="167">
        <f t="shared" si="84"/>
        <v>33.409999999999997</v>
      </c>
      <c r="J205" s="166" t="str">
        <f t="shared" si="85"/>
        <v>MODUBUY_UK (NYZ)</v>
      </c>
      <c r="K205" s="165">
        <f t="shared" si="86"/>
        <v>1</v>
      </c>
      <c r="L205" s="168">
        <f t="shared" si="87"/>
        <v>0.3</v>
      </c>
      <c r="M205" s="168">
        <f t="shared" si="88"/>
        <v>0.2</v>
      </c>
      <c r="N205" s="168">
        <f t="shared" si="89"/>
        <v>0.3</v>
      </c>
      <c r="O205" s="168">
        <f t="shared" si="90"/>
        <v>0.5</v>
      </c>
      <c r="P205" s="165" t="str">
        <f t="shared" si="91"/>
        <v>6094313737287</v>
      </c>
      <c r="Q205" s="167">
        <f t="shared" si="92"/>
        <v>0.13999999999999999</v>
      </c>
      <c r="R205" s="167">
        <f t="shared" si="93"/>
        <v>0.3</v>
      </c>
      <c r="S205" s="167">
        <f t="shared" si="94"/>
        <v>0.30000000000000004</v>
      </c>
      <c r="T205" s="169">
        <f t="shared" si="95"/>
        <v>6785</v>
      </c>
      <c r="U205" s="171">
        <v>0</v>
      </c>
      <c r="V205" s="170">
        <f t="shared" si="96"/>
        <v>0</v>
      </c>
      <c r="W205" s="171">
        <v>0</v>
      </c>
      <c r="X205" s="171">
        <f>(IF(VLOOKUP(VLOOKUP(AS205,[1]MAPPING!$B$16:$D$21,2,1),[1]MAPPING!$C$16:$E$21,2,0)=7000,0,VLOOKUP(VLOOKUP(AS205,[1]MAPPING!$B$16:$D$21,2,1),[1]MAPPING!$C$16:$E$21,2,0)))</f>
        <v>0</v>
      </c>
      <c r="Y205" s="171">
        <f>(K205*VLOOKUP(N205/K205,[1]MAPPING!$B$23:$C$30,2,10))</f>
        <v>0</v>
      </c>
      <c r="Z205" s="172">
        <f t="shared" si="97"/>
        <v>0</v>
      </c>
      <c r="AA205" s="172">
        <f t="shared" si="98"/>
        <v>0</v>
      </c>
      <c r="AB205" s="171">
        <v>0</v>
      </c>
      <c r="AC205" s="171">
        <f t="shared" si="99"/>
        <v>6785</v>
      </c>
      <c r="AD205" s="116">
        <f>ROUND(SUM(T205:AB205)/INVOICE!$I$5,2)</f>
        <v>4.87</v>
      </c>
      <c r="AF205" s="144" t="s">
        <v>1217</v>
      </c>
      <c r="AG205" s="144" t="s">
        <v>350</v>
      </c>
      <c r="AH205" s="144" t="s">
        <v>1218</v>
      </c>
      <c r="AI205" s="144" t="s">
        <v>1755</v>
      </c>
      <c r="AJ205" s="144" t="s">
        <v>1756</v>
      </c>
      <c r="AK205" s="144" t="s">
        <v>1757</v>
      </c>
      <c r="AL205" s="144" t="s">
        <v>1758</v>
      </c>
      <c r="AM205" s="144" t="s">
        <v>61</v>
      </c>
      <c r="AN205" s="144">
        <v>1</v>
      </c>
      <c r="AO205" s="144">
        <v>0.3</v>
      </c>
      <c r="AP205" s="144">
        <v>0.2</v>
      </c>
      <c r="AQ205" s="144">
        <v>0.3</v>
      </c>
      <c r="AR205" s="144" t="s">
        <v>204</v>
      </c>
      <c r="AS205" s="144">
        <v>33.409999999999997</v>
      </c>
      <c r="AT205" s="144" t="s">
        <v>62</v>
      </c>
      <c r="AU205" s="144" t="s">
        <v>62</v>
      </c>
      <c r="AV205" s="144" t="s">
        <v>62</v>
      </c>
      <c r="AW205" s="144" t="s">
        <v>61</v>
      </c>
      <c r="AX205" s="144" t="s">
        <v>61</v>
      </c>
      <c r="AY205" s="144" t="s">
        <v>691</v>
      </c>
      <c r="AZ205" s="144" t="s">
        <v>351</v>
      </c>
      <c r="BA205" s="144" t="s">
        <v>1588</v>
      </c>
      <c r="BB205" s="144" t="s">
        <v>61</v>
      </c>
      <c r="BC205" s="144" t="s">
        <v>63</v>
      </c>
      <c r="BD205" s="146" t="s">
        <v>1759</v>
      </c>
      <c r="BE205" s="144" t="s">
        <v>1760</v>
      </c>
      <c r="BF205" s="146" t="s">
        <v>1760</v>
      </c>
      <c r="BG205" s="144" t="s">
        <v>352</v>
      </c>
      <c r="BH205" s="144" t="s">
        <v>496</v>
      </c>
      <c r="BI205" s="144" t="s">
        <v>354</v>
      </c>
      <c r="BJ205" s="144" t="s">
        <v>208</v>
      </c>
      <c r="BK205" s="144" t="s">
        <v>64</v>
      </c>
      <c r="BL205" s="144" t="s">
        <v>61</v>
      </c>
      <c r="BM205" s="144" t="s">
        <v>209</v>
      </c>
    </row>
    <row r="206" spans="2:65" x14ac:dyDescent="0.3">
      <c r="B206" s="165">
        <f t="shared" si="77"/>
        <v>202</v>
      </c>
      <c r="C206" s="165" t="str">
        <f t="shared" si="78"/>
        <v>LHR</v>
      </c>
      <c r="D206" s="165" t="str">
        <f t="shared" si="79"/>
        <v>2025-09-28</v>
      </c>
      <c r="E206" s="165" t="str">
        <f t="shared" si="80"/>
        <v>99431913910</v>
      </c>
      <c r="F206" s="165" t="str">
        <f t="shared" si="81"/>
        <v>PGB022855989</v>
      </c>
      <c r="G206" s="165" t="str">
        <f t="shared" si="82"/>
        <v>성예지</v>
      </c>
      <c r="H206" s="166" t="str">
        <f t="shared" si="83"/>
        <v>목록(Manifest)</v>
      </c>
      <c r="I206" s="167">
        <f t="shared" si="84"/>
        <v>66.819999999999993</v>
      </c>
      <c r="J206" s="166" t="str">
        <f t="shared" si="85"/>
        <v>MODUBUY_UK (NYZ)</v>
      </c>
      <c r="K206" s="165">
        <f t="shared" si="86"/>
        <v>1</v>
      </c>
      <c r="L206" s="168">
        <f t="shared" si="87"/>
        <v>0.4</v>
      </c>
      <c r="M206" s="168">
        <f t="shared" si="88"/>
        <v>0.2</v>
      </c>
      <c r="N206" s="168">
        <f t="shared" si="89"/>
        <v>0.4</v>
      </c>
      <c r="O206" s="168">
        <f t="shared" si="90"/>
        <v>0.5</v>
      </c>
      <c r="P206" s="165" t="str">
        <f t="shared" si="91"/>
        <v>6094313739086</v>
      </c>
      <c r="Q206" s="167">
        <f t="shared" si="92"/>
        <v>0.13999999999999999</v>
      </c>
      <c r="R206" s="167">
        <f t="shared" si="93"/>
        <v>0.4</v>
      </c>
      <c r="S206" s="167">
        <f t="shared" si="94"/>
        <v>0.4</v>
      </c>
      <c r="T206" s="169">
        <f t="shared" si="95"/>
        <v>7280</v>
      </c>
      <c r="U206" s="171">
        <v>0</v>
      </c>
      <c r="V206" s="170">
        <f t="shared" si="96"/>
        <v>0</v>
      </c>
      <c r="W206" s="171">
        <v>0</v>
      </c>
      <c r="X206" s="171">
        <f>(IF(VLOOKUP(VLOOKUP(AS206,[1]MAPPING!$B$16:$D$21,2,1),[1]MAPPING!$C$16:$E$21,2,0)=7000,0,VLOOKUP(VLOOKUP(AS206,[1]MAPPING!$B$16:$D$21,2,1),[1]MAPPING!$C$16:$E$21,2,0)))</f>
        <v>0</v>
      </c>
      <c r="Y206" s="171">
        <f>(K206*VLOOKUP(N206/K206,[1]MAPPING!$B$23:$C$30,2,10))</f>
        <v>0</v>
      </c>
      <c r="Z206" s="172">
        <f t="shared" si="97"/>
        <v>0</v>
      </c>
      <c r="AA206" s="172">
        <f t="shared" si="98"/>
        <v>0</v>
      </c>
      <c r="AB206" s="171">
        <v>0</v>
      </c>
      <c r="AC206" s="171">
        <f t="shared" si="99"/>
        <v>7280</v>
      </c>
      <c r="AD206" s="116">
        <f>ROUND(SUM(T206:AB206)/INVOICE!$I$5,2)</f>
        <v>5.22</v>
      </c>
      <c r="AF206" s="144" t="s">
        <v>1217</v>
      </c>
      <c r="AG206" s="144" t="s">
        <v>350</v>
      </c>
      <c r="AH206" s="144" t="s">
        <v>1218</v>
      </c>
      <c r="AI206" s="144" t="s">
        <v>1761</v>
      </c>
      <c r="AJ206" s="144" t="s">
        <v>1762</v>
      </c>
      <c r="AK206" s="144" t="s">
        <v>1763</v>
      </c>
      <c r="AL206" s="144" t="s">
        <v>1764</v>
      </c>
      <c r="AM206" s="144" t="s">
        <v>61</v>
      </c>
      <c r="AN206" s="144">
        <v>1</v>
      </c>
      <c r="AO206" s="144">
        <v>0.4</v>
      </c>
      <c r="AP206" s="144">
        <v>0.2</v>
      </c>
      <c r="AQ206" s="144">
        <v>0.4</v>
      </c>
      <c r="AR206" s="144" t="s">
        <v>204</v>
      </c>
      <c r="AS206" s="144">
        <v>66.819999999999993</v>
      </c>
      <c r="AT206" s="144" t="s">
        <v>62</v>
      </c>
      <c r="AU206" s="144" t="s">
        <v>62</v>
      </c>
      <c r="AV206" s="144" t="s">
        <v>62</v>
      </c>
      <c r="AW206" s="144" t="s">
        <v>61</v>
      </c>
      <c r="AX206" s="144" t="s">
        <v>61</v>
      </c>
      <c r="AY206" s="144" t="s">
        <v>691</v>
      </c>
      <c r="AZ206" s="144" t="s">
        <v>351</v>
      </c>
      <c r="BA206" s="144" t="s">
        <v>1588</v>
      </c>
      <c r="BB206" s="144" t="s">
        <v>61</v>
      </c>
      <c r="BC206" s="144" t="s">
        <v>63</v>
      </c>
      <c r="BD206" s="146" t="s">
        <v>1765</v>
      </c>
      <c r="BE206" s="144" t="s">
        <v>1766</v>
      </c>
      <c r="BF206" s="146" t="s">
        <v>1766</v>
      </c>
      <c r="BG206" s="144" t="s">
        <v>352</v>
      </c>
      <c r="BH206" s="144" t="s">
        <v>496</v>
      </c>
      <c r="BI206" s="144" t="s">
        <v>354</v>
      </c>
      <c r="BJ206" s="144" t="s">
        <v>208</v>
      </c>
      <c r="BK206" s="144" t="s">
        <v>64</v>
      </c>
      <c r="BL206" s="144" t="s">
        <v>61</v>
      </c>
      <c r="BM206" s="144" t="s">
        <v>209</v>
      </c>
    </row>
    <row r="207" spans="2:65" x14ac:dyDescent="0.3">
      <c r="B207" s="165">
        <f t="shared" si="77"/>
        <v>203</v>
      </c>
      <c r="C207" s="165" t="str">
        <f t="shared" si="78"/>
        <v>LHR</v>
      </c>
      <c r="D207" s="165" t="str">
        <f t="shared" si="79"/>
        <v>2025-09-28</v>
      </c>
      <c r="E207" s="165" t="str">
        <f t="shared" si="80"/>
        <v>99431913910</v>
      </c>
      <c r="F207" s="165" t="str">
        <f t="shared" si="81"/>
        <v>PGB022887984</v>
      </c>
      <c r="G207" s="165" t="str">
        <f t="shared" si="82"/>
        <v>조진희</v>
      </c>
      <c r="H207" s="166" t="str">
        <f t="shared" si="83"/>
        <v>일반(NORMAL)</v>
      </c>
      <c r="I207" s="167">
        <f t="shared" si="84"/>
        <v>115.89</v>
      </c>
      <c r="J207" s="166" t="str">
        <f t="shared" si="85"/>
        <v>MODUBUY_UK (NYZ)</v>
      </c>
      <c r="K207" s="165">
        <f t="shared" si="86"/>
        <v>1</v>
      </c>
      <c r="L207" s="168">
        <f t="shared" si="87"/>
        <v>0.5</v>
      </c>
      <c r="M207" s="168">
        <f t="shared" si="88"/>
        <v>0.2</v>
      </c>
      <c r="N207" s="168">
        <f t="shared" si="89"/>
        <v>0.5</v>
      </c>
      <c r="O207" s="168">
        <f t="shared" si="90"/>
        <v>0.5</v>
      </c>
      <c r="P207" s="165" t="str">
        <f t="shared" si="91"/>
        <v>6094314080811</v>
      </c>
      <c r="Q207" s="167">
        <f t="shared" si="92"/>
        <v>0.13999999999999999</v>
      </c>
      <c r="R207" s="167">
        <f t="shared" si="93"/>
        <v>0.5</v>
      </c>
      <c r="S207" s="167">
        <f t="shared" si="94"/>
        <v>0.5</v>
      </c>
      <c r="T207" s="169">
        <f t="shared" si="95"/>
        <v>7775</v>
      </c>
      <c r="U207" s="171">
        <v>0</v>
      </c>
      <c r="V207" s="170">
        <f t="shared" si="96"/>
        <v>0</v>
      </c>
      <c r="W207" s="171">
        <v>0</v>
      </c>
      <c r="X207" s="171">
        <f>(IF(VLOOKUP(VLOOKUP(AS207,[1]MAPPING!$B$16:$D$21,2,1),[1]MAPPING!$C$16:$E$21,2,0)=7000,0,VLOOKUP(VLOOKUP(AS207,[1]MAPPING!$B$16:$D$21,2,1),[1]MAPPING!$C$16:$E$21,2,0)))</f>
        <v>0</v>
      </c>
      <c r="Y207" s="171">
        <f>(K207*VLOOKUP(N207/K207,[1]MAPPING!$B$23:$C$30,2,10))</f>
        <v>0</v>
      </c>
      <c r="Z207" s="172">
        <f t="shared" si="97"/>
        <v>0</v>
      </c>
      <c r="AA207" s="172">
        <f t="shared" si="98"/>
        <v>0</v>
      </c>
      <c r="AB207" s="171">
        <v>0</v>
      </c>
      <c r="AC207" s="171">
        <f t="shared" si="99"/>
        <v>7775</v>
      </c>
      <c r="AD207" s="116">
        <f>ROUND(SUM(T207:AB207)/INVOICE!$I$5,2)</f>
        <v>5.58</v>
      </c>
      <c r="AF207" s="144" t="s">
        <v>1217</v>
      </c>
      <c r="AG207" s="144" t="s">
        <v>350</v>
      </c>
      <c r="AH207" s="144" t="s">
        <v>1218</v>
      </c>
      <c r="AI207" s="144" t="s">
        <v>1767</v>
      </c>
      <c r="AJ207" s="144" t="s">
        <v>1430</v>
      </c>
      <c r="AK207" s="144" t="s">
        <v>1431</v>
      </c>
      <c r="AL207" s="144" t="s">
        <v>1432</v>
      </c>
      <c r="AM207" s="144" t="s">
        <v>1768</v>
      </c>
      <c r="AN207" s="144">
        <v>1</v>
      </c>
      <c r="AO207" s="144">
        <v>0.5</v>
      </c>
      <c r="AP207" s="144">
        <v>0.2</v>
      </c>
      <c r="AQ207" s="144">
        <v>0.5</v>
      </c>
      <c r="AR207" s="144" t="s">
        <v>68</v>
      </c>
      <c r="AS207" s="144">
        <v>115.89</v>
      </c>
      <c r="AT207" s="144" t="s">
        <v>61</v>
      </c>
      <c r="AU207" s="144" t="s">
        <v>61</v>
      </c>
      <c r="AV207" s="144" t="s">
        <v>61</v>
      </c>
      <c r="AW207" s="144" t="s">
        <v>61</v>
      </c>
      <c r="AX207" s="144" t="s">
        <v>61</v>
      </c>
      <c r="AY207" s="144" t="s">
        <v>691</v>
      </c>
      <c r="AZ207" s="144" t="s">
        <v>351</v>
      </c>
      <c r="BA207" s="144" t="s">
        <v>1412</v>
      </c>
      <c r="BB207" s="144" t="s">
        <v>61</v>
      </c>
      <c r="BC207" s="144" t="s">
        <v>63</v>
      </c>
      <c r="BD207" s="146" t="s">
        <v>1769</v>
      </c>
      <c r="BE207" s="144" t="s">
        <v>1770</v>
      </c>
      <c r="BF207" s="146" t="s">
        <v>1770</v>
      </c>
      <c r="BG207" s="144" t="s">
        <v>352</v>
      </c>
      <c r="BH207" s="144" t="s">
        <v>496</v>
      </c>
      <c r="BI207" s="144" t="s">
        <v>354</v>
      </c>
      <c r="BJ207" s="144" t="s">
        <v>208</v>
      </c>
      <c r="BK207" s="144" t="s">
        <v>64</v>
      </c>
      <c r="BL207" s="144" t="s">
        <v>61</v>
      </c>
      <c r="BM207" s="144" t="s">
        <v>209</v>
      </c>
    </row>
    <row r="208" spans="2:65" x14ac:dyDescent="0.3">
      <c r="B208" s="165">
        <f t="shared" si="77"/>
        <v>204</v>
      </c>
      <c r="C208" s="165" t="str">
        <f t="shared" si="78"/>
        <v>LHR</v>
      </c>
      <c r="D208" s="165" t="str">
        <f t="shared" si="79"/>
        <v>2025-09-28</v>
      </c>
      <c r="E208" s="165" t="str">
        <f t="shared" si="80"/>
        <v>99431913910</v>
      </c>
      <c r="F208" s="165" t="str">
        <f t="shared" si="81"/>
        <v>PGB022876683</v>
      </c>
      <c r="G208" s="165" t="str">
        <f t="shared" si="82"/>
        <v>노정</v>
      </c>
      <c r="H208" s="166" t="str">
        <f t="shared" si="83"/>
        <v>목록(Manifest)</v>
      </c>
      <c r="I208" s="167">
        <f t="shared" si="84"/>
        <v>128.25</v>
      </c>
      <c r="J208" s="166" t="str">
        <f t="shared" si="85"/>
        <v>MODUBUY_UK (NYZ)</v>
      </c>
      <c r="K208" s="165">
        <f t="shared" si="86"/>
        <v>1</v>
      </c>
      <c r="L208" s="168">
        <f t="shared" si="87"/>
        <v>1</v>
      </c>
      <c r="M208" s="168">
        <f t="shared" si="88"/>
        <v>0.2</v>
      </c>
      <c r="N208" s="168">
        <f t="shared" si="89"/>
        <v>1</v>
      </c>
      <c r="O208" s="168">
        <f t="shared" si="90"/>
        <v>1</v>
      </c>
      <c r="P208" s="165" t="str">
        <f t="shared" si="91"/>
        <v>6094313738154</v>
      </c>
      <c r="Q208" s="167">
        <f t="shared" si="92"/>
        <v>0.13999999999999999</v>
      </c>
      <c r="R208" s="167">
        <f t="shared" si="93"/>
        <v>1</v>
      </c>
      <c r="S208" s="167">
        <f t="shared" si="94"/>
        <v>1</v>
      </c>
      <c r="T208" s="169">
        <f t="shared" si="95"/>
        <v>10250</v>
      </c>
      <c r="U208" s="171">
        <v>0</v>
      </c>
      <c r="V208" s="170">
        <f t="shared" si="96"/>
        <v>0</v>
      </c>
      <c r="W208" s="171">
        <v>0</v>
      </c>
      <c r="X208" s="171">
        <f>(IF(VLOOKUP(VLOOKUP(AS208,[1]MAPPING!$B$16:$D$21,2,1),[1]MAPPING!$C$16:$E$21,2,0)=7000,0,VLOOKUP(VLOOKUP(AS208,[1]MAPPING!$B$16:$D$21,2,1),[1]MAPPING!$C$16:$E$21,2,0)))</f>
        <v>0</v>
      </c>
      <c r="Y208" s="171">
        <f>(K208*VLOOKUP(N208/K208,[1]MAPPING!$B$23:$C$30,2,10))</f>
        <v>0</v>
      </c>
      <c r="Z208" s="172">
        <f t="shared" si="97"/>
        <v>0</v>
      </c>
      <c r="AA208" s="172">
        <f t="shared" si="98"/>
        <v>0</v>
      </c>
      <c r="AB208" s="171">
        <v>0</v>
      </c>
      <c r="AC208" s="171">
        <f t="shared" si="99"/>
        <v>10250</v>
      </c>
      <c r="AD208" s="116">
        <f>ROUND(SUM(T208:AB208)/INVOICE!$I$5,2)</f>
        <v>7.35</v>
      </c>
      <c r="AF208" s="144" t="s">
        <v>1217</v>
      </c>
      <c r="AG208" s="144" t="s">
        <v>350</v>
      </c>
      <c r="AH208" s="144" t="s">
        <v>1218</v>
      </c>
      <c r="AI208" s="144" t="s">
        <v>1771</v>
      </c>
      <c r="AJ208" s="144" t="s">
        <v>1772</v>
      </c>
      <c r="AK208" s="144" t="s">
        <v>1773</v>
      </c>
      <c r="AL208" s="144" t="s">
        <v>1774</v>
      </c>
      <c r="AM208" s="144" t="s">
        <v>61</v>
      </c>
      <c r="AN208" s="144">
        <v>1</v>
      </c>
      <c r="AO208" s="144">
        <v>1</v>
      </c>
      <c r="AP208" s="144">
        <v>0.2</v>
      </c>
      <c r="AQ208" s="144">
        <v>1</v>
      </c>
      <c r="AR208" s="144" t="s">
        <v>204</v>
      </c>
      <c r="AS208" s="144">
        <v>128.25</v>
      </c>
      <c r="AT208" s="144" t="s">
        <v>62</v>
      </c>
      <c r="AU208" s="144" t="s">
        <v>62</v>
      </c>
      <c r="AV208" s="144" t="s">
        <v>62</v>
      </c>
      <c r="AW208" s="144" t="s">
        <v>61</v>
      </c>
      <c r="AX208" s="144" t="s">
        <v>61</v>
      </c>
      <c r="AY208" s="144" t="s">
        <v>691</v>
      </c>
      <c r="AZ208" s="144" t="s">
        <v>351</v>
      </c>
      <c r="BA208" s="144" t="s">
        <v>1775</v>
      </c>
      <c r="BB208" s="144" t="s">
        <v>61</v>
      </c>
      <c r="BC208" s="144" t="s">
        <v>63</v>
      </c>
      <c r="BD208" s="146" t="s">
        <v>1776</v>
      </c>
      <c r="BE208" s="144" t="s">
        <v>1777</v>
      </c>
      <c r="BF208" s="146" t="s">
        <v>1777</v>
      </c>
      <c r="BG208" s="144" t="s">
        <v>352</v>
      </c>
      <c r="BH208" s="144" t="s">
        <v>496</v>
      </c>
      <c r="BI208" s="144" t="s">
        <v>354</v>
      </c>
      <c r="BJ208" s="144" t="s">
        <v>208</v>
      </c>
      <c r="BK208" s="144" t="s">
        <v>64</v>
      </c>
      <c r="BL208" s="144" t="s">
        <v>61</v>
      </c>
      <c r="BM208" s="144" t="s">
        <v>209</v>
      </c>
    </row>
    <row r="209" spans="2:65" x14ac:dyDescent="0.3">
      <c r="B209" s="165">
        <f t="shared" si="77"/>
        <v>205</v>
      </c>
      <c r="C209" s="165" t="str">
        <f t="shared" si="78"/>
        <v>LHR</v>
      </c>
      <c r="D209" s="165" t="str">
        <f t="shared" si="79"/>
        <v>2025-09-28</v>
      </c>
      <c r="E209" s="165" t="str">
        <f t="shared" si="80"/>
        <v>99431913910</v>
      </c>
      <c r="F209" s="165" t="str">
        <f t="shared" si="81"/>
        <v>PGB022886562</v>
      </c>
      <c r="G209" s="165" t="str">
        <f t="shared" si="82"/>
        <v>강동혁</v>
      </c>
      <c r="H209" s="166" t="str">
        <f t="shared" si="83"/>
        <v>목록(Manifest)</v>
      </c>
      <c r="I209" s="167">
        <f t="shared" si="84"/>
        <v>113.47</v>
      </c>
      <c r="J209" s="166" t="str">
        <f t="shared" si="85"/>
        <v>MODUBUY_UK (NYZ)</v>
      </c>
      <c r="K209" s="165">
        <f t="shared" si="86"/>
        <v>1</v>
      </c>
      <c r="L209" s="168">
        <f t="shared" si="87"/>
        <v>1.7</v>
      </c>
      <c r="M209" s="168">
        <f t="shared" si="88"/>
        <v>0.2</v>
      </c>
      <c r="N209" s="168">
        <f t="shared" si="89"/>
        <v>1.7</v>
      </c>
      <c r="O209" s="168">
        <f t="shared" si="90"/>
        <v>2</v>
      </c>
      <c r="P209" s="165" t="str">
        <f t="shared" si="91"/>
        <v>6094313737918</v>
      </c>
      <c r="Q209" s="167">
        <f t="shared" si="92"/>
        <v>0.13999999999999999</v>
      </c>
      <c r="R209" s="167">
        <f t="shared" si="93"/>
        <v>1.7</v>
      </c>
      <c r="S209" s="167">
        <f t="shared" si="94"/>
        <v>1.7000000000000002</v>
      </c>
      <c r="T209" s="169">
        <f t="shared" si="95"/>
        <v>13715</v>
      </c>
      <c r="U209" s="171">
        <v>0</v>
      </c>
      <c r="V209" s="170">
        <f t="shared" si="96"/>
        <v>0</v>
      </c>
      <c r="W209" s="171">
        <v>0</v>
      </c>
      <c r="X209" s="171">
        <f>(IF(VLOOKUP(VLOOKUP(AS209,[1]MAPPING!$B$16:$D$21,2,1),[1]MAPPING!$C$16:$E$21,2,0)=7000,0,VLOOKUP(VLOOKUP(AS209,[1]MAPPING!$B$16:$D$21,2,1),[1]MAPPING!$C$16:$E$21,2,0)))</f>
        <v>0</v>
      </c>
      <c r="Y209" s="171">
        <f>(K209*VLOOKUP(N209/K209,[1]MAPPING!$B$23:$C$30,2,10))</f>
        <v>0</v>
      </c>
      <c r="Z209" s="172">
        <f t="shared" si="97"/>
        <v>0</v>
      </c>
      <c r="AA209" s="172">
        <f t="shared" si="98"/>
        <v>0</v>
      </c>
      <c r="AB209" s="171">
        <v>0</v>
      </c>
      <c r="AC209" s="171">
        <f t="shared" si="99"/>
        <v>13715</v>
      </c>
      <c r="AD209" s="116">
        <f>ROUND(SUM(T209:AB209)/INVOICE!$I$5,2)</f>
        <v>9.84</v>
      </c>
      <c r="AF209" s="144" t="s">
        <v>1217</v>
      </c>
      <c r="AG209" s="144" t="s">
        <v>350</v>
      </c>
      <c r="AH209" s="144" t="s">
        <v>1218</v>
      </c>
      <c r="AI209" s="144" t="s">
        <v>1778</v>
      </c>
      <c r="AJ209" s="144" t="s">
        <v>1779</v>
      </c>
      <c r="AK209" s="144" t="s">
        <v>1780</v>
      </c>
      <c r="AL209" s="144" t="s">
        <v>1781</v>
      </c>
      <c r="AM209" s="144" t="s">
        <v>61</v>
      </c>
      <c r="AN209" s="144">
        <v>1</v>
      </c>
      <c r="AO209" s="144">
        <v>1.7</v>
      </c>
      <c r="AP209" s="144">
        <v>0.2</v>
      </c>
      <c r="AQ209" s="144">
        <v>1.7</v>
      </c>
      <c r="AR209" s="144" t="s">
        <v>204</v>
      </c>
      <c r="AS209" s="144">
        <v>113.47</v>
      </c>
      <c r="AT209" s="144" t="s">
        <v>61</v>
      </c>
      <c r="AU209" s="144" t="s">
        <v>61</v>
      </c>
      <c r="AV209" s="144" t="s">
        <v>61</v>
      </c>
      <c r="AW209" s="144" t="s">
        <v>61</v>
      </c>
      <c r="AX209" s="144" t="s">
        <v>61</v>
      </c>
      <c r="AY209" s="144" t="s">
        <v>691</v>
      </c>
      <c r="AZ209" s="144" t="s">
        <v>351</v>
      </c>
      <c r="BA209" s="144" t="s">
        <v>358</v>
      </c>
      <c r="BB209" s="144" t="s">
        <v>61</v>
      </c>
      <c r="BC209" s="144" t="s">
        <v>63</v>
      </c>
      <c r="BD209" s="146" t="s">
        <v>1782</v>
      </c>
      <c r="BE209" s="144" t="s">
        <v>1783</v>
      </c>
      <c r="BF209" s="146" t="s">
        <v>1783</v>
      </c>
      <c r="BG209" s="144" t="s">
        <v>352</v>
      </c>
      <c r="BH209" s="144" t="s">
        <v>496</v>
      </c>
      <c r="BI209" s="144" t="s">
        <v>354</v>
      </c>
      <c r="BJ209" s="144" t="s">
        <v>208</v>
      </c>
      <c r="BK209" s="144" t="s">
        <v>64</v>
      </c>
      <c r="BL209" s="144" t="s">
        <v>61</v>
      </c>
      <c r="BM209" s="144" t="s">
        <v>209</v>
      </c>
    </row>
    <row r="210" spans="2:65" x14ac:dyDescent="0.3">
      <c r="B210" s="165">
        <f t="shared" si="77"/>
        <v>206</v>
      </c>
      <c r="C210" s="165" t="str">
        <f t="shared" si="78"/>
        <v>LHR</v>
      </c>
      <c r="D210" s="165" t="str">
        <f t="shared" si="79"/>
        <v>2025-09-28</v>
      </c>
      <c r="E210" s="165" t="str">
        <f t="shared" si="80"/>
        <v>99431913910</v>
      </c>
      <c r="F210" s="165" t="str">
        <f t="shared" si="81"/>
        <v>PGB022847510</v>
      </c>
      <c r="G210" s="165" t="str">
        <f t="shared" si="82"/>
        <v>김준서</v>
      </c>
      <c r="H210" s="166" t="str">
        <f t="shared" si="83"/>
        <v>목록(Manifest)</v>
      </c>
      <c r="I210" s="167">
        <f t="shared" si="84"/>
        <v>52.65</v>
      </c>
      <c r="J210" s="166" t="str">
        <f t="shared" si="85"/>
        <v>MODUBUY_UK (NYZ)</v>
      </c>
      <c r="K210" s="165">
        <f t="shared" si="86"/>
        <v>1</v>
      </c>
      <c r="L210" s="168">
        <f t="shared" si="87"/>
        <v>0.7</v>
      </c>
      <c r="M210" s="168">
        <f t="shared" si="88"/>
        <v>0.2</v>
      </c>
      <c r="N210" s="168">
        <f t="shared" si="89"/>
        <v>0.7</v>
      </c>
      <c r="O210" s="168">
        <f t="shared" si="90"/>
        <v>1</v>
      </c>
      <c r="P210" s="165" t="str">
        <f t="shared" si="91"/>
        <v>6094313739280</v>
      </c>
      <c r="Q210" s="167">
        <f t="shared" si="92"/>
        <v>0.13999999999999999</v>
      </c>
      <c r="R210" s="167">
        <f t="shared" si="93"/>
        <v>0.7</v>
      </c>
      <c r="S210" s="167">
        <f t="shared" si="94"/>
        <v>0.70000000000000007</v>
      </c>
      <c r="T210" s="169">
        <f t="shared" si="95"/>
        <v>8765</v>
      </c>
      <c r="U210" s="171">
        <v>0</v>
      </c>
      <c r="V210" s="170">
        <f t="shared" si="96"/>
        <v>0</v>
      </c>
      <c r="W210" s="171">
        <v>0</v>
      </c>
      <c r="X210" s="171">
        <f>(IF(VLOOKUP(VLOOKUP(AS210,[1]MAPPING!$B$16:$D$21,2,1),[1]MAPPING!$C$16:$E$21,2,0)=7000,0,VLOOKUP(VLOOKUP(AS210,[1]MAPPING!$B$16:$D$21,2,1),[1]MAPPING!$C$16:$E$21,2,0)))</f>
        <v>0</v>
      </c>
      <c r="Y210" s="171">
        <f>(K210*VLOOKUP(N210/K210,[1]MAPPING!$B$23:$C$30,2,10))</f>
        <v>0</v>
      </c>
      <c r="Z210" s="172">
        <f t="shared" si="97"/>
        <v>0</v>
      </c>
      <c r="AA210" s="172">
        <f t="shared" si="98"/>
        <v>0</v>
      </c>
      <c r="AB210" s="171">
        <v>0</v>
      </c>
      <c r="AC210" s="171">
        <f t="shared" si="99"/>
        <v>8765</v>
      </c>
      <c r="AD210" s="116">
        <f>ROUND(SUM(T210:AB210)/INVOICE!$I$5,2)</f>
        <v>6.29</v>
      </c>
      <c r="AF210" s="144" t="s">
        <v>1217</v>
      </c>
      <c r="AG210" s="144" t="s">
        <v>350</v>
      </c>
      <c r="AH210" s="144" t="s">
        <v>1218</v>
      </c>
      <c r="AI210" s="144" t="s">
        <v>1784</v>
      </c>
      <c r="AJ210" s="144" t="s">
        <v>1785</v>
      </c>
      <c r="AK210" s="144" t="s">
        <v>1786</v>
      </c>
      <c r="AL210" s="144" t="s">
        <v>1787</v>
      </c>
      <c r="AM210" s="144" t="s">
        <v>61</v>
      </c>
      <c r="AN210" s="144">
        <v>1</v>
      </c>
      <c r="AO210" s="144">
        <v>0.7</v>
      </c>
      <c r="AP210" s="144">
        <v>0.2</v>
      </c>
      <c r="AQ210" s="144">
        <v>0.7</v>
      </c>
      <c r="AR210" s="144" t="s">
        <v>204</v>
      </c>
      <c r="AS210" s="144">
        <v>52.65</v>
      </c>
      <c r="AT210" s="144" t="s">
        <v>61</v>
      </c>
      <c r="AU210" s="144" t="s">
        <v>61</v>
      </c>
      <c r="AV210" s="144" t="s">
        <v>61</v>
      </c>
      <c r="AW210" s="144" t="s">
        <v>61</v>
      </c>
      <c r="AX210" s="144" t="s">
        <v>61</v>
      </c>
      <c r="AY210" s="144" t="s">
        <v>691</v>
      </c>
      <c r="AZ210" s="144" t="s">
        <v>351</v>
      </c>
      <c r="BA210" s="144" t="s">
        <v>358</v>
      </c>
      <c r="BB210" s="144" t="s">
        <v>61</v>
      </c>
      <c r="BC210" s="144" t="s">
        <v>63</v>
      </c>
      <c r="BD210" s="146" t="s">
        <v>1788</v>
      </c>
      <c r="BE210" s="144" t="s">
        <v>1789</v>
      </c>
      <c r="BF210" s="146" t="s">
        <v>1789</v>
      </c>
      <c r="BG210" s="144" t="s">
        <v>352</v>
      </c>
      <c r="BH210" s="144" t="s">
        <v>496</v>
      </c>
      <c r="BI210" s="144" t="s">
        <v>354</v>
      </c>
      <c r="BJ210" s="144" t="s">
        <v>208</v>
      </c>
      <c r="BK210" s="144" t="s">
        <v>64</v>
      </c>
      <c r="BL210" s="144" t="s">
        <v>61</v>
      </c>
      <c r="BM210" s="144" t="s">
        <v>209</v>
      </c>
    </row>
    <row r="211" spans="2:65" x14ac:dyDescent="0.3">
      <c r="B211" s="165">
        <f t="shared" si="77"/>
        <v>207</v>
      </c>
      <c r="C211" s="165" t="str">
        <f t="shared" si="78"/>
        <v>LHR</v>
      </c>
      <c r="D211" s="165" t="str">
        <f t="shared" si="79"/>
        <v>2025-09-28</v>
      </c>
      <c r="E211" s="165" t="str">
        <f t="shared" si="80"/>
        <v>99431913910</v>
      </c>
      <c r="F211" s="165" t="str">
        <f t="shared" si="81"/>
        <v>PGB022883945</v>
      </c>
      <c r="G211" s="165" t="str">
        <f t="shared" si="82"/>
        <v>김다빈</v>
      </c>
      <c r="H211" s="166" t="str">
        <f t="shared" si="83"/>
        <v>목록(Manifest)</v>
      </c>
      <c r="I211" s="167">
        <f t="shared" si="84"/>
        <v>108</v>
      </c>
      <c r="J211" s="166" t="str">
        <f t="shared" si="85"/>
        <v>MODUBUY_UK (NYZ)</v>
      </c>
      <c r="K211" s="165">
        <f t="shared" si="86"/>
        <v>1</v>
      </c>
      <c r="L211" s="168">
        <f t="shared" si="87"/>
        <v>0.9</v>
      </c>
      <c r="M211" s="168">
        <f t="shared" si="88"/>
        <v>0.2</v>
      </c>
      <c r="N211" s="168">
        <f t="shared" si="89"/>
        <v>0.9</v>
      </c>
      <c r="O211" s="168">
        <f t="shared" si="90"/>
        <v>1</v>
      </c>
      <c r="P211" s="165" t="str">
        <f t="shared" si="91"/>
        <v>6094313739134</v>
      </c>
      <c r="Q211" s="167">
        <f t="shared" si="92"/>
        <v>0.13999999999999999</v>
      </c>
      <c r="R211" s="167">
        <f t="shared" si="93"/>
        <v>0.9</v>
      </c>
      <c r="S211" s="167">
        <f t="shared" si="94"/>
        <v>0.9</v>
      </c>
      <c r="T211" s="169">
        <f t="shared" si="95"/>
        <v>9755</v>
      </c>
      <c r="U211" s="171">
        <v>0</v>
      </c>
      <c r="V211" s="170">
        <f t="shared" si="96"/>
        <v>0</v>
      </c>
      <c r="W211" s="171">
        <v>0</v>
      </c>
      <c r="X211" s="171">
        <f>(IF(VLOOKUP(VLOOKUP(AS211,[1]MAPPING!$B$16:$D$21,2,1),[1]MAPPING!$C$16:$E$21,2,0)=7000,0,VLOOKUP(VLOOKUP(AS211,[1]MAPPING!$B$16:$D$21,2,1),[1]MAPPING!$C$16:$E$21,2,0)))</f>
        <v>0</v>
      </c>
      <c r="Y211" s="171">
        <f>(K211*VLOOKUP(N211/K211,[1]MAPPING!$B$23:$C$30,2,10))</f>
        <v>0</v>
      </c>
      <c r="Z211" s="172">
        <f t="shared" si="97"/>
        <v>0</v>
      </c>
      <c r="AA211" s="172">
        <f t="shared" si="98"/>
        <v>0</v>
      </c>
      <c r="AB211" s="171">
        <v>0</v>
      </c>
      <c r="AC211" s="171">
        <f t="shared" si="99"/>
        <v>9755</v>
      </c>
      <c r="AD211" s="116">
        <f>ROUND(SUM(T211:AB211)/INVOICE!$I$5,2)</f>
        <v>7</v>
      </c>
      <c r="AF211" s="144" t="s">
        <v>1217</v>
      </c>
      <c r="AG211" s="144" t="s">
        <v>350</v>
      </c>
      <c r="AH211" s="144" t="s">
        <v>1218</v>
      </c>
      <c r="AI211" s="144" t="s">
        <v>1790</v>
      </c>
      <c r="AJ211" s="144" t="s">
        <v>1791</v>
      </c>
      <c r="AK211" s="144" t="s">
        <v>1792</v>
      </c>
      <c r="AL211" s="144" t="s">
        <v>1793</v>
      </c>
      <c r="AM211" s="144" t="s">
        <v>61</v>
      </c>
      <c r="AN211" s="144">
        <v>1</v>
      </c>
      <c r="AO211" s="144">
        <v>0.9</v>
      </c>
      <c r="AP211" s="144">
        <v>0.2</v>
      </c>
      <c r="AQ211" s="144">
        <v>0.9</v>
      </c>
      <c r="AR211" s="144" t="s">
        <v>204</v>
      </c>
      <c r="AS211" s="144">
        <v>108</v>
      </c>
      <c r="AT211" s="144" t="s">
        <v>62</v>
      </c>
      <c r="AU211" s="144" t="s">
        <v>62</v>
      </c>
      <c r="AV211" s="144" t="s">
        <v>62</v>
      </c>
      <c r="AW211" s="144" t="s">
        <v>61</v>
      </c>
      <c r="AX211" s="144" t="s">
        <v>61</v>
      </c>
      <c r="AY211" s="144" t="s">
        <v>691</v>
      </c>
      <c r="AZ211" s="144" t="s">
        <v>351</v>
      </c>
      <c r="BA211" s="144" t="s">
        <v>1794</v>
      </c>
      <c r="BB211" s="144" t="s">
        <v>61</v>
      </c>
      <c r="BC211" s="144" t="s">
        <v>63</v>
      </c>
      <c r="BD211" s="146" t="s">
        <v>1795</v>
      </c>
      <c r="BE211" s="144" t="s">
        <v>1796</v>
      </c>
      <c r="BF211" s="146" t="s">
        <v>1796</v>
      </c>
      <c r="BG211" s="144" t="s">
        <v>352</v>
      </c>
      <c r="BH211" s="144" t="s">
        <v>496</v>
      </c>
      <c r="BI211" s="144" t="s">
        <v>354</v>
      </c>
      <c r="BJ211" s="144" t="s">
        <v>208</v>
      </c>
      <c r="BK211" s="144" t="s">
        <v>64</v>
      </c>
      <c r="BL211" s="144" t="s">
        <v>61</v>
      </c>
      <c r="BM211" s="144" t="s">
        <v>209</v>
      </c>
    </row>
    <row r="212" spans="2:65" x14ac:dyDescent="0.3">
      <c r="B212" s="165">
        <f t="shared" si="77"/>
        <v>208</v>
      </c>
      <c r="C212" s="165" t="str">
        <f t="shared" si="78"/>
        <v>LHR</v>
      </c>
      <c r="D212" s="165" t="str">
        <f t="shared" si="79"/>
        <v>2025-09-28</v>
      </c>
      <c r="E212" s="165" t="str">
        <f t="shared" si="80"/>
        <v>99431913910</v>
      </c>
      <c r="F212" s="165" t="str">
        <f t="shared" si="81"/>
        <v>PGB022864421</v>
      </c>
      <c r="G212" s="165" t="str">
        <f t="shared" si="82"/>
        <v>제리샵</v>
      </c>
      <c r="H212" s="166" t="str">
        <f t="shared" si="83"/>
        <v>일반(NORMAL)</v>
      </c>
      <c r="I212" s="167">
        <f t="shared" si="84"/>
        <v>2433</v>
      </c>
      <c r="J212" s="166" t="str">
        <f t="shared" si="85"/>
        <v>MODUBUY_UK (NYZ)</v>
      </c>
      <c r="K212" s="165">
        <f t="shared" si="86"/>
        <v>9</v>
      </c>
      <c r="L212" s="168">
        <f t="shared" si="87"/>
        <v>72.09</v>
      </c>
      <c r="M212" s="168">
        <f t="shared" si="88"/>
        <v>64.3</v>
      </c>
      <c r="N212" s="168">
        <f t="shared" si="89"/>
        <v>72.5</v>
      </c>
      <c r="O212" s="168">
        <f t="shared" si="90"/>
        <v>72.5</v>
      </c>
      <c r="P212" s="165" t="str">
        <f t="shared" si="91"/>
        <v>6094313739016 (9)</v>
      </c>
      <c r="Q212" s="167">
        <f t="shared" si="92"/>
        <v>45.01</v>
      </c>
      <c r="R212" s="167">
        <f t="shared" si="93"/>
        <v>72.09</v>
      </c>
      <c r="S212" s="167">
        <f t="shared" si="94"/>
        <v>72.100000000000009</v>
      </c>
      <c r="T212" s="169">
        <f t="shared" si="95"/>
        <v>362195.00000000006</v>
      </c>
      <c r="U212" s="171">
        <v>0</v>
      </c>
      <c r="V212" s="170">
        <f t="shared" si="96"/>
        <v>20000</v>
      </c>
      <c r="W212" s="171">
        <v>0</v>
      </c>
      <c r="X212" s="171">
        <f>(IF(VLOOKUP(VLOOKUP(AS212,[1]MAPPING!$B$16:$D$21,2,1),[1]MAPPING!$C$16:$E$21,2,0)=7000,0,VLOOKUP(VLOOKUP(AS212,[1]MAPPING!$B$16:$D$21,2,1),[1]MAPPING!$C$16:$E$21,2,0)))</f>
        <v>10000</v>
      </c>
      <c r="Y212" s="171">
        <f>(K212*VLOOKUP(N212/K212,[1]MAPPING!$B$23:$C$30,2,10))</f>
        <v>10800</v>
      </c>
      <c r="Z212" s="172">
        <f t="shared" si="97"/>
        <v>0</v>
      </c>
      <c r="AA212" s="172">
        <f t="shared" si="98"/>
        <v>17200</v>
      </c>
      <c r="AB212" s="171">
        <v>0</v>
      </c>
      <c r="AC212" s="171">
        <f t="shared" si="99"/>
        <v>420195.00000000006</v>
      </c>
      <c r="AD212" s="116">
        <f>ROUND(SUM(T212:AB212)/INVOICE!$I$5,2)</f>
        <v>301.43</v>
      </c>
      <c r="AF212" s="144" t="s">
        <v>1217</v>
      </c>
      <c r="AG212" s="144" t="s">
        <v>350</v>
      </c>
      <c r="AH212" s="144" t="s">
        <v>1218</v>
      </c>
      <c r="AI212" s="144" t="s">
        <v>1797</v>
      </c>
      <c r="AJ212" s="144" t="s">
        <v>596</v>
      </c>
      <c r="AK212" s="144" t="s">
        <v>597</v>
      </c>
      <c r="AL212" s="144" t="s">
        <v>598</v>
      </c>
      <c r="AM212" s="144" t="s">
        <v>156</v>
      </c>
      <c r="AN212" s="144">
        <v>9</v>
      </c>
      <c r="AO212" s="144">
        <v>72.09</v>
      </c>
      <c r="AP212" s="144">
        <v>64.3</v>
      </c>
      <c r="AQ212" s="144">
        <v>72.5</v>
      </c>
      <c r="AR212" s="144" t="s">
        <v>68</v>
      </c>
      <c r="AS212" s="144">
        <v>2433</v>
      </c>
      <c r="AT212" s="144" t="s">
        <v>61</v>
      </c>
      <c r="AU212" s="144" t="s">
        <v>61</v>
      </c>
      <c r="AV212" s="144" t="s">
        <v>61</v>
      </c>
      <c r="AW212" s="144" t="s">
        <v>61</v>
      </c>
      <c r="AX212" s="144" t="s">
        <v>61</v>
      </c>
      <c r="AY212" s="144" t="s">
        <v>691</v>
      </c>
      <c r="AZ212" s="144" t="s">
        <v>351</v>
      </c>
      <c r="BA212" s="144" t="s">
        <v>1798</v>
      </c>
      <c r="BB212" s="144" t="s">
        <v>61</v>
      </c>
      <c r="BC212" s="144" t="s">
        <v>63</v>
      </c>
      <c r="BD212" s="146" t="s">
        <v>1799</v>
      </c>
      <c r="BE212" s="144" t="s">
        <v>1800</v>
      </c>
      <c r="BF212" s="146" t="s">
        <v>1800</v>
      </c>
      <c r="BG212" s="144" t="s">
        <v>352</v>
      </c>
      <c r="BH212" s="144" t="s">
        <v>496</v>
      </c>
      <c r="BI212" s="144" t="s">
        <v>354</v>
      </c>
      <c r="BJ212" s="144" t="s">
        <v>208</v>
      </c>
      <c r="BK212" s="144" t="s">
        <v>64</v>
      </c>
      <c r="BL212" s="144" t="s">
        <v>61</v>
      </c>
      <c r="BM212" s="144" t="s">
        <v>209</v>
      </c>
    </row>
    <row r="213" spans="2:65" x14ac:dyDescent="0.3">
      <c r="B213" s="165">
        <f t="shared" si="77"/>
        <v>209</v>
      </c>
      <c r="C213" s="165" t="str">
        <f t="shared" si="78"/>
        <v>LHR</v>
      </c>
      <c r="D213" s="165" t="str">
        <f t="shared" si="79"/>
        <v>2025-09-28</v>
      </c>
      <c r="E213" s="165" t="str">
        <f t="shared" si="80"/>
        <v>99431913910</v>
      </c>
      <c r="F213" s="165" t="str">
        <f t="shared" si="81"/>
        <v>PGB022848858</v>
      </c>
      <c r="G213" s="165" t="str">
        <f t="shared" si="82"/>
        <v>김정민</v>
      </c>
      <c r="H213" s="166" t="str">
        <f t="shared" si="83"/>
        <v>목록(Manifest)</v>
      </c>
      <c r="I213" s="167">
        <f t="shared" si="84"/>
        <v>63.11</v>
      </c>
      <c r="J213" s="166" t="str">
        <f t="shared" si="85"/>
        <v>MODUBUY_UK (NYZ)</v>
      </c>
      <c r="K213" s="165">
        <f t="shared" si="86"/>
        <v>1</v>
      </c>
      <c r="L213" s="168">
        <f t="shared" si="87"/>
        <v>0.4</v>
      </c>
      <c r="M213" s="168">
        <f t="shared" si="88"/>
        <v>0.2</v>
      </c>
      <c r="N213" s="168">
        <f t="shared" si="89"/>
        <v>0.4</v>
      </c>
      <c r="O213" s="168">
        <f t="shared" si="90"/>
        <v>0.5</v>
      </c>
      <c r="P213" s="165" t="str">
        <f t="shared" si="91"/>
        <v>6094313739227</v>
      </c>
      <c r="Q213" s="167">
        <f t="shared" si="92"/>
        <v>0.13999999999999999</v>
      </c>
      <c r="R213" s="167">
        <f t="shared" si="93"/>
        <v>0.4</v>
      </c>
      <c r="S213" s="167">
        <f t="shared" si="94"/>
        <v>0.4</v>
      </c>
      <c r="T213" s="169">
        <f t="shared" si="95"/>
        <v>7280</v>
      </c>
      <c r="U213" s="171">
        <v>0</v>
      </c>
      <c r="V213" s="170">
        <f t="shared" si="96"/>
        <v>0</v>
      </c>
      <c r="W213" s="171">
        <v>0</v>
      </c>
      <c r="X213" s="171">
        <f>(IF(VLOOKUP(VLOOKUP(AS213,[1]MAPPING!$B$16:$D$21,2,1),[1]MAPPING!$C$16:$E$21,2,0)=7000,0,VLOOKUP(VLOOKUP(AS213,[1]MAPPING!$B$16:$D$21,2,1),[1]MAPPING!$C$16:$E$21,2,0)))</f>
        <v>0</v>
      </c>
      <c r="Y213" s="171">
        <f>(K213*VLOOKUP(N213/K213,[1]MAPPING!$B$23:$C$30,2,10))</f>
        <v>0</v>
      </c>
      <c r="Z213" s="172">
        <f t="shared" si="97"/>
        <v>0</v>
      </c>
      <c r="AA213" s="172">
        <f t="shared" si="98"/>
        <v>0</v>
      </c>
      <c r="AB213" s="171">
        <v>0</v>
      </c>
      <c r="AC213" s="171">
        <f t="shared" si="99"/>
        <v>7280</v>
      </c>
      <c r="AD213" s="116">
        <f>ROUND(SUM(T213:AB213)/INVOICE!$I$5,2)</f>
        <v>5.22</v>
      </c>
      <c r="AF213" s="144" t="s">
        <v>1217</v>
      </c>
      <c r="AG213" s="144" t="s">
        <v>350</v>
      </c>
      <c r="AH213" s="144" t="s">
        <v>1218</v>
      </c>
      <c r="AI213" s="144" t="s">
        <v>1801</v>
      </c>
      <c r="AJ213" s="144" t="s">
        <v>1802</v>
      </c>
      <c r="AK213" s="144" t="s">
        <v>1803</v>
      </c>
      <c r="AL213" s="144" t="s">
        <v>441</v>
      </c>
      <c r="AM213" s="144" t="s">
        <v>61</v>
      </c>
      <c r="AN213" s="144">
        <v>1</v>
      </c>
      <c r="AO213" s="144">
        <v>0.4</v>
      </c>
      <c r="AP213" s="144">
        <v>0.2</v>
      </c>
      <c r="AQ213" s="144">
        <v>0.4</v>
      </c>
      <c r="AR213" s="144" t="s">
        <v>204</v>
      </c>
      <c r="AS213" s="144">
        <v>63.11</v>
      </c>
      <c r="AT213" s="144" t="s">
        <v>62</v>
      </c>
      <c r="AU213" s="144" t="s">
        <v>62</v>
      </c>
      <c r="AV213" s="144" t="s">
        <v>62</v>
      </c>
      <c r="AW213" s="144" t="s">
        <v>61</v>
      </c>
      <c r="AX213" s="144" t="s">
        <v>61</v>
      </c>
      <c r="AY213" s="144" t="s">
        <v>691</v>
      </c>
      <c r="AZ213" s="144" t="s">
        <v>351</v>
      </c>
      <c r="BA213" s="144" t="s">
        <v>456</v>
      </c>
      <c r="BB213" s="144" t="s">
        <v>61</v>
      </c>
      <c r="BC213" s="144" t="s">
        <v>63</v>
      </c>
      <c r="BD213" s="146" t="s">
        <v>1804</v>
      </c>
      <c r="BE213" s="144" t="s">
        <v>1805</v>
      </c>
      <c r="BF213" s="146" t="s">
        <v>1805</v>
      </c>
      <c r="BG213" s="144" t="s">
        <v>352</v>
      </c>
      <c r="BH213" s="144" t="s">
        <v>496</v>
      </c>
      <c r="BI213" s="144" t="s">
        <v>354</v>
      </c>
      <c r="BJ213" s="144" t="s">
        <v>208</v>
      </c>
      <c r="BK213" s="144" t="s">
        <v>64</v>
      </c>
      <c r="BL213" s="144" t="s">
        <v>61</v>
      </c>
      <c r="BM213" s="144" t="s">
        <v>209</v>
      </c>
    </row>
    <row r="214" spans="2:65" x14ac:dyDescent="0.3">
      <c r="B214" s="165">
        <f t="shared" si="77"/>
        <v>210</v>
      </c>
      <c r="C214" s="165" t="str">
        <f t="shared" si="78"/>
        <v>LHR</v>
      </c>
      <c r="D214" s="165" t="str">
        <f t="shared" si="79"/>
        <v>2025-09-28</v>
      </c>
      <c r="E214" s="165" t="str">
        <f t="shared" si="80"/>
        <v>99431913910</v>
      </c>
      <c r="F214" s="165" t="str">
        <f t="shared" si="81"/>
        <v>PGB022869215</v>
      </c>
      <c r="G214" s="165" t="str">
        <f t="shared" si="82"/>
        <v>장한빛</v>
      </c>
      <c r="H214" s="166" t="str">
        <f t="shared" si="83"/>
        <v>목록(Manifest)</v>
      </c>
      <c r="I214" s="167">
        <f t="shared" si="84"/>
        <v>128.26</v>
      </c>
      <c r="J214" s="166" t="str">
        <f t="shared" si="85"/>
        <v>MODUBUY_UK (NYZ)</v>
      </c>
      <c r="K214" s="165">
        <f t="shared" si="86"/>
        <v>1</v>
      </c>
      <c r="L214" s="168">
        <f t="shared" si="87"/>
        <v>0.7</v>
      </c>
      <c r="M214" s="168">
        <f t="shared" si="88"/>
        <v>0.2</v>
      </c>
      <c r="N214" s="168">
        <f t="shared" si="89"/>
        <v>0.7</v>
      </c>
      <c r="O214" s="168">
        <f t="shared" si="90"/>
        <v>1</v>
      </c>
      <c r="P214" s="165" t="str">
        <f t="shared" si="91"/>
        <v>6094313738010</v>
      </c>
      <c r="Q214" s="167">
        <f t="shared" si="92"/>
        <v>0.13999999999999999</v>
      </c>
      <c r="R214" s="167">
        <f t="shared" si="93"/>
        <v>0.7</v>
      </c>
      <c r="S214" s="167">
        <f t="shared" si="94"/>
        <v>0.70000000000000007</v>
      </c>
      <c r="T214" s="169">
        <f t="shared" si="95"/>
        <v>8765</v>
      </c>
      <c r="U214" s="171">
        <v>0</v>
      </c>
      <c r="V214" s="170">
        <f t="shared" si="96"/>
        <v>0</v>
      </c>
      <c r="W214" s="171">
        <v>0</v>
      </c>
      <c r="X214" s="171">
        <f>(IF(VLOOKUP(VLOOKUP(AS214,[1]MAPPING!$B$16:$D$21,2,1),[1]MAPPING!$C$16:$E$21,2,0)=7000,0,VLOOKUP(VLOOKUP(AS214,[1]MAPPING!$B$16:$D$21,2,1),[1]MAPPING!$C$16:$E$21,2,0)))</f>
        <v>0</v>
      </c>
      <c r="Y214" s="171">
        <f>(K214*VLOOKUP(N214/K214,[1]MAPPING!$B$23:$C$30,2,10))</f>
        <v>0</v>
      </c>
      <c r="Z214" s="172">
        <f t="shared" si="97"/>
        <v>0</v>
      </c>
      <c r="AA214" s="172">
        <f t="shared" si="98"/>
        <v>0</v>
      </c>
      <c r="AB214" s="171">
        <v>0</v>
      </c>
      <c r="AC214" s="171">
        <f t="shared" si="99"/>
        <v>8765</v>
      </c>
      <c r="AD214" s="116">
        <f>ROUND(SUM(T214:AB214)/INVOICE!$I$5,2)</f>
        <v>6.29</v>
      </c>
      <c r="AF214" s="144" t="s">
        <v>1217</v>
      </c>
      <c r="AG214" s="144" t="s">
        <v>350</v>
      </c>
      <c r="AH214" s="144" t="s">
        <v>1218</v>
      </c>
      <c r="AI214" s="144" t="s">
        <v>1806</v>
      </c>
      <c r="AJ214" s="144" t="s">
        <v>1807</v>
      </c>
      <c r="AK214" s="144" t="s">
        <v>1808</v>
      </c>
      <c r="AL214" s="144" t="s">
        <v>1809</v>
      </c>
      <c r="AM214" s="144" t="s">
        <v>61</v>
      </c>
      <c r="AN214" s="144">
        <v>1</v>
      </c>
      <c r="AO214" s="144">
        <v>0.7</v>
      </c>
      <c r="AP214" s="144">
        <v>0.2</v>
      </c>
      <c r="AQ214" s="144">
        <v>0.7</v>
      </c>
      <c r="AR214" s="144" t="s">
        <v>204</v>
      </c>
      <c r="AS214" s="144">
        <v>128.26</v>
      </c>
      <c r="AT214" s="144" t="s">
        <v>62</v>
      </c>
      <c r="AU214" s="144" t="s">
        <v>62</v>
      </c>
      <c r="AV214" s="144" t="s">
        <v>62</v>
      </c>
      <c r="AW214" s="144" t="s">
        <v>61</v>
      </c>
      <c r="AX214" s="144" t="s">
        <v>61</v>
      </c>
      <c r="AY214" s="144" t="s">
        <v>691</v>
      </c>
      <c r="AZ214" s="144" t="s">
        <v>351</v>
      </c>
      <c r="BA214" s="144" t="s">
        <v>1329</v>
      </c>
      <c r="BB214" s="144" t="s">
        <v>61</v>
      </c>
      <c r="BC214" s="144" t="s">
        <v>63</v>
      </c>
      <c r="BD214" s="146" t="s">
        <v>1810</v>
      </c>
      <c r="BE214" s="144" t="s">
        <v>1811</v>
      </c>
      <c r="BF214" s="146" t="s">
        <v>1811</v>
      </c>
      <c r="BG214" s="144" t="s">
        <v>352</v>
      </c>
      <c r="BH214" s="144" t="s">
        <v>496</v>
      </c>
      <c r="BI214" s="144" t="s">
        <v>354</v>
      </c>
      <c r="BJ214" s="144" t="s">
        <v>208</v>
      </c>
      <c r="BK214" s="144" t="s">
        <v>64</v>
      </c>
      <c r="BL214" s="144" t="s">
        <v>61</v>
      </c>
      <c r="BM214" s="144" t="s">
        <v>209</v>
      </c>
    </row>
    <row r="215" spans="2:65" x14ac:dyDescent="0.3">
      <c r="B215" s="165">
        <f t="shared" si="77"/>
        <v>211</v>
      </c>
      <c r="C215" s="165" t="str">
        <f t="shared" si="78"/>
        <v>LHR</v>
      </c>
      <c r="D215" s="165" t="str">
        <f t="shared" si="79"/>
        <v>2025-09-28</v>
      </c>
      <c r="E215" s="165" t="str">
        <f t="shared" si="80"/>
        <v>99431913910</v>
      </c>
      <c r="F215" s="165" t="str">
        <f t="shared" si="81"/>
        <v>PGB022895193</v>
      </c>
      <c r="G215" s="165" t="str">
        <f t="shared" si="82"/>
        <v>임채원</v>
      </c>
      <c r="H215" s="166" t="str">
        <f t="shared" si="83"/>
        <v>목록(Manifest)</v>
      </c>
      <c r="I215" s="167">
        <f t="shared" si="84"/>
        <v>114.75</v>
      </c>
      <c r="J215" s="166" t="str">
        <f t="shared" si="85"/>
        <v>MODUBUY_UK (NYZ)</v>
      </c>
      <c r="K215" s="165">
        <f t="shared" si="86"/>
        <v>1</v>
      </c>
      <c r="L215" s="168">
        <f t="shared" si="87"/>
        <v>0.7</v>
      </c>
      <c r="M215" s="168">
        <f t="shared" si="88"/>
        <v>0.2</v>
      </c>
      <c r="N215" s="168">
        <f t="shared" si="89"/>
        <v>0.7</v>
      </c>
      <c r="O215" s="168">
        <f t="shared" si="90"/>
        <v>1</v>
      </c>
      <c r="P215" s="165" t="str">
        <f t="shared" si="91"/>
        <v>6094313738308</v>
      </c>
      <c r="Q215" s="167">
        <f t="shared" si="92"/>
        <v>0.13999999999999999</v>
      </c>
      <c r="R215" s="167">
        <f t="shared" si="93"/>
        <v>0.7</v>
      </c>
      <c r="S215" s="167">
        <f t="shared" si="94"/>
        <v>0.70000000000000007</v>
      </c>
      <c r="T215" s="169">
        <f t="shared" si="95"/>
        <v>8765</v>
      </c>
      <c r="U215" s="171">
        <v>0</v>
      </c>
      <c r="V215" s="170">
        <f t="shared" si="96"/>
        <v>0</v>
      </c>
      <c r="W215" s="171">
        <v>0</v>
      </c>
      <c r="X215" s="171">
        <f>(IF(VLOOKUP(VLOOKUP(AS215,[1]MAPPING!$B$16:$D$21,2,1),[1]MAPPING!$C$16:$E$21,2,0)=7000,0,VLOOKUP(VLOOKUP(AS215,[1]MAPPING!$B$16:$D$21,2,1),[1]MAPPING!$C$16:$E$21,2,0)))</f>
        <v>0</v>
      </c>
      <c r="Y215" s="171">
        <f>(K215*VLOOKUP(N215/K215,[1]MAPPING!$B$23:$C$30,2,10))</f>
        <v>0</v>
      </c>
      <c r="Z215" s="172">
        <f t="shared" si="97"/>
        <v>0</v>
      </c>
      <c r="AA215" s="172">
        <f t="shared" si="98"/>
        <v>0</v>
      </c>
      <c r="AB215" s="171">
        <v>0</v>
      </c>
      <c r="AC215" s="171">
        <f t="shared" si="99"/>
        <v>8765</v>
      </c>
      <c r="AD215" s="116">
        <f>ROUND(SUM(T215:AB215)/INVOICE!$I$5,2)</f>
        <v>6.29</v>
      </c>
      <c r="AF215" s="144" t="s">
        <v>1217</v>
      </c>
      <c r="AG215" s="144" t="s">
        <v>350</v>
      </c>
      <c r="AH215" s="144" t="s">
        <v>1218</v>
      </c>
      <c r="AI215" s="144" t="s">
        <v>1812</v>
      </c>
      <c r="AJ215" s="144" t="s">
        <v>688</v>
      </c>
      <c r="AK215" s="144" t="s">
        <v>689</v>
      </c>
      <c r="AL215" s="144" t="s">
        <v>690</v>
      </c>
      <c r="AM215" s="144" t="s">
        <v>61</v>
      </c>
      <c r="AN215" s="144">
        <v>1</v>
      </c>
      <c r="AO215" s="144">
        <v>0.7</v>
      </c>
      <c r="AP215" s="144">
        <v>0.2</v>
      </c>
      <c r="AQ215" s="144">
        <v>0.7</v>
      </c>
      <c r="AR215" s="144" t="s">
        <v>204</v>
      </c>
      <c r="AS215" s="144">
        <v>114.75</v>
      </c>
      <c r="AT215" s="144" t="s">
        <v>62</v>
      </c>
      <c r="AU215" s="144" t="s">
        <v>62</v>
      </c>
      <c r="AV215" s="144" t="s">
        <v>62</v>
      </c>
      <c r="AW215" s="144" t="s">
        <v>61</v>
      </c>
      <c r="AX215" s="144" t="s">
        <v>61</v>
      </c>
      <c r="AY215" s="144" t="s">
        <v>691</v>
      </c>
      <c r="AZ215" s="144" t="s">
        <v>351</v>
      </c>
      <c r="BA215" s="144" t="s">
        <v>453</v>
      </c>
      <c r="BB215" s="144" t="s">
        <v>61</v>
      </c>
      <c r="BC215" s="144" t="s">
        <v>63</v>
      </c>
      <c r="BD215" s="146" t="s">
        <v>1813</v>
      </c>
      <c r="BE215" s="144" t="s">
        <v>1814</v>
      </c>
      <c r="BF215" s="146" t="s">
        <v>1814</v>
      </c>
      <c r="BG215" s="144" t="s">
        <v>352</v>
      </c>
      <c r="BH215" s="144" t="s">
        <v>496</v>
      </c>
      <c r="BI215" s="144" t="s">
        <v>354</v>
      </c>
      <c r="BJ215" s="144" t="s">
        <v>208</v>
      </c>
      <c r="BK215" s="144" t="s">
        <v>64</v>
      </c>
      <c r="BL215" s="144" t="s">
        <v>61</v>
      </c>
      <c r="BM215" s="144" t="s">
        <v>209</v>
      </c>
    </row>
    <row r="216" spans="2:65" x14ac:dyDescent="0.3">
      <c r="B216" s="165">
        <f t="shared" si="77"/>
        <v>212</v>
      </c>
      <c r="C216" s="165" t="str">
        <f t="shared" si="78"/>
        <v>LHR</v>
      </c>
      <c r="D216" s="165" t="str">
        <f t="shared" si="79"/>
        <v>2025-09-28</v>
      </c>
      <c r="E216" s="165" t="str">
        <f t="shared" si="80"/>
        <v>99431913910</v>
      </c>
      <c r="F216" s="165" t="str">
        <f t="shared" si="81"/>
        <v>PGB022849203</v>
      </c>
      <c r="G216" s="165" t="str">
        <f t="shared" si="82"/>
        <v>손서연</v>
      </c>
      <c r="H216" s="166" t="str">
        <f t="shared" si="83"/>
        <v>목록(Manifest)</v>
      </c>
      <c r="I216" s="167">
        <f t="shared" si="84"/>
        <v>67.5</v>
      </c>
      <c r="J216" s="166" t="str">
        <f t="shared" si="85"/>
        <v>MODUBUY_UK (NYZ)</v>
      </c>
      <c r="K216" s="165">
        <f t="shared" si="86"/>
        <v>1</v>
      </c>
      <c r="L216" s="168">
        <f t="shared" si="87"/>
        <v>0.4</v>
      </c>
      <c r="M216" s="168">
        <f t="shared" si="88"/>
        <v>0.2</v>
      </c>
      <c r="N216" s="168">
        <f t="shared" si="89"/>
        <v>0.4</v>
      </c>
      <c r="O216" s="168">
        <f t="shared" si="90"/>
        <v>0.5</v>
      </c>
      <c r="P216" s="165" t="str">
        <f t="shared" si="91"/>
        <v>6094313739484</v>
      </c>
      <c r="Q216" s="167">
        <f t="shared" si="92"/>
        <v>0.13999999999999999</v>
      </c>
      <c r="R216" s="167">
        <f t="shared" si="93"/>
        <v>0.4</v>
      </c>
      <c r="S216" s="167">
        <f t="shared" si="94"/>
        <v>0.4</v>
      </c>
      <c r="T216" s="169">
        <f t="shared" si="95"/>
        <v>7280</v>
      </c>
      <c r="U216" s="171">
        <v>0</v>
      </c>
      <c r="V216" s="170">
        <f t="shared" si="96"/>
        <v>0</v>
      </c>
      <c r="W216" s="171">
        <v>0</v>
      </c>
      <c r="X216" s="171">
        <f>(IF(VLOOKUP(VLOOKUP(AS216,[1]MAPPING!$B$16:$D$21,2,1),[1]MAPPING!$C$16:$E$21,2,0)=7000,0,VLOOKUP(VLOOKUP(AS216,[1]MAPPING!$B$16:$D$21,2,1),[1]MAPPING!$C$16:$E$21,2,0)))</f>
        <v>0</v>
      </c>
      <c r="Y216" s="171">
        <f>(K216*VLOOKUP(N216/K216,[1]MAPPING!$B$23:$C$30,2,10))</f>
        <v>0</v>
      </c>
      <c r="Z216" s="172">
        <f t="shared" si="97"/>
        <v>0</v>
      </c>
      <c r="AA216" s="172">
        <f t="shared" si="98"/>
        <v>0</v>
      </c>
      <c r="AB216" s="171">
        <v>0</v>
      </c>
      <c r="AC216" s="171">
        <f t="shared" si="99"/>
        <v>7280</v>
      </c>
      <c r="AD216" s="116">
        <f>ROUND(SUM(T216:AB216)/INVOICE!$I$5,2)</f>
        <v>5.22</v>
      </c>
      <c r="AF216" s="144" t="s">
        <v>1217</v>
      </c>
      <c r="AG216" s="144" t="s">
        <v>350</v>
      </c>
      <c r="AH216" s="144" t="s">
        <v>1218</v>
      </c>
      <c r="AI216" s="144" t="s">
        <v>1815</v>
      </c>
      <c r="AJ216" s="144" t="s">
        <v>1816</v>
      </c>
      <c r="AK216" s="144" t="s">
        <v>1817</v>
      </c>
      <c r="AL216" s="144" t="s">
        <v>1818</v>
      </c>
      <c r="AM216" s="144" t="s">
        <v>61</v>
      </c>
      <c r="AN216" s="144">
        <v>1</v>
      </c>
      <c r="AO216" s="144">
        <v>0.4</v>
      </c>
      <c r="AP216" s="144">
        <v>0.2</v>
      </c>
      <c r="AQ216" s="144">
        <v>0.4</v>
      </c>
      <c r="AR216" s="144" t="s">
        <v>204</v>
      </c>
      <c r="AS216" s="144">
        <v>67.5</v>
      </c>
      <c r="AT216" s="144" t="s">
        <v>62</v>
      </c>
      <c r="AU216" s="144" t="s">
        <v>62</v>
      </c>
      <c r="AV216" s="144" t="s">
        <v>62</v>
      </c>
      <c r="AW216" s="144" t="s">
        <v>61</v>
      </c>
      <c r="AX216" s="144" t="s">
        <v>61</v>
      </c>
      <c r="AY216" s="144" t="s">
        <v>691</v>
      </c>
      <c r="AZ216" s="144" t="s">
        <v>351</v>
      </c>
      <c r="BA216" s="144" t="s">
        <v>466</v>
      </c>
      <c r="BB216" s="144" t="s">
        <v>61</v>
      </c>
      <c r="BC216" s="144" t="s">
        <v>63</v>
      </c>
      <c r="BD216" s="146" t="s">
        <v>1819</v>
      </c>
      <c r="BE216" s="144" t="s">
        <v>1820</v>
      </c>
      <c r="BF216" s="146" t="s">
        <v>1820</v>
      </c>
      <c r="BG216" s="144" t="s">
        <v>352</v>
      </c>
      <c r="BH216" s="144" t="s">
        <v>496</v>
      </c>
      <c r="BI216" s="144" t="s">
        <v>354</v>
      </c>
      <c r="BJ216" s="144" t="s">
        <v>208</v>
      </c>
      <c r="BK216" s="144" t="s">
        <v>64</v>
      </c>
      <c r="BL216" s="144" t="s">
        <v>61</v>
      </c>
      <c r="BM216" s="144" t="s">
        <v>209</v>
      </c>
    </row>
    <row r="217" spans="2:65" x14ac:dyDescent="0.3">
      <c r="B217" s="165">
        <f t="shared" si="77"/>
        <v>213</v>
      </c>
      <c r="C217" s="165" t="str">
        <f t="shared" si="78"/>
        <v>LHR</v>
      </c>
      <c r="D217" s="165" t="str">
        <f t="shared" si="79"/>
        <v>2025-09-28</v>
      </c>
      <c r="E217" s="165" t="str">
        <f t="shared" si="80"/>
        <v>99431913910</v>
      </c>
      <c r="F217" s="165" t="str">
        <f t="shared" si="81"/>
        <v>PGB019635826</v>
      </c>
      <c r="G217" s="165" t="str">
        <f t="shared" si="82"/>
        <v>김도하</v>
      </c>
      <c r="H217" s="166" t="str">
        <f t="shared" si="83"/>
        <v>목록(Manifest)</v>
      </c>
      <c r="I217" s="167">
        <f t="shared" si="84"/>
        <v>87.7</v>
      </c>
      <c r="J217" s="166" t="str">
        <f t="shared" si="85"/>
        <v>MODUBUY_UK (NYZ)</v>
      </c>
      <c r="K217" s="165">
        <f t="shared" si="86"/>
        <v>1</v>
      </c>
      <c r="L217" s="168">
        <f t="shared" si="87"/>
        <v>0.4</v>
      </c>
      <c r="M217" s="168">
        <f t="shared" si="88"/>
        <v>0.2</v>
      </c>
      <c r="N217" s="168">
        <f t="shared" si="89"/>
        <v>0.4</v>
      </c>
      <c r="O217" s="168">
        <f t="shared" si="90"/>
        <v>0.5</v>
      </c>
      <c r="P217" s="165" t="str">
        <f t="shared" si="91"/>
        <v>6094313739073</v>
      </c>
      <c r="Q217" s="167">
        <f t="shared" si="92"/>
        <v>0.13999999999999999</v>
      </c>
      <c r="R217" s="167">
        <f t="shared" si="93"/>
        <v>0.4</v>
      </c>
      <c r="S217" s="167">
        <f t="shared" si="94"/>
        <v>0.4</v>
      </c>
      <c r="T217" s="169">
        <f t="shared" si="95"/>
        <v>7280</v>
      </c>
      <c r="U217" s="171">
        <v>0</v>
      </c>
      <c r="V217" s="170">
        <f t="shared" si="96"/>
        <v>0</v>
      </c>
      <c r="W217" s="171">
        <v>0</v>
      </c>
      <c r="X217" s="171">
        <f>(IF(VLOOKUP(VLOOKUP(AS217,[1]MAPPING!$B$16:$D$21,2,1),[1]MAPPING!$C$16:$E$21,2,0)=7000,0,VLOOKUP(VLOOKUP(AS217,[1]MAPPING!$B$16:$D$21,2,1),[1]MAPPING!$C$16:$E$21,2,0)))</f>
        <v>0</v>
      </c>
      <c r="Y217" s="171">
        <f>(K217*VLOOKUP(N217/K217,[1]MAPPING!$B$23:$C$30,2,10))</f>
        <v>0</v>
      </c>
      <c r="Z217" s="172">
        <f t="shared" si="97"/>
        <v>0</v>
      </c>
      <c r="AA217" s="172">
        <f t="shared" si="98"/>
        <v>0</v>
      </c>
      <c r="AB217" s="171">
        <v>0</v>
      </c>
      <c r="AC217" s="171">
        <f t="shared" si="99"/>
        <v>7280</v>
      </c>
      <c r="AD217" s="116">
        <f>ROUND(SUM(T217:AB217)/INVOICE!$I$5,2)</f>
        <v>5.22</v>
      </c>
      <c r="AF217" s="144" t="s">
        <v>1217</v>
      </c>
      <c r="AG217" s="144" t="s">
        <v>350</v>
      </c>
      <c r="AH217" s="144" t="s">
        <v>1218</v>
      </c>
      <c r="AI217" s="144" t="s">
        <v>1821</v>
      </c>
      <c r="AJ217" s="144" t="s">
        <v>1822</v>
      </c>
      <c r="AK217" s="144" t="s">
        <v>1823</v>
      </c>
      <c r="AL217" s="144" t="s">
        <v>1824</v>
      </c>
      <c r="AM217" s="144" t="s">
        <v>61</v>
      </c>
      <c r="AN217" s="144">
        <v>1</v>
      </c>
      <c r="AO217" s="144">
        <v>0.4</v>
      </c>
      <c r="AP217" s="144">
        <v>0.2</v>
      </c>
      <c r="AQ217" s="144">
        <v>0.4</v>
      </c>
      <c r="AR217" s="144" t="s">
        <v>204</v>
      </c>
      <c r="AS217" s="144">
        <v>87.7</v>
      </c>
      <c r="AT217" s="144" t="s">
        <v>61</v>
      </c>
      <c r="AU217" s="144" t="s">
        <v>61</v>
      </c>
      <c r="AV217" s="144" t="s">
        <v>61</v>
      </c>
      <c r="AW217" s="144" t="s">
        <v>61</v>
      </c>
      <c r="AX217" s="144" t="s">
        <v>61</v>
      </c>
      <c r="AY217" s="144" t="s">
        <v>691</v>
      </c>
      <c r="AZ217" s="144" t="s">
        <v>351</v>
      </c>
      <c r="BA217" s="144" t="s">
        <v>1825</v>
      </c>
      <c r="BB217" s="144" t="s">
        <v>61</v>
      </c>
      <c r="BC217" s="144" t="s">
        <v>63</v>
      </c>
      <c r="BD217" s="146" t="s">
        <v>1826</v>
      </c>
      <c r="BE217" s="144" t="s">
        <v>1827</v>
      </c>
      <c r="BF217" s="146" t="s">
        <v>1827</v>
      </c>
      <c r="BG217" s="144" t="s">
        <v>352</v>
      </c>
      <c r="BH217" s="144" t="s">
        <v>496</v>
      </c>
      <c r="BI217" s="144" t="s">
        <v>354</v>
      </c>
      <c r="BJ217" s="144" t="s">
        <v>208</v>
      </c>
      <c r="BK217" s="144" t="s">
        <v>64</v>
      </c>
      <c r="BL217" s="144" t="s">
        <v>61</v>
      </c>
      <c r="BM217" s="144" t="s">
        <v>209</v>
      </c>
    </row>
    <row r="218" spans="2:65" x14ac:dyDescent="0.3">
      <c r="B218" s="165">
        <f t="shared" si="77"/>
        <v>214</v>
      </c>
      <c r="C218" s="165" t="str">
        <f t="shared" si="78"/>
        <v>LHR</v>
      </c>
      <c r="D218" s="165" t="str">
        <f t="shared" si="79"/>
        <v>2025-09-28</v>
      </c>
      <c r="E218" s="165" t="str">
        <f t="shared" si="80"/>
        <v>99431913910</v>
      </c>
      <c r="F218" s="165" t="str">
        <f t="shared" si="81"/>
        <v>PGB019637963</v>
      </c>
      <c r="G218" s="165" t="str">
        <f t="shared" si="82"/>
        <v>이병주</v>
      </c>
      <c r="H218" s="166" t="str">
        <f t="shared" si="83"/>
        <v>목록(Manifest)</v>
      </c>
      <c r="I218" s="167">
        <f t="shared" si="84"/>
        <v>68.849999999999994</v>
      </c>
      <c r="J218" s="166" t="str">
        <f t="shared" si="85"/>
        <v>MODUBUY_UK (NYZ)</v>
      </c>
      <c r="K218" s="165">
        <f t="shared" si="86"/>
        <v>1</v>
      </c>
      <c r="L218" s="168">
        <f t="shared" si="87"/>
        <v>0.8</v>
      </c>
      <c r="M218" s="168">
        <f t="shared" si="88"/>
        <v>0.2</v>
      </c>
      <c r="N218" s="168">
        <f t="shared" si="89"/>
        <v>0.8</v>
      </c>
      <c r="O218" s="168">
        <f t="shared" si="90"/>
        <v>1</v>
      </c>
      <c r="P218" s="165" t="str">
        <f t="shared" si="91"/>
        <v>6094313739138</v>
      </c>
      <c r="Q218" s="167">
        <f t="shared" si="92"/>
        <v>0.13999999999999999</v>
      </c>
      <c r="R218" s="167">
        <f t="shared" si="93"/>
        <v>0.8</v>
      </c>
      <c r="S218" s="167">
        <f t="shared" si="94"/>
        <v>0.8</v>
      </c>
      <c r="T218" s="169">
        <f t="shared" si="95"/>
        <v>9260</v>
      </c>
      <c r="U218" s="171">
        <v>0</v>
      </c>
      <c r="V218" s="170">
        <f t="shared" si="96"/>
        <v>0</v>
      </c>
      <c r="W218" s="171">
        <v>0</v>
      </c>
      <c r="X218" s="171">
        <f>(IF(VLOOKUP(VLOOKUP(AS218,[1]MAPPING!$B$16:$D$21,2,1),[1]MAPPING!$C$16:$E$21,2,0)=7000,0,VLOOKUP(VLOOKUP(AS218,[1]MAPPING!$B$16:$D$21,2,1),[1]MAPPING!$C$16:$E$21,2,0)))</f>
        <v>0</v>
      </c>
      <c r="Y218" s="171">
        <f>(K218*VLOOKUP(N218/K218,[1]MAPPING!$B$23:$C$30,2,10))</f>
        <v>0</v>
      </c>
      <c r="Z218" s="172">
        <f t="shared" si="97"/>
        <v>0</v>
      </c>
      <c r="AA218" s="172">
        <f t="shared" si="98"/>
        <v>0</v>
      </c>
      <c r="AB218" s="171">
        <v>0</v>
      </c>
      <c r="AC218" s="171">
        <f t="shared" si="99"/>
        <v>9260</v>
      </c>
      <c r="AD218" s="116">
        <f>ROUND(SUM(T218:AB218)/INVOICE!$I$5,2)</f>
        <v>6.64</v>
      </c>
      <c r="AF218" s="144" t="s">
        <v>1217</v>
      </c>
      <c r="AG218" s="144" t="s">
        <v>350</v>
      </c>
      <c r="AH218" s="144" t="s">
        <v>1218</v>
      </c>
      <c r="AI218" s="144" t="s">
        <v>1828</v>
      </c>
      <c r="AJ218" s="144" t="s">
        <v>1829</v>
      </c>
      <c r="AK218" s="144" t="s">
        <v>1830</v>
      </c>
      <c r="AL218" s="144" t="s">
        <v>1831</v>
      </c>
      <c r="AM218" s="144" t="s">
        <v>61</v>
      </c>
      <c r="AN218" s="144">
        <v>1</v>
      </c>
      <c r="AO218" s="144">
        <v>0.8</v>
      </c>
      <c r="AP218" s="144">
        <v>0.2</v>
      </c>
      <c r="AQ218" s="144">
        <v>0.8</v>
      </c>
      <c r="AR218" s="144" t="s">
        <v>204</v>
      </c>
      <c r="AS218" s="144">
        <v>68.849999999999994</v>
      </c>
      <c r="AT218" s="144" t="s">
        <v>61</v>
      </c>
      <c r="AU218" s="144" t="s">
        <v>61</v>
      </c>
      <c r="AV218" s="144" t="s">
        <v>61</v>
      </c>
      <c r="AW218" s="144" t="s">
        <v>61</v>
      </c>
      <c r="AX218" s="144" t="s">
        <v>61</v>
      </c>
      <c r="AY218" s="144" t="s">
        <v>691</v>
      </c>
      <c r="AZ218" s="144" t="s">
        <v>351</v>
      </c>
      <c r="BA218" s="144" t="s">
        <v>394</v>
      </c>
      <c r="BB218" s="144" t="s">
        <v>61</v>
      </c>
      <c r="BC218" s="144" t="s">
        <v>63</v>
      </c>
      <c r="BD218" s="146" t="s">
        <v>1832</v>
      </c>
      <c r="BE218" s="144" t="s">
        <v>1833</v>
      </c>
      <c r="BF218" s="146" t="s">
        <v>1833</v>
      </c>
      <c r="BG218" s="144" t="s">
        <v>352</v>
      </c>
      <c r="BH218" s="144" t="s">
        <v>496</v>
      </c>
      <c r="BI218" s="144" t="s">
        <v>354</v>
      </c>
      <c r="BJ218" s="144" t="s">
        <v>208</v>
      </c>
      <c r="BK218" s="144" t="s">
        <v>64</v>
      </c>
      <c r="BL218" s="144" t="s">
        <v>61</v>
      </c>
      <c r="BM218" s="144" t="s">
        <v>209</v>
      </c>
    </row>
    <row r="219" spans="2:65" x14ac:dyDescent="0.3">
      <c r="B219" s="165">
        <f t="shared" si="77"/>
        <v>215</v>
      </c>
      <c r="C219" s="165" t="str">
        <f t="shared" si="78"/>
        <v>LHR</v>
      </c>
      <c r="D219" s="165" t="str">
        <f t="shared" si="79"/>
        <v>2025-09-28</v>
      </c>
      <c r="E219" s="165" t="str">
        <f t="shared" si="80"/>
        <v>99431913910</v>
      </c>
      <c r="F219" s="165" t="str">
        <f t="shared" si="81"/>
        <v>PGB022868294</v>
      </c>
      <c r="G219" s="165" t="str">
        <f t="shared" si="82"/>
        <v>정인아</v>
      </c>
      <c r="H219" s="166" t="str">
        <f t="shared" si="83"/>
        <v>목록(Manifest)</v>
      </c>
      <c r="I219" s="167">
        <f t="shared" si="84"/>
        <v>97.88</v>
      </c>
      <c r="J219" s="166" t="str">
        <f t="shared" si="85"/>
        <v>MODUBUY_UK (NYZ)</v>
      </c>
      <c r="K219" s="165">
        <f t="shared" si="86"/>
        <v>1</v>
      </c>
      <c r="L219" s="168">
        <f t="shared" si="87"/>
        <v>0.5</v>
      </c>
      <c r="M219" s="168">
        <f t="shared" si="88"/>
        <v>0.2</v>
      </c>
      <c r="N219" s="168">
        <f t="shared" si="89"/>
        <v>0.5</v>
      </c>
      <c r="O219" s="168">
        <f t="shared" si="90"/>
        <v>0.5</v>
      </c>
      <c r="P219" s="165" t="str">
        <f t="shared" si="91"/>
        <v>6094313738986</v>
      </c>
      <c r="Q219" s="167">
        <f t="shared" si="92"/>
        <v>0.13999999999999999</v>
      </c>
      <c r="R219" s="167">
        <f t="shared" si="93"/>
        <v>0.5</v>
      </c>
      <c r="S219" s="167">
        <f t="shared" si="94"/>
        <v>0.5</v>
      </c>
      <c r="T219" s="169">
        <f t="shared" si="95"/>
        <v>7775</v>
      </c>
      <c r="U219" s="171">
        <v>0</v>
      </c>
      <c r="V219" s="170">
        <f t="shared" si="96"/>
        <v>0</v>
      </c>
      <c r="W219" s="171">
        <v>0</v>
      </c>
      <c r="X219" s="171">
        <f>(IF(VLOOKUP(VLOOKUP(AS219,[1]MAPPING!$B$16:$D$21,2,1),[1]MAPPING!$C$16:$E$21,2,0)=7000,0,VLOOKUP(VLOOKUP(AS219,[1]MAPPING!$B$16:$D$21,2,1),[1]MAPPING!$C$16:$E$21,2,0)))</f>
        <v>0</v>
      </c>
      <c r="Y219" s="171">
        <f>(K219*VLOOKUP(N219/K219,[1]MAPPING!$B$23:$C$30,2,10))</f>
        <v>0</v>
      </c>
      <c r="Z219" s="172">
        <f t="shared" si="97"/>
        <v>0</v>
      </c>
      <c r="AA219" s="172">
        <f t="shared" si="98"/>
        <v>0</v>
      </c>
      <c r="AB219" s="171">
        <v>0</v>
      </c>
      <c r="AC219" s="171">
        <f t="shared" si="99"/>
        <v>7775</v>
      </c>
      <c r="AD219" s="116">
        <f>ROUND(SUM(T219:AB219)/INVOICE!$I$5,2)</f>
        <v>5.58</v>
      </c>
      <c r="AF219" s="144" t="s">
        <v>1217</v>
      </c>
      <c r="AG219" s="144" t="s">
        <v>350</v>
      </c>
      <c r="AH219" s="144" t="s">
        <v>1218</v>
      </c>
      <c r="AI219" s="144" t="s">
        <v>1834</v>
      </c>
      <c r="AJ219" s="144" t="s">
        <v>572</v>
      </c>
      <c r="AK219" s="144" t="s">
        <v>573</v>
      </c>
      <c r="AL219" s="144" t="s">
        <v>574</v>
      </c>
      <c r="AM219" s="144" t="s">
        <v>61</v>
      </c>
      <c r="AN219" s="144">
        <v>1</v>
      </c>
      <c r="AO219" s="144">
        <v>0.5</v>
      </c>
      <c r="AP219" s="144">
        <v>0.2</v>
      </c>
      <c r="AQ219" s="144">
        <v>0.5</v>
      </c>
      <c r="AR219" s="144" t="s">
        <v>204</v>
      </c>
      <c r="AS219" s="144">
        <v>97.88</v>
      </c>
      <c r="AT219" s="144" t="s">
        <v>62</v>
      </c>
      <c r="AU219" s="144" t="s">
        <v>62</v>
      </c>
      <c r="AV219" s="144" t="s">
        <v>62</v>
      </c>
      <c r="AW219" s="144" t="s">
        <v>61</v>
      </c>
      <c r="AX219" s="144" t="s">
        <v>61</v>
      </c>
      <c r="AY219" s="144" t="s">
        <v>691</v>
      </c>
      <c r="AZ219" s="144" t="s">
        <v>351</v>
      </c>
      <c r="BA219" s="144" t="s">
        <v>1835</v>
      </c>
      <c r="BB219" s="144" t="s">
        <v>61</v>
      </c>
      <c r="BC219" s="144" t="s">
        <v>63</v>
      </c>
      <c r="BD219" s="146" t="s">
        <v>1836</v>
      </c>
      <c r="BE219" s="144" t="s">
        <v>1837</v>
      </c>
      <c r="BF219" s="146" t="s">
        <v>1837</v>
      </c>
      <c r="BG219" s="144" t="s">
        <v>352</v>
      </c>
      <c r="BH219" s="144" t="s">
        <v>496</v>
      </c>
      <c r="BI219" s="144" t="s">
        <v>354</v>
      </c>
      <c r="BJ219" s="144" t="s">
        <v>208</v>
      </c>
      <c r="BK219" s="144" t="s">
        <v>64</v>
      </c>
      <c r="BL219" s="144" t="s">
        <v>61</v>
      </c>
      <c r="BM219" s="144" t="s">
        <v>209</v>
      </c>
    </row>
    <row r="220" spans="2:65" x14ac:dyDescent="0.3">
      <c r="B220" s="165">
        <f t="shared" si="77"/>
        <v>216</v>
      </c>
      <c r="C220" s="165" t="str">
        <f t="shared" si="78"/>
        <v>LHR</v>
      </c>
      <c r="D220" s="165" t="str">
        <f t="shared" si="79"/>
        <v>2025-09-28</v>
      </c>
      <c r="E220" s="165" t="str">
        <f t="shared" si="80"/>
        <v>99431913910</v>
      </c>
      <c r="F220" s="165" t="str">
        <f t="shared" si="81"/>
        <v>PGB022888144</v>
      </c>
      <c r="G220" s="165" t="str">
        <f t="shared" si="82"/>
        <v>박수진</v>
      </c>
      <c r="H220" s="166" t="str">
        <f t="shared" si="83"/>
        <v>목록(Manifest)</v>
      </c>
      <c r="I220" s="167">
        <f t="shared" si="84"/>
        <v>112.05</v>
      </c>
      <c r="J220" s="166" t="str">
        <f t="shared" si="85"/>
        <v>MODUBUY_UK (NYZ)</v>
      </c>
      <c r="K220" s="165">
        <f t="shared" si="86"/>
        <v>1</v>
      </c>
      <c r="L220" s="168">
        <f t="shared" si="87"/>
        <v>0.7</v>
      </c>
      <c r="M220" s="168">
        <f t="shared" si="88"/>
        <v>0.2</v>
      </c>
      <c r="N220" s="168">
        <f t="shared" si="89"/>
        <v>0.7</v>
      </c>
      <c r="O220" s="168">
        <f t="shared" si="90"/>
        <v>1</v>
      </c>
      <c r="P220" s="165" t="str">
        <f t="shared" si="91"/>
        <v>6094313738201</v>
      </c>
      <c r="Q220" s="167">
        <f t="shared" si="92"/>
        <v>0.13999999999999999</v>
      </c>
      <c r="R220" s="167">
        <f t="shared" si="93"/>
        <v>0.7</v>
      </c>
      <c r="S220" s="167">
        <f t="shared" si="94"/>
        <v>0.70000000000000007</v>
      </c>
      <c r="T220" s="169">
        <f t="shared" si="95"/>
        <v>8765</v>
      </c>
      <c r="U220" s="171">
        <v>0</v>
      </c>
      <c r="V220" s="170">
        <f t="shared" si="96"/>
        <v>0</v>
      </c>
      <c r="W220" s="171">
        <v>0</v>
      </c>
      <c r="X220" s="171">
        <f>(IF(VLOOKUP(VLOOKUP(AS220,[1]MAPPING!$B$16:$D$21,2,1),[1]MAPPING!$C$16:$E$21,2,0)=7000,0,VLOOKUP(VLOOKUP(AS220,[1]MAPPING!$B$16:$D$21,2,1),[1]MAPPING!$C$16:$E$21,2,0)))</f>
        <v>0</v>
      </c>
      <c r="Y220" s="171">
        <f>(K220*VLOOKUP(N220/K220,[1]MAPPING!$B$23:$C$30,2,10))</f>
        <v>0</v>
      </c>
      <c r="Z220" s="172">
        <f t="shared" si="97"/>
        <v>0</v>
      </c>
      <c r="AA220" s="172">
        <f t="shared" si="98"/>
        <v>0</v>
      </c>
      <c r="AB220" s="171">
        <v>0</v>
      </c>
      <c r="AC220" s="171">
        <f t="shared" si="99"/>
        <v>8765</v>
      </c>
      <c r="AD220" s="116">
        <f>ROUND(SUM(T220:AB220)/INVOICE!$I$5,2)</f>
        <v>6.29</v>
      </c>
      <c r="AF220" s="144" t="s">
        <v>1217</v>
      </c>
      <c r="AG220" s="144" t="s">
        <v>350</v>
      </c>
      <c r="AH220" s="144" t="s">
        <v>1218</v>
      </c>
      <c r="AI220" s="144" t="s">
        <v>1838</v>
      </c>
      <c r="AJ220" s="144" t="s">
        <v>950</v>
      </c>
      <c r="AK220" s="144" t="s">
        <v>1839</v>
      </c>
      <c r="AL220" s="144" t="s">
        <v>1840</v>
      </c>
      <c r="AM220" s="144" t="s">
        <v>61</v>
      </c>
      <c r="AN220" s="144">
        <v>1</v>
      </c>
      <c r="AO220" s="144">
        <v>0.7</v>
      </c>
      <c r="AP220" s="144">
        <v>0.2</v>
      </c>
      <c r="AQ220" s="144">
        <v>0.7</v>
      </c>
      <c r="AR220" s="144" t="s">
        <v>204</v>
      </c>
      <c r="AS220" s="144">
        <v>112.05</v>
      </c>
      <c r="AT220" s="144" t="s">
        <v>61</v>
      </c>
      <c r="AU220" s="144" t="s">
        <v>61</v>
      </c>
      <c r="AV220" s="144" t="s">
        <v>61</v>
      </c>
      <c r="AW220" s="144" t="s">
        <v>61</v>
      </c>
      <c r="AX220" s="144" t="s">
        <v>61</v>
      </c>
      <c r="AY220" s="144" t="s">
        <v>691</v>
      </c>
      <c r="AZ220" s="144" t="s">
        <v>351</v>
      </c>
      <c r="BA220" s="144" t="s">
        <v>501</v>
      </c>
      <c r="BB220" s="144" t="s">
        <v>61</v>
      </c>
      <c r="BC220" s="144" t="s">
        <v>63</v>
      </c>
      <c r="BD220" s="146" t="s">
        <v>1841</v>
      </c>
      <c r="BE220" s="144" t="s">
        <v>1842</v>
      </c>
      <c r="BF220" s="146" t="s">
        <v>1842</v>
      </c>
      <c r="BG220" s="144" t="s">
        <v>352</v>
      </c>
      <c r="BH220" s="144" t="s">
        <v>496</v>
      </c>
      <c r="BI220" s="144" t="s">
        <v>354</v>
      </c>
      <c r="BJ220" s="144" t="s">
        <v>208</v>
      </c>
      <c r="BK220" s="144" t="s">
        <v>64</v>
      </c>
      <c r="BL220" s="144" t="s">
        <v>61</v>
      </c>
      <c r="BM220" s="144" t="s">
        <v>209</v>
      </c>
    </row>
    <row r="221" spans="2:65" x14ac:dyDescent="0.3">
      <c r="B221" s="165">
        <f t="shared" si="77"/>
        <v>217</v>
      </c>
      <c r="C221" s="165" t="str">
        <f t="shared" si="78"/>
        <v>LHR</v>
      </c>
      <c r="D221" s="165" t="str">
        <f t="shared" si="79"/>
        <v>2025-09-28</v>
      </c>
      <c r="E221" s="165" t="str">
        <f t="shared" si="80"/>
        <v>99431913910</v>
      </c>
      <c r="F221" s="165" t="str">
        <f t="shared" si="81"/>
        <v>PGB019633159</v>
      </c>
      <c r="G221" s="165" t="str">
        <f t="shared" si="82"/>
        <v>김상완</v>
      </c>
      <c r="H221" s="166" t="str">
        <f t="shared" si="83"/>
        <v>목록(Manifest)</v>
      </c>
      <c r="I221" s="167">
        <f t="shared" si="84"/>
        <v>121.5</v>
      </c>
      <c r="J221" s="166" t="str">
        <f t="shared" si="85"/>
        <v>MODUBUY_UK (NYZ)</v>
      </c>
      <c r="K221" s="165">
        <f t="shared" si="86"/>
        <v>1</v>
      </c>
      <c r="L221" s="168">
        <f t="shared" si="87"/>
        <v>0.8</v>
      </c>
      <c r="M221" s="168">
        <f t="shared" si="88"/>
        <v>2.8</v>
      </c>
      <c r="N221" s="168">
        <f t="shared" si="89"/>
        <v>2.8</v>
      </c>
      <c r="O221" s="168">
        <f t="shared" si="90"/>
        <v>3</v>
      </c>
      <c r="P221" s="165" t="str">
        <f t="shared" si="91"/>
        <v>6094313739171</v>
      </c>
      <c r="Q221" s="167">
        <f t="shared" si="92"/>
        <v>1.9599999999999997</v>
      </c>
      <c r="R221" s="167">
        <f t="shared" si="93"/>
        <v>1.9599999999999997</v>
      </c>
      <c r="S221" s="167">
        <f t="shared" si="94"/>
        <v>2</v>
      </c>
      <c r="T221" s="169">
        <f t="shared" si="95"/>
        <v>15199.999999999998</v>
      </c>
      <c r="U221" s="171">
        <v>0</v>
      </c>
      <c r="V221" s="170">
        <f t="shared" si="96"/>
        <v>0</v>
      </c>
      <c r="W221" s="171">
        <v>0</v>
      </c>
      <c r="X221" s="171">
        <f>(IF(VLOOKUP(VLOOKUP(AS221,[1]MAPPING!$B$16:$D$21,2,1),[1]MAPPING!$C$16:$E$21,2,0)=7000,0,VLOOKUP(VLOOKUP(AS221,[1]MAPPING!$B$16:$D$21,2,1),[1]MAPPING!$C$16:$E$21,2,0)))</f>
        <v>0</v>
      </c>
      <c r="Y221" s="171">
        <f>(K221*VLOOKUP(N221/K221,[1]MAPPING!$B$23:$C$30,2,10))</f>
        <v>550</v>
      </c>
      <c r="Z221" s="172">
        <f t="shared" si="97"/>
        <v>0</v>
      </c>
      <c r="AA221" s="172">
        <f t="shared" si="98"/>
        <v>0</v>
      </c>
      <c r="AB221" s="171">
        <v>0</v>
      </c>
      <c r="AC221" s="171">
        <f t="shared" si="99"/>
        <v>15749.999999999998</v>
      </c>
      <c r="AD221" s="116">
        <f>ROUND(SUM(T221:AB221)/INVOICE!$I$5,2)</f>
        <v>11.3</v>
      </c>
      <c r="AF221" s="144" t="s">
        <v>1217</v>
      </c>
      <c r="AG221" s="144" t="s">
        <v>350</v>
      </c>
      <c r="AH221" s="144" t="s">
        <v>1218</v>
      </c>
      <c r="AI221" s="144" t="s">
        <v>1843</v>
      </c>
      <c r="AJ221" s="144" t="s">
        <v>1844</v>
      </c>
      <c r="AK221" s="144" t="s">
        <v>1845</v>
      </c>
      <c r="AL221" s="144" t="s">
        <v>1846</v>
      </c>
      <c r="AM221" s="144" t="s">
        <v>61</v>
      </c>
      <c r="AN221" s="144">
        <v>1</v>
      </c>
      <c r="AO221" s="144">
        <v>0.8</v>
      </c>
      <c r="AP221" s="144">
        <v>2.8</v>
      </c>
      <c r="AQ221" s="144">
        <v>2.8</v>
      </c>
      <c r="AR221" s="144" t="s">
        <v>204</v>
      </c>
      <c r="AS221" s="144">
        <v>121.5</v>
      </c>
      <c r="AT221" s="144" t="s">
        <v>62</v>
      </c>
      <c r="AU221" s="144" t="s">
        <v>62</v>
      </c>
      <c r="AV221" s="144" t="s">
        <v>62</v>
      </c>
      <c r="AW221" s="144" t="s">
        <v>61</v>
      </c>
      <c r="AX221" s="144" t="s">
        <v>61</v>
      </c>
      <c r="AY221" s="144" t="s">
        <v>691</v>
      </c>
      <c r="AZ221" s="144" t="s">
        <v>351</v>
      </c>
      <c r="BA221" s="144" t="s">
        <v>487</v>
      </c>
      <c r="BB221" s="144" t="s">
        <v>61</v>
      </c>
      <c r="BC221" s="144" t="s">
        <v>63</v>
      </c>
      <c r="BD221" s="146" t="s">
        <v>1847</v>
      </c>
      <c r="BE221" s="144" t="s">
        <v>1848</v>
      </c>
      <c r="BF221" s="146" t="s">
        <v>1848</v>
      </c>
      <c r="BG221" s="144" t="s">
        <v>352</v>
      </c>
      <c r="BH221" s="144" t="s">
        <v>496</v>
      </c>
      <c r="BI221" s="144" t="s">
        <v>354</v>
      </c>
      <c r="BJ221" s="144" t="s">
        <v>208</v>
      </c>
      <c r="BK221" s="144" t="s">
        <v>64</v>
      </c>
      <c r="BL221" s="144" t="s">
        <v>61</v>
      </c>
      <c r="BM221" s="144" t="s">
        <v>209</v>
      </c>
    </row>
    <row r="222" spans="2:65" x14ac:dyDescent="0.3">
      <c r="B222" s="165">
        <f t="shared" si="77"/>
        <v>218</v>
      </c>
      <c r="C222" s="165" t="str">
        <f t="shared" si="78"/>
        <v>LHR</v>
      </c>
      <c r="D222" s="165" t="str">
        <f t="shared" si="79"/>
        <v>2025-09-28</v>
      </c>
      <c r="E222" s="165" t="str">
        <f t="shared" si="80"/>
        <v>99431913910</v>
      </c>
      <c r="F222" s="165" t="str">
        <f t="shared" si="81"/>
        <v>PGB022852399</v>
      </c>
      <c r="G222" s="165" t="str">
        <f t="shared" si="82"/>
        <v>금혜인</v>
      </c>
      <c r="H222" s="166" t="str">
        <f t="shared" si="83"/>
        <v>목록(Manifest)</v>
      </c>
      <c r="I222" s="167">
        <f t="shared" si="84"/>
        <v>124.55</v>
      </c>
      <c r="J222" s="166" t="str">
        <f t="shared" si="85"/>
        <v>MODUBUY_UK (NYZ)</v>
      </c>
      <c r="K222" s="165">
        <f t="shared" si="86"/>
        <v>1</v>
      </c>
      <c r="L222" s="168">
        <f t="shared" si="87"/>
        <v>0.9</v>
      </c>
      <c r="M222" s="168">
        <f t="shared" si="88"/>
        <v>0.2</v>
      </c>
      <c r="N222" s="168">
        <f t="shared" si="89"/>
        <v>0.9</v>
      </c>
      <c r="O222" s="168">
        <f t="shared" si="90"/>
        <v>1</v>
      </c>
      <c r="P222" s="165" t="str">
        <f t="shared" si="91"/>
        <v>6094313738926</v>
      </c>
      <c r="Q222" s="167">
        <f t="shared" si="92"/>
        <v>0.13999999999999999</v>
      </c>
      <c r="R222" s="167">
        <f t="shared" si="93"/>
        <v>0.9</v>
      </c>
      <c r="S222" s="167">
        <f t="shared" si="94"/>
        <v>0.9</v>
      </c>
      <c r="T222" s="169">
        <f t="shared" si="95"/>
        <v>9755</v>
      </c>
      <c r="U222" s="171">
        <v>0</v>
      </c>
      <c r="V222" s="170">
        <f t="shared" si="96"/>
        <v>0</v>
      </c>
      <c r="W222" s="171">
        <v>0</v>
      </c>
      <c r="X222" s="171">
        <f>(IF(VLOOKUP(VLOOKUP(AS222,[1]MAPPING!$B$16:$D$21,2,1),[1]MAPPING!$C$16:$E$21,2,0)=7000,0,VLOOKUP(VLOOKUP(AS222,[1]MAPPING!$B$16:$D$21,2,1),[1]MAPPING!$C$16:$E$21,2,0)))</f>
        <v>0</v>
      </c>
      <c r="Y222" s="171">
        <f>(K222*VLOOKUP(N222/K222,[1]MAPPING!$B$23:$C$30,2,10))</f>
        <v>0</v>
      </c>
      <c r="Z222" s="172">
        <f t="shared" si="97"/>
        <v>0</v>
      </c>
      <c r="AA222" s="172">
        <f t="shared" si="98"/>
        <v>0</v>
      </c>
      <c r="AB222" s="171">
        <v>0</v>
      </c>
      <c r="AC222" s="171">
        <f t="shared" si="99"/>
        <v>9755</v>
      </c>
      <c r="AD222" s="116">
        <f>ROUND(SUM(T222:AB222)/INVOICE!$I$5,2)</f>
        <v>7</v>
      </c>
      <c r="AF222" s="144" t="s">
        <v>1217</v>
      </c>
      <c r="AG222" s="144" t="s">
        <v>350</v>
      </c>
      <c r="AH222" s="144" t="s">
        <v>1218</v>
      </c>
      <c r="AI222" s="144" t="s">
        <v>1849</v>
      </c>
      <c r="AJ222" s="144" t="s">
        <v>389</v>
      </c>
      <c r="AK222" s="144" t="s">
        <v>390</v>
      </c>
      <c r="AL222" s="144" t="s">
        <v>391</v>
      </c>
      <c r="AM222" s="144" t="s">
        <v>61</v>
      </c>
      <c r="AN222" s="144">
        <v>1</v>
      </c>
      <c r="AO222" s="144">
        <v>0.9</v>
      </c>
      <c r="AP222" s="144">
        <v>0.2</v>
      </c>
      <c r="AQ222" s="144">
        <v>0.9</v>
      </c>
      <c r="AR222" s="144" t="s">
        <v>204</v>
      </c>
      <c r="AS222" s="144">
        <v>124.55</v>
      </c>
      <c r="AT222" s="144" t="s">
        <v>62</v>
      </c>
      <c r="AU222" s="144" t="s">
        <v>62</v>
      </c>
      <c r="AV222" s="144" t="s">
        <v>62</v>
      </c>
      <c r="AW222" s="144" t="s">
        <v>61</v>
      </c>
      <c r="AX222" s="144" t="s">
        <v>61</v>
      </c>
      <c r="AY222" s="144" t="s">
        <v>691</v>
      </c>
      <c r="AZ222" s="144" t="s">
        <v>351</v>
      </c>
      <c r="BA222" s="144" t="s">
        <v>1329</v>
      </c>
      <c r="BB222" s="144" t="s">
        <v>61</v>
      </c>
      <c r="BC222" s="144" t="s">
        <v>63</v>
      </c>
      <c r="BD222" s="146" t="s">
        <v>1850</v>
      </c>
      <c r="BE222" s="144" t="s">
        <v>1851</v>
      </c>
      <c r="BF222" s="146" t="s">
        <v>1851</v>
      </c>
      <c r="BG222" s="144" t="s">
        <v>352</v>
      </c>
      <c r="BH222" s="144" t="s">
        <v>496</v>
      </c>
      <c r="BI222" s="144" t="s">
        <v>354</v>
      </c>
      <c r="BJ222" s="144" t="s">
        <v>208</v>
      </c>
      <c r="BK222" s="144" t="s">
        <v>64</v>
      </c>
      <c r="BL222" s="144" t="s">
        <v>61</v>
      </c>
      <c r="BM222" s="144" t="s">
        <v>209</v>
      </c>
    </row>
    <row r="223" spans="2:65" x14ac:dyDescent="0.3">
      <c r="B223" s="165">
        <f t="shared" si="77"/>
        <v>219</v>
      </c>
      <c r="C223" s="165" t="str">
        <f t="shared" si="78"/>
        <v>LHR</v>
      </c>
      <c r="D223" s="165" t="str">
        <f t="shared" si="79"/>
        <v>2025-09-28</v>
      </c>
      <c r="E223" s="165" t="str">
        <f t="shared" si="80"/>
        <v>99431913910</v>
      </c>
      <c r="F223" s="165" t="str">
        <f t="shared" si="81"/>
        <v>PGB022856417</v>
      </c>
      <c r="G223" s="165" t="str">
        <f t="shared" si="82"/>
        <v>이경윤</v>
      </c>
      <c r="H223" s="166" t="str">
        <f t="shared" si="83"/>
        <v>목록(Manifest)</v>
      </c>
      <c r="I223" s="167">
        <f t="shared" si="84"/>
        <v>112.05</v>
      </c>
      <c r="J223" s="166" t="str">
        <f t="shared" si="85"/>
        <v>MODUBUY_UK (NYZ)</v>
      </c>
      <c r="K223" s="165">
        <f t="shared" si="86"/>
        <v>1</v>
      </c>
      <c r="L223" s="168">
        <f t="shared" si="87"/>
        <v>0.7</v>
      </c>
      <c r="M223" s="168">
        <f t="shared" si="88"/>
        <v>0.2</v>
      </c>
      <c r="N223" s="168">
        <f t="shared" si="89"/>
        <v>0.7</v>
      </c>
      <c r="O223" s="168">
        <f t="shared" si="90"/>
        <v>1</v>
      </c>
      <c r="P223" s="165" t="str">
        <f t="shared" si="91"/>
        <v>6094313738363</v>
      </c>
      <c r="Q223" s="167">
        <f t="shared" si="92"/>
        <v>0.13999999999999999</v>
      </c>
      <c r="R223" s="167">
        <f t="shared" si="93"/>
        <v>0.7</v>
      </c>
      <c r="S223" s="167">
        <f t="shared" si="94"/>
        <v>0.70000000000000007</v>
      </c>
      <c r="T223" s="169">
        <f t="shared" si="95"/>
        <v>8765</v>
      </c>
      <c r="U223" s="171">
        <v>0</v>
      </c>
      <c r="V223" s="170">
        <f t="shared" si="96"/>
        <v>0</v>
      </c>
      <c r="W223" s="171">
        <v>0</v>
      </c>
      <c r="X223" s="171">
        <f>(IF(VLOOKUP(VLOOKUP(AS223,[1]MAPPING!$B$16:$D$21,2,1),[1]MAPPING!$C$16:$E$21,2,0)=7000,0,VLOOKUP(VLOOKUP(AS223,[1]MAPPING!$B$16:$D$21,2,1),[1]MAPPING!$C$16:$E$21,2,0)))</f>
        <v>0</v>
      </c>
      <c r="Y223" s="171">
        <f>(K223*VLOOKUP(N223/K223,[1]MAPPING!$B$23:$C$30,2,10))</f>
        <v>0</v>
      </c>
      <c r="Z223" s="172">
        <f t="shared" si="97"/>
        <v>0</v>
      </c>
      <c r="AA223" s="172">
        <f t="shared" si="98"/>
        <v>0</v>
      </c>
      <c r="AB223" s="171">
        <v>0</v>
      </c>
      <c r="AC223" s="171">
        <f t="shared" si="99"/>
        <v>8765</v>
      </c>
      <c r="AD223" s="116">
        <f>ROUND(SUM(T223:AB223)/INVOICE!$I$5,2)</f>
        <v>6.29</v>
      </c>
      <c r="AF223" s="144" t="s">
        <v>1217</v>
      </c>
      <c r="AG223" s="144" t="s">
        <v>350</v>
      </c>
      <c r="AH223" s="144" t="s">
        <v>1218</v>
      </c>
      <c r="AI223" s="144" t="s">
        <v>1852</v>
      </c>
      <c r="AJ223" s="144" t="s">
        <v>1853</v>
      </c>
      <c r="AK223" s="144" t="s">
        <v>1854</v>
      </c>
      <c r="AL223" s="144" t="s">
        <v>1855</v>
      </c>
      <c r="AM223" s="144" t="s">
        <v>61</v>
      </c>
      <c r="AN223" s="144">
        <v>1</v>
      </c>
      <c r="AO223" s="144">
        <v>0.7</v>
      </c>
      <c r="AP223" s="144">
        <v>0.2</v>
      </c>
      <c r="AQ223" s="144">
        <v>0.7</v>
      </c>
      <c r="AR223" s="144" t="s">
        <v>204</v>
      </c>
      <c r="AS223" s="144">
        <v>112.05</v>
      </c>
      <c r="AT223" s="144" t="s">
        <v>62</v>
      </c>
      <c r="AU223" s="144" t="s">
        <v>62</v>
      </c>
      <c r="AV223" s="144" t="s">
        <v>62</v>
      </c>
      <c r="AW223" s="144" t="s">
        <v>61</v>
      </c>
      <c r="AX223" s="144" t="s">
        <v>61</v>
      </c>
      <c r="AY223" s="144" t="s">
        <v>691</v>
      </c>
      <c r="AZ223" s="144" t="s">
        <v>351</v>
      </c>
      <c r="BA223" s="144" t="s">
        <v>501</v>
      </c>
      <c r="BB223" s="144" t="s">
        <v>61</v>
      </c>
      <c r="BC223" s="144" t="s">
        <v>63</v>
      </c>
      <c r="BD223" s="146" t="s">
        <v>1856</v>
      </c>
      <c r="BE223" s="144" t="s">
        <v>1857</v>
      </c>
      <c r="BF223" s="146" t="s">
        <v>1857</v>
      </c>
      <c r="BG223" s="144" t="s">
        <v>352</v>
      </c>
      <c r="BH223" s="144" t="s">
        <v>496</v>
      </c>
      <c r="BI223" s="144" t="s">
        <v>354</v>
      </c>
      <c r="BJ223" s="144" t="s">
        <v>208</v>
      </c>
      <c r="BK223" s="144" t="s">
        <v>64</v>
      </c>
      <c r="BL223" s="144" t="s">
        <v>61</v>
      </c>
      <c r="BM223" s="144" t="s">
        <v>209</v>
      </c>
    </row>
    <row r="224" spans="2:65" x14ac:dyDescent="0.3">
      <c r="B224" s="165">
        <f t="shared" si="77"/>
        <v>220</v>
      </c>
      <c r="C224" s="165" t="str">
        <f t="shared" si="78"/>
        <v>LHR</v>
      </c>
      <c r="D224" s="165" t="str">
        <f t="shared" si="79"/>
        <v>2025-09-28</v>
      </c>
      <c r="E224" s="165" t="str">
        <f t="shared" si="80"/>
        <v>99431913910</v>
      </c>
      <c r="F224" s="165" t="str">
        <f t="shared" si="81"/>
        <v>PGB017709483</v>
      </c>
      <c r="G224" s="165" t="str">
        <f t="shared" si="82"/>
        <v>박승희</v>
      </c>
      <c r="H224" s="166" t="str">
        <f t="shared" si="83"/>
        <v>목록(Manifest)</v>
      </c>
      <c r="I224" s="167">
        <f t="shared" si="84"/>
        <v>141.75</v>
      </c>
      <c r="J224" s="166" t="str">
        <f t="shared" si="85"/>
        <v>MODUBUY_UK (NYZ)</v>
      </c>
      <c r="K224" s="165">
        <f t="shared" si="86"/>
        <v>1</v>
      </c>
      <c r="L224" s="168">
        <f t="shared" si="87"/>
        <v>2.4</v>
      </c>
      <c r="M224" s="168">
        <f t="shared" si="88"/>
        <v>5.6</v>
      </c>
      <c r="N224" s="168">
        <f t="shared" si="89"/>
        <v>6</v>
      </c>
      <c r="O224" s="168">
        <f t="shared" si="90"/>
        <v>6</v>
      </c>
      <c r="P224" s="165" t="str">
        <f t="shared" si="91"/>
        <v>6094313739478</v>
      </c>
      <c r="Q224" s="167">
        <f t="shared" si="92"/>
        <v>3.9199999999999995</v>
      </c>
      <c r="R224" s="167">
        <f t="shared" si="93"/>
        <v>3.9199999999999995</v>
      </c>
      <c r="S224" s="167">
        <f t="shared" si="94"/>
        <v>4</v>
      </c>
      <c r="T224" s="169">
        <f t="shared" si="95"/>
        <v>25100</v>
      </c>
      <c r="U224" s="171">
        <v>0</v>
      </c>
      <c r="V224" s="170">
        <f t="shared" si="96"/>
        <v>0</v>
      </c>
      <c r="W224" s="171">
        <v>0</v>
      </c>
      <c r="X224" s="171">
        <f>(IF(VLOOKUP(VLOOKUP(AS224,[1]MAPPING!$B$16:$D$21,2,1),[1]MAPPING!$C$16:$E$21,2,0)=7000,0,VLOOKUP(VLOOKUP(AS224,[1]MAPPING!$B$16:$D$21,2,1),[1]MAPPING!$C$16:$E$21,2,0)))</f>
        <v>0</v>
      </c>
      <c r="Y224" s="171">
        <f>(K224*VLOOKUP(N224/K224,[1]MAPPING!$B$23:$C$30,2,10))</f>
        <v>1200</v>
      </c>
      <c r="Z224" s="172">
        <f t="shared" si="97"/>
        <v>0</v>
      </c>
      <c r="AA224" s="172">
        <f t="shared" si="98"/>
        <v>0</v>
      </c>
      <c r="AB224" s="171">
        <v>0</v>
      </c>
      <c r="AC224" s="171">
        <f t="shared" si="99"/>
        <v>26300</v>
      </c>
      <c r="AD224" s="116">
        <f>ROUND(SUM(T224:AB224)/INVOICE!$I$5,2)</f>
        <v>18.87</v>
      </c>
      <c r="AF224" s="144" t="s">
        <v>1217</v>
      </c>
      <c r="AG224" s="144" t="s">
        <v>350</v>
      </c>
      <c r="AH224" s="144" t="s">
        <v>1218</v>
      </c>
      <c r="AI224" s="144" t="s">
        <v>1858</v>
      </c>
      <c r="AJ224" s="144" t="s">
        <v>526</v>
      </c>
      <c r="AK224" s="144" t="s">
        <v>527</v>
      </c>
      <c r="AL224" s="144" t="s">
        <v>528</v>
      </c>
      <c r="AM224" s="144" t="s">
        <v>61</v>
      </c>
      <c r="AN224" s="144">
        <v>1</v>
      </c>
      <c r="AO224" s="144">
        <v>2.4</v>
      </c>
      <c r="AP224" s="144">
        <v>5.6</v>
      </c>
      <c r="AQ224" s="144">
        <v>6</v>
      </c>
      <c r="AR224" s="144" t="s">
        <v>204</v>
      </c>
      <c r="AS224" s="144">
        <v>141.75</v>
      </c>
      <c r="AT224" s="144" t="s">
        <v>62</v>
      </c>
      <c r="AU224" s="144" t="s">
        <v>62</v>
      </c>
      <c r="AV224" s="144" t="s">
        <v>62</v>
      </c>
      <c r="AW224" s="144" t="s">
        <v>61</v>
      </c>
      <c r="AX224" s="144" t="s">
        <v>61</v>
      </c>
      <c r="AY224" s="144" t="s">
        <v>691</v>
      </c>
      <c r="AZ224" s="144" t="s">
        <v>351</v>
      </c>
      <c r="BA224" s="144" t="s">
        <v>595</v>
      </c>
      <c r="BB224" s="144" t="s">
        <v>61</v>
      </c>
      <c r="BC224" s="144" t="s">
        <v>63</v>
      </c>
      <c r="BD224" s="146" t="s">
        <v>1859</v>
      </c>
      <c r="BE224" s="144" t="s">
        <v>1860</v>
      </c>
      <c r="BF224" s="146" t="s">
        <v>1860</v>
      </c>
      <c r="BG224" s="144" t="s">
        <v>352</v>
      </c>
      <c r="BH224" s="144" t="s">
        <v>496</v>
      </c>
      <c r="BI224" s="144" t="s">
        <v>354</v>
      </c>
      <c r="BJ224" s="144" t="s">
        <v>208</v>
      </c>
      <c r="BK224" s="144" t="s">
        <v>64</v>
      </c>
      <c r="BL224" s="144" t="s">
        <v>61</v>
      </c>
      <c r="BM224" s="144" t="s">
        <v>209</v>
      </c>
    </row>
    <row r="225" spans="2:65" x14ac:dyDescent="0.3">
      <c r="B225" s="165">
        <f t="shared" si="77"/>
        <v>221</v>
      </c>
      <c r="C225" s="165" t="str">
        <f t="shared" si="78"/>
        <v>LHR</v>
      </c>
      <c r="D225" s="165" t="str">
        <f t="shared" si="79"/>
        <v>2025-09-28</v>
      </c>
      <c r="E225" s="165" t="str">
        <f t="shared" si="80"/>
        <v>99431913910</v>
      </c>
      <c r="F225" s="165" t="str">
        <f t="shared" si="81"/>
        <v>PGB019632943</v>
      </c>
      <c r="G225" s="165" t="str">
        <f t="shared" si="82"/>
        <v>임명필</v>
      </c>
      <c r="H225" s="166" t="str">
        <f t="shared" si="83"/>
        <v>목록(Manifest)</v>
      </c>
      <c r="I225" s="167">
        <f t="shared" si="84"/>
        <v>22.88</v>
      </c>
      <c r="J225" s="166" t="str">
        <f t="shared" si="85"/>
        <v>MODUBUY_UK (NYZ)</v>
      </c>
      <c r="K225" s="165">
        <f t="shared" si="86"/>
        <v>1</v>
      </c>
      <c r="L225" s="168">
        <f t="shared" si="87"/>
        <v>0.3</v>
      </c>
      <c r="M225" s="168">
        <f t="shared" si="88"/>
        <v>0.2</v>
      </c>
      <c r="N225" s="168">
        <f t="shared" si="89"/>
        <v>0.3</v>
      </c>
      <c r="O225" s="168">
        <f t="shared" si="90"/>
        <v>0.5</v>
      </c>
      <c r="P225" s="165" t="str">
        <f t="shared" si="91"/>
        <v>6094313739186</v>
      </c>
      <c r="Q225" s="167">
        <f t="shared" si="92"/>
        <v>0.13999999999999999</v>
      </c>
      <c r="R225" s="167">
        <f t="shared" si="93"/>
        <v>0.3</v>
      </c>
      <c r="S225" s="167">
        <f t="shared" si="94"/>
        <v>0.30000000000000004</v>
      </c>
      <c r="T225" s="169">
        <f t="shared" si="95"/>
        <v>6785</v>
      </c>
      <c r="U225" s="171">
        <v>0</v>
      </c>
      <c r="V225" s="170">
        <f t="shared" si="96"/>
        <v>0</v>
      </c>
      <c r="W225" s="171">
        <v>0</v>
      </c>
      <c r="X225" s="171">
        <f>(IF(VLOOKUP(VLOOKUP(AS225,[1]MAPPING!$B$16:$D$21,2,1),[1]MAPPING!$C$16:$E$21,2,0)=7000,0,VLOOKUP(VLOOKUP(AS225,[1]MAPPING!$B$16:$D$21,2,1),[1]MAPPING!$C$16:$E$21,2,0)))</f>
        <v>0</v>
      </c>
      <c r="Y225" s="171">
        <f>(K225*VLOOKUP(N225/K225,[1]MAPPING!$B$23:$C$30,2,10))</f>
        <v>0</v>
      </c>
      <c r="Z225" s="172">
        <f t="shared" si="97"/>
        <v>0</v>
      </c>
      <c r="AA225" s="172">
        <f t="shared" si="98"/>
        <v>0</v>
      </c>
      <c r="AB225" s="171">
        <v>0</v>
      </c>
      <c r="AC225" s="171">
        <f t="shared" si="99"/>
        <v>6785</v>
      </c>
      <c r="AD225" s="116">
        <f>ROUND(SUM(T225:AB225)/INVOICE!$I$5,2)</f>
        <v>4.87</v>
      </c>
      <c r="AF225" s="144" t="s">
        <v>1217</v>
      </c>
      <c r="AG225" s="144" t="s">
        <v>350</v>
      </c>
      <c r="AH225" s="144" t="s">
        <v>1218</v>
      </c>
      <c r="AI225" s="144" t="s">
        <v>1861</v>
      </c>
      <c r="AJ225" s="144" t="s">
        <v>1862</v>
      </c>
      <c r="AK225" s="144" t="s">
        <v>1863</v>
      </c>
      <c r="AL225" s="144" t="s">
        <v>1864</v>
      </c>
      <c r="AM225" s="144" t="s">
        <v>61</v>
      </c>
      <c r="AN225" s="144">
        <v>1</v>
      </c>
      <c r="AO225" s="144">
        <v>0.3</v>
      </c>
      <c r="AP225" s="144">
        <v>0.2</v>
      </c>
      <c r="AQ225" s="144">
        <v>0.3</v>
      </c>
      <c r="AR225" s="144" t="s">
        <v>204</v>
      </c>
      <c r="AS225" s="144">
        <v>22.88</v>
      </c>
      <c r="AT225" s="144" t="s">
        <v>61</v>
      </c>
      <c r="AU225" s="144" t="s">
        <v>61</v>
      </c>
      <c r="AV225" s="144" t="s">
        <v>61</v>
      </c>
      <c r="AW225" s="144" t="s">
        <v>61</v>
      </c>
      <c r="AX225" s="144" t="s">
        <v>61</v>
      </c>
      <c r="AY225" s="144" t="s">
        <v>691</v>
      </c>
      <c r="AZ225" s="144" t="s">
        <v>351</v>
      </c>
      <c r="BA225" s="144" t="s">
        <v>1865</v>
      </c>
      <c r="BB225" s="144" t="s">
        <v>61</v>
      </c>
      <c r="BC225" s="144" t="s">
        <v>63</v>
      </c>
      <c r="BD225" s="146" t="s">
        <v>1866</v>
      </c>
      <c r="BE225" s="144" t="s">
        <v>1867</v>
      </c>
      <c r="BF225" s="146" t="s">
        <v>1867</v>
      </c>
      <c r="BG225" s="144" t="s">
        <v>352</v>
      </c>
      <c r="BH225" s="144" t="s">
        <v>496</v>
      </c>
      <c r="BI225" s="144" t="s">
        <v>354</v>
      </c>
      <c r="BJ225" s="144" t="s">
        <v>208</v>
      </c>
      <c r="BK225" s="144" t="s">
        <v>64</v>
      </c>
      <c r="BL225" s="144" t="s">
        <v>61</v>
      </c>
      <c r="BM225" s="144" t="s">
        <v>209</v>
      </c>
    </row>
    <row r="226" spans="2:65" x14ac:dyDescent="0.3">
      <c r="B226" s="165">
        <f t="shared" si="77"/>
        <v>222</v>
      </c>
      <c r="C226" s="165" t="str">
        <f t="shared" si="78"/>
        <v>LHR</v>
      </c>
      <c r="D226" s="165" t="str">
        <f t="shared" si="79"/>
        <v>2025-09-28</v>
      </c>
      <c r="E226" s="165" t="str">
        <f t="shared" si="80"/>
        <v>99431913910</v>
      </c>
      <c r="F226" s="165" t="str">
        <f t="shared" si="81"/>
        <v>PGB022848072</v>
      </c>
      <c r="G226" s="165" t="str">
        <f t="shared" si="82"/>
        <v>신주연</v>
      </c>
      <c r="H226" s="166" t="str">
        <f t="shared" si="83"/>
        <v>목록(Manifest)</v>
      </c>
      <c r="I226" s="167">
        <f t="shared" si="84"/>
        <v>128.26</v>
      </c>
      <c r="J226" s="166" t="str">
        <f t="shared" si="85"/>
        <v>MODUBUY_UK (NYZ)</v>
      </c>
      <c r="K226" s="165">
        <f t="shared" si="86"/>
        <v>1</v>
      </c>
      <c r="L226" s="168">
        <f t="shared" si="87"/>
        <v>0.7</v>
      </c>
      <c r="M226" s="168">
        <f t="shared" si="88"/>
        <v>0.2</v>
      </c>
      <c r="N226" s="168">
        <f t="shared" si="89"/>
        <v>0.7</v>
      </c>
      <c r="O226" s="168">
        <f t="shared" si="90"/>
        <v>1</v>
      </c>
      <c r="P226" s="165" t="str">
        <f t="shared" si="91"/>
        <v>6094313737869</v>
      </c>
      <c r="Q226" s="167">
        <f t="shared" si="92"/>
        <v>0.13999999999999999</v>
      </c>
      <c r="R226" s="167">
        <f t="shared" si="93"/>
        <v>0.7</v>
      </c>
      <c r="S226" s="167">
        <f t="shared" si="94"/>
        <v>0.70000000000000007</v>
      </c>
      <c r="T226" s="169">
        <f t="shared" si="95"/>
        <v>8765</v>
      </c>
      <c r="U226" s="171">
        <v>0</v>
      </c>
      <c r="V226" s="170">
        <f t="shared" si="96"/>
        <v>0</v>
      </c>
      <c r="W226" s="171">
        <v>0</v>
      </c>
      <c r="X226" s="171">
        <f>(IF(VLOOKUP(VLOOKUP(AS226,[1]MAPPING!$B$16:$D$21,2,1),[1]MAPPING!$C$16:$E$21,2,0)=7000,0,VLOOKUP(VLOOKUP(AS226,[1]MAPPING!$B$16:$D$21,2,1),[1]MAPPING!$C$16:$E$21,2,0)))</f>
        <v>0</v>
      </c>
      <c r="Y226" s="171">
        <f>(K226*VLOOKUP(N226/K226,[1]MAPPING!$B$23:$C$30,2,10))</f>
        <v>0</v>
      </c>
      <c r="Z226" s="172">
        <f t="shared" si="97"/>
        <v>0</v>
      </c>
      <c r="AA226" s="172">
        <f t="shared" si="98"/>
        <v>0</v>
      </c>
      <c r="AB226" s="171">
        <v>0</v>
      </c>
      <c r="AC226" s="171">
        <f t="shared" si="99"/>
        <v>8765</v>
      </c>
      <c r="AD226" s="116">
        <f>ROUND(SUM(T226:AB226)/INVOICE!$I$5,2)</f>
        <v>6.29</v>
      </c>
      <c r="AF226" s="144" t="s">
        <v>1217</v>
      </c>
      <c r="AG226" s="144" t="s">
        <v>350</v>
      </c>
      <c r="AH226" s="144" t="s">
        <v>1218</v>
      </c>
      <c r="AI226" s="144" t="s">
        <v>1868</v>
      </c>
      <c r="AJ226" s="144" t="s">
        <v>1869</v>
      </c>
      <c r="AK226" s="144" t="s">
        <v>1870</v>
      </c>
      <c r="AL226" s="144" t="s">
        <v>607</v>
      </c>
      <c r="AM226" s="144" t="s">
        <v>61</v>
      </c>
      <c r="AN226" s="144">
        <v>1</v>
      </c>
      <c r="AO226" s="144">
        <v>0.7</v>
      </c>
      <c r="AP226" s="144">
        <v>0.2</v>
      </c>
      <c r="AQ226" s="144">
        <v>0.7</v>
      </c>
      <c r="AR226" s="144" t="s">
        <v>204</v>
      </c>
      <c r="AS226" s="144">
        <v>128.26</v>
      </c>
      <c r="AT226" s="144" t="s">
        <v>62</v>
      </c>
      <c r="AU226" s="144" t="s">
        <v>62</v>
      </c>
      <c r="AV226" s="144" t="s">
        <v>62</v>
      </c>
      <c r="AW226" s="144" t="s">
        <v>61</v>
      </c>
      <c r="AX226" s="144" t="s">
        <v>61</v>
      </c>
      <c r="AY226" s="144" t="s">
        <v>691</v>
      </c>
      <c r="AZ226" s="144" t="s">
        <v>351</v>
      </c>
      <c r="BA226" s="144" t="s">
        <v>1412</v>
      </c>
      <c r="BB226" s="144" t="s">
        <v>61</v>
      </c>
      <c r="BC226" s="144" t="s">
        <v>63</v>
      </c>
      <c r="BD226" s="146" t="s">
        <v>1871</v>
      </c>
      <c r="BE226" s="144" t="s">
        <v>1872</v>
      </c>
      <c r="BF226" s="146" t="s">
        <v>1872</v>
      </c>
      <c r="BG226" s="144" t="s">
        <v>352</v>
      </c>
      <c r="BH226" s="144" t="s">
        <v>496</v>
      </c>
      <c r="BI226" s="144" t="s">
        <v>354</v>
      </c>
      <c r="BJ226" s="144" t="s">
        <v>208</v>
      </c>
      <c r="BK226" s="144" t="s">
        <v>64</v>
      </c>
      <c r="BL226" s="144" t="s">
        <v>61</v>
      </c>
      <c r="BM226" s="144" t="s">
        <v>209</v>
      </c>
    </row>
    <row r="227" spans="2:65" x14ac:dyDescent="0.3">
      <c r="B227" s="165">
        <f t="shared" si="77"/>
        <v>223</v>
      </c>
      <c r="C227" s="165" t="str">
        <f t="shared" si="78"/>
        <v>LHR</v>
      </c>
      <c r="D227" s="165" t="str">
        <f t="shared" si="79"/>
        <v>2025-09-28</v>
      </c>
      <c r="E227" s="165" t="str">
        <f t="shared" si="80"/>
        <v>99431913910</v>
      </c>
      <c r="F227" s="165" t="str">
        <f t="shared" si="81"/>
        <v>PGB022867402</v>
      </c>
      <c r="G227" s="165" t="str">
        <f t="shared" si="82"/>
        <v>유지영</v>
      </c>
      <c r="H227" s="166" t="str">
        <f t="shared" si="83"/>
        <v>목록(Manifest)</v>
      </c>
      <c r="I227" s="167">
        <f t="shared" si="84"/>
        <v>90.46</v>
      </c>
      <c r="J227" s="166" t="str">
        <f t="shared" si="85"/>
        <v>MODUBUY_UK (NYZ)</v>
      </c>
      <c r="K227" s="165">
        <f t="shared" si="86"/>
        <v>1</v>
      </c>
      <c r="L227" s="168">
        <f t="shared" si="87"/>
        <v>0.5</v>
      </c>
      <c r="M227" s="168">
        <f t="shared" si="88"/>
        <v>0.2</v>
      </c>
      <c r="N227" s="168">
        <f t="shared" si="89"/>
        <v>0.5</v>
      </c>
      <c r="O227" s="168">
        <f t="shared" si="90"/>
        <v>0.5</v>
      </c>
      <c r="P227" s="165" t="str">
        <f t="shared" si="91"/>
        <v>6094313739344</v>
      </c>
      <c r="Q227" s="167">
        <f t="shared" si="92"/>
        <v>0.13999999999999999</v>
      </c>
      <c r="R227" s="167">
        <f t="shared" si="93"/>
        <v>0.5</v>
      </c>
      <c r="S227" s="167">
        <f t="shared" si="94"/>
        <v>0.5</v>
      </c>
      <c r="T227" s="169">
        <f t="shared" si="95"/>
        <v>7775</v>
      </c>
      <c r="U227" s="171">
        <v>0</v>
      </c>
      <c r="V227" s="170">
        <f t="shared" si="96"/>
        <v>0</v>
      </c>
      <c r="W227" s="171">
        <v>0</v>
      </c>
      <c r="X227" s="171">
        <f>(IF(VLOOKUP(VLOOKUP(AS227,[1]MAPPING!$B$16:$D$21,2,1),[1]MAPPING!$C$16:$E$21,2,0)=7000,0,VLOOKUP(VLOOKUP(AS227,[1]MAPPING!$B$16:$D$21,2,1),[1]MAPPING!$C$16:$E$21,2,0)))</f>
        <v>0</v>
      </c>
      <c r="Y227" s="171">
        <f>(K227*VLOOKUP(N227/K227,[1]MAPPING!$B$23:$C$30,2,10))</f>
        <v>0</v>
      </c>
      <c r="Z227" s="172">
        <f t="shared" si="97"/>
        <v>0</v>
      </c>
      <c r="AA227" s="172">
        <f t="shared" si="98"/>
        <v>0</v>
      </c>
      <c r="AB227" s="171">
        <v>0</v>
      </c>
      <c r="AC227" s="171">
        <f t="shared" si="99"/>
        <v>7775</v>
      </c>
      <c r="AD227" s="116">
        <f>ROUND(SUM(T227:AB227)/INVOICE!$I$5,2)</f>
        <v>5.58</v>
      </c>
      <c r="AF227" s="144" t="s">
        <v>1217</v>
      </c>
      <c r="AG227" s="144" t="s">
        <v>350</v>
      </c>
      <c r="AH227" s="144" t="s">
        <v>1218</v>
      </c>
      <c r="AI227" s="144" t="s">
        <v>1873</v>
      </c>
      <c r="AJ227" s="144" t="s">
        <v>490</v>
      </c>
      <c r="AK227" s="144" t="s">
        <v>491</v>
      </c>
      <c r="AL227" s="144" t="s">
        <v>381</v>
      </c>
      <c r="AM227" s="144" t="s">
        <v>61</v>
      </c>
      <c r="AN227" s="144">
        <v>1</v>
      </c>
      <c r="AO227" s="144">
        <v>0.5</v>
      </c>
      <c r="AP227" s="144">
        <v>0.2</v>
      </c>
      <c r="AQ227" s="144">
        <v>0.5</v>
      </c>
      <c r="AR227" s="144" t="s">
        <v>204</v>
      </c>
      <c r="AS227" s="144">
        <v>90.46</v>
      </c>
      <c r="AT227" s="144" t="s">
        <v>62</v>
      </c>
      <c r="AU227" s="144" t="s">
        <v>62</v>
      </c>
      <c r="AV227" s="144" t="s">
        <v>62</v>
      </c>
      <c r="AW227" s="144" t="s">
        <v>61</v>
      </c>
      <c r="AX227" s="144" t="s">
        <v>61</v>
      </c>
      <c r="AY227" s="144" t="s">
        <v>691</v>
      </c>
      <c r="AZ227" s="144" t="s">
        <v>351</v>
      </c>
      <c r="BA227" s="144" t="s">
        <v>1874</v>
      </c>
      <c r="BB227" s="144" t="s">
        <v>61</v>
      </c>
      <c r="BC227" s="144" t="s">
        <v>63</v>
      </c>
      <c r="BD227" s="146" t="s">
        <v>1875</v>
      </c>
      <c r="BE227" s="144" t="s">
        <v>1876</v>
      </c>
      <c r="BF227" s="146" t="s">
        <v>1876</v>
      </c>
      <c r="BG227" s="144" t="s">
        <v>352</v>
      </c>
      <c r="BH227" s="144" t="s">
        <v>496</v>
      </c>
      <c r="BI227" s="144" t="s">
        <v>354</v>
      </c>
      <c r="BJ227" s="144" t="s">
        <v>208</v>
      </c>
      <c r="BK227" s="144" t="s">
        <v>64</v>
      </c>
      <c r="BL227" s="144" t="s">
        <v>61</v>
      </c>
      <c r="BM227" s="144" t="s">
        <v>209</v>
      </c>
    </row>
    <row r="228" spans="2:65" x14ac:dyDescent="0.3">
      <c r="B228" s="165">
        <f t="shared" si="77"/>
        <v>224</v>
      </c>
      <c r="C228" s="165" t="str">
        <f t="shared" si="78"/>
        <v>LHR</v>
      </c>
      <c r="D228" s="165" t="str">
        <f t="shared" si="79"/>
        <v>2025-09-28</v>
      </c>
      <c r="E228" s="165" t="str">
        <f t="shared" si="80"/>
        <v>99431913910</v>
      </c>
      <c r="F228" s="165" t="str">
        <f t="shared" si="81"/>
        <v>PGB022890549</v>
      </c>
      <c r="G228" s="165" t="str">
        <f t="shared" si="82"/>
        <v>정은란</v>
      </c>
      <c r="H228" s="166" t="str">
        <f t="shared" si="83"/>
        <v>목록(Manifest)</v>
      </c>
      <c r="I228" s="167">
        <f t="shared" si="84"/>
        <v>84.98</v>
      </c>
      <c r="J228" s="166" t="str">
        <f t="shared" si="85"/>
        <v>MODUBUY_UK (NYZ)</v>
      </c>
      <c r="K228" s="165">
        <f t="shared" si="86"/>
        <v>1</v>
      </c>
      <c r="L228" s="168">
        <f t="shared" si="87"/>
        <v>4.7</v>
      </c>
      <c r="M228" s="168">
        <f t="shared" si="88"/>
        <v>8.3000000000000007</v>
      </c>
      <c r="N228" s="168">
        <f t="shared" si="89"/>
        <v>8.5</v>
      </c>
      <c r="O228" s="168">
        <f t="shared" si="90"/>
        <v>8.5</v>
      </c>
      <c r="P228" s="165" t="str">
        <f t="shared" si="91"/>
        <v>6094313740997</v>
      </c>
      <c r="Q228" s="167">
        <f t="shared" si="92"/>
        <v>5.8100000000000005</v>
      </c>
      <c r="R228" s="167">
        <f t="shared" si="93"/>
        <v>5.8100000000000005</v>
      </c>
      <c r="S228" s="167">
        <f t="shared" si="94"/>
        <v>5.9</v>
      </c>
      <c r="T228" s="169">
        <f t="shared" si="95"/>
        <v>34505</v>
      </c>
      <c r="U228" s="171">
        <v>0</v>
      </c>
      <c r="V228" s="170">
        <f t="shared" si="96"/>
        <v>0</v>
      </c>
      <c r="W228" s="171">
        <v>0</v>
      </c>
      <c r="X228" s="171">
        <f>(IF(VLOOKUP(VLOOKUP(AS228,[1]MAPPING!$B$16:$D$21,2,1),[1]MAPPING!$C$16:$E$21,2,0)=7000,0,VLOOKUP(VLOOKUP(AS228,[1]MAPPING!$B$16:$D$21,2,1),[1]MAPPING!$C$16:$E$21,2,0)))</f>
        <v>0</v>
      </c>
      <c r="Y228" s="171">
        <f>(K228*VLOOKUP(N228/K228,[1]MAPPING!$B$23:$C$30,2,10))</f>
        <v>1200</v>
      </c>
      <c r="Z228" s="172">
        <f t="shared" si="97"/>
        <v>0</v>
      </c>
      <c r="AA228" s="172">
        <f t="shared" si="98"/>
        <v>0</v>
      </c>
      <c r="AB228" s="171">
        <v>0</v>
      </c>
      <c r="AC228" s="171">
        <f t="shared" si="99"/>
        <v>35705</v>
      </c>
      <c r="AD228" s="116">
        <f>ROUND(SUM(T228:AB228)/INVOICE!$I$5,2)</f>
        <v>25.61</v>
      </c>
      <c r="AF228" s="144" t="s">
        <v>1217</v>
      </c>
      <c r="AG228" s="144" t="s">
        <v>350</v>
      </c>
      <c r="AH228" s="144" t="s">
        <v>1218</v>
      </c>
      <c r="AI228" s="144" t="s">
        <v>1877</v>
      </c>
      <c r="AJ228" s="144" t="s">
        <v>1878</v>
      </c>
      <c r="AK228" s="144" t="s">
        <v>1879</v>
      </c>
      <c r="AL228" s="144" t="s">
        <v>1880</v>
      </c>
      <c r="AM228" s="144" t="s">
        <v>61</v>
      </c>
      <c r="AN228" s="144">
        <v>1</v>
      </c>
      <c r="AO228" s="144">
        <v>4.7</v>
      </c>
      <c r="AP228" s="144">
        <v>8.3000000000000007</v>
      </c>
      <c r="AQ228" s="144">
        <v>8.5</v>
      </c>
      <c r="AR228" s="144" t="s">
        <v>204</v>
      </c>
      <c r="AS228" s="144">
        <v>84.98</v>
      </c>
      <c r="AT228" s="144" t="s">
        <v>62</v>
      </c>
      <c r="AU228" s="144" t="s">
        <v>62</v>
      </c>
      <c r="AV228" s="144" t="s">
        <v>62</v>
      </c>
      <c r="AW228" s="144" t="s">
        <v>61</v>
      </c>
      <c r="AX228" s="144" t="s">
        <v>61</v>
      </c>
      <c r="AY228" s="144" t="s">
        <v>691</v>
      </c>
      <c r="AZ228" s="144" t="s">
        <v>351</v>
      </c>
      <c r="BA228" s="144" t="s">
        <v>1881</v>
      </c>
      <c r="BB228" s="144" t="s">
        <v>61</v>
      </c>
      <c r="BC228" s="144" t="s">
        <v>63</v>
      </c>
      <c r="BD228" s="146" t="s">
        <v>1882</v>
      </c>
      <c r="BE228" s="144" t="s">
        <v>1883</v>
      </c>
      <c r="BF228" s="146" t="s">
        <v>1883</v>
      </c>
      <c r="BG228" s="144" t="s">
        <v>352</v>
      </c>
      <c r="BH228" s="144" t="s">
        <v>496</v>
      </c>
      <c r="BI228" s="144" t="s">
        <v>354</v>
      </c>
      <c r="BJ228" s="144" t="s">
        <v>208</v>
      </c>
      <c r="BK228" s="144" t="s">
        <v>64</v>
      </c>
      <c r="BL228" s="144" t="s">
        <v>61</v>
      </c>
      <c r="BM228" s="144" t="s">
        <v>209</v>
      </c>
    </row>
    <row r="229" spans="2:65" x14ac:dyDescent="0.3">
      <c r="B229" s="165">
        <f t="shared" si="77"/>
        <v>225</v>
      </c>
      <c r="C229" s="165" t="str">
        <f t="shared" si="78"/>
        <v>LHR</v>
      </c>
      <c r="D229" s="165" t="str">
        <f t="shared" si="79"/>
        <v>2025-09-28</v>
      </c>
      <c r="E229" s="165" t="str">
        <f t="shared" si="80"/>
        <v>99431913910</v>
      </c>
      <c r="F229" s="165" t="str">
        <f t="shared" si="81"/>
        <v>PGB022889981</v>
      </c>
      <c r="G229" s="165" t="str">
        <f t="shared" si="82"/>
        <v>서은선</v>
      </c>
      <c r="H229" s="166" t="str">
        <f t="shared" si="83"/>
        <v>목록(Manifest)</v>
      </c>
      <c r="I229" s="167">
        <f t="shared" si="84"/>
        <v>91.14</v>
      </c>
      <c r="J229" s="166" t="str">
        <f t="shared" si="85"/>
        <v>MODUBUY_UK (NYZ)</v>
      </c>
      <c r="K229" s="165">
        <f t="shared" si="86"/>
        <v>1</v>
      </c>
      <c r="L229" s="168">
        <f t="shared" si="87"/>
        <v>0.5</v>
      </c>
      <c r="M229" s="168">
        <f t="shared" si="88"/>
        <v>0.2</v>
      </c>
      <c r="N229" s="168">
        <f t="shared" si="89"/>
        <v>0.5</v>
      </c>
      <c r="O229" s="168">
        <f t="shared" si="90"/>
        <v>0.5</v>
      </c>
      <c r="P229" s="165" t="str">
        <f t="shared" si="91"/>
        <v>6094313739187</v>
      </c>
      <c r="Q229" s="167">
        <f t="shared" si="92"/>
        <v>0.13999999999999999</v>
      </c>
      <c r="R229" s="167">
        <f t="shared" si="93"/>
        <v>0.5</v>
      </c>
      <c r="S229" s="167">
        <f t="shared" si="94"/>
        <v>0.5</v>
      </c>
      <c r="T229" s="169">
        <f t="shared" si="95"/>
        <v>7775</v>
      </c>
      <c r="U229" s="171">
        <v>0</v>
      </c>
      <c r="V229" s="170">
        <f t="shared" si="96"/>
        <v>0</v>
      </c>
      <c r="W229" s="171">
        <v>0</v>
      </c>
      <c r="X229" s="171">
        <f>(IF(VLOOKUP(VLOOKUP(AS229,[1]MAPPING!$B$16:$D$21,2,1),[1]MAPPING!$C$16:$E$21,2,0)=7000,0,VLOOKUP(VLOOKUP(AS229,[1]MAPPING!$B$16:$D$21,2,1),[1]MAPPING!$C$16:$E$21,2,0)))</f>
        <v>0</v>
      </c>
      <c r="Y229" s="171">
        <f>(K229*VLOOKUP(N229/K229,[1]MAPPING!$B$23:$C$30,2,10))</f>
        <v>0</v>
      </c>
      <c r="Z229" s="172">
        <f t="shared" si="97"/>
        <v>0</v>
      </c>
      <c r="AA229" s="172">
        <f t="shared" si="98"/>
        <v>0</v>
      </c>
      <c r="AB229" s="171">
        <v>0</v>
      </c>
      <c r="AC229" s="171">
        <f t="shared" si="99"/>
        <v>7775</v>
      </c>
      <c r="AD229" s="116">
        <f>ROUND(SUM(T229:AB229)/INVOICE!$I$5,2)</f>
        <v>5.58</v>
      </c>
      <c r="AF229" s="144" t="s">
        <v>1217</v>
      </c>
      <c r="AG229" s="144" t="s">
        <v>350</v>
      </c>
      <c r="AH229" s="144" t="s">
        <v>1218</v>
      </c>
      <c r="AI229" s="144" t="s">
        <v>1884</v>
      </c>
      <c r="AJ229" s="144" t="s">
        <v>446</v>
      </c>
      <c r="AK229" s="144" t="s">
        <v>447</v>
      </c>
      <c r="AL229" s="144" t="s">
        <v>568</v>
      </c>
      <c r="AM229" s="144" t="s">
        <v>61</v>
      </c>
      <c r="AN229" s="144">
        <v>1</v>
      </c>
      <c r="AO229" s="144">
        <v>0.5</v>
      </c>
      <c r="AP229" s="144">
        <v>0.2</v>
      </c>
      <c r="AQ229" s="144">
        <v>0.5</v>
      </c>
      <c r="AR229" s="144" t="s">
        <v>204</v>
      </c>
      <c r="AS229" s="144">
        <v>91.14</v>
      </c>
      <c r="AT229" s="144" t="s">
        <v>61</v>
      </c>
      <c r="AU229" s="144" t="s">
        <v>61</v>
      </c>
      <c r="AV229" s="144" t="s">
        <v>61</v>
      </c>
      <c r="AW229" s="144" t="s">
        <v>61</v>
      </c>
      <c r="AX229" s="144" t="s">
        <v>61</v>
      </c>
      <c r="AY229" s="144" t="s">
        <v>691</v>
      </c>
      <c r="AZ229" s="144" t="s">
        <v>351</v>
      </c>
      <c r="BA229" s="144" t="s">
        <v>1412</v>
      </c>
      <c r="BB229" s="144" t="s">
        <v>61</v>
      </c>
      <c r="BC229" s="144" t="s">
        <v>63</v>
      </c>
      <c r="BD229" s="146" t="s">
        <v>1885</v>
      </c>
      <c r="BE229" s="144" t="s">
        <v>1886</v>
      </c>
      <c r="BF229" s="146" t="s">
        <v>1886</v>
      </c>
      <c r="BG229" s="144" t="s">
        <v>352</v>
      </c>
      <c r="BH229" s="144" t="s">
        <v>496</v>
      </c>
      <c r="BI229" s="144" t="s">
        <v>354</v>
      </c>
      <c r="BJ229" s="144" t="s">
        <v>208</v>
      </c>
      <c r="BK229" s="144" t="s">
        <v>64</v>
      </c>
      <c r="BL229" s="144" t="s">
        <v>61</v>
      </c>
      <c r="BM229" s="144" t="s">
        <v>209</v>
      </c>
    </row>
    <row r="230" spans="2:65" x14ac:dyDescent="0.3">
      <c r="B230" s="165">
        <f t="shared" si="77"/>
        <v>226</v>
      </c>
      <c r="C230" s="165" t="str">
        <f t="shared" si="78"/>
        <v>LHR</v>
      </c>
      <c r="D230" s="165" t="str">
        <f t="shared" si="79"/>
        <v>2025-09-28</v>
      </c>
      <c r="E230" s="165" t="str">
        <f t="shared" si="80"/>
        <v>99431913910</v>
      </c>
      <c r="F230" s="165" t="str">
        <f t="shared" si="81"/>
        <v>PGB022895776</v>
      </c>
      <c r="G230" s="165" t="str">
        <f t="shared" si="82"/>
        <v>남윤화</v>
      </c>
      <c r="H230" s="166" t="str">
        <f t="shared" si="83"/>
        <v>목록(Manifest)</v>
      </c>
      <c r="I230" s="167">
        <f t="shared" si="84"/>
        <v>147.07</v>
      </c>
      <c r="J230" s="166" t="str">
        <f t="shared" si="85"/>
        <v>MODUBUY_UK (NYZ)</v>
      </c>
      <c r="K230" s="165">
        <f t="shared" si="86"/>
        <v>1</v>
      </c>
      <c r="L230" s="168">
        <f t="shared" si="87"/>
        <v>0.7</v>
      </c>
      <c r="M230" s="168">
        <f t="shared" si="88"/>
        <v>0.2</v>
      </c>
      <c r="N230" s="168">
        <f t="shared" si="89"/>
        <v>0.7</v>
      </c>
      <c r="O230" s="168">
        <f t="shared" si="90"/>
        <v>1</v>
      </c>
      <c r="P230" s="165" t="str">
        <f t="shared" si="91"/>
        <v>6094313738526</v>
      </c>
      <c r="Q230" s="167">
        <f t="shared" si="92"/>
        <v>0.13999999999999999</v>
      </c>
      <c r="R230" s="167">
        <f t="shared" si="93"/>
        <v>0.7</v>
      </c>
      <c r="S230" s="167">
        <f t="shared" si="94"/>
        <v>0.70000000000000007</v>
      </c>
      <c r="T230" s="169">
        <f t="shared" si="95"/>
        <v>8765</v>
      </c>
      <c r="U230" s="171">
        <v>0</v>
      </c>
      <c r="V230" s="170">
        <f t="shared" si="96"/>
        <v>0</v>
      </c>
      <c r="W230" s="171">
        <v>0</v>
      </c>
      <c r="X230" s="171">
        <f>(IF(VLOOKUP(VLOOKUP(AS230,[1]MAPPING!$B$16:$D$21,2,1),[1]MAPPING!$C$16:$E$21,2,0)=7000,0,VLOOKUP(VLOOKUP(AS230,[1]MAPPING!$B$16:$D$21,2,1),[1]MAPPING!$C$16:$E$21,2,0)))</f>
        <v>0</v>
      </c>
      <c r="Y230" s="171">
        <f>(K230*VLOOKUP(N230/K230,[1]MAPPING!$B$23:$C$30,2,10))</f>
        <v>0</v>
      </c>
      <c r="Z230" s="172">
        <f t="shared" si="97"/>
        <v>0</v>
      </c>
      <c r="AA230" s="172">
        <f t="shared" si="98"/>
        <v>0</v>
      </c>
      <c r="AB230" s="171">
        <v>0</v>
      </c>
      <c r="AC230" s="171">
        <f t="shared" si="99"/>
        <v>8765</v>
      </c>
      <c r="AD230" s="116">
        <f>ROUND(SUM(T230:AB230)/INVOICE!$I$5,2)</f>
        <v>6.29</v>
      </c>
      <c r="AF230" s="144" t="s">
        <v>1217</v>
      </c>
      <c r="AG230" s="144" t="s">
        <v>350</v>
      </c>
      <c r="AH230" s="144" t="s">
        <v>1218</v>
      </c>
      <c r="AI230" s="144" t="s">
        <v>1887</v>
      </c>
      <c r="AJ230" s="144" t="s">
        <v>650</v>
      </c>
      <c r="AK230" s="144" t="s">
        <v>651</v>
      </c>
      <c r="AL230" s="144" t="s">
        <v>652</v>
      </c>
      <c r="AM230" s="144" t="s">
        <v>61</v>
      </c>
      <c r="AN230" s="144">
        <v>1</v>
      </c>
      <c r="AO230" s="144">
        <v>0.7</v>
      </c>
      <c r="AP230" s="144">
        <v>0.2</v>
      </c>
      <c r="AQ230" s="144">
        <v>0.7</v>
      </c>
      <c r="AR230" s="144" t="s">
        <v>204</v>
      </c>
      <c r="AS230" s="144">
        <v>147.07</v>
      </c>
      <c r="AT230" s="144" t="s">
        <v>62</v>
      </c>
      <c r="AU230" s="144" t="s">
        <v>62</v>
      </c>
      <c r="AV230" s="144" t="s">
        <v>62</v>
      </c>
      <c r="AW230" s="144" t="s">
        <v>61</v>
      </c>
      <c r="AX230" s="144" t="s">
        <v>61</v>
      </c>
      <c r="AY230" s="144" t="s">
        <v>691</v>
      </c>
      <c r="AZ230" s="144" t="s">
        <v>351</v>
      </c>
      <c r="BA230" s="144" t="s">
        <v>388</v>
      </c>
      <c r="BB230" s="144" t="s">
        <v>61</v>
      </c>
      <c r="BC230" s="144" t="s">
        <v>63</v>
      </c>
      <c r="BD230" s="146" t="s">
        <v>1888</v>
      </c>
      <c r="BE230" s="144" t="s">
        <v>1889</v>
      </c>
      <c r="BF230" s="146" t="s">
        <v>1889</v>
      </c>
      <c r="BG230" s="144" t="s">
        <v>352</v>
      </c>
      <c r="BH230" s="144" t="s">
        <v>496</v>
      </c>
      <c r="BI230" s="144" t="s">
        <v>354</v>
      </c>
      <c r="BJ230" s="144" t="s">
        <v>208</v>
      </c>
      <c r="BK230" s="144" t="s">
        <v>64</v>
      </c>
      <c r="BL230" s="144" t="s">
        <v>61</v>
      </c>
      <c r="BM230" s="144" t="s">
        <v>209</v>
      </c>
    </row>
    <row r="231" spans="2:65" x14ac:dyDescent="0.3">
      <c r="B231" s="165">
        <f t="shared" si="77"/>
        <v>227</v>
      </c>
      <c r="C231" s="165" t="str">
        <f t="shared" si="78"/>
        <v>LHR</v>
      </c>
      <c r="D231" s="165" t="str">
        <f t="shared" si="79"/>
        <v>2025-09-28</v>
      </c>
      <c r="E231" s="165" t="str">
        <f t="shared" si="80"/>
        <v>99431913910</v>
      </c>
      <c r="F231" s="165" t="str">
        <f t="shared" si="81"/>
        <v>PGB022885654</v>
      </c>
      <c r="G231" s="165" t="str">
        <f t="shared" si="82"/>
        <v>정이나</v>
      </c>
      <c r="H231" s="166" t="str">
        <f t="shared" si="83"/>
        <v>일반(목록배제,Normal-Manifest Exception)</v>
      </c>
      <c r="I231" s="167">
        <f t="shared" si="84"/>
        <v>35.61</v>
      </c>
      <c r="J231" s="166" t="str">
        <f t="shared" si="85"/>
        <v>MODUBUY_UK (NYZ)</v>
      </c>
      <c r="K231" s="165">
        <f t="shared" si="86"/>
        <v>1</v>
      </c>
      <c r="L231" s="168">
        <f t="shared" si="87"/>
        <v>1</v>
      </c>
      <c r="M231" s="168">
        <f t="shared" si="88"/>
        <v>0.2</v>
      </c>
      <c r="N231" s="168">
        <f t="shared" si="89"/>
        <v>1</v>
      </c>
      <c r="O231" s="168">
        <f t="shared" si="90"/>
        <v>1</v>
      </c>
      <c r="P231" s="165" t="str">
        <f t="shared" si="91"/>
        <v>6094314079068</v>
      </c>
      <c r="Q231" s="167">
        <f t="shared" si="92"/>
        <v>0.13999999999999999</v>
      </c>
      <c r="R231" s="167">
        <f t="shared" si="93"/>
        <v>1</v>
      </c>
      <c r="S231" s="167">
        <f t="shared" si="94"/>
        <v>1</v>
      </c>
      <c r="T231" s="169">
        <f t="shared" si="95"/>
        <v>10250</v>
      </c>
      <c r="U231" s="171">
        <v>0</v>
      </c>
      <c r="V231" s="170">
        <f t="shared" si="96"/>
        <v>0</v>
      </c>
      <c r="W231" s="171">
        <v>0</v>
      </c>
      <c r="X231" s="171">
        <f>(IF(VLOOKUP(VLOOKUP(AS231,[1]MAPPING!$B$16:$D$21,2,1),[1]MAPPING!$C$16:$E$21,2,0)=7000,0,VLOOKUP(VLOOKUP(AS231,[1]MAPPING!$B$16:$D$21,2,1),[1]MAPPING!$C$16:$E$21,2,0)))</f>
        <v>0</v>
      </c>
      <c r="Y231" s="171">
        <f>(K231*VLOOKUP(N231/K231,[1]MAPPING!$B$23:$C$30,2,10))</f>
        <v>0</v>
      </c>
      <c r="Z231" s="172">
        <f t="shared" si="97"/>
        <v>0</v>
      </c>
      <c r="AA231" s="172">
        <f t="shared" si="98"/>
        <v>0</v>
      </c>
      <c r="AB231" s="171">
        <v>0</v>
      </c>
      <c r="AC231" s="171">
        <f t="shared" si="99"/>
        <v>10250</v>
      </c>
      <c r="AD231" s="116">
        <f>ROUND(SUM(T231:AB231)/INVOICE!$I$5,2)</f>
        <v>7.35</v>
      </c>
      <c r="AF231" s="144" t="s">
        <v>1217</v>
      </c>
      <c r="AG231" s="144" t="s">
        <v>350</v>
      </c>
      <c r="AH231" s="144" t="s">
        <v>1218</v>
      </c>
      <c r="AI231" s="144" t="s">
        <v>1890</v>
      </c>
      <c r="AJ231" s="144" t="s">
        <v>510</v>
      </c>
      <c r="AK231" s="144" t="s">
        <v>511</v>
      </c>
      <c r="AL231" s="144" t="s">
        <v>512</v>
      </c>
      <c r="AM231" s="144" t="s">
        <v>61</v>
      </c>
      <c r="AN231" s="144">
        <v>1</v>
      </c>
      <c r="AO231" s="144">
        <v>1</v>
      </c>
      <c r="AP231" s="144">
        <v>0.2</v>
      </c>
      <c r="AQ231" s="144">
        <v>1</v>
      </c>
      <c r="AR231" s="144" t="s">
        <v>66</v>
      </c>
      <c r="AS231" s="144">
        <v>35.61</v>
      </c>
      <c r="AT231" s="144" t="s">
        <v>62</v>
      </c>
      <c r="AU231" s="144" t="s">
        <v>62</v>
      </c>
      <c r="AV231" s="144" t="s">
        <v>62</v>
      </c>
      <c r="AW231" s="144" t="s">
        <v>61</v>
      </c>
      <c r="AX231" s="144" t="s">
        <v>61</v>
      </c>
      <c r="AY231" s="144" t="s">
        <v>691</v>
      </c>
      <c r="AZ231" s="144" t="s">
        <v>351</v>
      </c>
      <c r="BA231" s="144" t="s">
        <v>358</v>
      </c>
      <c r="BB231" s="144" t="s">
        <v>61</v>
      </c>
      <c r="BC231" s="144" t="s">
        <v>63</v>
      </c>
      <c r="BD231" s="146" t="s">
        <v>1891</v>
      </c>
      <c r="BE231" s="144" t="s">
        <v>1892</v>
      </c>
      <c r="BF231" s="146" t="s">
        <v>1892</v>
      </c>
      <c r="BG231" s="144" t="s">
        <v>352</v>
      </c>
      <c r="BH231" s="144" t="s">
        <v>496</v>
      </c>
      <c r="BI231" s="144" t="s">
        <v>354</v>
      </c>
      <c r="BJ231" s="144" t="s">
        <v>208</v>
      </c>
      <c r="BK231" s="144" t="s">
        <v>64</v>
      </c>
      <c r="BL231" s="144" t="s">
        <v>61</v>
      </c>
      <c r="BM231" s="144" t="s">
        <v>209</v>
      </c>
    </row>
    <row r="232" spans="2:65" x14ac:dyDescent="0.3">
      <c r="B232" s="165">
        <f t="shared" si="77"/>
        <v>228</v>
      </c>
      <c r="C232" s="165" t="str">
        <f t="shared" si="78"/>
        <v>LHR</v>
      </c>
      <c r="D232" s="165" t="str">
        <f t="shared" si="79"/>
        <v>2025-09-28</v>
      </c>
      <c r="E232" s="165" t="str">
        <f t="shared" si="80"/>
        <v>99431913910</v>
      </c>
      <c r="F232" s="165" t="str">
        <f t="shared" si="81"/>
        <v>PGB022888400</v>
      </c>
      <c r="G232" s="165" t="str">
        <f t="shared" si="82"/>
        <v>남선미</v>
      </c>
      <c r="H232" s="166" t="str">
        <f t="shared" si="83"/>
        <v>목록(Manifest)</v>
      </c>
      <c r="I232" s="167">
        <f t="shared" si="84"/>
        <v>4.74</v>
      </c>
      <c r="J232" s="166" t="str">
        <f t="shared" si="85"/>
        <v>MODUBUY_UK (NYZ)</v>
      </c>
      <c r="K232" s="165">
        <f t="shared" si="86"/>
        <v>1</v>
      </c>
      <c r="L232" s="168">
        <f t="shared" si="87"/>
        <v>0.3</v>
      </c>
      <c r="M232" s="168">
        <f t="shared" si="88"/>
        <v>0.2</v>
      </c>
      <c r="N232" s="168">
        <f t="shared" si="89"/>
        <v>0.3</v>
      </c>
      <c r="O232" s="168">
        <f t="shared" si="90"/>
        <v>0.5</v>
      </c>
      <c r="P232" s="165" t="str">
        <f t="shared" si="91"/>
        <v>6094313739410</v>
      </c>
      <c r="Q232" s="167">
        <f t="shared" si="92"/>
        <v>0.13999999999999999</v>
      </c>
      <c r="R232" s="167">
        <f t="shared" si="93"/>
        <v>0.3</v>
      </c>
      <c r="S232" s="167">
        <f t="shared" si="94"/>
        <v>0.30000000000000004</v>
      </c>
      <c r="T232" s="169">
        <f t="shared" si="95"/>
        <v>6785</v>
      </c>
      <c r="U232" s="171">
        <v>0</v>
      </c>
      <c r="V232" s="170">
        <f t="shared" si="96"/>
        <v>0</v>
      </c>
      <c r="W232" s="171">
        <v>0</v>
      </c>
      <c r="X232" s="171">
        <f>(IF(VLOOKUP(VLOOKUP(AS232,[1]MAPPING!$B$16:$D$21,2,1),[1]MAPPING!$C$16:$E$21,2,0)=7000,0,VLOOKUP(VLOOKUP(AS232,[1]MAPPING!$B$16:$D$21,2,1),[1]MAPPING!$C$16:$E$21,2,0)))</f>
        <v>0</v>
      </c>
      <c r="Y232" s="171">
        <f>(K232*VLOOKUP(N232/K232,[1]MAPPING!$B$23:$C$30,2,10))</f>
        <v>0</v>
      </c>
      <c r="Z232" s="172">
        <f t="shared" si="97"/>
        <v>0</v>
      </c>
      <c r="AA232" s="172">
        <f t="shared" si="98"/>
        <v>0</v>
      </c>
      <c r="AB232" s="171">
        <v>0</v>
      </c>
      <c r="AC232" s="171">
        <f t="shared" si="99"/>
        <v>6785</v>
      </c>
      <c r="AD232" s="116">
        <f>ROUND(SUM(T232:AB232)/INVOICE!$I$5,2)</f>
        <v>4.87</v>
      </c>
      <c r="AF232" s="144" t="s">
        <v>1217</v>
      </c>
      <c r="AG232" s="144" t="s">
        <v>350</v>
      </c>
      <c r="AH232" s="144" t="s">
        <v>1218</v>
      </c>
      <c r="AI232" s="144" t="s">
        <v>1893</v>
      </c>
      <c r="AJ232" s="144" t="s">
        <v>1894</v>
      </c>
      <c r="AK232" s="144" t="s">
        <v>1895</v>
      </c>
      <c r="AL232" s="144" t="s">
        <v>1896</v>
      </c>
      <c r="AM232" s="144" t="s">
        <v>61</v>
      </c>
      <c r="AN232" s="144">
        <v>1</v>
      </c>
      <c r="AO232" s="144">
        <v>0.3</v>
      </c>
      <c r="AP232" s="144">
        <v>0.2</v>
      </c>
      <c r="AQ232" s="144">
        <v>0.3</v>
      </c>
      <c r="AR232" s="144" t="s">
        <v>204</v>
      </c>
      <c r="AS232" s="144">
        <v>4.74</v>
      </c>
      <c r="AT232" s="144" t="s">
        <v>62</v>
      </c>
      <c r="AU232" s="144" t="s">
        <v>61</v>
      </c>
      <c r="AV232" s="144" t="s">
        <v>61</v>
      </c>
      <c r="AW232" s="144" t="s">
        <v>61</v>
      </c>
      <c r="AX232" s="144" t="s">
        <v>61</v>
      </c>
      <c r="AY232" s="144" t="s">
        <v>691</v>
      </c>
      <c r="AZ232" s="144" t="s">
        <v>351</v>
      </c>
      <c r="BA232" s="144" t="s">
        <v>1897</v>
      </c>
      <c r="BB232" s="144" t="s">
        <v>61</v>
      </c>
      <c r="BC232" s="144" t="s">
        <v>63</v>
      </c>
      <c r="BD232" s="146" t="s">
        <v>1898</v>
      </c>
      <c r="BE232" s="144" t="s">
        <v>1899</v>
      </c>
      <c r="BF232" s="146" t="s">
        <v>1899</v>
      </c>
      <c r="BG232" s="144" t="s">
        <v>352</v>
      </c>
      <c r="BH232" s="144" t="s">
        <v>496</v>
      </c>
      <c r="BI232" s="144" t="s">
        <v>354</v>
      </c>
      <c r="BJ232" s="144" t="s">
        <v>208</v>
      </c>
      <c r="BK232" s="144" t="s">
        <v>64</v>
      </c>
      <c r="BL232" s="144" t="s">
        <v>61</v>
      </c>
      <c r="BM232" s="144" t="s">
        <v>209</v>
      </c>
    </row>
    <row r="233" spans="2:65" x14ac:dyDescent="0.3">
      <c r="B233" s="165">
        <f t="shared" si="77"/>
        <v>229</v>
      </c>
      <c r="C233" s="165" t="str">
        <f t="shared" si="78"/>
        <v>LHR</v>
      </c>
      <c r="D233" s="165" t="str">
        <f t="shared" si="79"/>
        <v>2025-09-28</v>
      </c>
      <c r="E233" s="165" t="str">
        <f t="shared" si="80"/>
        <v>99431913910</v>
      </c>
      <c r="F233" s="165" t="str">
        <f t="shared" si="81"/>
        <v>PGB022873813</v>
      </c>
      <c r="G233" s="165" t="str">
        <f t="shared" si="82"/>
        <v>김수연</v>
      </c>
      <c r="H233" s="166" t="str">
        <f t="shared" si="83"/>
        <v>목록(Manifest)</v>
      </c>
      <c r="I233" s="167">
        <f t="shared" si="84"/>
        <v>24.22</v>
      </c>
      <c r="J233" s="166" t="str">
        <f t="shared" si="85"/>
        <v>MODUBUY_UK (NYZ)</v>
      </c>
      <c r="K233" s="165">
        <f t="shared" si="86"/>
        <v>1</v>
      </c>
      <c r="L233" s="168">
        <f t="shared" si="87"/>
        <v>0.4</v>
      </c>
      <c r="M233" s="168">
        <f t="shared" si="88"/>
        <v>0.2</v>
      </c>
      <c r="N233" s="168">
        <f t="shared" si="89"/>
        <v>0.4</v>
      </c>
      <c r="O233" s="168">
        <f t="shared" si="90"/>
        <v>0.5</v>
      </c>
      <c r="P233" s="165" t="str">
        <f t="shared" si="91"/>
        <v>6094313738898</v>
      </c>
      <c r="Q233" s="167">
        <f t="shared" si="92"/>
        <v>0.13999999999999999</v>
      </c>
      <c r="R233" s="167">
        <f t="shared" si="93"/>
        <v>0.4</v>
      </c>
      <c r="S233" s="167">
        <f t="shared" si="94"/>
        <v>0.4</v>
      </c>
      <c r="T233" s="169">
        <f t="shared" si="95"/>
        <v>7280</v>
      </c>
      <c r="U233" s="171">
        <v>0</v>
      </c>
      <c r="V233" s="170">
        <f t="shared" si="96"/>
        <v>0</v>
      </c>
      <c r="W233" s="171">
        <v>0</v>
      </c>
      <c r="X233" s="171">
        <f>(IF(VLOOKUP(VLOOKUP(AS233,[1]MAPPING!$B$16:$D$21,2,1),[1]MAPPING!$C$16:$E$21,2,0)=7000,0,VLOOKUP(VLOOKUP(AS233,[1]MAPPING!$B$16:$D$21,2,1),[1]MAPPING!$C$16:$E$21,2,0)))</f>
        <v>0</v>
      </c>
      <c r="Y233" s="171">
        <f>(K233*VLOOKUP(N233/K233,[1]MAPPING!$B$23:$C$30,2,10))</f>
        <v>0</v>
      </c>
      <c r="Z233" s="172">
        <f t="shared" si="97"/>
        <v>0</v>
      </c>
      <c r="AA233" s="172">
        <f t="shared" si="98"/>
        <v>0</v>
      </c>
      <c r="AB233" s="171">
        <v>0</v>
      </c>
      <c r="AC233" s="171">
        <f t="shared" si="99"/>
        <v>7280</v>
      </c>
      <c r="AD233" s="116">
        <f>ROUND(SUM(T233:AB233)/INVOICE!$I$5,2)</f>
        <v>5.22</v>
      </c>
      <c r="AF233" s="144" t="s">
        <v>1217</v>
      </c>
      <c r="AG233" s="144" t="s">
        <v>350</v>
      </c>
      <c r="AH233" s="144" t="s">
        <v>1218</v>
      </c>
      <c r="AI233" s="144" t="s">
        <v>1900</v>
      </c>
      <c r="AJ233" s="144" t="s">
        <v>592</v>
      </c>
      <c r="AK233" s="144" t="s">
        <v>593</v>
      </c>
      <c r="AL233" s="144" t="s">
        <v>594</v>
      </c>
      <c r="AM233" s="144" t="s">
        <v>61</v>
      </c>
      <c r="AN233" s="144">
        <v>1</v>
      </c>
      <c r="AO233" s="144">
        <v>0.4</v>
      </c>
      <c r="AP233" s="144">
        <v>0.2</v>
      </c>
      <c r="AQ233" s="144">
        <v>0.4</v>
      </c>
      <c r="AR233" s="144" t="s">
        <v>204</v>
      </c>
      <c r="AS233" s="144">
        <v>24.22</v>
      </c>
      <c r="AT233" s="144" t="s">
        <v>62</v>
      </c>
      <c r="AU233" s="144" t="s">
        <v>62</v>
      </c>
      <c r="AV233" s="144" t="s">
        <v>62</v>
      </c>
      <c r="AW233" s="144" t="s">
        <v>61</v>
      </c>
      <c r="AX233" s="144" t="s">
        <v>61</v>
      </c>
      <c r="AY233" s="144" t="s">
        <v>691</v>
      </c>
      <c r="AZ233" s="144" t="s">
        <v>351</v>
      </c>
      <c r="BA233" s="144" t="s">
        <v>358</v>
      </c>
      <c r="BB233" s="144" t="s">
        <v>61</v>
      </c>
      <c r="BC233" s="144" t="s">
        <v>63</v>
      </c>
      <c r="BD233" s="146" t="s">
        <v>1901</v>
      </c>
      <c r="BE233" s="144" t="s">
        <v>1902</v>
      </c>
      <c r="BF233" s="146" t="s">
        <v>1902</v>
      </c>
      <c r="BG233" s="144" t="s">
        <v>352</v>
      </c>
      <c r="BH233" s="144" t="s">
        <v>496</v>
      </c>
      <c r="BI233" s="144" t="s">
        <v>354</v>
      </c>
      <c r="BJ233" s="144" t="s">
        <v>208</v>
      </c>
      <c r="BK233" s="144" t="s">
        <v>64</v>
      </c>
      <c r="BL233" s="144" t="s">
        <v>61</v>
      </c>
      <c r="BM233" s="144" t="s">
        <v>209</v>
      </c>
    </row>
    <row r="234" spans="2:65" x14ac:dyDescent="0.3">
      <c r="B234" s="165">
        <f t="shared" si="77"/>
        <v>230</v>
      </c>
      <c r="C234" s="165" t="str">
        <f t="shared" si="78"/>
        <v>LHR</v>
      </c>
      <c r="D234" s="165" t="str">
        <f t="shared" si="79"/>
        <v>2025-09-28</v>
      </c>
      <c r="E234" s="165" t="str">
        <f t="shared" si="80"/>
        <v>99431913910</v>
      </c>
      <c r="F234" s="165" t="str">
        <f t="shared" si="81"/>
        <v>PGB022862444</v>
      </c>
      <c r="G234" s="165" t="str">
        <f t="shared" si="82"/>
        <v>장태구</v>
      </c>
      <c r="H234" s="166" t="str">
        <f t="shared" si="83"/>
        <v>목록(Manifest)</v>
      </c>
      <c r="I234" s="167">
        <f t="shared" si="84"/>
        <v>135</v>
      </c>
      <c r="J234" s="166" t="str">
        <f t="shared" si="85"/>
        <v>MODUBUY_UK (NYZ)</v>
      </c>
      <c r="K234" s="165">
        <f t="shared" si="86"/>
        <v>1</v>
      </c>
      <c r="L234" s="168">
        <f t="shared" si="87"/>
        <v>1.4</v>
      </c>
      <c r="M234" s="168">
        <f t="shared" si="88"/>
        <v>2</v>
      </c>
      <c r="N234" s="168">
        <f t="shared" si="89"/>
        <v>2</v>
      </c>
      <c r="O234" s="168">
        <f t="shared" si="90"/>
        <v>2</v>
      </c>
      <c r="P234" s="165" t="str">
        <f t="shared" si="91"/>
        <v>6094313739140</v>
      </c>
      <c r="Q234" s="167">
        <f t="shared" si="92"/>
        <v>1.4</v>
      </c>
      <c r="R234" s="167">
        <f t="shared" si="93"/>
        <v>1.4</v>
      </c>
      <c r="S234" s="167">
        <f t="shared" si="94"/>
        <v>1.4000000000000001</v>
      </c>
      <c r="T234" s="169">
        <f t="shared" si="95"/>
        <v>12230</v>
      </c>
      <c r="U234" s="171">
        <v>0</v>
      </c>
      <c r="V234" s="170">
        <f t="shared" si="96"/>
        <v>0</v>
      </c>
      <c r="W234" s="171">
        <v>0</v>
      </c>
      <c r="X234" s="171">
        <f>(IF(VLOOKUP(VLOOKUP(AS234,[1]MAPPING!$B$16:$D$21,2,1),[1]MAPPING!$C$16:$E$21,2,0)=7000,0,VLOOKUP(VLOOKUP(AS234,[1]MAPPING!$B$16:$D$21,2,1),[1]MAPPING!$C$16:$E$21,2,0)))</f>
        <v>0</v>
      </c>
      <c r="Y234" s="171">
        <f>(K234*VLOOKUP(N234/K234,[1]MAPPING!$B$23:$C$30,2,10))</f>
        <v>0</v>
      </c>
      <c r="Z234" s="172">
        <f t="shared" si="97"/>
        <v>0</v>
      </c>
      <c r="AA234" s="172">
        <f t="shared" si="98"/>
        <v>0</v>
      </c>
      <c r="AB234" s="171">
        <v>0</v>
      </c>
      <c r="AC234" s="171">
        <f t="shared" si="99"/>
        <v>12230</v>
      </c>
      <c r="AD234" s="116">
        <f>ROUND(SUM(T234:AB234)/INVOICE!$I$5,2)</f>
        <v>8.77</v>
      </c>
      <c r="AF234" s="144" t="s">
        <v>1217</v>
      </c>
      <c r="AG234" s="144" t="s">
        <v>350</v>
      </c>
      <c r="AH234" s="144" t="s">
        <v>1218</v>
      </c>
      <c r="AI234" s="144" t="s">
        <v>1903</v>
      </c>
      <c r="AJ234" s="144" t="s">
        <v>1904</v>
      </c>
      <c r="AK234" s="144" t="s">
        <v>1905</v>
      </c>
      <c r="AL234" s="144" t="s">
        <v>633</v>
      </c>
      <c r="AM234" s="144" t="s">
        <v>61</v>
      </c>
      <c r="AN234" s="144">
        <v>1</v>
      </c>
      <c r="AO234" s="144">
        <v>1.4</v>
      </c>
      <c r="AP234" s="144">
        <v>2</v>
      </c>
      <c r="AQ234" s="144">
        <v>2</v>
      </c>
      <c r="AR234" s="144" t="s">
        <v>204</v>
      </c>
      <c r="AS234" s="144">
        <v>135</v>
      </c>
      <c r="AT234" s="144" t="s">
        <v>62</v>
      </c>
      <c r="AU234" s="144" t="s">
        <v>62</v>
      </c>
      <c r="AV234" s="144" t="s">
        <v>62</v>
      </c>
      <c r="AW234" s="144" t="s">
        <v>61</v>
      </c>
      <c r="AX234" s="144" t="s">
        <v>61</v>
      </c>
      <c r="AY234" s="144" t="s">
        <v>691</v>
      </c>
      <c r="AZ234" s="144" t="s">
        <v>351</v>
      </c>
      <c r="BA234" s="144" t="s">
        <v>1906</v>
      </c>
      <c r="BB234" s="144" t="s">
        <v>61</v>
      </c>
      <c r="BC234" s="144" t="s">
        <v>63</v>
      </c>
      <c r="BD234" s="146" t="s">
        <v>1907</v>
      </c>
      <c r="BE234" s="144" t="s">
        <v>1908</v>
      </c>
      <c r="BF234" s="146" t="s">
        <v>1908</v>
      </c>
      <c r="BG234" s="144" t="s">
        <v>352</v>
      </c>
      <c r="BH234" s="144" t="s">
        <v>496</v>
      </c>
      <c r="BI234" s="144" t="s">
        <v>354</v>
      </c>
      <c r="BJ234" s="144" t="s">
        <v>208</v>
      </c>
      <c r="BK234" s="144" t="s">
        <v>64</v>
      </c>
      <c r="BL234" s="144" t="s">
        <v>61</v>
      </c>
      <c r="BM234" s="144" t="s">
        <v>209</v>
      </c>
    </row>
    <row r="235" spans="2:65" x14ac:dyDescent="0.3">
      <c r="B235" s="165">
        <f t="shared" si="77"/>
        <v>231</v>
      </c>
      <c r="C235" s="165" t="str">
        <f t="shared" si="78"/>
        <v>LHR</v>
      </c>
      <c r="D235" s="165" t="str">
        <f t="shared" si="79"/>
        <v>2025-09-28</v>
      </c>
      <c r="E235" s="165" t="str">
        <f t="shared" si="80"/>
        <v>99431913910</v>
      </c>
      <c r="F235" s="165" t="str">
        <f t="shared" si="81"/>
        <v>PGB019637704</v>
      </c>
      <c r="G235" s="165" t="str">
        <f t="shared" si="82"/>
        <v>이성균</v>
      </c>
      <c r="H235" s="166" t="str">
        <f t="shared" si="83"/>
        <v>목록(Manifest)</v>
      </c>
      <c r="I235" s="167">
        <f t="shared" si="84"/>
        <v>91.8</v>
      </c>
      <c r="J235" s="166" t="str">
        <f t="shared" si="85"/>
        <v>MODUBUY_UK (NYZ)</v>
      </c>
      <c r="K235" s="165">
        <f t="shared" si="86"/>
        <v>1</v>
      </c>
      <c r="L235" s="168">
        <f t="shared" si="87"/>
        <v>0.4</v>
      </c>
      <c r="M235" s="168">
        <f t="shared" si="88"/>
        <v>0.6</v>
      </c>
      <c r="N235" s="168">
        <f t="shared" si="89"/>
        <v>0.6</v>
      </c>
      <c r="O235" s="168">
        <f t="shared" si="90"/>
        <v>1</v>
      </c>
      <c r="P235" s="165" t="str">
        <f t="shared" si="91"/>
        <v>6094313738275</v>
      </c>
      <c r="Q235" s="167">
        <f t="shared" si="92"/>
        <v>0.42</v>
      </c>
      <c r="R235" s="167">
        <f t="shared" si="93"/>
        <v>0.42</v>
      </c>
      <c r="S235" s="167">
        <f t="shared" si="94"/>
        <v>0.5</v>
      </c>
      <c r="T235" s="169">
        <f t="shared" si="95"/>
        <v>7775</v>
      </c>
      <c r="U235" s="171">
        <v>0</v>
      </c>
      <c r="V235" s="170">
        <f t="shared" si="96"/>
        <v>0</v>
      </c>
      <c r="W235" s="171">
        <v>0</v>
      </c>
      <c r="X235" s="171">
        <f>(IF(VLOOKUP(VLOOKUP(AS235,[1]MAPPING!$B$16:$D$21,2,1),[1]MAPPING!$C$16:$E$21,2,0)=7000,0,VLOOKUP(VLOOKUP(AS235,[1]MAPPING!$B$16:$D$21,2,1),[1]MAPPING!$C$16:$E$21,2,0)))</f>
        <v>0</v>
      </c>
      <c r="Y235" s="171">
        <f>(K235*VLOOKUP(N235/K235,[1]MAPPING!$B$23:$C$30,2,10))</f>
        <v>0</v>
      </c>
      <c r="Z235" s="172">
        <f t="shared" si="97"/>
        <v>0</v>
      </c>
      <c r="AA235" s="172">
        <f t="shared" si="98"/>
        <v>0</v>
      </c>
      <c r="AB235" s="171">
        <v>0</v>
      </c>
      <c r="AC235" s="171">
        <f t="shared" si="99"/>
        <v>7775</v>
      </c>
      <c r="AD235" s="116">
        <f>ROUND(SUM(T235:AB235)/INVOICE!$I$5,2)</f>
        <v>5.58</v>
      </c>
      <c r="AF235" s="144" t="s">
        <v>1217</v>
      </c>
      <c r="AG235" s="144" t="s">
        <v>350</v>
      </c>
      <c r="AH235" s="144" t="s">
        <v>1218</v>
      </c>
      <c r="AI235" s="144" t="s">
        <v>1909</v>
      </c>
      <c r="AJ235" s="144" t="s">
        <v>1910</v>
      </c>
      <c r="AK235" s="144" t="s">
        <v>1911</v>
      </c>
      <c r="AL235" s="144" t="s">
        <v>1912</v>
      </c>
      <c r="AM235" s="144" t="s">
        <v>61</v>
      </c>
      <c r="AN235" s="144">
        <v>1</v>
      </c>
      <c r="AO235" s="144">
        <v>0.4</v>
      </c>
      <c r="AP235" s="144">
        <v>0.6</v>
      </c>
      <c r="AQ235" s="144">
        <v>0.6</v>
      </c>
      <c r="AR235" s="144" t="s">
        <v>204</v>
      </c>
      <c r="AS235" s="144">
        <v>91.8</v>
      </c>
      <c r="AT235" s="144" t="s">
        <v>62</v>
      </c>
      <c r="AU235" s="144" t="s">
        <v>62</v>
      </c>
      <c r="AV235" s="144" t="s">
        <v>62</v>
      </c>
      <c r="AW235" s="144" t="s">
        <v>61</v>
      </c>
      <c r="AX235" s="144" t="s">
        <v>61</v>
      </c>
      <c r="AY235" s="144" t="s">
        <v>691</v>
      </c>
      <c r="AZ235" s="144" t="s">
        <v>351</v>
      </c>
      <c r="BA235" s="144" t="s">
        <v>1913</v>
      </c>
      <c r="BB235" s="144" t="s">
        <v>61</v>
      </c>
      <c r="BC235" s="144" t="s">
        <v>63</v>
      </c>
      <c r="BD235" s="146" t="s">
        <v>1914</v>
      </c>
      <c r="BE235" s="144" t="s">
        <v>1915</v>
      </c>
      <c r="BF235" s="146" t="s">
        <v>1915</v>
      </c>
      <c r="BG235" s="144" t="s">
        <v>352</v>
      </c>
      <c r="BH235" s="144" t="s">
        <v>496</v>
      </c>
      <c r="BI235" s="144" t="s">
        <v>354</v>
      </c>
      <c r="BJ235" s="144" t="s">
        <v>208</v>
      </c>
      <c r="BK235" s="144" t="s">
        <v>64</v>
      </c>
      <c r="BL235" s="144" t="s">
        <v>61</v>
      </c>
      <c r="BM235" s="144" t="s">
        <v>209</v>
      </c>
    </row>
    <row r="236" spans="2:65" x14ac:dyDescent="0.3">
      <c r="B236" s="165">
        <f t="shared" si="77"/>
        <v>232</v>
      </c>
      <c r="C236" s="165" t="str">
        <f t="shared" si="78"/>
        <v>LHR</v>
      </c>
      <c r="D236" s="165" t="str">
        <f t="shared" si="79"/>
        <v>2025-09-28</v>
      </c>
      <c r="E236" s="165" t="str">
        <f t="shared" si="80"/>
        <v>99431913910</v>
      </c>
      <c r="F236" s="165" t="str">
        <f t="shared" si="81"/>
        <v>PGB022860136</v>
      </c>
      <c r="G236" s="165" t="str">
        <f t="shared" si="82"/>
        <v>유광</v>
      </c>
      <c r="H236" s="166" t="str">
        <f t="shared" si="83"/>
        <v>목록(Manifest)</v>
      </c>
      <c r="I236" s="167">
        <f t="shared" si="84"/>
        <v>41.85</v>
      </c>
      <c r="J236" s="166" t="str">
        <f t="shared" si="85"/>
        <v>MODUBUY_UK (NYZ)</v>
      </c>
      <c r="K236" s="165">
        <f t="shared" si="86"/>
        <v>1</v>
      </c>
      <c r="L236" s="168">
        <f t="shared" si="87"/>
        <v>3.5</v>
      </c>
      <c r="M236" s="168">
        <f t="shared" si="88"/>
        <v>5</v>
      </c>
      <c r="N236" s="168">
        <f t="shared" si="89"/>
        <v>5</v>
      </c>
      <c r="O236" s="168">
        <f t="shared" si="90"/>
        <v>5</v>
      </c>
      <c r="P236" s="165" t="str">
        <f t="shared" si="91"/>
        <v>6094313739317</v>
      </c>
      <c r="Q236" s="167">
        <f t="shared" si="92"/>
        <v>3.5</v>
      </c>
      <c r="R236" s="167">
        <f t="shared" si="93"/>
        <v>3.5</v>
      </c>
      <c r="S236" s="167">
        <f t="shared" si="94"/>
        <v>3.5</v>
      </c>
      <c r="T236" s="169">
        <f t="shared" si="95"/>
        <v>22625</v>
      </c>
      <c r="U236" s="171">
        <v>0</v>
      </c>
      <c r="V236" s="170">
        <f t="shared" si="96"/>
        <v>0</v>
      </c>
      <c r="W236" s="171">
        <v>0</v>
      </c>
      <c r="X236" s="171">
        <f>(IF(VLOOKUP(VLOOKUP(AS236,[1]MAPPING!$B$16:$D$21,2,1),[1]MAPPING!$C$16:$E$21,2,0)=7000,0,VLOOKUP(VLOOKUP(AS236,[1]MAPPING!$B$16:$D$21,2,1),[1]MAPPING!$C$16:$E$21,2,0)))</f>
        <v>0</v>
      </c>
      <c r="Y236" s="171">
        <f>(K236*VLOOKUP(N236/K236,[1]MAPPING!$B$23:$C$30,2,10))</f>
        <v>550</v>
      </c>
      <c r="Z236" s="172">
        <f t="shared" si="97"/>
        <v>0</v>
      </c>
      <c r="AA236" s="172">
        <f t="shared" si="98"/>
        <v>0</v>
      </c>
      <c r="AB236" s="171">
        <v>0</v>
      </c>
      <c r="AC236" s="171">
        <f t="shared" si="99"/>
        <v>23175</v>
      </c>
      <c r="AD236" s="116">
        <f>ROUND(SUM(T236:AB236)/INVOICE!$I$5,2)</f>
        <v>16.62</v>
      </c>
      <c r="AF236" s="144" t="s">
        <v>1217</v>
      </c>
      <c r="AG236" s="144" t="s">
        <v>350</v>
      </c>
      <c r="AH236" s="144" t="s">
        <v>1218</v>
      </c>
      <c r="AI236" s="144" t="s">
        <v>1916</v>
      </c>
      <c r="AJ236" s="144" t="s">
        <v>504</v>
      </c>
      <c r="AK236" s="144" t="s">
        <v>505</v>
      </c>
      <c r="AL236" s="144" t="s">
        <v>506</v>
      </c>
      <c r="AM236" s="144" t="s">
        <v>61</v>
      </c>
      <c r="AN236" s="144">
        <v>1</v>
      </c>
      <c r="AO236" s="144">
        <v>3.5</v>
      </c>
      <c r="AP236" s="144">
        <v>5</v>
      </c>
      <c r="AQ236" s="144">
        <v>5</v>
      </c>
      <c r="AR236" s="144" t="s">
        <v>204</v>
      </c>
      <c r="AS236" s="144">
        <v>41.85</v>
      </c>
      <c r="AT236" s="144" t="s">
        <v>62</v>
      </c>
      <c r="AU236" s="144" t="s">
        <v>62</v>
      </c>
      <c r="AV236" s="144" t="s">
        <v>62</v>
      </c>
      <c r="AW236" s="144" t="s">
        <v>61</v>
      </c>
      <c r="AX236" s="144" t="s">
        <v>61</v>
      </c>
      <c r="AY236" s="144" t="s">
        <v>691</v>
      </c>
      <c r="AZ236" s="144" t="s">
        <v>351</v>
      </c>
      <c r="BA236" s="144" t="s">
        <v>358</v>
      </c>
      <c r="BB236" s="144" t="s">
        <v>61</v>
      </c>
      <c r="BC236" s="144" t="s">
        <v>63</v>
      </c>
      <c r="BD236" s="146" t="s">
        <v>1917</v>
      </c>
      <c r="BE236" s="144" t="s">
        <v>1918</v>
      </c>
      <c r="BF236" s="146" t="s">
        <v>1918</v>
      </c>
      <c r="BG236" s="144" t="s">
        <v>352</v>
      </c>
      <c r="BH236" s="144" t="s">
        <v>496</v>
      </c>
      <c r="BI236" s="144" t="s">
        <v>354</v>
      </c>
      <c r="BJ236" s="144" t="s">
        <v>208</v>
      </c>
      <c r="BK236" s="144" t="s">
        <v>64</v>
      </c>
      <c r="BL236" s="144" t="s">
        <v>61</v>
      </c>
      <c r="BM236" s="144" t="s">
        <v>209</v>
      </c>
    </row>
    <row r="237" spans="2:65" x14ac:dyDescent="0.3">
      <c r="B237" s="165">
        <f t="shared" si="77"/>
        <v>233</v>
      </c>
      <c r="C237" s="165" t="str">
        <f t="shared" si="78"/>
        <v>LHR</v>
      </c>
      <c r="D237" s="165" t="str">
        <f t="shared" si="79"/>
        <v>2025-09-28</v>
      </c>
      <c r="E237" s="165" t="str">
        <f t="shared" si="80"/>
        <v>99431913910</v>
      </c>
      <c r="F237" s="165" t="str">
        <f t="shared" si="81"/>
        <v>PGB022894221</v>
      </c>
      <c r="G237" s="165" t="str">
        <f t="shared" si="82"/>
        <v>신영훈</v>
      </c>
      <c r="H237" s="166" t="str">
        <f t="shared" si="83"/>
        <v>목록(Manifest)</v>
      </c>
      <c r="I237" s="167">
        <f t="shared" si="84"/>
        <v>97.19</v>
      </c>
      <c r="J237" s="166" t="str">
        <f t="shared" si="85"/>
        <v>MODUBUY_UK (NYZ)</v>
      </c>
      <c r="K237" s="165">
        <f t="shared" si="86"/>
        <v>1</v>
      </c>
      <c r="L237" s="168">
        <f t="shared" si="87"/>
        <v>0.7</v>
      </c>
      <c r="M237" s="168">
        <f t="shared" si="88"/>
        <v>0.2</v>
      </c>
      <c r="N237" s="168">
        <f t="shared" si="89"/>
        <v>0.7</v>
      </c>
      <c r="O237" s="168">
        <f t="shared" si="90"/>
        <v>1</v>
      </c>
      <c r="P237" s="165" t="str">
        <f t="shared" si="91"/>
        <v>6094313738714</v>
      </c>
      <c r="Q237" s="167">
        <f t="shared" si="92"/>
        <v>0.13999999999999999</v>
      </c>
      <c r="R237" s="167">
        <f t="shared" si="93"/>
        <v>0.7</v>
      </c>
      <c r="S237" s="167">
        <f t="shared" si="94"/>
        <v>0.70000000000000007</v>
      </c>
      <c r="T237" s="169">
        <f t="shared" si="95"/>
        <v>8765</v>
      </c>
      <c r="U237" s="171">
        <v>0</v>
      </c>
      <c r="V237" s="170">
        <f t="shared" si="96"/>
        <v>0</v>
      </c>
      <c r="W237" s="171">
        <v>0</v>
      </c>
      <c r="X237" s="171">
        <f>(IF(VLOOKUP(VLOOKUP(AS237,[1]MAPPING!$B$16:$D$21,2,1),[1]MAPPING!$C$16:$E$21,2,0)=7000,0,VLOOKUP(VLOOKUP(AS237,[1]MAPPING!$B$16:$D$21,2,1),[1]MAPPING!$C$16:$E$21,2,0)))</f>
        <v>0</v>
      </c>
      <c r="Y237" s="171">
        <f>(K237*VLOOKUP(N237/K237,[1]MAPPING!$B$23:$C$30,2,10))</f>
        <v>0</v>
      </c>
      <c r="Z237" s="172">
        <f t="shared" si="97"/>
        <v>0</v>
      </c>
      <c r="AA237" s="172">
        <f t="shared" si="98"/>
        <v>0</v>
      </c>
      <c r="AB237" s="171">
        <v>0</v>
      </c>
      <c r="AC237" s="171">
        <f t="shared" si="99"/>
        <v>8765</v>
      </c>
      <c r="AD237" s="116">
        <f>ROUND(SUM(T237:AB237)/INVOICE!$I$5,2)</f>
        <v>6.29</v>
      </c>
      <c r="AF237" s="144" t="s">
        <v>1217</v>
      </c>
      <c r="AG237" s="144" t="s">
        <v>350</v>
      </c>
      <c r="AH237" s="144" t="s">
        <v>1218</v>
      </c>
      <c r="AI237" s="144" t="s">
        <v>1919</v>
      </c>
      <c r="AJ237" s="144" t="s">
        <v>1920</v>
      </c>
      <c r="AK237" s="144" t="s">
        <v>1921</v>
      </c>
      <c r="AL237" s="144" t="s">
        <v>1922</v>
      </c>
      <c r="AM237" s="144" t="s">
        <v>61</v>
      </c>
      <c r="AN237" s="144">
        <v>1</v>
      </c>
      <c r="AO237" s="144">
        <v>0.7</v>
      </c>
      <c r="AP237" s="144">
        <v>0.2</v>
      </c>
      <c r="AQ237" s="144">
        <v>0.7</v>
      </c>
      <c r="AR237" s="144" t="s">
        <v>204</v>
      </c>
      <c r="AS237" s="144">
        <v>97.19</v>
      </c>
      <c r="AT237" s="144" t="s">
        <v>61</v>
      </c>
      <c r="AU237" s="144" t="s">
        <v>61</v>
      </c>
      <c r="AV237" s="144" t="s">
        <v>61</v>
      </c>
      <c r="AW237" s="144" t="s">
        <v>61</v>
      </c>
      <c r="AX237" s="144" t="s">
        <v>61</v>
      </c>
      <c r="AY237" s="144" t="s">
        <v>691</v>
      </c>
      <c r="AZ237" s="144" t="s">
        <v>351</v>
      </c>
      <c r="BA237" s="144" t="s">
        <v>1703</v>
      </c>
      <c r="BB237" s="144" t="s">
        <v>61</v>
      </c>
      <c r="BC237" s="144" t="s">
        <v>63</v>
      </c>
      <c r="BD237" s="146" t="s">
        <v>1923</v>
      </c>
      <c r="BE237" s="144" t="s">
        <v>1924</v>
      </c>
      <c r="BF237" s="146" t="s">
        <v>1924</v>
      </c>
      <c r="BG237" s="144" t="s">
        <v>352</v>
      </c>
      <c r="BH237" s="144" t="s">
        <v>496</v>
      </c>
      <c r="BI237" s="144" t="s">
        <v>354</v>
      </c>
      <c r="BJ237" s="144" t="s">
        <v>208</v>
      </c>
      <c r="BK237" s="144" t="s">
        <v>64</v>
      </c>
      <c r="BL237" s="144" t="s">
        <v>61</v>
      </c>
      <c r="BM237" s="144" t="s">
        <v>209</v>
      </c>
    </row>
    <row r="238" spans="2:65" x14ac:dyDescent="0.3">
      <c r="B238" s="165">
        <f t="shared" si="77"/>
        <v>234</v>
      </c>
      <c r="C238" s="165" t="str">
        <f t="shared" si="78"/>
        <v>LHR</v>
      </c>
      <c r="D238" s="165" t="str">
        <f t="shared" si="79"/>
        <v>2025-09-28</v>
      </c>
      <c r="E238" s="165" t="str">
        <f t="shared" si="80"/>
        <v>99431913910</v>
      </c>
      <c r="F238" s="165" t="str">
        <f t="shared" si="81"/>
        <v>PGB022858908</v>
      </c>
      <c r="G238" s="165" t="str">
        <f t="shared" si="82"/>
        <v>김금희</v>
      </c>
      <c r="H238" s="166" t="str">
        <f t="shared" si="83"/>
        <v>일반(목록배제,Normal-Manifest Exception)</v>
      </c>
      <c r="I238" s="167">
        <f t="shared" si="84"/>
        <v>35.92</v>
      </c>
      <c r="J238" s="166" t="str">
        <f t="shared" si="85"/>
        <v>MODUBUY_UK (NYZ)</v>
      </c>
      <c r="K238" s="165">
        <f t="shared" si="86"/>
        <v>1</v>
      </c>
      <c r="L238" s="168">
        <f t="shared" si="87"/>
        <v>1</v>
      </c>
      <c r="M238" s="168">
        <f t="shared" si="88"/>
        <v>0.2</v>
      </c>
      <c r="N238" s="168">
        <f t="shared" si="89"/>
        <v>1</v>
      </c>
      <c r="O238" s="168">
        <f t="shared" si="90"/>
        <v>1</v>
      </c>
      <c r="P238" s="165" t="str">
        <f t="shared" si="91"/>
        <v>6094313738985</v>
      </c>
      <c r="Q238" s="167">
        <f t="shared" si="92"/>
        <v>0.13999999999999999</v>
      </c>
      <c r="R238" s="167">
        <f t="shared" si="93"/>
        <v>1</v>
      </c>
      <c r="S238" s="167">
        <f t="shared" si="94"/>
        <v>1</v>
      </c>
      <c r="T238" s="169">
        <f t="shared" si="95"/>
        <v>10250</v>
      </c>
      <c r="U238" s="171">
        <v>0</v>
      </c>
      <c r="V238" s="170">
        <f t="shared" si="96"/>
        <v>0</v>
      </c>
      <c r="W238" s="171">
        <v>0</v>
      </c>
      <c r="X238" s="171">
        <f>(IF(VLOOKUP(VLOOKUP(AS238,[1]MAPPING!$B$16:$D$21,2,1),[1]MAPPING!$C$16:$E$21,2,0)=7000,0,VLOOKUP(VLOOKUP(AS238,[1]MAPPING!$B$16:$D$21,2,1),[1]MAPPING!$C$16:$E$21,2,0)))</f>
        <v>0</v>
      </c>
      <c r="Y238" s="171">
        <f>(K238*VLOOKUP(N238/K238,[1]MAPPING!$B$23:$C$30,2,10))</f>
        <v>0</v>
      </c>
      <c r="Z238" s="172">
        <f t="shared" si="97"/>
        <v>0</v>
      </c>
      <c r="AA238" s="172">
        <f t="shared" si="98"/>
        <v>0</v>
      </c>
      <c r="AB238" s="171">
        <v>0</v>
      </c>
      <c r="AC238" s="171">
        <f t="shared" si="99"/>
        <v>10250</v>
      </c>
      <c r="AD238" s="116">
        <f>ROUND(SUM(T238:AB238)/INVOICE!$I$5,2)</f>
        <v>7.35</v>
      </c>
      <c r="AF238" s="144" t="s">
        <v>1217</v>
      </c>
      <c r="AG238" s="144" t="s">
        <v>350</v>
      </c>
      <c r="AH238" s="144" t="s">
        <v>1218</v>
      </c>
      <c r="AI238" s="144" t="s">
        <v>1925</v>
      </c>
      <c r="AJ238" s="144" t="s">
        <v>1926</v>
      </c>
      <c r="AK238" s="144" t="s">
        <v>1927</v>
      </c>
      <c r="AL238" s="144" t="s">
        <v>1928</v>
      </c>
      <c r="AM238" s="144" t="s">
        <v>61</v>
      </c>
      <c r="AN238" s="144">
        <v>1</v>
      </c>
      <c r="AO238" s="144">
        <v>1</v>
      </c>
      <c r="AP238" s="144">
        <v>0.2</v>
      </c>
      <c r="AQ238" s="144">
        <v>1</v>
      </c>
      <c r="AR238" s="144" t="s">
        <v>66</v>
      </c>
      <c r="AS238" s="144">
        <v>35.92</v>
      </c>
      <c r="AT238" s="144" t="s">
        <v>62</v>
      </c>
      <c r="AU238" s="144" t="s">
        <v>62</v>
      </c>
      <c r="AV238" s="144" t="s">
        <v>62</v>
      </c>
      <c r="AW238" s="144" t="s">
        <v>61</v>
      </c>
      <c r="AX238" s="144" t="s">
        <v>61</v>
      </c>
      <c r="AY238" s="144" t="s">
        <v>691</v>
      </c>
      <c r="AZ238" s="144" t="s">
        <v>351</v>
      </c>
      <c r="BA238" s="144" t="s">
        <v>373</v>
      </c>
      <c r="BB238" s="144" t="s">
        <v>61</v>
      </c>
      <c r="BC238" s="144" t="s">
        <v>63</v>
      </c>
      <c r="BD238" s="146" t="s">
        <v>1929</v>
      </c>
      <c r="BE238" s="144" t="s">
        <v>1930</v>
      </c>
      <c r="BF238" s="146" t="s">
        <v>1930</v>
      </c>
      <c r="BG238" s="144" t="s">
        <v>352</v>
      </c>
      <c r="BH238" s="144" t="s">
        <v>496</v>
      </c>
      <c r="BI238" s="144" t="s">
        <v>354</v>
      </c>
      <c r="BJ238" s="144" t="s">
        <v>208</v>
      </c>
      <c r="BK238" s="144" t="s">
        <v>64</v>
      </c>
      <c r="BL238" s="144" t="s">
        <v>61</v>
      </c>
      <c r="BM238" s="144" t="s">
        <v>209</v>
      </c>
    </row>
    <row r="239" spans="2:65" x14ac:dyDescent="0.3">
      <c r="B239" s="165">
        <f t="shared" si="77"/>
        <v>235</v>
      </c>
      <c r="C239" s="165" t="str">
        <f t="shared" si="78"/>
        <v>LHR</v>
      </c>
      <c r="D239" s="165" t="str">
        <f t="shared" si="79"/>
        <v>2025-09-28</v>
      </c>
      <c r="E239" s="165" t="str">
        <f t="shared" si="80"/>
        <v>99431913910</v>
      </c>
      <c r="F239" s="165" t="str">
        <f t="shared" si="81"/>
        <v>PGB022848990</v>
      </c>
      <c r="G239" s="165" t="str">
        <f t="shared" si="82"/>
        <v>이현민</v>
      </c>
      <c r="H239" s="166" t="str">
        <f t="shared" si="83"/>
        <v>목록(Manifest)</v>
      </c>
      <c r="I239" s="167">
        <f t="shared" si="84"/>
        <v>126.9</v>
      </c>
      <c r="J239" s="166" t="str">
        <f t="shared" si="85"/>
        <v>MODUBUY_UK (NYZ)</v>
      </c>
      <c r="K239" s="165">
        <f t="shared" si="86"/>
        <v>1</v>
      </c>
      <c r="L239" s="168">
        <f t="shared" si="87"/>
        <v>0.5</v>
      </c>
      <c r="M239" s="168">
        <f t="shared" si="88"/>
        <v>0.2</v>
      </c>
      <c r="N239" s="168">
        <f t="shared" si="89"/>
        <v>0.5</v>
      </c>
      <c r="O239" s="168">
        <f t="shared" si="90"/>
        <v>0.5</v>
      </c>
      <c r="P239" s="165" t="str">
        <f t="shared" si="91"/>
        <v>6094313737780</v>
      </c>
      <c r="Q239" s="167">
        <f t="shared" si="92"/>
        <v>0.13999999999999999</v>
      </c>
      <c r="R239" s="167">
        <f t="shared" si="93"/>
        <v>0.5</v>
      </c>
      <c r="S239" s="167">
        <f t="shared" si="94"/>
        <v>0.5</v>
      </c>
      <c r="T239" s="169">
        <f t="shared" si="95"/>
        <v>7775</v>
      </c>
      <c r="U239" s="171">
        <v>0</v>
      </c>
      <c r="V239" s="170">
        <f t="shared" si="96"/>
        <v>0</v>
      </c>
      <c r="W239" s="171">
        <v>0</v>
      </c>
      <c r="X239" s="171">
        <f>(IF(VLOOKUP(VLOOKUP(AS239,[1]MAPPING!$B$16:$D$21,2,1),[1]MAPPING!$C$16:$E$21,2,0)=7000,0,VLOOKUP(VLOOKUP(AS239,[1]MAPPING!$B$16:$D$21,2,1),[1]MAPPING!$C$16:$E$21,2,0)))</f>
        <v>0</v>
      </c>
      <c r="Y239" s="171">
        <f>(K239*VLOOKUP(N239/K239,[1]MAPPING!$B$23:$C$30,2,10))</f>
        <v>0</v>
      </c>
      <c r="Z239" s="172">
        <f t="shared" si="97"/>
        <v>0</v>
      </c>
      <c r="AA239" s="172">
        <f t="shared" si="98"/>
        <v>0</v>
      </c>
      <c r="AB239" s="171">
        <v>0</v>
      </c>
      <c r="AC239" s="171">
        <f t="shared" si="99"/>
        <v>7775</v>
      </c>
      <c r="AD239" s="116">
        <f>ROUND(SUM(T239:AB239)/INVOICE!$I$5,2)</f>
        <v>5.58</v>
      </c>
      <c r="AF239" s="144" t="s">
        <v>1217</v>
      </c>
      <c r="AG239" s="144" t="s">
        <v>350</v>
      </c>
      <c r="AH239" s="144" t="s">
        <v>1218</v>
      </c>
      <c r="AI239" s="144" t="s">
        <v>1931</v>
      </c>
      <c r="AJ239" s="144" t="s">
        <v>659</v>
      </c>
      <c r="AK239" s="144" t="s">
        <v>660</v>
      </c>
      <c r="AL239" s="144" t="s">
        <v>661</v>
      </c>
      <c r="AM239" s="144" t="s">
        <v>61</v>
      </c>
      <c r="AN239" s="144">
        <v>1</v>
      </c>
      <c r="AO239" s="144">
        <v>0.5</v>
      </c>
      <c r="AP239" s="144">
        <v>0.2</v>
      </c>
      <c r="AQ239" s="144">
        <v>0.5</v>
      </c>
      <c r="AR239" s="144" t="s">
        <v>204</v>
      </c>
      <c r="AS239" s="144">
        <v>126.9</v>
      </c>
      <c r="AT239" s="144" t="s">
        <v>62</v>
      </c>
      <c r="AU239" s="144" t="s">
        <v>61</v>
      </c>
      <c r="AV239" s="144" t="s">
        <v>61</v>
      </c>
      <c r="AW239" s="144" t="s">
        <v>61</v>
      </c>
      <c r="AX239" s="144" t="s">
        <v>61</v>
      </c>
      <c r="AY239" s="144" t="s">
        <v>691</v>
      </c>
      <c r="AZ239" s="144" t="s">
        <v>351</v>
      </c>
      <c r="BA239" s="144" t="s">
        <v>662</v>
      </c>
      <c r="BB239" s="144" t="s">
        <v>61</v>
      </c>
      <c r="BC239" s="144" t="s">
        <v>63</v>
      </c>
      <c r="BD239" s="146" t="s">
        <v>1932</v>
      </c>
      <c r="BE239" s="144" t="s">
        <v>1933</v>
      </c>
      <c r="BF239" s="146" t="s">
        <v>1933</v>
      </c>
      <c r="BG239" s="144" t="s">
        <v>352</v>
      </c>
      <c r="BH239" s="144" t="s">
        <v>496</v>
      </c>
      <c r="BI239" s="144" t="s">
        <v>354</v>
      </c>
      <c r="BJ239" s="144" t="s">
        <v>208</v>
      </c>
      <c r="BK239" s="144" t="s">
        <v>64</v>
      </c>
      <c r="BL239" s="144" t="s">
        <v>61</v>
      </c>
      <c r="BM239" s="144" t="s">
        <v>209</v>
      </c>
    </row>
    <row r="240" spans="2:65" x14ac:dyDescent="0.3">
      <c r="B240" s="165">
        <f t="shared" si="77"/>
        <v>236</v>
      </c>
      <c r="C240" s="165" t="str">
        <f t="shared" si="78"/>
        <v>LHR</v>
      </c>
      <c r="D240" s="165" t="str">
        <f t="shared" si="79"/>
        <v>2025-09-28</v>
      </c>
      <c r="E240" s="165" t="str">
        <f t="shared" si="80"/>
        <v>99431913910</v>
      </c>
      <c r="F240" s="165" t="str">
        <f t="shared" si="81"/>
        <v>PGB022849843</v>
      </c>
      <c r="G240" s="165" t="str">
        <f t="shared" si="82"/>
        <v>정대철</v>
      </c>
      <c r="H240" s="166" t="str">
        <f t="shared" si="83"/>
        <v>목록(Manifest)</v>
      </c>
      <c r="I240" s="167">
        <f t="shared" si="84"/>
        <v>145.68</v>
      </c>
      <c r="J240" s="166" t="str">
        <f t="shared" si="85"/>
        <v>MODUBUY_UK (NYZ)</v>
      </c>
      <c r="K240" s="165">
        <f t="shared" si="86"/>
        <v>1</v>
      </c>
      <c r="L240" s="168">
        <f t="shared" si="87"/>
        <v>2.9</v>
      </c>
      <c r="M240" s="168">
        <f t="shared" si="88"/>
        <v>3.6</v>
      </c>
      <c r="N240" s="168">
        <f t="shared" si="89"/>
        <v>3.6</v>
      </c>
      <c r="O240" s="168">
        <f t="shared" si="90"/>
        <v>4</v>
      </c>
      <c r="P240" s="165" t="str">
        <f t="shared" si="91"/>
        <v>6094313737973</v>
      </c>
      <c r="Q240" s="167">
        <f t="shared" si="92"/>
        <v>2.52</v>
      </c>
      <c r="R240" s="167">
        <f t="shared" si="93"/>
        <v>2.9</v>
      </c>
      <c r="S240" s="167">
        <f t="shared" si="94"/>
        <v>2.9000000000000004</v>
      </c>
      <c r="T240" s="169">
        <f t="shared" si="95"/>
        <v>19655</v>
      </c>
      <c r="U240" s="171">
        <v>0</v>
      </c>
      <c r="V240" s="170">
        <f t="shared" si="96"/>
        <v>0</v>
      </c>
      <c r="W240" s="171">
        <v>0</v>
      </c>
      <c r="X240" s="171">
        <f>(IF(VLOOKUP(VLOOKUP(AS240,[1]MAPPING!$B$16:$D$21,2,1),[1]MAPPING!$C$16:$E$21,2,0)=7000,0,VLOOKUP(VLOOKUP(AS240,[1]MAPPING!$B$16:$D$21,2,1),[1]MAPPING!$C$16:$E$21,2,0)))</f>
        <v>0</v>
      </c>
      <c r="Y240" s="171">
        <f>(K240*VLOOKUP(N240/K240,[1]MAPPING!$B$23:$C$30,2,10))</f>
        <v>550</v>
      </c>
      <c r="Z240" s="172">
        <f t="shared" si="97"/>
        <v>0</v>
      </c>
      <c r="AA240" s="172">
        <f t="shared" si="98"/>
        <v>0</v>
      </c>
      <c r="AB240" s="171">
        <v>0</v>
      </c>
      <c r="AC240" s="171">
        <f t="shared" si="99"/>
        <v>20205</v>
      </c>
      <c r="AD240" s="116">
        <f>ROUND(SUM(T240:AB240)/INVOICE!$I$5,2)</f>
        <v>14.49</v>
      </c>
      <c r="AF240" s="144" t="s">
        <v>1217</v>
      </c>
      <c r="AG240" s="144" t="s">
        <v>350</v>
      </c>
      <c r="AH240" s="144" t="s">
        <v>1218</v>
      </c>
      <c r="AI240" s="144" t="s">
        <v>1934</v>
      </c>
      <c r="AJ240" s="144" t="s">
        <v>331</v>
      </c>
      <c r="AK240" s="144" t="s">
        <v>1935</v>
      </c>
      <c r="AL240" s="144" t="s">
        <v>1936</v>
      </c>
      <c r="AM240" s="144" t="s">
        <v>61</v>
      </c>
      <c r="AN240" s="144">
        <v>1</v>
      </c>
      <c r="AO240" s="144">
        <v>2.9</v>
      </c>
      <c r="AP240" s="144">
        <v>3.6</v>
      </c>
      <c r="AQ240" s="144">
        <v>3.6</v>
      </c>
      <c r="AR240" s="144" t="s">
        <v>204</v>
      </c>
      <c r="AS240" s="144">
        <v>145.68</v>
      </c>
      <c r="AT240" s="144" t="s">
        <v>62</v>
      </c>
      <c r="AU240" s="144" t="s">
        <v>62</v>
      </c>
      <c r="AV240" s="144" t="s">
        <v>62</v>
      </c>
      <c r="AW240" s="144" t="s">
        <v>61</v>
      </c>
      <c r="AX240" s="144" t="s">
        <v>61</v>
      </c>
      <c r="AY240" s="144" t="s">
        <v>691</v>
      </c>
      <c r="AZ240" s="144" t="s">
        <v>351</v>
      </c>
      <c r="BA240" s="144" t="s">
        <v>575</v>
      </c>
      <c r="BB240" s="144" t="s">
        <v>61</v>
      </c>
      <c r="BC240" s="144" t="s">
        <v>63</v>
      </c>
      <c r="BD240" s="146" t="s">
        <v>1937</v>
      </c>
      <c r="BE240" s="144" t="s">
        <v>1938</v>
      </c>
      <c r="BF240" s="146" t="s">
        <v>1938</v>
      </c>
      <c r="BG240" s="144" t="s">
        <v>352</v>
      </c>
      <c r="BH240" s="144" t="s">
        <v>496</v>
      </c>
      <c r="BI240" s="144" t="s">
        <v>354</v>
      </c>
      <c r="BJ240" s="144" t="s">
        <v>208</v>
      </c>
      <c r="BK240" s="144" t="s">
        <v>64</v>
      </c>
      <c r="BL240" s="144" t="s">
        <v>61</v>
      </c>
      <c r="BM240" s="144" t="s">
        <v>209</v>
      </c>
    </row>
    <row r="241" spans="2:30" x14ac:dyDescent="0.3">
      <c r="B241" s="165"/>
      <c r="C241" s="165"/>
      <c r="D241" s="165"/>
      <c r="E241" s="165"/>
      <c r="F241" s="165"/>
      <c r="G241" s="165"/>
      <c r="H241" s="166"/>
      <c r="I241" s="167"/>
      <c r="J241" s="166"/>
      <c r="K241" s="165"/>
      <c r="L241" s="168"/>
      <c r="M241" s="168"/>
      <c r="N241" s="168"/>
      <c r="O241" s="168"/>
      <c r="P241" s="165"/>
      <c r="Q241" s="167"/>
      <c r="R241" s="167"/>
      <c r="S241" s="167"/>
      <c r="T241" s="169"/>
      <c r="U241" s="171"/>
      <c r="V241" s="170"/>
      <c r="W241" s="171"/>
      <c r="X241" s="171"/>
      <c r="Y241" s="171"/>
      <c r="Z241" s="172"/>
      <c r="AA241" s="172"/>
      <c r="AB241" s="171"/>
      <c r="AC241" s="171"/>
      <c r="AD241" s="116"/>
    </row>
    <row r="242" spans="2:30" x14ac:dyDescent="0.3">
      <c r="B242" s="165"/>
      <c r="C242" s="165"/>
      <c r="D242" s="165"/>
      <c r="E242" s="165"/>
      <c r="F242" s="165"/>
      <c r="G242" s="165"/>
      <c r="H242" s="166"/>
      <c r="I242" s="167"/>
      <c r="J242" s="166"/>
      <c r="K242" s="165"/>
      <c r="L242" s="168"/>
      <c r="M242" s="168"/>
      <c r="N242" s="168"/>
      <c r="O242" s="168"/>
      <c r="P242" s="165"/>
      <c r="Q242" s="167"/>
      <c r="R242" s="167"/>
      <c r="S242" s="167"/>
      <c r="T242" s="169"/>
      <c r="U242" s="171"/>
      <c r="V242" s="170"/>
      <c r="W242" s="171"/>
      <c r="X242" s="171"/>
      <c r="Y242" s="171"/>
      <c r="Z242" s="172"/>
      <c r="AA242" s="172"/>
      <c r="AB242" s="171"/>
      <c r="AC242" s="171"/>
      <c r="AD242" s="116"/>
    </row>
    <row r="243" spans="2:30" x14ac:dyDescent="0.3">
      <c r="B243" s="165"/>
      <c r="C243" s="165"/>
      <c r="D243" s="165"/>
      <c r="E243" s="165"/>
      <c r="F243" s="165"/>
      <c r="G243" s="165"/>
      <c r="H243" s="166"/>
      <c r="I243" s="167"/>
      <c r="J243" s="166"/>
      <c r="K243" s="165"/>
      <c r="L243" s="168"/>
      <c r="M243" s="168"/>
      <c r="N243" s="168"/>
      <c r="O243" s="168"/>
      <c r="P243" s="165"/>
      <c r="Q243" s="167"/>
      <c r="R243" s="167"/>
      <c r="S243" s="167"/>
      <c r="T243" s="169"/>
      <c r="U243" s="171"/>
      <c r="V243" s="170"/>
      <c r="W243" s="171"/>
      <c r="X243" s="171"/>
      <c r="Y243" s="171"/>
      <c r="Z243" s="172"/>
      <c r="AA243" s="172"/>
      <c r="AB243" s="171"/>
      <c r="AC243" s="171"/>
      <c r="AD243" s="116"/>
    </row>
    <row r="244" spans="2:30" x14ac:dyDescent="0.3">
      <c r="B244" s="165"/>
      <c r="C244" s="165"/>
      <c r="D244" s="165"/>
      <c r="E244" s="165"/>
      <c r="F244" s="165"/>
      <c r="G244" s="165"/>
      <c r="H244" s="166"/>
      <c r="I244" s="167"/>
      <c r="J244" s="166"/>
      <c r="K244" s="165"/>
      <c r="L244" s="168"/>
      <c r="M244" s="168"/>
      <c r="N244" s="168"/>
      <c r="O244" s="168"/>
      <c r="P244" s="165"/>
      <c r="Q244" s="167"/>
      <c r="R244" s="167"/>
      <c r="S244" s="167"/>
      <c r="T244" s="169"/>
      <c r="U244" s="171"/>
      <c r="V244" s="170"/>
      <c r="W244" s="171"/>
      <c r="X244" s="171"/>
      <c r="Y244" s="171"/>
      <c r="Z244" s="172"/>
      <c r="AA244" s="172"/>
      <c r="AB244" s="171"/>
      <c r="AC244" s="171"/>
      <c r="AD244" s="116"/>
    </row>
    <row r="245" spans="2:30" x14ac:dyDescent="0.3">
      <c r="B245" s="165"/>
      <c r="C245" s="165"/>
      <c r="D245" s="165"/>
      <c r="E245" s="165"/>
      <c r="F245" s="165"/>
      <c r="G245" s="165"/>
      <c r="H245" s="166"/>
      <c r="I245" s="167"/>
      <c r="J245" s="166"/>
      <c r="K245" s="165"/>
      <c r="L245" s="168"/>
      <c r="M245" s="168"/>
      <c r="N245" s="168"/>
      <c r="O245" s="168"/>
      <c r="P245" s="165"/>
      <c r="Q245" s="167"/>
      <c r="R245" s="167"/>
      <c r="S245" s="167"/>
      <c r="T245" s="169"/>
      <c r="U245" s="171"/>
      <c r="V245" s="170"/>
      <c r="W245" s="171"/>
      <c r="X245" s="171"/>
      <c r="Y245" s="171"/>
      <c r="Z245" s="172"/>
      <c r="AA245" s="172"/>
      <c r="AB245" s="171"/>
      <c r="AC245" s="171"/>
      <c r="AD245" s="116"/>
    </row>
    <row r="246" spans="2:30" x14ac:dyDescent="0.3">
      <c r="B246" s="165"/>
      <c r="C246" s="165"/>
      <c r="D246" s="165"/>
      <c r="E246" s="165"/>
      <c r="F246" s="165"/>
      <c r="G246" s="165"/>
      <c r="H246" s="166"/>
      <c r="I246" s="167"/>
      <c r="J246" s="166"/>
      <c r="K246" s="165"/>
      <c r="L246" s="168"/>
      <c r="M246" s="168"/>
      <c r="N246" s="168"/>
      <c r="O246" s="168"/>
      <c r="P246" s="165"/>
      <c r="Q246" s="167"/>
      <c r="R246" s="167"/>
      <c r="S246" s="167"/>
      <c r="T246" s="169"/>
      <c r="U246" s="171"/>
      <c r="V246" s="170"/>
      <c r="W246" s="171"/>
      <c r="X246" s="171"/>
      <c r="Y246" s="171"/>
      <c r="Z246" s="172"/>
      <c r="AA246" s="172"/>
      <c r="AB246" s="171"/>
      <c r="AC246" s="171"/>
      <c r="AD246" s="116"/>
    </row>
    <row r="247" spans="2:30" x14ac:dyDescent="0.3">
      <c r="B247" s="165"/>
      <c r="C247" s="165"/>
      <c r="D247" s="165"/>
      <c r="E247" s="165"/>
      <c r="F247" s="165"/>
      <c r="G247" s="165"/>
      <c r="H247" s="166"/>
      <c r="I247" s="167"/>
      <c r="J247" s="166"/>
      <c r="K247" s="165"/>
      <c r="L247" s="168"/>
      <c r="M247" s="168"/>
      <c r="N247" s="168"/>
      <c r="O247" s="168"/>
      <c r="P247" s="165"/>
      <c r="Q247" s="167"/>
      <c r="R247" s="167"/>
      <c r="S247" s="167"/>
      <c r="T247" s="169"/>
      <c r="U247" s="171"/>
      <c r="V247" s="170"/>
      <c r="W247" s="171"/>
      <c r="X247" s="171"/>
      <c r="Y247" s="171"/>
      <c r="Z247" s="172"/>
      <c r="AA247" s="172"/>
      <c r="AB247" s="171"/>
      <c r="AC247" s="171"/>
      <c r="AD247" s="116"/>
    </row>
    <row r="248" spans="2:30" x14ac:dyDescent="0.3">
      <c r="B248" s="165"/>
      <c r="C248" s="165"/>
      <c r="D248" s="165"/>
      <c r="E248" s="165"/>
      <c r="F248" s="165"/>
      <c r="G248" s="165"/>
      <c r="H248" s="166"/>
      <c r="I248" s="167"/>
      <c r="J248" s="166"/>
      <c r="K248" s="165"/>
      <c r="L248" s="168"/>
      <c r="M248" s="168"/>
      <c r="N248" s="168"/>
      <c r="O248" s="168"/>
      <c r="P248" s="165"/>
      <c r="Q248" s="167"/>
      <c r="R248" s="167"/>
      <c r="S248" s="167"/>
      <c r="T248" s="169"/>
      <c r="U248" s="171"/>
      <c r="V248" s="170"/>
      <c r="W248" s="171"/>
      <c r="X248" s="171"/>
      <c r="Y248" s="171"/>
      <c r="Z248" s="172"/>
      <c r="AA248" s="172"/>
      <c r="AB248" s="171"/>
      <c r="AC248" s="171"/>
      <c r="AD248" s="116"/>
    </row>
    <row r="249" spans="2:30" x14ac:dyDescent="0.3">
      <c r="B249" s="165"/>
      <c r="C249" s="165"/>
      <c r="D249" s="165"/>
      <c r="E249" s="165"/>
      <c r="F249" s="165"/>
      <c r="G249" s="165"/>
      <c r="H249" s="166"/>
      <c r="I249" s="167"/>
      <c r="J249" s="166"/>
      <c r="K249" s="165"/>
      <c r="L249" s="168"/>
      <c r="M249" s="168"/>
      <c r="N249" s="168"/>
      <c r="O249" s="168"/>
      <c r="P249" s="165"/>
      <c r="Q249" s="167"/>
      <c r="R249" s="167"/>
      <c r="S249" s="167"/>
      <c r="T249" s="169"/>
      <c r="U249" s="171"/>
      <c r="V249" s="170"/>
      <c r="W249" s="171"/>
      <c r="X249" s="171"/>
      <c r="Y249" s="171"/>
      <c r="Z249" s="172"/>
      <c r="AA249" s="172"/>
      <c r="AB249" s="171"/>
      <c r="AC249" s="171"/>
      <c r="AD249" s="116"/>
    </row>
    <row r="250" spans="2:30" x14ac:dyDescent="0.3">
      <c r="B250" s="165"/>
      <c r="C250" s="165"/>
      <c r="D250" s="165"/>
      <c r="E250" s="165"/>
      <c r="F250" s="165"/>
      <c r="G250" s="165"/>
      <c r="H250" s="166"/>
      <c r="I250" s="167"/>
      <c r="J250" s="166"/>
      <c r="K250" s="165"/>
      <c r="L250" s="168"/>
      <c r="M250" s="168"/>
      <c r="N250" s="168"/>
      <c r="O250" s="168"/>
      <c r="P250" s="165"/>
      <c r="Q250" s="167"/>
      <c r="R250" s="167"/>
      <c r="S250" s="167"/>
      <c r="T250" s="169"/>
      <c r="U250" s="171"/>
      <c r="V250" s="170"/>
      <c r="W250" s="171"/>
      <c r="X250" s="171"/>
      <c r="Y250" s="171"/>
      <c r="Z250" s="172"/>
      <c r="AA250" s="172"/>
      <c r="AB250" s="171"/>
      <c r="AC250" s="171"/>
      <c r="AD250" s="116"/>
    </row>
    <row r="251" spans="2:30" x14ac:dyDescent="0.3">
      <c r="B251" s="165"/>
      <c r="C251" s="165"/>
      <c r="D251" s="165"/>
      <c r="E251" s="165"/>
      <c r="F251" s="165"/>
      <c r="G251" s="165"/>
      <c r="H251" s="166"/>
      <c r="I251" s="167"/>
      <c r="J251" s="166"/>
      <c r="K251" s="165"/>
      <c r="L251" s="168"/>
      <c r="M251" s="168"/>
      <c r="N251" s="168"/>
      <c r="O251" s="168"/>
      <c r="P251" s="165"/>
      <c r="Q251" s="167"/>
      <c r="R251" s="167"/>
      <c r="S251" s="167"/>
      <c r="T251" s="169"/>
      <c r="U251" s="171"/>
      <c r="V251" s="170"/>
      <c r="W251" s="171"/>
      <c r="X251" s="171"/>
      <c r="Y251" s="171"/>
      <c r="Z251" s="172"/>
      <c r="AA251" s="172"/>
      <c r="AB251" s="171"/>
      <c r="AC251" s="171"/>
      <c r="AD251" s="116"/>
    </row>
    <row r="252" spans="2:30" x14ac:dyDescent="0.3">
      <c r="B252" s="165"/>
      <c r="C252" s="165"/>
      <c r="D252" s="165"/>
      <c r="E252" s="165"/>
      <c r="F252" s="165"/>
      <c r="G252" s="165"/>
      <c r="H252" s="166"/>
      <c r="I252" s="167"/>
      <c r="J252" s="166"/>
      <c r="K252" s="165"/>
      <c r="L252" s="168"/>
      <c r="M252" s="168"/>
      <c r="N252" s="168"/>
      <c r="O252" s="168"/>
      <c r="P252" s="165"/>
      <c r="Q252" s="167"/>
      <c r="R252" s="167"/>
      <c r="S252" s="167"/>
      <c r="T252" s="169"/>
      <c r="U252" s="171"/>
      <c r="V252" s="170"/>
      <c r="W252" s="171"/>
      <c r="X252" s="171"/>
      <c r="Y252" s="171"/>
      <c r="Z252" s="172"/>
      <c r="AA252" s="172"/>
      <c r="AB252" s="171"/>
      <c r="AC252" s="171"/>
      <c r="AD252" s="116"/>
    </row>
    <row r="253" spans="2:30" x14ac:dyDescent="0.3">
      <c r="B253" s="165"/>
      <c r="C253" s="165"/>
      <c r="D253" s="165"/>
      <c r="E253" s="165"/>
      <c r="F253" s="165"/>
      <c r="G253" s="165"/>
      <c r="H253" s="166"/>
      <c r="I253" s="167"/>
      <c r="J253" s="166"/>
      <c r="K253" s="165"/>
      <c r="L253" s="168"/>
      <c r="M253" s="168"/>
      <c r="N253" s="168"/>
      <c r="O253" s="168"/>
      <c r="P253" s="165"/>
      <c r="Q253" s="167"/>
      <c r="R253" s="167"/>
      <c r="S253" s="167"/>
      <c r="T253" s="169"/>
      <c r="U253" s="171"/>
      <c r="V253" s="170"/>
      <c r="W253" s="171"/>
      <c r="X253" s="171"/>
      <c r="Y253" s="171"/>
      <c r="Z253" s="172"/>
      <c r="AA253" s="172"/>
      <c r="AB253" s="171"/>
      <c r="AC253" s="171"/>
      <c r="AD253" s="116"/>
    </row>
    <row r="254" spans="2:30" x14ac:dyDescent="0.3">
      <c r="B254" s="165"/>
      <c r="C254" s="165"/>
      <c r="D254" s="165"/>
      <c r="E254" s="165"/>
      <c r="F254" s="165"/>
      <c r="G254" s="165"/>
      <c r="H254" s="166"/>
      <c r="I254" s="167"/>
      <c r="J254" s="166"/>
      <c r="K254" s="165"/>
      <c r="L254" s="168"/>
      <c r="M254" s="168"/>
      <c r="N254" s="168"/>
      <c r="O254" s="168"/>
      <c r="P254" s="165"/>
      <c r="Q254" s="167"/>
      <c r="R254" s="167"/>
      <c r="S254" s="167"/>
      <c r="T254" s="169"/>
      <c r="U254" s="171"/>
      <c r="V254" s="170"/>
      <c r="W254" s="171"/>
      <c r="X254" s="171"/>
      <c r="Y254" s="171"/>
      <c r="Z254" s="172"/>
      <c r="AA254" s="172"/>
      <c r="AB254" s="171"/>
      <c r="AC254" s="171"/>
      <c r="AD254" s="116"/>
    </row>
    <row r="255" spans="2:30" x14ac:dyDescent="0.3">
      <c r="B255" s="165"/>
      <c r="C255" s="165"/>
      <c r="D255" s="165"/>
      <c r="E255" s="165"/>
      <c r="F255" s="165"/>
      <c r="G255" s="165"/>
      <c r="H255" s="166"/>
      <c r="I255" s="167"/>
      <c r="J255" s="166"/>
      <c r="K255" s="165"/>
      <c r="L255" s="168"/>
      <c r="M255" s="168"/>
      <c r="N255" s="168"/>
      <c r="O255" s="168"/>
      <c r="P255" s="165"/>
      <c r="Q255" s="167"/>
      <c r="R255" s="167"/>
      <c r="S255" s="167"/>
      <c r="T255" s="169"/>
      <c r="U255" s="171"/>
      <c r="V255" s="170"/>
      <c r="W255" s="171"/>
      <c r="X255" s="171"/>
      <c r="Y255" s="171"/>
      <c r="Z255" s="172"/>
      <c r="AA255" s="172"/>
      <c r="AB255" s="171"/>
      <c r="AC255" s="171"/>
      <c r="AD255" s="116"/>
    </row>
    <row r="256" spans="2:30" x14ac:dyDescent="0.3">
      <c r="B256" s="165"/>
      <c r="C256" s="165"/>
      <c r="D256" s="165"/>
      <c r="E256" s="165"/>
      <c r="F256" s="165"/>
      <c r="G256" s="165"/>
      <c r="H256" s="166"/>
      <c r="I256" s="167"/>
      <c r="J256" s="166"/>
      <c r="K256" s="165"/>
      <c r="L256" s="168"/>
      <c r="M256" s="168"/>
      <c r="N256" s="168"/>
      <c r="O256" s="168"/>
      <c r="P256" s="165"/>
      <c r="Q256" s="167"/>
      <c r="R256" s="167"/>
      <c r="S256" s="167"/>
      <c r="T256" s="169"/>
      <c r="U256" s="171"/>
      <c r="V256" s="170"/>
      <c r="W256" s="171"/>
      <c r="X256" s="171"/>
      <c r="Y256" s="171"/>
      <c r="Z256" s="172"/>
      <c r="AA256" s="172"/>
      <c r="AB256" s="171"/>
      <c r="AC256" s="171"/>
      <c r="AD256" s="116"/>
    </row>
    <row r="257" spans="2:30" x14ac:dyDescent="0.3">
      <c r="B257" s="165"/>
      <c r="C257" s="165"/>
      <c r="D257" s="165"/>
      <c r="E257" s="165"/>
      <c r="F257" s="165"/>
      <c r="G257" s="165"/>
      <c r="H257" s="166"/>
      <c r="I257" s="167"/>
      <c r="J257" s="166"/>
      <c r="K257" s="165"/>
      <c r="L257" s="168"/>
      <c r="M257" s="168"/>
      <c r="N257" s="168"/>
      <c r="O257" s="168"/>
      <c r="P257" s="165"/>
      <c r="Q257" s="167"/>
      <c r="R257" s="167"/>
      <c r="S257" s="167"/>
      <c r="T257" s="169"/>
      <c r="U257" s="171"/>
      <c r="V257" s="170"/>
      <c r="W257" s="171"/>
      <c r="X257" s="171"/>
      <c r="Y257" s="171"/>
      <c r="Z257" s="172"/>
      <c r="AA257" s="172"/>
      <c r="AB257" s="171"/>
      <c r="AC257" s="171"/>
      <c r="AD257" s="116"/>
    </row>
    <row r="258" spans="2:30" x14ac:dyDescent="0.3">
      <c r="B258" s="165"/>
      <c r="C258" s="165"/>
      <c r="D258" s="165"/>
      <c r="E258" s="165"/>
      <c r="F258" s="165"/>
      <c r="G258" s="165"/>
      <c r="H258" s="166"/>
      <c r="I258" s="167"/>
      <c r="J258" s="166"/>
      <c r="K258" s="165"/>
      <c r="L258" s="168"/>
      <c r="M258" s="168"/>
      <c r="N258" s="168"/>
      <c r="O258" s="168"/>
      <c r="P258" s="165"/>
      <c r="Q258" s="167"/>
      <c r="R258" s="167"/>
      <c r="S258" s="167"/>
      <c r="T258" s="169"/>
      <c r="U258" s="171"/>
      <c r="V258" s="170"/>
      <c r="W258" s="171"/>
      <c r="X258" s="171"/>
      <c r="Y258" s="171"/>
      <c r="Z258" s="172"/>
      <c r="AA258" s="172"/>
      <c r="AB258" s="171"/>
      <c r="AC258" s="171"/>
      <c r="AD258" s="116"/>
    </row>
    <row r="259" spans="2:30" x14ac:dyDescent="0.3">
      <c r="B259" s="165"/>
      <c r="C259" s="165"/>
      <c r="D259" s="165"/>
      <c r="E259" s="165"/>
      <c r="F259" s="165"/>
      <c r="G259" s="165"/>
      <c r="H259" s="166"/>
      <c r="I259" s="167"/>
      <c r="J259" s="166"/>
      <c r="K259" s="165"/>
      <c r="L259" s="168"/>
      <c r="M259" s="168"/>
      <c r="N259" s="168"/>
      <c r="O259" s="168"/>
      <c r="P259" s="165"/>
      <c r="Q259" s="167"/>
      <c r="R259" s="167"/>
      <c r="S259" s="167"/>
      <c r="T259" s="169"/>
      <c r="U259" s="171"/>
      <c r="V259" s="170"/>
      <c r="W259" s="171"/>
      <c r="X259" s="171"/>
      <c r="Y259" s="171"/>
      <c r="Z259" s="172"/>
      <c r="AA259" s="172"/>
      <c r="AB259" s="171"/>
      <c r="AC259" s="171"/>
      <c r="AD259" s="116"/>
    </row>
    <row r="260" spans="2:30" x14ac:dyDescent="0.3">
      <c r="B260" s="165"/>
      <c r="C260" s="165"/>
      <c r="D260" s="165"/>
      <c r="E260" s="165"/>
      <c r="F260" s="165"/>
      <c r="G260" s="165"/>
      <c r="H260" s="166"/>
      <c r="I260" s="167"/>
      <c r="J260" s="166"/>
      <c r="K260" s="165"/>
      <c r="L260" s="168"/>
      <c r="M260" s="168"/>
      <c r="N260" s="168"/>
      <c r="O260" s="168"/>
      <c r="P260" s="165"/>
      <c r="Q260" s="167"/>
      <c r="R260" s="167"/>
      <c r="S260" s="167"/>
      <c r="T260" s="169"/>
      <c r="U260" s="171"/>
      <c r="V260" s="170"/>
      <c r="W260" s="171"/>
      <c r="X260" s="171"/>
      <c r="Y260" s="171"/>
      <c r="Z260" s="172"/>
      <c r="AA260" s="172"/>
      <c r="AB260" s="171"/>
      <c r="AC260" s="171"/>
      <c r="AD260" s="116"/>
    </row>
    <row r="261" spans="2:30" x14ac:dyDescent="0.3">
      <c r="B261" s="165"/>
      <c r="C261" s="165"/>
      <c r="D261" s="165"/>
      <c r="E261" s="165"/>
      <c r="F261" s="165"/>
      <c r="G261" s="165"/>
      <c r="H261" s="166"/>
      <c r="I261" s="167"/>
      <c r="J261" s="166"/>
      <c r="K261" s="165"/>
      <c r="L261" s="168"/>
      <c r="M261" s="168"/>
      <c r="N261" s="168"/>
      <c r="O261" s="168"/>
      <c r="P261" s="165"/>
      <c r="Q261" s="167"/>
      <c r="R261" s="167"/>
      <c r="S261" s="167"/>
      <c r="T261" s="169"/>
      <c r="U261" s="171"/>
      <c r="V261" s="170"/>
      <c r="W261" s="171"/>
      <c r="X261" s="171"/>
      <c r="Y261" s="171"/>
      <c r="Z261" s="172"/>
      <c r="AA261" s="172"/>
      <c r="AB261" s="171"/>
      <c r="AC261" s="171"/>
      <c r="AD261" s="116"/>
    </row>
    <row r="262" spans="2:30" x14ac:dyDescent="0.3">
      <c r="B262" s="165"/>
      <c r="C262" s="165"/>
      <c r="D262" s="165"/>
      <c r="E262" s="165"/>
      <c r="F262" s="165"/>
      <c r="G262" s="165"/>
      <c r="H262" s="166"/>
      <c r="I262" s="167"/>
      <c r="J262" s="166"/>
      <c r="K262" s="165"/>
      <c r="L262" s="168"/>
      <c r="M262" s="168"/>
      <c r="N262" s="168"/>
      <c r="O262" s="168"/>
      <c r="P262" s="165"/>
      <c r="Q262" s="167"/>
      <c r="R262" s="167"/>
      <c r="S262" s="167"/>
      <c r="T262" s="169"/>
      <c r="U262" s="171"/>
      <c r="V262" s="170"/>
      <c r="W262" s="171"/>
      <c r="X262" s="171"/>
      <c r="Y262" s="171"/>
      <c r="Z262" s="172"/>
      <c r="AA262" s="172"/>
      <c r="AB262" s="171"/>
      <c r="AC262" s="171"/>
      <c r="AD262" s="116"/>
    </row>
    <row r="263" spans="2:30" x14ac:dyDescent="0.3">
      <c r="B263" s="165"/>
      <c r="C263" s="165"/>
      <c r="D263" s="165"/>
      <c r="E263" s="165"/>
      <c r="F263" s="165"/>
      <c r="G263" s="165"/>
      <c r="H263" s="166"/>
      <c r="I263" s="167"/>
      <c r="J263" s="166"/>
      <c r="K263" s="165"/>
      <c r="L263" s="168"/>
      <c r="M263" s="168"/>
      <c r="N263" s="168"/>
      <c r="O263" s="168"/>
      <c r="P263" s="165"/>
      <c r="Q263" s="167"/>
      <c r="R263" s="167"/>
      <c r="S263" s="167"/>
      <c r="T263" s="169"/>
      <c r="U263" s="171"/>
      <c r="V263" s="170"/>
      <c r="W263" s="171"/>
      <c r="X263" s="171"/>
      <c r="Y263" s="171"/>
      <c r="Z263" s="172"/>
      <c r="AA263" s="172"/>
      <c r="AB263" s="171"/>
      <c r="AC263" s="171"/>
      <c r="AD263" s="116"/>
    </row>
    <row r="264" spans="2:30" x14ac:dyDescent="0.3">
      <c r="B264" s="165"/>
      <c r="C264" s="165"/>
      <c r="D264" s="165"/>
      <c r="E264" s="165"/>
      <c r="F264" s="165"/>
      <c r="G264" s="165"/>
      <c r="H264" s="166"/>
      <c r="I264" s="167"/>
      <c r="J264" s="166"/>
      <c r="K264" s="165"/>
      <c r="L264" s="168"/>
      <c r="M264" s="168"/>
      <c r="N264" s="168"/>
      <c r="O264" s="168"/>
      <c r="P264" s="165"/>
      <c r="Q264" s="167"/>
      <c r="R264" s="167"/>
      <c r="S264" s="167"/>
      <c r="T264" s="169"/>
      <c r="U264" s="171"/>
      <c r="V264" s="170"/>
      <c r="W264" s="171"/>
      <c r="X264" s="171"/>
      <c r="Y264" s="171"/>
      <c r="Z264" s="172"/>
      <c r="AA264" s="172"/>
      <c r="AB264" s="171"/>
      <c r="AC264" s="171"/>
      <c r="AD264" s="116"/>
    </row>
    <row r="265" spans="2:30" x14ac:dyDescent="0.3">
      <c r="B265" s="165"/>
      <c r="C265" s="165"/>
      <c r="D265" s="165"/>
      <c r="E265" s="165"/>
      <c r="F265" s="165"/>
      <c r="G265" s="165"/>
      <c r="H265" s="166"/>
      <c r="I265" s="167"/>
      <c r="J265" s="166"/>
      <c r="K265" s="165"/>
      <c r="L265" s="168"/>
      <c r="M265" s="168"/>
      <c r="N265" s="168"/>
      <c r="O265" s="168"/>
      <c r="P265" s="165"/>
      <c r="Q265" s="167"/>
      <c r="R265" s="167"/>
      <c r="S265" s="167"/>
      <c r="T265" s="169"/>
      <c r="U265" s="171"/>
      <c r="V265" s="170"/>
      <c r="W265" s="171"/>
      <c r="X265" s="171"/>
      <c r="Y265" s="171"/>
      <c r="Z265" s="172"/>
      <c r="AA265" s="172"/>
      <c r="AB265" s="171"/>
      <c r="AC265" s="171"/>
      <c r="AD265" s="116"/>
    </row>
    <row r="266" spans="2:30" x14ac:dyDescent="0.3">
      <c r="B266" s="165"/>
      <c r="C266" s="165"/>
      <c r="D266" s="165"/>
      <c r="E266" s="165"/>
      <c r="F266" s="165"/>
      <c r="G266" s="165"/>
      <c r="H266" s="166"/>
      <c r="I266" s="167"/>
      <c r="J266" s="166"/>
      <c r="K266" s="165"/>
      <c r="L266" s="168"/>
      <c r="M266" s="168"/>
      <c r="N266" s="168"/>
      <c r="O266" s="168"/>
      <c r="P266" s="165"/>
      <c r="Q266" s="167"/>
      <c r="R266" s="167"/>
      <c r="S266" s="167"/>
      <c r="T266" s="169"/>
      <c r="U266" s="171"/>
      <c r="V266" s="170"/>
      <c r="W266" s="171"/>
      <c r="X266" s="171"/>
      <c r="Y266" s="171"/>
      <c r="Z266" s="172"/>
      <c r="AA266" s="172"/>
      <c r="AB266" s="171"/>
      <c r="AC266" s="171"/>
      <c r="AD266" s="116"/>
    </row>
    <row r="267" spans="2:30" x14ac:dyDescent="0.3">
      <c r="B267" s="165"/>
      <c r="C267" s="165"/>
      <c r="D267" s="165"/>
      <c r="E267" s="165"/>
      <c r="F267" s="165"/>
      <c r="G267" s="165"/>
      <c r="H267" s="166"/>
      <c r="I267" s="167"/>
      <c r="J267" s="166"/>
      <c r="K267" s="165"/>
      <c r="L267" s="168"/>
      <c r="M267" s="168"/>
      <c r="N267" s="168"/>
      <c r="O267" s="168"/>
      <c r="P267" s="165"/>
      <c r="Q267" s="167"/>
      <c r="R267" s="167"/>
      <c r="S267" s="167"/>
      <c r="T267" s="169"/>
      <c r="U267" s="171"/>
      <c r="V267" s="170"/>
      <c r="W267" s="171"/>
      <c r="X267" s="171"/>
      <c r="Y267" s="171"/>
      <c r="Z267" s="172"/>
      <c r="AA267" s="172"/>
      <c r="AB267" s="171"/>
      <c r="AC267" s="171"/>
      <c r="AD267" s="116"/>
    </row>
    <row r="268" spans="2:30" x14ac:dyDescent="0.3">
      <c r="B268" s="165"/>
      <c r="C268" s="165"/>
      <c r="D268" s="165"/>
      <c r="E268" s="165"/>
      <c r="F268" s="165"/>
      <c r="G268" s="165"/>
      <c r="H268" s="166"/>
      <c r="I268" s="167"/>
      <c r="J268" s="166"/>
      <c r="K268" s="165"/>
      <c r="L268" s="168"/>
      <c r="M268" s="168"/>
      <c r="N268" s="168"/>
      <c r="O268" s="168"/>
      <c r="P268" s="165"/>
      <c r="Q268" s="167"/>
      <c r="R268" s="167"/>
      <c r="S268" s="167"/>
      <c r="T268" s="169"/>
      <c r="U268" s="171"/>
      <c r="V268" s="170"/>
      <c r="W268" s="171"/>
      <c r="X268" s="171"/>
      <c r="Y268" s="171"/>
      <c r="Z268" s="172"/>
      <c r="AA268" s="172"/>
      <c r="AB268" s="171"/>
      <c r="AC268" s="171"/>
      <c r="AD268" s="116"/>
    </row>
    <row r="269" spans="2:30" x14ac:dyDescent="0.3">
      <c r="B269" s="165"/>
      <c r="C269" s="165"/>
      <c r="D269" s="165"/>
      <c r="E269" s="165"/>
      <c r="F269" s="165"/>
      <c r="G269" s="165"/>
      <c r="H269" s="166"/>
      <c r="I269" s="167"/>
      <c r="J269" s="166"/>
      <c r="K269" s="165"/>
      <c r="L269" s="168"/>
      <c r="M269" s="168"/>
      <c r="N269" s="168"/>
      <c r="O269" s="168"/>
      <c r="P269" s="165"/>
      <c r="Q269" s="167"/>
      <c r="R269" s="167"/>
      <c r="S269" s="167"/>
      <c r="T269" s="169"/>
      <c r="U269" s="171"/>
      <c r="V269" s="170"/>
      <c r="W269" s="171"/>
      <c r="X269" s="171"/>
      <c r="Y269" s="171"/>
      <c r="Z269" s="172"/>
      <c r="AA269" s="172"/>
      <c r="AB269" s="171"/>
      <c r="AC269" s="171"/>
      <c r="AD269" s="116"/>
    </row>
    <row r="270" spans="2:30" x14ac:dyDescent="0.3">
      <c r="B270" s="165"/>
      <c r="C270" s="165"/>
      <c r="D270" s="165"/>
      <c r="E270" s="165"/>
      <c r="F270" s="165"/>
      <c r="G270" s="165"/>
      <c r="H270" s="166"/>
      <c r="I270" s="167"/>
      <c r="J270" s="166"/>
      <c r="K270" s="165"/>
      <c r="L270" s="168"/>
      <c r="M270" s="168"/>
      <c r="N270" s="168"/>
      <c r="O270" s="168"/>
      <c r="P270" s="165"/>
      <c r="Q270" s="167"/>
      <c r="R270" s="167"/>
      <c r="S270" s="167"/>
      <c r="T270" s="169"/>
      <c r="U270" s="171"/>
      <c r="V270" s="170"/>
      <c r="W270" s="171"/>
      <c r="X270" s="171"/>
      <c r="Y270" s="171"/>
      <c r="Z270" s="172"/>
      <c r="AA270" s="172"/>
      <c r="AB270" s="171"/>
      <c r="AC270" s="171"/>
      <c r="AD270" s="116"/>
    </row>
    <row r="271" spans="2:30" x14ac:dyDescent="0.3">
      <c r="B271" s="165"/>
      <c r="C271" s="165"/>
      <c r="D271" s="165"/>
      <c r="E271" s="165"/>
      <c r="F271" s="165"/>
      <c r="G271" s="165"/>
      <c r="H271" s="166"/>
      <c r="I271" s="167"/>
      <c r="J271" s="166"/>
      <c r="K271" s="165"/>
      <c r="L271" s="168"/>
      <c r="M271" s="168"/>
      <c r="N271" s="168"/>
      <c r="O271" s="168"/>
      <c r="P271" s="165"/>
      <c r="Q271" s="167"/>
      <c r="R271" s="167"/>
      <c r="S271" s="167"/>
      <c r="T271" s="169"/>
      <c r="U271" s="171"/>
      <c r="V271" s="170"/>
      <c r="W271" s="171"/>
      <c r="X271" s="171"/>
      <c r="Y271" s="171"/>
      <c r="Z271" s="172"/>
      <c r="AA271" s="172"/>
      <c r="AB271" s="171"/>
      <c r="AC271" s="171"/>
      <c r="AD271" s="116"/>
    </row>
    <row r="272" spans="2:30" x14ac:dyDescent="0.3">
      <c r="B272" s="165"/>
      <c r="C272" s="165"/>
      <c r="D272" s="165"/>
      <c r="E272" s="165"/>
      <c r="F272" s="165"/>
      <c r="G272" s="165"/>
      <c r="H272" s="166"/>
      <c r="I272" s="167"/>
      <c r="J272" s="166"/>
      <c r="K272" s="165"/>
      <c r="L272" s="168"/>
      <c r="M272" s="168"/>
      <c r="N272" s="168"/>
      <c r="O272" s="168"/>
      <c r="P272" s="165"/>
      <c r="Q272" s="167"/>
      <c r="R272" s="167"/>
      <c r="S272" s="167"/>
      <c r="T272" s="169"/>
      <c r="U272" s="171"/>
      <c r="V272" s="170"/>
      <c r="W272" s="171"/>
      <c r="X272" s="171"/>
      <c r="Y272" s="171"/>
      <c r="Z272" s="172"/>
      <c r="AA272" s="172"/>
      <c r="AB272" s="171"/>
      <c r="AC272" s="171"/>
      <c r="AD272" s="116"/>
    </row>
    <row r="273" spans="2:30" x14ac:dyDescent="0.3">
      <c r="B273" s="165"/>
      <c r="C273" s="165"/>
      <c r="D273" s="165"/>
      <c r="E273" s="165"/>
      <c r="F273" s="165"/>
      <c r="G273" s="165"/>
      <c r="H273" s="166"/>
      <c r="I273" s="167"/>
      <c r="J273" s="166"/>
      <c r="K273" s="165"/>
      <c r="L273" s="168"/>
      <c r="M273" s="168"/>
      <c r="N273" s="168"/>
      <c r="O273" s="168"/>
      <c r="P273" s="165"/>
      <c r="Q273" s="167"/>
      <c r="R273" s="167"/>
      <c r="S273" s="167"/>
      <c r="T273" s="169"/>
      <c r="U273" s="171"/>
      <c r="V273" s="170"/>
      <c r="W273" s="171"/>
      <c r="X273" s="171"/>
      <c r="Y273" s="171"/>
      <c r="Z273" s="172"/>
      <c r="AA273" s="172"/>
      <c r="AB273" s="171"/>
      <c r="AC273" s="171"/>
      <c r="AD273" s="116"/>
    </row>
    <row r="274" spans="2:30" x14ac:dyDescent="0.3">
      <c r="B274" s="165"/>
      <c r="C274" s="165"/>
      <c r="D274" s="165"/>
      <c r="E274" s="165"/>
      <c r="F274" s="165"/>
      <c r="G274" s="165"/>
      <c r="H274" s="166"/>
      <c r="I274" s="167"/>
      <c r="J274" s="166"/>
      <c r="K274" s="165"/>
      <c r="L274" s="168"/>
      <c r="M274" s="168"/>
      <c r="N274" s="168"/>
      <c r="O274" s="168"/>
      <c r="P274" s="165"/>
      <c r="Q274" s="167"/>
      <c r="R274" s="167"/>
      <c r="S274" s="167"/>
      <c r="T274" s="169"/>
      <c r="U274" s="171"/>
      <c r="V274" s="170"/>
      <c r="W274" s="171"/>
      <c r="X274" s="171"/>
      <c r="Y274" s="171"/>
      <c r="Z274" s="172"/>
      <c r="AA274" s="172"/>
      <c r="AB274" s="171"/>
      <c r="AC274" s="171"/>
      <c r="AD274" s="116"/>
    </row>
    <row r="275" spans="2:30" x14ac:dyDescent="0.3">
      <c r="B275" s="165"/>
      <c r="C275" s="165"/>
      <c r="D275" s="165"/>
      <c r="E275" s="165"/>
      <c r="F275" s="165"/>
      <c r="G275" s="165"/>
      <c r="H275" s="166"/>
      <c r="I275" s="167"/>
      <c r="J275" s="166"/>
      <c r="K275" s="165"/>
      <c r="L275" s="168"/>
      <c r="M275" s="168"/>
      <c r="N275" s="168"/>
      <c r="O275" s="168"/>
      <c r="P275" s="165"/>
      <c r="Q275" s="167"/>
      <c r="R275" s="167"/>
      <c r="S275" s="167"/>
      <c r="T275" s="169"/>
      <c r="U275" s="171"/>
      <c r="V275" s="170"/>
      <c r="W275" s="171"/>
      <c r="X275" s="171"/>
      <c r="Y275" s="171"/>
      <c r="Z275" s="172"/>
      <c r="AA275" s="172"/>
      <c r="AB275" s="171"/>
      <c r="AC275" s="171"/>
      <c r="AD275" s="116"/>
    </row>
    <row r="276" spans="2:30" x14ac:dyDescent="0.3">
      <c r="B276" s="165"/>
      <c r="C276" s="165"/>
      <c r="D276" s="165"/>
      <c r="E276" s="165"/>
      <c r="F276" s="165"/>
      <c r="G276" s="165"/>
      <c r="H276" s="166"/>
      <c r="I276" s="167"/>
      <c r="J276" s="166"/>
      <c r="K276" s="165"/>
      <c r="L276" s="168"/>
      <c r="M276" s="168"/>
      <c r="N276" s="168"/>
      <c r="O276" s="168"/>
      <c r="P276" s="165"/>
      <c r="Q276" s="167"/>
      <c r="R276" s="167"/>
      <c r="S276" s="167"/>
      <c r="T276" s="169"/>
      <c r="U276" s="171"/>
      <c r="V276" s="170"/>
      <c r="W276" s="171"/>
      <c r="X276" s="171"/>
      <c r="Y276" s="171"/>
      <c r="Z276" s="172"/>
      <c r="AA276" s="172"/>
      <c r="AB276" s="171"/>
      <c r="AC276" s="171"/>
      <c r="AD276" s="116"/>
    </row>
    <row r="277" spans="2:30" x14ac:dyDescent="0.3">
      <c r="B277" s="165"/>
      <c r="C277" s="165"/>
      <c r="D277" s="165"/>
      <c r="E277" s="165"/>
      <c r="F277" s="165"/>
      <c r="G277" s="165"/>
      <c r="H277" s="166"/>
      <c r="I277" s="167"/>
      <c r="J277" s="166"/>
      <c r="K277" s="165"/>
      <c r="L277" s="168"/>
      <c r="M277" s="168"/>
      <c r="N277" s="168"/>
      <c r="O277" s="168"/>
      <c r="P277" s="165"/>
      <c r="Q277" s="167"/>
      <c r="R277" s="167"/>
      <c r="S277" s="167"/>
      <c r="T277" s="169"/>
      <c r="U277" s="171"/>
      <c r="V277" s="170"/>
      <c r="W277" s="171"/>
      <c r="X277" s="171"/>
      <c r="Y277" s="171"/>
      <c r="Z277" s="172"/>
      <c r="AA277" s="172"/>
      <c r="AB277" s="171"/>
      <c r="AC277" s="171"/>
      <c r="AD277" s="116"/>
    </row>
    <row r="278" spans="2:30" x14ac:dyDescent="0.3">
      <c r="B278" s="165"/>
      <c r="C278" s="165"/>
      <c r="D278" s="165"/>
      <c r="E278" s="165"/>
      <c r="F278" s="165"/>
      <c r="G278" s="165"/>
      <c r="H278" s="166"/>
      <c r="I278" s="167"/>
      <c r="J278" s="166"/>
      <c r="K278" s="165"/>
      <c r="L278" s="168"/>
      <c r="M278" s="168"/>
      <c r="N278" s="168"/>
      <c r="O278" s="168"/>
      <c r="P278" s="165"/>
      <c r="Q278" s="167"/>
      <c r="R278" s="167"/>
      <c r="S278" s="167"/>
      <c r="T278" s="169"/>
      <c r="U278" s="171"/>
      <c r="V278" s="170"/>
      <c r="W278" s="171"/>
      <c r="X278" s="171"/>
      <c r="Y278" s="171"/>
      <c r="Z278" s="172"/>
      <c r="AA278" s="172"/>
      <c r="AB278" s="171"/>
      <c r="AC278" s="171"/>
      <c r="AD278" s="116"/>
    </row>
    <row r="279" spans="2:30" x14ac:dyDescent="0.3">
      <c r="B279" s="165"/>
      <c r="C279" s="165"/>
      <c r="D279" s="165"/>
      <c r="E279" s="165"/>
      <c r="F279" s="165"/>
      <c r="G279" s="165"/>
      <c r="H279" s="166"/>
      <c r="I279" s="167"/>
      <c r="J279" s="166"/>
      <c r="K279" s="165"/>
      <c r="L279" s="168"/>
      <c r="M279" s="168"/>
      <c r="N279" s="168"/>
      <c r="O279" s="168"/>
      <c r="P279" s="165"/>
      <c r="Q279" s="167"/>
      <c r="R279" s="167"/>
      <c r="S279" s="167"/>
      <c r="T279" s="169"/>
      <c r="U279" s="171"/>
      <c r="V279" s="170"/>
      <c r="W279" s="171"/>
      <c r="X279" s="171"/>
      <c r="Y279" s="171"/>
      <c r="Z279" s="172"/>
      <c r="AA279" s="172"/>
      <c r="AB279" s="171"/>
      <c r="AC279" s="171"/>
      <c r="AD279" s="116"/>
    </row>
    <row r="280" spans="2:30" x14ac:dyDescent="0.3">
      <c r="B280" s="165"/>
      <c r="C280" s="165"/>
      <c r="D280" s="165"/>
      <c r="E280" s="165"/>
      <c r="F280" s="165"/>
      <c r="G280" s="165"/>
      <c r="H280" s="166"/>
      <c r="I280" s="167"/>
      <c r="J280" s="166"/>
      <c r="K280" s="165"/>
      <c r="L280" s="168"/>
      <c r="M280" s="168"/>
      <c r="N280" s="168"/>
      <c r="O280" s="168"/>
      <c r="P280" s="165"/>
      <c r="Q280" s="167"/>
      <c r="R280" s="167"/>
      <c r="S280" s="167"/>
      <c r="T280" s="169"/>
      <c r="U280" s="171"/>
      <c r="V280" s="170"/>
      <c r="W280" s="171"/>
      <c r="X280" s="171"/>
      <c r="Y280" s="171"/>
      <c r="Z280" s="172"/>
      <c r="AA280" s="172"/>
      <c r="AB280" s="171"/>
      <c r="AC280" s="171"/>
      <c r="AD280" s="116"/>
    </row>
    <row r="281" spans="2:30" x14ac:dyDescent="0.3">
      <c r="B281" s="165"/>
      <c r="C281" s="165"/>
      <c r="D281" s="165"/>
      <c r="E281" s="165"/>
      <c r="F281" s="165"/>
      <c r="G281" s="165"/>
      <c r="H281" s="166"/>
      <c r="I281" s="167"/>
      <c r="J281" s="166"/>
      <c r="K281" s="165"/>
      <c r="L281" s="168"/>
      <c r="M281" s="168"/>
      <c r="N281" s="168"/>
      <c r="O281" s="168"/>
      <c r="P281" s="165"/>
      <c r="Q281" s="167"/>
      <c r="R281" s="167"/>
      <c r="S281" s="167"/>
      <c r="T281" s="169"/>
      <c r="U281" s="171"/>
      <c r="V281" s="170"/>
      <c r="W281" s="171"/>
      <c r="X281" s="171"/>
      <c r="Y281" s="171"/>
      <c r="Z281" s="172"/>
      <c r="AA281" s="172"/>
      <c r="AB281" s="171"/>
      <c r="AC281" s="171"/>
      <c r="AD281" s="116"/>
    </row>
    <row r="282" spans="2:30" x14ac:dyDescent="0.3">
      <c r="B282" s="165"/>
      <c r="C282" s="165"/>
      <c r="D282" s="165"/>
      <c r="E282" s="165"/>
      <c r="F282" s="165"/>
      <c r="G282" s="165"/>
      <c r="H282" s="166"/>
      <c r="I282" s="167"/>
      <c r="J282" s="166"/>
      <c r="K282" s="165"/>
      <c r="L282" s="168"/>
      <c r="M282" s="168"/>
      <c r="N282" s="168"/>
      <c r="O282" s="168"/>
      <c r="P282" s="165"/>
      <c r="Q282" s="167"/>
      <c r="R282" s="167"/>
      <c r="S282" s="167"/>
      <c r="T282" s="169"/>
      <c r="U282" s="171"/>
      <c r="V282" s="170"/>
      <c r="W282" s="171"/>
      <c r="X282" s="171"/>
      <c r="Y282" s="171"/>
      <c r="Z282" s="172"/>
      <c r="AA282" s="172"/>
      <c r="AB282" s="171"/>
      <c r="AC282" s="171"/>
      <c r="AD282" s="116"/>
    </row>
    <row r="283" spans="2:30" x14ac:dyDescent="0.3">
      <c r="B283" s="165"/>
      <c r="C283" s="165"/>
      <c r="D283" s="165"/>
      <c r="E283" s="165"/>
      <c r="F283" s="165"/>
      <c r="G283" s="165"/>
      <c r="H283" s="166"/>
      <c r="I283" s="167"/>
      <c r="J283" s="166"/>
      <c r="K283" s="165"/>
      <c r="L283" s="168"/>
      <c r="M283" s="168"/>
      <c r="N283" s="168"/>
      <c r="O283" s="168"/>
      <c r="P283" s="165"/>
      <c r="Q283" s="167"/>
      <c r="R283" s="167"/>
      <c r="S283" s="167"/>
      <c r="T283" s="169"/>
      <c r="U283" s="171"/>
      <c r="V283" s="170"/>
      <c r="W283" s="171"/>
      <c r="X283" s="171"/>
      <c r="Y283" s="171"/>
      <c r="Z283" s="172"/>
      <c r="AA283" s="172"/>
      <c r="AB283" s="171"/>
      <c r="AC283" s="171"/>
      <c r="AD283" s="116"/>
    </row>
    <row r="284" spans="2:30" x14ac:dyDescent="0.3">
      <c r="B284" s="165"/>
      <c r="C284" s="165"/>
      <c r="D284" s="165"/>
      <c r="E284" s="165"/>
      <c r="F284" s="165"/>
      <c r="G284" s="165"/>
      <c r="H284" s="166"/>
      <c r="I284" s="167"/>
      <c r="J284" s="166"/>
      <c r="K284" s="165"/>
      <c r="L284" s="168"/>
      <c r="M284" s="168"/>
      <c r="N284" s="168"/>
      <c r="O284" s="168"/>
      <c r="P284" s="165"/>
      <c r="Q284" s="167"/>
      <c r="R284" s="167"/>
      <c r="S284" s="167"/>
      <c r="T284" s="169"/>
      <c r="U284" s="171"/>
      <c r="V284" s="170"/>
      <c r="W284" s="171"/>
      <c r="X284" s="171"/>
      <c r="Y284" s="171"/>
      <c r="Z284" s="172"/>
      <c r="AA284" s="172"/>
      <c r="AB284" s="171"/>
      <c r="AC284" s="171"/>
      <c r="AD284" s="116"/>
    </row>
    <row r="285" spans="2:30" x14ac:dyDescent="0.3">
      <c r="B285" s="165"/>
      <c r="C285" s="165"/>
      <c r="D285" s="165"/>
      <c r="E285" s="165"/>
      <c r="F285" s="165"/>
      <c r="G285" s="165"/>
      <c r="H285" s="166"/>
      <c r="I285" s="167"/>
      <c r="J285" s="166"/>
      <c r="K285" s="165"/>
      <c r="L285" s="168"/>
      <c r="M285" s="168"/>
      <c r="N285" s="168"/>
      <c r="O285" s="168"/>
      <c r="P285" s="165"/>
      <c r="Q285" s="167"/>
      <c r="R285" s="167"/>
      <c r="S285" s="167"/>
      <c r="T285" s="169"/>
      <c r="U285" s="171"/>
      <c r="V285" s="170"/>
      <c r="W285" s="171"/>
      <c r="X285" s="171"/>
      <c r="Y285" s="171"/>
      <c r="Z285" s="172"/>
      <c r="AA285" s="172"/>
      <c r="AB285" s="171"/>
      <c r="AC285" s="171"/>
      <c r="AD285" s="116"/>
    </row>
    <row r="286" spans="2:30" x14ac:dyDescent="0.3">
      <c r="B286" s="165"/>
      <c r="C286" s="165"/>
      <c r="D286" s="165"/>
      <c r="E286" s="165"/>
      <c r="F286" s="165"/>
      <c r="G286" s="165"/>
      <c r="H286" s="166"/>
      <c r="I286" s="167"/>
      <c r="J286" s="166"/>
      <c r="K286" s="165"/>
      <c r="L286" s="168"/>
      <c r="M286" s="168"/>
      <c r="N286" s="168"/>
      <c r="O286" s="168"/>
      <c r="P286" s="165"/>
      <c r="Q286" s="167"/>
      <c r="R286" s="167"/>
      <c r="S286" s="167"/>
      <c r="T286" s="169"/>
      <c r="U286" s="171"/>
      <c r="V286" s="170"/>
      <c r="W286" s="171"/>
      <c r="X286" s="171"/>
      <c r="Y286" s="171"/>
      <c r="Z286" s="172"/>
      <c r="AA286" s="172"/>
      <c r="AB286" s="171"/>
      <c r="AC286" s="171"/>
      <c r="AD286" s="116"/>
    </row>
    <row r="287" spans="2:30" x14ac:dyDescent="0.3">
      <c r="B287" s="165"/>
      <c r="C287" s="165"/>
      <c r="D287" s="165"/>
      <c r="E287" s="165"/>
      <c r="F287" s="165"/>
      <c r="G287" s="165"/>
      <c r="H287" s="166"/>
      <c r="I287" s="167"/>
      <c r="J287" s="166"/>
      <c r="K287" s="165"/>
      <c r="L287" s="168"/>
      <c r="M287" s="168"/>
      <c r="N287" s="168"/>
      <c r="O287" s="168"/>
      <c r="P287" s="165"/>
      <c r="Q287" s="167"/>
      <c r="R287" s="167"/>
      <c r="S287" s="167"/>
      <c r="T287" s="169"/>
      <c r="U287" s="171"/>
      <c r="V287" s="170"/>
      <c r="W287" s="171"/>
      <c r="X287" s="171"/>
      <c r="Y287" s="171"/>
      <c r="Z287" s="172"/>
      <c r="AA287" s="172"/>
      <c r="AB287" s="171"/>
      <c r="AC287" s="171"/>
      <c r="AD287" s="116"/>
    </row>
    <row r="288" spans="2:30" x14ac:dyDescent="0.3">
      <c r="B288" s="165"/>
      <c r="C288" s="165"/>
      <c r="D288" s="165"/>
      <c r="E288" s="165"/>
      <c r="F288" s="165"/>
      <c r="G288" s="165"/>
      <c r="H288" s="166"/>
      <c r="I288" s="167"/>
      <c r="J288" s="166"/>
      <c r="K288" s="165"/>
      <c r="L288" s="168"/>
      <c r="M288" s="168"/>
      <c r="N288" s="168"/>
      <c r="O288" s="168"/>
      <c r="P288" s="165"/>
      <c r="Q288" s="167"/>
      <c r="R288" s="167"/>
      <c r="S288" s="167"/>
      <c r="T288" s="169"/>
      <c r="U288" s="171"/>
      <c r="V288" s="170"/>
      <c r="W288" s="171"/>
      <c r="X288" s="171"/>
      <c r="Y288" s="171"/>
      <c r="Z288" s="172"/>
      <c r="AA288" s="172"/>
      <c r="AB288" s="171"/>
      <c r="AC288" s="171"/>
      <c r="AD288" s="116"/>
    </row>
    <row r="289" spans="2:30" x14ac:dyDescent="0.3">
      <c r="B289" s="165"/>
      <c r="C289" s="165"/>
      <c r="D289" s="165"/>
      <c r="E289" s="165"/>
      <c r="F289" s="165"/>
      <c r="G289" s="165"/>
      <c r="H289" s="166"/>
      <c r="I289" s="167"/>
      <c r="J289" s="166"/>
      <c r="K289" s="165"/>
      <c r="L289" s="168"/>
      <c r="M289" s="168"/>
      <c r="N289" s="168"/>
      <c r="O289" s="168"/>
      <c r="P289" s="165"/>
      <c r="Q289" s="167"/>
      <c r="R289" s="167"/>
      <c r="S289" s="167"/>
      <c r="T289" s="169"/>
      <c r="U289" s="171"/>
      <c r="V289" s="170"/>
      <c r="W289" s="171"/>
      <c r="X289" s="171"/>
      <c r="Y289" s="171"/>
      <c r="Z289" s="172"/>
      <c r="AA289" s="172"/>
      <c r="AB289" s="171"/>
      <c r="AC289" s="171"/>
      <c r="AD289" s="116"/>
    </row>
    <row r="290" spans="2:30" x14ac:dyDescent="0.3">
      <c r="B290" s="165"/>
      <c r="C290" s="165"/>
      <c r="D290" s="165"/>
      <c r="E290" s="165"/>
      <c r="F290" s="165"/>
      <c r="G290" s="165"/>
      <c r="H290" s="166"/>
      <c r="I290" s="167"/>
      <c r="J290" s="166"/>
      <c r="K290" s="165"/>
      <c r="L290" s="168"/>
      <c r="M290" s="168"/>
      <c r="N290" s="168"/>
      <c r="O290" s="168"/>
      <c r="P290" s="165"/>
      <c r="Q290" s="167"/>
      <c r="R290" s="167"/>
      <c r="S290" s="167"/>
      <c r="T290" s="169"/>
      <c r="U290" s="171"/>
      <c r="V290" s="170"/>
      <c r="W290" s="171"/>
      <c r="X290" s="171"/>
      <c r="Y290" s="171"/>
      <c r="Z290" s="172"/>
      <c r="AA290" s="172"/>
      <c r="AB290" s="171"/>
      <c r="AC290" s="171"/>
      <c r="AD290" s="116"/>
    </row>
    <row r="291" spans="2:30" x14ac:dyDescent="0.3">
      <c r="B291" s="165"/>
      <c r="C291" s="165"/>
      <c r="D291" s="165"/>
      <c r="E291" s="165"/>
      <c r="F291" s="165"/>
      <c r="G291" s="165"/>
      <c r="H291" s="166"/>
      <c r="I291" s="167"/>
      <c r="J291" s="166"/>
      <c r="K291" s="165"/>
      <c r="L291" s="168"/>
      <c r="M291" s="168"/>
      <c r="N291" s="168"/>
      <c r="O291" s="168"/>
      <c r="P291" s="165"/>
      <c r="Q291" s="167"/>
      <c r="R291" s="167"/>
      <c r="S291" s="167"/>
      <c r="T291" s="169"/>
      <c r="U291" s="171"/>
      <c r="V291" s="170"/>
      <c r="W291" s="171"/>
      <c r="X291" s="171"/>
      <c r="Y291" s="171"/>
      <c r="Z291" s="172"/>
      <c r="AA291" s="172"/>
      <c r="AB291" s="171"/>
      <c r="AC291" s="171"/>
      <c r="AD291" s="116"/>
    </row>
    <row r="292" spans="2:30" x14ac:dyDescent="0.3">
      <c r="B292" s="165"/>
      <c r="C292" s="165"/>
      <c r="D292" s="165"/>
      <c r="E292" s="165"/>
      <c r="F292" s="165"/>
      <c r="G292" s="165"/>
      <c r="H292" s="166"/>
      <c r="I292" s="167"/>
      <c r="J292" s="166"/>
      <c r="K292" s="165"/>
      <c r="L292" s="168"/>
      <c r="M292" s="168"/>
      <c r="N292" s="168"/>
      <c r="O292" s="168"/>
      <c r="P292" s="165"/>
      <c r="Q292" s="167"/>
      <c r="R292" s="167"/>
      <c r="S292" s="167"/>
      <c r="T292" s="169"/>
      <c r="U292" s="171"/>
      <c r="V292" s="170"/>
      <c r="W292" s="171"/>
      <c r="X292" s="171"/>
      <c r="Y292" s="171"/>
      <c r="Z292" s="172"/>
      <c r="AA292" s="172"/>
      <c r="AB292" s="171"/>
      <c r="AC292" s="171"/>
      <c r="AD292" s="116"/>
    </row>
    <row r="293" spans="2:30" x14ac:dyDescent="0.3">
      <c r="B293" s="165"/>
      <c r="C293" s="165"/>
      <c r="D293" s="165"/>
      <c r="E293" s="165"/>
      <c r="F293" s="165"/>
      <c r="G293" s="165"/>
      <c r="H293" s="166"/>
      <c r="I293" s="167"/>
      <c r="J293" s="166"/>
      <c r="K293" s="165"/>
      <c r="L293" s="168"/>
      <c r="M293" s="168"/>
      <c r="N293" s="168"/>
      <c r="O293" s="168"/>
      <c r="P293" s="165"/>
      <c r="Q293" s="167"/>
      <c r="R293" s="167"/>
      <c r="S293" s="167"/>
      <c r="T293" s="169"/>
      <c r="U293" s="171"/>
      <c r="V293" s="170"/>
      <c r="W293" s="171"/>
      <c r="X293" s="171"/>
      <c r="Y293" s="171"/>
      <c r="Z293" s="172"/>
      <c r="AA293" s="172"/>
      <c r="AB293" s="171"/>
      <c r="AC293" s="171"/>
      <c r="AD293" s="116"/>
    </row>
    <row r="294" spans="2:30" x14ac:dyDescent="0.3">
      <c r="B294" s="165"/>
      <c r="C294" s="165"/>
      <c r="D294" s="165"/>
      <c r="E294" s="165"/>
      <c r="F294" s="165"/>
      <c r="G294" s="165"/>
      <c r="H294" s="166"/>
      <c r="I294" s="167"/>
      <c r="J294" s="166"/>
      <c r="K294" s="165"/>
      <c r="L294" s="168"/>
      <c r="M294" s="168"/>
      <c r="N294" s="168"/>
      <c r="O294" s="168"/>
      <c r="P294" s="165"/>
      <c r="Q294" s="167"/>
      <c r="R294" s="167"/>
      <c r="S294" s="167"/>
      <c r="T294" s="169"/>
      <c r="U294" s="171"/>
      <c r="V294" s="170"/>
      <c r="W294" s="171"/>
      <c r="X294" s="171"/>
      <c r="Y294" s="171"/>
      <c r="Z294" s="172"/>
      <c r="AA294" s="172"/>
      <c r="AB294" s="171"/>
      <c r="AC294" s="171"/>
      <c r="AD294" s="116"/>
    </row>
    <row r="295" spans="2:30" x14ac:dyDescent="0.3">
      <c r="B295" s="165"/>
      <c r="C295" s="165"/>
      <c r="D295" s="165"/>
      <c r="E295" s="165"/>
      <c r="F295" s="165"/>
      <c r="G295" s="165"/>
      <c r="H295" s="166"/>
      <c r="I295" s="167"/>
      <c r="J295" s="166"/>
      <c r="K295" s="165"/>
      <c r="L295" s="168"/>
      <c r="M295" s="168"/>
      <c r="N295" s="168"/>
      <c r="O295" s="168"/>
      <c r="P295" s="165"/>
      <c r="Q295" s="167"/>
      <c r="R295" s="167"/>
      <c r="S295" s="167"/>
      <c r="T295" s="169"/>
      <c r="U295" s="171"/>
      <c r="V295" s="170"/>
      <c r="W295" s="171"/>
      <c r="X295" s="171"/>
      <c r="Y295" s="171"/>
      <c r="Z295" s="172"/>
      <c r="AA295" s="172"/>
      <c r="AB295" s="171"/>
      <c r="AC295" s="171"/>
      <c r="AD295" s="116"/>
    </row>
    <row r="296" spans="2:30" x14ac:dyDescent="0.3">
      <c r="B296" s="165"/>
      <c r="C296" s="165"/>
      <c r="D296" s="165"/>
      <c r="E296" s="165"/>
      <c r="F296" s="165"/>
      <c r="G296" s="165"/>
      <c r="H296" s="166"/>
      <c r="I296" s="167"/>
      <c r="J296" s="166"/>
      <c r="K296" s="165"/>
      <c r="L296" s="168"/>
      <c r="M296" s="168"/>
      <c r="N296" s="168"/>
      <c r="O296" s="168"/>
      <c r="P296" s="165"/>
      <c r="Q296" s="167"/>
      <c r="R296" s="167"/>
      <c r="S296" s="167"/>
      <c r="T296" s="169"/>
      <c r="U296" s="171"/>
      <c r="V296" s="170"/>
      <c r="W296" s="171"/>
      <c r="X296" s="171"/>
      <c r="Y296" s="171"/>
      <c r="Z296" s="172"/>
      <c r="AA296" s="172"/>
      <c r="AB296" s="171"/>
      <c r="AC296" s="171"/>
      <c r="AD296" s="116"/>
    </row>
    <row r="297" spans="2:30" x14ac:dyDescent="0.3">
      <c r="B297" s="165"/>
      <c r="C297" s="165"/>
      <c r="D297" s="165"/>
      <c r="E297" s="165"/>
      <c r="F297" s="165"/>
      <c r="G297" s="165"/>
      <c r="H297" s="166"/>
      <c r="I297" s="167"/>
      <c r="J297" s="166"/>
      <c r="K297" s="165"/>
      <c r="L297" s="168"/>
      <c r="M297" s="168"/>
      <c r="N297" s="168"/>
      <c r="O297" s="168"/>
      <c r="P297" s="165"/>
      <c r="Q297" s="167"/>
      <c r="R297" s="167"/>
      <c r="S297" s="167"/>
      <c r="T297" s="169"/>
      <c r="U297" s="171"/>
      <c r="V297" s="170"/>
      <c r="W297" s="171"/>
      <c r="X297" s="171"/>
      <c r="Y297" s="171"/>
      <c r="Z297" s="172"/>
      <c r="AA297" s="172"/>
      <c r="AB297" s="171"/>
      <c r="AC297" s="171"/>
      <c r="AD297" s="116"/>
    </row>
    <row r="298" spans="2:30" x14ac:dyDescent="0.3">
      <c r="B298" s="165"/>
      <c r="C298" s="165"/>
      <c r="D298" s="165"/>
      <c r="E298" s="165"/>
      <c r="F298" s="165"/>
      <c r="G298" s="165"/>
      <c r="H298" s="166"/>
      <c r="I298" s="167"/>
      <c r="J298" s="166"/>
      <c r="K298" s="165"/>
      <c r="L298" s="168"/>
      <c r="M298" s="168"/>
      <c r="N298" s="168"/>
      <c r="O298" s="168"/>
      <c r="P298" s="165"/>
      <c r="Q298" s="167"/>
      <c r="R298" s="167"/>
      <c r="S298" s="167"/>
      <c r="T298" s="169"/>
      <c r="U298" s="171"/>
      <c r="V298" s="170"/>
      <c r="W298" s="171"/>
      <c r="X298" s="171"/>
      <c r="Y298" s="171"/>
      <c r="Z298" s="172"/>
      <c r="AA298" s="172"/>
      <c r="AB298" s="171"/>
      <c r="AC298" s="171"/>
      <c r="AD298" s="116"/>
    </row>
    <row r="299" spans="2:30" x14ac:dyDescent="0.3">
      <c r="B299" s="165"/>
      <c r="C299" s="165"/>
      <c r="D299" s="165"/>
      <c r="E299" s="165"/>
      <c r="F299" s="165"/>
      <c r="G299" s="165"/>
      <c r="H299" s="166"/>
      <c r="I299" s="167"/>
      <c r="J299" s="166"/>
      <c r="K299" s="165"/>
      <c r="L299" s="168"/>
      <c r="M299" s="168"/>
      <c r="N299" s="168"/>
      <c r="O299" s="168"/>
      <c r="P299" s="165"/>
      <c r="Q299" s="167"/>
      <c r="R299" s="167"/>
      <c r="S299" s="167"/>
      <c r="T299" s="169"/>
      <c r="U299" s="171"/>
      <c r="V299" s="170"/>
      <c r="W299" s="171"/>
      <c r="X299" s="171"/>
      <c r="Y299" s="171"/>
      <c r="Z299" s="172"/>
      <c r="AA299" s="172"/>
      <c r="AB299" s="171"/>
      <c r="AC299" s="171"/>
      <c r="AD299" s="116"/>
    </row>
    <row r="300" spans="2:30" x14ac:dyDescent="0.3">
      <c r="B300" s="165"/>
      <c r="C300" s="165"/>
      <c r="D300" s="165"/>
      <c r="E300" s="165"/>
      <c r="F300" s="165"/>
      <c r="G300" s="165"/>
      <c r="H300" s="166"/>
      <c r="I300" s="167"/>
      <c r="J300" s="166"/>
      <c r="K300" s="165"/>
      <c r="L300" s="168"/>
      <c r="M300" s="168"/>
      <c r="N300" s="168"/>
      <c r="O300" s="168"/>
      <c r="P300" s="165"/>
      <c r="Q300" s="167"/>
      <c r="R300" s="167"/>
      <c r="S300" s="167"/>
      <c r="T300" s="169"/>
      <c r="U300" s="171"/>
      <c r="V300" s="170"/>
      <c r="W300" s="171"/>
      <c r="X300" s="171"/>
      <c r="Y300" s="171"/>
      <c r="Z300" s="172"/>
      <c r="AA300" s="172"/>
      <c r="AB300" s="171"/>
      <c r="AC300" s="171"/>
      <c r="AD300" s="116"/>
    </row>
    <row r="301" spans="2:30" x14ac:dyDescent="0.3">
      <c r="B301" s="165"/>
      <c r="C301" s="165"/>
      <c r="D301" s="165"/>
      <c r="E301" s="165"/>
      <c r="F301" s="165"/>
      <c r="G301" s="165"/>
      <c r="H301" s="166"/>
      <c r="I301" s="167"/>
      <c r="J301" s="166"/>
      <c r="K301" s="165"/>
      <c r="L301" s="168"/>
      <c r="M301" s="168"/>
      <c r="N301" s="168"/>
      <c r="O301" s="168"/>
      <c r="P301" s="165"/>
      <c r="Q301" s="167"/>
      <c r="R301" s="167"/>
      <c r="S301" s="167"/>
      <c r="T301" s="169"/>
      <c r="U301" s="171"/>
      <c r="V301" s="170"/>
      <c r="W301" s="171"/>
      <c r="X301" s="171"/>
      <c r="Y301" s="171"/>
      <c r="Z301" s="172"/>
      <c r="AA301" s="172"/>
      <c r="AB301" s="171"/>
      <c r="AC301" s="171"/>
      <c r="AD301" s="116"/>
    </row>
    <row r="302" spans="2:30" x14ac:dyDescent="0.3">
      <c r="B302" s="165"/>
      <c r="C302" s="165"/>
      <c r="D302" s="165"/>
      <c r="E302" s="165"/>
      <c r="F302" s="165"/>
      <c r="G302" s="165"/>
      <c r="H302" s="166"/>
      <c r="I302" s="167"/>
      <c r="J302" s="166"/>
      <c r="K302" s="165"/>
      <c r="L302" s="168"/>
      <c r="M302" s="168"/>
      <c r="N302" s="168"/>
      <c r="O302" s="168"/>
      <c r="P302" s="165"/>
      <c r="Q302" s="167"/>
      <c r="R302" s="167"/>
      <c r="S302" s="167"/>
      <c r="T302" s="169"/>
      <c r="U302" s="171"/>
      <c r="V302" s="170"/>
      <c r="W302" s="171"/>
      <c r="X302" s="171"/>
      <c r="Y302" s="171"/>
      <c r="Z302" s="172"/>
      <c r="AA302" s="172"/>
      <c r="AB302" s="171"/>
      <c r="AC302" s="171"/>
      <c r="AD302" s="116"/>
    </row>
    <row r="303" spans="2:30" x14ac:dyDescent="0.3">
      <c r="B303" s="165"/>
      <c r="C303" s="165"/>
      <c r="D303" s="165"/>
      <c r="E303" s="165"/>
      <c r="F303" s="165"/>
      <c r="G303" s="165"/>
      <c r="H303" s="166"/>
      <c r="I303" s="167"/>
      <c r="J303" s="166"/>
      <c r="K303" s="165"/>
      <c r="L303" s="168"/>
      <c r="M303" s="168"/>
      <c r="N303" s="168"/>
      <c r="O303" s="168"/>
      <c r="P303" s="165"/>
      <c r="Q303" s="167"/>
      <c r="R303" s="167"/>
      <c r="S303" s="167"/>
      <c r="T303" s="169"/>
      <c r="U303" s="171"/>
      <c r="V303" s="170"/>
      <c r="W303" s="171"/>
      <c r="X303" s="171"/>
      <c r="Y303" s="171"/>
      <c r="Z303" s="172"/>
      <c r="AA303" s="172"/>
      <c r="AB303" s="171"/>
      <c r="AC303" s="171"/>
      <c r="AD303" s="116"/>
    </row>
    <row r="304" spans="2:30" x14ac:dyDescent="0.3">
      <c r="B304" s="165"/>
      <c r="C304" s="165"/>
      <c r="D304" s="165"/>
      <c r="E304" s="165"/>
      <c r="F304" s="165"/>
      <c r="G304" s="165"/>
      <c r="H304" s="166"/>
      <c r="I304" s="167"/>
      <c r="J304" s="166"/>
      <c r="K304" s="165"/>
      <c r="L304" s="168"/>
      <c r="M304" s="168"/>
      <c r="N304" s="168"/>
      <c r="O304" s="168"/>
      <c r="P304" s="165"/>
      <c r="Q304" s="167"/>
      <c r="R304" s="167"/>
      <c r="S304" s="167"/>
      <c r="T304" s="169"/>
      <c r="U304" s="171"/>
      <c r="V304" s="170"/>
      <c r="W304" s="171"/>
      <c r="X304" s="171"/>
      <c r="Y304" s="171"/>
      <c r="Z304" s="172"/>
      <c r="AA304" s="172"/>
      <c r="AB304" s="171"/>
      <c r="AC304" s="171"/>
      <c r="AD304" s="116"/>
    </row>
    <row r="305" spans="2:30" x14ac:dyDescent="0.3">
      <c r="B305" s="165"/>
      <c r="C305" s="165"/>
      <c r="D305" s="165"/>
      <c r="E305" s="165"/>
      <c r="F305" s="165"/>
      <c r="G305" s="165"/>
      <c r="H305" s="166"/>
      <c r="I305" s="167"/>
      <c r="J305" s="166"/>
      <c r="K305" s="165"/>
      <c r="L305" s="168"/>
      <c r="M305" s="168"/>
      <c r="N305" s="168"/>
      <c r="O305" s="168"/>
      <c r="P305" s="165"/>
      <c r="Q305" s="167"/>
      <c r="R305" s="167"/>
      <c r="S305" s="167"/>
      <c r="T305" s="169"/>
      <c r="U305" s="171"/>
      <c r="V305" s="170"/>
      <c r="W305" s="171"/>
      <c r="X305" s="171"/>
      <c r="Y305" s="171"/>
      <c r="Z305" s="172"/>
      <c r="AA305" s="172"/>
      <c r="AB305" s="171"/>
      <c r="AC305" s="171"/>
      <c r="AD305" s="116"/>
    </row>
    <row r="306" spans="2:30" x14ac:dyDescent="0.3">
      <c r="B306" s="165"/>
      <c r="C306" s="165"/>
      <c r="D306" s="165"/>
      <c r="E306" s="165"/>
      <c r="F306" s="165"/>
      <c r="G306" s="165"/>
      <c r="H306" s="166"/>
      <c r="I306" s="167"/>
      <c r="J306" s="166"/>
      <c r="K306" s="165"/>
      <c r="L306" s="168"/>
      <c r="M306" s="168"/>
      <c r="N306" s="168"/>
      <c r="O306" s="168"/>
      <c r="P306" s="165"/>
      <c r="Q306" s="167"/>
      <c r="R306" s="167"/>
      <c r="S306" s="167"/>
      <c r="T306" s="169"/>
      <c r="U306" s="171"/>
      <c r="V306" s="170"/>
      <c r="W306" s="171"/>
      <c r="X306" s="171"/>
      <c r="Y306" s="171"/>
      <c r="Z306" s="172"/>
      <c r="AA306" s="172"/>
      <c r="AB306" s="171"/>
      <c r="AC306" s="171"/>
      <c r="AD306" s="116"/>
    </row>
    <row r="307" spans="2:30" x14ac:dyDescent="0.3">
      <c r="B307" s="165"/>
      <c r="C307" s="165"/>
      <c r="D307" s="165"/>
      <c r="E307" s="165"/>
      <c r="F307" s="165"/>
      <c r="G307" s="165"/>
      <c r="H307" s="166"/>
      <c r="I307" s="167"/>
      <c r="J307" s="166"/>
      <c r="K307" s="165"/>
      <c r="L307" s="168"/>
      <c r="M307" s="168"/>
      <c r="N307" s="168"/>
      <c r="O307" s="168"/>
      <c r="P307" s="165"/>
      <c r="Q307" s="167"/>
      <c r="R307" s="167"/>
      <c r="S307" s="167"/>
      <c r="T307" s="169"/>
      <c r="U307" s="171"/>
      <c r="V307" s="170"/>
      <c r="W307" s="171"/>
      <c r="X307" s="171"/>
      <c r="Y307" s="171"/>
      <c r="Z307" s="172"/>
      <c r="AA307" s="172"/>
      <c r="AB307" s="171"/>
      <c r="AC307" s="171"/>
      <c r="AD307" s="116"/>
    </row>
    <row r="308" spans="2:30" x14ac:dyDescent="0.3">
      <c r="B308" s="165"/>
      <c r="C308" s="165"/>
      <c r="D308" s="165"/>
      <c r="E308" s="165"/>
      <c r="F308" s="165"/>
      <c r="G308" s="165"/>
      <c r="H308" s="166"/>
      <c r="I308" s="167"/>
      <c r="J308" s="166"/>
      <c r="K308" s="165"/>
      <c r="L308" s="168"/>
      <c r="M308" s="168"/>
      <c r="N308" s="168"/>
      <c r="O308" s="168"/>
      <c r="P308" s="165"/>
      <c r="Q308" s="167"/>
      <c r="R308" s="167"/>
      <c r="S308" s="167"/>
      <c r="T308" s="169"/>
      <c r="U308" s="171"/>
      <c r="V308" s="170"/>
      <c r="W308" s="171"/>
      <c r="X308" s="171"/>
      <c r="Y308" s="171"/>
      <c r="Z308" s="172"/>
      <c r="AA308" s="172"/>
      <c r="AB308" s="171"/>
      <c r="AC308" s="171"/>
      <c r="AD308" s="116"/>
    </row>
    <row r="309" spans="2:30" x14ac:dyDescent="0.3">
      <c r="B309" s="165"/>
      <c r="C309" s="165"/>
      <c r="D309" s="165"/>
      <c r="E309" s="165"/>
      <c r="F309" s="165"/>
      <c r="G309" s="165"/>
      <c r="H309" s="166"/>
      <c r="I309" s="167"/>
      <c r="J309" s="166"/>
      <c r="K309" s="165"/>
      <c r="L309" s="168"/>
      <c r="M309" s="168"/>
      <c r="N309" s="168"/>
      <c r="O309" s="168"/>
      <c r="P309" s="165"/>
      <c r="Q309" s="167"/>
      <c r="R309" s="167"/>
      <c r="S309" s="167"/>
      <c r="T309" s="169"/>
      <c r="U309" s="171"/>
      <c r="V309" s="170"/>
      <c r="W309" s="171"/>
      <c r="X309" s="171"/>
      <c r="Y309" s="171"/>
      <c r="Z309" s="172"/>
      <c r="AA309" s="172"/>
      <c r="AB309" s="171"/>
      <c r="AC309" s="171"/>
      <c r="AD309" s="116"/>
    </row>
    <row r="310" spans="2:30" x14ac:dyDescent="0.4">
      <c r="AD310" s="116"/>
    </row>
    <row r="311" spans="2:30" x14ac:dyDescent="0.4">
      <c r="AD311" s="116"/>
    </row>
    <row r="312" spans="2:30" x14ac:dyDescent="0.4">
      <c r="AD312" s="116"/>
    </row>
    <row r="313" spans="2:30" x14ac:dyDescent="0.4">
      <c r="AD313" s="116"/>
    </row>
    <row r="314" spans="2:30" x14ac:dyDescent="0.4">
      <c r="AD314" s="116"/>
    </row>
    <row r="315" spans="2:30" x14ac:dyDescent="0.4">
      <c r="AD315" s="116"/>
    </row>
    <row r="316" spans="2:30" x14ac:dyDescent="0.4">
      <c r="AD316" s="116"/>
    </row>
    <row r="317" spans="2:30" x14ac:dyDescent="0.4">
      <c r="AD317" s="116"/>
    </row>
    <row r="318" spans="2:30" x14ac:dyDescent="0.4">
      <c r="AD318" s="116"/>
    </row>
    <row r="319" spans="2:30" x14ac:dyDescent="0.4">
      <c r="AD319" s="116"/>
    </row>
    <row r="320" spans="2:30" x14ac:dyDescent="0.4">
      <c r="AD320" s="116"/>
    </row>
    <row r="321" spans="30:30" x14ac:dyDescent="0.4">
      <c r="AD321" s="116"/>
    </row>
    <row r="322" spans="30:30" x14ac:dyDescent="0.4">
      <c r="AD322" s="116"/>
    </row>
    <row r="323" spans="30:30" x14ac:dyDescent="0.4">
      <c r="AD323" s="116"/>
    </row>
    <row r="324" spans="30:30" x14ac:dyDescent="0.4">
      <c r="AD324" s="116"/>
    </row>
    <row r="325" spans="30:30" x14ac:dyDescent="0.4">
      <c r="AD325" s="116"/>
    </row>
    <row r="326" spans="30:30" x14ac:dyDescent="0.4">
      <c r="AD326" s="116"/>
    </row>
    <row r="327" spans="30:30" x14ac:dyDescent="0.4">
      <c r="AD327" s="116"/>
    </row>
    <row r="328" spans="30:30" x14ac:dyDescent="0.4">
      <c r="AD328" s="116"/>
    </row>
    <row r="329" spans="30:30" x14ac:dyDescent="0.4">
      <c r="AD329" s="116"/>
    </row>
    <row r="330" spans="30:30" x14ac:dyDescent="0.4">
      <c r="AD330" s="116"/>
    </row>
    <row r="331" spans="30:30" x14ac:dyDescent="0.4">
      <c r="AD331" s="116"/>
    </row>
    <row r="332" spans="30:30" x14ac:dyDescent="0.4">
      <c r="AD332" s="116"/>
    </row>
    <row r="333" spans="30:30" x14ac:dyDescent="0.4">
      <c r="AD333" s="116"/>
    </row>
    <row r="334" spans="30:30" x14ac:dyDescent="0.4">
      <c r="AD334" s="116"/>
    </row>
    <row r="335" spans="30:30" x14ac:dyDescent="0.4">
      <c r="AD335" s="116"/>
    </row>
    <row r="336" spans="30:30" x14ac:dyDescent="0.4">
      <c r="AD336" s="116"/>
    </row>
    <row r="337" spans="30:30" x14ac:dyDescent="0.4">
      <c r="AD337" s="116"/>
    </row>
    <row r="338" spans="30:30" x14ac:dyDescent="0.4">
      <c r="AD338" s="116"/>
    </row>
    <row r="339" spans="30:30" x14ac:dyDescent="0.4">
      <c r="AD339" s="116"/>
    </row>
    <row r="340" spans="30:30" x14ac:dyDescent="0.4">
      <c r="AD340" s="116"/>
    </row>
    <row r="341" spans="30:30" x14ac:dyDescent="0.4">
      <c r="AD341" s="116"/>
    </row>
    <row r="342" spans="30:30" x14ac:dyDescent="0.4">
      <c r="AD342" s="116"/>
    </row>
    <row r="343" spans="30:30" x14ac:dyDescent="0.4">
      <c r="AD343" s="116"/>
    </row>
    <row r="344" spans="30:30" x14ac:dyDescent="0.4">
      <c r="AD344" s="116"/>
    </row>
    <row r="345" spans="30:30" x14ac:dyDescent="0.4">
      <c r="AD345" s="116"/>
    </row>
    <row r="346" spans="30:30" x14ac:dyDescent="0.4">
      <c r="AD346" s="116"/>
    </row>
    <row r="347" spans="30:30" x14ac:dyDescent="0.4">
      <c r="AD347" s="116"/>
    </row>
    <row r="348" spans="30:30" x14ac:dyDescent="0.4">
      <c r="AD348" s="116"/>
    </row>
    <row r="349" spans="30:30" x14ac:dyDescent="0.4">
      <c r="AD349" s="116"/>
    </row>
    <row r="350" spans="30:30" x14ac:dyDescent="0.4">
      <c r="AD350" s="116"/>
    </row>
    <row r="351" spans="30:30" x14ac:dyDescent="0.4">
      <c r="AD351" s="116"/>
    </row>
    <row r="352" spans="30:30" x14ac:dyDescent="0.4">
      <c r="AD352" s="116"/>
    </row>
    <row r="353" spans="30:30" x14ac:dyDescent="0.4">
      <c r="AD353" s="116"/>
    </row>
    <row r="354" spans="30:30" x14ac:dyDescent="0.4">
      <c r="AD354" s="116"/>
    </row>
    <row r="355" spans="30:30" x14ac:dyDescent="0.4">
      <c r="AD355" s="116"/>
    </row>
    <row r="356" spans="30:30" x14ac:dyDescent="0.4">
      <c r="AD356" s="116"/>
    </row>
    <row r="357" spans="30:30" x14ac:dyDescent="0.4">
      <c r="AD357" s="116"/>
    </row>
    <row r="358" spans="30:30" x14ac:dyDescent="0.4">
      <c r="AD358" s="116"/>
    </row>
    <row r="359" spans="30:30" x14ac:dyDescent="0.4">
      <c r="AD359" s="116"/>
    </row>
    <row r="360" spans="30:30" x14ac:dyDescent="0.4">
      <c r="AD360" s="116"/>
    </row>
    <row r="361" spans="30:30" x14ac:dyDescent="0.4">
      <c r="AD361" s="116"/>
    </row>
    <row r="362" spans="30:30" x14ac:dyDescent="0.4">
      <c r="AD362" s="116"/>
    </row>
    <row r="363" spans="30:30" x14ac:dyDescent="0.4">
      <c r="AD363" s="116"/>
    </row>
    <row r="364" spans="30:30" x14ac:dyDescent="0.4">
      <c r="AD364" s="116"/>
    </row>
    <row r="365" spans="30:30" x14ac:dyDescent="0.4">
      <c r="AD365" s="116"/>
    </row>
    <row r="366" spans="30:30" x14ac:dyDescent="0.4">
      <c r="AD366" s="116"/>
    </row>
    <row r="367" spans="30:30" x14ac:dyDescent="0.4">
      <c r="AD367" s="116"/>
    </row>
    <row r="368" spans="30:30" x14ac:dyDescent="0.4">
      <c r="AD368" s="116"/>
    </row>
    <row r="369" spans="30:30" x14ac:dyDescent="0.4">
      <c r="AD369" s="116"/>
    </row>
    <row r="370" spans="30:30" x14ac:dyDescent="0.4">
      <c r="AD370" s="116"/>
    </row>
    <row r="371" spans="30:30" x14ac:dyDescent="0.4">
      <c r="AD371" s="116"/>
    </row>
    <row r="372" spans="30:30" x14ac:dyDescent="0.4">
      <c r="AD372" s="116"/>
    </row>
    <row r="373" spans="30:30" x14ac:dyDescent="0.4">
      <c r="AD373" s="116"/>
    </row>
    <row r="374" spans="30:30" x14ac:dyDescent="0.4">
      <c r="AD374" s="116"/>
    </row>
    <row r="375" spans="30:30" x14ac:dyDescent="0.4">
      <c r="AD375" s="116"/>
    </row>
    <row r="376" spans="30:30" x14ac:dyDescent="0.4">
      <c r="AD376" s="116"/>
    </row>
    <row r="377" spans="30:30" x14ac:dyDescent="0.4">
      <c r="AD377" s="116"/>
    </row>
    <row r="378" spans="30:30" x14ac:dyDescent="0.4">
      <c r="AD378" s="116"/>
    </row>
    <row r="379" spans="30:30" x14ac:dyDescent="0.4">
      <c r="AD379" s="116"/>
    </row>
    <row r="380" spans="30:30" x14ac:dyDescent="0.4">
      <c r="AD380" s="116"/>
    </row>
    <row r="381" spans="30:30" x14ac:dyDescent="0.4">
      <c r="AD381" s="116"/>
    </row>
    <row r="382" spans="30:30" x14ac:dyDescent="0.4">
      <c r="AD382" s="116"/>
    </row>
    <row r="383" spans="30:30" x14ac:dyDescent="0.4">
      <c r="AD383" s="116"/>
    </row>
    <row r="384" spans="30:30" x14ac:dyDescent="0.4">
      <c r="AD384" s="116"/>
    </row>
    <row r="385" spans="30:30" x14ac:dyDescent="0.4">
      <c r="AD385" s="116"/>
    </row>
    <row r="386" spans="30:30" x14ac:dyDescent="0.4">
      <c r="AD386" s="116"/>
    </row>
    <row r="387" spans="30:30" x14ac:dyDescent="0.4">
      <c r="AD387" s="116"/>
    </row>
    <row r="388" spans="30:30" x14ac:dyDescent="0.4">
      <c r="AD388" s="116"/>
    </row>
    <row r="389" spans="30:30" x14ac:dyDescent="0.4">
      <c r="AD389" s="116"/>
    </row>
    <row r="390" spans="30:30" x14ac:dyDescent="0.4">
      <c r="AD390" s="116"/>
    </row>
    <row r="391" spans="30:30" x14ac:dyDescent="0.4">
      <c r="AD391" s="116"/>
    </row>
    <row r="392" spans="30:30" x14ac:dyDescent="0.4">
      <c r="AD392" s="116"/>
    </row>
    <row r="393" spans="30:30" x14ac:dyDescent="0.4">
      <c r="AD393" s="116"/>
    </row>
    <row r="394" spans="30:30" x14ac:dyDescent="0.4">
      <c r="AD394" s="116"/>
    </row>
    <row r="395" spans="30:30" x14ac:dyDescent="0.4">
      <c r="AD395" s="116"/>
    </row>
    <row r="396" spans="30:30" x14ac:dyDescent="0.4">
      <c r="AD396" s="116"/>
    </row>
    <row r="397" spans="30:30" x14ac:dyDescent="0.4">
      <c r="AD397" s="116"/>
    </row>
    <row r="398" spans="30:30" x14ac:dyDescent="0.4">
      <c r="AD398" s="116"/>
    </row>
    <row r="399" spans="30:30" x14ac:dyDescent="0.4">
      <c r="AD399" s="116"/>
    </row>
    <row r="400" spans="30:30" x14ac:dyDescent="0.4">
      <c r="AD400" s="116"/>
    </row>
    <row r="401" spans="30:30" x14ac:dyDescent="0.4">
      <c r="AD401" s="116"/>
    </row>
    <row r="402" spans="30:30" x14ac:dyDescent="0.4">
      <c r="AD402" s="116"/>
    </row>
    <row r="403" spans="30:30" x14ac:dyDescent="0.4">
      <c r="AD403" s="116"/>
    </row>
    <row r="404" spans="30:30" x14ac:dyDescent="0.4">
      <c r="AD404" s="116"/>
    </row>
    <row r="405" spans="30:30" x14ac:dyDescent="0.4">
      <c r="AD405" s="116"/>
    </row>
    <row r="406" spans="30:30" x14ac:dyDescent="0.4">
      <c r="AD406" s="116"/>
    </row>
    <row r="407" spans="30:30" x14ac:dyDescent="0.4">
      <c r="AD407" s="116"/>
    </row>
    <row r="408" spans="30:30" x14ac:dyDescent="0.4">
      <c r="AD408" s="116"/>
    </row>
    <row r="409" spans="30:30" x14ac:dyDescent="0.4">
      <c r="AD409" s="116"/>
    </row>
    <row r="410" spans="30:30" x14ac:dyDescent="0.4">
      <c r="AD410" s="116"/>
    </row>
    <row r="411" spans="30:30" x14ac:dyDescent="0.4">
      <c r="AD411" s="116"/>
    </row>
    <row r="412" spans="30:30" x14ac:dyDescent="0.4">
      <c r="AD412" s="116"/>
    </row>
    <row r="413" spans="30:30" x14ac:dyDescent="0.4">
      <c r="AD413" s="116"/>
    </row>
    <row r="414" spans="30:30" x14ac:dyDescent="0.4">
      <c r="AD414" s="116"/>
    </row>
    <row r="415" spans="30:30" x14ac:dyDescent="0.4">
      <c r="AD415" s="116"/>
    </row>
    <row r="416" spans="30:30" x14ac:dyDescent="0.4">
      <c r="AD416" s="116"/>
    </row>
    <row r="417" spans="30:30" x14ac:dyDescent="0.4">
      <c r="AD417" s="116"/>
    </row>
    <row r="418" spans="30:30" x14ac:dyDescent="0.4">
      <c r="AD418" s="116"/>
    </row>
    <row r="419" spans="30:30" x14ac:dyDescent="0.4">
      <c r="AD419" s="116"/>
    </row>
    <row r="420" spans="30:30" x14ac:dyDescent="0.4">
      <c r="AD420" s="116"/>
    </row>
    <row r="421" spans="30:30" x14ac:dyDescent="0.4">
      <c r="AD421" s="116"/>
    </row>
    <row r="422" spans="30:30" x14ac:dyDescent="0.4">
      <c r="AD422" s="116"/>
    </row>
    <row r="423" spans="30:30" x14ac:dyDescent="0.4">
      <c r="AD423" s="116"/>
    </row>
    <row r="424" spans="30:30" x14ac:dyDescent="0.4">
      <c r="AD424" s="116"/>
    </row>
    <row r="425" spans="30:30" x14ac:dyDescent="0.4">
      <c r="AD425" s="116"/>
    </row>
    <row r="426" spans="30:30" x14ac:dyDescent="0.4">
      <c r="AD426" s="116"/>
    </row>
    <row r="427" spans="30:30" x14ac:dyDescent="0.4">
      <c r="AD427" s="116"/>
    </row>
    <row r="428" spans="30:30" x14ac:dyDescent="0.4">
      <c r="AD428" s="116"/>
    </row>
    <row r="429" spans="30:30" x14ac:dyDescent="0.4">
      <c r="AD429" s="116"/>
    </row>
    <row r="430" spans="30:30" x14ac:dyDescent="0.4">
      <c r="AD430" s="116"/>
    </row>
    <row r="431" spans="30:30" x14ac:dyDescent="0.4">
      <c r="AD431" s="116"/>
    </row>
    <row r="432" spans="30:30" x14ac:dyDescent="0.4">
      <c r="AD432" s="116"/>
    </row>
    <row r="433" spans="30:30" x14ac:dyDescent="0.4">
      <c r="AD433" s="116"/>
    </row>
    <row r="434" spans="30:30" x14ac:dyDescent="0.4">
      <c r="AD434" s="116"/>
    </row>
    <row r="435" spans="30:30" x14ac:dyDescent="0.4">
      <c r="AD435" s="116"/>
    </row>
    <row r="436" spans="30:30" x14ac:dyDescent="0.4">
      <c r="AD436" s="116"/>
    </row>
    <row r="437" spans="30:30" x14ac:dyDescent="0.4">
      <c r="AD437" s="116"/>
    </row>
    <row r="438" spans="30:30" x14ac:dyDescent="0.4">
      <c r="AD438" s="116"/>
    </row>
    <row r="439" spans="30:30" x14ac:dyDescent="0.4">
      <c r="AD439" s="116"/>
    </row>
    <row r="440" spans="30:30" x14ac:dyDescent="0.4">
      <c r="AD440" s="116"/>
    </row>
    <row r="441" spans="30:30" x14ac:dyDescent="0.4">
      <c r="AD441" s="116"/>
    </row>
    <row r="442" spans="30:30" x14ac:dyDescent="0.4">
      <c r="AD442" s="116"/>
    </row>
    <row r="443" spans="30:30" x14ac:dyDescent="0.4">
      <c r="AD443" s="116"/>
    </row>
    <row r="444" spans="30:30" x14ac:dyDescent="0.4">
      <c r="AD444" s="116"/>
    </row>
    <row r="445" spans="30:30" x14ac:dyDescent="0.4">
      <c r="AD445" s="116"/>
    </row>
    <row r="446" spans="30:30" x14ac:dyDescent="0.4">
      <c r="AD446" s="116"/>
    </row>
    <row r="447" spans="30:30" x14ac:dyDescent="0.4">
      <c r="AD447" s="116"/>
    </row>
    <row r="448" spans="30:30" x14ac:dyDescent="0.4">
      <c r="AD448" s="116"/>
    </row>
    <row r="449" spans="30:30" x14ac:dyDescent="0.4">
      <c r="AD449" s="116"/>
    </row>
    <row r="450" spans="30:30" x14ac:dyDescent="0.4">
      <c r="AD450" s="116"/>
    </row>
    <row r="451" spans="30:30" x14ac:dyDescent="0.4">
      <c r="AD451" s="116"/>
    </row>
    <row r="452" spans="30:30" x14ac:dyDescent="0.4">
      <c r="AD452" s="116"/>
    </row>
    <row r="453" spans="30:30" x14ac:dyDescent="0.4">
      <c r="AD453" s="116"/>
    </row>
    <row r="454" spans="30:30" x14ac:dyDescent="0.4">
      <c r="AD454" s="116"/>
    </row>
    <row r="455" spans="30:30" x14ac:dyDescent="0.4">
      <c r="AD455" s="116"/>
    </row>
    <row r="456" spans="30:30" x14ac:dyDescent="0.4">
      <c r="AD456" s="116"/>
    </row>
    <row r="457" spans="30:30" x14ac:dyDescent="0.4">
      <c r="AD457" s="116"/>
    </row>
    <row r="458" spans="30:30" x14ac:dyDescent="0.4">
      <c r="AD458" s="116"/>
    </row>
    <row r="459" spans="30:30" x14ac:dyDescent="0.4">
      <c r="AD459" s="116"/>
    </row>
    <row r="460" spans="30:30" x14ac:dyDescent="0.4">
      <c r="AD460" s="116"/>
    </row>
    <row r="461" spans="30:30" x14ac:dyDescent="0.4">
      <c r="AD461" s="116"/>
    </row>
    <row r="462" spans="30:30" x14ac:dyDescent="0.4">
      <c r="AD462" s="116"/>
    </row>
    <row r="463" spans="30:30" x14ac:dyDescent="0.4">
      <c r="AD463" s="116"/>
    </row>
    <row r="464" spans="30:30" x14ac:dyDescent="0.4">
      <c r="AD464" s="116"/>
    </row>
    <row r="465" spans="30:30" x14ac:dyDescent="0.4">
      <c r="AD465" s="116"/>
    </row>
    <row r="466" spans="30:30" x14ac:dyDescent="0.4">
      <c r="AD466" s="116"/>
    </row>
    <row r="467" spans="30:30" x14ac:dyDescent="0.4">
      <c r="AD467" s="116"/>
    </row>
    <row r="468" spans="30:30" x14ac:dyDescent="0.4">
      <c r="AD468" s="116"/>
    </row>
    <row r="469" spans="30:30" x14ac:dyDescent="0.4">
      <c r="AD469" s="116"/>
    </row>
    <row r="470" spans="30:30" x14ac:dyDescent="0.4">
      <c r="AD470" s="116"/>
    </row>
    <row r="471" spans="30:30" x14ac:dyDescent="0.4">
      <c r="AD471" s="116"/>
    </row>
    <row r="472" spans="30:30" x14ac:dyDescent="0.4">
      <c r="AD472" s="116"/>
    </row>
    <row r="473" spans="30:30" x14ac:dyDescent="0.4">
      <c r="AD473" s="116"/>
    </row>
    <row r="474" spans="30:30" x14ac:dyDescent="0.4">
      <c r="AD474" s="116"/>
    </row>
    <row r="475" spans="30:30" x14ac:dyDescent="0.4">
      <c r="AD475" s="116"/>
    </row>
    <row r="476" spans="30:30" x14ac:dyDescent="0.4">
      <c r="AD476" s="116"/>
    </row>
    <row r="477" spans="30:30" x14ac:dyDescent="0.4">
      <c r="AD477" s="116"/>
    </row>
    <row r="478" spans="30:30" x14ac:dyDescent="0.4">
      <c r="AD478" s="116"/>
    </row>
    <row r="479" spans="30:30" x14ac:dyDescent="0.4">
      <c r="AD479" s="116"/>
    </row>
    <row r="480" spans="30:30" x14ac:dyDescent="0.4">
      <c r="AD480" s="116"/>
    </row>
    <row r="481" spans="30:30" x14ac:dyDescent="0.4">
      <c r="AD481" s="116"/>
    </row>
    <row r="482" spans="30:30" x14ac:dyDescent="0.4">
      <c r="AD482" s="116"/>
    </row>
    <row r="483" spans="30:30" x14ac:dyDescent="0.4">
      <c r="AD483" s="116"/>
    </row>
    <row r="484" spans="30:30" x14ac:dyDescent="0.4">
      <c r="AD484" s="116"/>
    </row>
    <row r="485" spans="30:30" x14ac:dyDescent="0.4">
      <c r="AD485" s="116"/>
    </row>
    <row r="486" spans="30:30" x14ac:dyDescent="0.4">
      <c r="AD486" s="116"/>
    </row>
    <row r="487" spans="30:30" x14ac:dyDescent="0.4">
      <c r="AD487" s="116"/>
    </row>
    <row r="488" spans="30:30" x14ac:dyDescent="0.4">
      <c r="AD488" s="116"/>
    </row>
    <row r="489" spans="30:30" x14ac:dyDescent="0.4">
      <c r="AD489" s="116"/>
    </row>
    <row r="490" spans="30:30" x14ac:dyDescent="0.4">
      <c r="AD490" s="116"/>
    </row>
    <row r="491" spans="30:30" x14ac:dyDescent="0.4">
      <c r="AD491" s="116"/>
    </row>
    <row r="492" spans="30:30" x14ac:dyDescent="0.4">
      <c r="AD492" s="116"/>
    </row>
    <row r="493" spans="30:30" x14ac:dyDescent="0.4">
      <c r="AD493" s="116"/>
    </row>
    <row r="494" spans="30:30" x14ac:dyDescent="0.4">
      <c r="AD494" s="116"/>
    </row>
    <row r="495" spans="30:30" x14ac:dyDescent="0.4">
      <c r="AD495" s="116"/>
    </row>
    <row r="496" spans="30:30" x14ac:dyDescent="0.4">
      <c r="AD496" s="116"/>
    </row>
    <row r="497" spans="30:30" x14ac:dyDescent="0.4">
      <c r="AD497" s="116"/>
    </row>
    <row r="498" spans="30:30" x14ac:dyDescent="0.4">
      <c r="AD498" s="116"/>
    </row>
    <row r="499" spans="30:30" x14ac:dyDescent="0.4">
      <c r="AD499" s="116"/>
    </row>
    <row r="500" spans="30:30" x14ac:dyDescent="0.4">
      <c r="AD500" s="116"/>
    </row>
    <row r="501" spans="30:30" x14ac:dyDescent="0.4">
      <c r="AD501" s="116"/>
    </row>
    <row r="502" spans="30:30" x14ac:dyDescent="0.4">
      <c r="AD502" s="116"/>
    </row>
    <row r="503" spans="30:30" x14ac:dyDescent="0.4">
      <c r="AD503" s="116"/>
    </row>
    <row r="504" spans="30:30" x14ac:dyDescent="0.4">
      <c r="AD504" s="116"/>
    </row>
    <row r="505" spans="30:30" x14ac:dyDescent="0.4">
      <c r="AD505" s="116"/>
    </row>
    <row r="506" spans="30:30" x14ac:dyDescent="0.4">
      <c r="AD506" s="116"/>
    </row>
    <row r="507" spans="30:30" x14ac:dyDescent="0.4">
      <c r="AD507" s="116"/>
    </row>
    <row r="508" spans="30:30" x14ac:dyDescent="0.4">
      <c r="AD508" s="116"/>
    </row>
    <row r="509" spans="30:30" x14ac:dyDescent="0.4">
      <c r="AD509" s="116"/>
    </row>
    <row r="510" spans="30:30" x14ac:dyDescent="0.4">
      <c r="AD510" s="116"/>
    </row>
    <row r="511" spans="30:30" x14ac:dyDescent="0.4">
      <c r="AD511" s="116"/>
    </row>
    <row r="512" spans="30:30" x14ac:dyDescent="0.4">
      <c r="AD512" s="116"/>
    </row>
    <row r="513" spans="30:30" x14ac:dyDescent="0.4">
      <c r="AD513" s="116"/>
    </row>
    <row r="514" spans="30:30" x14ac:dyDescent="0.4">
      <c r="AD514" s="116"/>
    </row>
    <row r="515" spans="30:30" x14ac:dyDescent="0.4">
      <c r="AD515" s="116"/>
    </row>
    <row r="516" spans="30:30" x14ac:dyDescent="0.4">
      <c r="AD516" s="116"/>
    </row>
    <row r="517" spans="30:30" x14ac:dyDescent="0.4">
      <c r="AD517" s="116"/>
    </row>
    <row r="518" spans="30:30" x14ac:dyDescent="0.4">
      <c r="AD518" s="116"/>
    </row>
    <row r="519" spans="30:30" x14ac:dyDescent="0.4">
      <c r="AD519" s="116"/>
    </row>
    <row r="520" spans="30:30" x14ac:dyDescent="0.4">
      <c r="AD520" s="116"/>
    </row>
    <row r="521" spans="30:30" x14ac:dyDescent="0.4">
      <c r="AD521" s="116"/>
    </row>
    <row r="522" spans="30:30" x14ac:dyDescent="0.4">
      <c r="AD522" s="116"/>
    </row>
    <row r="523" spans="30:30" x14ac:dyDescent="0.4">
      <c r="AD523" s="116"/>
    </row>
    <row r="524" spans="30:30" x14ac:dyDescent="0.4">
      <c r="AD524" s="116"/>
    </row>
    <row r="525" spans="30:30" x14ac:dyDescent="0.4">
      <c r="AD525" s="116"/>
    </row>
    <row r="526" spans="30:30" x14ac:dyDescent="0.4">
      <c r="AD526" s="116"/>
    </row>
    <row r="527" spans="30:30" x14ac:dyDescent="0.4">
      <c r="AD527" s="116"/>
    </row>
    <row r="528" spans="30:30" x14ac:dyDescent="0.4">
      <c r="AD528" s="116"/>
    </row>
    <row r="529" spans="30:30" x14ac:dyDescent="0.4">
      <c r="AD529" s="116"/>
    </row>
    <row r="530" spans="30:30" x14ac:dyDescent="0.4">
      <c r="AD530" s="116"/>
    </row>
    <row r="531" spans="30:30" x14ac:dyDescent="0.4">
      <c r="AD531" s="116"/>
    </row>
    <row r="532" spans="30:30" x14ac:dyDescent="0.4">
      <c r="AD532" s="116"/>
    </row>
    <row r="533" spans="30:30" x14ac:dyDescent="0.4">
      <c r="AD533" s="116"/>
    </row>
    <row r="534" spans="30:30" x14ac:dyDescent="0.4">
      <c r="AD534" s="116"/>
    </row>
    <row r="535" spans="30:30" x14ac:dyDescent="0.4">
      <c r="AD535" s="116"/>
    </row>
    <row r="536" spans="30:30" x14ac:dyDescent="0.4">
      <c r="AD536" s="116"/>
    </row>
    <row r="537" spans="30:30" x14ac:dyDescent="0.4">
      <c r="AD537" s="116"/>
    </row>
    <row r="538" spans="30:30" x14ac:dyDescent="0.4">
      <c r="AD538" s="116"/>
    </row>
    <row r="539" spans="30:30" x14ac:dyDescent="0.4">
      <c r="AD539" s="116"/>
    </row>
    <row r="540" spans="30:30" x14ac:dyDescent="0.4">
      <c r="AD540" s="116"/>
    </row>
    <row r="541" spans="30:30" x14ac:dyDescent="0.4">
      <c r="AD541" s="116"/>
    </row>
    <row r="542" spans="30:30" x14ac:dyDescent="0.4">
      <c r="AD542" s="116"/>
    </row>
    <row r="543" spans="30:30" x14ac:dyDescent="0.4">
      <c r="AD543" s="116"/>
    </row>
    <row r="544" spans="30:30" x14ac:dyDescent="0.4">
      <c r="AD544" s="116"/>
    </row>
    <row r="545" spans="30:30" x14ac:dyDescent="0.4">
      <c r="AD545" s="116"/>
    </row>
    <row r="546" spans="30:30" x14ac:dyDescent="0.4">
      <c r="AD546" s="116"/>
    </row>
    <row r="547" spans="30:30" x14ac:dyDescent="0.4">
      <c r="AD547" s="116"/>
    </row>
    <row r="548" spans="30:30" x14ac:dyDescent="0.4">
      <c r="AD548" s="116"/>
    </row>
    <row r="549" spans="30:30" x14ac:dyDescent="0.4">
      <c r="AD549" s="116"/>
    </row>
    <row r="550" spans="30:30" x14ac:dyDescent="0.4">
      <c r="AD550" s="116"/>
    </row>
    <row r="551" spans="30:30" x14ac:dyDescent="0.4">
      <c r="AD551" s="116"/>
    </row>
    <row r="552" spans="30:30" x14ac:dyDescent="0.4">
      <c r="AD552" s="116"/>
    </row>
    <row r="553" spans="30:30" x14ac:dyDescent="0.4">
      <c r="AD553" s="116"/>
    </row>
    <row r="554" spans="30:30" x14ac:dyDescent="0.4">
      <c r="AD554" s="116"/>
    </row>
    <row r="555" spans="30:30" x14ac:dyDescent="0.4">
      <c r="AD555" s="116"/>
    </row>
    <row r="556" spans="30:30" x14ac:dyDescent="0.4">
      <c r="AD556" s="116"/>
    </row>
    <row r="557" spans="30:30" x14ac:dyDescent="0.4">
      <c r="AD557" s="116"/>
    </row>
    <row r="558" spans="30:30" x14ac:dyDescent="0.4">
      <c r="AD558" s="116"/>
    </row>
    <row r="559" spans="30:30" x14ac:dyDescent="0.4">
      <c r="AD559" s="116"/>
    </row>
    <row r="560" spans="30:30" x14ac:dyDescent="0.4">
      <c r="AD560" s="116"/>
    </row>
    <row r="561" spans="30:30" x14ac:dyDescent="0.4">
      <c r="AD561" s="116"/>
    </row>
    <row r="562" spans="30:30" x14ac:dyDescent="0.4">
      <c r="AD562" s="116"/>
    </row>
    <row r="563" spans="30:30" x14ac:dyDescent="0.4">
      <c r="AD563" s="116"/>
    </row>
    <row r="564" spans="30:30" x14ac:dyDescent="0.4">
      <c r="AD564" s="116"/>
    </row>
    <row r="565" spans="30:30" x14ac:dyDescent="0.4">
      <c r="AD565" s="116"/>
    </row>
    <row r="566" spans="30:30" x14ac:dyDescent="0.4">
      <c r="AD566" s="116"/>
    </row>
    <row r="567" spans="30:30" x14ac:dyDescent="0.4">
      <c r="AD567" s="116"/>
    </row>
    <row r="568" spans="30:30" x14ac:dyDescent="0.4">
      <c r="AD568" s="116"/>
    </row>
    <row r="569" spans="30:30" x14ac:dyDescent="0.4">
      <c r="AD569" s="116"/>
    </row>
    <row r="570" spans="30:30" x14ac:dyDescent="0.4">
      <c r="AD570" s="116"/>
    </row>
    <row r="571" spans="30:30" x14ac:dyDescent="0.4">
      <c r="AD571" s="116"/>
    </row>
    <row r="572" spans="30:30" x14ac:dyDescent="0.4">
      <c r="AD572" s="116"/>
    </row>
    <row r="573" spans="30:30" x14ac:dyDescent="0.4">
      <c r="AD573" s="116"/>
    </row>
    <row r="574" spans="30:30" x14ac:dyDescent="0.4">
      <c r="AD574" s="116"/>
    </row>
    <row r="575" spans="30:30" x14ac:dyDescent="0.4">
      <c r="AD575" s="116"/>
    </row>
    <row r="576" spans="30:30" x14ac:dyDescent="0.4">
      <c r="AD576" s="116"/>
    </row>
    <row r="577" spans="30:30" x14ac:dyDescent="0.4">
      <c r="AD577" s="116"/>
    </row>
    <row r="578" spans="30:30" x14ac:dyDescent="0.4">
      <c r="AD578" s="116"/>
    </row>
    <row r="579" spans="30:30" x14ac:dyDescent="0.4">
      <c r="AD579" s="116"/>
    </row>
    <row r="580" spans="30:30" x14ac:dyDescent="0.4">
      <c r="AD580" s="116"/>
    </row>
    <row r="581" spans="30:30" x14ac:dyDescent="0.4">
      <c r="AD581" s="116"/>
    </row>
    <row r="582" spans="30:30" x14ac:dyDescent="0.4">
      <c r="AD582" s="116"/>
    </row>
    <row r="583" spans="30:30" x14ac:dyDescent="0.4">
      <c r="AD583" s="116"/>
    </row>
    <row r="584" spans="30:30" x14ac:dyDescent="0.4">
      <c r="AD584" s="116"/>
    </row>
    <row r="585" spans="30:30" x14ac:dyDescent="0.4">
      <c r="AD585" s="116"/>
    </row>
    <row r="586" spans="30:30" x14ac:dyDescent="0.4">
      <c r="AD586" s="116"/>
    </row>
    <row r="587" spans="30:30" x14ac:dyDescent="0.4">
      <c r="AD587" s="116"/>
    </row>
    <row r="588" spans="30:30" x14ac:dyDescent="0.4">
      <c r="AD588" s="116"/>
    </row>
    <row r="589" spans="30:30" x14ac:dyDescent="0.4">
      <c r="AD589" s="116"/>
    </row>
    <row r="590" spans="30:30" x14ac:dyDescent="0.4">
      <c r="AD590" s="116"/>
    </row>
    <row r="591" spans="30:30" x14ac:dyDescent="0.4">
      <c r="AD591" s="116"/>
    </row>
    <row r="592" spans="30:30" x14ac:dyDescent="0.4">
      <c r="AD592" s="116"/>
    </row>
    <row r="593" spans="30:30" x14ac:dyDescent="0.4">
      <c r="AD593" s="116"/>
    </row>
    <row r="594" spans="30:30" x14ac:dyDescent="0.4">
      <c r="AD594" s="116"/>
    </row>
    <row r="595" spans="30:30" x14ac:dyDescent="0.4">
      <c r="AD595" s="116"/>
    </row>
    <row r="596" spans="30:30" x14ac:dyDescent="0.4">
      <c r="AD596" s="116"/>
    </row>
    <row r="597" spans="30:30" x14ac:dyDescent="0.4">
      <c r="AD597" s="116"/>
    </row>
    <row r="598" spans="30:30" x14ac:dyDescent="0.4">
      <c r="AD598" s="116"/>
    </row>
    <row r="599" spans="30:30" x14ac:dyDescent="0.4">
      <c r="AD599" s="116"/>
    </row>
    <row r="600" spans="30:30" x14ac:dyDescent="0.4">
      <c r="AD600" s="116"/>
    </row>
    <row r="601" spans="30:30" x14ac:dyDescent="0.4">
      <c r="AD601" s="116"/>
    </row>
    <row r="602" spans="30:30" x14ac:dyDescent="0.4">
      <c r="AD602" s="116"/>
    </row>
    <row r="603" spans="30:30" x14ac:dyDescent="0.4">
      <c r="AD603" s="116"/>
    </row>
    <row r="604" spans="30:30" x14ac:dyDescent="0.4">
      <c r="AD604" s="116"/>
    </row>
    <row r="605" spans="30:30" x14ac:dyDescent="0.4">
      <c r="AD605" s="116"/>
    </row>
    <row r="606" spans="30:30" x14ac:dyDescent="0.4">
      <c r="AD606" s="116"/>
    </row>
    <row r="607" spans="30:30" x14ac:dyDescent="0.4">
      <c r="AD607" s="116"/>
    </row>
    <row r="608" spans="30:30" x14ac:dyDescent="0.4">
      <c r="AD608" s="116"/>
    </row>
    <row r="609" spans="30:30" x14ac:dyDescent="0.4">
      <c r="AD609" s="116"/>
    </row>
    <row r="610" spans="30:30" x14ac:dyDescent="0.4">
      <c r="AD610" s="116"/>
    </row>
    <row r="611" spans="30:30" x14ac:dyDescent="0.4">
      <c r="AD611" s="116"/>
    </row>
    <row r="612" spans="30:30" x14ac:dyDescent="0.4">
      <c r="AD612" s="116"/>
    </row>
    <row r="613" spans="30:30" x14ac:dyDescent="0.4">
      <c r="AD613" s="116"/>
    </row>
    <row r="614" spans="30:30" x14ac:dyDescent="0.4">
      <c r="AD614" s="116"/>
    </row>
    <row r="615" spans="30:30" x14ac:dyDescent="0.4">
      <c r="AD615" s="116"/>
    </row>
    <row r="616" spans="30:30" x14ac:dyDescent="0.4">
      <c r="AD616" s="116"/>
    </row>
    <row r="617" spans="30:30" x14ac:dyDescent="0.4">
      <c r="AD617" s="116"/>
    </row>
    <row r="618" spans="30:30" x14ac:dyDescent="0.4">
      <c r="AD618" s="116"/>
    </row>
    <row r="619" spans="30:30" x14ac:dyDescent="0.4">
      <c r="AD619" s="116"/>
    </row>
    <row r="620" spans="30:30" x14ac:dyDescent="0.4">
      <c r="AD620" s="116"/>
    </row>
    <row r="621" spans="30:30" x14ac:dyDescent="0.4">
      <c r="AD621" s="116"/>
    </row>
    <row r="622" spans="30:30" x14ac:dyDescent="0.4">
      <c r="AD622" s="116"/>
    </row>
    <row r="623" spans="30:30" x14ac:dyDescent="0.4">
      <c r="AD623" s="116"/>
    </row>
    <row r="624" spans="30:30" x14ac:dyDescent="0.4">
      <c r="AD624" s="116"/>
    </row>
    <row r="625" spans="30:30" x14ac:dyDescent="0.4">
      <c r="AD625" s="116"/>
    </row>
    <row r="626" spans="30:30" x14ac:dyDescent="0.4">
      <c r="AD626" s="116"/>
    </row>
    <row r="627" spans="30:30" x14ac:dyDescent="0.4">
      <c r="AD627" s="116"/>
    </row>
    <row r="628" spans="30:30" x14ac:dyDescent="0.4">
      <c r="AD628" s="116"/>
    </row>
    <row r="629" spans="30:30" x14ac:dyDescent="0.4">
      <c r="AD629" s="116"/>
    </row>
    <row r="630" spans="30:30" x14ac:dyDescent="0.4">
      <c r="AD630" s="116"/>
    </row>
    <row r="631" spans="30:30" x14ac:dyDescent="0.4">
      <c r="AD631" s="116"/>
    </row>
    <row r="632" spans="30:30" x14ac:dyDescent="0.4">
      <c r="AD632" s="116"/>
    </row>
    <row r="633" spans="30:30" x14ac:dyDescent="0.4">
      <c r="AD633" s="116"/>
    </row>
    <row r="634" spans="30:30" x14ac:dyDescent="0.4">
      <c r="AD634" s="116"/>
    </row>
    <row r="635" spans="30:30" x14ac:dyDescent="0.4">
      <c r="AD635" s="116"/>
    </row>
    <row r="636" spans="30:30" x14ac:dyDescent="0.4">
      <c r="AD636" s="116"/>
    </row>
    <row r="637" spans="30:30" x14ac:dyDescent="0.4">
      <c r="AD637" s="116"/>
    </row>
    <row r="638" spans="30:30" x14ac:dyDescent="0.4">
      <c r="AD638" s="116"/>
    </row>
    <row r="639" spans="30:30" x14ac:dyDescent="0.4">
      <c r="AD639" s="116"/>
    </row>
    <row r="640" spans="30:30" x14ac:dyDescent="0.4">
      <c r="AD640" s="116"/>
    </row>
    <row r="641" spans="30:30" x14ac:dyDescent="0.4">
      <c r="AD641" s="116"/>
    </row>
    <row r="642" spans="30:30" x14ac:dyDescent="0.4">
      <c r="AD642" s="116"/>
    </row>
    <row r="643" spans="30:30" x14ac:dyDescent="0.4">
      <c r="AD643" s="116"/>
    </row>
    <row r="644" spans="30:30" x14ac:dyDescent="0.4">
      <c r="AD644" s="116"/>
    </row>
    <row r="645" spans="30:30" x14ac:dyDescent="0.4">
      <c r="AD645" s="116"/>
    </row>
    <row r="646" spans="30:30" x14ac:dyDescent="0.4">
      <c r="AD646" s="116"/>
    </row>
    <row r="647" spans="30:30" x14ac:dyDescent="0.4">
      <c r="AD647" s="116"/>
    </row>
    <row r="648" spans="30:30" x14ac:dyDescent="0.4">
      <c r="AD648" s="116"/>
    </row>
    <row r="649" spans="30:30" x14ac:dyDescent="0.4">
      <c r="AD649" s="116"/>
    </row>
    <row r="650" spans="30:30" x14ac:dyDescent="0.4">
      <c r="AD650" s="116"/>
    </row>
    <row r="651" spans="30:30" x14ac:dyDescent="0.4">
      <c r="AD651" s="116"/>
    </row>
    <row r="652" spans="30:30" x14ac:dyDescent="0.4">
      <c r="AD652" s="116"/>
    </row>
    <row r="653" spans="30:30" x14ac:dyDescent="0.4">
      <c r="AD653" s="116"/>
    </row>
    <row r="654" spans="30:30" x14ac:dyDescent="0.4">
      <c r="AD654" s="116"/>
    </row>
    <row r="655" spans="30:30" x14ac:dyDescent="0.4">
      <c r="AD655" s="116"/>
    </row>
    <row r="656" spans="30:30" x14ac:dyDescent="0.4">
      <c r="AD656" s="116"/>
    </row>
    <row r="657" spans="30:30" x14ac:dyDescent="0.4">
      <c r="AD657" s="116"/>
    </row>
    <row r="658" spans="30:30" x14ac:dyDescent="0.4">
      <c r="AD658" s="116"/>
    </row>
    <row r="659" spans="30:30" x14ac:dyDescent="0.4">
      <c r="AD659" s="116"/>
    </row>
    <row r="660" spans="30:30" x14ac:dyDescent="0.4">
      <c r="AD660" s="116"/>
    </row>
    <row r="661" spans="30:30" x14ac:dyDescent="0.4">
      <c r="AD661" s="116"/>
    </row>
    <row r="662" spans="30:30" x14ac:dyDescent="0.4">
      <c r="AD662" s="116"/>
    </row>
    <row r="663" spans="30:30" x14ac:dyDescent="0.4">
      <c r="AD663" s="116"/>
    </row>
    <row r="664" spans="30:30" x14ac:dyDescent="0.4">
      <c r="AD664" s="116"/>
    </row>
    <row r="665" spans="30:30" x14ac:dyDescent="0.4">
      <c r="AD665" s="116"/>
    </row>
    <row r="666" spans="30:30" x14ac:dyDescent="0.4">
      <c r="AD666" s="116"/>
    </row>
    <row r="667" spans="30:30" x14ac:dyDescent="0.4">
      <c r="AD667" s="116"/>
    </row>
    <row r="668" spans="30:30" x14ac:dyDescent="0.4">
      <c r="AD668" s="116"/>
    </row>
    <row r="669" spans="30:30" x14ac:dyDescent="0.4">
      <c r="AD669" s="116"/>
    </row>
    <row r="670" spans="30:30" x14ac:dyDescent="0.4">
      <c r="AD670" s="116"/>
    </row>
    <row r="671" spans="30:30" x14ac:dyDescent="0.4">
      <c r="AD671" s="116"/>
    </row>
    <row r="672" spans="30:30" x14ac:dyDescent="0.4">
      <c r="AD672" s="116"/>
    </row>
    <row r="673" spans="30:30" x14ac:dyDescent="0.4">
      <c r="AD673" s="116"/>
    </row>
    <row r="674" spans="30:30" x14ac:dyDescent="0.4">
      <c r="AD674" s="116"/>
    </row>
    <row r="675" spans="30:30" x14ac:dyDescent="0.4">
      <c r="AD675" s="116"/>
    </row>
    <row r="676" spans="30:30" x14ac:dyDescent="0.4">
      <c r="AD676" s="116"/>
    </row>
    <row r="677" spans="30:30" x14ac:dyDescent="0.4">
      <c r="AD677" s="116"/>
    </row>
    <row r="678" spans="30:30" x14ac:dyDescent="0.4">
      <c r="AD678" s="116"/>
    </row>
    <row r="679" spans="30:30" x14ac:dyDescent="0.4">
      <c r="AD679" s="116"/>
    </row>
    <row r="680" spans="30:30" x14ac:dyDescent="0.4">
      <c r="AD680" s="116"/>
    </row>
    <row r="681" spans="30:30" x14ac:dyDescent="0.4">
      <c r="AD681" s="116"/>
    </row>
    <row r="682" spans="30:30" x14ac:dyDescent="0.4">
      <c r="AD682" s="116"/>
    </row>
    <row r="683" spans="30:30" x14ac:dyDescent="0.4">
      <c r="AD683" s="116"/>
    </row>
    <row r="684" spans="30:30" x14ac:dyDescent="0.4">
      <c r="AD684" s="116"/>
    </row>
    <row r="685" spans="30:30" x14ac:dyDescent="0.4">
      <c r="AD685" s="116"/>
    </row>
    <row r="686" spans="30:30" x14ac:dyDescent="0.4">
      <c r="AD686" s="116"/>
    </row>
    <row r="687" spans="30:30" x14ac:dyDescent="0.4">
      <c r="AD687" s="116"/>
    </row>
    <row r="688" spans="30:30" x14ac:dyDescent="0.4">
      <c r="AD688" s="116"/>
    </row>
    <row r="689" spans="30:30" x14ac:dyDescent="0.4">
      <c r="AD689" s="116"/>
    </row>
    <row r="690" spans="30:30" x14ac:dyDescent="0.4">
      <c r="AD690" s="116"/>
    </row>
    <row r="691" spans="30:30" x14ac:dyDescent="0.4">
      <c r="AD691" s="116"/>
    </row>
    <row r="692" spans="30:30" x14ac:dyDescent="0.4">
      <c r="AD692" s="116"/>
    </row>
    <row r="693" spans="30:30" x14ac:dyDescent="0.4">
      <c r="AD693" s="116"/>
    </row>
    <row r="694" spans="30:30" x14ac:dyDescent="0.4">
      <c r="AD694" s="116"/>
    </row>
    <row r="695" spans="30:30" x14ac:dyDescent="0.4">
      <c r="AD695" s="116"/>
    </row>
    <row r="696" spans="30:30" x14ac:dyDescent="0.4">
      <c r="AD696" s="116"/>
    </row>
    <row r="697" spans="30:30" x14ac:dyDescent="0.4">
      <c r="AD697" s="116"/>
    </row>
    <row r="698" spans="30:30" x14ac:dyDescent="0.4">
      <c r="AD698" s="116"/>
    </row>
    <row r="699" spans="30:30" x14ac:dyDescent="0.4">
      <c r="AD699" s="116"/>
    </row>
    <row r="700" spans="30:30" x14ac:dyDescent="0.4">
      <c r="AD700" s="116"/>
    </row>
    <row r="701" spans="30:30" x14ac:dyDescent="0.4">
      <c r="AD701" s="116"/>
    </row>
    <row r="702" spans="30:30" x14ac:dyDescent="0.4">
      <c r="AD702" s="116"/>
    </row>
    <row r="703" spans="30:30" x14ac:dyDescent="0.4">
      <c r="AD703" s="116"/>
    </row>
    <row r="704" spans="30:30" x14ac:dyDescent="0.4">
      <c r="AD704" s="116"/>
    </row>
    <row r="705" spans="30:30" x14ac:dyDescent="0.4">
      <c r="AD705" s="116"/>
    </row>
    <row r="706" spans="30:30" x14ac:dyDescent="0.4">
      <c r="AD706" s="116"/>
    </row>
    <row r="707" spans="30:30" x14ac:dyDescent="0.4">
      <c r="AD707" s="116"/>
    </row>
    <row r="708" spans="30:30" x14ac:dyDescent="0.4">
      <c r="AD708" s="116"/>
    </row>
    <row r="709" spans="30:30" x14ac:dyDescent="0.4">
      <c r="AD709" s="116"/>
    </row>
    <row r="710" spans="30:30" x14ac:dyDescent="0.4">
      <c r="AD710" s="116"/>
    </row>
    <row r="711" spans="30:30" x14ac:dyDescent="0.4">
      <c r="AD711" s="116"/>
    </row>
    <row r="712" spans="30:30" x14ac:dyDescent="0.4">
      <c r="AD712" s="116"/>
    </row>
    <row r="713" spans="30:30" x14ac:dyDescent="0.4">
      <c r="AD713" s="116"/>
    </row>
    <row r="714" spans="30:30" x14ac:dyDescent="0.4">
      <c r="AD714" s="116"/>
    </row>
    <row r="715" spans="30:30" x14ac:dyDescent="0.4">
      <c r="AD715" s="116"/>
    </row>
    <row r="716" spans="30:30" x14ac:dyDescent="0.4">
      <c r="AD716" s="116"/>
    </row>
    <row r="717" spans="30:30" x14ac:dyDescent="0.4">
      <c r="AD717" s="116"/>
    </row>
    <row r="718" spans="30:30" x14ac:dyDescent="0.4">
      <c r="AD718" s="116"/>
    </row>
    <row r="719" spans="30:30" x14ac:dyDescent="0.4">
      <c r="AD719" s="116"/>
    </row>
    <row r="720" spans="30:30" x14ac:dyDescent="0.4">
      <c r="AD720" s="116"/>
    </row>
    <row r="721" spans="30:30" x14ac:dyDescent="0.4">
      <c r="AD721" s="116"/>
    </row>
    <row r="722" spans="30:30" x14ac:dyDescent="0.4">
      <c r="AD722" s="116"/>
    </row>
    <row r="723" spans="30:30" x14ac:dyDescent="0.4">
      <c r="AD723" s="116"/>
    </row>
    <row r="724" spans="30:30" x14ac:dyDescent="0.4">
      <c r="AD724" s="116"/>
    </row>
    <row r="725" spans="30:30" x14ac:dyDescent="0.4">
      <c r="AD725" s="116"/>
    </row>
    <row r="726" spans="30:30" x14ac:dyDescent="0.4">
      <c r="AD726" s="116"/>
    </row>
    <row r="727" spans="30:30" x14ac:dyDescent="0.4">
      <c r="AD727" s="116"/>
    </row>
    <row r="728" spans="30:30" x14ac:dyDescent="0.4">
      <c r="AD728" s="116"/>
    </row>
    <row r="729" spans="30:30" x14ac:dyDescent="0.4">
      <c r="AD729" s="116"/>
    </row>
    <row r="730" spans="30:30" x14ac:dyDescent="0.4">
      <c r="AD730" s="116"/>
    </row>
    <row r="731" spans="30:30" x14ac:dyDescent="0.4">
      <c r="AD731" s="116"/>
    </row>
    <row r="732" spans="30:30" x14ac:dyDescent="0.4">
      <c r="AD732" s="116"/>
    </row>
    <row r="733" spans="30:30" x14ac:dyDescent="0.4">
      <c r="AD733" s="116"/>
    </row>
    <row r="734" spans="30:30" x14ac:dyDescent="0.4">
      <c r="AD734" s="116"/>
    </row>
    <row r="735" spans="30:30" x14ac:dyDescent="0.4">
      <c r="AD735" s="116"/>
    </row>
    <row r="736" spans="30:30" x14ac:dyDescent="0.4">
      <c r="AD736" s="116"/>
    </row>
    <row r="737" spans="30:30" x14ac:dyDescent="0.4">
      <c r="AD737" s="116"/>
    </row>
    <row r="738" spans="30:30" x14ac:dyDescent="0.4">
      <c r="AD738" s="116"/>
    </row>
    <row r="739" spans="30:30" x14ac:dyDescent="0.4">
      <c r="AD739" s="116"/>
    </row>
    <row r="740" spans="30:30" x14ac:dyDescent="0.4">
      <c r="AD740" s="116"/>
    </row>
    <row r="741" spans="30:30" x14ac:dyDescent="0.4">
      <c r="AD741" s="116"/>
    </row>
    <row r="742" spans="30:30" x14ac:dyDescent="0.4">
      <c r="AD742" s="116"/>
    </row>
    <row r="743" spans="30:30" x14ac:dyDescent="0.4">
      <c r="AD743" s="116"/>
    </row>
    <row r="744" spans="30:30" x14ac:dyDescent="0.4">
      <c r="AD744" s="116"/>
    </row>
    <row r="745" spans="30:30" x14ac:dyDescent="0.4">
      <c r="AD745" s="116"/>
    </row>
    <row r="746" spans="30:30" x14ac:dyDescent="0.4">
      <c r="AD746" s="116"/>
    </row>
    <row r="747" spans="30:30" x14ac:dyDescent="0.4">
      <c r="AD747" s="116"/>
    </row>
    <row r="748" spans="30:30" x14ac:dyDescent="0.4">
      <c r="AD748" s="116"/>
    </row>
    <row r="749" spans="30:30" x14ac:dyDescent="0.4">
      <c r="AD749" s="116"/>
    </row>
    <row r="750" spans="30:30" x14ac:dyDescent="0.4">
      <c r="AD750" s="116"/>
    </row>
    <row r="751" spans="30:30" x14ac:dyDescent="0.4">
      <c r="AD751" s="116"/>
    </row>
    <row r="752" spans="30:30" x14ac:dyDescent="0.4">
      <c r="AD752" s="116"/>
    </row>
    <row r="753" spans="30:30" x14ac:dyDescent="0.4">
      <c r="AD753" s="116"/>
    </row>
    <row r="754" spans="30:30" x14ac:dyDescent="0.4">
      <c r="AD754" s="116"/>
    </row>
    <row r="755" spans="30:30" x14ac:dyDescent="0.4">
      <c r="AD755" s="116"/>
    </row>
    <row r="756" spans="30:30" x14ac:dyDescent="0.4">
      <c r="AD756" s="116"/>
    </row>
    <row r="757" spans="30:30" x14ac:dyDescent="0.4">
      <c r="AD757" s="116"/>
    </row>
    <row r="758" spans="30:30" x14ac:dyDescent="0.4">
      <c r="AD758" s="116"/>
    </row>
    <row r="759" spans="30:30" x14ac:dyDescent="0.4">
      <c r="AD759" s="116"/>
    </row>
    <row r="760" spans="30:30" x14ac:dyDescent="0.4">
      <c r="AD760" s="116"/>
    </row>
    <row r="761" spans="30:30" x14ac:dyDescent="0.4">
      <c r="AD761" s="116"/>
    </row>
    <row r="762" spans="30:30" x14ac:dyDescent="0.4">
      <c r="AD762" s="116"/>
    </row>
    <row r="763" spans="30:30" x14ac:dyDescent="0.4">
      <c r="AD763" s="116"/>
    </row>
    <row r="764" spans="30:30" x14ac:dyDescent="0.4">
      <c r="AD764" s="116"/>
    </row>
    <row r="765" spans="30:30" x14ac:dyDescent="0.4">
      <c r="AD765" s="116"/>
    </row>
    <row r="766" spans="30:30" x14ac:dyDescent="0.4">
      <c r="AD766" s="116"/>
    </row>
    <row r="767" spans="30:30" x14ac:dyDescent="0.4">
      <c r="AD767" s="116"/>
    </row>
    <row r="768" spans="30:30" x14ac:dyDescent="0.4">
      <c r="AD768" s="116"/>
    </row>
    <row r="769" spans="30:30" x14ac:dyDescent="0.4">
      <c r="AD769" s="116"/>
    </row>
    <row r="770" spans="30:30" x14ac:dyDescent="0.4">
      <c r="AD770" s="116"/>
    </row>
    <row r="771" spans="30:30" x14ac:dyDescent="0.4">
      <c r="AD771" s="116"/>
    </row>
    <row r="772" spans="30:30" x14ac:dyDescent="0.4">
      <c r="AD772" s="116"/>
    </row>
    <row r="773" spans="30:30" x14ac:dyDescent="0.4">
      <c r="AD773" s="116"/>
    </row>
    <row r="774" spans="30:30" x14ac:dyDescent="0.4">
      <c r="AD774" s="116"/>
    </row>
    <row r="775" spans="30:30" x14ac:dyDescent="0.4">
      <c r="AD775" s="116"/>
    </row>
    <row r="776" spans="30:30" x14ac:dyDescent="0.4">
      <c r="AD776" s="116"/>
    </row>
    <row r="777" spans="30:30" x14ac:dyDescent="0.4">
      <c r="AD777" s="116"/>
    </row>
    <row r="778" spans="30:30" x14ac:dyDescent="0.4">
      <c r="AD778" s="116"/>
    </row>
    <row r="779" spans="30:30" x14ac:dyDescent="0.4">
      <c r="AD779" s="116"/>
    </row>
    <row r="780" spans="30:30" x14ac:dyDescent="0.4">
      <c r="AD780" s="116"/>
    </row>
    <row r="781" spans="30:30" x14ac:dyDescent="0.4">
      <c r="AD781" s="116"/>
    </row>
    <row r="782" spans="30:30" x14ac:dyDescent="0.4">
      <c r="AD782" s="116"/>
    </row>
    <row r="783" spans="30:30" x14ac:dyDescent="0.4">
      <c r="AD783" s="116"/>
    </row>
    <row r="784" spans="30:30" x14ac:dyDescent="0.4">
      <c r="AD784" s="116"/>
    </row>
    <row r="785" spans="30:30" x14ac:dyDescent="0.4">
      <c r="AD785" s="116"/>
    </row>
    <row r="786" spans="30:30" x14ac:dyDescent="0.4">
      <c r="AD786" s="116"/>
    </row>
    <row r="787" spans="30:30" x14ac:dyDescent="0.4">
      <c r="AD787" s="116"/>
    </row>
    <row r="788" spans="30:30" x14ac:dyDescent="0.4">
      <c r="AD788" s="116"/>
    </row>
    <row r="789" spans="30:30" x14ac:dyDescent="0.4">
      <c r="AD789" s="116"/>
    </row>
    <row r="790" spans="30:30" x14ac:dyDescent="0.4">
      <c r="AD790" s="116"/>
    </row>
    <row r="791" spans="30:30" x14ac:dyDescent="0.4">
      <c r="AD791" s="116"/>
    </row>
    <row r="792" spans="30:30" x14ac:dyDescent="0.4">
      <c r="AD792" s="116"/>
    </row>
    <row r="793" spans="30:30" x14ac:dyDescent="0.4">
      <c r="AD793" s="116"/>
    </row>
    <row r="794" spans="30:30" x14ac:dyDescent="0.4">
      <c r="AD794" s="116"/>
    </row>
    <row r="795" spans="30:30" x14ac:dyDescent="0.4">
      <c r="AD795" s="116"/>
    </row>
    <row r="796" spans="30:30" x14ac:dyDescent="0.4">
      <c r="AD796" s="116"/>
    </row>
    <row r="797" spans="30:30" x14ac:dyDescent="0.4">
      <c r="AD797" s="116"/>
    </row>
    <row r="798" spans="30:30" x14ac:dyDescent="0.4">
      <c r="AD798" s="116"/>
    </row>
    <row r="799" spans="30:30" x14ac:dyDescent="0.4">
      <c r="AD799" s="116"/>
    </row>
    <row r="800" spans="30:30" x14ac:dyDescent="0.4">
      <c r="AD800" s="116"/>
    </row>
    <row r="801" spans="30:30" x14ac:dyDescent="0.4">
      <c r="AD801" s="116"/>
    </row>
    <row r="802" spans="30:30" x14ac:dyDescent="0.4">
      <c r="AD802" s="116"/>
    </row>
    <row r="803" spans="30:30" x14ac:dyDescent="0.4">
      <c r="AD803" s="116"/>
    </row>
    <row r="804" spans="30:30" x14ac:dyDescent="0.4">
      <c r="AD804" s="116"/>
    </row>
    <row r="805" spans="30:30" x14ac:dyDescent="0.4">
      <c r="AD805" s="116"/>
    </row>
    <row r="806" spans="30:30" x14ac:dyDescent="0.4">
      <c r="AD806" s="116"/>
    </row>
    <row r="807" spans="30:30" x14ac:dyDescent="0.4">
      <c r="AD807" s="116"/>
    </row>
    <row r="808" spans="30:30" x14ac:dyDescent="0.4">
      <c r="AD808" s="116"/>
    </row>
    <row r="809" spans="30:30" x14ac:dyDescent="0.4">
      <c r="AD809" s="116"/>
    </row>
    <row r="810" spans="30:30" x14ac:dyDescent="0.4">
      <c r="AD810" s="116"/>
    </row>
    <row r="811" spans="30:30" x14ac:dyDescent="0.4">
      <c r="AD811" s="116"/>
    </row>
    <row r="812" spans="30:30" x14ac:dyDescent="0.4">
      <c r="AD812" s="116"/>
    </row>
    <row r="813" spans="30:30" x14ac:dyDescent="0.4">
      <c r="AD813" s="116"/>
    </row>
    <row r="814" spans="30:30" x14ac:dyDescent="0.4">
      <c r="AD814" s="116"/>
    </row>
    <row r="815" spans="30:30" x14ac:dyDescent="0.4">
      <c r="AD815" s="116"/>
    </row>
    <row r="816" spans="30:30" x14ac:dyDescent="0.4">
      <c r="AD816" s="116"/>
    </row>
    <row r="817" spans="30:30" x14ac:dyDescent="0.4">
      <c r="AD817" s="116"/>
    </row>
    <row r="818" spans="30:30" x14ac:dyDescent="0.4">
      <c r="AD818" s="116"/>
    </row>
    <row r="819" spans="30:30" x14ac:dyDescent="0.4">
      <c r="AD819" s="116"/>
    </row>
    <row r="820" spans="30:30" x14ac:dyDescent="0.4">
      <c r="AD820" s="116"/>
    </row>
    <row r="821" spans="30:30" x14ac:dyDescent="0.4">
      <c r="AD821" s="116"/>
    </row>
    <row r="822" spans="30:30" x14ac:dyDescent="0.4">
      <c r="AD822" s="116"/>
    </row>
    <row r="823" spans="30:30" x14ac:dyDescent="0.4">
      <c r="AD823" s="116"/>
    </row>
    <row r="824" spans="30:30" x14ac:dyDescent="0.4">
      <c r="AD824" s="116"/>
    </row>
    <row r="825" spans="30:30" x14ac:dyDescent="0.4">
      <c r="AD825" s="116"/>
    </row>
    <row r="826" spans="30:30" x14ac:dyDescent="0.4">
      <c r="AD826" s="116"/>
    </row>
    <row r="827" spans="30:30" x14ac:dyDescent="0.4">
      <c r="AD827" s="116"/>
    </row>
    <row r="828" spans="30:30" x14ac:dyDescent="0.4">
      <c r="AD828" s="116"/>
    </row>
    <row r="829" spans="30:30" x14ac:dyDescent="0.4">
      <c r="AD829" s="116"/>
    </row>
    <row r="830" spans="30:30" x14ac:dyDescent="0.4">
      <c r="AD830" s="116"/>
    </row>
    <row r="831" spans="30:30" x14ac:dyDescent="0.4">
      <c r="AD831" s="116"/>
    </row>
    <row r="832" spans="30:30" x14ac:dyDescent="0.4">
      <c r="AD832" s="116"/>
    </row>
    <row r="833" spans="30:30" x14ac:dyDescent="0.4">
      <c r="AD833" s="116"/>
    </row>
    <row r="834" spans="30:30" x14ac:dyDescent="0.4">
      <c r="AD834" s="116"/>
    </row>
    <row r="835" spans="30:30" x14ac:dyDescent="0.4">
      <c r="AD835" s="116"/>
    </row>
    <row r="836" spans="30:30" x14ac:dyDescent="0.4">
      <c r="AD836" s="116"/>
    </row>
    <row r="837" spans="30:30" x14ac:dyDescent="0.4">
      <c r="AD837" s="116"/>
    </row>
    <row r="838" spans="30:30" x14ac:dyDescent="0.4">
      <c r="AD838" s="116"/>
    </row>
    <row r="839" spans="30:30" x14ac:dyDescent="0.4">
      <c r="AD839" s="116"/>
    </row>
    <row r="840" spans="30:30" x14ac:dyDescent="0.4">
      <c r="AD840" s="116"/>
    </row>
    <row r="841" spans="30:30" x14ac:dyDescent="0.4">
      <c r="AD841" s="116"/>
    </row>
    <row r="842" spans="30:30" x14ac:dyDescent="0.4">
      <c r="AD842" s="116"/>
    </row>
    <row r="843" spans="30:30" x14ac:dyDescent="0.4">
      <c r="AD843" s="116"/>
    </row>
    <row r="844" spans="30:30" x14ac:dyDescent="0.4">
      <c r="AD844" s="116"/>
    </row>
    <row r="845" spans="30:30" x14ac:dyDescent="0.4">
      <c r="AD845" s="116"/>
    </row>
    <row r="846" spans="30:30" x14ac:dyDescent="0.4">
      <c r="AD846" s="116"/>
    </row>
    <row r="847" spans="30:30" x14ac:dyDescent="0.4">
      <c r="AD847" s="116"/>
    </row>
    <row r="848" spans="30:30" x14ac:dyDescent="0.4">
      <c r="AD848" s="116"/>
    </row>
    <row r="849" spans="30:30" x14ac:dyDescent="0.4">
      <c r="AD849" s="116"/>
    </row>
    <row r="850" spans="30:30" x14ac:dyDescent="0.4">
      <c r="AD850" s="116"/>
    </row>
    <row r="851" spans="30:30" x14ac:dyDescent="0.4">
      <c r="AD851" s="116"/>
    </row>
    <row r="852" spans="30:30" x14ac:dyDescent="0.4">
      <c r="AD852" s="116"/>
    </row>
    <row r="853" spans="30:30" x14ac:dyDescent="0.4">
      <c r="AD853" s="116"/>
    </row>
    <row r="854" spans="30:30" x14ac:dyDescent="0.4">
      <c r="AD854" s="116"/>
    </row>
    <row r="855" spans="30:30" x14ac:dyDescent="0.4">
      <c r="AD855" s="116"/>
    </row>
    <row r="856" spans="30:30" x14ac:dyDescent="0.4">
      <c r="AD856" s="116"/>
    </row>
    <row r="857" spans="30:30" x14ac:dyDescent="0.4">
      <c r="AD857" s="116"/>
    </row>
    <row r="858" spans="30:30" x14ac:dyDescent="0.4">
      <c r="AD858" s="116"/>
    </row>
    <row r="859" spans="30:30" x14ac:dyDescent="0.4">
      <c r="AD859" s="116"/>
    </row>
    <row r="860" spans="30:30" x14ac:dyDescent="0.4">
      <c r="AD860" s="116"/>
    </row>
    <row r="861" spans="30:30" x14ac:dyDescent="0.4">
      <c r="AD861" s="116"/>
    </row>
    <row r="862" spans="30:30" x14ac:dyDescent="0.4">
      <c r="AD862" s="116"/>
    </row>
    <row r="863" spans="30:30" x14ac:dyDescent="0.4">
      <c r="AD863" s="116"/>
    </row>
    <row r="864" spans="30:30" x14ac:dyDescent="0.4">
      <c r="AD864" s="116"/>
    </row>
    <row r="865" spans="30:30" x14ac:dyDescent="0.4">
      <c r="AD865" s="116"/>
    </row>
    <row r="866" spans="30:30" x14ac:dyDescent="0.4">
      <c r="AD866" s="116"/>
    </row>
    <row r="867" spans="30:30" x14ac:dyDescent="0.4">
      <c r="AD867" s="116"/>
    </row>
    <row r="868" spans="30:30" x14ac:dyDescent="0.4">
      <c r="AD868" s="116"/>
    </row>
    <row r="869" spans="30:30" x14ac:dyDescent="0.4">
      <c r="AD869" s="116"/>
    </row>
    <row r="870" spans="30:30" x14ac:dyDescent="0.4">
      <c r="AD870" s="116"/>
    </row>
    <row r="871" spans="30:30" x14ac:dyDescent="0.4">
      <c r="AD871" s="116"/>
    </row>
    <row r="872" spans="30:30" x14ac:dyDescent="0.4">
      <c r="AD872" s="116"/>
    </row>
    <row r="873" spans="30:30" x14ac:dyDescent="0.4">
      <c r="AD873" s="116"/>
    </row>
    <row r="874" spans="30:30" x14ac:dyDescent="0.4">
      <c r="AD874" s="116"/>
    </row>
    <row r="875" spans="30:30" x14ac:dyDescent="0.4">
      <c r="AD875" s="116"/>
    </row>
    <row r="876" spans="30:30" x14ac:dyDescent="0.4">
      <c r="AD876" s="116"/>
    </row>
    <row r="877" spans="30:30" x14ac:dyDescent="0.4">
      <c r="AD877" s="116"/>
    </row>
    <row r="878" spans="30:30" x14ac:dyDescent="0.4">
      <c r="AD878" s="116"/>
    </row>
    <row r="879" spans="30:30" x14ac:dyDescent="0.4">
      <c r="AD879" s="116"/>
    </row>
    <row r="880" spans="30:30" x14ac:dyDescent="0.4">
      <c r="AD880" s="116"/>
    </row>
    <row r="881" spans="30:30" x14ac:dyDescent="0.4">
      <c r="AD881" s="116"/>
    </row>
    <row r="882" spans="30:30" x14ac:dyDescent="0.4">
      <c r="AD882" s="116"/>
    </row>
    <row r="883" spans="30:30" x14ac:dyDescent="0.4">
      <c r="AD883" s="116"/>
    </row>
    <row r="884" spans="30:30" x14ac:dyDescent="0.4">
      <c r="AD884" s="116"/>
    </row>
    <row r="885" spans="30:30" x14ac:dyDescent="0.4">
      <c r="AD885" s="116"/>
    </row>
    <row r="886" spans="30:30" x14ac:dyDescent="0.4">
      <c r="AD886" s="116"/>
    </row>
    <row r="887" spans="30:30" x14ac:dyDescent="0.4">
      <c r="AD887" s="116"/>
    </row>
    <row r="888" spans="30:30" x14ac:dyDescent="0.4">
      <c r="AD888" s="116"/>
    </row>
    <row r="889" spans="30:30" x14ac:dyDescent="0.4">
      <c r="AD889" s="116"/>
    </row>
    <row r="890" spans="30:30" x14ac:dyDescent="0.4">
      <c r="AD890" s="116"/>
    </row>
    <row r="891" spans="30:30" x14ac:dyDescent="0.4">
      <c r="AD891" s="116"/>
    </row>
    <row r="892" spans="30:30" x14ac:dyDescent="0.4">
      <c r="AD892" s="116"/>
    </row>
    <row r="893" spans="30:30" x14ac:dyDescent="0.4">
      <c r="AD893" s="116"/>
    </row>
    <row r="894" spans="30:30" x14ac:dyDescent="0.4">
      <c r="AD894" s="116"/>
    </row>
    <row r="895" spans="30:30" x14ac:dyDescent="0.4">
      <c r="AD895" s="116"/>
    </row>
    <row r="896" spans="30:30" x14ac:dyDescent="0.4">
      <c r="AD896" s="116"/>
    </row>
    <row r="897" spans="30:30" x14ac:dyDescent="0.4">
      <c r="AD897" s="116"/>
    </row>
    <row r="898" spans="30:30" x14ac:dyDescent="0.4">
      <c r="AD898" s="116"/>
    </row>
    <row r="899" spans="30:30" x14ac:dyDescent="0.4">
      <c r="AD899" s="116"/>
    </row>
    <row r="900" spans="30:30" x14ac:dyDescent="0.4">
      <c r="AD900" s="116"/>
    </row>
    <row r="901" spans="30:30" x14ac:dyDescent="0.4">
      <c r="AD901" s="116"/>
    </row>
    <row r="902" spans="30:30" x14ac:dyDescent="0.4">
      <c r="AD902" s="116"/>
    </row>
    <row r="903" spans="30:30" x14ac:dyDescent="0.4">
      <c r="AD903" s="116"/>
    </row>
    <row r="904" spans="30:30" x14ac:dyDescent="0.4">
      <c r="AD904" s="116"/>
    </row>
    <row r="905" spans="30:30" x14ac:dyDescent="0.4">
      <c r="AD905" s="116"/>
    </row>
    <row r="906" spans="30:30" x14ac:dyDescent="0.4">
      <c r="AD906" s="116"/>
    </row>
    <row r="907" spans="30:30" x14ac:dyDescent="0.4">
      <c r="AD907" s="116"/>
    </row>
    <row r="908" spans="30:30" x14ac:dyDescent="0.4">
      <c r="AD908" s="116"/>
    </row>
    <row r="909" spans="30:30" x14ac:dyDescent="0.4">
      <c r="AD909" s="116"/>
    </row>
    <row r="910" spans="30:30" x14ac:dyDescent="0.4">
      <c r="AD910" s="116"/>
    </row>
    <row r="911" spans="30:30" x14ac:dyDescent="0.4">
      <c r="AD911" s="116"/>
    </row>
    <row r="912" spans="30:30" x14ac:dyDescent="0.4">
      <c r="AD912" s="116"/>
    </row>
    <row r="913" spans="30:30" x14ac:dyDescent="0.4">
      <c r="AD913" s="116"/>
    </row>
    <row r="914" spans="30:30" x14ac:dyDescent="0.4">
      <c r="AD914" s="116"/>
    </row>
    <row r="915" spans="30:30" x14ac:dyDescent="0.4">
      <c r="AD915" s="116"/>
    </row>
    <row r="916" spans="30:30" x14ac:dyDescent="0.4">
      <c r="AD916" s="116"/>
    </row>
    <row r="917" spans="30:30" x14ac:dyDescent="0.4">
      <c r="AD917" s="116"/>
    </row>
    <row r="918" spans="30:30" x14ac:dyDescent="0.4">
      <c r="AD918" s="116"/>
    </row>
    <row r="919" spans="30:30" x14ac:dyDescent="0.4">
      <c r="AD919" s="116"/>
    </row>
    <row r="920" spans="30:30" x14ac:dyDescent="0.4">
      <c r="AD920" s="116"/>
    </row>
    <row r="921" spans="30:30" x14ac:dyDescent="0.4">
      <c r="AD921" s="116"/>
    </row>
    <row r="922" spans="30:30" x14ac:dyDescent="0.4">
      <c r="AD922" s="116"/>
    </row>
    <row r="923" spans="30:30" x14ac:dyDescent="0.4">
      <c r="AD923" s="116"/>
    </row>
    <row r="924" spans="30:30" x14ac:dyDescent="0.4">
      <c r="AD924" s="116"/>
    </row>
    <row r="925" spans="30:30" x14ac:dyDescent="0.4">
      <c r="AD925" s="116"/>
    </row>
    <row r="926" spans="30:30" x14ac:dyDescent="0.4">
      <c r="AD926" s="116"/>
    </row>
    <row r="927" spans="30:30" x14ac:dyDescent="0.4">
      <c r="AD927" s="116"/>
    </row>
    <row r="928" spans="30:30" x14ac:dyDescent="0.4">
      <c r="AD928" s="116"/>
    </row>
    <row r="929" spans="30:30" x14ac:dyDescent="0.4">
      <c r="AD929" s="116"/>
    </row>
    <row r="930" spans="30:30" x14ac:dyDescent="0.4">
      <c r="AD930" s="116"/>
    </row>
    <row r="931" spans="30:30" x14ac:dyDescent="0.4">
      <c r="AD931" s="116"/>
    </row>
    <row r="932" spans="30:30" x14ac:dyDescent="0.4">
      <c r="AD932" s="116"/>
    </row>
    <row r="933" spans="30:30" x14ac:dyDescent="0.4">
      <c r="AD933" s="116"/>
    </row>
    <row r="934" spans="30:30" x14ac:dyDescent="0.4">
      <c r="AD934" s="116"/>
    </row>
    <row r="935" spans="30:30" x14ac:dyDescent="0.4">
      <c r="AD935" s="116"/>
    </row>
    <row r="936" spans="30:30" x14ac:dyDescent="0.4">
      <c r="AD936" s="116"/>
    </row>
    <row r="937" spans="30:30" x14ac:dyDescent="0.4">
      <c r="AD937" s="116"/>
    </row>
    <row r="938" spans="30:30" x14ac:dyDescent="0.4">
      <c r="AD938" s="116"/>
    </row>
    <row r="939" spans="30:30" x14ac:dyDescent="0.4">
      <c r="AD939" s="116"/>
    </row>
    <row r="940" spans="30:30" x14ac:dyDescent="0.4">
      <c r="AD940" s="116"/>
    </row>
    <row r="941" spans="30:30" x14ac:dyDescent="0.4">
      <c r="AD941" s="116"/>
    </row>
    <row r="942" spans="30:30" x14ac:dyDescent="0.4">
      <c r="AD942" s="116"/>
    </row>
    <row r="943" spans="30:30" x14ac:dyDescent="0.4">
      <c r="AD943" s="116"/>
    </row>
    <row r="944" spans="30:30" x14ac:dyDescent="0.4">
      <c r="AD944" s="116"/>
    </row>
    <row r="945" spans="30:30" x14ac:dyDescent="0.4">
      <c r="AD945" s="116"/>
    </row>
    <row r="946" spans="30:30" x14ac:dyDescent="0.4">
      <c r="AD946" s="116"/>
    </row>
    <row r="947" spans="30:30" x14ac:dyDescent="0.4">
      <c r="AD947" s="116"/>
    </row>
    <row r="948" spans="30:30" x14ac:dyDescent="0.4">
      <c r="AD948" s="116"/>
    </row>
    <row r="949" spans="30:30" x14ac:dyDescent="0.4">
      <c r="AD949" s="116"/>
    </row>
    <row r="950" spans="30:30" x14ac:dyDescent="0.4">
      <c r="AD950" s="116"/>
    </row>
    <row r="951" spans="30:30" x14ac:dyDescent="0.4">
      <c r="AD951" s="116"/>
    </row>
    <row r="952" spans="30:30" x14ac:dyDescent="0.4">
      <c r="AD952" s="116"/>
    </row>
    <row r="953" spans="30:30" x14ac:dyDescent="0.4">
      <c r="AD953" s="116"/>
    </row>
    <row r="954" spans="30:30" x14ac:dyDescent="0.4">
      <c r="AD954" s="116"/>
    </row>
    <row r="955" spans="30:30" x14ac:dyDescent="0.4">
      <c r="AD955" s="116"/>
    </row>
    <row r="956" spans="30:30" x14ac:dyDescent="0.4">
      <c r="AD956" s="116"/>
    </row>
    <row r="957" spans="30:30" x14ac:dyDescent="0.4">
      <c r="AD957" s="116"/>
    </row>
    <row r="958" spans="30:30" x14ac:dyDescent="0.4">
      <c r="AD958" s="116"/>
    </row>
    <row r="959" spans="30:30" x14ac:dyDescent="0.4">
      <c r="AD959" s="116"/>
    </row>
    <row r="960" spans="30:30" x14ac:dyDescent="0.4">
      <c r="AD960" s="116"/>
    </row>
    <row r="961" spans="30:30" x14ac:dyDescent="0.4">
      <c r="AD961" s="116"/>
    </row>
    <row r="962" spans="30:30" x14ac:dyDescent="0.4">
      <c r="AD962" s="116"/>
    </row>
    <row r="963" spans="30:30" x14ac:dyDescent="0.4">
      <c r="AD963" s="116"/>
    </row>
    <row r="964" spans="30:30" x14ac:dyDescent="0.4">
      <c r="AD964" s="116"/>
    </row>
    <row r="965" spans="30:30" x14ac:dyDescent="0.4">
      <c r="AD965" s="116"/>
    </row>
    <row r="966" spans="30:30" x14ac:dyDescent="0.4">
      <c r="AD966" s="116"/>
    </row>
    <row r="967" spans="30:30" x14ac:dyDescent="0.4">
      <c r="AD967" s="116"/>
    </row>
    <row r="968" spans="30:30" x14ac:dyDescent="0.4">
      <c r="AD968" s="116"/>
    </row>
    <row r="969" spans="30:30" x14ac:dyDescent="0.4">
      <c r="AD969" s="116"/>
    </row>
    <row r="970" spans="30:30" x14ac:dyDescent="0.4">
      <c r="AD970" s="116"/>
    </row>
    <row r="971" spans="30:30" x14ac:dyDescent="0.4">
      <c r="AD971" s="116"/>
    </row>
    <row r="972" spans="30:30" x14ac:dyDescent="0.4">
      <c r="AD972" s="116"/>
    </row>
    <row r="973" spans="30:30" x14ac:dyDescent="0.4">
      <c r="AD973" s="116"/>
    </row>
    <row r="974" spans="30:30" x14ac:dyDescent="0.4">
      <c r="AD974" s="116"/>
    </row>
    <row r="975" spans="30:30" x14ac:dyDescent="0.4">
      <c r="AD975" s="116"/>
    </row>
    <row r="976" spans="30:30" x14ac:dyDescent="0.4">
      <c r="AD976" s="116"/>
    </row>
    <row r="977" spans="30:30" x14ac:dyDescent="0.4">
      <c r="AD977" s="116"/>
    </row>
    <row r="978" spans="30:30" x14ac:dyDescent="0.4">
      <c r="AD978" s="116"/>
    </row>
    <row r="979" spans="30:30" x14ac:dyDescent="0.4">
      <c r="AD979" s="116"/>
    </row>
    <row r="980" spans="30:30" x14ac:dyDescent="0.4">
      <c r="AD980" s="116"/>
    </row>
    <row r="981" spans="30:30" x14ac:dyDescent="0.4">
      <c r="AD981" s="116"/>
    </row>
    <row r="982" spans="30:30" x14ac:dyDescent="0.4">
      <c r="AD982" s="116"/>
    </row>
    <row r="983" spans="30:30" x14ac:dyDescent="0.4">
      <c r="AD983" s="116"/>
    </row>
    <row r="984" spans="30:30" x14ac:dyDescent="0.4">
      <c r="AD984" s="116"/>
    </row>
    <row r="985" spans="30:30" x14ac:dyDescent="0.4">
      <c r="AD985" s="116"/>
    </row>
    <row r="986" spans="30:30" x14ac:dyDescent="0.4">
      <c r="AD986" s="116"/>
    </row>
    <row r="987" spans="30:30" x14ac:dyDescent="0.4">
      <c r="AD987" s="116"/>
    </row>
    <row r="988" spans="30:30" x14ac:dyDescent="0.4">
      <c r="AD988" s="116"/>
    </row>
    <row r="989" spans="30:30" x14ac:dyDescent="0.4">
      <c r="AD989" s="116"/>
    </row>
    <row r="990" spans="30:30" x14ac:dyDescent="0.4">
      <c r="AD990" s="116"/>
    </row>
    <row r="991" spans="30:30" x14ac:dyDescent="0.4">
      <c r="AD991" s="116"/>
    </row>
    <row r="992" spans="30:30" x14ac:dyDescent="0.4">
      <c r="AD992" s="116"/>
    </row>
    <row r="993" spans="30:30" x14ac:dyDescent="0.4">
      <c r="AD993" s="116"/>
    </row>
    <row r="994" spans="30:30" x14ac:dyDescent="0.4">
      <c r="AD994" s="116"/>
    </row>
    <row r="995" spans="30:30" x14ac:dyDescent="0.4">
      <c r="AD995" s="116"/>
    </row>
    <row r="996" spans="30:30" x14ac:dyDescent="0.4">
      <c r="AD996" s="116"/>
    </row>
    <row r="997" spans="30:30" x14ac:dyDescent="0.4">
      <c r="AD997" s="116"/>
    </row>
    <row r="998" spans="30:30" x14ac:dyDescent="0.4">
      <c r="AD998" s="116"/>
    </row>
    <row r="999" spans="30:30" x14ac:dyDescent="0.4">
      <c r="AD999" s="116"/>
    </row>
    <row r="1000" spans="30:30" x14ac:dyDescent="0.4">
      <c r="AD1000" s="116"/>
    </row>
    <row r="1001" spans="30:30" x14ac:dyDescent="0.4">
      <c r="AD1001" s="116"/>
    </row>
    <row r="1002" spans="30:30" x14ac:dyDescent="0.4">
      <c r="AD1002" s="116"/>
    </row>
    <row r="1003" spans="30:30" x14ac:dyDescent="0.4">
      <c r="AD1003" s="116"/>
    </row>
    <row r="1004" spans="30:30" x14ac:dyDescent="0.4">
      <c r="AD1004" s="116"/>
    </row>
    <row r="1005" spans="30:30" x14ac:dyDescent="0.4">
      <c r="AD1005" s="116"/>
    </row>
    <row r="1006" spans="30:30" x14ac:dyDescent="0.4">
      <c r="AD1006" s="116"/>
    </row>
    <row r="1007" spans="30:30" x14ac:dyDescent="0.4">
      <c r="AD1007" s="116"/>
    </row>
    <row r="1008" spans="30:30" x14ac:dyDescent="0.4">
      <c r="AD1008" s="116"/>
    </row>
    <row r="1009" spans="30:30" x14ac:dyDescent="0.4">
      <c r="AD1009" s="116"/>
    </row>
    <row r="1010" spans="30:30" x14ac:dyDescent="0.4">
      <c r="AD1010" s="116"/>
    </row>
    <row r="1011" spans="30:30" x14ac:dyDescent="0.4">
      <c r="AD1011" s="116"/>
    </row>
    <row r="1012" spans="30:30" x14ac:dyDescent="0.4">
      <c r="AD1012" s="116"/>
    </row>
    <row r="1013" spans="30:30" x14ac:dyDescent="0.4">
      <c r="AD1013" s="116"/>
    </row>
    <row r="1014" spans="30:30" x14ac:dyDescent="0.4">
      <c r="AD1014" s="116"/>
    </row>
    <row r="1015" spans="30:30" x14ac:dyDescent="0.4">
      <c r="AD1015" s="116"/>
    </row>
    <row r="1016" spans="30:30" x14ac:dyDescent="0.4">
      <c r="AD1016" s="116"/>
    </row>
    <row r="1017" spans="30:30" x14ac:dyDescent="0.4">
      <c r="AD1017" s="116"/>
    </row>
    <row r="1018" spans="30:30" x14ac:dyDescent="0.4">
      <c r="AD1018" s="116"/>
    </row>
    <row r="1019" spans="30:30" x14ac:dyDescent="0.4">
      <c r="AD1019" s="116"/>
    </row>
    <row r="1020" spans="30:30" x14ac:dyDescent="0.4">
      <c r="AD1020" s="116"/>
    </row>
    <row r="1021" spans="30:30" x14ac:dyDescent="0.4">
      <c r="AD1021" s="116"/>
    </row>
    <row r="1022" spans="30:30" x14ac:dyDescent="0.4">
      <c r="AD1022" s="116"/>
    </row>
    <row r="1023" spans="30:30" x14ac:dyDescent="0.4">
      <c r="AD1023" s="116"/>
    </row>
    <row r="1024" spans="30:30" x14ac:dyDescent="0.4">
      <c r="AD1024" s="116"/>
    </row>
    <row r="1025" spans="30:30" x14ac:dyDescent="0.4">
      <c r="AD1025" s="116"/>
    </row>
    <row r="1026" spans="30:30" x14ac:dyDescent="0.4">
      <c r="AD1026" s="116"/>
    </row>
    <row r="1027" spans="30:30" x14ac:dyDescent="0.4">
      <c r="AD1027" s="116"/>
    </row>
    <row r="1028" spans="30:30" x14ac:dyDescent="0.4">
      <c r="AD1028" s="116"/>
    </row>
    <row r="1029" spans="30:30" x14ac:dyDescent="0.4">
      <c r="AD1029" s="116"/>
    </row>
    <row r="1030" spans="30:30" x14ac:dyDescent="0.4">
      <c r="AD1030" s="116"/>
    </row>
    <row r="1031" spans="30:30" x14ac:dyDescent="0.4">
      <c r="AD1031" s="116"/>
    </row>
    <row r="1032" spans="30:30" x14ac:dyDescent="0.4">
      <c r="AD1032" s="116"/>
    </row>
    <row r="1033" spans="30:30" x14ac:dyDescent="0.4">
      <c r="AD1033" s="116"/>
    </row>
    <row r="1034" spans="30:30" x14ac:dyDescent="0.4">
      <c r="AD1034" s="116"/>
    </row>
    <row r="1035" spans="30:30" x14ac:dyDescent="0.4">
      <c r="AD1035" s="116"/>
    </row>
    <row r="1036" spans="30:30" x14ac:dyDescent="0.4">
      <c r="AD1036" s="116"/>
    </row>
    <row r="1037" spans="30:30" x14ac:dyDescent="0.4">
      <c r="AD1037" s="116"/>
    </row>
    <row r="1038" spans="30:30" x14ac:dyDescent="0.4">
      <c r="AD1038" s="116"/>
    </row>
    <row r="1039" spans="30:30" x14ac:dyDescent="0.4">
      <c r="AD1039" s="116"/>
    </row>
    <row r="1040" spans="30:30" x14ac:dyDescent="0.4">
      <c r="AD1040" s="116"/>
    </row>
    <row r="1041" spans="30:30" x14ac:dyDescent="0.4">
      <c r="AD1041" s="116"/>
    </row>
    <row r="1042" spans="30:30" x14ac:dyDescent="0.4">
      <c r="AD1042" s="116"/>
    </row>
    <row r="1043" spans="30:30" x14ac:dyDescent="0.4">
      <c r="AD1043" s="116"/>
    </row>
    <row r="1044" spans="30:30" x14ac:dyDescent="0.4">
      <c r="AD1044" s="116"/>
    </row>
    <row r="1045" spans="30:30" x14ac:dyDescent="0.4">
      <c r="AD1045" s="116"/>
    </row>
    <row r="1046" spans="30:30" x14ac:dyDescent="0.4">
      <c r="AD1046" s="116"/>
    </row>
    <row r="1047" spans="30:30" x14ac:dyDescent="0.4">
      <c r="AD1047" s="116"/>
    </row>
    <row r="1048" spans="30:30" x14ac:dyDescent="0.4">
      <c r="AD1048" s="116"/>
    </row>
    <row r="1049" spans="30:30" x14ac:dyDescent="0.4">
      <c r="AD1049" s="116"/>
    </row>
    <row r="1050" spans="30:30" x14ac:dyDescent="0.4">
      <c r="AD1050" s="116"/>
    </row>
    <row r="1051" spans="30:30" x14ac:dyDescent="0.4">
      <c r="AD1051" s="116"/>
    </row>
    <row r="1052" spans="30:30" x14ac:dyDescent="0.4">
      <c r="AD1052" s="116"/>
    </row>
    <row r="1053" spans="30:30" x14ac:dyDescent="0.4">
      <c r="AD1053" s="116"/>
    </row>
    <row r="1054" spans="30:30" x14ac:dyDescent="0.4">
      <c r="AD1054" s="116"/>
    </row>
    <row r="1055" spans="30:30" x14ac:dyDescent="0.4">
      <c r="AD1055" s="116"/>
    </row>
    <row r="1056" spans="30:30" x14ac:dyDescent="0.4">
      <c r="AD1056" s="116"/>
    </row>
    <row r="1057" spans="30:30" x14ac:dyDescent="0.4">
      <c r="AD1057" s="116"/>
    </row>
    <row r="1058" spans="30:30" x14ac:dyDescent="0.4">
      <c r="AD1058" s="116"/>
    </row>
    <row r="1059" spans="30:30" x14ac:dyDescent="0.4">
      <c r="AD1059" s="116"/>
    </row>
    <row r="1060" spans="30:30" x14ac:dyDescent="0.4">
      <c r="AD1060" s="116"/>
    </row>
    <row r="1061" spans="30:30" x14ac:dyDescent="0.4">
      <c r="AD1061" s="116"/>
    </row>
    <row r="1062" spans="30:30" x14ac:dyDescent="0.4">
      <c r="AD1062" s="116"/>
    </row>
    <row r="1063" spans="30:30" x14ac:dyDescent="0.4">
      <c r="AD1063" s="116"/>
    </row>
    <row r="1064" spans="30:30" x14ac:dyDescent="0.4">
      <c r="AD1064" s="116"/>
    </row>
    <row r="1065" spans="30:30" x14ac:dyDescent="0.4">
      <c r="AD1065" s="116"/>
    </row>
    <row r="1066" spans="30:30" x14ac:dyDescent="0.4">
      <c r="AD1066" s="116"/>
    </row>
    <row r="1067" spans="30:30" x14ac:dyDescent="0.4">
      <c r="AD1067" s="116"/>
    </row>
    <row r="1068" spans="30:30" x14ac:dyDescent="0.4">
      <c r="AD1068" s="116"/>
    </row>
    <row r="1069" spans="30:30" x14ac:dyDescent="0.4">
      <c r="AD1069" s="116"/>
    </row>
    <row r="1070" spans="30:30" x14ac:dyDescent="0.4">
      <c r="AD1070" s="116"/>
    </row>
    <row r="1071" spans="30:30" x14ac:dyDescent="0.4">
      <c r="AD1071" s="116"/>
    </row>
    <row r="1072" spans="30:30" x14ac:dyDescent="0.4">
      <c r="AD1072" s="116"/>
    </row>
    <row r="1073" spans="30:30" x14ac:dyDescent="0.4">
      <c r="AD1073" s="116"/>
    </row>
    <row r="1074" spans="30:30" x14ac:dyDescent="0.4">
      <c r="AD1074" s="116"/>
    </row>
    <row r="1075" spans="30:30" x14ac:dyDescent="0.4">
      <c r="AD1075" s="116"/>
    </row>
    <row r="1076" spans="30:30" x14ac:dyDescent="0.4">
      <c r="AD1076" s="116"/>
    </row>
    <row r="1077" spans="30:30" x14ac:dyDescent="0.4">
      <c r="AD1077" s="116"/>
    </row>
    <row r="1078" spans="30:30" x14ac:dyDescent="0.4">
      <c r="AD1078" s="116"/>
    </row>
    <row r="1079" spans="30:30" x14ac:dyDescent="0.4">
      <c r="AD1079" s="116"/>
    </row>
  </sheetData>
  <autoFilter ref="AF4:BM240" xr:uid="{6B27FAE0-7644-42C1-8DDD-7125FED7169C}"/>
  <mergeCells count="1">
    <mergeCell ref="B3:S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BEE2-8519-40B2-9FE9-EA62983AFCD9}">
  <sheetPr>
    <tabColor rgb="FFFFFF00"/>
  </sheetPr>
  <dimension ref="B1:BH1079"/>
  <sheetViews>
    <sheetView showGridLines="0" topLeftCell="G1" zoomScale="85" zoomScaleNormal="85" workbookViewId="0">
      <pane ySplit="4" topLeftCell="A31" activePane="bottomLeft" state="frozen"/>
      <selection activeCell="N1" sqref="N1"/>
      <selection pane="bottomLeft" activeCell="Y31" sqref="Y31"/>
    </sheetView>
  </sheetViews>
  <sheetFormatPr defaultColWidth="8.69921875" defaultRowHeight="14.4" outlineLevelCol="1" x14ac:dyDescent="0.4"/>
  <cols>
    <col min="1" max="1" width="3" style="38" customWidth="1"/>
    <col min="2" max="3" width="7.5" style="86" customWidth="1"/>
    <col min="4" max="4" width="9.69921875" style="86" bestFit="1" customWidth="1"/>
    <col min="5" max="5" width="12" style="86" bestFit="1" customWidth="1"/>
    <col min="6" max="6" width="12.5" style="86" bestFit="1" customWidth="1"/>
    <col min="7" max="7" width="9" style="38" bestFit="1" customWidth="1"/>
    <col min="8" max="8" width="18.8984375" style="38" customWidth="1"/>
    <col min="9" max="9" width="8.19921875" style="86" bestFit="1" customWidth="1"/>
    <col min="10" max="10" width="14.69921875" style="38" customWidth="1"/>
    <col min="11" max="11" width="5.3984375" style="86" bestFit="1" customWidth="1"/>
    <col min="12" max="12" width="6.19921875" style="38" bestFit="1" customWidth="1"/>
    <col min="13" max="13" width="7.59765625" style="38" customWidth="1"/>
    <col min="14" max="14" width="7.09765625" style="38" bestFit="1" customWidth="1"/>
    <col min="15" max="15" width="7.69921875" style="38" customWidth="1"/>
    <col min="16" max="16" width="12.3984375" style="86" customWidth="1"/>
    <col min="17" max="17" width="14.59765625" style="38" bestFit="1" customWidth="1"/>
    <col min="18" max="21" width="12.69921875" style="38" customWidth="1"/>
    <col min="22" max="22" width="18" style="38" customWidth="1"/>
    <col min="23" max="25" width="12.69921875" style="38" customWidth="1"/>
    <col min="26" max="26" width="2.8984375" style="38" customWidth="1"/>
    <col min="27" max="27" width="9.3984375" style="38" customWidth="1" outlineLevel="1"/>
    <col min="28" max="28" width="8.69921875" style="38" customWidth="1" outlineLevel="1"/>
    <col min="29" max="29" width="12" style="38" customWidth="1" outlineLevel="1"/>
    <col min="30" max="30" width="13.09765625" style="38" bestFit="1" customWidth="1" outlineLevel="1"/>
    <col min="31" max="31" width="8.69921875" style="38" customWidth="1" outlineLevel="1"/>
    <col min="32" max="32" width="11" style="38" customWidth="1" outlineLevel="1"/>
    <col min="33" max="33" width="8.8984375" style="38" customWidth="1" outlineLevel="1"/>
    <col min="34" max="34" width="21.5" style="38" customWidth="1" outlineLevel="1"/>
    <col min="35" max="38" width="8.69921875" style="38" customWidth="1" outlineLevel="1"/>
    <col min="39" max="39" width="14.69921875" style="38" customWidth="1" outlineLevel="1"/>
    <col min="40" max="46" width="8.69921875" style="38" customWidth="1" outlineLevel="1"/>
    <col min="47" max="47" width="17.59765625" style="38" bestFit="1" customWidth="1" outlineLevel="1"/>
    <col min="48" max="50" width="8.69921875" style="38" customWidth="1" outlineLevel="1"/>
    <col min="51" max="51" width="13.8984375" style="39" customWidth="1" outlineLevel="1"/>
    <col min="52" max="52" width="8.69921875" style="38" customWidth="1" outlineLevel="1"/>
    <col min="53" max="53" width="19.69921875" style="39" customWidth="1" outlineLevel="1"/>
    <col min="54" max="55" width="8.69921875" style="38" customWidth="1" outlineLevel="1"/>
    <col min="56" max="60" width="8.69921875" style="38" outlineLevel="1"/>
    <col min="61" max="16384" width="8.69921875" style="38"/>
  </cols>
  <sheetData>
    <row r="1" spans="2:60" x14ac:dyDescent="0.4">
      <c r="AA1" s="87">
        <v>2257059</v>
      </c>
      <c r="AB1" s="87">
        <v>2255512</v>
      </c>
      <c r="AC1" s="87">
        <v>2255515</v>
      </c>
    </row>
    <row r="2" spans="2:60" x14ac:dyDescent="0.4">
      <c r="P2" s="88"/>
      <c r="Q2" s="71" t="s">
        <v>97</v>
      </c>
      <c r="R2" s="40"/>
      <c r="S2" s="40"/>
      <c r="T2" s="40"/>
    </row>
    <row r="3" spans="2:60" ht="15.6" x14ac:dyDescent="0.4">
      <c r="B3" s="141" t="s">
        <v>9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41">
        <f>SUBTOTAL(9,Q$5:Q$20000)</f>
        <v>9839380</v>
      </c>
      <c r="R3" s="41">
        <f t="shared" ref="R3:X3" si="0">SUBTOTAL(9,R$5:R$20000)</f>
        <v>0</v>
      </c>
      <c r="S3" s="41">
        <f t="shared" si="0"/>
        <v>187500</v>
      </c>
      <c r="T3" s="41">
        <f t="shared" si="0"/>
        <v>0</v>
      </c>
      <c r="U3" s="41">
        <f t="shared" si="0"/>
        <v>30000</v>
      </c>
      <c r="V3" s="41">
        <f t="shared" si="0"/>
        <v>492000</v>
      </c>
      <c r="W3" s="41">
        <f t="shared" si="0"/>
        <v>4000</v>
      </c>
      <c r="X3" s="42">
        <f t="shared" si="0"/>
        <v>10548880</v>
      </c>
      <c r="Y3" s="113">
        <f>SUBTOTAL(9,Y$5:Y$20000)</f>
        <v>7569.0800000000399</v>
      </c>
      <c r="AA3" s="43" t="s">
        <v>10</v>
      </c>
    </row>
    <row r="4" spans="2:60" s="49" customFormat="1" ht="94.2" customHeight="1" thickBot="1" x14ac:dyDescent="0.35">
      <c r="B4" s="44" t="s">
        <v>11</v>
      </c>
      <c r="C4" s="44" t="s">
        <v>12</v>
      </c>
      <c r="D4" s="44" t="s">
        <v>13</v>
      </c>
      <c r="E4" s="44" t="s">
        <v>14</v>
      </c>
      <c r="F4" s="44" t="s">
        <v>15</v>
      </c>
      <c r="G4" s="44" t="s">
        <v>16</v>
      </c>
      <c r="H4" s="44" t="s">
        <v>17</v>
      </c>
      <c r="I4" s="44" t="s">
        <v>18</v>
      </c>
      <c r="J4" s="44" t="s">
        <v>19</v>
      </c>
      <c r="K4" s="44" t="s">
        <v>20</v>
      </c>
      <c r="L4" s="44" t="s">
        <v>21</v>
      </c>
      <c r="M4" s="44" t="s">
        <v>22</v>
      </c>
      <c r="N4" s="44" t="s">
        <v>23</v>
      </c>
      <c r="O4" s="72" t="s">
        <v>98</v>
      </c>
      <c r="P4" s="44" t="s">
        <v>155</v>
      </c>
      <c r="Q4" s="44" t="s">
        <v>193</v>
      </c>
      <c r="R4" s="61" t="s">
        <v>183</v>
      </c>
      <c r="S4" s="45" t="s">
        <v>92</v>
      </c>
      <c r="T4" s="46" t="s">
        <v>25</v>
      </c>
      <c r="U4" s="45" t="s">
        <v>90</v>
      </c>
      <c r="V4" s="47" t="s">
        <v>26</v>
      </c>
      <c r="W4" s="107" t="s">
        <v>192</v>
      </c>
      <c r="X4" s="48" t="s">
        <v>27</v>
      </c>
      <c r="Y4" s="48" t="s">
        <v>27</v>
      </c>
      <c r="AA4" s="50" t="s">
        <v>28</v>
      </c>
      <c r="AB4" s="50" t="s">
        <v>29</v>
      </c>
      <c r="AC4" s="50" t="s">
        <v>30</v>
      </c>
      <c r="AD4" s="50" t="s">
        <v>31</v>
      </c>
      <c r="AE4" s="50" t="s">
        <v>32</v>
      </c>
      <c r="AF4" s="50" t="s">
        <v>33</v>
      </c>
      <c r="AG4" s="50" t="s">
        <v>34</v>
      </c>
      <c r="AH4" s="50" t="s">
        <v>35</v>
      </c>
      <c r="AI4" s="50" t="s">
        <v>36</v>
      </c>
      <c r="AJ4" s="50" t="s">
        <v>37</v>
      </c>
      <c r="AK4" s="50" t="s">
        <v>38</v>
      </c>
      <c r="AL4" s="51" t="s">
        <v>39</v>
      </c>
      <c r="AM4" s="50" t="s">
        <v>40</v>
      </c>
      <c r="AN4" s="51" t="s">
        <v>41</v>
      </c>
      <c r="AO4" s="50" t="s">
        <v>42</v>
      </c>
      <c r="AP4" s="50" t="s">
        <v>43</v>
      </c>
      <c r="AQ4" s="50" t="s">
        <v>44</v>
      </c>
      <c r="AR4" s="50" t="s">
        <v>45</v>
      </c>
      <c r="AS4" s="50" t="s">
        <v>46</v>
      </c>
      <c r="AT4" s="50" t="s">
        <v>47</v>
      </c>
      <c r="AU4" s="50" t="s">
        <v>48</v>
      </c>
      <c r="AV4" s="50" t="s">
        <v>49</v>
      </c>
      <c r="AW4" s="50" t="s">
        <v>50</v>
      </c>
      <c r="AX4" s="50" t="s">
        <v>51</v>
      </c>
      <c r="AY4" s="52" t="s">
        <v>52</v>
      </c>
      <c r="AZ4" s="50" t="s">
        <v>53</v>
      </c>
      <c r="BA4" s="52" t="s">
        <v>54</v>
      </c>
      <c r="BB4" s="50" t="s">
        <v>55</v>
      </c>
      <c r="BC4" s="50" t="s">
        <v>56</v>
      </c>
      <c r="BD4" s="50" t="s">
        <v>57</v>
      </c>
      <c r="BE4" s="50" t="s">
        <v>58</v>
      </c>
      <c r="BF4" s="50" t="s">
        <v>59</v>
      </c>
      <c r="BG4" s="50" t="s">
        <v>60</v>
      </c>
      <c r="BH4" s="50"/>
    </row>
    <row r="5" spans="2:60" ht="15" thickTop="1" x14ac:dyDescent="0.3">
      <c r="B5" s="55">
        <v>1</v>
      </c>
      <c r="C5" s="55" t="str">
        <f>AB5</f>
        <v>NRT</v>
      </c>
      <c r="D5" s="55" t="str">
        <f t="shared" ref="D5:D68" si="1">AA5</f>
        <v>2025-09-02</v>
      </c>
      <c r="E5" s="55" t="str">
        <f t="shared" ref="E5:G20" si="2">AC5</f>
        <v>82020034383</v>
      </c>
      <c r="F5" s="55" t="str">
        <f t="shared" si="2"/>
        <v>PJP022700610</v>
      </c>
      <c r="G5" s="53" t="str">
        <f t="shared" si="2"/>
        <v>김충근</v>
      </c>
      <c r="H5" s="53" t="str">
        <f t="shared" ref="H5:I20" si="3">AM5</f>
        <v>목록(Manifest)</v>
      </c>
      <c r="I5" s="62">
        <f t="shared" si="3"/>
        <v>27.74</v>
      </c>
      <c r="J5" s="53" t="str">
        <f>AU5</f>
        <v>BRCH USA</v>
      </c>
      <c r="K5" s="55">
        <f t="shared" ref="K5:N20" si="4">AI5</f>
        <v>1</v>
      </c>
      <c r="L5" s="54">
        <f t="shared" si="4"/>
        <v>0.7</v>
      </c>
      <c r="M5" s="54">
        <f t="shared" si="4"/>
        <v>0.5</v>
      </c>
      <c r="N5" s="54">
        <f t="shared" si="4"/>
        <v>0.7</v>
      </c>
      <c r="O5" s="54">
        <f>CEILING(L5,0.5)</f>
        <v>1</v>
      </c>
      <c r="P5" s="55" t="str">
        <f>AY5</f>
        <v>516272835341</v>
      </c>
      <c r="Q5" s="70">
        <f>6510+(O5-0.5)/0.5*1010</f>
        <v>7520</v>
      </c>
      <c r="R5" s="56">
        <v>0</v>
      </c>
      <c r="S5" s="57">
        <f t="shared" ref="S5:S68" si="5">2500*(K5-1)</f>
        <v>0</v>
      </c>
      <c r="T5" s="58">
        <v>0</v>
      </c>
      <c r="U5" s="58">
        <f>(IF(VLOOKUP(VLOOKUP(AN5,MAPPING!$B$16:$D$21,2,1),MAPPING!$C$16:$E$21,2,0)=7000,0,VLOOKUP(VLOOKUP(AN5,MAPPING!$B$16:$D$21,2,1),MAPPING!$C$16:$E$21,2,0)))</f>
        <v>0</v>
      </c>
      <c r="V5" s="58">
        <f>(K5*VLOOKUP(N5/K5,MAPPING!$B$23:$D$30,3,10))</f>
        <v>0</v>
      </c>
      <c r="W5" s="58">
        <f>IF(_xlfn.CEILING.MATH(N5-30,1)&lt;0,0,_xlfn.CEILING.MATH(N5-30,1))*400</f>
        <v>0</v>
      </c>
      <c r="X5" s="58">
        <f>SUM(P5:V5)</f>
        <v>7520</v>
      </c>
      <c r="Y5" s="116">
        <f>ROUND(SUM(Q5:W5)/INVOICE!$I$5,2)</f>
        <v>5.39</v>
      </c>
      <c r="Z5" s="59"/>
      <c r="AA5" s="1" t="s">
        <v>1940</v>
      </c>
      <c r="AB5" s="1" t="s">
        <v>93</v>
      </c>
      <c r="AC5" s="1" t="s">
        <v>1941</v>
      </c>
      <c r="AD5" s="1" t="s">
        <v>1942</v>
      </c>
      <c r="AE5" s="1" t="s">
        <v>1943</v>
      </c>
      <c r="AF5" s="1" t="s">
        <v>1944</v>
      </c>
      <c r="AG5" s="1" t="s">
        <v>1945</v>
      </c>
      <c r="AH5" s="1" t="s">
        <v>61</v>
      </c>
      <c r="AI5" s="2">
        <v>1</v>
      </c>
      <c r="AJ5" s="3">
        <v>0.7</v>
      </c>
      <c r="AK5" s="3">
        <v>0.5</v>
      </c>
      <c r="AL5" s="3">
        <v>0.7</v>
      </c>
      <c r="AM5" s="1" t="s">
        <v>204</v>
      </c>
      <c r="AN5" s="3">
        <v>27.74</v>
      </c>
      <c r="AO5" s="1" t="s">
        <v>62</v>
      </c>
      <c r="AP5" s="1" t="s">
        <v>62</v>
      </c>
      <c r="AQ5" s="1" t="s">
        <v>62</v>
      </c>
      <c r="AR5" s="1" t="s">
        <v>62</v>
      </c>
      <c r="AS5" s="1" t="s">
        <v>62</v>
      </c>
      <c r="AT5" s="1" t="s">
        <v>1946</v>
      </c>
      <c r="AU5" s="1" t="s">
        <v>206</v>
      </c>
      <c r="AV5" s="1" t="s">
        <v>1947</v>
      </c>
      <c r="AW5" s="1" t="s">
        <v>61</v>
      </c>
      <c r="AX5" s="1" t="s">
        <v>63</v>
      </c>
      <c r="AY5" s="1" t="s">
        <v>1948</v>
      </c>
      <c r="AZ5" s="1" t="s">
        <v>1949</v>
      </c>
      <c r="BA5" s="1" t="s">
        <v>1949</v>
      </c>
      <c r="BB5" s="1" t="s">
        <v>196</v>
      </c>
      <c r="BC5" s="1" t="s">
        <v>197</v>
      </c>
      <c r="BD5" s="1" t="s">
        <v>94</v>
      </c>
      <c r="BE5" s="1" t="s">
        <v>407</v>
      </c>
      <c r="BF5" s="1" t="s">
        <v>64</v>
      </c>
      <c r="BG5" s="1" t="s">
        <v>61</v>
      </c>
      <c r="BH5" s="1" t="s">
        <v>648</v>
      </c>
    </row>
    <row r="6" spans="2:60" x14ac:dyDescent="0.3">
      <c r="B6" s="55">
        <f t="shared" ref="B6:B69" si="6">B5+1</f>
        <v>2</v>
      </c>
      <c r="C6" s="55" t="str">
        <f t="shared" ref="C6:C69" si="7">AB6</f>
        <v>NRT</v>
      </c>
      <c r="D6" s="55" t="str">
        <f t="shared" si="1"/>
        <v>2025-09-02</v>
      </c>
      <c r="E6" s="55" t="str">
        <f t="shared" si="2"/>
        <v>82020034383</v>
      </c>
      <c r="F6" s="55" t="str">
        <f t="shared" si="2"/>
        <v>PJP022700653</v>
      </c>
      <c r="G6" s="53" t="str">
        <f t="shared" si="2"/>
        <v>김보미</v>
      </c>
      <c r="H6" s="53" t="str">
        <f t="shared" si="3"/>
        <v>목록(Manifest)</v>
      </c>
      <c r="I6" s="62">
        <f t="shared" si="3"/>
        <v>99.5</v>
      </c>
      <c r="J6" s="53" t="str">
        <f t="shared" ref="J6:J69" si="8">AU6</f>
        <v>BRCH USA</v>
      </c>
      <c r="K6" s="55">
        <f t="shared" si="4"/>
        <v>1</v>
      </c>
      <c r="L6" s="54">
        <f t="shared" si="4"/>
        <v>1.05</v>
      </c>
      <c r="M6" s="54">
        <f t="shared" si="4"/>
        <v>1.1000000000000001</v>
      </c>
      <c r="N6" s="54">
        <f t="shared" si="4"/>
        <v>1.1000000000000001</v>
      </c>
      <c r="O6" s="54">
        <f t="shared" ref="O6:O69" si="9">CEILING(L6,0.5)</f>
        <v>1.5</v>
      </c>
      <c r="P6" s="55" t="str">
        <f t="shared" ref="P6:P69" si="10">AY6</f>
        <v>516272835702</v>
      </c>
      <c r="Q6" s="70">
        <f t="shared" ref="Q6:Q69" si="11">6510+(O6-0.5)/0.5*1010</f>
        <v>8530</v>
      </c>
      <c r="R6" s="58">
        <v>0</v>
      </c>
      <c r="S6" s="57">
        <f t="shared" si="5"/>
        <v>0</v>
      </c>
      <c r="T6" s="58">
        <v>0</v>
      </c>
      <c r="U6" s="58">
        <f>(IF(VLOOKUP(VLOOKUP(AN6,MAPPING!$B$16:$D$21,2,1),MAPPING!$C$16:$E$21,2,0)=7000,0,VLOOKUP(VLOOKUP(AN6,MAPPING!$B$16:$D$21,2,1),MAPPING!$C$16:$E$21,2,0)))</f>
        <v>0</v>
      </c>
      <c r="V6" s="58">
        <f>(K6*VLOOKUP(N6/K6,MAPPING!$B$23:$D$30,3,10))</f>
        <v>0</v>
      </c>
      <c r="W6" s="58">
        <f t="shared" ref="W6:W69" si="12">IF(_xlfn.CEILING.MATH(N6-30,1)&lt;0,0,_xlfn.CEILING.MATH(N6-30,1))*400</f>
        <v>0</v>
      </c>
      <c r="X6" s="58">
        <f t="shared" ref="X6:X69" si="13">SUM(P6:V6)</f>
        <v>8530</v>
      </c>
      <c r="Y6" s="116">
        <f>ROUND(SUM(Q6:W6)/INVOICE!$I$5,2)</f>
        <v>6.12</v>
      </c>
      <c r="AA6" s="1" t="s">
        <v>1940</v>
      </c>
      <c r="AB6" s="1" t="s">
        <v>93</v>
      </c>
      <c r="AC6" s="1" t="s">
        <v>1941</v>
      </c>
      <c r="AD6" s="1" t="s">
        <v>1950</v>
      </c>
      <c r="AE6" s="1" t="s">
        <v>1951</v>
      </c>
      <c r="AF6" s="1" t="s">
        <v>1952</v>
      </c>
      <c r="AG6" s="1" t="s">
        <v>1953</v>
      </c>
      <c r="AH6" s="1" t="s">
        <v>61</v>
      </c>
      <c r="AI6" s="2">
        <v>1</v>
      </c>
      <c r="AJ6" s="3">
        <v>1.05</v>
      </c>
      <c r="AK6" s="3">
        <v>1.1000000000000001</v>
      </c>
      <c r="AL6" s="3">
        <v>1.1000000000000001</v>
      </c>
      <c r="AM6" s="1" t="s">
        <v>204</v>
      </c>
      <c r="AN6" s="3">
        <v>99.5</v>
      </c>
      <c r="AO6" s="1" t="s">
        <v>62</v>
      </c>
      <c r="AP6" s="1" t="s">
        <v>62</v>
      </c>
      <c r="AQ6" s="1" t="s">
        <v>62</v>
      </c>
      <c r="AR6" s="1" t="s">
        <v>62</v>
      </c>
      <c r="AS6" s="1" t="s">
        <v>62</v>
      </c>
      <c r="AT6" s="1" t="s">
        <v>1946</v>
      </c>
      <c r="AU6" s="1" t="s">
        <v>206</v>
      </c>
      <c r="AV6" s="1" t="s">
        <v>1947</v>
      </c>
      <c r="AW6" s="1" t="s">
        <v>61</v>
      </c>
      <c r="AX6" s="1" t="s">
        <v>63</v>
      </c>
      <c r="AY6" s="1" t="s">
        <v>1954</v>
      </c>
      <c r="AZ6" s="1" t="s">
        <v>1955</v>
      </c>
      <c r="BA6" s="1" t="s">
        <v>1955</v>
      </c>
      <c r="BB6" s="1" t="s">
        <v>196</v>
      </c>
      <c r="BC6" s="1" t="s">
        <v>197</v>
      </c>
      <c r="BD6" s="1" t="s">
        <v>94</v>
      </c>
      <c r="BE6" s="1" t="s">
        <v>407</v>
      </c>
      <c r="BF6" s="1" t="s">
        <v>64</v>
      </c>
      <c r="BG6" s="1" t="s">
        <v>61</v>
      </c>
      <c r="BH6" s="1" t="s">
        <v>648</v>
      </c>
    </row>
    <row r="7" spans="2:60" x14ac:dyDescent="0.3">
      <c r="B7" s="55">
        <f t="shared" si="6"/>
        <v>3</v>
      </c>
      <c r="C7" s="55" t="str">
        <f t="shared" si="7"/>
        <v>NRT</v>
      </c>
      <c r="D7" s="55" t="str">
        <f t="shared" si="1"/>
        <v>2025-09-02</v>
      </c>
      <c r="E7" s="55" t="str">
        <f t="shared" si="2"/>
        <v>82020034383</v>
      </c>
      <c r="F7" s="55" t="str">
        <f t="shared" si="2"/>
        <v>PJP022700614</v>
      </c>
      <c r="G7" s="53" t="str">
        <f t="shared" si="2"/>
        <v>서유진</v>
      </c>
      <c r="H7" s="53" t="str">
        <f t="shared" si="3"/>
        <v>목록(Manifest)</v>
      </c>
      <c r="I7" s="62">
        <f t="shared" si="3"/>
        <v>14.06</v>
      </c>
      <c r="J7" s="53" t="str">
        <f t="shared" si="8"/>
        <v>BRCH USA</v>
      </c>
      <c r="K7" s="55">
        <f t="shared" si="4"/>
        <v>1</v>
      </c>
      <c r="L7" s="54">
        <f t="shared" si="4"/>
        <v>0.4</v>
      </c>
      <c r="M7" s="54">
        <f t="shared" si="4"/>
        <v>1.3</v>
      </c>
      <c r="N7" s="54">
        <f t="shared" si="4"/>
        <v>1.3</v>
      </c>
      <c r="O7" s="54">
        <f t="shared" si="9"/>
        <v>0.5</v>
      </c>
      <c r="P7" s="55" t="str">
        <f t="shared" si="10"/>
        <v>516272835363</v>
      </c>
      <c r="Q7" s="70">
        <f t="shared" si="11"/>
        <v>6510</v>
      </c>
      <c r="R7" s="58">
        <v>0</v>
      </c>
      <c r="S7" s="57">
        <f t="shared" si="5"/>
        <v>0</v>
      </c>
      <c r="T7" s="58">
        <v>0</v>
      </c>
      <c r="U7" s="58">
        <f>(IF(VLOOKUP(VLOOKUP(AN7,MAPPING!$B$16:$D$21,2,1),MAPPING!$C$16:$E$21,2,0)=7000,0,VLOOKUP(VLOOKUP(AN7,MAPPING!$B$16:$D$21,2,1),MAPPING!$C$16:$E$21,2,0)))</f>
        <v>0</v>
      </c>
      <c r="V7" s="58">
        <f>(K7*VLOOKUP(N7/K7,MAPPING!$B$23:$D$30,3,10))</f>
        <v>0</v>
      </c>
      <c r="W7" s="58">
        <f t="shared" si="12"/>
        <v>0</v>
      </c>
      <c r="X7" s="58">
        <f t="shared" si="13"/>
        <v>6510</v>
      </c>
      <c r="Y7" s="116">
        <f>ROUND(SUM(Q7:W7)/INVOICE!$I$5,2)</f>
        <v>4.67</v>
      </c>
      <c r="AA7" s="1" t="s">
        <v>1940</v>
      </c>
      <c r="AB7" s="1" t="s">
        <v>93</v>
      </c>
      <c r="AC7" s="1" t="s">
        <v>1941</v>
      </c>
      <c r="AD7" s="1" t="s">
        <v>1956</v>
      </c>
      <c r="AE7" s="1" t="s">
        <v>1261</v>
      </c>
      <c r="AF7" s="1" t="s">
        <v>1957</v>
      </c>
      <c r="AG7" s="1" t="s">
        <v>1958</v>
      </c>
      <c r="AH7" s="1" t="s">
        <v>61</v>
      </c>
      <c r="AI7" s="2">
        <v>1</v>
      </c>
      <c r="AJ7" s="3">
        <v>0.4</v>
      </c>
      <c r="AK7" s="3">
        <v>1.3</v>
      </c>
      <c r="AL7" s="3">
        <v>1.3</v>
      </c>
      <c r="AM7" s="1" t="s">
        <v>204</v>
      </c>
      <c r="AN7" s="3">
        <v>14.06</v>
      </c>
      <c r="AO7" s="1" t="s">
        <v>62</v>
      </c>
      <c r="AP7" s="1" t="s">
        <v>62</v>
      </c>
      <c r="AQ7" s="1" t="s">
        <v>62</v>
      </c>
      <c r="AR7" s="1" t="s">
        <v>62</v>
      </c>
      <c r="AS7" s="1" t="s">
        <v>62</v>
      </c>
      <c r="AT7" s="1" t="s">
        <v>1946</v>
      </c>
      <c r="AU7" s="1" t="s">
        <v>206</v>
      </c>
      <c r="AV7" s="1" t="s">
        <v>1959</v>
      </c>
      <c r="AW7" s="1" t="s">
        <v>61</v>
      </c>
      <c r="AX7" s="1" t="s">
        <v>63</v>
      </c>
      <c r="AY7" s="1" t="s">
        <v>1960</v>
      </c>
      <c r="AZ7" s="1" t="s">
        <v>1961</v>
      </c>
      <c r="BA7" s="1" t="s">
        <v>1961</v>
      </c>
      <c r="BB7" s="1" t="s">
        <v>196</v>
      </c>
      <c r="BC7" s="1" t="s">
        <v>197</v>
      </c>
      <c r="BD7" s="1" t="s">
        <v>94</v>
      </c>
      <c r="BE7" s="1" t="s">
        <v>407</v>
      </c>
      <c r="BF7" s="1" t="s">
        <v>64</v>
      </c>
      <c r="BG7" s="1" t="s">
        <v>61</v>
      </c>
      <c r="BH7" s="1" t="s">
        <v>648</v>
      </c>
    </row>
    <row r="8" spans="2:60" x14ac:dyDescent="0.3">
      <c r="B8" s="55">
        <f t="shared" si="6"/>
        <v>4</v>
      </c>
      <c r="C8" s="55" t="str">
        <f t="shared" si="7"/>
        <v>NRT</v>
      </c>
      <c r="D8" s="55" t="str">
        <f t="shared" si="1"/>
        <v>2025-09-02</v>
      </c>
      <c r="E8" s="55" t="str">
        <f t="shared" si="2"/>
        <v>82020034383</v>
      </c>
      <c r="F8" s="55" t="str">
        <f t="shared" si="2"/>
        <v>PJP022700683</v>
      </c>
      <c r="G8" s="53" t="str">
        <f t="shared" si="2"/>
        <v>신윤철</v>
      </c>
      <c r="H8" s="53" t="str">
        <f t="shared" si="3"/>
        <v>목록(Manifest)</v>
      </c>
      <c r="I8" s="62">
        <f t="shared" si="3"/>
        <v>46.77</v>
      </c>
      <c r="J8" s="53" t="str">
        <f t="shared" si="8"/>
        <v>BRCH USA</v>
      </c>
      <c r="K8" s="55">
        <f t="shared" si="4"/>
        <v>1</v>
      </c>
      <c r="L8" s="54">
        <f t="shared" si="4"/>
        <v>1.3</v>
      </c>
      <c r="M8" s="54">
        <f t="shared" si="4"/>
        <v>1</v>
      </c>
      <c r="N8" s="54">
        <f t="shared" si="4"/>
        <v>1.3</v>
      </c>
      <c r="O8" s="54">
        <f t="shared" si="9"/>
        <v>1.5</v>
      </c>
      <c r="P8" s="55" t="str">
        <f t="shared" si="10"/>
        <v>516272835901</v>
      </c>
      <c r="Q8" s="70">
        <f t="shared" si="11"/>
        <v>8530</v>
      </c>
      <c r="R8" s="58">
        <v>0</v>
      </c>
      <c r="S8" s="57">
        <f t="shared" si="5"/>
        <v>0</v>
      </c>
      <c r="T8" s="58">
        <v>0</v>
      </c>
      <c r="U8" s="58">
        <f>(IF(VLOOKUP(VLOOKUP(AN8,MAPPING!$B$16:$D$21,2,1),MAPPING!$C$16:$E$21,2,0)=7000,0,VLOOKUP(VLOOKUP(AN8,MAPPING!$B$16:$D$21,2,1),MAPPING!$C$16:$E$21,2,0)))</f>
        <v>0</v>
      </c>
      <c r="V8" s="58">
        <f>(K8*VLOOKUP(N8/K8,MAPPING!$B$23:$D$30,3,10))</f>
        <v>0</v>
      </c>
      <c r="W8" s="58">
        <f t="shared" si="12"/>
        <v>0</v>
      </c>
      <c r="X8" s="58">
        <f t="shared" si="13"/>
        <v>8530</v>
      </c>
      <c r="Y8" s="116">
        <f>ROUND(SUM(Q8:W8)/INVOICE!$I$5,2)</f>
        <v>6.12</v>
      </c>
      <c r="AA8" s="1" t="s">
        <v>1940</v>
      </c>
      <c r="AB8" s="1" t="s">
        <v>93</v>
      </c>
      <c r="AC8" s="1" t="s">
        <v>1941</v>
      </c>
      <c r="AD8" s="1" t="s">
        <v>1962</v>
      </c>
      <c r="AE8" s="1" t="s">
        <v>1963</v>
      </c>
      <c r="AF8" s="1" t="s">
        <v>1964</v>
      </c>
      <c r="AG8" s="1" t="s">
        <v>1965</v>
      </c>
      <c r="AH8" s="1" t="s">
        <v>61</v>
      </c>
      <c r="AI8" s="2">
        <v>1</v>
      </c>
      <c r="AJ8" s="3">
        <v>1.3</v>
      </c>
      <c r="AK8" s="3">
        <v>1</v>
      </c>
      <c r="AL8" s="3">
        <v>1.3</v>
      </c>
      <c r="AM8" s="1" t="s">
        <v>204</v>
      </c>
      <c r="AN8" s="3">
        <v>46.77</v>
      </c>
      <c r="AO8" s="1" t="s">
        <v>62</v>
      </c>
      <c r="AP8" s="1" t="s">
        <v>62</v>
      </c>
      <c r="AQ8" s="1" t="s">
        <v>62</v>
      </c>
      <c r="AR8" s="1" t="s">
        <v>62</v>
      </c>
      <c r="AS8" s="1" t="s">
        <v>62</v>
      </c>
      <c r="AT8" s="1" t="s">
        <v>1946</v>
      </c>
      <c r="AU8" s="1" t="s">
        <v>206</v>
      </c>
      <c r="AV8" s="1" t="s">
        <v>1966</v>
      </c>
      <c r="AW8" s="1" t="s">
        <v>61</v>
      </c>
      <c r="AX8" s="1" t="s">
        <v>63</v>
      </c>
      <c r="AY8" s="1" t="s">
        <v>1967</v>
      </c>
      <c r="AZ8" s="1" t="s">
        <v>1968</v>
      </c>
      <c r="BA8" s="1" t="s">
        <v>1968</v>
      </c>
      <c r="BB8" s="1" t="s">
        <v>196</v>
      </c>
      <c r="BC8" s="1" t="s">
        <v>197</v>
      </c>
      <c r="BD8" s="1" t="s">
        <v>94</v>
      </c>
      <c r="BE8" s="1" t="s">
        <v>407</v>
      </c>
      <c r="BF8" s="1" t="s">
        <v>64</v>
      </c>
      <c r="BG8" s="1" t="s">
        <v>61</v>
      </c>
      <c r="BH8" s="1" t="s">
        <v>648</v>
      </c>
    </row>
    <row r="9" spans="2:60" x14ac:dyDescent="0.3">
      <c r="B9" s="55">
        <f t="shared" si="6"/>
        <v>5</v>
      </c>
      <c r="C9" s="55" t="str">
        <f t="shared" si="7"/>
        <v>NRT</v>
      </c>
      <c r="D9" s="55" t="str">
        <f t="shared" si="1"/>
        <v>2025-09-02</v>
      </c>
      <c r="E9" s="55" t="str">
        <f t="shared" si="2"/>
        <v>82020034383</v>
      </c>
      <c r="F9" s="55" t="str">
        <f t="shared" si="2"/>
        <v>PJP029495840</v>
      </c>
      <c r="G9" s="53" t="str">
        <f t="shared" si="2"/>
        <v>강혜훈</v>
      </c>
      <c r="H9" s="53" t="str">
        <f t="shared" si="3"/>
        <v>간이(Simple)</v>
      </c>
      <c r="I9" s="62">
        <f t="shared" si="3"/>
        <v>156.78</v>
      </c>
      <c r="J9" s="53" t="str">
        <f t="shared" si="8"/>
        <v>JAVIS (BRCH USA)</v>
      </c>
      <c r="K9" s="55">
        <f t="shared" si="4"/>
        <v>1</v>
      </c>
      <c r="L9" s="54">
        <f t="shared" si="4"/>
        <v>2.2000000000000002</v>
      </c>
      <c r="M9" s="54">
        <f t="shared" si="4"/>
        <v>2.6</v>
      </c>
      <c r="N9" s="54">
        <f t="shared" si="4"/>
        <v>2.6</v>
      </c>
      <c r="O9" s="54">
        <f t="shared" si="9"/>
        <v>2.5</v>
      </c>
      <c r="P9" s="55" t="str">
        <f t="shared" si="10"/>
        <v>516284376860</v>
      </c>
      <c r="Q9" s="70">
        <f t="shared" si="11"/>
        <v>10550</v>
      </c>
      <c r="R9" s="58">
        <v>0</v>
      </c>
      <c r="S9" s="57">
        <f t="shared" si="5"/>
        <v>0</v>
      </c>
      <c r="T9" s="58">
        <v>0</v>
      </c>
      <c r="U9" s="58">
        <f>(IF(VLOOKUP(VLOOKUP(AN9,MAPPING!$B$16:$D$21,2,1),MAPPING!$C$16:$E$21,2,0)=7000,0,VLOOKUP(VLOOKUP(AN9,MAPPING!$B$16:$D$21,2,1),MAPPING!$C$16:$E$21,2,0)))</f>
        <v>0</v>
      </c>
      <c r="V9" s="58">
        <f>(K9*VLOOKUP(N9/K9,MAPPING!$B$23:$D$30,3,10))</f>
        <v>500</v>
      </c>
      <c r="W9" s="58">
        <f t="shared" si="12"/>
        <v>0</v>
      </c>
      <c r="X9" s="58">
        <f t="shared" si="13"/>
        <v>11050</v>
      </c>
      <c r="Y9" s="116">
        <f>ROUND(SUM(Q9:W9)/INVOICE!$I$5,2)</f>
        <v>7.93</v>
      </c>
      <c r="AA9" s="1" t="s">
        <v>1940</v>
      </c>
      <c r="AB9" s="1" t="s">
        <v>93</v>
      </c>
      <c r="AC9" s="1" t="s">
        <v>1941</v>
      </c>
      <c r="AD9" s="1" t="s">
        <v>1969</v>
      </c>
      <c r="AE9" s="1" t="s">
        <v>1970</v>
      </c>
      <c r="AF9" s="1" t="s">
        <v>1971</v>
      </c>
      <c r="AG9" s="1" t="s">
        <v>1972</v>
      </c>
      <c r="AH9" s="1" t="s">
        <v>61</v>
      </c>
      <c r="AI9" s="2">
        <v>1</v>
      </c>
      <c r="AJ9" s="3">
        <v>2.2000000000000002</v>
      </c>
      <c r="AK9" s="3">
        <v>2.6</v>
      </c>
      <c r="AL9" s="3">
        <v>2.6</v>
      </c>
      <c r="AM9" s="1" t="s">
        <v>65</v>
      </c>
      <c r="AN9" s="3">
        <v>156.78</v>
      </c>
      <c r="AO9" s="1" t="s">
        <v>62</v>
      </c>
      <c r="AP9" s="1" t="s">
        <v>62</v>
      </c>
      <c r="AQ9" s="1" t="s">
        <v>62</v>
      </c>
      <c r="AR9" s="1" t="s">
        <v>62</v>
      </c>
      <c r="AS9" s="1" t="s">
        <v>62</v>
      </c>
      <c r="AT9" s="1" t="s">
        <v>1973</v>
      </c>
      <c r="AU9" s="1" t="s">
        <v>1974</v>
      </c>
      <c r="AV9" s="1" t="s">
        <v>1975</v>
      </c>
      <c r="AW9" s="1" t="s">
        <v>61</v>
      </c>
      <c r="AX9" s="1" t="s">
        <v>63</v>
      </c>
      <c r="AY9" s="1" t="s">
        <v>1976</v>
      </c>
      <c r="AZ9" s="1" t="s">
        <v>1977</v>
      </c>
      <c r="BA9" s="1" t="s">
        <v>1977</v>
      </c>
      <c r="BB9" s="1" t="s">
        <v>196</v>
      </c>
      <c r="BC9" s="1" t="s">
        <v>197</v>
      </c>
      <c r="BD9" s="1" t="s">
        <v>94</v>
      </c>
      <c r="BE9" s="1" t="s">
        <v>1978</v>
      </c>
      <c r="BF9" s="1" t="s">
        <v>64</v>
      </c>
      <c r="BG9" s="1" t="s">
        <v>61</v>
      </c>
      <c r="BH9" s="1" t="s">
        <v>648</v>
      </c>
    </row>
    <row r="10" spans="2:60" x14ac:dyDescent="0.3">
      <c r="B10" s="55">
        <f t="shared" si="6"/>
        <v>6</v>
      </c>
      <c r="C10" s="55" t="str">
        <f t="shared" si="7"/>
        <v>NRT</v>
      </c>
      <c r="D10" s="55" t="str">
        <f t="shared" si="1"/>
        <v>2025-09-02</v>
      </c>
      <c r="E10" s="55" t="str">
        <f t="shared" si="2"/>
        <v>82020034383</v>
      </c>
      <c r="F10" s="55" t="str">
        <f t="shared" si="2"/>
        <v>PJP022700693</v>
      </c>
      <c r="G10" s="53" t="str">
        <f t="shared" si="2"/>
        <v>오모차랜드 일산점</v>
      </c>
      <c r="H10" s="53" t="str">
        <f t="shared" si="3"/>
        <v>간이(Simple)</v>
      </c>
      <c r="I10" s="62">
        <f t="shared" si="3"/>
        <v>410.2</v>
      </c>
      <c r="J10" s="53" t="str">
        <f t="shared" si="8"/>
        <v>JAVIS (BRCH USA)</v>
      </c>
      <c r="K10" s="55">
        <f t="shared" si="4"/>
        <v>5</v>
      </c>
      <c r="L10" s="54">
        <f t="shared" si="4"/>
        <v>6.4</v>
      </c>
      <c r="M10" s="54">
        <f t="shared" si="4"/>
        <v>0.2</v>
      </c>
      <c r="N10" s="54">
        <f t="shared" si="4"/>
        <v>6.5</v>
      </c>
      <c r="O10" s="54">
        <f t="shared" si="9"/>
        <v>6.5</v>
      </c>
      <c r="P10" s="55" t="str">
        <f t="shared" si="10"/>
        <v>516272835982 (5)</v>
      </c>
      <c r="Q10" s="70">
        <f t="shared" si="11"/>
        <v>18630</v>
      </c>
      <c r="R10" s="58">
        <v>0</v>
      </c>
      <c r="S10" s="57">
        <f t="shared" si="5"/>
        <v>10000</v>
      </c>
      <c r="T10" s="58">
        <v>0</v>
      </c>
      <c r="U10" s="58">
        <f>(IF(VLOOKUP(VLOOKUP(AN10,MAPPING!$B$16:$D$21,2,1),MAPPING!$C$16:$E$21,2,0)=7000,0,VLOOKUP(VLOOKUP(AN10,MAPPING!$B$16:$D$21,2,1),MAPPING!$C$16:$E$21,2,0)))</f>
        <v>0</v>
      </c>
      <c r="V10" s="58">
        <f>(K10*VLOOKUP(N10/K10,MAPPING!$B$23:$D$30,3,10))</f>
        <v>0</v>
      </c>
      <c r="W10" s="58">
        <f t="shared" si="12"/>
        <v>0</v>
      </c>
      <c r="X10" s="58">
        <f t="shared" si="13"/>
        <v>28630</v>
      </c>
      <c r="Y10" s="116">
        <f>ROUND(SUM(Q10:W10)/INVOICE!$I$5,2)</f>
        <v>20.54</v>
      </c>
      <c r="AA10" s="1" t="s">
        <v>1940</v>
      </c>
      <c r="AB10" s="1" t="s">
        <v>93</v>
      </c>
      <c r="AC10" s="1" t="s">
        <v>1941</v>
      </c>
      <c r="AD10" s="1" t="s">
        <v>1979</v>
      </c>
      <c r="AE10" s="1" t="s">
        <v>1980</v>
      </c>
      <c r="AF10" s="1" t="s">
        <v>1981</v>
      </c>
      <c r="AG10" s="1" t="s">
        <v>1982</v>
      </c>
      <c r="AH10" s="1" t="s">
        <v>156</v>
      </c>
      <c r="AI10" s="2">
        <v>5</v>
      </c>
      <c r="AJ10" s="3">
        <v>6.4</v>
      </c>
      <c r="AK10" s="3">
        <v>0.2</v>
      </c>
      <c r="AL10" s="3">
        <v>6.5</v>
      </c>
      <c r="AM10" s="1" t="s">
        <v>65</v>
      </c>
      <c r="AN10" s="3">
        <v>410.2</v>
      </c>
      <c r="AO10" s="1" t="s">
        <v>62</v>
      </c>
      <c r="AP10" s="1" t="s">
        <v>62</v>
      </c>
      <c r="AQ10" s="1" t="s">
        <v>62</v>
      </c>
      <c r="AR10" s="1" t="s">
        <v>62</v>
      </c>
      <c r="AS10" s="1" t="s">
        <v>62</v>
      </c>
      <c r="AT10" s="1" t="s">
        <v>1973</v>
      </c>
      <c r="AU10" s="1" t="s">
        <v>1974</v>
      </c>
      <c r="AV10" s="1" t="s">
        <v>1983</v>
      </c>
      <c r="AW10" s="1" t="s">
        <v>61</v>
      </c>
      <c r="AX10" s="1" t="s">
        <v>63</v>
      </c>
      <c r="AY10" s="1" t="s">
        <v>1984</v>
      </c>
      <c r="AZ10" s="1" t="s">
        <v>1985</v>
      </c>
      <c r="BA10" s="1" t="s">
        <v>1985</v>
      </c>
      <c r="BB10" s="1" t="s">
        <v>196</v>
      </c>
      <c r="BC10" s="1" t="s">
        <v>197</v>
      </c>
      <c r="BD10" s="1" t="s">
        <v>94</v>
      </c>
      <c r="BE10" s="1" t="s">
        <v>1978</v>
      </c>
      <c r="BF10" s="1" t="s">
        <v>64</v>
      </c>
      <c r="BG10" s="1" t="s">
        <v>61</v>
      </c>
      <c r="BH10" s="1" t="s">
        <v>648</v>
      </c>
    </row>
    <row r="11" spans="2:60" x14ac:dyDescent="0.3">
      <c r="B11" s="55">
        <f t="shared" si="6"/>
        <v>7</v>
      </c>
      <c r="C11" s="55" t="str">
        <f t="shared" si="7"/>
        <v>NRT</v>
      </c>
      <c r="D11" s="55" t="str">
        <f t="shared" si="1"/>
        <v>2025-09-02</v>
      </c>
      <c r="E11" s="55" t="str">
        <f t="shared" si="2"/>
        <v>82020034383</v>
      </c>
      <c r="F11" s="55" t="str">
        <f t="shared" si="2"/>
        <v>PJP029495707</v>
      </c>
      <c r="G11" s="53" t="str">
        <f t="shared" si="2"/>
        <v>강의진</v>
      </c>
      <c r="H11" s="53" t="str">
        <f t="shared" si="3"/>
        <v>목록(Manifest)</v>
      </c>
      <c r="I11" s="62">
        <f t="shared" si="3"/>
        <v>135.88</v>
      </c>
      <c r="J11" s="53" t="str">
        <f t="shared" si="8"/>
        <v>JAVIS (BRCH USA)</v>
      </c>
      <c r="K11" s="55">
        <f t="shared" si="4"/>
        <v>1</v>
      </c>
      <c r="L11" s="54">
        <f t="shared" si="4"/>
        <v>1.25</v>
      </c>
      <c r="M11" s="54">
        <f t="shared" si="4"/>
        <v>6.1</v>
      </c>
      <c r="N11" s="54">
        <f t="shared" si="4"/>
        <v>6.5</v>
      </c>
      <c r="O11" s="54">
        <f t="shared" si="9"/>
        <v>1.5</v>
      </c>
      <c r="P11" s="55" t="str">
        <f t="shared" si="10"/>
        <v>516284375530</v>
      </c>
      <c r="Q11" s="70">
        <f t="shared" si="11"/>
        <v>8530</v>
      </c>
      <c r="R11" s="58">
        <v>0</v>
      </c>
      <c r="S11" s="57">
        <f t="shared" si="5"/>
        <v>0</v>
      </c>
      <c r="T11" s="58">
        <v>0</v>
      </c>
      <c r="U11" s="58">
        <f>(IF(VLOOKUP(VLOOKUP(AN11,MAPPING!$B$16:$D$21,2,1),MAPPING!$C$16:$E$21,2,0)=7000,0,VLOOKUP(VLOOKUP(AN11,MAPPING!$B$16:$D$21,2,1),MAPPING!$C$16:$E$21,2,0)))</f>
        <v>0</v>
      </c>
      <c r="V11" s="58">
        <f>(K11*VLOOKUP(N11/K11,MAPPING!$B$23:$D$30,3,10))</f>
        <v>1000</v>
      </c>
      <c r="W11" s="58">
        <f t="shared" si="12"/>
        <v>0</v>
      </c>
      <c r="X11" s="58">
        <f t="shared" si="13"/>
        <v>9530</v>
      </c>
      <c r="Y11" s="116">
        <f>ROUND(SUM(Q11:W11)/INVOICE!$I$5,2)</f>
        <v>6.84</v>
      </c>
      <c r="AA11" s="1" t="s">
        <v>1940</v>
      </c>
      <c r="AB11" s="1" t="s">
        <v>93</v>
      </c>
      <c r="AC11" s="1" t="s">
        <v>1941</v>
      </c>
      <c r="AD11" s="1" t="s">
        <v>1986</v>
      </c>
      <c r="AE11" s="1" t="s">
        <v>1987</v>
      </c>
      <c r="AF11" s="1" t="s">
        <v>1988</v>
      </c>
      <c r="AG11" s="1" t="s">
        <v>1989</v>
      </c>
      <c r="AH11" s="1" t="s">
        <v>61</v>
      </c>
      <c r="AI11" s="2">
        <v>1</v>
      </c>
      <c r="AJ11" s="3">
        <v>1.25</v>
      </c>
      <c r="AK11" s="3">
        <v>6.1</v>
      </c>
      <c r="AL11" s="3">
        <v>6.5</v>
      </c>
      <c r="AM11" s="1" t="s">
        <v>204</v>
      </c>
      <c r="AN11" s="3">
        <v>135.88</v>
      </c>
      <c r="AO11" s="1" t="s">
        <v>62</v>
      </c>
      <c r="AP11" s="1" t="s">
        <v>62</v>
      </c>
      <c r="AQ11" s="1" t="s">
        <v>62</v>
      </c>
      <c r="AR11" s="1" t="s">
        <v>62</v>
      </c>
      <c r="AS11" s="1" t="s">
        <v>62</v>
      </c>
      <c r="AT11" s="1" t="s">
        <v>1973</v>
      </c>
      <c r="AU11" s="1" t="s">
        <v>1974</v>
      </c>
      <c r="AV11" s="1" t="s">
        <v>410</v>
      </c>
      <c r="AW11" s="1" t="s">
        <v>61</v>
      </c>
      <c r="AX11" s="1" t="s">
        <v>63</v>
      </c>
      <c r="AY11" s="1" t="s">
        <v>1990</v>
      </c>
      <c r="AZ11" s="1" t="s">
        <v>1991</v>
      </c>
      <c r="BA11" s="1" t="s">
        <v>1991</v>
      </c>
      <c r="BB11" s="1" t="s">
        <v>196</v>
      </c>
      <c r="BC11" s="1" t="s">
        <v>197</v>
      </c>
      <c r="BD11" s="1" t="s">
        <v>94</v>
      </c>
      <c r="BE11" s="1" t="s">
        <v>1978</v>
      </c>
      <c r="BF11" s="1" t="s">
        <v>64</v>
      </c>
      <c r="BG11" s="1" t="s">
        <v>61</v>
      </c>
      <c r="BH11" s="1" t="s">
        <v>648</v>
      </c>
    </row>
    <row r="12" spans="2:60" x14ac:dyDescent="0.3">
      <c r="B12" s="55">
        <f t="shared" si="6"/>
        <v>8</v>
      </c>
      <c r="C12" s="55" t="str">
        <f t="shared" si="7"/>
        <v>NRT</v>
      </c>
      <c r="D12" s="55" t="str">
        <f t="shared" si="1"/>
        <v>2025-09-02</v>
      </c>
      <c r="E12" s="55" t="str">
        <f t="shared" si="2"/>
        <v>82020034383</v>
      </c>
      <c r="F12" s="55" t="str">
        <f t="shared" si="2"/>
        <v>PJP029495956</v>
      </c>
      <c r="G12" s="53" t="str">
        <f t="shared" si="2"/>
        <v>유현우</v>
      </c>
      <c r="H12" s="53" t="str">
        <f t="shared" si="3"/>
        <v>목록(Manifest)</v>
      </c>
      <c r="I12" s="62">
        <f t="shared" si="3"/>
        <v>50.92</v>
      </c>
      <c r="J12" s="53" t="str">
        <f t="shared" si="8"/>
        <v>JAVIS (BRCH USA)</v>
      </c>
      <c r="K12" s="55">
        <f t="shared" si="4"/>
        <v>1</v>
      </c>
      <c r="L12" s="54">
        <f t="shared" si="4"/>
        <v>0.4</v>
      </c>
      <c r="M12" s="54">
        <f t="shared" si="4"/>
        <v>0.2</v>
      </c>
      <c r="N12" s="54">
        <f t="shared" si="4"/>
        <v>0.4</v>
      </c>
      <c r="O12" s="54">
        <f t="shared" si="9"/>
        <v>0.5</v>
      </c>
      <c r="P12" s="55" t="str">
        <f t="shared" si="10"/>
        <v>516284378024</v>
      </c>
      <c r="Q12" s="70">
        <f t="shared" si="11"/>
        <v>6510</v>
      </c>
      <c r="R12" s="58">
        <v>0</v>
      </c>
      <c r="S12" s="57">
        <f t="shared" si="5"/>
        <v>0</v>
      </c>
      <c r="T12" s="58">
        <v>0</v>
      </c>
      <c r="U12" s="58">
        <f>(IF(VLOOKUP(VLOOKUP(AN12,MAPPING!$B$16:$D$21,2,1),MAPPING!$C$16:$E$21,2,0)=7000,0,VLOOKUP(VLOOKUP(AN12,MAPPING!$B$16:$D$21,2,1),MAPPING!$C$16:$E$21,2,0)))</f>
        <v>0</v>
      </c>
      <c r="V12" s="58">
        <f>(K12*VLOOKUP(N12/K12,MAPPING!$B$23:$D$30,3,10))</f>
        <v>0</v>
      </c>
      <c r="W12" s="58">
        <f t="shared" si="12"/>
        <v>0</v>
      </c>
      <c r="X12" s="58">
        <f t="shared" si="13"/>
        <v>6510</v>
      </c>
      <c r="Y12" s="116">
        <f>ROUND(SUM(Q12:W12)/INVOICE!$I$5,2)</f>
        <v>4.67</v>
      </c>
      <c r="AA12" s="1" t="s">
        <v>1940</v>
      </c>
      <c r="AB12" s="1" t="s">
        <v>93</v>
      </c>
      <c r="AC12" s="1" t="s">
        <v>1941</v>
      </c>
      <c r="AD12" s="1" t="s">
        <v>1992</v>
      </c>
      <c r="AE12" s="1" t="s">
        <v>1993</v>
      </c>
      <c r="AF12" s="1" t="s">
        <v>1994</v>
      </c>
      <c r="AG12" s="1" t="s">
        <v>615</v>
      </c>
      <c r="AH12" s="1" t="s">
        <v>61</v>
      </c>
      <c r="AI12" s="2">
        <v>1</v>
      </c>
      <c r="AJ12" s="3">
        <v>0.4</v>
      </c>
      <c r="AK12" s="3">
        <v>0.2</v>
      </c>
      <c r="AL12" s="3">
        <v>0.4</v>
      </c>
      <c r="AM12" s="1" t="s">
        <v>204</v>
      </c>
      <c r="AN12" s="3">
        <v>50.92</v>
      </c>
      <c r="AO12" s="1" t="s">
        <v>62</v>
      </c>
      <c r="AP12" s="1" t="s">
        <v>62</v>
      </c>
      <c r="AQ12" s="1" t="s">
        <v>62</v>
      </c>
      <c r="AR12" s="1" t="s">
        <v>62</v>
      </c>
      <c r="AS12" s="1" t="s">
        <v>62</v>
      </c>
      <c r="AT12" s="1" t="s">
        <v>1973</v>
      </c>
      <c r="AU12" s="1" t="s">
        <v>1974</v>
      </c>
      <c r="AV12" s="1" t="s">
        <v>1995</v>
      </c>
      <c r="AW12" s="1" t="s">
        <v>61</v>
      </c>
      <c r="AX12" s="1" t="s">
        <v>63</v>
      </c>
      <c r="AY12" s="1" t="s">
        <v>1996</v>
      </c>
      <c r="AZ12" s="1" t="s">
        <v>1997</v>
      </c>
      <c r="BA12" s="1" t="s">
        <v>1997</v>
      </c>
      <c r="BB12" s="1" t="s">
        <v>196</v>
      </c>
      <c r="BC12" s="1" t="s">
        <v>197</v>
      </c>
      <c r="BD12" s="1" t="s">
        <v>94</v>
      </c>
      <c r="BE12" s="1" t="s">
        <v>1978</v>
      </c>
      <c r="BF12" s="1" t="s">
        <v>64</v>
      </c>
      <c r="BG12" s="1" t="s">
        <v>61</v>
      </c>
      <c r="BH12" s="1" t="s">
        <v>648</v>
      </c>
    </row>
    <row r="13" spans="2:60" x14ac:dyDescent="0.3">
      <c r="B13" s="55">
        <f t="shared" si="6"/>
        <v>9</v>
      </c>
      <c r="C13" s="55" t="str">
        <f t="shared" si="7"/>
        <v>NRT</v>
      </c>
      <c r="D13" s="55" t="str">
        <f t="shared" si="1"/>
        <v>2025-09-02</v>
      </c>
      <c r="E13" s="55" t="str">
        <f t="shared" si="2"/>
        <v>82020034383</v>
      </c>
      <c r="F13" s="55" t="str">
        <f t="shared" si="2"/>
        <v>PJP029495866</v>
      </c>
      <c r="G13" s="53" t="str">
        <f t="shared" si="2"/>
        <v>이희재</v>
      </c>
      <c r="H13" s="53" t="str">
        <f t="shared" si="3"/>
        <v>목록(Manifest)</v>
      </c>
      <c r="I13" s="62">
        <f t="shared" si="3"/>
        <v>66.33</v>
      </c>
      <c r="J13" s="53" t="str">
        <f t="shared" si="8"/>
        <v>JAVIS (BRCH USA)</v>
      </c>
      <c r="K13" s="55">
        <f t="shared" si="4"/>
        <v>1</v>
      </c>
      <c r="L13" s="54">
        <f t="shared" si="4"/>
        <v>2.6</v>
      </c>
      <c r="M13" s="54">
        <f t="shared" si="4"/>
        <v>4</v>
      </c>
      <c r="N13" s="54">
        <f t="shared" si="4"/>
        <v>4</v>
      </c>
      <c r="O13" s="54">
        <f t="shared" si="9"/>
        <v>3</v>
      </c>
      <c r="P13" s="55" t="str">
        <f t="shared" si="10"/>
        <v>516284377125</v>
      </c>
      <c r="Q13" s="70">
        <f t="shared" si="11"/>
        <v>11560</v>
      </c>
      <c r="R13" s="58">
        <v>0</v>
      </c>
      <c r="S13" s="57">
        <f t="shared" si="5"/>
        <v>0</v>
      </c>
      <c r="T13" s="58">
        <v>0</v>
      </c>
      <c r="U13" s="58">
        <f>(IF(VLOOKUP(VLOOKUP(AN13,MAPPING!$B$16:$D$21,2,1),MAPPING!$C$16:$E$21,2,0)=7000,0,VLOOKUP(VLOOKUP(AN13,MAPPING!$B$16:$D$21,2,1),MAPPING!$C$16:$E$21,2,0)))</f>
        <v>0</v>
      </c>
      <c r="V13" s="58">
        <f>(K13*VLOOKUP(N13/K13,MAPPING!$B$23:$D$30,3,10))</f>
        <v>500</v>
      </c>
      <c r="W13" s="58">
        <f t="shared" si="12"/>
        <v>0</v>
      </c>
      <c r="X13" s="58">
        <f t="shared" si="13"/>
        <v>12060</v>
      </c>
      <c r="Y13" s="116">
        <f>ROUND(SUM(Q13:W13)/INVOICE!$I$5,2)</f>
        <v>8.65</v>
      </c>
      <c r="AA13" s="1" t="s">
        <v>1940</v>
      </c>
      <c r="AB13" s="1" t="s">
        <v>93</v>
      </c>
      <c r="AC13" s="1" t="s">
        <v>1941</v>
      </c>
      <c r="AD13" s="1" t="s">
        <v>1998</v>
      </c>
      <c r="AE13" s="1" t="s">
        <v>1999</v>
      </c>
      <c r="AF13" s="1" t="s">
        <v>2000</v>
      </c>
      <c r="AG13" s="1" t="s">
        <v>2001</v>
      </c>
      <c r="AH13" s="1" t="s">
        <v>61</v>
      </c>
      <c r="AI13" s="2">
        <v>1</v>
      </c>
      <c r="AJ13" s="3">
        <v>2.6</v>
      </c>
      <c r="AK13" s="3">
        <v>4</v>
      </c>
      <c r="AL13" s="3">
        <v>4</v>
      </c>
      <c r="AM13" s="1" t="s">
        <v>204</v>
      </c>
      <c r="AN13" s="3">
        <v>66.33</v>
      </c>
      <c r="AO13" s="1" t="s">
        <v>62</v>
      </c>
      <c r="AP13" s="1" t="s">
        <v>62</v>
      </c>
      <c r="AQ13" s="1" t="s">
        <v>62</v>
      </c>
      <c r="AR13" s="1" t="s">
        <v>62</v>
      </c>
      <c r="AS13" s="1" t="s">
        <v>62</v>
      </c>
      <c r="AT13" s="1" t="s">
        <v>1973</v>
      </c>
      <c r="AU13" s="1" t="s">
        <v>1974</v>
      </c>
      <c r="AV13" s="1" t="s">
        <v>2002</v>
      </c>
      <c r="AW13" s="1" t="s">
        <v>61</v>
      </c>
      <c r="AX13" s="1" t="s">
        <v>63</v>
      </c>
      <c r="AY13" s="1" t="s">
        <v>2003</v>
      </c>
      <c r="AZ13" s="1" t="s">
        <v>2004</v>
      </c>
      <c r="BA13" s="1" t="s">
        <v>2004</v>
      </c>
      <c r="BB13" s="1" t="s">
        <v>196</v>
      </c>
      <c r="BC13" s="1" t="s">
        <v>197</v>
      </c>
      <c r="BD13" s="1" t="s">
        <v>94</v>
      </c>
      <c r="BE13" s="1" t="s">
        <v>1978</v>
      </c>
      <c r="BF13" s="1" t="s">
        <v>64</v>
      </c>
      <c r="BG13" s="1" t="s">
        <v>61</v>
      </c>
      <c r="BH13" s="1" t="s">
        <v>648</v>
      </c>
    </row>
    <row r="14" spans="2:60" x14ac:dyDescent="0.3">
      <c r="B14" s="55">
        <f t="shared" si="6"/>
        <v>10</v>
      </c>
      <c r="C14" s="55" t="str">
        <f t="shared" si="7"/>
        <v>NRT</v>
      </c>
      <c r="D14" s="55" t="str">
        <f t="shared" si="1"/>
        <v>2025-09-02</v>
      </c>
      <c r="E14" s="55" t="str">
        <f t="shared" si="2"/>
        <v>82020034383</v>
      </c>
      <c r="F14" s="55" t="str">
        <f t="shared" si="2"/>
        <v>PJP029495168</v>
      </c>
      <c r="G14" s="53" t="str">
        <f t="shared" si="2"/>
        <v>정재석</v>
      </c>
      <c r="H14" s="53" t="str">
        <f t="shared" si="3"/>
        <v>일반(목록배제,Normal-Manifest Exception)</v>
      </c>
      <c r="I14" s="62">
        <f t="shared" si="3"/>
        <v>65.38</v>
      </c>
      <c r="J14" s="53" t="str">
        <f t="shared" si="8"/>
        <v>JAVIS (BRCH USA)</v>
      </c>
      <c r="K14" s="55">
        <f t="shared" si="4"/>
        <v>1</v>
      </c>
      <c r="L14" s="54">
        <f t="shared" si="4"/>
        <v>0.65</v>
      </c>
      <c r="M14" s="54">
        <f t="shared" si="4"/>
        <v>1.2</v>
      </c>
      <c r="N14" s="54">
        <f t="shared" si="4"/>
        <v>1.2</v>
      </c>
      <c r="O14" s="54">
        <f t="shared" si="9"/>
        <v>1</v>
      </c>
      <c r="P14" s="55" t="str">
        <f t="shared" si="10"/>
        <v>516284370140</v>
      </c>
      <c r="Q14" s="70">
        <f t="shared" si="11"/>
        <v>7520</v>
      </c>
      <c r="R14" s="58">
        <v>0</v>
      </c>
      <c r="S14" s="57">
        <f t="shared" si="5"/>
        <v>0</v>
      </c>
      <c r="T14" s="58">
        <v>0</v>
      </c>
      <c r="U14" s="58">
        <f>(IF(VLOOKUP(VLOOKUP(AN14,MAPPING!$B$16:$D$21,2,1),MAPPING!$C$16:$E$21,2,0)=7000,0,VLOOKUP(VLOOKUP(AN14,MAPPING!$B$16:$D$21,2,1),MAPPING!$C$16:$E$21,2,0)))</f>
        <v>0</v>
      </c>
      <c r="V14" s="58">
        <f>(K14*VLOOKUP(N14/K14,MAPPING!$B$23:$D$30,3,10))</f>
        <v>0</v>
      </c>
      <c r="W14" s="58">
        <f t="shared" si="12"/>
        <v>0</v>
      </c>
      <c r="X14" s="58">
        <f t="shared" si="13"/>
        <v>7520</v>
      </c>
      <c r="Y14" s="116">
        <f>ROUND(SUM(Q14:W14)/INVOICE!$I$5,2)</f>
        <v>5.39</v>
      </c>
      <c r="AA14" s="1" t="s">
        <v>1940</v>
      </c>
      <c r="AB14" s="1" t="s">
        <v>93</v>
      </c>
      <c r="AC14" s="1" t="s">
        <v>1941</v>
      </c>
      <c r="AD14" s="1" t="s">
        <v>2005</v>
      </c>
      <c r="AE14" s="1" t="s">
        <v>2006</v>
      </c>
      <c r="AF14" s="1" t="s">
        <v>2007</v>
      </c>
      <c r="AG14" s="1" t="s">
        <v>258</v>
      </c>
      <c r="AH14" s="1" t="s">
        <v>61</v>
      </c>
      <c r="AI14" s="2">
        <v>1</v>
      </c>
      <c r="AJ14" s="3">
        <v>0.65</v>
      </c>
      <c r="AK14" s="3">
        <v>1.2</v>
      </c>
      <c r="AL14" s="3">
        <v>1.2</v>
      </c>
      <c r="AM14" s="1" t="s">
        <v>66</v>
      </c>
      <c r="AN14" s="3">
        <v>65.38</v>
      </c>
      <c r="AO14" s="1" t="s">
        <v>62</v>
      </c>
      <c r="AP14" s="1" t="s">
        <v>62</v>
      </c>
      <c r="AQ14" s="1" t="s">
        <v>62</v>
      </c>
      <c r="AR14" s="1" t="s">
        <v>62</v>
      </c>
      <c r="AS14" s="1" t="s">
        <v>62</v>
      </c>
      <c r="AT14" s="1" t="s">
        <v>1973</v>
      </c>
      <c r="AU14" s="1" t="s">
        <v>1974</v>
      </c>
      <c r="AV14" s="1" t="s">
        <v>2002</v>
      </c>
      <c r="AW14" s="1" t="s">
        <v>61</v>
      </c>
      <c r="AX14" s="1" t="s">
        <v>63</v>
      </c>
      <c r="AY14" s="1" t="s">
        <v>2008</v>
      </c>
      <c r="AZ14" s="1" t="s">
        <v>2009</v>
      </c>
      <c r="BA14" s="1" t="s">
        <v>2009</v>
      </c>
      <c r="BB14" s="1" t="s">
        <v>196</v>
      </c>
      <c r="BC14" s="1" t="s">
        <v>197</v>
      </c>
      <c r="BD14" s="1" t="s">
        <v>94</v>
      </c>
      <c r="BE14" s="1" t="s">
        <v>1978</v>
      </c>
      <c r="BF14" s="1" t="s">
        <v>64</v>
      </c>
      <c r="BG14" s="1" t="s">
        <v>61</v>
      </c>
      <c r="BH14" s="1" t="s">
        <v>648</v>
      </c>
    </row>
    <row r="15" spans="2:60" x14ac:dyDescent="0.3">
      <c r="B15" s="55">
        <f t="shared" si="6"/>
        <v>11</v>
      </c>
      <c r="C15" s="55" t="str">
        <f t="shared" si="7"/>
        <v>NRT</v>
      </c>
      <c r="D15" s="55" t="str">
        <f t="shared" si="1"/>
        <v>2025-09-02</v>
      </c>
      <c r="E15" s="55" t="str">
        <f t="shared" si="2"/>
        <v>82020034383</v>
      </c>
      <c r="F15" s="55" t="str">
        <f t="shared" si="2"/>
        <v>PJP029495879</v>
      </c>
      <c r="G15" s="53" t="str">
        <f t="shared" si="2"/>
        <v>박하람</v>
      </c>
      <c r="H15" s="53" t="str">
        <f t="shared" si="3"/>
        <v>목록(Manifest)</v>
      </c>
      <c r="I15" s="62">
        <f t="shared" si="3"/>
        <v>112.77</v>
      </c>
      <c r="J15" s="53" t="str">
        <f t="shared" si="8"/>
        <v>JAVIS (BRCH USA)</v>
      </c>
      <c r="K15" s="55">
        <f t="shared" si="4"/>
        <v>1</v>
      </c>
      <c r="L15" s="54">
        <f t="shared" si="4"/>
        <v>0.6</v>
      </c>
      <c r="M15" s="54">
        <f t="shared" si="4"/>
        <v>1.7</v>
      </c>
      <c r="N15" s="54">
        <f t="shared" si="4"/>
        <v>1.7</v>
      </c>
      <c r="O15" s="54">
        <f t="shared" si="9"/>
        <v>1</v>
      </c>
      <c r="P15" s="55" t="str">
        <f t="shared" si="10"/>
        <v>516284377254</v>
      </c>
      <c r="Q15" s="70">
        <f t="shared" si="11"/>
        <v>7520</v>
      </c>
      <c r="R15" s="58">
        <v>0</v>
      </c>
      <c r="S15" s="57">
        <f t="shared" si="5"/>
        <v>0</v>
      </c>
      <c r="T15" s="58">
        <v>0</v>
      </c>
      <c r="U15" s="58">
        <f>(IF(VLOOKUP(VLOOKUP(AN15,MAPPING!$B$16:$D$21,2,1),MAPPING!$C$16:$E$21,2,0)=7000,0,VLOOKUP(VLOOKUP(AN15,MAPPING!$B$16:$D$21,2,1),MAPPING!$C$16:$E$21,2,0)))</f>
        <v>0</v>
      </c>
      <c r="V15" s="58">
        <f>(K15*VLOOKUP(N15/K15,MAPPING!$B$23:$D$30,3,10))</f>
        <v>0</v>
      </c>
      <c r="W15" s="58">
        <f t="shared" si="12"/>
        <v>0</v>
      </c>
      <c r="X15" s="58">
        <f t="shared" si="13"/>
        <v>7520</v>
      </c>
      <c r="Y15" s="116">
        <f>ROUND(SUM(Q15:W15)/INVOICE!$I$5,2)</f>
        <v>5.39</v>
      </c>
      <c r="AA15" s="1" t="s">
        <v>1940</v>
      </c>
      <c r="AB15" s="1" t="s">
        <v>93</v>
      </c>
      <c r="AC15" s="1" t="s">
        <v>1941</v>
      </c>
      <c r="AD15" s="1" t="s">
        <v>2010</v>
      </c>
      <c r="AE15" s="1" t="s">
        <v>2011</v>
      </c>
      <c r="AF15" s="1" t="s">
        <v>2012</v>
      </c>
      <c r="AG15" s="1" t="s">
        <v>2013</v>
      </c>
      <c r="AH15" s="1" t="s">
        <v>61</v>
      </c>
      <c r="AI15" s="2">
        <v>1</v>
      </c>
      <c r="AJ15" s="3">
        <v>0.6</v>
      </c>
      <c r="AK15" s="3">
        <v>1.7</v>
      </c>
      <c r="AL15" s="3">
        <v>1.7</v>
      </c>
      <c r="AM15" s="1" t="s">
        <v>204</v>
      </c>
      <c r="AN15" s="3">
        <v>112.77</v>
      </c>
      <c r="AO15" s="1" t="s">
        <v>62</v>
      </c>
      <c r="AP15" s="1" t="s">
        <v>62</v>
      </c>
      <c r="AQ15" s="1" t="s">
        <v>62</v>
      </c>
      <c r="AR15" s="1" t="s">
        <v>62</v>
      </c>
      <c r="AS15" s="1" t="s">
        <v>62</v>
      </c>
      <c r="AT15" s="1" t="s">
        <v>1973</v>
      </c>
      <c r="AU15" s="1" t="s">
        <v>1974</v>
      </c>
      <c r="AV15" s="1" t="s">
        <v>2014</v>
      </c>
      <c r="AW15" s="1" t="s">
        <v>61</v>
      </c>
      <c r="AX15" s="1" t="s">
        <v>63</v>
      </c>
      <c r="AY15" s="1" t="s">
        <v>2015</v>
      </c>
      <c r="AZ15" s="1" t="s">
        <v>2016</v>
      </c>
      <c r="BA15" s="1" t="s">
        <v>2016</v>
      </c>
      <c r="BB15" s="1" t="s">
        <v>196</v>
      </c>
      <c r="BC15" s="1" t="s">
        <v>197</v>
      </c>
      <c r="BD15" s="1" t="s">
        <v>94</v>
      </c>
      <c r="BE15" s="1" t="s">
        <v>1978</v>
      </c>
      <c r="BF15" s="1" t="s">
        <v>64</v>
      </c>
      <c r="BG15" s="1" t="s">
        <v>61</v>
      </c>
      <c r="BH15" s="1" t="s">
        <v>648</v>
      </c>
    </row>
    <row r="16" spans="2:60" x14ac:dyDescent="0.3">
      <c r="B16" s="55">
        <f t="shared" si="6"/>
        <v>12</v>
      </c>
      <c r="C16" s="55" t="str">
        <f t="shared" si="7"/>
        <v>NRT</v>
      </c>
      <c r="D16" s="55" t="str">
        <f t="shared" si="1"/>
        <v>2025-09-02</v>
      </c>
      <c r="E16" s="55" t="str">
        <f t="shared" si="2"/>
        <v>82020034383</v>
      </c>
      <c r="F16" s="55" t="str">
        <f t="shared" si="2"/>
        <v>PJP029495929</v>
      </c>
      <c r="G16" s="53" t="str">
        <f t="shared" si="2"/>
        <v>민아람</v>
      </c>
      <c r="H16" s="53" t="str">
        <f t="shared" si="3"/>
        <v>목록(Manifest)</v>
      </c>
      <c r="I16" s="62">
        <f t="shared" si="3"/>
        <v>44.89</v>
      </c>
      <c r="J16" s="53" t="str">
        <f t="shared" si="8"/>
        <v>JAVIS (BRCH USA)</v>
      </c>
      <c r="K16" s="55">
        <f t="shared" si="4"/>
        <v>1</v>
      </c>
      <c r="L16" s="54">
        <f t="shared" si="4"/>
        <v>0.6</v>
      </c>
      <c r="M16" s="54">
        <f t="shared" si="4"/>
        <v>2.2999999999999998</v>
      </c>
      <c r="N16" s="54">
        <f t="shared" si="4"/>
        <v>2.2999999999999998</v>
      </c>
      <c r="O16" s="54">
        <f t="shared" si="9"/>
        <v>1</v>
      </c>
      <c r="P16" s="55" t="str">
        <f t="shared" si="10"/>
        <v>516284377755</v>
      </c>
      <c r="Q16" s="70">
        <f t="shared" si="11"/>
        <v>7520</v>
      </c>
      <c r="R16" s="58">
        <v>0</v>
      </c>
      <c r="S16" s="57">
        <f t="shared" si="5"/>
        <v>0</v>
      </c>
      <c r="T16" s="58">
        <v>0</v>
      </c>
      <c r="U16" s="58">
        <f>(IF(VLOOKUP(VLOOKUP(AN16,MAPPING!$B$16:$D$21,2,1),MAPPING!$C$16:$E$21,2,0)=7000,0,VLOOKUP(VLOOKUP(AN16,MAPPING!$B$16:$D$21,2,1),MAPPING!$C$16:$E$21,2,0)))</f>
        <v>0</v>
      </c>
      <c r="V16" s="58">
        <f>(K16*VLOOKUP(N16/K16,MAPPING!$B$23:$D$30,3,10))</f>
        <v>500</v>
      </c>
      <c r="W16" s="58">
        <f t="shared" si="12"/>
        <v>0</v>
      </c>
      <c r="X16" s="58">
        <f t="shared" si="13"/>
        <v>8020</v>
      </c>
      <c r="Y16" s="116">
        <f>ROUND(SUM(Q16:W16)/INVOICE!$I$5,2)</f>
        <v>5.75</v>
      </c>
      <c r="AA16" s="1" t="s">
        <v>1940</v>
      </c>
      <c r="AB16" s="1" t="s">
        <v>93</v>
      </c>
      <c r="AC16" s="1" t="s">
        <v>1941</v>
      </c>
      <c r="AD16" s="1" t="s">
        <v>2017</v>
      </c>
      <c r="AE16" s="1" t="s">
        <v>2018</v>
      </c>
      <c r="AF16" s="1" t="s">
        <v>2019</v>
      </c>
      <c r="AG16" s="1" t="s">
        <v>509</v>
      </c>
      <c r="AH16" s="1" t="s">
        <v>61</v>
      </c>
      <c r="AI16" s="2">
        <v>1</v>
      </c>
      <c r="AJ16" s="3">
        <v>0.6</v>
      </c>
      <c r="AK16" s="3">
        <v>2.2999999999999998</v>
      </c>
      <c r="AL16" s="3">
        <v>2.2999999999999998</v>
      </c>
      <c r="AM16" s="1" t="s">
        <v>204</v>
      </c>
      <c r="AN16" s="3">
        <v>44.89</v>
      </c>
      <c r="AO16" s="1" t="s">
        <v>62</v>
      </c>
      <c r="AP16" s="1" t="s">
        <v>62</v>
      </c>
      <c r="AQ16" s="1" t="s">
        <v>62</v>
      </c>
      <c r="AR16" s="1" t="s">
        <v>62</v>
      </c>
      <c r="AS16" s="1" t="s">
        <v>62</v>
      </c>
      <c r="AT16" s="1" t="s">
        <v>1973</v>
      </c>
      <c r="AU16" s="1" t="s">
        <v>1974</v>
      </c>
      <c r="AV16" s="1" t="s">
        <v>2020</v>
      </c>
      <c r="AW16" s="1" t="s">
        <v>61</v>
      </c>
      <c r="AX16" s="1" t="s">
        <v>63</v>
      </c>
      <c r="AY16" s="1" t="s">
        <v>2021</v>
      </c>
      <c r="AZ16" s="1" t="s">
        <v>2022</v>
      </c>
      <c r="BA16" s="1" t="s">
        <v>2022</v>
      </c>
      <c r="BB16" s="1" t="s">
        <v>196</v>
      </c>
      <c r="BC16" s="1" t="s">
        <v>197</v>
      </c>
      <c r="BD16" s="1" t="s">
        <v>94</v>
      </c>
      <c r="BE16" s="1" t="s">
        <v>1978</v>
      </c>
      <c r="BF16" s="1" t="s">
        <v>64</v>
      </c>
      <c r="BG16" s="1" t="s">
        <v>61</v>
      </c>
      <c r="BH16" s="1" t="s">
        <v>648</v>
      </c>
    </row>
    <row r="17" spans="2:60" x14ac:dyDescent="0.3">
      <c r="B17" s="55">
        <f t="shared" si="6"/>
        <v>13</v>
      </c>
      <c r="C17" s="55" t="str">
        <f t="shared" si="7"/>
        <v>NRT</v>
      </c>
      <c r="D17" s="55" t="str">
        <f t="shared" si="1"/>
        <v>2025-09-02</v>
      </c>
      <c r="E17" s="55" t="str">
        <f t="shared" si="2"/>
        <v>82020034383</v>
      </c>
      <c r="F17" s="55" t="str">
        <f t="shared" si="2"/>
        <v>PJP029495582</v>
      </c>
      <c r="G17" s="53" t="str">
        <f t="shared" si="2"/>
        <v>이용현</v>
      </c>
      <c r="H17" s="53" t="str">
        <f t="shared" si="3"/>
        <v>목록(Manifest)</v>
      </c>
      <c r="I17" s="62">
        <f t="shared" si="3"/>
        <v>43.42</v>
      </c>
      <c r="J17" s="53" t="str">
        <f t="shared" si="8"/>
        <v>JAVIS (BRCH USA)</v>
      </c>
      <c r="K17" s="55">
        <f t="shared" si="4"/>
        <v>1</v>
      </c>
      <c r="L17" s="54">
        <f t="shared" si="4"/>
        <v>0.5</v>
      </c>
      <c r="M17" s="54">
        <f t="shared" si="4"/>
        <v>1.1000000000000001</v>
      </c>
      <c r="N17" s="54">
        <f t="shared" si="4"/>
        <v>1.1000000000000001</v>
      </c>
      <c r="O17" s="54">
        <f t="shared" si="9"/>
        <v>0.5</v>
      </c>
      <c r="P17" s="55" t="str">
        <f t="shared" si="10"/>
        <v>516284374281</v>
      </c>
      <c r="Q17" s="70">
        <f t="shared" si="11"/>
        <v>6510</v>
      </c>
      <c r="R17" s="58">
        <v>0</v>
      </c>
      <c r="S17" s="57">
        <f t="shared" si="5"/>
        <v>0</v>
      </c>
      <c r="T17" s="58">
        <v>0</v>
      </c>
      <c r="U17" s="58">
        <f>(IF(VLOOKUP(VLOOKUP(AN17,MAPPING!$B$16:$D$21,2,1),MAPPING!$C$16:$E$21,2,0)=7000,0,VLOOKUP(VLOOKUP(AN17,MAPPING!$B$16:$D$21,2,1),MAPPING!$C$16:$E$21,2,0)))</f>
        <v>0</v>
      </c>
      <c r="V17" s="58">
        <f>(K17*VLOOKUP(N17/K17,MAPPING!$B$23:$D$30,3,10))</f>
        <v>0</v>
      </c>
      <c r="W17" s="58">
        <f t="shared" si="12"/>
        <v>0</v>
      </c>
      <c r="X17" s="58">
        <f t="shared" si="13"/>
        <v>6510</v>
      </c>
      <c r="Y17" s="116">
        <f>ROUND(SUM(Q17:W17)/INVOICE!$I$5,2)</f>
        <v>4.67</v>
      </c>
      <c r="AA17" s="1" t="s">
        <v>1940</v>
      </c>
      <c r="AB17" s="1" t="s">
        <v>93</v>
      </c>
      <c r="AC17" s="1" t="s">
        <v>1941</v>
      </c>
      <c r="AD17" s="1" t="s">
        <v>2023</v>
      </c>
      <c r="AE17" s="1" t="s">
        <v>742</v>
      </c>
      <c r="AF17" s="1" t="s">
        <v>2024</v>
      </c>
      <c r="AG17" s="1" t="s">
        <v>2025</v>
      </c>
      <c r="AH17" s="1" t="s">
        <v>61</v>
      </c>
      <c r="AI17" s="2">
        <v>1</v>
      </c>
      <c r="AJ17" s="3">
        <v>0.5</v>
      </c>
      <c r="AK17" s="3">
        <v>1.1000000000000001</v>
      </c>
      <c r="AL17" s="3">
        <v>1.1000000000000001</v>
      </c>
      <c r="AM17" s="1" t="s">
        <v>204</v>
      </c>
      <c r="AN17" s="3">
        <v>43.42</v>
      </c>
      <c r="AO17" s="1" t="s">
        <v>62</v>
      </c>
      <c r="AP17" s="1" t="s">
        <v>62</v>
      </c>
      <c r="AQ17" s="1" t="s">
        <v>62</v>
      </c>
      <c r="AR17" s="1" t="s">
        <v>62</v>
      </c>
      <c r="AS17" s="1" t="s">
        <v>62</v>
      </c>
      <c r="AT17" s="1" t="s">
        <v>1973</v>
      </c>
      <c r="AU17" s="1" t="s">
        <v>1974</v>
      </c>
      <c r="AV17" s="1" t="s">
        <v>2026</v>
      </c>
      <c r="AW17" s="1" t="s">
        <v>61</v>
      </c>
      <c r="AX17" s="1" t="s">
        <v>63</v>
      </c>
      <c r="AY17" s="1" t="s">
        <v>2027</v>
      </c>
      <c r="AZ17" s="1" t="s">
        <v>2028</v>
      </c>
      <c r="BA17" s="1" t="s">
        <v>2028</v>
      </c>
      <c r="BB17" s="1" t="s">
        <v>196</v>
      </c>
      <c r="BC17" s="1" t="s">
        <v>197</v>
      </c>
      <c r="BD17" s="1" t="s">
        <v>94</v>
      </c>
      <c r="BE17" s="1" t="s">
        <v>1978</v>
      </c>
      <c r="BF17" s="1" t="s">
        <v>64</v>
      </c>
      <c r="BG17" s="1" t="s">
        <v>61</v>
      </c>
      <c r="BH17" s="1" t="s">
        <v>648</v>
      </c>
    </row>
    <row r="18" spans="2:60" x14ac:dyDescent="0.3">
      <c r="B18" s="55">
        <f t="shared" si="6"/>
        <v>14</v>
      </c>
      <c r="C18" s="55" t="str">
        <f t="shared" si="7"/>
        <v>NRT</v>
      </c>
      <c r="D18" s="55" t="str">
        <f t="shared" si="1"/>
        <v>2025-09-02</v>
      </c>
      <c r="E18" s="55" t="str">
        <f t="shared" si="2"/>
        <v>82020034383</v>
      </c>
      <c r="F18" s="55" t="str">
        <f t="shared" si="2"/>
        <v>PJP029495848</v>
      </c>
      <c r="G18" s="53" t="str">
        <f t="shared" si="2"/>
        <v>성가희</v>
      </c>
      <c r="H18" s="53" t="str">
        <f t="shared" si="3"/>
        <v>목록(Manifest)</v>
      </c>
      <c r="I18" s="62">
        <f t="shared" si="3"/>
        <v>62.24</v>
      </c>
      <c r="J18" s="53" t="str">
        <f t="shared" si="8"/>
        <v>JAVIS (BRCH USA)</v>
      </c>
      <c r="K18" s="55">
        <f t="shared" si="4"/>
        <v>1</v>
      </c>
      <c r="L18" s="54">
        <f t="shared" si="4"/>
        <v>0.65</v>
      </c>
      <c r="M18" s="54">
        <f t="shared" si="4"/>
        <v>1.1000000000000001</v>
      </c>
      <c r="N18" s="54">
        <f t="shared" si="4"/>
        <v>1.1000000000000001</v>
      </c>
      <c r="O18" s="54">
        <f t="shared" si="9"/>
        <v>1</v>
      </c>
      <c r="P18" s="55" t="str">
        <f t="shared" si="10"/>
        <v>516284376941</v>
      </c>
      <c r="Q18" s="70">
        <f t="shared" si="11"/>
        <v>7520</v>
      </c>
      <c r="R18" s="58">
        <v>0</v>
      </c>
      <c r="S18" s="57">
        <f t="shared" si="5"/>
        <v>0</v>
      </c>
      <c r="T18" s="58">
        <v>0</v>
      </c>
      <c r="U18" s="58">
        <f>(IF(VLOOKUP(VLOOKUP(AN18,MAPPING!$B$16:$D$21,2,1),MAPPING!$C$16:$E$21,2,0)=7000,0,VLOOKUP(VLOOKUP(AN18,MAPPING!$B$16:$D$21,2,1),MAPPING!$C$16:$E$21,2,0)))</f>
        <v>0</v>
      </c>
      <c r="V18" s="58">
        <f>(K18*VLOOKUP(N18/K18,MAPPING!$B$23:$D$30,3,10))</f>
        <v>0</v>
      </c>
      <c r="W18" s="58">
        <f t="shared" si="12"/>
        <v>0</v>
      </c>
      <c r="X18" s="58">
        <f t="shared" si="13"/>
        <v>7520</v>
      </c>
      <c r="Y18" s="116">
        <f>ROUND(SUM(Q18:W18)/INVOICE!$I$5,2)</f>
        <v>5.39</v>
      </c>
      <c r="AA18" s="1" t="s">
        <v>1940</v>
      </c>
      <c r="AB18" s="1" t="s">
        <v>93</v>
      </c>
      <c r="AC18" s="1" t="s">
        <v>1941</v>
      </c>
      <c r="AD18" s="1" t="s">
        <v>2029</v>
      </c>
      <c r="AE18" s="1" t="s">
        <v>2030</v>
      </c>
      <c r="AF18" s="1" t="s">
        <v>2031</v>
      </c>
      <c r="AG18" s="1" t="s">
        <v>2032</v>
      </c>
      <c r="AH18" s="1" t="s">
        <v>61</v>
      </c>
      <c r="AI18" s="2">
        <v>1</v>
      </c>
      <c r="AJ18" s="3">
        <v>0.65</v>
      </c>
      <c r="AK18" s="3">
        <v>1.1000000000000001</v>
      </c>
      <c r="AL18" s="3">
        <v>1.1000000000000001</v>
      </c>
      <c r="AM18" s="1" t="s">
        <v>204</v>
      </c>
      <c r="AN18" s="3">
        <v>62.24</v>
      </c>
      <c r="AO18" s="1" t="s">
        <v>62</v>
      </c>
      <c r="AP18" s="1" t="s">
        <v>62</v>
      </c>
      <c r="AQ18" s="1" t="s">
        <v>62</v>
      </c>
      <c r="AR18" s="1" t="s">
        <v>62</v>
      </c>
      <c r="AS18" s="1" t="s">
        <v>62</v>
      </c>
      <c r="AT18" s="1" t="s">
        <v>1973</v>
      </c>
      <c r="AU18" s="1" t="s">
        <v>1974</v>
      </c>
      <c r="AV18" s="1" t="s">
        <v>2033</v>
      </c>
      <c r="AW18" s="1" t="s">
        <v>61</v>
      </c>
      <c r="AX18" s="1" t="s">
        <v>63</v>
      </c>
      <c r="AY18" s="1" t="s">
        <v>2034</v>
      </c>
      <c r="AZ18" s="1" t="s">
        <v>2035</v>
      </c>
      <c r="BA18" s="1" t="s">
        <v>2035</v>
      </c>
      <c r="BB18" s="1" t="s">
        <v>196</v>
      </c>
      <c r="BC18" s="1" t="s">
        <v>197</v>
      </c>
      <c r="BD18" s="1" t="s">
        <v>94</v>
      </c>
      <c r="BE18" s="1" t="s">
        <v>1978</v>
      </c>
      <c r="BF18" s="1" t="s">
        <v>64</v>
      </c>
      <c r="BG18" s="1" t="s">
        <v>61</v>
      </c>
      <c r="BH18" s="1" t="s">
        <v>648</v>
      </c>
    </row>
    <row r="19" spans="2:60" x14ac:dyDescent="0.3">
      <c r="B19" s="55">
        <f t="shared" si="6"/>
        <v>15</v>
      </c>
      <c r="C19" s="55" t="str">
        <f t="shared" si="7"/>
        <v>NRT</v>
      </c>
      <c r="D19" s="55" t="str">
        <f t="shared" si="1"/>
        <v>2025-09-02</v>
      </c>
      <c r="E19" s="55" t="str">
        <f t="shared" si="2"/>
        <v>82020034383</v>
      </c>
      <c r="F19" s="55" t="str">
        <f t="shared" si="2"/>
        <v>PJP029495847</v>
      </c>
      <c r="G19" s="53" t="str">
        <f t="shared" si="2"/>
        <v>한진규</v>
      </c>
      <c r="H19" s="53" t="str">
        <f t="shared" si="3"/>
        <v>목록(Manifest)</v>
      </c>
      <c r="I19" s="62">
        <f t="shared" si="3"/>
        <v>133.99</v>
      </c>
      <c r="J19" s="53" t="str">
        <f t="shared" si="8"/>
        <v>JAVIS (BRCH USA)</v>
      </c>
      <c r="K19" s="55">
        <f t="shared" si="4"/>
        <v>1</v>
      </c>
      <c r="L19" s="54">
        <f t="shared" si="4"/>
        <v>1.1000000000000001</v>
      </c>
      <c r="M19" s="54">
        <f t="shared" si="4"/>
        <v>2.4</v>
      </c>
      <c r="N19" s="54">
        <f t="shared" si="4"/>
        <v>2.4</v>
      </c>
      <c r="O19" s="54">
        <f t="shared" si="9"/>
        <v>1.5</v>
      </c>
      <c r="P19" s="55" t="str">
        <f t="shared" si="10"/>
        <v>516284376930</v>
      </c>
      <c r="Q19" s="70">
        <f t="shared" si="11"/>
        <v>8530</v>
      </c>
      <c r="R19" s="58">
        <v>0</v>
      </c>
      <c r="S19" s="57">
        <f t="shared" si="5"/>
        <v>0</v>
      </c>
      <c r="T19" s="58">
        <v>0</v>
      </c>
      <c r="U19" s="58">
        <f>(IF(VLOOKUP(VLOOKUP(AN19,MAPPING!$B$16:$D$21,2,1),MAPPING!$C$16:$E$21,2,0)=7000,0,VLOOKUP(VLOOKUP(AN19,MAPPING!$B$16:$D$21,2,1),MAPPING!$C$16:$E$21,2,0)))</f>
        <v>0</v>
      </c>
      <c r="V19" s="58">
        <f>(K19*VLOOKUP(N19/K19,MAPPING!$B$23:$D$30,3,10))</f>
        <v>500</v>
      </c>
      <c r="W19" s="58">
        <f t="shared" si="12"/>
        <v>0</v>
      </c>
      <c r="X19" s="58">
        <f t="shared" si="13"/>
        <v>9030</v>
      </c>
      <c r="Y19" s="116">
        <f>ROUND(SUM(Q19:W19)/INVOICE!$I$5,2)</f>
        <v>6.48</v>
      </c>
      <c r="AA19" s="1" t="s">
        <v>1940</v>
      </c>
      <c r="AB19" s="1" t="s">
        <v>93</v>
      </c>
      <c r="AC19" s="1" t="s">
        <v>1941</v>
      </c>
      <c r="AD19" s="1" t="s">
        <v>2036</v>
      </c>
      <c r="AE19" s="1" t="s">
        <v>2037</v>
      </c>
      <c r="AF19" s="1" t="s">
        <v>2038</v>
      </c>
      <c r="AG19" s="1" t="s">
        <v>2039</v>
      </c>
      <c r="AH19" s="1" t="s">
        <v>61</v>
      </c>
      <c r="AI19" s="2">
        <v>1</v>
      </c>
      <c r="AJ19" s="3">
        <v>1.1000000000000001</v>
      </c>
      <c r="AK19" s="3">
        <v>2.4</v>
      </c>
      <c r="AL19" s="3">
        <v>2.4</v>
      </c>
      <c r="AM19" s="1" t="s">
        <v>204</v>
      </c>
      <c r="AN19" s="3">
        <v>133.99</v>
      </c>
      <c r="AO19" s="1" t="s">
        <v>62</v>
      </c>
      <c r="AP19" s="1" t="s">
        <v>62</v>
      </c>
      <c r="AQ19" s="1" t="s">
        <v>62</v>
      </c>
      <c r="AR19" s="1" t="s">
        <v>62</v>
      </c>
      <c r="AS19" s="1" t="s">
        <v>62</v>
      </c>
      <c r="AT19" s="1" t="s">
        <v>1973</v>
      </c>
      <c r="AU19" s="1" t="s">
        <v>1974</v>
      </c>
      <c r="AV19" s="1" t="s">
        <v>2002</v>
      </c>
      <c r="AW19" s="1" t="s">
        <v>61</v>
      </c>
      <c r="AX19" s="1" t="s">
        <v>63</v>
      </c>
      <c r="AY19" s="1" t="s">
        <v>2040</v>
      </c>
      <c r="AZ19" s="1" t="s">
        <v>2041</v>
      </c>
      <c r="BA19" s="1" t="s">
        <v>2041</v>
      </c>
      <c r="BB19" s="1" t="s">
        <v>196</v>
      </c>
      <c r="BC19" s="1" t="s">
        <v>197</v>
      </c>
      <c r="BD19" s="1" t="s">
        <v>94</v>
      </c>
      <c r="BE19" s="1" t="s">
        <v>1978</v>
      </c>
      <c r="BF19" s="1" t="s">
        <v>64</v>
      </c>
      <c r="BG19" s="1" t="s">
        <v>61</v>
      </c>
      <c r="BH19" s="1" t="s">
        <v>648</v>
      </c>
    </row>
    <row r="20" spans="2:60" x14ac:dyDescent="0.3">
      <c r="B20" s="55">
        <f t="shared" si="6"/>
        <v>16</v>
      </c>
      <c r="C20" s="55" t="str">
        <f t="shared" si="7"/>
        <v>NRT</v>
      </c>
      <c r="D20" s="55" t="str">
        <f t="shared" si="1"/>
        <v>2025-09-02</v>
      </c>
      <c r="E20" s="55" t="str">
        <f t="shared" si="2"/>
        <v>82020034383</v>
      </c>
      <c r="F20" s="55" t="str">
        <f t="shared" si="2"/>
        <v>PJP029495142</v>
      </c>
      <c r="G20" s="53" t="str">
        <f t="shared" si="2"/>
        <v>정희원</v>
      </c>
      <c r="H20" s="53" t="str">
        <f t="shared" si="3"/>
        <v>목록(Manifest)</v>
      </c>
      <c r="I20" s="62">
        <f t="shared" si="3"/>
        <v>29.16</v>
      </c>
      <c r="J20" s="53" t="str">
        <f t="shared" si="8"/>
        <v>JAVIS (BRCH USA)</v>
      </c>
      <c r="K20" s="55">
        <f t="shared" si="4"/>
        <v>1</v>
      </c>
      <c r="L20" s="54">
        <f t="shared" si="4"/>
        <v>0.15</v>
      </c>
      <c r="M20" s="54">
        <f t="shared" si="4"/>
        <v>0.2</v>
      </c>
      <c r="N20" s="54">
        <f t="shared" si="4"/>
        <v>0.2</v>
      </c>
      <c r="O20" s="54">
        <f t="shared" si="9"/>
        <v>0.5</v>
      </c>
      <c r="P20" s="55" t="str">
        <f t="shared" si="10"/>
        <v>516284369882</v>
      </c>
      <c r="Q20" s="70">
        <f t="shared" si="11"/>
        <v>6510</v>
      </c>
      <c r="R20" s="58">
        <v>0</v>
      </c>
      <c r="S20" s="57">
        <f t="shared" si="5"/>
        <v>0</v>
      </c>
      <c r="T20" s="58">
        <v>0</v>
      </c>
      <c r="U20" s="58">
        <f>(IF(VLOOKUP(VLOOKUP(AN20,MAPPING!$B$16:$D$21,2,1),MAPPING!$C$16:$E$21,2,0)=7000,0,VLOOKUP(VLOOKUP(AN20,MAPPING!$B$16:$D$21,2,1),MAPPING!$C$16:$E$21,2,0)))</f>
        <v>0</v>
      </c>
      <c r="V20" s="58">
        <f>(K20*VLOOKUP(N20/K20,MAPPING!$B$23:$D$30,3,10))</f>
        <v>0</v>
      </c>
      <c r="W20" s="58">
        <f t="shared" si="12"/>
        <v>0</v>
      </c>
      <c r="X20" s="58">
        <f t="shared" si="13"/>
        <v>6510</v>
      </c>
      <c r="Y20" s="116">
        <f>ROUND(SUM(Q20:W20)/INVOICE!$I$5,2)</f>
        <v>4.67</v>
      </c>
      <c r="AA20" s="1" t="s">
        <v>1940</v>
      </c>
      <c r="AB20" s="1" t="s">
        <v>93</v>
      </c>
      <c r="AC20" s="1" t="s">
        <v>1941</v>
      </c>
      <c r="AD20" s="1" t="s">
        <v>2042</v>
      </c>
      <c r="AE20" s="1" t="s">
        <v>2043</v>
      </c>
      <c r="AF20" s="1" t="s">
        <v>2044</v>
      </c>
      <c r="AG20" s="1" t="s">
        <v>2045</v>
      </c>
      <c r="AH20" s="1" t="s">
        <v>61</v>
      </c>
      <c r="AI20" s="2">
        <v>1</v>
      </c>
      <c r="AJ20" s="3">
        <v>0.15</v>
      </c>
      <c r="AK20" s="3">
        <v>0.2</v>
      </c>
      <c r="AL20" s="3">
        <v>0.2</v>
      </c>
      <c r="AM20" s="1" t="s">
        <v>204</v>
      </c>
      <c r="AN20" s="3">
        <v>29.16</v>
      </c>
      <c r="AO20" s="1" t="s">
        <v>62</v>
      </c>
      <c r="AP20" s="1" t="s">
        <v>62</v>
      </c>
      <c r="AQ20" s="1" t="s">
        <v>62</v>
      </c>
      <c r="AR20" s="1" t="s">
        <v>62</v>
      </c>
      <c r="AS20" s="1" t="s">
        <v>62</v>
      </c>
      <c r="AT20" s="1" t="s">
        <v>1973</v>
      </c>
      <c r="AU20" s="1" t="s">
        <v>1974</v>
      </c>
      <c r="AV20" s="1" t="s">
        <v>410</v>
      </c>
      <c r="AW20" s="1" t="s">
        <v>61</v>
      </c>
      <c r="AX20" s="1" t="s">
        <v>63</v>
      </c>
      <c r="AY20" s="1" t="s">
        <v>2046</v>
      </c>
      <c r="AZ20" s="1" t="s">
        <v>2047</v>
      </c>
      <c r="BA20" s="1" t="s">
        <v>2047</v>
      </c>
      <c r="BB20" s="1" t="s">
        <v>196</v>
      </c>
      <c r="BC20" s="1" t="s">
        <v>197</v>
      </c>
      <c r="BD20" s="1" t="s">
        <v>94</v>
      </c>
      <c r="BE20" s="1" t="s">
        <v>1978</v>
      </c>
      <c r="BF20" s="1" t="s">
        <v>64</v>
      </c>
      <c r="BG20" s="1" t="s">
        <v>61</v>
      </c>
      <c r="BH20" s="1" t="s">
        <v>648</v>
      </c>
    </row>
    <row r="21" spans="2:60" x14ac:dyDescent="0.3">
      <c r="B21" s="55">
        <f t="shared" si="6"/>
        <v>17</v>
      </c>
      <c r="C21" s="55" t="str">
        <f t="shared" si="7"/>
        <v>NRT</v>
      </c>
      <c r="D21" s="55" t="str">
        <f t="shared" si="1"/>
        <v>2025-09-02</v>
      </c>
      <c r="E21" s="55" t="str">
        <f t="shared" ref="E21:E84" si="14">AC21</f>
        <v>82020034383</v>
      </c>
      <c r="F21" s="55" t="str">
        <f t="shared" ref="F21:F84" si="15">AD21</f>
        <v>PJP029495715</v>
      </c>
      <c r="G21" s="53" t="str">
        <f t="shared" ref="G21:G84" si="16">AE21</f>
        <v>전지용</v>
      </c>
      <c r="H21" s="53" t="str">
        <f t="shared" ref="H21:H84" si="17">AM21</f>
        <v>목록(Manifest)</v>
      </c>
      <c r="I21" s="62">
        <f t="shared" ref="I21:I84" si="18">AN21</f>
        <v>29.4</v>
      </c>
      <c r="J21" s="53" t="str">
        <f t="shared" si="8"/>
        <v>JAVIS (BRCH USA)</v>
      </c>
      <c r="K21" s="55">
        <f t="shared" ref="K21:K84" si="19">AI21</f>
        <v>1</v>
      </c>
      <c r="L21" s="54">
        <f t="shared" ref="L21:L84" si="20">AJ21</f>
        <v>0.7</v>
      </c>
      <c r="M21" s="54">
        <f t="shared" ref="M21:M84" si="21">AK21</f>
        <v>1.1000000000000001</v>
      </c>
      <c r="N21" s="54">
        <f t="shared" ref="N21:N84" si="22">AL21</f>
        <v>1.1000000000000001</v>
      </c>
      <c r="O21" s="54">
        <f t="shared" si="9"/>
        <v>1</v>
      </c>
      <c r="P21" s="55" t="str">
        <f t="shared" si="10"/>
        <v>516284375611</v>
      </c>
      <c r="Q21" s="70">
        <f t="shared" si="11"/>
        <v>7520</v>
      </c>
      <c r="R21" s="58">
        <v>0</v>
      </c>
      <c r="S21" s="57">
        <f t="shared" si="5"/>
        <v>0</v>
      </c>
      <c r="T21" s="58">
        <v>0</v>
      </c>
      <c r="U21" s="58">
        <f>(IF(VLOOKUP(VLOOKUP(AN21,MAPPING!$B$16:$D$21,2,1),MAPPING!$C$16:$E$21,2,0)=7000,0,VLOOKUP(VLOOKUP(AN21,MAPPING!$B$16:$D$21,2,1),MAPPING!$C$16:$E$21,2,0)))</f>
        <v>0</v>
      </c>
      <c r="V21" s="58">
        <f>(K21*VLOOKUP(N21/K21,MAPPING!$B$23:$D$30,3,10))</f>
        <v>0</v>
      </c>
      <c r="W21" s="58">
        <f t="shared" si="12"/>
        <v>0</v>
      </c>
      <c r="X21" s="58">
        <f t="shared" si="13"/>
        <v>7520</v>
      </c>
      <c r="Y21" s="116">
        <f>ROUND(SUM(Q21:W21)/INVOICE!$I$5,2)</f>
        <v>5.39</v>
      </c>
      <c r="AA21" s="1" t="s">
        <v>1940</v>
      </c>
      <c r="AB21" s="1" t="s">
        <v>93</v>
      </c>
      <c r="AC21" s="1" t="s">
        <v>1941</v>
      </c>
      <c r="AD21" s="1" t="s">
        <v>2048</v>
      </c>
      <c r="AE21" s="1" t="s">
        <v>2049</v>
      </c>
      <c r="AF21" s="1" t="s">
        <v>2050</v>
      </c>
      <c r="AG21" s="1" t="s">
        <v>2051</v>
      </c>
      <c r="AH21" s="1" t="s">
        <v>61</v>
      </c>
      <c r="AI21" s="2">
        <v>1</v>
      </c>
      <c r="AJ21" s="3">
        <v>0.7</v>
      </c>
      <c r="AK21" s="3">
        <v>1.1000000000000001</v>
      </c>
      <c r="AL21" s="3">
        <v>1.1000000000000001</v>
      </c>
      <c r="AM21" s="1" t="s">
        <v>204</v>
      </c>
      <c r="AN21" s="3">
        <v>29.4</v>
      </c>
      <c r="AO21" s="1" t="s">
        <v>62</v>
      </c>
      <c r="AP21" s="1" t="s">
        <v>62</v>
      </c>
      <c r="AQ21" s="1" t="s">
        <v>62</v>
      </c>
      <c r="AR21" s="1" t="s">
        <v>62</v>
      </c>
      <c r="AS21" s="1" t="s">
        <v>62</v>
      </c>
      <c r="AT21" s="1" t="s">
        <v>1973</v>
      </c>
      <c r="AU21" s="1" t="s">
        <v>1974</v>
      </c>
      <c r="AV21" s="1" t="s">
        <v>2052</v>
      </c>
      <c r="AW21" s="1" t="s">
        <v>61</v>
      </c>
      <c r="AX21" s="1" t="s">
        <v>63</v>
      </c>
      <c r="AY21" s="1" t="s">
        <v>2053</v>
      </c>
      <c r="AZ21" s="1" t="s">
        <v>2054</v>
      </c>
      <c r="BA21" s="1" t="s">
        <v>2054</v>
      </c>
      <c r="BB21" s="1" t="s">
        <v>196</v>
      </c>
      <c r="BC21" s="1" t="s">
        <v>197</v>
      </c>
      <c r="BD21" s="1" t="s">
        <v>94</v>
      </c>
      <c r="BE21" s="1" t="s">
        <v>1978</v>
      </c>
      <c r="BF21" s="1" t="s">
        <v>64</v>
      </c>
      <c r="BG21" s="1" t="s">
        <v>61</v>
      </c>
      <c r="BH21" s="1" t="s">
        <v>648</v>
      </c>
    </row>
    <row r="22" spans="2:60" x14ac:dyDescent="0.3">
      <c r="B22" s="55">
        <f t="shared" si="6"/>
        <v>18</v>
      </c>
      <c r="C22" s="55" t="str">
        <f t="shared" si="7"/>
        <v>NRT</v>
      </c>
      <c r="D22" s="55" t="str">
        <f t="shared" si="1"/>
        <v>2025-09-02</v>
      </c>
      <c r="E22" s="55" t="str">
        <f t="shared" si="14"/>
        <v>82020034383</v>
      </c>
      <c r="F22" s="55" t="str">
        <f t="shared" si="15"/>
        <v>PJP029495698</v>
      </c>
      <c r="G22" s="53" t="str">
        <f t="shared" si="16"/>
        <v>이슬기</v>
      </c>
      <c r="H22" s="53" t="str">
        <f t="shared" si="17"/>
        <v>목록(Manifest)</v>
      </c>
      <c r="I22" s="62">
        <f t="shared" si="18"/>
        <v>137.72</v>
      </c>
      <c r="J22" s="53" t="str">
        <f t="shared" si="8"/>
        <v>JAVIS (BRCH USA)</v>
      </c>
      <c r="K22" s="55">
        <f t="shared" si="19"/>
        <v>1</v>
      </c>
      <c r="L22" s="54">
        <f t="shared" si="20"/>
        <v>3.5</v>
      </c>
      <c r="M22" s="54">
        <f t="shared" si="21"/>
        <v>3.8</v>
      </c>
      <c r="N22" s="54">
        <f t="shared" si="22"/>
        <v>3.8</v>
      </c>
      <c r="O22" s="54">
        <f t="shared" si="9"/>
        <v>3.5</v>
      </c>
      <c r="P22" s="55" t="str">
        <f t="shared" si="10"/>
        <v>516284375445</v>
      </c>
      <c r="Q22" s="70">
        <f t="shared" si="11"/>
        <v>12570</v>
      </c>
      <c r="R22" s="58">
        <v>0</v>
      </c>
      <c r="S22" s="57">
        <f t="shared" si="5"/>
        <v>0</v>
      </c>
      <c r="T22" s="58">
        <v>0</v>
      </c>
      <c r="U22" s="58">
        <f>(IF(VLOOKUP(VLOOKUP(AN22,MAPPING!$B$16:$D$21,2,1),MAPPING!$C$16:$E$21,2,0)=7000,0,VLOOKUP(VLOOKUP(AN22,MAPPING!$B$16:$D$21,2,1),MAPPING!$C$16:$E$21,2,0)))</f>
        <v>0</v>
      </c>
      <c r="V22" s="58">
        <f>(K22*VLOOKUP(N22/K22,MAPPING!$B$23:$D$30,3,10))</f>
        <v>500</v>
      </c>
      <c r="W22" s="58">
        <f t="shared" si="12"/>
        <v>0</v>
      </c>
      <c r="X22" s="58">
        <f t="shared" si="13"/>
        <v>13070</v>
      </c>
      <c r="Y22" s="116">
        <f>ROUND(SUM(Q22:W22)/INVOICE!$I$5,2)</f>
        <v>9.3800000000000008</v>
      </c>
      <c r="AA22" s="1" t="s">
        <v>1940</v>
      </c>
      <c r="AB22" s="1" t="s">
        <v>93</v>
      </c>
      <c r="AC22" s="1" t="s">
        <v>1941</v>
      </c>
      <c r="AD22" s="1" t="s">
        <v>2055</v>
      </c>
      <c r="AE22" s="1" t="s">
        <v>2056</v>
      </c>
      <c r="AF22" s="1" t="s">
        <v>2057</v>
      </c>
      <c r="AG22" s="1" t="s">
        <v>2058</v>
      </c>
      <c r="AH22" s="1" t="s">
        <v>61</v>
      </c>
      <c r="AI22" s="2">
        <v>1</v>
      </c>
      <c r="AJ22" s="3">
        <v>3.5</v>
      </c>
      <c r="AK22" s="3">
        <v>3.8</v>
      </c>
      <c r="AL22" s="3">
        <v>3.8</v>
      </c>
      <c r="AM22" s="1" t="s">
        <v>204</v>
      </c>
      <c r="AN22" s="3">
        <v>137.72</v>
      </c>
      <c r="AO22" s="1" t="s">
        <v>62</v>
      </c>
      <c r="AP22" s="1" t="s">
        <v>62</v>
      </c>
      <c r="AQ22" s="1" t="s">
        <v>62</v>
      </c>
      <c r="AR22" s="1" t="s">
        <v>62</v>
      </c>
      <c r="AS22" s="1" t="s">
        <v>62</v>
      </c>
      <c r="AT22" s="1" t="s">
        <v>1973</v>
      </c>
      <c r="AU22" s="1" t="s">
        <v>1974</v>
      </c>
      <c r="AV22" s="1" t="s">
        <v>2059</v>
      </c>
      <c r="AW22" s="1" t="s">
        <v>61</v>
      </c>
      <c r="AX22" s="1" t="s">
        <v>63</v>
      </c>
      <c r="AY22" s="1" t="s">
        <v>2060</v>
      </c>
      <c r="AZ22" s="1" t="s">
        <v>2061</v>
      </c>
      <c r="BA22" s="1" t="s">
        <v>2061</v>
      </c>
      <c r="BB22" s="1" t="s">
        <v>196</v>
      </c>
      <c r="BC22" s="1" t="s">
        <v>197</v>
      </c>
      <c r="BD22" s="1" t="s">
        <v>94</v>
      </c>
      <c r="BE22" s="1" t="s">
        <v>1978</v>
      </c>
      <c r="BF22" s="1" t="s">
        <v>64</v>
      </c>
      <c r="BG22" s="1" t="s">
        <v>61</v>
      </c>
      <c r="BH22" s="1" t="s">
        <v>648</v>
      </c>
    </row>
    <row r="23" spans="2:60" x14ac:dyDescent="0.3">
      <c r="B23" s="55">
        <f t="shared" si="6"/>
        <v>19</v>
      </c>
      <c r="C23" s="55" t="str">
        <f t="shared" si="7"/>
        <v>NRT</v>
      </c>
      <c r="D23" s="55" t="str">
        <f t="shared" si="1"/>
        <v>2025-09-02</v>
      </c>
      <c r="E23" s="55" t="str">
        <f t="shared" si="14"/>
        <v>82020034383</v>
      </c>
      <c r="F23" s="55" t="str">
        <f t="shared" si="15"/>
        <v>PJP029495904</v>
      </c>
      <c r="G23" s="53" t="str">
        <f t="shared" si="16"/>
        <v>허승호</v>
      </c>
      <c r="H23" s="53" t="str">
        <f t="shared" si="17"/>
        <v>목록(Manifest)</v>
      </c>
      <c r="I23" s="62">
        <f t="shared" si="18"/>
        <v>62.86</v>
      </c>
      <c r="J23" s="53" t="str">
        <f t="shared" si="8"/>
        <v>JAVIS (BRCH USA)</v>
      </c>
      <c r="K23" s="55">
        <f t="shared" si="19"/>
        <v>1</v>
      </c>
      <c r="L23" s="54">
        <f t="shared" si="20"/>
        <v>0.9</v>
      </c>
      <c r="M23" s="54">
        <f t="shared" si="21"/>
        <v>1.7</v>
      </c>
      <c r="N23" s="54">
        <f t="shared" si="22"/>
        <v>1.7</v>
      </c>
      <c r="O23" s="54">
        <f t="shared" si="9"/>
        <v>1</v>
      </c>
      <c r="P23" s="55" t="str">
        <f t="shared" si="10"/>
        <v>516284377501</v>
      </c>
      <c r="Q23" s="70">
        <f t="shared" si="11"/>
        <v>7520</v>
      </c>
      <c r="R23" s="58">
        <v>0</v>
      </c>
      <c r="S23" s="57">
        <f t="shared" si="5"/>
        <v>0</v>
      </c>
      <c r="T23" s="58">
        <v>0</v>
      </c>
      <c r="U23" s="58">
        <f>(IF(VLOOKUP(VLOOKUP(AN23,MAPPING!$B$16:$D$21,2,1),MAPPING!$C$16:$E$21,2,0)=7000,0,VLOOKUP(VLOOKUP(AN23,MAPPING!$B$16:$D$21,2,1),MAPPING!$C$16:$E$21,2,0)))</f>
        <v>0</v>
      </c>
      <c r="V23" s="58">
        <f>(K23*VLOOKUP(N23/K23,MAPPING!$B$23:$D$30,3,10))</f>
        <v>0</v>
      </c>
      <c r="W23" s="58">
        <f t="shared" si="12"/>
        <v>0</v>
      </c>
      <c r="X23" s="58">
        <f t="shared" si="13"/>
        <v>7520</v>
      </c>
      <c r="Y23" s="116">
        <f>ROUND(SUM(Q23:W23)/INVOICE!$I$5,2)</f>
        <v>5.39</v>
      </c>
      <c r="AA23" s="1" t="s">
        <v>1940</v>
      </c>
      <c r="AB23" s="1" t="s">
        <v>93</v>
      </c>
      <c r="AC23" s="1" t="s">
        <v>1941</v>
      </c>
      <c r="AD23" s="1" t="s">
        <v>2062</v>
      </c>
      <c r="AE23" s="1" t="s">
        <v>2063</v>
      </c>
      <c r="AF23" s="1" t="s">
        <v>2064</v>
      </c>
      <c r="AG23" s="1" t="s">
        <v>2065</v>
      </c>
      <c r="AH23" s="1" t="s">
        <v>61</v>
      </c>
      <c r="AI23" s="2">
        <v>1</v>
      </c>
      <c r="AJ23" s="3">
        <v>0.9</v>
      </c>
      <c r="AK23" s="3">
        <v>1.7</v>
      </c>
      <c r="AL23" s="3">
        <v>1.7</v>
      </c>
      <c r="AM23" s="1" t="s">
        <v>204</v>
      </c>
      <c r="AN23" s="3">
        <v>62.86</v>
      </c>
      <c r="AO23" s="1" t="s">
        <v>62</v>
      </c>
      <c r="AP23" s="1" t="s">
        <v>62</v>
      </c>
      <c r="AQ23" s="1" t="s">
        <v>62</v>
      </c>
      <c r="AR23" s="1" t="s">
        <v>62</v>
      </c>
      <c r="AS23" s="1" t="s">
        <v>62</v>
      </c>
      <c r="AT23" s="1" t="s">
        <v>1973</v>
      </c>
      <c r="AU23" s="1" t="s">
        <v>1974</v>
      </c>
      <c r="AV23" s="1" t="s">
        <v>2002</v>
      </c>
      <c r="AW23" s="1" t="s">
        <v>61</v>
      </c>
      <c r="AX23" s="1" t="s">
        <v>63</v>
      </c>
      <c r="AY23" s="1" t="s">
        <v>2066</v>
      </c>
      <c r="AZ23" s="1" t="s">
        <v>2067</v>
      </c>
      <c r="BA23" s="1" t="s">
        <v>2067</v>
      </c>
      <c r="BB23" s="1" t="s">
        <v>196</v>
      </c>
      <c r="BC23" s="1" t="s">
        <v>197</v>
      </c>
      <c r="BD23" s="1" t="s">
        <v>94</v>
      </c>
      <c r="BE23" s="1" t="s">
        <v>1978</v>
      </c>
      <c r="BF23" s="1" t="s">
        <v>64</v>
      </c>
      <c r="BG23" s="1" t="s">
        <v>61</v>
      </c>
      <c r="BH23" s="1" t="s">
        <v>648</v>
      </c>
    </row>
    <row r="24" spans="2:60" x14ac:dyDescent="0.3">
      <c r="B24" s="55">
        <f t="shared" si="6"/>
        <v>20</v>
      </c>
      <c r="C24" s="55" t="str">
        <f t="shared" si="7"/>
        <v>NRT</v>
      </c>
      <c r="D24" s="55" t="str">
        <f t="shared" si="1"/>
        <v>2025-09-02</v>
      </c>
      <c r="E24" s="55" t="str">
        <f t="shared" si="14"/>
        <v>82020034383</v>
      </c>
      <c r="F24" s="55" t="str">
        <f t="shared" si="15"/>
        <v>PJP029495734</v>
      </c>
      <c r="G24" s="53" t="str">
        <f t="shared" si="16"/>
        <v>김하영</v>
      </c>
      <c r="H24" s="53" t="str">
        <f t="shared" si="17"/>
        <v>목록(Manifest)</v>
      </c>
      <c r="I24" s="62">
        <f t="shared" si="18"/>
        <v>7.06</v>
      </c>
      <c r="J24" s="53" t="str">
        <f t="shared" si="8"/>
        <v>JAVIS (BRCH USA)</v>
      </c>
      <c r="K24" s="55">
        <f t="shared" si="19"/>
        <v>1</v>
      </c>
      <c r="L24" s="54">
        <f t="shared" si="20"/>
        <v>1.75</v>
      </c>
      <c r="M24" s="54">
        <f t="shared" si="21"/>
        <v>2.2000000000000002</v>
      </c>
      <c r="N24" s="54">
        <f t="shared" si="22"/>
        <v>2.2000000000000002</v>
      </c>
      <c r="O24" s="54">
        <f t="shared" si="9"/>
        <v>2</v>
      </c>
      <c r="P24" s="55" t="str">
        <f t="shared" si="10"/>
        <v>516284375806</v>
      </c>
      <c r="Q24" s="70">
        <f t="shared" si="11"/>
        <v>9540</v>
      </c>
      <c r="R24" s="58">
        <v>0</v>
      </c>
      <c r="S24" s="57">
        <f t="shared" si="5"/>
        <v>0</v>
      </c>
      <c r="T24" s="58">
        <v>0</v>
      </c>
      <c r="U24" s="58">
        <f>(IF(VLOOKUP(VLOOKUP(AN24,MAPPING!$B$16:$D$21,2,1),MAPPING!$C$16:$E$21,2,0)=7000,0,VLOOKUP(VLOOKUP(AN24,MAPPING!$B$16:$D$21,2,1),MAPPING!$C$16:$E$21,2,0)))</f>
        <v>0</v>
      </c>
      <c r="V24" s="58">
        <f>(K24*VLOOKUP(N24/K24,MAPPING!$B$23:$D$30,3,10))</f>
        <v>500</v>
      </c>
      <c r="W24" s="58">
        <f t="shared" si="12"/>
        <v>0</v>
      </c>
      <c r="X24" s="58">
        <f t="shared" si="13"/>
        <v>10040</v>
      </c>
      <c r="Y24" s="116">
        <f>ROUND(SUM(Q24:W24)/INVOICE!$I$5,2)</f>
        <v>7.2</v>
      </c>
      <c r="AA24" s="1" t="s">
        <v>1940</v>
      </c>
      <c r="AB24" s="1" t="s">
        <v>93</v>
      </c>
      <c r="AC24" s="1" t="s">
        <v>1941</v>
      </c>
      <c r="AD24" s="1" t="s">
        <v>2068</v>
      </c>
      <c r="AE24" s="1" t="s">
        <v>2069</v>
      </c>
      <c r="AF24" s="1" t="s">
        <v>2070</v>
      </c>
      <c r="AG24" s="1" t="s">
        <v>2071</v>
      </c>
      <c r="AH24" s="1" t="s">
        <v>61</v>
      </c>
      <c r="AI24" s="2">
        <v>1</v>
      </c>
      <c r="AJ24" s="3">
        <v>1.75</v>
      </c>
      <c r="AK24" s="3">
        <v>2.2000000000000002</v>
      </c>
      <c r="AL24" s="3">
        <v>2.2000000000000002</v>
      </c>
      <c r="AM24" s="1" t="s">
        <v>204</v>
      </c>
      <c r="AN24" s="3">
        <v>7.06</v>
      </c>
      <c r="AO24" s="1" t="s">
        <v>62</v>
      </c>
      <c r="AP24" s="1" t="s">
        <v>62</v>
      </c>
      <c r="AQ24" s="1" t="s">
        <v>62</v>
      </c>
      <c r="AR24" s="1" t="s">
        <v>62</v>
      </c>
      <c r="AS24" s="1" t="s">
        <v>62</v>
      </c>
      <c r="AT24" s="1" t="s">
        <v>1973</v>
      </c>
      <c r="AU24" s="1" t="s">
        <v>1974</v>
      </c>
      <c r="AV24" s="1" t="s">
        <v>2072</v>
      </c>
      <c r="AW24" s="1" t="s">
        <v>61</v>
      </c>
      <c r="AX24" s="1" t="s">
        <v>63</v>
      </c>
      <c r="AY24" s="1" t="s">
        <v>2073</v>
      </c>
      <c r="AZ24" s="1" t="s">
        <v>2074</v>
      </c>
      <c r="BA24" s="1" t="s">
        <v>2074</v>
      </c>
      <c r="BB24" s="1" t="s">
        <v>196</v>
      </c>
      <c r="BC24" s="1" t="s">
        <v>197</v>
      </c>
      <c r="BD24" s="1" t="s">
        <v>94</v>
      </c>
      <c r="BE24" s="1" t="s">
        <v>1978</v>
      </c>
      <c r="BF24" s="1" t="s">
        <v>64</v>
      </c>
      <c r="BG24" s="1" t="s">
        <v>61</v>
      </c>
      <c r="BH24" s="1" t="s">
        <v>648</v>
      </c>
    </row>
    <row r="25" spans="2:60" x14ac:dyDescent="0.3">
      <c r="B25" s="55">
        <f t="shared" si="6"/>
        <v>21</v>
      </c>
      <c r="C25" s="55" t="str">
        <f t="shared" si="7"/>
        <v>NRT</v>
      </c>
      <c r="D25" s="55" t="str">
        <f t="shared" si="1"/>
        <v>2025-09-02</v>
      </c>
      <c r="E25" s="55" t="str">
        <f t="shared" si="14"/>
        <v>82020034383</v>
      </c>
      <c r="F25" s="55" t="str">
        <f t="shared" si="15"/>
        <v>PJP029495220</v>
      </c>
      <c r="G25" s="53" t="str">
        <f t="shared" si="16"/>
        <v>유은서</v>
      </c>
      <c r="H25" s="53" t="str">
        <f t="shared" si="17"/>
        <v>일반(목록배제,Normal-Manifest Exception)</v>
      </c>
      <c r="I25" s="62">
        <f t="shared" si="18"/>
        <v>76.099999999999994</v>
      </c>
      <c r="J25" s="53" t="str">
        <f t="shared" si="8"/>
        <v>JAVIS (BRCH USA)</v>
      </c>
      <c r="K25" s="55">
        <f t="shared" si="19"/>
        <v>1</v>
      </c>
      <c r="L25" s="54">
        <f t="shared" si="20"/>
        <v>0.6</v>
      </c>
      <c r="M25" s="54">
        <f t="shared" si="21"/>
        <v>1.1000000000000001</v>
      </c>
      <c r="N25" s="54">
        <f t="shared" si="22"/>
        <v>1.1000000000000001</v>
      </c>
      <c r="O25" s="54">
        <f t="shared" si="9"/>
        <v>1</v>
      </c>
      <c r="P25" s="55" t="str">
        <f t="shared" si="10"/>
        <v>516284370663</v>
      </c>
      <c r="Q25" s="70">
        <f t="shared" si="11"/>
        <v>7520</v>
      </c>
      <c r="R25" s="58">
        <v>0</v>
      </c>
      <c r="S25" s="57">
        <f t="shared" si="5"/>
        <v>0</v>
      </c>
      <c r="T25" s="58">
        <v>0</v>
      </c>
      <c r="U25" s="58">
        <f>(IF(VLOOKUP(VLOOKUP(AN25,MAPPING!$B$16:$D$21,2,1),MAPPING!$C$16:$E$21,2,0)=7000,0,VLOOKUP(VLOOKUP(AN25,MAPPING!$B$16:$D$21,2,1),MAPPING!$C$16:$E$21,2,0)))</f>
        <v>0</v>
      </c>
      <c r="V25" s="58">
        <f>(K25*VLOOKUP(N25/K25,MAPPING!$B$23:$D$30,3,10))</f>
        <v>0</v>
      </c>
      <c r="W25" s="58">
        <f t="shared" si="12"/>
        <v>0</v>
      </c>
      <c r="X25" s="58">
        <f t="shared" si="13"/>
        <v>7520</v>
      </c>
      <c r="Y25" s="116">
        <f>ROUND(SUM(Q25:W25)/INVOICE!$I$5,2)</f>
        <v>5.39</v>
      </c>
      <c r="AA25" s="1" t="s">
        <v>1940</v>
      </c>
      <c r="AB25" s="1" t="s">
        <v>93</v>
      </c>
      <c r="AC25" s="1" t="s">
        <v>1941</v>
      </c>
      <c r="AD25" s="1" t="s">
        <v>2075</v>
      </c>
      <c r="AE25" s="1" t="s">
        <v>2076</v>
      </c>
      <c r="AF25" s="1" t="s">
        <v>2077</v>
      </c>
      <c r="AG25" s="1" t="s">
        <v>2078</v>
      </c>
      <c r="AH25" s="1" t="s">
        <v>61</v>
      </c>
      <c r="AI25" s="2">
        <v>1</v>
      </c>
      <c r="AJ25" s="3">
        <v>0.6</v>
      </c>
      <c r="AK25" s="3">
        <v>1.1000000000000001</v>
      </c>
      <c r="AL25" s="3">
        <v>1.1000000000000001</v>
      </c>
      <c r="AM25" s="1" t="s">
        <v>66</v>
      </c>
      <c r="AN25" s="3">
        <v>76.099999999999994</v>
      </c>
      <c r="AO25" s="1" t="s">
        <v>62</v>
      </c>
      <c r="AP25" s="1" t="s">
        <v>62</v>
      </c>
      <c r="AQ25" s="1" t="s">
        <v>62</v>
      </c>
      <c r="AR25" s="1" t="s">
        <v>62</v>
      </c>
      <c r="AS25" s="1" t="s">
        <v>62</v>
      </c>
      <c r="AT25" s="1" t="s">
        <v>1973</v>
      </c>
      <c r="AU25" s="1" t="s">
        <v>1974</v>
      </c>
      <c r="AV25" s="1" t="s">
        <v>2079</v>
      </c>
      <c r="AW25" s="1" t="s">
        <v>61</v>
      </c>
      <c r="AX25" s="1" t="s">
        <v>63</v>
      </c>
      <c r="AY25" s="1" t="s">
        <v>2080</v>
      </c>
      <c r="AZ25" s="1" t="s">
        <v>2081</v>
      </c>
      <c r="BA25" s="1" t="s">
        <v>2081</v>
      </c>
      <c r="BB25" s="1" t="s">
        <v>196</v>
      </c>
      <c r="BC25" s="1" t="s">
        <v>197</v>
      </c>
      <c r="BD25" s="1" t="s">
        <v>94</v>
      </c>
      <c r="BE25" s="1" t="s">
        <v>1978</v>
      </c>
      <c r="BF25" s="1" t="s">
        <v>64</v>
      </c>
      <c r="BG25" s="1" t="s">
        <v>61</v>
      </c>
      <c r="BH25" s="1" t="s">
        <v>648</v>
      </c>
    </row>
    <row r="26" spans="2:60" x14ac:dyDescent="0.3">
      <c r="B26" s="55">
        <f t="shared" si="6"/>
        <v>22</v>
      </c>
      <c r="C26" s="55" t="str">
        <f t="shared" si="7"/>
        <v>NRT</v>
      </c>
      <c r="D26" s="55" t="str">
        <f t="shared" si="1"/>
        <v>2025-09-02</v>
      </c>
      <c r="E26" s="55" t="str">
        <f t="shared" si="14"/>
        <v>82020034383</v>
      </c>
      <c r="F26" s="55" t="str">
        <f t="shared" si="15"/>
        <v>PJP029495786</v>
      </c>
      <c r="G26" s="53" t="str">
        <f t="shared" si="16"/>
        <v>박성용</v>
      </c>
      <c r="H26" s="53" t="str">
        <f t="shared" si="17"/>
        <v>목록(Manifest)</v>
      </c>
      <c r="I26" s="62">
        <f t="shared" si="18"/>
        <v>124.37</v>
      </c>
      <c r="J26" s="53" t="str">
        <f t="shared" si="8"/>
        <v>JAVIS (BRCH USA)</v>
      </c>
      <c r="K26" s="55">
        <f t="shared" si="19"/>
        <v>1</v>
      </c>
      <c r="L26" s="54">
        <f t="shared" si="20"/>
        <v>1.7</v>
      </c>
      <c r="M26" s="54">
        <f t="shared" si="21"/>
        <v>2.6</v>
      </c>
      <c r="N26" s="54">
        <f t="shared" si="22"/>
        <v>2.6</v>
      </c>
      <c r="O26" s="54">
        <f t="shared" si="9"/>
        <v>2</v>
      </c>
      <c r="P26" s="55" t="str">
        <f t="shared" si="10"/>
        <v>516284376322</v>
      </c>
      <c r="Q26" s="70">
        <f t="shared" si="11"/>
        <v>9540</v>
      </c>
      <c r="R26" s="58">
        <v>0</v>
      </c>
      <c r="S26" s="57">
        <f t="shared" si="5"/>
        <v>0</v>
      </c>
      <c r="T26" s="58">
        <v>0</v>
      </c>
      <c r="U26" s="58">
        <f>(IF(VLOOKUP(VLOOKUP(AN26,MAPPING!$B$16:$D$21,2,1),MAPPING!$C$16:$E$21,2,0)=7000,0,VLOOKUP(VLOOKUP(AN26,MAPPING!$B$16:$D$21,2,1),MAPPING!$C$16:$E$21,2,0)))</f>
        <v>0</v>
      </c>
      <c r="V26" s="58">
        <f>(K26*VLOOKUP(N26/K26,MAPPING!$B$23:$D$30,3,10))</f>
        <v>500</v>
      </c>
      <c r="W26" s="58">
        <f t="shared" si="12"/>
        <v>0</v>
      </c>
      <c r="X26" s="58">
        <f t="shared" si="13"/>
        <v>10040</v>
      </c>
      <c r="Y26" s="116">
        <f>ROUND(SUM(Q26:W26)/INVOICE!$I$5,2)</f>
        <v>7.2</v>
      </c>
      <c r="AA26" s="1" t="s">
        <v>1940</v>
      </c>
      <c r="AB26" s="1" t="s">
        <v>93</v>
      </c>
      <c r="AC26" s="1" t="s">
        <v>1941</v>
      </c>
      <c r="AD26" s="1" t="s">
        <v>2082</v>
      </c>
      <c r="AE26" s="1" t="s">
        <v>2083</v>
      </c>
      <c r="AF26" s="1" t="s">
        <v>2084</v>
      </c>
      <c r="AG26" s="1" t="s">
        <v>2085</v>
      </c>
      <c r="AH26" s="1" t="s">
        <v>61</v>
      </c>
      <c r="AI26" s="2">
        <v>1</v>
      </c>
      <c r="AJ26" s="3">
        <v>1.7</v>
      </c>
      <c r="AK26" s="3">
        <v>2.6</v>
      </c>
      <c r="AL26" s="3">
        <v>2.6</v>
      </c>
      <c r="AM26" s="1" t="s">
        <v>204</v>
      </c>
      <c r="AN26" s="3">
        <v>124.37</v>
      </c>
      <c r="AO26" s="1" t="s">
        <v>62</v>
      </c>
      <c r="AP26" s="1" t="s">
        <v>62</v>
      </c>
      <c r="AQ26" s="1" t="s">
        <v>62</v>
      </c>
      <c r="AR26" s="1" t="s">
        <v>62</v>
      </c>
      <c r="AS26" s="1" t="s">
        <v>62</v>
      </c>
      <c r="AT26" s="1" t="s">
        <v>1973</v>
      </c>
      <c r="AU26" s="1" t="s">
        <v>1974</v>
      </c>
      <c r="AV26" s="1" t="s">
        <v>2052</v>
      </c>
      <c r="AW26" s="1" t="s">
        <v>61</v>
      </c>
      <c r="AX26" s="1" t="s">
        <v>63</v>
      </c>
      <c r="AY26" s="1" t="s">
        <v>2086</v>
      </c>
      <c r="AZ26" s="1" t="s">
        <v>2087</v>
      </c>
      <c r="BA26" s="1" t="s">
        <v>2087</v>
      </c>
      <c r="BB26" s="1" t="s">
        <v>196</v>
      </c>
      <c r="BC26" s="1" t="s">
        <v>197</v>
      </c>
      <c r="BD26" s="1" t="s">
        <v>94</v>
      </c>
      <c r="BE26" s="1" t="s">
        <v>1978</v>
      </c>
      <c r="BF26" s="1" t="s">
        <v>64</v>
      </c>
      <c r="BG26" s="1" t="s">
        <v>61</v>
      </c>
      <c r="BH26" s="1" t="s">
        <v>648</v>
      </c>
    </row>
    <row r="27" spans="2:60" x14ac:dyDescent="0.3">
      <c r="B27" s="55">
        <f t="shared" si="6"/>
        <v>23</v>
      </c>
      <c r="C27" s="55" t="str">
        <f t="shared" si="7"/>
        <v>NRT</v>
      </c>
      <c r="D27" s="55" t="str">
        <f t="shared" si="1"/>
        <v>2025-09-02</v>
      </c>
      <c r="E27" s="55" t="str">
        <f t="shared" si="14"/>
        <v>82020034383</v>
      </c>
      <c r="F27" s="55" t="str">
        <f t="shared" si="15"/>
        <v>PJP029495855</v>
      </c>
      <c r="G27" s="53" t="str">
        <f t="shared" si="16"/>
        <v>이환규</v>
      </c>
      <c r="H27" s="53" t="str">
        <f t="shared" si="17"/>
        <v>목록(Manifest)</v>
      </c>
      <c r="I27" s="62">
        <f t="shared" si="18"/>
        <v>134.53</v>
      </c>
      <c r="J27" s="53" t="str">
        <f t="shared" si="8"/>
        <v>JAVIS (BRCH USA)</v>
      </c>
      <c r="K27" s="55">
        <f t="shared" si="19"/>
        <v>1</v>
      </c>
      <c r="L27" s="54">
        <f t="shared" si="20"/>
        <v>0.9</v>
      </c>
      <c r="M27" s="54">
        <f t="shared" si="21"/>
        <v>2.2000000000000002</v>
      </c>
      <c r="N27" s="54">
        <f t="shared" si="22"/>
        <v>2.2000000000000002</v>
      </c>
      <c r="O27" s="54">
        <f t="shared" si="9"/>
        <v>1</v>
      </c>
      <c r="P27" s="55" t="str">
        <f t="shared" si="10"/>
        <v>516284377011</v>
      </c>
      <c r="Q27" s="70">
        <f t="shared" si="11"/>
        <v>7520</v>
      </c>
      <c r="R27" s="58">
        <v>0</v>
      </c>
      <c r="S27" s="57">
        <f t="shared" si="5"/>
        <v>0</v>
      </c>
      <c r="T27" s="58">
        <v>0</v>
      </c>
      <c r="U27" s="58">
        <f>(IF(VLOOKUP(VLOOKUP(AN27,MAPPING!$B$16:$D$21,2,1),MAPPING!$C$16:$E$21,2,0)=7000,0,VLOOKUP(VLOOKUP(AN27,MAPPING!$B$16:$D$21,2,1),MAPPING!$C$16:$E$21,2,0)))</f>
        <v>0</v>
      </c>
      <c r="V27" s="58">
        <f>(K27*VLOOKUP(N27/K27,MAPPING!$B$23:$D$30,3,10))</f>
        <v>500</v>
      </c>
      <c r="W27" s="58">
        <f t="shared" si="12"/>
        <v>0</v>
      </c>
      <c r="X27" s="58">
        <f t="shared" si="13"/>
        <v>8020</v>
      </c>
      <c r="Y27" s="116">
        <f>ROUND(SUM(Q27:W27)/INVOICE!$I$5,2)</f>
        <v>5.75</v>
      </c>
      <c r="AA27" s="1" t="s">
        <v>1940</v>
      </c>
      <c r="AB27" s="1" t="s">
        <v>93</v>
      </c>
      <c r="AC27" s="1" t="s">
        <v>1941</v>
      </c>
      <c r="AD27" s="1" t="s">
        <v>2088</v>
      </c>
      <c r="AE27" s="1" t="s">
        <v>2089</v>
      </c>
      <c r="AF27" s="1" t="s">
        <v>2090</v>
      </c>
      <c r="AG27" s="1" t="s">
        <v>2091</v>
      </c>
      <c r="AH27" s="1" t="s">
        <v>61</v>
      </c>
      <c r="AI27" s="2">
        <v>1</v>
      </c>
      <c r="AJ27" s="3">
        <v>0.9</v>
      </c>
      <c r="AK27" s="3">
        <v>2.2000000000000002</v>
      </c>
      <c r="AL27" s="3">
        <v>2.2000000000000002</v>
      </c>
      <c r="AM27" s="1" t="s">
        <v>204</v>
      </c>
      <c r="AN27" s="3">
        <v>134.53</v>
      </c>
      <c r="AO27" s="1" t="s">
        <v>62</v>
      </c>
      <c r="AP27" s="1" t="s">
        <v>62</v>
      </c>
      <c r="AQ27" s="1" t="s">
        <v>62</v>
      </c>
      <c r="AR27" s="1" t="s">
        <v>62</v>
      </c>
      <c r="AS27" s="1" t="s">
        <v>62</v>
      </c>
      <c r="AT27" s="1" t="s">
        <v>1973</v>
      </c>
      <c r="AU27" s="1" t="s">
        <v>1974</v>
      </c>
      <c r="AV27" s="1" t="s">
        <v>2092</v>
      </c>
      <c r="AW27" s="1" t="s">
        <v>61</v>
      </c>
      <c r="AX27" s="1" t="s">
        <v>63</v>
      </c>
      <c r="AY27" s="1" t="s">
        <v>2093</v>
      </c>
      <c r="AZ27" s="1" t="s">
        <v>2094</v>
      </c>
      <c r="BA27" s="1" t="s">
        <v>2094</v>
      </c>
      <c r="BB27" s="1" t="s">
        <v>196</v>
      </c>
      <c r="BC27" s="1" t="s">
        <v>197</v>
      </c>
      <c r="BD27" s="1" t="s">
        <v>94</v>
      </c>
      <c r="BE27" s="1" t="s">
        <v>1978</v>
      </c>
      <c r="BF27" s="1" t="s">
        <v>64</v>
      </c>
      <c r="BG27" s="1" t="s">
        <v>61</v>
      </c>
      <c r="BH27" s="1" t="s">
        <v>648</v>
      </c>
    </row>
    <row r="28" spans="2:60" x14ac:dyDescent="0.3">
      <c r="B28" s="55">
        <f t="shared" si="6"/>
        <v>24</v>
      </c>
      <c r="C28" s="55" t="str">
        <f t="shared" si="7"/>
        <v>NRT</v>
      </c>
      <c r="D28" s="55" t="str">
        <f t="shared" si="1"/>
        <v>2025-09-02</v>
      </c>
      <c r="E28" s="55" t="str">
        <f t="shared" si="14"/>
        <v>82020034383</v>
      </c>
      <c r="F28" s="55" t="str">
        <f t="shared" si="15"/>
        <v>PJP029495813</v>
      </c>
      <c r="G28" s="53" t="str">
        <f t="shared" si="16"/>
        <v>이우규</v>
      </c>
      <c r="H28" s="53" t="str">
        <f t="shared" si="17"/>
        <v>목록(Manifest)</v>
      </c>
      <c r="I28" s="62">
        <f t="shared" si="18"/>
        <v>109.08</v>
      </c>
      <c r="J28" s="53" t="str">
        <f t="shared" si="8"/>
        <v>JAVIS (BRCH USA)</v>
      </c>
      <c r="K28" s="55">
        <f t="shared" si="19"/>
        <v>1</v>
      </c>
      <c r="L28" s="54">
        <f t="shared" si="20"/>
        <v>0.2</v>
      </c>
      <c r="M28" s="54">
        <f t="shared" si="21"/>
        <v>0.7</v>
      </c>
      <c r="N28" s="54">
        <f t="shared" si="22"/>
        <v>0.7</v>
      </c>
      <c r="O28" s="54">
        <f t="shared" si="9"/>
        <v>0.5</v>
      </c>
      <c r="P28" s="55" t="str">
        <f t="shared" si="10"/>
        <v>516284376591</v>
      </c>
      <c r="Q28" s="70">
        <f t="shared" si="11"/>
        <v>6510</v>
      </c>
      <c r="R28" s="58">
        <v>0</v>
      </c>
      <c r="S28" s="57">
        <f t="shared" si="5"/>
        <v>0</v>
      </c>
      <c r="T28" s="58">
        <v>0</v>
      </c>
      <c r="U28" s="58">
        <f>(IF(VLOOKUP(VLOOKUP(AN28,MAPPING!$B$16:$D$21,2,1),MAPPING!$C$16:$E$21,2,0)=7000,0,VLOOKUP(VLOOKUP(AN28,MAPPING!$B$16:$D$21,2,1),MAPPING!$C$16:$E$21,2,0)))</f>
        <v>0</v>
      </c>
      <c r="V28" s="58">
        <f>(K28*VLOOKUP(N28/K28,MAPPING!$B$23:$D$30,3,10))</f>
        <v>0</v>
      </c>
      <c r="W28" s="58">
        <f t="shared" si="12"/>
        <v>0</v>
      </c>
      <c r="X28" s="58">
        <f t="shared" si="13"/>
        <v>6510</v>
      </c>
      <c r="Y28" s="116">
        <f>ROUND(SUM(Q28:W28)/INVOICE!$I$5,2)</f>
        <v>4.67</v>
      </c>
      <c r="AA28" s="1" t="s">
        <v>1940</v>
      </c>
      <c r="AB28" s="1" t="s">
        <v>93</v>
      </c>
      <c r="AC28" s="1" t="s">
        <v>1941</v>
      </c>
      <c r="AD28" s="1" t="s">
        <v>2095</v>
      </c>
      <c r="AE28" s="1" t="s">
        <v>2096</v>
      </c>
      <c r="AF28" s="1" t="s">
        <v>2097</v>
      </c>
      <c r="AG28" s="1" t="s">
        <v>2091</v>
      </c>
      <c r="AH28" s="1" t="s">
        <v>61</v>
      </c>
      <c r="AI28" s="2">
        <v>1</v>
      </c>
      <c r="AJ28" s="3">
        <v>0.2</v>
      </c>
      <c r="AK28" s="3">
        <v>0.7</v>
      </c>
      <c r="AL28" s="3">
        <v>0.7</v>
      </c>
      <c r="AM28" s="1" t="s">
        <v>204</v>
      </c>
      <c r="AN28" s="3">
        <v>109.08</v>
      </c>
      <c r="AO28" s="1" t="s">
        <v>62</v>
      </c>
      <c r="AP28" s="1" t="s">
        <v>62</v>
      </c>
      <c r="AQ28" s="1" t="s">
        <v>62</v>
      </c>
      <c r="AR28" s="1" t="s">
        <v>62</v>
      </c>
      <c r="AS28" s="1" t="s">
        <v>62</v>
      </c>
      <c r="AT28" s="1" t="s">
        <v>1973</v>
      </c>
      <c r="AU28" s="1" t="s">
        <v>1974</v>
      </c>
      <c r="AV28" s="1" t="s">
        <v>2092</v>
      </c>
      <c r="AW28" s="1" t="s">
        <v>61</v>
      </c>
      <c r="AX28" s="1" t="s">
        <v>63</v>
      </c>
      <c r="AY28" s="1" t="s">
        <v>2098</v>
      </c>
      <c r="AZ28" s="1" t="s">
        <v>2099</v>
      </c>
      <c r="BA28" s="1" t="s">
        <v>2099</v>
      </c>
      <c r="BB28" s="1" t="s">
        <v>196</v>
      </c>
      <c r="BC28" s="1" t="s">
        <v>197</v>
      </c>
      <c r="BD28" s="1" t="s">
        <v>94</v>
      </c>
      <c r="BE28" s="1" t="s">
        <v>1978</v>
      </c>
      <c r="BF28" s="1" t="s">
        <v>64</v>
      </c>
      <c r="BG28" s="1" t="s">
        <v>61</v>
      </c>
      <c r="BH28" s="1" t="s">
        <v>648</v>
      </c>
    </row>
    <row r="29" spans="2:60" x14ac:dyDescent="0.3">
      <c r="B29" s="55">
        <f t="shared" si="6"/>
        <v>25</v>
      </c>
      <c r="C29" s="55" t="str">
        <f t="shared" si="7"/>
        <v>NRT</v>
      </c>
      <c r="D29" s="55" t="str">
        <f t="shared" si="1"/>
        <v>2025-09-02</v>
      </c>
      <c r="E29" s="55" t="str">
        <f t="shared" si="14"/>
        <v>82020034383</v>
      </c>
      <c r="F29" s="55" t="str">
        <f t="shared" si="15"/>
        <v>PJP029494935</v>
      </c>
      <c r="G29" s="53" t="str">
        <f t="shared" si="16"/>
        <v>김지현</v>
      </c>
      <c r="H29" s="53" t="str">
        <f t="shared" si="17"/>
        <v>목록(Manifest)</v>
      </c>
      <c r="I29" s="62">
        <f t="shared" si="18"/>
        <v>81.99</v>
      </c>
      <c r="J29" s="53" t="str">
        <f t="shared" si="8"/>
        <v>JAVIS (BRCH USA)</v>
      </c>
      <c r="K29" s="55">
        <f t="shared" si="19"/>
        <v>1</v>
      </c>
      <c r="L29" s="54">
        <f t="shared" si="20"/>
        <v>1.3</v>
      </c>
      <c r="M29" s="54">
        <f t="shared" si="21"/>
        <v>1.1000000000000001</v>
      </c>
      <c r="N29" s="54">
        <f t="shared" si="22"/>
        <v>1.3</v>
      </c>
      <c r="O29" s="54">
        <f t="shared" si="9"/>
        <v>1.5</v>
      </c>
      <c r="P29" s="55" t="str">
        <f t="shared" si="10"/>
        <v>516284367815</v>
      </c>
      <c r="Q29" s="70">
        <f t="shared" si="11"/>
        <v>8530</v>
      </c>
      <c r="R29" s="58">
        <v>0</v>
      </c>
      <c r="S29" s="57">
        <f t="shared" si="5"/>
        <v>0</v>
      </c>
      <c r="T29" s="58">
        <v>0</v>
      </c>
      <c r="U29" s="58">
        <f>(IF(VLOOKUP(VLOOKUP(AN29,MAPPING!$B$16:$D$21,2,1),MAPPING!$C$16:$E$21,2,0)=7000,0,VLOOKUP(VLOOKUP(AN29,MAPPING!$B$16:$D$21,2,1),MAPPING!$C$16:$E$21,2,0)))</f>
        <v>0</v>
      </c>
      <c r="V29" s="58">
        <f>(K29*VLOOKUP(N29/K29,MAPPING!$B$23:$D$30,3,10))</f>
        <v>0</v>
      </c>
      <c r="W29" s="58">
        <f t="shared" si="12"/>
        <v>0</v>
      </c>
      <c r="X29" s="58">
        <f t="shared" si="13"/>
        <v>8530</v>
      </c>
      <c r="Y29" s="116">
        <f>ROUND(SUM(Q29:W29)/INVOICE!$I$5,2)</f>
        <v>6.12</v>
      </c>
      <c r="AA29" s="1" t="s">
        <v>1940</v>
      </c>
      <c r="AB29" s="1" t="s">
        <v>93</v>
      </c>
      <c r="AC29" s="1" t="s">
        <v>1941</v>
      </c>
      <c r="AD29" s="1" t="s">
        <v>2100</v>
      </c>
      <c r="AE29" s="1" t="s">
        <v>2101</v>
      </c>
      <c r="AF29" s="1" t="s">
        <v>2102</v>
      </c>
      <c r="AG29" s="1" t="s">
        <v>2103</v>
      </c>
      <c r="AH29" s="1" t="s">
        <v>61</v>
      </c>
      <c r="AI29" s="2">
        <v>1</v>
      </c>
      <c r="AJ29" s="3">
        <v>1.3</v>
      </c>
      <c r="AK29" s="3">
        <v>1.1000000000000001</v>
      </c>
      <c r="AL29" s="3">
        <v>1.3</v>
      </c>
      <c r="AM29" s="1" t="s">
        <v>204</v>
      </c>
      <c r="AN29" s="3">
        <v>81.99</v>
      </c>
      <c r="AO29" s="1" t="s">
        <v>62</v>
      </c>
      <c r="AP29" s="1" t="s">
        <v>62</v>
      </c>
      <c r="AQ29" s="1" t="s">
        <v>62</v>
      </c>
      <c r="AR29" s="1" t="s">
        <v>62</v>
      </c>
      <c r="AS29" s="1" t="s">
        <v>62</v>
      </c>
      <c r="AT29" s="1" t="s">
        <v>1973</v>
      </c>
      <c r="AU29" s="1" t="s">
        <v>1974</v>
      </c>
      <c r="AV29" s="1" t="s">
        <v>2104</v>
      </c>
      <c r="AW29" s="1" t="s">
        <v>61</v>
      </c>
      <c r="AX29" s="1" t="s">
        <v>63</v>
      </c>
      <c r="AY29" s="1" t="s">
        <v>2105</v>
      </c>
      <c r="AZ29" s="1" t="s">
        <v>2106</v>
      </c>
      <c r="BA29" s="1" t="s">
        <v>2106</v>
      </c>
      <c r="BB29" s="1" t="s">
        <v>196</v>
      </c>
      <c r="BC29" s="1" t="s">
        <v>197</v>
      </c>
      <c r="BD29" s="1" t="s">
        <v>94</v>
      </c>
      <c r="BE29" s="1" t="s">
        <v>1978</v>
      </c>
      <c r="BF29" s="1" t="s">
        <v>64</v>
      </c>
      <c r="BG29" s="1" t="s">
        <v>61</v>
      </c>
      <c r="BH29" s="1" t="s">
        <v>648</v>
      </c>
    </row>
    <row r="30" spans="2:60" x14ac:dyDescent="0.3">
      <c r="B30" s="55">
        <f t="shared" si="6"/>
        <v>26</v>
      </c>
      <c r="C30" s="55" t="str">
        <f t="shared" si="7"/>
        <v>NRT</v>
      </c>
      <c r="D30" s="55" t="str">
        <f t="shared" si="1"/>
        <v>2025-09-02</v>
      </c>
      <c r="E30" s="55" t="str">
        <f t="shared" si="14"/>
        <v>82020034383</v>
      </c>
      <c r="F30" s="55" t="str">
        <f t="shared" si="15"/>
        <v>PJP029492333</v>
      </c>
      <c r="G30" s="53" t="str">
        <f t="shared" si="16"/>
        <v>김현아</v>
      </c>
      <c r="H30" s="53" t="str">
        <f t="shared" si="17"/>
        <v>목록(Manifest)</v>
      </c>
      <c r="I30" s="62">
        <f t="shared" si="18"/>
        <v>123.95</v>
      </c>
      <c r="J30" s="53" t="str">
        <f t="shared" si="8"/>
        <v>JAVIS (BRCH USA)</v>
      </c>
      <c r="K30" s="55">
        <f t="shared" si="19"/>
        <v>1</v>
      </c>
      <c r="L30" s="54">
        <f t="shared" si="20"/>
        <v>1.25</v>
      </c>
      <c r="M30" s="54">
        <f t="shared" si="21"/>
        <v>4.9000000000000004</v>
      </c>
      <c r="N30" s="54">
        <f t="shared" si="22"/>
        <v>4.9000000000000004</v>
      </c>
      <c r="O30" s="54">
        <f t="shared" si="9"/>
        <v>1.5</v>
      </c>
      <c r="P30" s="55" t="str">
        <f t="shared" si="10"/>
        <v>516284341790</v>
      </c>
      <c r="Q30" s="70">
        <f t="shared" si="11"/>
        <v>8530</v>
      </c>
      <c r="R30" s="58">
        <v>0</v>
      </c>
      <c r="S30" s="57">
        <f t="shared" si="5"/>
        <v>0</v>
      </c>
      <c r="T30" s="58">
        <v>0</v>
      </c>
      <c r="U30" s="58">
        <f>(IF(VLOOKUP(VLOOKUP(AN30,MAPPING!$B$16:$D$21,2,1),MAPPING!$C$16:$E$21,2,0)=7000,0,VLOOKUP(VLOOKUP(AN30,MAPPING!$B$16:$D$21,2,1),MAPPING!$C$16:$E$21,2,0)))</f>
        <v>0</v>
      </c>
      <c r="V30" s="58">
        <f>(K30*VLOOKUP(N30/K30,MAPPING!$B$23:$D$30,3,10))</f>
        <v>500</v>
      </c>
      <c r="W30" s="58">
        <f t="shared" si="12"/>
        <v>0</v>
      </c>
      <c r="X30" s="58">
        <f t="shared" si="13"/>
        <v>9030</v>
      </c>
      <c r="Y30" s="116">
        <f>ROUND(SUM(Q30:W30)/INVOICE!$I$5,2)</f>
        <v>6.48</v>
      </c>
      <c r="AA30" s="1" t="s">
        <v>1940</v>
      </c>
      <c r="AB30" s="1" t="s">
        <v>93</v>
      </c>
      <c r="AC30" s="1" t="s">
        <v>1941</v>
      </c>
      <c r="AD30" s="1" t="s">
        <v>2107</v>
      </c>
      <c r="AE30" s="1" t="s">
        <v>2108</v>
      </c>
      <c r="AF30" s="1" t="s">
        <v>2109</v>
      </c>
      <c r="AG30" s="1" t="s">
        <v>2110</v>
      </c>
      <c r="AH30" s="1" t="s">
        <v>61</v>
      </c>
      <c r="AI30" s="2">
        <v>1</v>
      </c>
      <c r="AJ30" s="3">
        <v>1.25</v>
      </c>
      <c r="AK30" s="3">
        <v>4.9000000000000004</v>
      </c>
      <c r="AL30" s="3">
        <v>4.9000000000000004</v>
      </c>
      <c r="AM30" s="1" t="s">
        <v>204</v>
      </c>
      <c r="AN30" s="3">
        <v>123.95</v>
      </c>
      <c r="AO30" s="1" t="s">
        <v>62</v>
      </c>
      <c r="AP30" s="1" t="s">
        <v>62</v>
      </c>
      <c r="AQ30" s="1" t="s">
        <v>62</v>
      </c>
      <c r="AR30" s="1" t="s">
        <v>62</v>
      </c>
      <c r="AS30" s="1" t="s">
        <v>62</v>
      </c>
      <c r="AT30" s="1" t="s">
        <v>1973</v>
      </c>
      <c r="AU30" s="1" t="s">
        <v>1974</v>
      </c>
      <c r="AV30" s="1" t="s">
        <v>2111</v>
      </c>
      <c r="AW30" s="1" t="s">
        <v>61</v>
      </c>
      <c r="AX30" s="1" t="s">
        <v>63</v>
      </c>
      <c r="AY30" s="1" t="s">
        <v>2112</v>
      </c>
      <c r="AZ30" s="1" t="s">
        <v>2113</v>
      </c>
      <c r="BA30" s="1" t="s">
        <v>2113</v>
      </c>
      <c r="BB30" s="1" t="s">
        <v>196</v>
      </c>
      <c r="BC30" s="1" t="s">
        <v>197</v>
      </c>
      <c r="BD30" s="1" t="s">
        <v>94</v>
      </c>
      <c r="BE30" s="1" t="s">
        <v>1978</v>
      </c>
      <c r="BF30" s="1" t="s">
        <v>64</v>
      </c>
      <c r="BG30" s="1" t="s">
        <v>61</v>
      </c>
      <c r="BH30" s="1" t="s">
        <v>648</v>
      </c>
    </row>
    <row r="31" spans="2:60" x14ac:dyDescent="0.3">
      <c r="B31" s="55">
        <f t="shared" si="6"/>
        <v>27</v>
      </c>
      <c r="C31" s="55" t="str">
        <f t="shared" si="7"/>
        <v>NRT</v>
      </c>
      <c r="D31" s="55" t="str">
        <f t="shared" si="1"/>
        <v>2025-09-02</v>
      </c>
      <c r="E31" s="55" t="str">
        <f t="shared" si="14"/>
        <v>82020034383</v>
      </c>
      <c r="F31" s="55" t="str">
        <f t="shared" si="15"/>
        <v>PJP029495359</v>
      </c>
      <c r="G31" s="53" t="str">
        <f t="shared" si="16"/>
        <v>조용현</v>
      </c>
      <c r="H31" s="53" t="str">
        <f t="shared" si="17"/>
        <v>목록(Manifest)</v>
      </c>
      <c r="I31" s="62">
        <f t="shared" si="18"/>
        <v>46.32</v>
      </c>
      <c r="J31" s="53" t="str">
        <f t="shared" si="8"/>
        <v>JAVIS (BRCH USA)</v>
      </c>
      <c r="K31" s="55">
        <f t="shared" si="19"/>
        <v>1</v>
      </c>
      <c r="L31" s="54">
        <f t="shared" si="20"/>
        <v>1.1000000000000001</v>
      </c>
      <c r="M31" s="54">
        <f t="shared" si="21"/>
        <v>3</v>
      </c>
      <c r="N31" s="54">
        <f t="shared" si="22"/>
        <v>3</v>
      </c>
      <c r="O31" s="54">
        <f t="shared" si="9"/>
        <v>1.5</v>
      </c>
      <c r="P31" s="55" t="str">
        <f t="shared" si="10"/>
        <v>516284372052</v>
      </c>
      <c r="Q31" s="70">
        <f t="shared" si="11"/>
        <v>8530</v>
      </c>
      <c r="R31" s="58">
        <v>0</v>
      </c>
      <c r="S31" s="57">
        <f t="shared" si="5"/>
        <v>0</v>
      </c>
      <c r="T31" s="58">
        <v>0</v>
      </c>
      <c r="U31" s="58">
        <f>(IF(VLOOKUP(VLOOKUP(AN31,MAPPING!$B$16:$D$21,2,1),MAPPING!$C$16:$E$21,2,0)=7000,0,VLOOKUP(VLOOKUP(AN31,MAPPING!$B$16:$D$21,2,1),MAPPING!$C$16:$E$21,2,0)))</f>
        <v>0</v>
      </c>
      <c r="V31" s="58">
        <f>(K31*VLOOKUP(N31/K31,MAPPING!$B$23:$D$30,3,10))</f>
        <v>500</v>
      </c>
      <c r="W31" s="58">
        <f t="shared" si="12"/>
        <v>0</v>
      </c>
      <c r="X31" s="58">
        <f t="shared" si="13"/>
        <v>9030</v>
      </c>
      <c r="Y31" s="116">
        <f>ROUND(SUM(Q31:W31)/INVOICE!$I$5,2)</f>
        <v>6.48</v>
      </c>
      <c r="AA31" s="1" t="s">
        <v>1940</v>
      </c>
      <c r="AB31" s="1" t="s">
        <v>93</v>
      </c>
      <c r="AC31" s="1" t="s">
        <v>1941</v>
      </c>
      <c r="AD31" s="1" t="s">
        <v>2114</v>
      </c>
      <c r="AE31" s="1" t="s">
        <v>2115</v>
      </c>
      <c r="AF31" s="1" t="s">
        <v>2116</v>
      </c>
      <c r="AG31" s="1" t="s">
        <v>2117</v>
      </c>
      <c r="AH31" s="1" t="s">
        <v>61</v>
      </c>
      <c r="AI31" s="2">
        <v>1</v>
      </c>
      <c r="AJ31" s="3">
        <v>1.1000000000000001</v>
      </c>
      <c r="AK31" s="3">
        <v>3</v>
      </c>
      <c r="AL31" s="3">
        <v>3</v>
      </c>
      <c r="AM31" s="1" t="s">
        <v>204</v>
      </c>
      <c r="AN31" s="3">
        <v>46.32</v>
      </c>
      <c r="AO31" s="1" t="s">
        <v>62</v>
      </c>
      <c r="AP31" s="1" t="s">
        <v>62</v>
      </c>
      <c r="AQ31" s="1" t="s">
        <v>62</v>
      </c>
      <c r="AR31" s="1" t="s">
        <v>62</v>
      </c>
      <c r="AS31" s="1" t="s">
        <v>62</v>
      </c>
      <c r="AT31" s="1" t="s">
        <v>1973</v>
      </c>
      <c r="AU31" s="1" t="s">
        <v>1974</v>
      </c>
      <c r="AV31" s="1" t="s">
        <v>2052</v>
      </c>
      <c r="AW31" s="1" t="s">
        <v>61</v>
      </c>
      <c r="AX31" s="1" t="s">
        <v>63</v>
      </c>
      <c r="AY31" s="1" t="s">
        <v>2118</v>
      </c>
      <c r="AZ31" s="1" t="s">
        <v>2119</v>
      </c>
      <c r="BA31" s="1" t="s">
        <v>2119</v>
      </c>
      <c r="BB31" s="1" t="s">
        <v>196</v>
      </c>
      <c r="BC31" s="1" t="s">
        <v>197</v>
      </c>
      <c r="BD31" s="1" t="s">
        <v>94</v>
      </c>
      <c r="BE31" s="1" t="s">
        <v>1978</v>
      </c>
      <c r="BF31" s="1" t="s">
        <v>64</v>
      </c>
      <c r="BG31" s="1" t="s">
        <v>61</v>
      </c>
      <c r="BH31" s="1" t="s">
        <v>648</v>
      </c>
    </row>
    <row r="32" spans="2:60" x14ac:dyDescent="0.3">
      <c r="B32" s="55">
        <f t="shared" si="6"/>
        <v>28</v>
      </c>
      <c r="C32" s="55" t="str">
        <f t="shared" si="7"/>
        <v>NRT</v>
      </c>
      <c r="D32" s="55" t="str">
        <f t="shared" si="1"/>
        <v>2025-09-02</v>
      </c>
      <c r="E32" s="55" t="str">
        <f t="shared" si="14"/>
        <v>82020034383</v>
      </c>
      <c r="F32" s="55" t="str">
        <f t="shared" si="15"/>
        <v>PJP029495782</v>
      </c>
      <c r="G32" s="53" t="str">
        <f t="shared" si="16"/>
        <v>민지현</v>
      </c>
      <c r="H32" s="53" t="str">
        <f t="shared" si="17"/>
        <v>목록(Manifest)</v>
      </c>
      <c r="I32" s="62">
        <f t="shared" si="18"/>
        <v>139.72</v>
      </c>
      <c r="J32" s="53" t="str">
        <f t="shared" si="8"/>
        <v>JAVIS (BRCH USA)</v>
      </c>
      <c r="K32" s="55">
        <f t="shared" si="19"/>
        <v>1</v>
      </c>
      <c r="L32" s="54">
        <f t="shared" si="20"/>
        <v>2.7</v>
      </c>
      <c r="M32" s="54">
        <f t="shared" si="21"/>
        <v>6.8</v>
      </c>
      <c r="N32" s="54">
        <f t="shared" si="22"/>
        <v>7</v>
      </c>
      <c r="O32" s="54">
        <f t="shared" si="9"/>
        <v>3</v>
      </c>
      <c r="P32" s="55" t="str">
        <f t="shared" si="10"/>
        <v>516284376285</v>
      </c>
      <c r="Q32" s="70">
        <f t="shared" si="11"/>
        <v>11560</v>
      </c>
      <c r="R32" s="58">
        <v>0</v>
      </c>
      <c r="S32" s="57">
        <f t="shared" si="5"/>
        <v>0</v>
      </c>
      <c r="T32" s="58">
        <v>0</v>
      </c>
      <c r="U32" s="58">
        <f>(IF(VLOOKUP(VLOOKUP(AN32,MAPPING!$B$16:$D$21,2,1),MAPPING!$C$16:$E$21,2,0)=7000,0,VLOOKUP(VLOOKUP(AN32,MAPPING!$B$16:$D$21,2,1),MAPPING!$C$16:$E$21,2,0)))</f>
        <v>0</v>
      </c>
      <c r="V32" s="58">
        <f>(K32*VLOOKUP(N32/K32,MAPPING!$B$23:$D$30,3,10))</f>
        <v>1000</v>
      </c>
      <c r="W32" s="58">
        <f t="shared" si="12"/>
        <v>0</v>
      </c>
      <c r="X32" s="58">
        <f t="shared" si="13"/>
        <v>12560</v>
      </c>
      <c r="Y32" s="116">
        <f>ROUND(SUM(Q32:W32)/INVOICE!$I$5,2)</f>
        <v>9.01</v>
      </c>
      <c r="AA32" s="1" t="s">
        <v>1940</v>
      </c>
      <c r="AB32" s="1" t="s">
        <v>93</v>
      </c>
      <c r="AC32" s="1" t="s">
        <v>1941</v>
      </c>
      <c r="AD32" s="1" t="s">
        <v>2120</v>
      </c>
      <c r="AE32" s="1" t="s">
        <v>2121</v>
      </c>
      <c r="AF32" s="1" t="s">
        <v>2122</v>
      </c>
      <c r="AG32" s="1" t="s">
        <v>732</v>
      </c>
      <c r="AH32" s="1" t="s">
        <v>61</v>
      </c>
      <c r="AI32" s="2">
        <v>1</v>
      </c>
      <c r="AJ32" s="3">
        <v>2.7</v>
      </c>
      <c r="AK32" s="3">
        <v>6.8</v>
      </c>
      <c r="AL32" s="3">
        <v>7</v>
      </c>
      <c r="AM32" s="1" t="s">
        <v>204</v>
      </c>
      <c r="AN32" s="3">
        <v>139.72</v>
      </c>
      <c r="AO32" s="1" t="s">
        <v>62</v>
      </c>
      <c r="AP32" s="1" t="s">
        <v>62</v>
      </c>
      <c r="AQ32" s="1" t="s">
        <v>62</v>
      </c>
      <c r="AR32" s="1" t="s">
        <v>62</v>
      </c>
      <c r="AS32" s="1" t="s">
        <v>62</v>
      </c>
      <c r="AT32" s="1" t="s">
        <v>1973</v>
      </c>
      <c r="AU32" s="1" t="s">
        <v>1974</v>
      </c>
      <c r="AV32" s="1" t="s">
        <v>2002</v>
      </c>
      <c r="AW32" s="1" t="s">
        <v>61</v>
      </c>
      <c r="AX32" s="1" t="s">
        <v>63</v>
      </c>
      <c r="AY32" s="1" t="s">
        <v>2123</v>
      </c>
      <c r="AZ32" s="1" t="s">
        <v>2124</v>
      </c>
      <c r="BA32" s="1" t="s">
        <v>2124</v>
      </c>
      <c r="BB32" s="1" t="s">
        <v>196</v>
      </c>
      <c r="BC32" s="1" t="s">
        <v>197</v>
      </c>
      <c r="BD32" s="1" t="s">
        <v>94</v>
      </c>
      <c r="BE32" s="1" t="s">
        <v>1978</v>
      </c>
      <c r="BF32" s="1" t="s">
        <v>64</v>
      </c>
      <c r="BG32" s="1" t="s">
        <v>61</v>
      </c>
      <c r="BH32" s="1" t="s">
        <v>648</v>
      </c>
    </row>
    <row r="33" spans="2:60" x14ac:dyDescent="0.3">
      <c r="B33" s="55">
        <f t="shared" si="6"/>
        <v>29</v>
      </c>
      <c r="C33" s="55" t="str">
        <f t="shared" si="7"/>
        <v>NRT</v>
      </c>
      <c r="D33" s="55" t="str">
        <f t="shared" si="1"/>
        <v>2025-09-02</v>
      </c>
      <c r="E33" s="55" t="str">
        <f t="shared" si="14"/>
        <v>82020034383</v>
      </c>
      <c r="F33" s="55" t="str">
        <f t="shared" si="15"/>
        <v>PJP029495859</v>
      </c>
      <c r="G33" s="53" t="str">
        <f t="shared" si="16"/>
        <v>강송희</v>
      </c>
      <c r="H33" s="53" t="str">
        <f t="shared" si="17"/>
        <v>목록(Manifest)</v>
      </c>
      <c r="I33" s="62">
        <f t="shared" si="18"/>
        <v>128.24</v>
      </c>
      <c r="J33" s="53" t="str">
        <f t="shared" si="8"/>
        <v>JAVIS (BRCH USA)</v>
      </c>
      <c r="K33" s="55">
        <f t="shared" si="19"/>
        <v>1</v>
      </c>
      <c r="L33" s="54">
        <f t="shared" si="20"/>
        <v>1</v>
      </c>
      <c r="M33" s="54">
        <f t="shared" si="21"/>
        <v>1.6</v>
      </c>
      <c r="N33" s="54">
        <f t="shared" si="22"/>
        <v>1.6</v>
      </c>
      <c r="O33" s="54">
        <f t="shared" si="9"/>
        <v>1</v>
      </c>
      <c r="P33" s="55" t="str">
        <f t="shared" si="10"/>
        <v>516284377055</v>
      </c>
      <c r="Q33" s="70">
        <f t="shared" si="11"/>
        <v>7520</v>
      </c>
      <c r="R33" s="58">
        <v>0</v>
      </c>
      <c r="S33" s="57">
        <f t="shared" si="5"/>
        <v>0</v>
      </c>
      <c r="T33" s="58">
        <v>0</v>
      </c>
      <c r="U33" s="58">
        <f>(IF(VLOOKUP(VLOOKUP(AN33,MAPPING!$B$16:$D$21,2,1),MAPPING!$C$16:$E$21,2,0)=7000,0,VLOOKUP(VLOOKUP(AN33,MAPPING!$B$16:$D$21,2,1),MAPPING!$C$16:$E$21,2,0)))</f>
        <v>0</v>
      </c>
      <c r="V33" s="58">
        <f>(K33*VLOOKUP(N33/K33,MAPPING!$B$23:$D$30,3,10))</f>
        <v>0</v>
      </c>
      <c r="W33" s="58">
        <f t="shared" si="12"/>
        <v>0</v>
      </c>
      <c r="X33" s="58">
        <f t="shared" si="13"/>
        <v>7520</v>
      </c>
      <c r="Y33" s="116">
        <f>ROUND(SUM(Q33:W33)/INVOICE!$I$5,2)</f>
        <v>5.39</v>
      </c>
      <c r="AA33" s="1" t="s">
        <v>1940</v>
      </c>
      <c r="AB33" s="1" t="s">
        <v>93</v>
      </c>
      <c r="AC33" s="1" t="s">
        <v>1941</v>
      </c>
      <c r="AD33" s="1" t="s">
        <v>2125</v>
      </c>
      <c r="AE33" s="1" t="s">
        <v>2126</v>
      </c>
      <c r="AF33" s="1" t="s">
        <v>2127</v>
      </c>
      <c r="AG33" s="1" t="s">
        <v>941</v>
      </c>
      <c r="AH33" s="1" t="s">
        <v>61</v>
      </c>
      <c r="AI33" s="2">
        <v>1</v>
      </c>
      <c r="AJ33" s="3">
        <v>1</v>
      </c>
      <c r="AK33" s="3">
        <v>1.6</v>
      </c>
      <c r="AL33" s="3">
        <v>1.6</v>
      </c>
      <c r="AM33" s="1" t="s">
        <v>204</v>
      </c>
      <c r="AN33" s="3">
        <v>128.24</v>
      </c>
      <c r="AO33" s="1" t="s">
        <v>62</v>
      </c>
      <c r="AP33" s="1" t="s">
        <v>62</v>
      </c>
      <c r="AQ33" s="1" t="s">
        <v>62</v>
      </c>
      <c r="AR33" s="1" t="s">
        <v>62</v>
      </c>
      <c r="AS33" s="1" t="s">
        <v>62</v>
      </c>
      <c r="AT33" s="1" t="s">
        <v>1973</v>
      </c>
      <c r="AU33" s="1" t="s">
        <v>1974</v>
      </c>
      <c r="AV33" s="1" t="s">
        <v>2128</v>
      </c>
      <c r="AW33" s="1" t="s">
        <v>61</v>
      </c>
      <c r="AX33" s="1" t="s">
        <v>63</v>
      </c>
      <c r="AY33" s="1" t="s">
        <v>2129</v>
      </c>
      <c r="AZ33" s="1" t="s">
        <v>2130</v>
      </c>
      <c r="BA33" s="1" t="s">
        <v>2130</v>
      </c>
      <c r="BB33" s="1" t="s">
        <v>196</v>
      </c>
      <c r="BC33" s="1" t="s">
        <v>197</v>
      </c>
      <c r="BD33" s="1" t="s">
        <v>94</v>
      </c>
      <c r="BE33" s="1" t="s">
        <v>1978</v>
      </c>
      <c r="BF33" s="1" t="s">
        <v>64</v>
      </c>
      <c r="BG33" s="1" t="s">
        <v>61</v>
      </c>
      <c r="BH33" s="1" t="s">
        <v>648</v>
      </c>
    </row>
    <row r="34" spans="2:60" x14ac:dyDescent="0.3">
      <c r="B34" s="55">
        <f t="shared" si="6"/>
        <v>30</v>
      </c>
      <c r="C34" s="55" t="str">
        <f t="shared" si="7"/>
        <v>NRT</v>
      </c>
      <c r="D34" s="55" t="str">
        <f t="shared" si="1"/>
        <v>2025-09-02</v>
      </c>
      <c r="E34" s="55" t="str">
        <f t="shared" si="14"/>
        <v>82020034383</v>
      </c>
      <c r="F34" s="55" t="str">
        <f t="shared" si="15"/>
        <v>PJP029495635</v>
      </c>
      <c r="G34" s="53" t="str">
        <f t="shared" si="16"/>
        <v>박재철</v>
      </c>
      <c r="H34" s="53" t="str">
        <f t="shared" si="17"/>
        <v>목록(Manifest)</v>
      </c>
      <c r="I34" s="62">
        <f t="shared" si="18"/>
        <v>97.15</v>
      </c>
      <c r="J34" s="53" t="str">
        <f t="shared" si="8"/>
        <v>JAVIS (BRCH USA)</v>
      </c>
      <c r="K34" s="55">
        <f t="shared" si="19"/>
        <v>1</v>
      </c>
      <c r="L34" s="54">
        <f t="shared" si="20"/>
        <v>2.5499999999999998</v>
      </c>
      <c r="M34" s="54">
        <f t="shared" si="21"/>
        <v>2.8</v>
      </c>
      <c r="N34" s="54">
        <f t="shared" si="22"/>
        <v>2.8</v>
      </c>
      <c r="O34" s="54">
        <f t="shared" si="9"/>
        <v>3</v>
      </c>
      <c r="P34" s="55" t="str">
        <f t="shared" si="10"/>
        <v>516284374815</v>
      </c>
      <c r="Q34" s="70">
        <f t="shared" si="11"/>
        <v>11560</v>
      </c>
      <c r="R34" s="58">
        <v>0</v>
      </c>
      <c r="S34" s="57">
        <f t="shared" si="5"/>
        <v>0</v>
      </c>
      <c r="T34" s="58">
        <v>0</v>
      </c>
      <c r="U34" s="58">
        <f>(IF(VLOOKUP(VLOOKUP(AN34,MAPPING!$B$16:$D$21,2,1),MAPPING!$C$16:$E$21,2,0)=7000,0,VLOOKUP(VLOOKUP(AN34,MAPPING!$B$16:$D$21,2,1),MAPPING!$C$16:$E$21,2,0)))</f>
        <v>0</v>
      </c>
      <c r="V34" s="58">
        <f>(K34*VLOOKUP(N34/K34,MAPPING!$B$23:$D$30,3,10))</f>
        <v>500</v>
      </c>
      <c r="W34" s="58">
        <f t="shared" si="12"/>
        <v>0</v>
      </c>
      <c r="X34" s="58">
        <f t="shared" si="13"/>
        <v>12060</v>
      </c>
      <c r="Y34" s="116">
        <f>ROUND(SUM(Q34:W34)/INVOICE!$I$5,2)</f>
        <v>8.65</v>
      </c>
      <c r="AA34" s="1" t="s">
        <v>1940</v>
      </c>
      <c r="AB34" s="1" t="s">
        <v>93</v>
      </c>
      <c r="AC34" s="1" t="s">
        <v>1941</v>
      </c>
      <c r="AD34" s="1" t="s">
        <v>2131</v>
      </c>
      <c r="AE34" s="1" t="s">
        <v>2132</v>
      </c>
      <c r="AF34" s="1" t="s">
        <v>2133</v>
      </c>
      <c r="AG34" s="1" t="s">
        <v>2134</v>
      </c>
      <c r="AH34" s="1" t="s">
        <v>61</v>
      </c>
      <c r="AI34" s="2">
        <v>1</v>
      </c>
      <c r="AJ34" s="3">
        <v>2.5499999999999998</v>
      </c>
      <c r="AK34" s="3">
        <v>2.8</v>
      </c>
      <c r="AL34" s="3">
        <v>2.8</v>
      </c>
      <c r="AM34" s="1" t="s">
        <v>204</v>
      </c>
      <c r="AN34" s="3">
        <v>97.15</v>
      </c>
      <c r="AO34" s="1" t="s">
        <v>62</v>
      </c>
      <c r="AP34" s="1" t="s">
        <v>62</v>
      </c>
      <c r="AQ34" s="1" t="s">
        <v>62</v>
      </c>
      <c r="AR34" s="1" t="s">
        <v>62</v>
      </c>
      <c r="AS34" s="1" t="s">
        <v>62</v>
      </c>
      <c r="AT34" s="1" t="s">
        <v>1973</v>
      </c>
      <c r="AU34" s="1" t="s">
        <v>1974</v>
      </c>
      <c r="AV34" s="1" t="s">
        <v>2002</v>
      </c>
      <c r="AW34" s="1" t="s">
        <v>61</v>
      </c>
      <c r="AX34" s="1" t="s">
        <v>63</v>
      </c>
      <c r="AY34" s="1" t="s">
        <v>2135</v>
      </c>
      <c r="AZ34" s="1" t="s">
        <v>2136</v>
      </c>
      <c r="BA34" s="1" t="s">
        <v>2136</v>
      </c>
      <c r="BB34" s="1" t="s">
        <v>196</v>
      </c>
      <c r="BC34" s="1" t="s">
        <v>197</v>
      </c>
      <c r="BD34" s="1" t="s">
        <v>94</v>
      </c>
      <c r="BE34" s="1" t="s">
        <v>1978</v>
      </c>
      <c r="BF34" s="1" t="s">
        <v>64</v>
      </c>
      <c r="BG34" s="1" t="s">
        <v>61</v>
      </c>
      <c r="BH34" s="1" t="s">
        <v>648</v>
      </c>
    </row>
    <row r="35" spans="2:60" x14ac:dyDescent="0.3">
      <c r="B35" s="55">
        <f t="shared" si="6"/>
        <v>31</v>
      </c>
      <c r="C35" s="55" t="str">
        <f t="shared" si="7"/>
        <v>NRT</v>
      </c>
      <c r="D35" s="55" t="str">
        <f t="shared" si="1"/>
        <v>2025-09-02</v>
      </c>
      <c r="E35" s="55" t="str">
        <f t="shared" si="14"/>
        <v>82020034383</v>
      </c>
      <c r="F35" s="55" t="str">
        <f t="shared" si="15"/>
        <v>PJP029495908</v>
      </c>
      <c r="G35" s="53" t="str">
        <f t="shared" si="16"/>
        <v>정마리별</v>
      </c>
      <c r="H35" s="53" t="str">
        <f t="shared" si="17"/>
        <v>목록(Manifest)</v>
      </c>
      <c r="I35" s="62">
        <f t="shared" si="18"/>
        <v>85.5</v>
      </c>
      <c r="J35" s="53" t="str">
        <f t="shared" si="8"/>
        <v>JAVIS (BRCH USA)</v>
      </c>
      <c r="K35" s="55">
        <f t="shared" si="19"/>
        <v>1</v>
      </c>
      <c r="L35" s="54">
        <f t="shared" si="20"/>
        <v>2.5</v>
      </c>
      <c r="M35" s="54">
        <f t="shared" si="21"/>
        <v>5.4</v>
      </c>
      <c r="N35" s="54">
        <f t="shared" si="22"/>
        <v>5.5</v>
      </c>
      <c r="O35" s="54">
        <f t="shared" si="9"/>
        <v>2.5</v>
      </c>
      <c r="P35" s="55" t="str">
        <f t="shared" si="10"/>
        <v>516284377545</v>
      </c>
      <c r="Q35" s="70">
        <f t="shared" si="11"/>
        <v>10550</v>
      </c>
      <c r="R35" s="58">
        <v>0</v>
      </c>
      <c r="S35" s="57">
        <f t="shared" si="5"/>
        <v>0</v>
      </c>
      <c r="T35" s="58">
        <v>0</v>
      </c>
      <c r="U35" s="58">
        <f>(IF(VLOOKUP(VLOOKUP(AN35,MAPPING!$B$16:$D$21,2,1),MAPPING!$C$16:$E$21,2,0)=7000,0,VLOOKUP(VLOOKUP(AN35,MAPPING!$B$16:$D$21,2,1),MAPPING!$C$16:$E$21,2,0)))</f>
        <v>0</v>
      </c>
      <c r="V35" s="58">
        <f>(K35*VLOOKUP(N35/K35,MAPPING!$B$23:$D$30,3,10))</f>
        <v>1000</v>
      </c>
      <c r="W35" s="58">
        <f t="shared" si="12"/>
        <v>0</v>
      </c>
      <c r="X35" s="58">
        <f t="shared" si="13"/>
        <v>11550</v>
      </c>
      <c r="Y35" s="116">
        <f>ROUND(SUM(Q35:W35)/INVOICE!$I$5,2)</f>
        <v>8.2899999999999991</v>
      </c>
      <c r="AA35" s="1" t="s">
        <v>1940</v>
      </c>
      <c r="AB35" s="1" t="s">
        <v>93</v>
      </c>
      <c r="AC35" s="1" t="s">
        <v>1941</v>
      </c>
      <c r="AD35" s="1" t="s">
        <v>2137</v>
      </c>
      <c r="AE35" s="1" t="s">
        <v>2138</v>
      </c>
      <c r="AF35" s="1" t="s">
        <v>2139</v>
      </c>
      <c r="AG35" s="1" t="s">
        <v>2140</v>
      </c>
      <c r="AH35" s="1" t="s">
        <v>61</v>
      </c>
      <c r="AI35" s="2">
        <v>1</v>
      </c>
      <c r="AJ35" s="3">
        <v>2.5</v>
      </c>
      <c r="AK35" s="3">
        <v>5.4</v>
      </c>
      <c r="AL35" s="3">
        <v>5.5</v>
      </c>
      <c r="AM35" s="1" t="s">
        <v>204</v>
      </c>
      <c r="AN35" s="3">
        <v>85.5</v>
      </c>
      <c r="AO35" s="1" t="s">
        <v>62</v>
      </c>
      <c r="AP35" s="1" t="s">
        <v>62</v>
      </c>
      <c r="AQ35" s="1" t="s">
        <v>62</v>
      </c>
      <c r="AR35" s="1" t="s">
        <v>62</v>
      </c>
      <c r="AS35" s="1" t="s">
        <v>62</v>
      </c>
      <c r="AT35" s="1" t="s">
        <v>1973</v>
      </c>
      <c r="AU35" s="1" t="s">
        <v>1974</v>
      </c>
      <c r="AV35" s="1" t="s">
        <v>2141</v>
      </c>
      <c r="AW35" s="1" t="s">
        <v>61</v>
      </c>
      <c r="AX35" s="1" t="s">
        <v>63</v>
      </c>
      <c r="AY35" s="1" t="s">
        <v>2142</v>
      </c>
      <c r="AZ35" s="1" t="s">
        <v>2143</v>
      </c>
      <c r="BA35" s="1" t="s">
        <v>2143</v>
      </c>
      <c r="BB35" s="1" t="s">
        <v>196</v>
      </c>
      <c r="BC35" s="1" t="s">
        <v>197</v>
      </c>
      <c r="BD35" s="1" t="s">
        <v>94</v>
      </c>
      <c r="BE35" s="1" t="s">
        <v>1978</v>
      </c>
      <c r="BF35" s="1" t="s">
        <v>64</v>
      </c>
      <c r="BG35" s="1" t="s">
        <v>61</v>
      </c>
      <c r="BH35" s="1" t="s">
        <v>648</v>
      </c>
    </row>
    <row r="36" spans="2:60" x14ac:dyDescent="0.3">
      <c r="B36" s="55">
        <f t="shared" si="6"/>
        <v>32</v>
      </c>
      <c r="C36" s="55" t="str">
        <f t="shared" si="7"/>
        <v>NRT</v>
      </c>
      <c r="D36" s="55" t="str">
        <f t="shared" si="1"/>
        <v>2025-09-02</v>
      </c>
      <c r="E36" s="55" t="str">
        <f t="shared" si="14"/>
        <v>82020034383</v>
      </c>
      <c r="F36" s="55" t="str">
        <f t="shared" si="15"/>
        <v>PJP029495927</v>
      </c>
      <c r="G36" s="53" t="str">
        <f t="shared" si="16"/>
        <v>박민수</v>
      </c>
      <c r="H36" s="53" t="str">
        <f t="shared" si="17"/>
        <v>일반(목록배제,Normal-Manifest Exception)</v>
      </c>
      <c r="I36" s="62">
        <f t="shared" si="18"/>
        <v>7.38</v>
      </c>
      <c r="J36" s="53" t="str">
        <f t="shared" si="8"/>
        <v>JAVIS (BRCH USA)</v>
      </c>
      <c r="K36" s="55">
        <f t="shared" si="19"/>
        <v>1</v>
      </c>
      <c r="L36" s="54">
        <f t="shared" si="20"/>
        <v>0.55000000000000004</v>
      </c>
      <c r="M36" s="54">
        <f t="shared" si="21"/>
        <v>1.6</v>
      </c>
      <c r="N36" s="54">
        <f t="shared" si="22"/>
        <v>1.6</v>
      </c>
      <c r="O36" s="54">
        <f t="shared" si="9"/>
        <v>1</v>
      </c>
      <c r="P36" s="55" t="str">
        <f t="shared" si="10"/>
        <v>516284377733</v>
      </c>
      <c r="Q36" s="70">
        <f t="shared" si="11"/>
        <v>7520</v>
      </c>
      <c r="R36" s="58">
        <v>0</v>
      </c>
      <c r="S36" s="57">
        <f t="shared" si="5"/>
        <v>0</v>
      </c>
      <c r="T36" s="58">
        <v>0</v>
      </c>
      <c r="U36" s="58">
        <f>(IF(VLOOKUP(VLOOKUP(AN36,MAPPING!$B$16:$D$21,2,1),MAPPING!$C$16:$E$21,2,0)=7000,0,VLOOKUP(VLOOKUP(AN36,MAPPING!$B$16:$D$21,2,1),MAPPING!$C$16:$E$21,2,0)))</f>
        <v>0</v>
      </c>
      <c r="V36" s="58">
        <f>(K36*VLOOKUP(N36/K36,MAPPING!$B$23:$D$30,3,10))</f>
        <v>0</v>
      </c>
      <c r="W36" s="58">
        <f t="shared" si="12"/>
        <v>0</v>
      </c>
      <c r="X36" s="58">
        <f t="shared" si="13"/>
        <v>7520</v>
      </c>
      <c r="Y36" s="116">
        <f>ROUND(SUM(Q36:W36)/INVOICE!$I$5,2)</f>
        <v>5.39</v>
      </c>
      <c r="AA36" s="1" t="s">
        <v>1940</v>
      </c>
      <c r="AB36" s="1" t="s">
        <v>93</v>
      </c>
      <c r="AC36" s="1" t="s">
        <v>1941</v>
      </c>
      <c r="AD36" s="1" t="s">
        <v>2144</v>
      </c>
      <c r="AE36" s="1" t="s">
        <v>2145</v>
      </c>
      <c r="AF36" s="1" t="s">
        <v>2146</v>
      </c>
      <c r="AG36" s="1" t="s">
        <v>2147</v>
      </c>
      <c r="AH36" s="1" t="s">
        <v>61</v>
      </c>
      <c r="AI36" s="2">
        <v>1</v>
      </c>
      <c r="AJ36" s="3">
        <v>0.55000000000000004</v>
      </c>
      <c r="AK36" s="3">
        <v>1.6</v>
      </c>
      <c r="AL36" s="3">
        <v>1.6</v>
      </c>
      <c r="AM36" s="1" t="s">
        <v>66</v>
      </c>
      <c r="AN36" s="3">
        <v>7.38</v>
      </c>
      <c r="AO36" s="1" t="s">
        <v>62</v>
      </c>
      <c r="AP36" s="1" t="s">
        <v>62</v>
      </c>
      <c r="AQ36" s="1" t="s">
        <v>62</v>
      </c>
      <c r="AR36" s="1" t="s">
        <v>62</v>
      </c>
      <c r="AS36" s="1" t="s">
        <v>62</v>
      </c>
      <c r="AT36" s="1" t="s">
        <v>1973</v>
      </c>
      <c r="AU36" s="1" t="s">
        <v>1974</v>
      </c>
      <c r="AV36" s="1" t="s">
        <v>2148</v>
      </c>
      <c r="AW36" s="1" t="s">
        <v>61</v>
      </c>
      <c r="AX36" s="1" t="s">
        <v>63</v>
      </c>
      <c r="AY36" s="1" t="s">
        <v>2149</v>
      </c>
      <c r="AZ36" s="1" t="s">
        <v>2150</v>
      </c>
      <c r="BA36" s="1" t="s">
        <v>2150</v>
      </c>
      <c r="BB36" s="1" t="s">
        <v>196</v>
      </c>
      <c r="BC36" s="1" t="s">
        <v>197</v>
      </c>
      <c r="BD36" s="1" t="s">
        <v>94</v>
      </c>
      <c r="BE36" s="1" t="s">
        <v>1978</v>
      </c>
      <c r="BF36" s="1" t="s">
        <v>64</v>
      </c>
      <c r="BG36" s="1" t="s">
        <v>61</v>
      </c>
      <c r="BH36" s="1" t="s">
        <v>648</v>
      </c>
    </row>
    <row r="37" spans="2:60" x14ac:dyDescent="0.3">
      <c r="B37" s="55">
        <f t="shared" si="6"/>
        <v>33</v>
      </c>
      <c r="C37" s="55" t="str">
        <f t="shared" si="7"/>
        <v>NRT</v>
      </c>
      <c r="D37" s="55" t="str">
        <f t="shared" si="1"/>
        <v>2025-09-02</v>
      </c>
      <c r="E37" s="55" t="str">
        <f t="shared" si="14"/>
        <v>82020034383</v>
      </c>
      <c r="F37" s="55" t="str">
        <f t="shared" si="15"/>
        <v>PJP029495870</v>
      </c>
      <c r="G37" s="53" t="str">
        <f t="shared" si="16"/>
        <v>임승희</v>
      </c>
      <c r="H37" s="53" t="str">
        <f t="shared" si="17"/>
        <v>간이(Simple)</v>
      </c>
      <c r="I37" s="62">
        <f t="shared" si="18"/>
        <v>206.36</v>
      </c>
      <c r="J37" s="53" t="str">
        <f t="shared" si="8"/>
        <v>JAVIS (BRCH USA)</v>
      </c>
      <c r="K37" s="55">
        <f t="shared" si="19"/>
        <v>1</v>
      </c>
      <c r="L37" s="54">
        <f t="shared" si="20"/>
        <v>0.4</v>
      </c>
      <c r="M37" s="54">
        <f t="shared" si="21"/>
        <v>0.6</v>
      </c>
      <c r="N37" s="54">
        <f t="shared" si="22"/>
        <v>0.6</v>
      </c>
      <c r="O37" s="54">
        <f t="shared" si="9"/>
        <v>0.5</v>
      </c>
      <c r="P37" s="55" t="str">
        <f t="shared" si="10"/>
        <v>516284377162</v>
      </c>
      <c r="Q37" s="70">
        <f t="shared" si="11"/>
        <v>6510</v>
      </c>
      <c r="R37" s="58">
        <v>0</v>
      </c>
      <c r="S37" s="57">
        <f t="shared" si="5"/>
        <v>0</v>
      </c>
      <c r="T37" s="58">
        <v>0</v>
      </c>
      <c r="U37" s="58">
        <f>(IF(VLOOKUP(VLOOKUP(AN37,MAPPING!$B$16:$D$21,2,1),MAPPING!$C$16:$E$21,2,0)=7000,0,VLOOKUP(VLOOKUP(AN37,MAPPING!$B$16:$D$21,2,1),MAPPING!$C$16:$E$21,2,0)))</f>
        <v>0</v>
      </c>
      <c r="V37" s="58">
        <f>(K37*VLOOKUP(N37/K37,MAPPING!$B$23:$D$30,3,10))</f>
        <v>0</v>
      </c>
      <c r="W37" s="58">
        <f t="shared" si="12"/>
        <v>0</v>
      </c>
      <c r="X37" s="58">
        <f t="shared" si="13"/>
        <v>6510</v>
      </c>
      <c r="Y37" s="116">
        <f>ROUND(SUM(Q37:W37)/INVOICE!$I$5,2)</f>
        <v>4.67</v>
      </c>
      <c r="AA37" s="1" t="s">
        <v>1940</v>
      </c>
      <c r="AB37" s="1" t="s">
        <v>93</v>
      </c>
      <c r="AC37" s="1" t="s">
        <v>1941</v>
      </c>
      <c r="AD37" s="1" t="s">
        <v>2151</v>
      </c>
      <c r="AE37" s="1" t="s">
        <v>2152</v>
      </c>
      <c r="AF37" s="1" t="s">
        <v>2153</v>
      </c>
      <c r="AG37" s="1" t="s">
        <v>2154</v>
      </c>
      <c r="AH37" s="1" t="s">
        <v>61</v>
      </c>
      <c r="AI37" s="2">
        <v>1</v>
      </c>
      <c r="AJ37" s="3">
        <v>0.4</v>
      </c>
      <c r="AK37" s="3">
        <v>0.6</v>
      </c>
      <c r="AL37" s="3">
        <v>0.6</v>
      </c>
      <c r="AM37" s="1" t="s">
        <v>65</v>
      </c>
      <c r="AN37" s="3">
        <v>206.36</v>
      </c>
      <c r="AO37" s="1" t="s">
        <v>62</v>
      </c>
      <c r="AP37" s="1" t="s">
        <v>62</v>
      </c>
      <c r="AQ37" s="1" t="s">
        <v>62</v>
      </c>
      <c r="AR37" s="1" t="s">
        <v>62</v>
      </c>
      <c r="AS37" s="1" t="s">
        <v>62</v>
      </c>
      <c r="AT37" s="1" t="s">
        <v>1973</v>
      </c>
      <c r="AU37" s="1" t="s">
        <v>1974</v>
      </c>
      <c r="AV37" s="1" t="s">
        <v>2155</v>
      </c>
      <c r="AW37" s="1" t="s">
        <v>61</v>
      </c>
      <c r="AX37" s="1" t="s">
        <v>63</v>
      </c>
      <c r="AY37" s="1" t="s">
        <v>2156</v>
      </c>
      <c r="AZ37" s="1" t="s">
        <v>2157</v>
      </c>
      <c r="BA37" s="1" t="s">
        <v>2157</v>
      </c>
      <c r="BB37" s="1" t="s">
        <v>196</v>
      </c>
      <c r="BC37" s="1" t="s">
        <v>197</v>
      </c>
      <c r="BD37" s="1" t="s">
        <v>94</v>
      </c>
      <c r="BE37" s="1" t="s">
        <v>1978</v>
      </c>
      <c r="BF37" s="1" t="s">
        <v>64</v>
      </c>
      <c r="BG37" s="1" t="s">
        <v>61</v>
      </c>
      <c r="BH37" s="1" t="s">
        <v>648</v>
      </c>
    </row>
    <row r="38" spans="2:60" x14ac:dyDescent="0.3">
      <c r="B38" s="55">
        <f t="shared" si="6"/>
        <v>34</v>
      </c>
      <c r="C38" s="55" t="str">
        <f t="shared" si="7"/>
        <v>NRT</v>
      </c>
      <c r="D38" s="55" t="str">
        <f t="shared" si="1"/>
        <v>2025-09-02</v>
      </c>
      <c r="E38" s="55" t="str">
        <f t="shared" si="14"/>
        <v>82020034383</v>
      </c>
      <c r="F38" s="55" t="str">
        <f t="shared" si="15"/>
        <v>PJP029495800</v>
      </c>
      <c r="G38" s="53" t="str">
        <f t="shared" si="16"/>
        <v>이충선</v>
      </c>
      <c r="H38" s="53" t="str">
        <f t="shared" si="17"/>
        <v>목록(Manifest)</v>
      </c>
      <c r="I38" s="62">
        <f t="shared" si="18"/>
        <v>58.96</v>
      </c>
      <c r="J38" s="53" t="str">
        <f t="shared" si="8"/>
        <v>JAVIS (BRCH USA)</v>
      </c>
      <c r="K38" s="55">
        <f t="shared" si="19"/>
        <v>1</v>
      </c>
      <c r="L38" s="54">
        <f t="shared" si="20"/>
        <v>0.2</v>
      </c>
      <c r="M38" s="54">
        <f t="shared" si="21"/>
        <v>0.4</v>
      </c>
      <c r="N38" s="54">
        <f t="shared" si="22"/>
        <v>0.4</v>
      </c>
      <c r="O38" s="54">
        <f t="shared" si="9"/>
        <v>0.5</v>
      </c>
      <c r="P38" s="55" t="str">
        <f t="shared" si="10"/>
        <v>516284376462</v>
      </c>
      <c r="Q38" s="70">
        <f t="shared" si="11"/>
        <v>6510</v>
      </c>
      <c r="R38" s="58">
        <v>0</v>
      </c>
      <c r="S38" s="57">
        <f t="shared" si="5"/>
        <v>0</v>
      </c>
      <c r="T38" s="58">
        <v>0</v>
      </c>
      <c r="U38" s="58">
        <f>(IF(VLOOKUP(VLOOKUP(AN38,MAPPING!$B$16:$D$21,2,1),MAPPING!$C$16:$E$21,2,0)=7000,0,VLOOKUP(VLOOKUP(AN38,MAPPING!$B$16:$D$21,2,1),MAPPING!$C$16:$E$21,2,0)))</f>
        <v>0</v>
      </c>
      <c r="V38" s="58">
        <f>(K38*VLOOKUP(N38/K38,MAPPING!$B$23:$D$30,3,10))</f>
        <v>0</v>
      </c>
      <c r="W38" s="58">
        <f t="shared" si="12"/>
        <v>0</v>
      </c>
      <c r="X38" s="58">
        <f t="shared" si="13"/>
        <v>6510</v>
      </c>
      <c r="Y38" s="116">
        <f>ROUND(SUM(Q38:W38)/INVOICE!$I$5,2)</f>
        <v>4.67</v>
      </c>
      <c r="AA38" s="1" t="s">
        <v>1940</v>
      </c>
      <c r="AB38" s="1" t="s">
        <v>93</v>
      </c>
      <c r="AC38" s="1" t="s">
        <v>1941</v>
      </c>
      <c r="AD38" s="1" t="s">
        <v>2158</v>
      </c>
      <c r="AE38" s="1" t="s">
        <v>2159</v>
      </c>
      <c r="AF38" s="1" t="s">
        <v>2160</v>
      </c>
      <c r="AG38" s="1" t="s">
        <v>416</v>
      </c>
      <c r="AH38" s="1" t="s">
        <v>61</v>
      </c>
      <c r="AI38" s="2">
        <v>1</v>
      </c>
      <c r="AJ38" s="3">
        <v>0.2</v>
      </c>
      <c r="AK38" s="3">
        <v>0.4</v>
      </c>
      <c r="AL38" s="3">
        <v>0.4</v>
      </c>
      <c r="AM38" s="1" t="s">
        <v>204</v>
      </c>
      <c r="AN38" s="3">
        <v>58.96</v>
      </c>
      <c r="AO38" s="1" t="s">
        <v>62</v>
      </c>
      <c r="AP38" s="1" t="s">
        <v>62</v>
      </c>
      <c r="AQ38" s="1" t="s">
        <v>62</v>
      </c>
      <c r="AR38" s="1" t="s">
        <v>62</v>
      </c>
      <c r="AS38" s="1" t="s">
        <v>62</v>
      </c>
      <c r="AT38" s="1" t="s">
        <v>1973</v>
      </c>
      <c r="AU38" s="1" t="s">
        <v>1974</v>
      </c>
      <c r="AV38" s="1" t="s">
        <v>410</v>
      </c>
      <c r="AW38" s="1" t="s">
        <v>61</v>
      </c>
      <c r="AX38" s="1" t="s">
        <v>63</v>
      </c>
      <c r="AY38" s="1" t="s">
        <v>2161</v>
      </c>
      <c r="AZ38" s="1" t="s">
        <v>2162</v>
      </c>
      <c r="BA38" s="1" t="s">
        <v>2162</v>
      </c>
      <c r="BB38" s="1" t="s">
        <v>196</v>
      </c>
      <c r="BC38" s="1" t="s">
        <v>197</v>
      </c>
      <c r="BD38" s="1" t="s">
        <v>94</v>
      </c>
      <c r="BE38" s="1" t="s">
        <v>1978</v>
      </c>
      <c r="BF38" s="1" t="s">
        <v>64</v>
      </c>
      <c r="BG38" s="1" t="s">
        <v>61</v>
      </c>
      <c r="BH38" s="1" t="s">
        <v>648</v>
      </c>
    </row>
    <row r="39" spans="2:60" x14ac:dyDescent="0.3">
      <c r="B39" s="55">
        <f t="shared" si="6"/>
        <v>35</v>
      </c>
      <c r="C39" s="55" t="str">
        <f t="shared" si="7"/>
        <v>NRT</v>
      </c>
      <c r="D39" s="55" t="str">
        <f t="shared" si="1"/>
        <v>2025-09-02</v>
      </c>
      <c r="E39" s="55" t="str">
        <f t="shared" si="14"/>
        <v>82020034383</v>
      </c>
      <c r="F39" s="55" t="str">
        <f t="shared" si="15"/>
        <v>PJP029495807</v>
      </c>
      <c r="G39" s="53" t="str">
        <f t="shared" si="16"/>
        <v>우미소</v>
      </c>
      <c r="H39" s="53" t="str">
        <f t="shared" si="17"/>
        <v>목록(Manifest)</v>
      </c>
      <c r="I39" s="62">
        <f t="shared" si="18"/>
        <v>6.63</v>
      </c>
      <c r="J39" s="53" t="str">
        <f t="shared" si="8"/>
        <v>JAVIS (BRCH USA)</v>
      </c>
      <c r="K39" s="55">
        <f t="shared" si="19"/>
        <v>1</v>
      </c>
      <c r="L39" s="54">
        <f t="shared" si="20"/>
        <v>0.15</v>
      </c>
      <c r="M39" s="54">
        <f t="shared" si="21"/>
        <v>0.6</v>
      </c>
      <c r="N39" s="54">
        <f t="shared" si="22"/>
        <v>0.6</v>
      </c>
      <c r="O39" s="54">
        <f t="shared" si="9"/>
        <v>0.5</v>
      </c>
      <c r="P39" s="55" t="str">
        <f t="shared" si="10"/>
        <v>516284376532</v>
      </c>
      <c r="Q39" s="70">
        <f t="shared" si="11"/>
        <v>6510</v>
      </c>
      <c r="R39" s="58">
        <v>0</v>
      </c>
      <c r="S39" s="57">
        <f t="shared" si="5"/>
        <v>0</v>
      </c>
      <c r="T39" s="58">
        <v>0</v>
      </c>
      <c r="U39" s="58">
        <f>(IF(VLOOKUP(VLOOKUP(AN39,MAPPING!$B$16:$D$21,2,1),MAPPING!$C$16:$E$21,2,0)=7000,0,VLOOKUP(VLOOKUP(AN39,MAPPING!$B$16:$D$21,2,1),MAPPING!$C$16:$E$21,2,0)))</f>
        <v>0</v>
      </c>
      <c r="V39" s="58">
        <f>(K39*VLOOKUP(N39/K39,MAPPING!$B$23:$D$30,3,10))</f>
        <v>0</v>
      </c>
      <c r="W39" s="58">
        <f t="shared" si="12"/>
        <v>0</v>
      </c>
      <c r="X39" s="58">
        <f t="shared" si="13"/>
        <v>6510</v>
      </c>
      <c r="Y39" s="116">
        <f>ROUND(SUM(Q39:W39)/INVOICE!$I$5,2)</f>
        <v>4.67</v>
      </c>
      <c r="AA39" s="1" t="s">
        <v>1940</v>
      </c>
      <c r="AB39" s="1" t="s">
        <v>93</v>
      </c>
      <c r="AC39" s="1" t="s">
        <v>1941</v>
      </c>
      <c r="AD39" s="1" t="s">
        <v>2163</v>
      </c>
      <c r="AE39" s="1" t="s">
        <v>2164</v>
      </c>
      <c r="AF39" s="1" t="s">
        <v>2165</v>
      </c>
      <c r="AG39" s="1" t="s">
        <v>2166</v>
      </c>
      <c r="AH39" s="1" t="s">
        <v>61</v>
      </c>
      <c r="AI39" s="2">
        <v>1</v>
      </c>
      <c r="AJ39" s="3">
        <v>0.15</v>
      </c>
      <c r="AK39" s="3">
        <v>0.6</v>
      </c>
      <c r="AL39" s="3">
        <v>0.6</v>
      </c>
      <c r="AM39" s="1" t="s">
        <v>204</v>
      </c>
      <c r="AN39" s="3">
        <v>6.63</v>
      </c>
      <c r="AO39" s="1" t="s">
        <v>62</v>
      </c>
      <c r="AP39" s="1" t="s">
        <v>62</v>
      </c>
      <c r="AQ39" s="1" t="s">
        <v>62</v>
      </c>
      <c r="AR39" s="1" t="s">
        <v>62</v>
      </c>
      <c r="AS39" s="1" t="s">
        <v>62</v>
      </c>
      <c r="AT39" s="1" t="s">
        <v>1973</v>
      </c>
      <c r="AU39" s="1" t="s">
        <v>1974</v>
      </c>
      <c r="AV39" s="1" t="s">
        <v>2002</v>
      </c>
      <c r="AW39" s="1" t="s">
        <v>61</v>
      </c>
      <c r="AX39" s="1" t="s">
        <v>63</v>
      </c>
      <c r="AY39" s="1" t="s">
        <v>2167</v>
      </c>
      <c r="AZ39" s="1" t="s">
        <v>2168</v>
      </c>
      <c r="BA39" s="1" t="s">
        <v>2168</v>
      </c>
      <c r="BB39" s="1" t="s">
        <v>196</v>
      </c>
      <c r="BC39" s="1" t="s">
        <v>197</v>
      </c>
      <c r="BD39" s="1" t="s">
        <v>94</v>
      </c>
      <c r="BE39" s="1" t="s">
        <v>1978</v>
      </c>
      <c r="BF39" s="1" t="s">
        <v>64</v>
      </c>
      <c r="BG39" s="1" t="s">
        <v>61</v>
      </c>
      <c r="BH39" s="1" t="s">
        <v>648</v>
      </c>
    </row>
    <row r="40" spans="2:60" x14ac:dyDescent="0.3">
      <c r="B40" s="55">
        <f t="shared" si="6"/>
        <v>36</v>
      </c>
      <c r="C40" s="55" t="str">
        <f t="shared" si="7"/>
        <v>NRT</v>
      </c>
      <c r="D40" s="55" t="str">
        <f t="shared" si="1"/>
        <v>2025-09-02</v>
      </c>
      <c r="E40" s="55" t="str">
        <f t="shared" si="14"/>
        <v>82020034383</v>
      </c>
      <c r="F40" s="55" t="str">
        <f t="shared" si="15"/>
        <v>PJP029495849</v>
      </c>
      <c r="G40" s="53" t="str">
        <f t="shared" si="16"/>
        <v>유정훈</v>
      </c>
      <c r="H40" s="53" t="str">
        <f t="shared" si="17"/>
        <v>목록(Manifest)</v>
      </c>
      <c r="I40" s="62">
        <f t="shared" si="18"/>
        <v>18.760000000000002</v>
      </c>
      <c r="J40" s="53" t="str">
        <f t="shared" si="8"/>
        <v>JAVIS (BRCH USA)</v>
      </c>
      <c r="K40" s="55">
        <f t="shared" si="19"/>
        <v>1</v>
      </c>
      <c r="L40" s="54">
        <f t="shared" si="20"/>
        <v>0.4</v>
      </c>
      <c r="M40" s="54">
        <f t="shared" si="21"/>
        <v>0.7</v>
      </c>
      <c r="N40" s="54">
        <f t="shared" si="22"/>
        <v>0.7</v>
      </c>
      <c r="O40" s="54">
        <f t="shared" si="9"/>
        <v>0.5</v>
      </c>
      <c r="P40" s="55" t="str">
        <f t="shared" si="10"/>
        <v>516284376952</v>
      </c>
      <c r="Q40" s="70">
        <f t="shared" si="11"/>
        <v>6510</v>
      </c>
      <c r="R40" s="58">
        <v>0</v>
      </c>
      <c r="S40" s="57">
        <f t="shared" si="5"/>
        <v>0</v>
      </c>
      <c r="T40" s="58">
        <v>0</v>
      </c>
      <c r="U40" s="58">
        <f>(IF(VLOOKUP(VLOOKUP(AN40,MAPPING!$B$16:$D$21,2,1),MAPPING!$C$16:$E$21,2,0)=7000,0,VLOOKUP(VLOOKUP(AN40,MAPPING!$B$16:$D$21,2,1),MAPPING!$C$16:$E$21,2,0)))</f>
        <v>0</v>
      </c>
      <c r="V40" s="58">
        <f>(K40*VLOOKUP(N40/K40,MAPPING!$B$23:$D$30,3,10))</f>
        <v>0</v>
      </c>
      <c r="W40" s="58">
        <f t="shared" si="12"/>
        <v>0</v>
      </c>
      <c r="X40" s="58">
        <f t="shared" si="13"/>
        <v>6510</v>
      </c>
      <c r="Y40" s="116">
        <f>ROUND(SUM(Q40:W40)/INVOICE!$I$5,2)</f>
        <v>4.67</v>
      </c>
      <c r="AA40" s="1" t="s">
        <v>1940</v>
      </c>
      <c r="AB40" s="1" t="s">
        <v>93</v>
      </c>
      <c r="AC40" s="1" t="s">
        <v>1941</v>
      </c>
      <c r="AD40" s="1" t="s">
        <v>2169</v>
      </c>
      <c r="AE40" s="1" t="s">
        <v>2170</v>
      </c>
      <c r="AF40" s="1" t="s">
        <v>2171</v>
      </c>
      <c r="AG40" s="1" t="s">
        <v>2172</v>
      </c>
      <c r="AH40" s="1" t="s">
        <v>61</v>
      </c>
      <c r="AI40" s="2">
        <v>1</v>
      </c>
      <c r="AJ40" s="3">
        <v>0.4</v>
      </c>
      <c r="AK40" s="3">
        <v>0.7</v>
      </c>
      <c r="AL40" s="3">
        <v>0.7</v>
      </c>
      <c r="AM40" s="1" t="s">
        <v>204</v>
      </c>
      <c r="AN40" s="3">
        <v>18.760000000000002</v>
      </c>
      <c r="AO40" s="1" t="s">
        <v>62</v>
      </c>
      <c r="AP40" s="1" t="s">
        <v>62</v>
      </c>
      <c r="AQ40" s="1" t="s">
        <v>62</v>
      </c>
      <c r="AR40" s="1" t="s">
        <v>62</v>
      </c>
      <c r="AS40" s="1" t="s">
        <v>62</v>
      </c>
      <c r="AT40" s="1" t="s">
        <v>1973</v>
      </c>
      <c r="AU40" s="1" t="s">
        <v>1974</v>
      </c>
      <c r="AV40" s="1" t="s">
        <v>2173</v>
      </c>
      <c r="AW40" s="1" t="s">
        <v>61</v>
      </c>
      <c r="AX40" s="1" t="s">
        <v>63</v>
      </c>
      <c r="AY40" s="1" t="s">
        <v>2174</v>
      </c>
      <c r="AZ40" s="1" t="s">
        <v>2175</v>
      </c>
      <c r="BA40" s="1" t="s">
        <v>2175</v>
      </c>
      <c r="BB40" s="1" t="s">
        <v>196</v>
      </c>
      <c r="BC40" s="1" t="s">
        <v>197</v>
      </c>
      <c r="BD40" s="1" t="s">
        <v>94</v>
      </c>
      <c r="BE40" s="1" t="s">
        <v>1978</v>
      </c>
      <c r="BF40" s="1" t="s">
        <v>64</v>
      </c>
      <c r="BG40" s="1" t="s">
        <v>61</v>
      </c>
      <c r="BH40" s="1" t="s">
        <v>648</v>
      </c>
    </row>
    <row r="41" spans="2:60" x14ac:dyDescent="0.3">
      <c r="B41" s="55">
        <f t="shared" si="6"/>
        <v>37</v>
      </c>
      <c r="C41" s="55" t="str">
        <f t="shared" si="7"/>
        <v>NRT</v>
      </c>
      <c r="D41" s="55" t="str">
        <f t="shared" si="1"/>
        <v>2025-09-02</v>
      </c>
      <c r="E41" s="55" t="str">
        <f t="shared" si="14"/>
        <v>82020034383</v>
      </c>
      <c r="F41" s="55" t="str">
        <f t="shared" si="15"/>
        <v>PJP029495108</v>
      </c>
      <c r="G41" s="53" t="str">
        <f t="shared" si="16"/>
        <v>남민정</v>
      </c>
      <c r="H41" s="53" t="str">
        <f t="shared" si="17"/>
        <v>목록(Manifest)</v>
      </c>
      <c r="I41" s="62">
        <f t="shared" si="18"/>
        <v>28.81</v>
      </c>
      <c r="J41" s="53" t="str">
        <f t="shared" si="8"/>
        <v>JAVIS (BRCH USA)</v>
      </c>
      <c r="K41" s="55">
        <f t="shared" si="19"/>
        <v>1</v>
      </c>
      <c r="L41" s="54">
        <f t="shared" si="20"/>
        <v>0.45</v>
      </c>
      <c r="M41" s="54">
        <f t="shared" si="21"/>
        <v>0.5</v>
      </c>
      <c r="N41" s="54">
        <f t="shared" si="22"/>
        <v>0.5</v>
      </c>
      <c r="O41" s="54">
        <f t="shared" si="9"/>
        <v>0.5</v>
      </c>
      <c r="P41" s="55" t="str">
        <f t="shared" si="10"/>
        <v>516284369543</v>
      </c>
      <c r="Q41" s="70">
        <f t="shared" si="11"/>
        <v>6510</v>
      </c>
      <c r="R41" s="58">
        <v>0</v>
      </c>
      <c r="S41" s="57">
        <f t="shared" si="5"/>
        <v>0</v>
      </c>
      <c r="T41" s="58">
        <v>0</v>
      </c>
      <c r="U41" s="58">
        <f>(IF(VLOOKUP(VLOOKUP(AN41,MAPPING!$B$16:$D$21,2,1),MAPPING!$C$16:$E$21,2,0)=7000,0,VLOOKUP(VLOOKUP(AN41,MAPPING!$B$16:$D$21,2,1),MAPPING!$C$16:$E$21,2,0)))</f>
        <v>0</v>
      </c>
      <c r="V41" s="58">
        <f>(K41*VLOOKUP(N41/K41,MAPPING!$B$23:$D$30,3,10))</f>
        <v>0</v>
      </c>
      <c r="W41" s="58">
        <f t="shared" si="12"/>
        <v>0</v>
      </c>
      <c r="X41" s="58">
        <f t="shared" si="13"/>
        <v>6510</v>
      </c>
      <c r="Y41" s="116">
        <f>ROUND(SUM(Q41:W41)/INVOICE!$I$5,2)</f>
        <v>4.67</v>
      </c>
      <c r="AA41" s="1" t="s">
        <v>1940</v>
      </c>
      <c r="AB41" s="1" t="s">
        <v>93</v>
      </c>
      <c r="AC41" s="1" t="s">
        <v>1941</v>
      </c>
      <c r="AD41" s="1" t="s">
        <v>2176</v>
      </c>
      <c r="AE41" s="1" t="s">
        <v>2177</v>
      </c>
      <c r="AF41" s="1" t="s">
        <v>2178</v>
      </c>
      <c r="AG41" s="1" t="s">
        <v>2179</v>
      </c>
      <c r="AH41" s="1" t="s">
        <v>61</v>
      </c>
      <c r="AI41" s="2">
        <v>1</v>
      </c>
      <c r="AJ41" s="3">
        <v>0.45</v>
      </c>
      <c r="AK41" s="3">
        <v>0.5</v>
      </c>
      <c r="AL41" s="3">
        <v>0.5</v>
      </c>
      <c r="AM41" s="1" t="s">
        <v>204</v>
      </c>
      <c r="AN41" s="3">
        <v>28.81</v>
      </c>
      <c r="AO41" s="1" t="s">
        <v>62</v>
      </c>
      <c r="AP41" s="1" t="s">
        <v>62</v>
      </c>
      <c r="AQ41" s="1" t="s">
        <v>62</v>
      </c>
      <c r="AR41" s="1" t="s">
        <v>62</v>
      </c>
      <c r="AS41" s="1" t="s">
        <v>62</v>
      </c>
      <c r="AT41" s="1" t="s">
        <v>1973</v>
      </c>
      <c r="AU41" s="1" t="s">
        <v>1974</v>
      </c>
      <c r="AV41" s="1" t="s">
        <v>2180</v>
      </c>
      <c r="AW41" s="1" t="s">
        <v>61</v>
      </c>
      <c r="AX41" s="1" t="s">
        <v>63</v>
      </c>
      <c r="AY41" s="1" t="s">
        <v>2181</v>
      </c>
      <c r="AZ41" s="1" t="s">
        <v>2182</v>
      </c>
      <c r="BA41" s="1" t="s">
        <v>2182</v>
      </c>
      <c r="BB41" s="1" t="s">
        <v>196</v>
      </c>
      <c r="BC41" s="1" t="s">
        <v>197</v>
      </c>
      <c r="BD41" s="1" t="s">
        <v>94</v>
      </c>
      <c r="BE41" s="1" t="s">
        <v>1978</v>
      </c>
      <c r="BF41" s="1" t="s">
        <v>64</v>
      </c>
      <c r="BG41" s="1" t="s">
        <v>61</v>
      </c>
      <c r="BH41" s="1" t="s">
        <v>648</v>
      </c>
    </row>
    <row r="42" spans="2:60" x14ac:dyDescent="0.3">
      <c r="B42" s="55">
        <f t="shared" si="6"/>
        <v>38</v>
      </c>
      <c r="C42" s="55" t="str">
        <f t="shared" si="7"/>
        <v>NRT</v>
      </c>
      <c r="D42" s="55" t="str">
        <f t="shared" si="1"/>
        <v>2025-09-03</v>
      </c>
      <c r="E42" s="55" t="str">
        <f t="shared" si="14"/>
        <v>82020034394</v>
      </c>
      <c r="F42" s="55" t="str">
        <f t="shared" si="15"/>
        <v>PJP029495945</v>
      </c>
      <c r="G42" s="53" t="str">
        <f t="shared" si="16"/>
        <v>김보성</v>
      </c>
      <c r="H42" s="53" t="str">
        <f t="shared" si="17"/>
        <v>목록(Manifest)</v>
      </c>
      <c r="I42" s="62">
        <f t="shared" si="18"/>
        <v>119.34</v>
      </c>
      <c r="J42" s="53" t="str">
        <f t="shared" si="8"/>
        <v>JAVIS (BRCH USA)</v>
      </c>
      <c r="K42" s="55">
        <f t="shared" si="19"/>
        <v>1</v>
      </c>
      <c r="L42" s="54">
        <f t="shared" si="20"/>
        <v>2.15</v>
      </c>
      <c r="M42" s="54">
        <f t="shared" si="21"/>
        <v>2.8</v>
      </c>
      <c r="N42" s="54">
        <f t="shared" si="22"/>
        <v>2.8</v>
      </c>
      <c r="O42" s="54">
        <f t="shared" si="9"/>
        <v>2.5</v>
      </c>
      <c r="P42" s="55" t="str">
        <f t="shared" si="10"/>
        <v>516284377910</v>
      </c>
      <c r="Q42" s="70">
        <f t="shared" si="11"/>
        <v>10550</v>
      </c>
      <c r="R42" s="58">
        <v>0</v>
      </c>
      <c r="S42" s="57">
        <f t="shared" si="5"/>
        <v>0</v>
      </c>
      <c r="T42" s="58">
        <v>0</v>
      </c>
      <c r="U42" s="58">
        <f>(IF(VLOOKUP(VLOOKUP(AN42,MAPPING!$B$16:$D$21,2,1),MAPPING!$C$16:$E$21,2,0)=7000,0,VLOOKUP(VLOOKUP(AN42,MAPPING!$B$16:$D$21,2,1),MAPPING!$C$16:$E$21,2,0)))</f>
        <v>0</v>
      </c>
      <c r="V42" s="58">
        <f>(K42*VLOOKUP(N42/K42,MAPPING!$B$23:$D$30,3,10))</f>
        <v>500</v>
      </c>
      <c r="W42" s="58">
        <f t="shared" si="12"/>
        <v>0</v>
      </c>
      <c r="X42" s="58">
        <f t="shared" si="13"/>
        <v>11050</v>
      </c>
      <c r="Y42" s="116">
        <f>ROUND(SUM(Q42:W42)/INVOICE!$I$5,2)</f>
        <v>7.93</v>
      </c>
      <c r="AA42" s="1" t="s">
        <v>2183</v>
      </c>
      <c r="AB42" s="1" t="s">
        <v>93</v>
      </c>
      <c r="AC42" s="1" t="s">
        <v>2184</v>
      </c>
      <c r="AD42" s="1" t="s">
        <v>2185</v>
      </c>
      <c r="AE42" s="1" t="s">
        <v>233</v>
      </c>
      <c r="AF42" s="1" t="s">
        <v>2186</v>
      </c>
      <c r="AG42" s="1" t="s">
        <v>2187</v>
      </c>
      <c r="AH42" s="1" t="s">
        <v>61</v>
      </c>
      <c r="AI42" s="2">
        <v>1</v>
      </c>
      <c r="AJ42" s="3">
        <v>2.15</v>
      </c>
      <c r="AK42" s="3">
        <v>2.8</v>
      </c>
      <c r="AL42" s="3">
        <v>2.8</v>
      </c>
      <c r="AM42" s="1" t="s">
        <v>204</v>
      </c>
      <c r="AN42" s="3">
        <v>119.34</v>
      </c>
      <c r="AO42" s="1" t="s">
        <v>62</v>
      </c>
      <c r="AP42" s="1" t="s">
        <v>62</v>
      </c>
      <c r="AQ42" s="1" t="s">
        <v>62</v>
      </c>
      <c r="AR42" s="1" t="s">
        <v>62</v>
      </c>
      <c r="AS42" s="1" t="s">
        <v>62</v>
      </c>
      <c r="AT42" s="1" t="s">
        <v>1973</v>
      </c>
      <c r="AU42" s="1" t="s">
        <v>1974</v>
      </c>
      <c r="AV42" s="1" t="s">
        <v>2188</v>
      </c>
      <c r="AW42" s="1" t="s">
        <v>61</v>
      </c>
      <c r="AX42" s="1" t="s">
        <v>63</v>
      </c>
      <c r="AY42" s="1" t="s">
        <v>2189</v>
      </c>
      <c r="AZ42" s="1" t="s">
        <v>2190</v>
      </c>
      <c r="BA42" s="1" t="s">
        <v>2190</v>
      </c>
      <c r="BB42" s="1" t="s">
        <v>196</v>
      </c>
      <c r="BC42" s="1" t="s">
        <v>197</v>
      </c>
      <c r="BD42" s="1" t="s">
        <v>94</v>
      </c>
      <c r="BE42" s="1" t="s">
        <v>1978</v>
      </c>
      <c r="BF42" s="1" t="s">
        <v>64</v>
      </c>
      <c r="BG42" s="1" t="s">
        <v>61</v>
      </c>
      <c r="BH42" s="1" t="s">
        <v>648</v>
      </c>
    </row>
    <row r="43" spans="2:60" x14ac:dyDescent="0.3">
      <c r="B43" s="55">
        <f t="shared" si="6"/>
        <v>39</v>
      </c>
      <c r="C43" s="55" t="str">
        <f t="shared" si="7"/>
        <v>NRT</v>
      </c>
      <c r="D43" s="55" t="str">
        <f t="shared" si="1"/>
        <v>2025-09-03</v>
      </c>
      <c r="E43" s="55" t="str">
        <f t="shared" si="14"/>
        <v>82020034394</v>
      </c>
      <c r="F43" s="55" t="str">
        <f t="shared" si="15"/>
        <v>PJP022700676</v>
      </c>
      <c r="G43" s="53" t="str">
        <f t="shared" si="16"/>
        <v>장현주</v>
      </c>
      <c r="H43" s="53" t="str">
        <f t="shared" si="17"/>
        <v>간이(Simple)</v>
      </c>
      <c r="I43" s="62">
        <f t="shared" si="18"/>
        <v>243.21</v>
      </c>
      <c r="J43" s="53" t="str">
        <f t="shared" si="8"/>
        <v>BRCH USA</v>
      </c>
      <c r="K43" s="55">
        <f t="shared" si="19"/>
        <v>1</v>
      </c>
      <c r="L43" s="54">
        <f t="shared" si="20"/>
        <v>1.8</v>
      </c>
      <c r="M43" s="54">
        <f t="shared" si="21"/>
        <v>10.1</v>
      </c>
      <c r="N43" s="54">
        <f t="shared" si="22"/>
        <v>10.5</v>
      </c>
      <c r="O43" s="54">
        <f t="shared" si="9"/>
        <v>2</v>
      </c>
      <c r="P43" s="55" t="str">
        <f t="shared" si="10"/>
        <v>516272835875</v>
      </c>
      <c r="Q43" s="70">
        <f t="shared" si="11"/>
        <v>9540</v>
      </c>
      <c r="R43" s="58">
        <v>0</v>
      </c>
      <c r="S43" s="57">
        <f t="shared" si="5"/>
        <v>0</v>
      </c>
      <c r="T43" s="58">
        <v>0</v>
      </c>
      <c r="U43" s="58">
        <f>(IF(VLOOKUP(VLOOKUP(AN43,MAPPING!$B$16:$D$21,2,1),MAPPING!$C$16:$E$21,2,0)=7000,0,VLOOKUP(VLOOKUP(AN43,MAPPING!$B$16:$D$21,2,1),MAPPING!$C$16:$E$21,2,0)))</f>
        <v>0</v>
      </c>
      <c r="V43" s="58">
        <f>(K43*VLOOKUP(N43/K43,MAPPING!$B$23:$D$30,3,10))</f>
        <v>3000</v>
      </c>
      <c r="W43" s="58">
        <f t="shared" si="12"/>
        <v>0</v>
      </c>
      <c r="X43" s="58">
        <f t="shared" si="13"/>
        <v>12540</v>
      </c>
      <c r="Y43" s="116">
        <f>ROUND(SUM(Q43:W43)/INVOICE!$I$5,2)</f>
        <v>9</v>
      </c>
      <c r="AA43" s="1" t="s">
        <v>2183</v>
      </c>
      <c r="AB43" s="1" t="s">
        <v>93</v>
      </c>
      <c r="AC43" s="1" t="s">
        <v>2184</v>
      </c>
      <c r="AD43" s="1" t="s">
        <v>2191</v>
      </c>
      <c r="AE43" s="1" t="s">
        <v>2192</v>
      </c>
      <c r="AF43" s="1" t="s">
        <v>2193</v>
      </c>
      <c r="AG43" s="1" t="s">
        <v>2194</v>
      </c>
      <c r="AH43" s="1" t="s">
        <v>61</v>
      </c>
      <c r="AI43" s="2">
        <v>1</v>
      </c>
      <c r="AJ43" s="3">
        <v>1.8</v>
      </c>
      <c r="AK43" s="3">
        <v>10.1</v>
      </c>
      <c r="AL43" s="3">
        <v>10.5</v>
      </c>
      <c r="AM43" s="1" t="s">
        <v>65</v>
      </c>
      <c r="AN43" s="3">
        <v>243.21</v>
      </c>
      <c r="AO43" s="1" t="s">
        <v>62</v>
      </c>
      <c r="AP43" s="1" t="s">
        <v>62</v>
      </c>
      <c r="AQ43" s="1" t="s">
        <v>62</v>
      </c>
      <c r="AR43" s="1" t="s">
        <v>62</v>
      </c>
      <c r="AS43" s="1" t="s">
        <v>62</v>
      </c>
      <c r="AT43" s="1" t="s">
        <v>1946</v>
      </c>
      <c r="AU43" s="1" t="s">
        <v>206</v>
      </c>
      <c r="AV43" s="1" t="s">
        <v>1966</v>
      </c>
      <c r="AW43" s="1" t="s">
        <v>61</v>
      </c>
      <c r="AX43" s="1" t="s">
        <v>63</v>
      </c>
      <c r="AY43" s="1" t="s">
        <v>2195</v>
      </c>
      <c r="AZ43" s="1" t="s">
        <v>2196</v>
      </c>
      <c r="BA43" s="1" t="s">
        <v>2196</v>
      </c>
      <c r="BB43" s="1" t="s">
        <v>196</v>
      </c>
      <c r="BC43" s="1" t="s">
        <v>197</v>
      </c>
      <c r="BD43" s="1" t="s">
        <v>94</v>
      </c>
      <c r="BE43" s="1" t="s">
        <v>407</v>
      </c>
      <c r="BF43" s="1" t="s">
        <v>64</v>
      </c>
      <c r="BG43" s="1" t="s">
        <v>61</v>
      </c>
      <c r="BH43" s="1" t="s">
        <v>648</v>
      </c>
    </row>
    <row r="44" spans="2:60" x14ac:dyDescent="0.3">
      <c r="B44" s="55">
        <f t="shared" si="6"/>
        <v>40</v>
      </c>
      <c r="C44" s="55" t="str">
        <f t="shared" si="7"/>
        <v>NRT</v>
      </c>
      <c r="D44" s="55" t="str">
        <f t="shared" si="1"/>
        <v>2025-09-03</v>
      </c>
      <c r="E44" s="55" t="str">
        <f t="shared" si="14"/>
        <v>82020034394</v>
      </c>
      <c r="F44" s="55" t="str">
        <f t="shared" si="15"/>
        <v>PJP022700658</v>
      </c>
      <c r="G44" s="53" t="str">
        <f t="shared" si="16"/>
        <v>송유나</v>
      </c>
      <c r="H44" s="53" t="str">
        <f t="shared" si="17"/>
        <v>목록(Manifest)</v>
      </c>
      <c r="I44" s="62">
        <f t="shared" si="18"/>
        <v>47.18</v>
      </c>
      <c r="J44" s="53" t="str">
        <f t="shared" si="8"/>
        <v>BRCH USA</v>
      </c>
      <c r="K44" s="55">
        <f t="shared" si="19"/>
        <v>1</v>
      </c>
      <c r="L44" s="54">
        <f t="shared" si="20"/>
        <v>1.3</v>
      </c>
      <c r="M44" s="54">
        <f t="shared" si="21"/>
        <v>0.8</v>
      </c>
      <c r="N44" s="54">
        <f t="shared" si="22"/>
        <v>1.3</v>
      </c>
      <c r="O44" s="54">
        <f t="shared" si="9"/>
        <v>1.5</v>
      </c>
      <c r="P44" s="55" t="str">
        <f t="shared" si="10"/>
        <v>516272835746</v>
      </c>
      <c r="Q44" s="70">
        <f t="shared" si="11"/>
        <v>8530</v>
      </c>
      <c r="R44" s="58">
        <v>0</v>
      </c>
      <c r="S44" s="57">
        <f t="shared" si="5"/>
        <v>0</v>
      </c>
      <c r="T44" s="58">
        <v>0</v>
      </c>
      <c r="U44" s="58">
        <f>(IF(VLOOKUP(VLOOKUP(AN44,MAPPING!$B$16:$D$21,2,1),MAPPING!$C$16:$E$21,2,0)=7000,0,VLOOKUP(VLOOKUP(AN44,MAPPING!$B$16:$D$21,2,1),MAPPING!$C$16:$E$21,2,0)))</f>
        <v>0</v>
      </c>
      <c r="V44" s="58">
        <f>(K44*VLOOKUP(N44/K44,MAPPING!$B$23:$D$30,3,10))</f>
        <v>0</v>
      </c>
      <c r="W44" s="58">
        <f t="shared" si="12"/>
        <v>0</v>
      </c>
      <c r="X44" s="58">
        <f t="shared" si="13"/>
        <v>8530</v>
      </c>
      <c r="Y44" s="116">
        <f>ROUND(SUM(Q44:W44)/INVOICE!$I$5,2)</f>
        <v>6.12</v>
      </c>
      <c r="AA44" s="1" t="s">
        <v>2183</v>
      </c>
      <c r="AB44" s="1" t="s">
        <v>93</v>
      </c>
      <c r="AC44" s="1" t="s">
        <v>2184</v>
      </c>
      <c r="AD44" s="1" t="s">
        <v>2197</v>
      </c>
      <c r="AE44" s="1" t="s">
        <v>2198</v>
      </c>
      <c r="AF44" s="1" t="s">
        <v>2199</v>
      </c>
      <c r="AG44" s="1" t="s">
        <v>2200</v>
      </c>
      <c r="AH44" s="1" t="s">
        <v>61</v>
      </c>
      <c r="AI44" s="2">
        <v>1</v>
      </c>
      <c r="AJ44" s="3">
        <v>1.3</v>
      </c>
      <c r="AK44" s="3">
        <v>0.8</v>
      </c>
      <c r="AL44" s="3">
        <v>1.3</v>
      </c>
      <c r="AM44" s="1" t="s">
        <v>204</v>
      </c>
      <c r="AN44" s="3">
        <v>47.18</v>
      </c>
      <c r="AO44" s="1" t="s">
        <v>62</v>
      </c>
      <c r="AP44" s="1" t="s">
        <v>62</v>
      </c>
      <c r="AQ44" s="1" t="s">
        <v>62</v>
      </c>
      <c r="AR44" s="1" t="s">
        <v>62</v>
      </c>
      <c r="AS44" s="1" t="s">
        <v>62</v>
      </c>
      <c r="AT44" s="1" t="s">
        <v>1946</v>
      </c>
      <c r="AU44" s="1" t="s">
        <v>206</v>
      </c>
      <c r="AV44" s="1" t="s">
        <v>1966</v>
      </c>
      <c r="AW44" s="1" t="s">
        <v>61</v>
      </c>
      <c r="AX44" s="1" t="s">
        <v>63</v>
      </c>
      <c r="AY44" s="1" t="s">
        <v>2201</v>
      </c>
      <c r="AZ44" s="1" t="s">
        <v>2202</v>
      </c>
      <c r="BA44" s="1" t="s">
        <v>2202</v>
      </c>
      <c r="BB44" s="1" t="s">
        <v>196</v>
      </c>
      <c r="BC44" s="1" t="s">
        <v>197</v>
      </c>
      <c r="BD44" s="1" t="s">
        <v>94</v>
      </c>
      <c r="BE44" s="1" t="s">
        <v>407</v>
      </c>
      <c r="BF44" s="1" t="s">
        <v>64</v>
      </c>
      <c r="BG44" s="1" t="s">
        <v>61</v>
      </c>
      <c r="BH44" s="1" t="s">
        <v>648</v>
      </c>
    </row>
    <row r="45" spans="2:60" x14ac:dyDescent="0.3">
      <c r="B45" s="55">
        <f t="shared" si="6"/>
        <v>41</v>
      </c>
      <c r="C45" s="55" t="str">
        <f t="shared" si="7"/>
        <v>NRT</v>
      </c>
      <c r="D45" s="55" t="str">
        <f t="shared" si="1"/>
        <v>2025-09-03</v>
      </c>
      <c r="E45" s="55" t="str">
        <f t="shared" si="14"/>
        <v>82020034394</v>
      </c>
      <c r="F45" s="55" t="str">
        <f t="shared" si="15"/>
        <v>PJP022700672</v>
      </c>
      <c r="G45" s="53" t="str">
        <f t="shared" si="16"/>
        <v>신소희</v>
      </c>
      <c r="H45" s="53" t="str">
        <f t="shared" si="17"/>
        <v>일반(목록배제,Normal-Manifest Exception)</v>
      </c>
      <c r="I45" s="62">
        <f t="shared" si="18"/>
        <v>90.19</v>
      </c>
      <c r="J45" s="53" t="str">
        <f t="shared" si="8"/>
        <v>BRCH USA</v>
      </c>
      <c r="K45" s="55">
        <f t="shared" si="19"/>
        <v>1</v>
      </c>
      <c r="L45" s="54">
        <f t="shared" si="20"/>
        <v>0.45</v>
      </c>
      <c r="M45" s="54">
        <f t="shared" si="21"/>
        <v>1.2</v>
      </c>
      <c r="N45" s="54">
        <f t="shared" si="22"/>
        <v>1.2</v>
      </c>
      <c r="O45" s="54">
        <f t="shared" si="9"/>
        <v>0.5</v>
      </c>
      <c r="P45" s="55" t="str">
        <f t="shared" si="10"/>
        <v>516272835853</v>
      </c>
      <c r="Q45" s="70">
        <f t="shared" si="11"/>
        <v>6510</v>
      </c>
      <c r="R45" s="58">
        <v>0</v>
      </c>
      <c r="S45" s="57">
        <f t="shared" si="5"/>
        <v>0</v>
      </c>
      <c r="T45" s="58">
        <v>0</v>
      </c>
      <c r="U45" s="58">
        <f>(IF(VLOOKUP(VLOOKUP(AN45,MAPPING!$B$16:$D$21,2,1),MAPPING!$C$16:$E$21,2,0)=7000,0,VLOOKUP(VLOOKUP(AN45,MAPPING!$B$16:$D$21,2,1),MAPPING!$C$16:$E$21,2,0)))</f>
        <v>0</v>
      </c>
      <c r="V45" s="58">
        <f>(K45*VLOOKUP(N45/K45,MAPPING!$B$23:$D$30,3,10))</f>
        <v>0</v>
      </c>
      <c r="W45" s="58">
        <f t="shared" si="12"/>
        <v>0</v>
      </c>
      <c r="X45" s="58">
        <f t="shared" si="13"/>
        <v>6510</v>
      </c>
      <c r="Y45" s="116">
        <f>ROUND(SUM(Q45:W45)/INVOICE!$I$5,2)</f>
        <v>4.67</v>
      </c>
      <c r="AA45" s="1" t="s">
        <v>2183</v>
      </c>
      <c r="AB45" s="1" t="s">
        <v>93</v>
      </c>
      <c r="AC45" s="1" t="s">
        <v>2184</v>
      </c>
      <c r="AD45" s="1" t="s">
        <v>2203</v>
      </c>
      <c r="AE45" s="1" t="s">
        <v>2204</v>
      </c>
      <c r="AF45" s="1" t="s">
        <v>2205</v>
      </c>
      <c r="AG45" s="1" t="s">
        <v>228</v>
      </c>
      <c r="AH45" s="1" t="s">
        <v>61</v>
      </c>
      <c r="AI45" s="2">
        <v>1</v>
      </c>
      <c r="AJ45" s="3">
        <v>0.45</v>
      </c>
      <c r="AK45" s="3">
        <v>1.2</v>
      </c>
      <c r="AL45" s="3">
        <v>1.2</v>
      </c>
      <c r="AM45" s="1" t="s">
        <v>66</v>
      </c>
      <c r="AN45" s="3">
        <v>90.19</v>
      </c>
      <c r="AO45" s="1" t="s">
        <v>62</v>
      </c>
      <c r="AP45" s="1" t="s">
        <v>62</v>
      </c>
      <c r="AQ45" s="1" t="s">
        <v>62</v>
      </c>
      <c r="AR45" s="1" t="s">
        <v>62</v>
      </c>
      <c r="AS45" s="1" t="s">
        <v>62</v>
      </c>
      <c r="AT45" s="1" t="s">
        <v>1946</v>
      </c>
      <c r="AU45" s="1" t="s">
        <v>206</v>
      </c>
      <c r="AV45" s="1" t="s">
        <v>1947</v>
      </c>
      <c r="AW45" s="1" t="s">
        <v>61</v>
      </c>
      <c r="AX45" s="1" t="s">
        <v>63</v>
      </c>
      <c r="AY45" s="1" t="s">
        <v>2206</v>
      </c>
      <c r="AZ45" s="1" t="s">
        <v>2207</v>
      </c>
      <c r="BA45" s="1" t="s">
        <v>2207</v>
      </c>
      <c r="BB45" s="1" t="s">
        <v>196</v>
      </c>
      <c r="BC45" s="1" t="s">
        <v>197</v>
      </c>
      <c r="BD45" s="1" t="s">
        <v>94</v>
      </c>
      <c r="BE45" s="1" t="s">
        <v>407</v>
      </c>
      <c r="BF45" s="1" t="s">
        <v>64</v>
      </c>
      <c r="BG45" s="1" t="s">
        <v>61</v>
      </c>
      <c r="BH45" s="1" t="s">
        <v>648</v>
      </c>
    </row>
    <row r="46" spans="2:60" x14ac:dyDescent="0.3">
      <c r="B46" s="55">
        <f t="shared" si="6"/>
        <v>42</v>
      </c>
      <c r="C46" s="55" t="str">
        <f t="shared" si="7"/>
        <v>NRT</v>
      </c>
      <c r="D46" s="55" t="str">
        <f t="shared" si="1"/>
        <v>2025-09-03</v>
      </c>
      <c r="E46" s="55" t="str">
        <f t="shared" si="14"/>
        <v>82020034394</v>
      </c>
      <c r="F46" s="55" t="str">
        <f t="shared" si="15"/>
        <v>PJP022700702</v>
      </c>
      <c r="G46" s="53" t="str">
        <f t="shared" si="16"/>
        <v>한상욱</v>
      </c>
      <c r="H46" s="53" t="str">
        <f t="shared" si="17"/>
        <v>목록(Manifest)</v>
      </c>
      <c r="I46" s="62">
        <f t="shared" si="18"/>
        <v>148.07</v>
      </c>
      <c r="J46" s="53" t="str">
        <f t="shared" si="8"/>
        <v>BRCH USA</v>
      </c>
      <c r="K46" s="55">
        <f t="shared" si="19"/>
        <v>1</v>
      </c>
      <c r="L46" s="54">
        <f t="shared" si="20"/>
        <v>0.65</v>
      </c>
      <c r="M46" s="54">
        <f t="shared" si="21"/>
        <v>1.6</v>
      </c>
      <c r="N46" s="54">
        <f t="shared" si="22"/>
        <v>1.6</v>
      </c>
      <c r="O46" s="54">
        <f t="shared" si="9"/>
        <v>1</v>
      </c>
      <c r="P46" s="55" t="str">
        <f t="shared" si="10"/>
        <v>516272836100</v>
      </c>
      <c r="Q46" s="70">
        <f t="shared" si="11"/>
        <v>7520</v>
      </c>
      <c r="R46" s="58">
        <v>0</v>
      </c>
      <c r="S46" s="57">
        <f t="shared" si="5"/>
        <v>0</v>
      </c>
      <c r="T46" s="58">
        <v>0</v>
      </c>
      <c r="U46" s="58">
        <f>(IF(VLOOKUP(VLOOKUP(AN46,MAPPING!$B$16:$D$21,2,1),MAPPING!$C$16:$E$21,2,0)=7000,0,VLOOKUP(VLOOKUP(AN46,MAPPING!$B$16:$D$21,2,1),MAPPING!$C$16:$E$21,2,0)))</f>
        <v>0</v>
      </c>
      <c r="V46" s="58">
        <f>(K46*VLOOKUP(N46/K46,MAPPING!$B$23:$D$30,3,10))</f>
        <v>0</v>
      </c>
      <c r="W46" s="58">
        <f t="shared" si="12"/>
        <v>0</v>
      </c>
      <c r="X46" s="58">
        <f t="shared" si="13"/>
        <v>7520</v>
      </c>
      <c r="Y46" s="116">
        <f>ROUND(SUM(Q46:W46)/INVOICE!$I$5,2)</f>
        <v>5.39</v>
      </c>
      <c r="AA46" s="1" t="s">
        <v>2183</v>
      </c>
      <c r="AB46" s="1" t="s">
        <v>93</v>
      </c>
      <c r="AC46" s="1" t="s">
        <v>2184</v>
      </c>
      <c r="AD46" s="1" t="s">
        <v>2208</v>
      </c>
      <c r="AE46" s="1" t="s">
        <v>2209</v>
      </c>
      <c r="AF46" s="1" t="s">
        <v>2210</v>
      </c>
      <c r="AG46" s="1" t="s">
        <v>2211</v>
      </c>
      <c r="AH46" s="1" t="s">
        <v>61</v>
      </c>
      <c r="AI46" s="2">
        <v>1</v>
      </c>
      <c r="AJ46" s="3">
        <v>0.65</v>
      </c>
      <c r="AK46" s="3">
        <v>1.6</v>
      </c>
      <c r="AL46" s="3">
        <v>1.6</v>
      </c>
      <c r="AM46" s="1" t="s">
        <v>204</v>
      </c>
      <c r="AN46" s="3">
        <v>148.07</v>
      </c>
      <c r="AO46" s="1" t="s">
        <v>62</v>
      </c>
      <c r="AP46" s="1" t="s">
        <v>62</v>
      </c>
      <c r="AQ46" s="1" t="s">
        <v>62</v>
      </c>
      <c r="AR46" s="1" t="s">
        <v>62</v>
      </c>
      <c r="AS46" s="1" t="s">
        <v>62</v>
      </c>
      <c r="AT46" s="1" t="s">
        <v>2212</v>
      </c>
      <c r="AU46" s="1" t="s">
        <v>206</v>
      </c>
      <c r="AV46" s="1" t="s">
        <v>2213</v>
      </c>
      <c r="AW46" s="1" t="s">
        <v>61</v>
      </c>
      <c r="AX46" s="1" t="s">
        <v>63</v>
      </c>
      <c r="AY46" s="1" t="s">
        <v>2214</v>
      </c>
      <c r="AZ46" s="1" t="s">
        <v>2215</v>
      </c>
      <c r="BA46" s="1" t="s">
        <v>2215</v>
      </c>
      <c r="BB46" s="1" t="s">
        <v>196</v>
      </c>
      <c r="BC46" s="1" t="s">
        <v>197</v>
      </c>
      <c r="BD46" s="1" t="s">
        <v>94</v>
      </c>
      <c r="BE46" s="1" t="s">
        <v>407</v>
      </c>
      <c r="BF46" s="1" t="s">
        <v>64</v>
      </c>
      <c r="BG46" s="1" t="s">
        <v>61</v>
      </c>
      <c r="BH46" s="1" t="s">
        <v>648</v>
      </c>
    </row>
    <row r="47" spans="2:60" x14ac:dyDescent="0.3">
      <c r="B47" s="55">
        <f t="shared" si="6"/>
        <v>43</v>
      </c>
      <c r="C47" s="55" t="str">
        <f t="shared" si="7"/>
        <v>NRT</v>
      </c>
      <c r="D47" s="55" t="str">
        <f t="shared" si="1"/>
        <v>2025-09-03</v>
      </c>
      <c r="E47" s="55" t="str">
        <f t="shared" si="14"/>
        <v>82020034394</v>
      </c>
      <c r="F47" s="55" t="str">
        <f t="shared" si="15"/>
        <v>PJP029495994</v>
      </c>
      <c r="G47" s="53" t="str">
        <f t="shared" si="16"/>
        <v>김정환</v>
      </c>
      <c r="H47" s="53" t="str">
        <f t="shared" si="17"/>
        <v>일반(목록배제,Normal-Manifest Exception)</v>
      </c>
      <c r="I47" s="62">
        <f t="shared" si="18"/>
        <v>91.12</v>
      </c>
      <c r="J47" s="53" t="str">
        <f t="shared" si="8"/>
        <v>JAVIS (BRCH USA)</v>
      </c>
      <c r="K47" s="55">
        <f t="shared" si="19"/>
        <v>1</v>
      </c>
      <c r="L47" s="54">
        <f t="shared" si="20"/>
        <v>0.95</v>
      </c>
      <c r="M47" s="54">
        <f t="shared" si="21"/>
        <v>0.9</v>
      </c>
      <c r="N47" s="54">
        <f t="shared" si="22"/>
        <v>1</v>
      </c>
      <c r="O47" s="54">
        <f t="shared" si="9"/>
        <v>1</v>
      </c>
      <c r="P47" s="55" t="str">
        <f t="shared" si="10"/>
        <v>516284378400</v>
      </c>
      <c r="Q47" s="70">
        <f t="shared" si="11"/>
        <v>7520</v>
      </c>
      <c r="R47" s="58">
        <v>0</v>
      </c>
      <c r="S47" s="57">
        <f t="shared" si="5"/>
        <v>0</v>
      </c>
      <c r="T47" s="58">
        <v>0</v>
      </c>
      <c r="U47" s="58">
        <f>(IF(VLOOKUP(VLOOKUP(AN47,MAPPING!$B$16:$D$21,2,1),MAPPING!$C$16:$E$21,2,0)=7000,0,VLOOKUP(VLOOKUP(AN47,MAPPING!$B$16:$D$21,2,1),MAPPING!$C$16:$E$21,2,0)))</f>
        <v>0</v>
      </c>
      <c r="V47" s="58">
        <f>(K47*VLOOKUP(N47/K47,MAPPING!$B$23:$D$30,3,10))</f>
        <v>0</v>
      </c>
      <c r="W47" s="58">
        <f t="shared" si="12"/>
        <v>0</v>
      </c>
      <c r="X47" s="58">
        <f t="shared" si="13"/>
        <v>7520</v>
      </c>
      <c r="Y47" s="116">
        <f>ROUND(SUM(Q47:W47)/INVOICE!$I$5,2)</f>
        <v>5.39</v>
      </c>
      <c r="AA47" s="1" t="s">
        <v>2183</v>
      </c>
      <c r="AB47" s="1" t="s">
        <v>93</v>
      </c>
      <c r="AC47" s="1" t="s">
        <v>2184</v>
      </c>
      <c r="AD47" s="1" t="s">
        <v>2216</v>
      </c>
      <c r="AE47" s="1" t="s">
        <v>2217</v>
      </c>
      <c r="AF47" s="1" t="s">
        <v>2218</v>
      </c>
      <c r="AG47" s="1" t="s">
        <v>2219</v>
      </c>
      <c r="AH47" s="1" t="s">
        <v>61</v>
      </c>
      <c r="AI47" s="2">
        <v>1</v>
      </c>
      <c r="AJ47" s="3">
        <v>0.95</v>
      </c>
      <c r="AK47" s="3">
        <v>0.9</v>
      </c>
      <c r="AL47" s="3">
        <v>1</v>
      </c>
      <c r="AM47" s="1" t="s">
        <v>66</v>
      </c>
      <c r="AN47" s="3">
        <v>91.12</v>
      </c>
      <c r="AO47" s="1" t="s">
        <v>62</v>
      </c>
      <c r="AP47" s="1" t="s">
        <v>62</v>
      </c>
      <c r="AQ47" s="1" t="s">
        <v>62</v>
      </c>
      <c r="AR47" s="1" t="s">
        <v>62</v>
      </c>
      <c r="AS47" s="1" t="s">
        <v>62</v>
      </c>
      <c r="AT47" s="1" t="s">
        <v>1973</v>
      </c>
      <c r="AU47" s="1" t="s">
        <v>1974</v>
      </c>
      <c r="AV47" s="1" t="s">
        <v>2220</v>
      </c>
      <c r="AW47" s="1" t="s">
        <v>61</v>
      </c>
      <c r="AX47" s="1" t="s">
        <v>63</v>
      </c>
      <c r="AY47" s="1" t="s">
        <v>2221</v>
      </c>
      <c r="AZ47" s="1" t="s">
        <v>2222</v>
      </c>
      <c r="BA47" s="1" t="s">
        <v>2222</v>
      </c>
      <c r="BB47" s="1" t="s">
        <v>196</v>
      </c>
      <c r="BC47" s="1" t="s">
        <v>197</v>
      </c>
      <c r="BD47" s="1" t="s">
        <v>94</v>
      </c>
      <c r="BE47" s="1" t="s">
        <v>1978</v>
      </c>
      <c r="BF47" s="1" t="s">
        <v>64</v>
      </c>
      <c r="BG47" s="1" t="s">
        <v>61</v>
      </c>
      <c r="BH47" s="1" t="s">
        <v>648</v>
      </c>
    </row>
    <row r="48" spans="2:60" x14ac:dyDescent="0.3">
      <c r="B48" s="55">
        <f t="shared" si="6"/>
        <v>44</v>
      </c>
      <c r="C48" s="55" t="str">
        <f t="shared" si="7"/>
        <v>NRT</v>
      </c>
      <c r="D48" s="55" t="str">
        <f t="shared" si="1"/>
        <v>2025-09-03</v>
      </c>
      <c r="E48" s="55" t="str">
        <f t="shared" si="14"/>
        <v>82020034394</v>
      </c>
      <c r="F48" s="55" t="str">
        <f t="shared" si="15"/>
        <v>PJP022700706</v>
      </c>
      <c r="G48" s="53" t="str">
        <f t="shared" si="16"/>
        <v>김우태</v>
      </c>
      <c r="H48" s="53" t="str">
        <f t="shared" si="17"/>
        <v>간이(Simple)</v>
      </c>
      <c r="I48" s="62">
        <f t="shared" si="18"/>
        <v>783.9</v>
      </c>
      <c r="J48" s="53" t="str">
        <f t="shared" si="8"/>
        <v>BRCH USA</v>
      </c>
      <c r="K48" s="55">
        <f t="shared" si="19"/>
        <v>1</v>
      </c>
      <c r="L48" s="54">
        <f t="shared" si="20"/>
        <v>2.9</v>
      </c>
      <c r="M48" s="54">
        <f t="shared" si="21"/>
        <v>3.4</v>
      </c>
      <c r="N48" s="54">
        <f t="shared" si="22"/>
        <v>3.4</v>
      </c>
      <c r="O48" s="54">
        <f t="shared" si="9"/>
        <v>3</v>
      </c>
      <c r="P48" s="55" t="str">
        <f t="shared" si="10"/>
        <v>516272836144</v>
      </c>
      <c r="Q48" s="70">
        <f t="shared" si="11"/>
        <v>11560</v>
      </c>
      <c r="R48" s="58">
        <v>0</v>
      </c>
      <c r="S48" s="57">
        <f t="shared" si="5"/>
        <v>0</v>
      </c>
      <c r="T48" s="58">
        <v>0</v>
      </c>
      <c r="U48" s="58">
        <f>(IF(VLOOKUP(VLOOKUP(AN48,MAPPING!$B$16:$D$21,2,1),MAPPING!$C$16:$E$21,2,0)=7000,0,VLOOKUP(VLOOKUP(AN48,MAPPING!$B$16:$D$21,2,1),MAPPING!$C$16:$E$21,2,0)))</f>
        <v>0</v>
      </c>
      <c r="V48" s="58">
        <f>(K48*VLOOKUP(N48/K48,MAPPING!$B$23:$D$30,3,10))</f>
        <v>500</v>
      </c>
      <c r="W48" s="58">
        <f t="shared" si="12"/>
        <v>0</v>
      </c>
      <c r="X48" s="58">
        <f t="shared" si="13"/>
        <v>12060</v>
      </c>
      <c r="Y48" s="116">
        <f>ROUND(SUM(Q48:W48)/INVOICE!$I$5,2)</f>
        <v>8.65</v>
      </c>
      <c r="AA48" s="1" t="s">
        <v>2183</v>
      </c>
      <c r="AB48" s="1" t="s">
        <v>93</v>
      </c>
      <c r="AC48" s="1" t="s">
        <v>2184</v>
      </c>
      <c r="AD48" s="1" t="s">
        <v>2223</v>
      </c>
      <c r="AE48" s="1" t="s">
        <v>2224</v>
      </c>
      <c r="AF48" s="1" t="s">
        <v>2225</v>
      </c>
      <c r="AG48" s="1" t="s">
        <v>2226</v>
      </c>
      <c r="AH48" s="1" t="s">
        <v>61</v>
      </c>
      <c r="AI48" s="2">
        <v>1</v>
      </c>
      <c r="AJ48" s="3">
        <v>2.9</v>
      </c>
      <c r="AK48" s="3">
        <v>3.4</v>
      </c>
      <c r="AL48" s="3">
        <v>3.4</v>
      </c>
      <c r="AM48" s="1" t="s">
        <v>65</v>
      </c>
      <c r="AN48" s="3">
        <v>783.9</v>
      </c>
      <c r="AO48" s="1" t="s">
        <v>62</v>
      </c>
      <c r="AP48" s="1" t="s">
        <v>62</v>
      </c>
      <c r="AQ48" s="1" t="s">
        <v>62</v>
      </c>
      <c r="AR48" s="1" t="s">
        <v>62</v>
      </c>
      <c r="AS48" s="1" t="s">
        <v>62</v>
      </c>
      <c r="AT48" s="1" t="s">
        <v>2212</v>
      </c>
      <c r="AU48" s="1" t="s">
        <v>206</v>
      </c>
      <c r="AV48" s="1" t="s">
        <v>2213</v>
      </c>
      <c r="AW48" s="1" t="s">
        <v>61</v>
      </c>
      <c r="AX48" s="1" t="s">
        <v>63</v>
      </c>
      <c r="AY48" s="1" t="s">
        <v>2227</v>
      </c>
      <c r="AZ48" s="1" t="s">
        <v>2228</v>
      </c>
      <c r="BA48" s="1" t="s">
        <v>2228</v>
      </c>
      <c r="BB48" s="1" t="s">
        <v>196</v>
      </c>
      <c r="BC48" s="1" t="s">
        <v>197</v>
      </c>
      <c r="BD48" s="1" t="s">
        <v>94</v>
      </c>
      <c r="BE48" s="1" t="s">
        <v>407</v>
      </c>
      <c r="BF48" s="1" t="s">
        <v>64</v>
      </c>
      <c r="BG48" s="1" t="s">
        <v>61</v>
      </c>
      <c r="BH48" s="1" t="s">
        <v>648</v>
      </c>
    </row>
    <row r="49" spans="2:60" x14ac:dyDescent="0.3">
      <c r="B49" s="55">
        <f t="shared" si="6"/>
        <v>45</v>
      </c>
      <c r="C49" s="55" t="str">
        <f t="shared" si="7"/>
        <v>NRT</v>
      </c>
      <c r="D49" s="55" t="str">
        <f t="shared" si="1"/>
        <v>2025-09-03</v>
      </c>
      <c r="E49" s="55" t="str">
        <f t="shared" si="14"/>
        <v>82020034394</v>
      </c>
      <c r="F49" s="55" t="str">
        <f t="shared" si="15"/>
        <v>PJP022700705</v>
      </c>
      <c r="G49" s="53" t="str">
        <f t="shared" si="16"/>
        <v>임윤성</v>
      </c>
      <c r="H49" s="53" t="str">
        <f t="shared" si="17"/>
        <v>목록(Manifest)</v>
      </c>
      <c r="I49" s="62">
        <f t="shared" si="18"/>
        <v>148.07</v>
      </c>
      <c r="J49" s="53" t="str">
        <f t="shared" si="8"/>
        <v>BRCH USA</v>
      </c>
      <c r="K49" s="55">
        <f t="shared" si="19"/>
        <v>1</v>
      </c>
      <c r="L49" s="54">
        <f t="shared" si="20"/>
        <v>0.5</v>
      </c>
      <c r="M49" s="54">
        <f t="shared" si="21"/>
        <v>1.5</v>
      </c>
      <c r="N49" s="54">
        <f t="shared" si="22"/>
        <v>1.5</v>
      </c>
      <c r="O49" s="54">
        <f t="shared" si="9"/>
        <v>0.5</v>
      </c>
      <c r="P49" s="55" t="str">
        <f t="shared" si="10"/>
        <v>516272836133</v>
      </c>
      <c r="Q49" s="70">
        <f t="shared" si="11"/>
        <v>6510</v>
      </c>
      <c r="R49" s="58">
        <v>0</v>
      </c>
      <c r="S49" s="57">
        <f t="shared" si="5"/>
        <v>0</v>
      </c>
      <c r="T49" s="58">
        <v>0</v>
      </c>
      <c r="U49" s="58">
        <f>(IF(VLOOKUP(VLOOKUP(AN49,MAPPING!$B$16:$D$21,2,1),MAPPING!$C$16:$E$21,2,0)=7000,0,VLOOKUP(VLOOKUP(AN49,MAPPING!$B$16:$D$21,2,1),MAPPING!$C$16:$E$21,2,0)))</f>
        <v>0</v>
      </c>
      <c r="V49" s="58">
        <f>(K49*VLOOKUP(N49/K49,MAPPING!$B$23:$D$30,3,10))</f>
        <v>0</v>
      </c>
      <c r="W49" s="58">
        <f t="shared" si="12"/>
        <v>0</v>
      </c>
      <c r="X49" s="58">
        <f t="shared" si="13"/>
        <v>6510</v>
      </c>
      <c r="Y49" s="116">
        <f>ROUND(SUM(Q49:W49)/INVOICE!$I$5,2)</f>
        <v>4.67</v>
      </c>
      <c r="AA49" s="1" t="s">
        <v>2183</v>
      </c>
      <c r="AB49" s="1" t="s">
        <v>93</v>
      </c>
      <c r="AC49" s="1" t="s">
        <v>2184</v>
      </c>
      <c r="AD49" s="1" t="s">
        <v>2229</v>
      </c>
      <c r="AE49" s="1" t="s">
        <v>2230</v>
      </c>
      <c r="AF49" s="1" t="s">
        <v>2231</v>
      </c>
      <c r="AG49" s="1" t="s">
        <v>2232</v>
      </c>
      <c r="AH49" s="1" t="s">
        <v>61</v>
      </c>
      <c r="AI49" s="2">
        <v>1</v>
      </c>
      <c r="AJ49" s="3">
        <v>0.5</v>
      </c>
      <c r="AK49" s="3">
        <v>1.5</v>
      </c>
      <c r="AL49" s="3">
        <v>1.5</v>
      </c>
      <c r="AM49" s="1" t="s">
        <v>204</v>
      </c>
      <c r="AN49" s="3">
        <v>148.07</v>
      </c>
      <c r="AO49" s="1" t="s">
        <v>62</v>
      </c>
      <c r="AP49" s="1" t="s">
        <v>62</v>
      </c>
      <c r="AQ49" s="1" t="s">
        <v>62</v>
      </c>
      <c r="AR49" s="1" t="s">
        <v>62</v>
      </c>
      <c r="AS49" s="1" t="s">
        <v>62</v>
      </c>
      <c r="AT49" s="1" t="s">
        <v>2212</v>
      </c>
      <c r="AU49" s="1" t="s">
        <v>206</v>
      </c>
      <c r="AV49" s="1" t="s">
        <v>2213</v>
      </c>
      <c r="AW49" s="1" t="s">
        <v>61</v>
      </c>
      <c r="AX49" s="1" t="s">
        <v>63</v>
      </c>
      <c r="AY49" s="1" t="s">
        <v>2233</v>
      </c>
      <c r="AZ49" s="1" t="s">
        <v>2234</v>
      </c>
      <c r="BA49" s="1" t="s">
        <v>2234</v>
      </c>
      <c r="BB49" s="1" t="s">
        <v>196</v>
      </c>
      <c r="BC49" s="1" t="s">
        <v>197</v>
      </c>
      <c r="BD49" s="1" t="s">
        <v>94</v>
      </c>
      <c r="BE49" s="1" t="s">
        <v>407</v>
      </c>
      <c r="BF49" s="1" t="s">
        <v>64</v>
      </c>
      <c r="BG49" s="1" t="s">
        <v>61</v>
      </c>
      <c r="BH49" s="1" t="s">
        <v>648</v>
      </c>
    </row>
    <row r="50" spans="2:60" x14ac:dyDescent="0.3">
      <c r="B50" s="55">
        <f t="shared" si="6"/>
        <v>46</v>
      </c>
      <c r="C50" s="55" t="str">
        <f t="shared" si="7"/>
        <v>NRT</v>
      </c>
      <c r="D50" s="55" t="str">
        <f t="shared" si="1"/>
        <v>2025-09-03</v>
      </c>
      <c r="E50" s="55" t="str">
        <f t="shared" si="14"/>
        <v>82020034394</v>
      </c>
      <c r="F50" s="55" t="str">
        <f t="shared" si="15"/>
        <v>PJP022700704</v>
      </c>
      <c r="G50" s="53" t="str">
        <f t="shared" si="16"/>
        <v>한상덕</v>
      </c>
      <c r="H50" s="53" t="str">
        <f t="shared" si="17"/>
        <v>목록(Manifest)</v>
      </c>
      <c r="I50" s="62">
        <f t="shared" si="18"/>
        <v>148.07</v>
      </c>
      <c r="J50" s="53" t="str">
        <f t="shared" si="8"/>
        <v>BRCH USA</v>
      </c>
      <c r="K50" s="55">
        <f t="shared" si="19"/>
        <v>1</v>
      </c>
      <c r="L50" s="54">
        <f t="shared" si="20"/>
        <v>0.55000000000000004</v>
      </c>
      <c r="M50" s="54">
        <f t="shared" si="21"/>
        <v>1.5</v>
      </c>
      <c r="N50" s="54">
        <f t="shared" si="22"/>
        <v>1.5</v>
      </c>
      <c r="O50" s="54">
        <f t="shared" si="9"/>
        <v>1</v>
      </c>
      <c r="P50" s="55" t="str">
        <f t="shared" si="10"/>
        <v>516272836122</v>
      </c>
      <c r="Q50" s="70">
        <f t="shared" si="11"/>
        <v>7520</v>
      </c>
      <c r="R50" s="58">
        <v>0</v>
      </c>
      <c r="S50" s="57">
        <f t="shared" si="5"/>
        <v>0</v>
      </c>
      <c r="T50" s="58">
        <v>0</v>
      </c>
      <c r="U50" s="58">
        <f>(IF(VLOOKUP(VLOOKUP(AN50,MAPPING!$B$16:$D$21,2,1),MAPPING!$C$16:$E$21,2,0)=7000,0,VLOOKUP(VLOOKUP(AN50,MAPPING!$B$16:$D$21,2,1),MAPPING!$C$16:$E$21,2,0)))</f>
        <v>0</v>
      </c>
      <c r="V50" s="58">
        <f>(K50*VLOOKUP(N50/K50,MAPPING!$B$23:$D$30,3,10))</f>
        <v>0</v>
      </c>
      <c r="W50" s="58">
        <f t="shared" si="12"/>
        <v>0</v>
      </c>
      <c r="X50" s="58">
        <f t="shared" si="13"/>
        <v>7520</v>
      </c>
      <c r="Y50" s="116">
        <f>ROUND(SUM(Q50:W50)/INVOICE!$I$5,2)</f>
        <v>5.39</v>
      </c>
      <c r="AA50" s="1" t="s">
        <v>2183</v>
      </c>
      <c r="AB50" s="1" t="s">
        <v>93</v>
      </c>
      <c r="AC50" s="1" t="s">
        <v>2184</v>
      </c>
      <c r="AD50" s="1" t="s">
        <v>2235</v>
      </c>
      <c r="AE50" s="1" t="s">
        <v>2236</v>
      </c>
      <c r="AF50" s="1" t="s">
        <v>2237</v>
      </c>
      <c r="AG50" s="1" t="s">
        <v>571</v>
      </c>
      <c r="AH50" s="1" t="s">
        <v>61</v>
      </c>
      <c r="AI50" s="2">
        <v>1</v>
      </c>
      <c r="AJ50" s="3">
        <v>0.55000000000000004</v>
      </c>
      <c r="AK50" s="3">
        <v>1.5</v>
      </c>
      <c r="AL50" s="3">
        <v>1.5</v>
      </c>
      <c r="AM50" s="1" t="s">
        <v>204</v>
      </c>
      <c r="AN50" s="3">
        <v>148.07</v>
      </c>
      <c r="AO50" s="1" t="s">
        <v>62</v>
      </c>
      <c r="AP50" s="1" t="s">
        <v>62</v>
      </c>
      <c r="AQ50" s="1" t="s">
        <v>62</v>
      </c>
      <c r="AR50" s="1" t="s">
        <v>62</v>
      </c>
      <c r="AS50" s="1" t="s">
        <v>62</v>
      </c>
      <c r="AT50" s="1" t="s">
        <v>2212</v>
      </c>
      <c r="AU50" s="1" t="s">
        <v>206</v>
      </c>
      <c r="AV50" s="1" t="s">
        <v>2213</v>
      </c>
      <c r="AW50" s="1" t="s">
        <v>61</v>
      </c>
      <c r="AX50" s="1" t="s">
        <v>63</v>
      </c>
      <c r="AY50" s="1" t="s">
        <v>2238</v>
      </c>
      <c r="AZ50" s="1" t="s">
        <v>2239</v>
      </c>
      <c r="BA50" s="1" t="s">
        <v>2239</v>
      </c>
      <c r="BB50" s="1" t="s">
        <v>196</v>
      </c>
      <c r="BC50" s="1" t="s">
        <v>197</v>
      </c>
      <c r="BD50" s="1" t="s">
        <v>94</v>
      </c>
      <c r="BE50" s="1" t="s">
        <v>407</v>
      </c>
      <c r="BF50" s="1" t="s">
        <v>64</v>
      </c>
      <c r="BG50" s="1" t="s">
        <v>61</v>
      </c>
      <c r="BH50" s="1" t="s">
        <v>648</v>
      </c>
    </row>
    <row r="51" spans="2:60" x14ac:dyDescent="0.3">
      <c r="B51" s="55">
        <f t="shared" si="6"/>
        <v>47</v>
      </c>
      <c r="C51" s="55" t="str">
        <f t="shared" si="7"/>
        <v>NRT</v>
      </c>
      <c r="D51" s="55" t="str">
        <f t="shared" si="1"/>
        <v>2025-09-03</v>
      </c>
      <c r="E51" s="55" t="str">
        <f t="shared" si="14"/>
        <v>82020034394</v>
      </c>
      <c r="F51" s="55" t="str">
        <f t="shared" si="15"/>
        <v>PJP022700703</v>
      </c>
      <c r="G51" s="53" t="str">
        <f t="shared" si="16"/>
        <v>안상우</v>
      </c>
      <c r="H51" s="53" t="str">
        <f t="shared" si="17"/>
        <v>목록(Manifest)</v>
      </c>
      <c r="I51" s="62">
        <f t="shared" si="18"/>
        <v>148.07</v>
      </c>
      <c r="J51" s="53" t="str">
        <f t="shared" si="8"/>
        <v>BRCH USA</v>
      </c>
      <c r="K51" s="55">
        <f t="shared" si="19"/>
        <v>1</v>
      </c>
      <c r="L51" s="54">
        <f t="shared" si="20"/>
        <v>0.7</v>
      </c>
      <c r="M51" s="54">
        <f t="shared" si="21"/>
        <v>1.5</v>
      </c>
      <c r="N51" s="54">
        <f t="shared" si="22"/>
        <v>1.5</v>
      </c>
      <c r="O51" s="54">
        <f t="shared" si="9"/>
        <v>1</v>
      </c>
      <c r="P51" s="55" t="str">
        <f t="shared" si="10"/>
        <v>516272836111</v>
      </c>
      <c r="Q51" s="70">
        <f t="shared" si="11"/>
        <v>7520</v>
      </c>
      <c r="R51" s="58">
        <v>0</v>
      </c>
      <c r="S51" s="57">
        <f t="shared" si="5"/>
        <v>0</v>
      </c>
      <c r="T51" s="58">
        <v>0</v>
      </c>
      <c r="U51" s="58">
        <f>(IF(VLOOKUP(VLOOKUP(AN51,MAPPING!$B$16:$D$21,2,1),MAPPING!$C$16:$E$21,2,0)=7000,0,VLOOKUP(VLOOKUP(AN51,MAPPING!$B$16:$D$21,2,1),MAPPING!$C$16:$E$21,2,0)))</f>
        <v>0</v>
      </c>
      <c r="V51" s="58">
        <f>(K51*VLOOKUP(N51/K51,MAPPING!$B$23:$D$30,3,10))</f>
        <v>0</v>
      </c>
      <c r="W51" s="58">
        <f t="shared" si="12"/>
        <v>0</v>
      </c>
      <c r="X51" s="58">
        <f t="shared" si="13"/>
        <v>7520</v>
      </c>
      <c r="Y51" s="116">
        <f>ROUND(SUM(Q51:W51)/INVOICE!$I$5,2)</f>
        <v>5.39</v>
      </c>
      <c r="AA51" s="1" t="s">
        <v>2183</v>
      </c>
      <c r="AB51" s="1" t="s">
        <v>93</v>
      </c>
      <c r="AC51" s="1" t="s">
        <v>2184</v>
      </c>
      <c r="AD51" s="1" t="s">
        <v>2240</v>
      </c>
      <c r="AE51" s="1" t="s">
        <v>2241</v>
      </c>
      <c r="AF51" s="1" t="s">
        <v>2242</v>
      </c>
      <c r="AG51" s="1" t="s">
        <v>571</v>
      </c>
      <c r="AH51" s="1" t="s">
        <v>61</v>
      </c>
      <c r="AI51" s="2">
        <v>1</v>
      </c>
      <c r="AJ51" s="3">
        <v>0.7</v>
      </c>
      <c r="AK51" s="3">
        <v>1.5</v>
      </c>
      <c r="AL51" s="3">
        <v>1.5</v>
      </c>
      <c r="AM51" s="1" t="s">
        <v>204</v>
      </c>
      <c r="AN51" s="3">
        <v>148.07</v>
      </c>
      <c r="AO51" s="1" t="s">
        <v>62</v>
      </c>
      <c r="AP51" s="1" t="s">
        <v>62</v>
      </c>
      <c r="AQ51" s="1" t="s">
        <v>62</v>
      </c>
      <c r="AR51" s="1" t="s">
        <v>62</v>
      </c>
      <c r="AS51" s="1" t="s">
        <v>62</v>
      </c>
      <c r="AT51" s="1" t="s">
        <v>2212</v>
      </c>
      <c r="AU51" s="1" t="s">
        <v>206</v>
      </c>
      <c r="AV51" s="1" t="s">
        <v>2213</v>
      </c>
      <c r="AW51" s="1" t="s">
        <v>61</v>
      </c>
      <c r="AX51" s="1" t="s">
        <v>63</v>
      </c>
      <c r="AY51" s="1" t="s">
        <v>2243</v>
      </c>
      <c r="AZ51" s="1" t="s">
        <v>2244</v>
      </c>
      <c r="BA51" s="1" t="s">
        <v>2244</v>
      </c>
      <c r="BB51" s="1" t="s">
        <v>196</v>
      </c>
      <c r="BC51" s="1" t="s">
        <v>197</v>
      </c>
      <c r="BD51" s="1" t="s">
        <v>94</v>
      </c>
      <c r="BE51" s="1" t="s">
        <v>407</v>
      </c>
      <c r="BF51" s="1" t="s">
        <v>64</v>
      </c>
      <c r="BG51" s="1" t="s">
        <v>61</v>
      </c>
      <c r="BH51" s="1" t="s">
        <v>648</v>
      </c>
    </row>
    <row r="52" spans="2:60" x14ac:dyDescent="0.3">
      <c r="B52" s="55">
        <f t="shared" si="6"/>
        <v>48</v>
      </c>
      <c r="C52" s="55" t="str">
        <f t="shared" si="7"/>
        <v>NRT</v>
      </c>
      <c r="D52" s="55" t="str">
        <f t="shared" si="1"/>
        <v>2025-09-03</v>
      </c>
      <c r="E52" s="55" t="str">
        <f t="shared" si="14"/>
        <v>82020034394</v>
      </c>
      <c r="F52" s="55" t="str">
        <f t="shared" si="15"/>
        <v>PJP029496013</v>
      </c>
      <c r="G52" s="53" t="str">
        <f t="shared" si="16"/>
        <v>오모차랜드 일산점</v>
      </c>
      <c r="H52" s="53" t="str">
        <f t="shared" si="17"/>
        <v>간이(Simple)</v>
      </c>
      <c r="I52" s="62">
        <f t="shared" si="18"/>
        <v>347.99</v>
      </c>
      <c r="J52" s="53" t="str">
        <f t="shared" si="8"/>
        <v>JAVIS (BRCH USA)</v>
      </c>
      <c r="K52" s="55">
        <f t="shared" si="19"/>
        <v>1</v>
      </c>
      <c r="L52" s="54">
        <f t="shared" si="20"/>
        <v>8.6</v>
      </c>
      <c r="M52" s="54">
        <f t="shared" si="21"/>
        <v>13.1</v>
      </c>
      <c r="N52" s="54">
        <f t="shared" si="22"/>
        <v>13.5</v>
      </c>
      <c r="O52" s="54">
        <f t="shared" si="9"/>
        <v>9</v>
      </c>
      <c r="P52" s="55" t="str">
        <f t="shared" si="10"/>
        <v>516284378595</v>
      </c>
      <c r="Q52" s="70">
        <f t="shared" si="11"/>
        <v>23680</v>
      </c>
      <c r="R52" s="58">
        <v>0</v>
      </c>
      <c r="S52" s="57">
        <f t="shared" si="5"/>
        <v>0</v>
      </c>
      <c r="T52" s="58">
        <v>0</v>
      </c>
      <c r="U52" s="58">
        <f>(IF(VLOOKUP(VLOOKUP(AN52,MAPPING!$B$16:$D$21,2,1),MAPPING!$C$16:$E$21,2,0)=7000,0,VLOOKUP(VLOOKUP(AN52,MAPPING!$B$16:$D$21,2,1),MAPPING!$C$16:$E$21,2,0)))</f>
        <v>0</v>
      </c>
      <c r="V52" s="58">
        <f>(K52*VLOOKUP(N52/K52,MAPPING!$B$23:$D$30,3,10))</f>
        <v>3000</v>
      </c>
      <c r="W52" s="58">
        <f t="shared" si="12"/>
        <v>0</v>
      </c>
      <c r="X52" s="58">
        <f t="shared" si="13"/>
        <v>26680</v>
      </c>
      <c r="Y52" s="116">
        <f>ROUND(SUM(Q52:W52)/INVOICE!$I$5,2)</f>
        <v>19.14</v>
      </c>
      <c r="AA52" s="1" t="s">
        <v>2183</v>
      </c>
      <c r="AB52" s="1" t="s">
        <v>93</v>
      </c>
      <c r="AC52" s="1" t="s">
        <v>2184</v>
      </c>
      <c r="AD52" s="1" t="s">
        <v>2245</v>
      </c>
      <c r="AE52" s="1" t="s">
        <v>1980</v>
      </c>
      <c r="AF52" s="1" t="s">
        <v>1981</v>
      </c>
      <c r="AG52" s="1" t="s">
        <v>1982</v>
      </c>
      <c r="AH52" s="1" t="s">
        <v>156</v>
      </c>
      <c r="AI52" s="2">
        <v>1</v>
      </c>
      <c r="AJ52" s="3">
        <v>8.6</v>
      </c>
      <c r="AK52" s="3">
        <v>13.1</v>
      </c>
      <c r="AL52" s="3">
        <v>13.5</v>
      </c>
      <c r="AM52" s="1" t="s">
        <v>65</v>
      </c>
      <c r="AN52" s="3">
        <v>347.99</v>
      </c>
      <c r="AO52" s="1" t="s">
        <v>62</v>
      </c>
      <c r="AP52" s="1" t="s">
        <v>62</v>
      </c>
      <c r="AQ52" s="1" t="s">
        <v>62</v>
      </c>
      <c r="AR52" s="1" t="s">
        <v>62</v>
      </c>
      <c r="AS52" s="1" t="s">
        <v>62</v>
      </c>
      <c r="AT52" s="1" t="s">
        <v>1973</v>
      </c>
      <c r="AU52" s="1" t="s">
        <v>1974</v>
      </c>
      <c r="AV52" s="1" t="s">
        <v>1983</v>
      </c>
      <c r="AW52" s="1" t="s">
        <v>61</v>
      </c>
      <c r="AX52" s="1" t="s">
        <v>63</v>
      </c>
      <c r="AY52" s="1" t="s">
        <v>2246</v>
      </c>
      <c r="AZ52" s="1" t="s">
        <v>2247</v>
      </c>
      <c r="BA52" s="1" t="s">
        <v>2247</v>
      </c>
      <c r="BB52" s="1" t="s">
        <v>196</v>
      </c>
      <c r="BC52" s="1" t="s">
        <v>197</v>
      </c>
      <c r="BD52" s="1" t="s">
        <v>94</v>
      </c>
      <c r="BE52" s="1" t="s">
        <v>1978</v>
      </c>
      <c r="BF52" s="1" t="s">
        <v>64</v>
      </c>
      <c r="BG52" s="1" t="s">
        <v>61</v>
      </c>
      <c r="BH52" s="1" t="s">
        <v>648</v>
      </c>
    </row>
    <row r="53" spans="2:60" x14ac:dyDescent="0.3">
      <c r="B53" s="55">
        <f t="shared" si="6"/>
        <v>49</v>
      </c>
      <c r="C53" s="55" t="str">
        <f t="shared" si="7"/>
        <v>NRT</v>
      </c>
      <c r="D53" s="55" t="str">
        <f t="shared" si="1"/>
        <v>2025-09-03</v>
      </c>
      <c r="E53" s="55" t="str">
        <f t="shared" si="14"/>
        <v>82020034394</v>
      </c>
      <c r="F53" s="55" t="str">
        <f t="shared" si="15"/>
        <v>PJP029495825</v>
      </c>
      <c r="G53" s="53" t="str">
        <f t="shared" si="16"/>
        <v>변민경</v>
      </c>
      <c r="H53" s="53" t="str">
        <f t="shared" si="17"/>
        <v>일반(목록배제,Normal-Manifest Exception)</v>
      </c>
      <c r="I53" s="62">
        <f t="shared" si="18"/>
        <v>124.19</v>
      </c>
      <c r="J53" s="53" t="str">
        <f t="shared" si="8"/>
        <v>JAVIS (BRCH USA)</v>
      </c>
      <c r="K53" s="55">
        <f t="shared" si="19"/>
        <v>1</v>
      </c>
      <c r="L53" s="54">
        <f t="shared" si="20"/>
        <v>4.8499999999999996</v>
      </c>
      <c r="M53" s="54">
        <f t="shared" si="21"/>
        <v>6</v>
      </c>
      <c r="N53" s="54">
        <f t="shared" si="22"/>
        <v>6</v>
      </c>
      <c r="O53" s="54">
        <f t="shared" si="9"/>
        <v>5</v>
      </c>
      <c r="P53" s="55" t="str">
        <f t="shared" si="10"/>
        <v>516284376716</v>
      </c>
      <c r="Q53" s="70">
        <f t="shared" si="11"/>
        <v>15600</v>
      </c>
      <c r="R53" s="58">
        <v>0</v>
      </c>
      <c r="S53" s="57">
        <f t="shared" si="5"/>
        <v>0</v>
      </c>
      <c r="T53" s="58">
        <v>0</v>
      </c>
      <c r="U53" s="58">
        <f>(IF(VLOOKUP(VLOOKUP(AN53,MAPPING!$B$16:$D$21,2,1),MAPPING!$C$16:$E$21,2,0)=7000,0,VLOOKUP(VLOOKUP(AN53,MAPPING!$B$16:$D$21,2,1),MAPPING!$C$16:$E$21,2,0)))</f>
        <v>0</v>
      </c>
      <c r="V53" s="58">
        <f>(K53*VLOOKUP(N53/K53,MAPPING!$B$23:$D$30,3,10))</f>
        <v>1000</v>
      </c>
      <c r="W53" s="58">
        <f t="shared" si="12"/>
        <v>0</v>
      </c>
      <c r="X53" s="58">
        <f t="shared" si="13"/>
        <v>16600</v>
      </c>
      <c r="Y53" s="116">
        <f>ROUND(SUM(Q53:W53)/INVOICE!$I$5,2)</f>
        <v>11.91</v>
      </c>
      <c r="AA53" s="1" t="s">
        <v>2183</v>
      </c>
      <c r="AB53" s="1" t="s">
        <v>93</v>
      </c>
      <c r="AC53" s="1" t="s">
        <v>2184</v>
      </c>
      <c r="AD53" s="1" t="s">
        <v>2248</v>
      </c>
      <c r="AE53" s="1" t="s">
        <v>2249</v>
      </c>
      <c r="AF53" s="1" t="s">
        <v>2250</v>
      </c>
      <c r="AG53" s="1" t="s">
        <v>2251</v>
      </c>
      <c r="AH53" s="1" t="s">
        <v>61</v>
      </c>
      <c r="AI53" s="2">
        <v>1</v>
      </c>
      <c r="AJ53" s="3">
        <v>4.8499999999999996</v>
      </c>
      <c r="AK53" s="3">
        <v>6</v>
      </c>
      <c r="AL53" s="3">
        <v>6</v>
      </c>
      <c r="AM53" s="1" t="s">
        <v>66</v>
      </c>
      <c r="AN53" s="3">
        <v>124.19</v>
      </c>
      <c r="AO53" s="1" t="s">
        <v>62</v>
      </c>
      <c r="AP53" s="1" t="s">
        <v>62</v>
      </c>
      <c r="AQ53" s="1" t="s">
        <v>62</v>
      </c>
      <c r="AR53" s="1" t="s">
        <v>62</v>
      </c>
      <c r="AS53" s="1" t="s">
        <v>62</v>
      </c>
      <c r="AT53" s="1" t="s">
        <v>1973</v>
      </c>
      <c r="AU53" s="1" t="s">
        <v>1974</v>
      </c>
      <c r="AV53" s="1" t="s">
        <v>410</v>
      </c>
      <c r="AW53" s="1" t="s">
        <v>61</v>
      </c>
      <c r="AX53" s="1" t="s">
        <v>63</v>
      </c>
      <c r="AY53" s="1" t="s">
        <v>2252</v>
      </c>
      <c r="AZ53" s="1" t="s">
        <v>2253</v>
      </c>
      <c r="BA53" s="1" t="s">
        <v>2253</v>
      </c>
      <c r="BB53" s="1" t="s">
        <v>196</v>
      </c>
      <c r="BC53" s="1" t="s">
        <v>197</v>
      </c>
      <c r="BD53" s="1" t="s">
        <v>94</v>
      </c>
      <c r="BE53" s="1" t="s">
        <v>1978</v>
      </c>
      <c r="BF53" s="1" t="s">
        <v>64</v>
      </c>
      <c r="BG53" s="1" t="s">
        <v>61</v>
      </c>
      <c r="BH53" s="1" t="s">
        <v>648</v>
      </c>
    </row>
    <row r="54" spans="2:60" x14ac:dyDescent="0.3">
      <c r="B54" s="55">
        <f t="shared" si="6"/>
        <v>50</v>
      </c>
      <c r="C54" s="55" t="str">
        <f t="shared" si="7"/>
        <v>NRT</v>
      </c>
      <c r="D54" s="55" t="str">
        <f t="shared" si="1"/>
        <v>2025-09-03</v>
      </c>
      <c r="E54" s="55" t="str">
        <f t="shared" si="14"/>
        <v>82020034394</v>
      </c>
      <c r="F54" s="55" t="str">
        <f t="shared" si="15"/>
        <v>PJP029495940</v>
      </c>
      <c r="G54" s="53" t="str">
        <f t="shared" si="16"/>
        <v>허승호</v>
      </c>
      <c r="H54" s="53" t="str">
        <f t="shared" si="17"/>
        <v>목록(Manifest)</v>
      </c>
      <c r="I54" s="62">
        <f t="shared" si="18"/>
        <v>49.07</v>
      </c>
      <c r="J54" s="53" t="str">
        <f t="shared" si="8"/>
        <v>JAVIS (BRCH USA)</v>
      </c>
      <c r="K54" s="55">
        <f t="shared" si="19"/>
        <v>1</v>
      </c>
      <c r="L54" s="54">
        <f t="shared" si="20"/>
        <v>0.5</v>
      </c>
      <c r="M54" s="54">
        <f t="shared" si="21"/>
        <v>2</v>
      </c>
      <c r="N54" s="54">
        <f t="shared" si="22"/>
        <v>2</v>
      </c>
      <c r="O54" s="54">
        <f t="shared" si="9"/>
        <v>0.5</v>
      </c>
      <c r="P54" s="55" t="str">
        <f t="shared" si="10"/>
        <v>516284377862</v>
      </c>
      <c r="Q54" s="70">
        <f t="shared" si="11"/>
        <v>6510</v>
      </c>
      <c r="R54" s="58">
        <v>0</v>
      </c>
      <c r="S54" s="57">
        <f t="shared" si="5"/>
        <v>0</v>
      </c>
      <c r="T54" s="58">
        <v>0</v>
      </c>
      <c r="U54" s="58">
        <f>(IF(VLOOKUP(VLOOKUP(AN54,MAPPING!$B$16:$D$21,2,1),MAPPING!$C$16:$E$21,2,0)=7000,0,VLOOKUP(VLOOKUP(AN54,MAPPING!$B$16:$D$21,2,1),MAPPING!$C$16:$E$21,2,0)))</f>
        <v>0</v>
      </c>
      <c r="V54" s="58">
        <f>(K54*VLOOKUP(N54/K54,MAPPING!$B$23:$D$30,3,10))</f>
        <v>0</v>
      </c>
      <c r="W54" s="58">
        <f t="shared" si="12"/>
        <v>0</v>
      </c>
      <c r="X54" s="58">
        <f t="shared" si="13"/>
        <v>6510</v>
      </c>
      <c r="Y54" s="116">
        <f>ROUND(SUM(Q54:W54)/INVOICE!$I$5,2)</f>
        <v>4.67</v>
      </c>
      <c r="AA54" s="1" t="s">
        <v>2183</v>
      </c>
      <c r="AB54" s="1" t="s">
        <v>93</v>
      </c>
      <c r="AC54" s="1" t="s">
        <v>2184</v>
      </c>
      <c r="AD54" s="1" t="s">
        <v>2254</v>
      </c>
      <c r="AE54" s="1" t="s">
        <v>2063</v>
      </c>
      <c r="AF54" s="1" t="s">
        <v>2064</v>
      </c>
      <c r="AG54" s="1" t="s">
        <v>2065</v>
      </c>
      <c r="AH54" s="1" t="s">
        <v>61</v>
      </c>
      <c r="AI54" s="2">
        <v>1</v>
      </c>
      <c r="AJ54" s="3">
        <v>0.5</v>
      </c>
      <c r="AK54" s="3">
        <v>2</v>
      </c>
      <c r="AL54" s="3">
        <v>2</v>
      </c>
      <c r="AM54" s="1" t="s">
        <v>204</v>
      </c>
      <c r="AN54" s="3">
        <v>49.07</v>
      </c>
      <c r="AO54" s="1" t="s">
        <v>62</v>
      </c>
      <c r="AP54" s="1" t="s">
        <v>62</v>
      </c>
      <c r="AQ54" s="1" t="s">
        <v>62</v>
      </c>
      <c r="AR54" s="1" t="s">
        <v>62</v>
      </c>
      <c r="AS54" s="1" t="s">
        <v>62</v>
      </c>
      <c r="AT54" s="1" t="s">
        <v>1973</v>
      </c>
      <c r="AU54" s="1" t="s">
        <v>1974</v>
      </c>
      <c r="AV54" s="1" t="s">
        <v>2002</v>
      </c>
      <c r="AW54" s="1" t="s">
        <v>61</v>
      </c>
      <c r="AX54" s="1" t="s">
        <v>63</v>
      </c>
      <c r="AY54" s="1" t="s">
        <v>2255</v>
      </c>
      <c r="AZ54" s="1" t="s">
        <v>2256</v>
      </c>
      <c r="BA54" s="1" t="s">
        <v>2256</v>
      </c>
      <c r="BB54" s="1" t="s">
        <v>196</v>
      </c>
      <c r="BC54" s="1" t="s">
        <v>197</v>
      </c>
      <c r="BD54" s="1" t="s">
        <v>94</v>
      </c>
      <c r="BE54" s="1" t="s">
        <v>1978</v>
      </c>
      <c r="BF54" s="1" t="s">
        <v>64</v>
      </c>
      <c r="BG54" s="1" t="s">
        <v>61</v>
      </c>
      <c r="BH54" s="1" t="s">
        <v>648</v>
      </c>
    </row>
    <row r="55" spans="2:60" x14ac:dyDescent="0.3">
      <c r="B55" s="55">
        <f t="shared" si="6"/>
        <v>51</v>
      </c>
      <c r="C55" s="55" t="str">
        <f t="shared" si="7"/>
        <v>NRT</v>
      </c>
      <c r="D55" s="55" t="str">
        <f t="shared" si="1"/>
        <v>2025-09-03</v>
      </c>
      <c r="E55" s="55" t="str">
        <f t="shared" si="14"/>
        <v>82020034394</v>
      </c>
      <c r="F55" s="55" t="str">
        <f t="shared" si="15"/>
        <v>PJP029495809</v>
      </c>
      <c r="G55" s="53" t="str">
        <f t="shared" si="16"/>
        <v>김솔</v>
      </c>
      <c r="H55" s="53" t="str">
        <f t="shared" si="17"/>
        <v>목록(Manifest)</v>
      </c>
      <c r="I55" s="62">
        <f t="shared" si="18"/>
        <v>126.56</v>
      </c>
      <c r="J55" s="53" t="str">
        <f t="shared" si="8"/>
        <v>JAVIS (BRCH USA)</v>
      </c>
      <c r="K55" s="55">
        <f t="shared" si="19"/>
        <v>1</v>
      </c>
      <c r="L55" s="54">
        <f t="shared" si="20"/>
        <v>0.5</v>
      </c>
      <c r="M55" s="54">
        <f t="shared" si="21"/>
        <v>1.2</v>
      </c>
      <c r="N55" s="54">
        <f t="shared" si="22"/>
        <v>1.2</v>
      </c>
      <c r="O55" s="54">
        <f t="shared" si="9"/>
        <v>0.5</v>
      </c>
      <c r="P55" s="55" t="str">
        <f t="shared" si="10"/>
        <v>516284376554</v>
      </c>
      <c r="Q55" s="70">
        <f t="shared" si="11"/>
        <v>6510</v>
      </c>
      <c r="R55" s="58">
        <v>0</v>
      </c>
      <c r="S55" s="57">
        <f t="shared" si="5"/>
        <v>0</v>
      </c>
      <c r="T55" s="58">
        <v>0</v>
      </c>
      <c r="U55" s="58">
        <f>(IF(VLOOKUP(VLOOKUP(AN55,MAPPING!$B$16:$D$21,2,1),MAPPING!$C$16:$E$21,2,0)=7000,0,VLOOKUP(VLOOKUP(AN55,MAPPING!$B$16:$D$21,2,1),MAPPING!$C$16:$E$21,2,0)))</f>
        <v>0</v>
      </c>
      <c r="V55" s="58">
        <f>(K55*VLOOKUP(N55/K55,MAPPING!$B$23:$D$30,3,10))</f>
        <v>0</v>
      </c>
      <c r="W55" s="58">
        <f t="shared" si="12"/>
        <v>0</v>
      </c>
      <c r="X55" s="58">
        <f t="shared" si="13"/>
        <v>6510</v>
      </c>
      <c r="Y55" s="116">
        <f>ROUND(SUM(Q55:W55)/INVOICE!$I$5,2)</f>
        <v>4.67</v>
      </c>
      <c r="AA55" s="1" t="s">
        <v>2183</v>
      </c>
      <c r="AB55" s="1" t="s">
        <v>93</v>
      </c>
      <c r="AC55" s="1" t="s">
        <v>2184</v>
      </c>
      <c r="AD55" s="1" t="s">
        <v>2257</v>
      </c>
      <c r="AE55" s="1" t="s">
        <v>2258</v>
      </c>
      <c r="AF55" s="1" t="s">
        <v>2259</v>
      </c>
      <c r="AG55" s="1" t="s">
        <v>2260</v>
      </c>
      <c r="AH55" s="1" t="s">
        <v>61</v>
      </c>
      <c r="AI55" s="2">
        <v>1</v>
      </c>
      <c r="AJ55" s="3">
        <v>0.5</v>
      </c>
      <c r="AK55" s="3">
        <v>1.2</v>
      </c>
      <c r="AL55" s="3">
        <v>1.2</v>
      </c>
      <c r="AM55" s="1" t="s">
        <v>204</v>
      </c>
      <c r="AN55" s="3">
        <v>126.56</v>
      </c>
      <c r="AO55" s="1" t="s">
        <v>62</v>
      </c>
      <c r="AP55" s="1" t="s">
        <v>62</v>
      </c>
      <c r="AQ55" s="1" t="s">
        <v>62</v>
      </c>
      <c r="AR55" s="1" t="s">
        <v>62</v>
      </c>
      <c r="AS55" s="1" t="s">
        <v>62</v>
      </c>
      <c r="AT55" s="1" t="s">
        <v>1973</v>
      </c>
      <c r="AU55" s="1" t="s">
        <v>1974</v>
      </c>
      <c r="AV55" s="1" t="s">
        <v>2261</v>
      </c>
      <c r="AW55" s="1" t="s">
        <v>61</v>
      </c>
      <c r="AX55" s="1" t="s">
        <v>63</v>
      </c>
      <c r="AY55" s="1" t="s">
        <v>2262</v>
      </c>
      <c r="AZ55" s="1" t="s">
        <v>2263</v>
      </c>
      <c r="BA55" s="1" t="s">
        <v>2263</v>
      </c>
      <c r="BB55" s="1" t="s">
        <v>196</v>
      </c>
      <c r="BC55" s="1" t="s">
        <v>197</v>
      </c>
      <c r="BD55" s="1" t="s">
        <v>94</v>
      </c>
      <c r="BE55" s="1" t="s">
        <v>1978</v>
      </c>
      <c r="BF55" s="1" t="s">
        <v>64</v>
      </c>
      <c r="BG55" s="1" t="s">
        <v>61</v>
      </c>
      <c r="BH55" s="1" t="s">
        <v>648</v>
      </c>
    </row>
    <row r="56" spans="2:60" x14ac:dyDescent="0.3">
      <c r="B56" s="55">
        <f t="shared" si="6"/>
        <v>52</v>
      </c>
      <c r="C56" s="55" t="str">
        <f t="shared" si="7"/>
        <v>NRT</v>
      </c>
      <c r="D56" s="55" t="str">
        <f t="shared" si="1"/>
        <v>2025-09-03</v>
      </c>
      <c r="E56" s="55" t="str">
        <f t="shared" si="14"/>
        <v>82020034394</v>
      </c>
      <c r="F56" s="55" t="str">
        <f t="shared" si="15"/>
        <v>PJP029495721</v>
      </c>
      <c r="G56" s="53" t="str">
        <f t="shared" si="16"/>
        <v>김민정</v>
      </c>
      <c r="H56" s="53" t="str">
        <f t="shared" si="17"/>
        <v>목록(Manifest)</v>
      </c>
      <c r="I56" s="62">
        <f t="shared" si="18"/>
        <v>136.15</v>
      </c>
      <c r="J56" s="53" t="str">
        <f t="shared" si="8"/>
        <v>JAVIS (BRCH USA)</v>
      </c>
      <c r="K56" s="55">
        <f t="shared" si="19"/>
        <v>1</v>
      </c>
      <c r="L56" s="54">
        <f t="shared" si="20"/>
        <v>1.05</v>
      </c>
      <c r="M56" s="54">
        <f t="shared" si="21"/>
        <v>2.2999999999999998</v>
      </c>
      <c r="N56" s="54">
        <f t="shared" si="22"/>
        <v>2.2999999999999998</v>
      </c>
      <c r="O56" s="54">
        <f t="shared" si="9"/>
        <v>1.5</v>
      </c>
      <c r="P56" s="55" t="str">
        <f t="shared" si="10"/>
        <v>516284375670</v>
      </c>
      <c r="Q56" s="70">
        <f t="shared" si="11"/>
        <v>8530</v>
      </c>
      <c r="R56" s="58">
        <v>0</v>
      </c>
      <c r="S56" s="57">
        <f t="shared" si="5"/>
        <v>0</v>
      </c>
      <c r="T56" s="58">
        <v>0</v>
      </c>
      <c r="U56" s="58">
        <f>(IF(VLOOKUP(VLOOKUP(AN56,MAPPING!$B$16:$D$21,2,1),MAPPING!$C$16:$E$21,2,0)=7000,0,VLOOKUP(VLOOKUP(AN56,MAPPING!$B$16:$D$21,2,1),MAPPING!$C$16:$E$21,2,0)))</f>
        <v>0</v>
      </c>
      <c r="V56" s="58">
        <f>(K56*VLOOKUP(N56/K56,MAPPING!$B$23:$D$30,3,10))</f>
        <v>500</v>
      </c>
      <c r="W56" s="58">
        <f t="shared" si="12"/>
        <v>0</v>
      </c>
      <c r="X56" s="58">
        <f t="shared" si="13"/>
        <v>9030</v>
      </c>
      <c r="Y56" s="116">
        <f>ROUND(SUM(Q56:W56)/INVOICE!$I$5,2)</f>
        <v>6.48</v>
      </c>
      <c r="AA56" s="1" t="s">
        <v>2183</v>
      </c>
      <c r="AB56" s="1" t="s">
        <v>93</v>
      </c>
      <c r="AC56" s="1" t="s">
        <v>2184</v>
      </c>
      <c r="AD56" s="1" t="s">
        <v>2264</v>
      </c>
      <c r="AE56" s="1" t="s">
        <v>515</v>
      </c>
      <c r="AF56" s="1" t="s">
        <v>2265</v>
      </c>
      <c r="AG56" s="1" t="s">
        <v>2266</v>
      </c>
      <c r="AH56" s="1" t="s">
        <v>61</v>
      </c>
      <c r="AI56" s="2">
        <v>1</v>
      </c>
      <c r="AJ56" s="3">
        <v>1.05</v>
      </c>
      <c r="AK56" s="3">
        <v>2.2999999999999998</v>
      </c>
      <c r="AL56" s="3">
        <v>2.2999999999999998</v>
      </c>
      <c r="AM56" s="1" t="s">
        <v>204</v>
      </c>
      <c r="AN56" s="3">
        <v>136.15</v>
      </c>
      <c r="AO56" s="1" t="s">
        <v>62</v>
      </c>
      <c r="AP56" s="1" t="s">
        <v>62</v>
      </c>
      <c r="AQ56" s="1" t="s">
        <v>62</v>
      </c>
      <c r="AR56" s="1" t="s">
        <v>62</v>
      </c>
      <c r="AS56" s="1" t="s">
        <v>62</v>
      </c>
      <c r="AT56" s="1" t="s">
        <v>1973</v>
      </c>
      <c r="AU56" s="1" t="s">
        <v>1974</v>
      </c>
      <c r="AV56" s="1" t="s">
        <v>2267</v>
      </c>
      <c r="AW56" s="1" t="s">
        <v>61</v>
      </c>
      <c r="AX56" s="1" t="s">
        <v>63</v>
      </c>
      <c r="AY56" s="1" t="s">
        <v>2268</v>
      </c>
      <c r="AZ56" s="1" t="s">
        <v>2269</v>
      </c>
      <c r="BA56" s="1" t="s">
        <v>2269</v>
      </c>
      <c r="BB56" s="1" t="s">
        <v>196</v>
      </c>
      <c r="BC56" s="1" t="s">
        <v>197</v>
      </c>
      <c r="BD56" s="1" t="s">
        <v>94</v>
      </c>
      <c r="BE56" s="1" t="s">
        <v>1978</v>
      </c>
      <c r="BF56" s="1" t="s">
        <v>64</v>
      </c>
      <c r="BG56" s="1" t="s">
        <v>61</v>
      </c>
      <c r="BH56" s="1" t="s">
        <v>648</v>
      </c>
    </row>
    <row r="57" spans="2:60" x14ac:dyDescent="0.3">
      <c r="B57" s="55">
        <f t="shared" si="6"/>
        <v>53</v>
      </c>
      <c r="C57" s="55" t="str">
        <f t="shared" si="7"/>
        <v>NRT</v>
      </c>
      <c r="D57" s="55" t="str">
        <f t="shared" si="1"/>
        <v>2025-09-03</v>
      </c>
      <c r="E57" s="55" t="str">
        <f t="shared" si="14"/>
        <v>82020034394</v>
      </c>
      <c r="F57" s="55" t="str">
        <f t="shared" si="15"/>
        <v>PJP029495276</v>
      </c>
      <c r="G57" s="53" t="str">
        <f t="shared" si="16"/>
        <v>손지환</v>
      </c>
      <c r="H57" s="53" t="str">
        <f t="shared" si="17"/>
        <v>목록(Manifest)</v>
      </c>
      <c r="I57" s="62">
        <f t="shared" si="18"/>
        <v>38.33</v>
      </c>
      <c r="J57" s="53" t="str">
        <f t="shared" si="8"/>
        <v>JAVIS (BRCH USA)</v>
      </c>
      <c r="K57" s="55">
        <f t="shared" si="19"/>
        <v>1</v>
      </c>
      <c r="L57" s="54">
        <f t="shared" si="20"/>
        <v>1.25</v>
      </c>
      <c r="M57" s="54">
        <f t="shared" si="21"/>
        <v>0.8</v>
      </c>
      <c r="N57" s="54">
        <f t="shared" si="22"/>
        <v>1.3</v>
      </c>
      <c r="O57" s="54">
        <f t="shared" si="9"/>
        <v>1.5</v>
      </c>
      <c r="P57" s="55" t="str">
        <f t="shared" si="10"/>
        <v>516284371223</v>
      </c>
      <c r="Q57" s="70">
        <f t="shared" si="11"/>
        <v>8530</v>
      </c>
      <c r="R57" s="58">
        <v>0</v>
      </c>
      <c r="S57" s="57">
        <f t="shared" si="5"/>
        <v>0</v>
      </c>
      <c r="T57" s="58">
        <v>0</v>
      </c>
      <c r="U57" s="58">
        <f>(IF(VLOOKUP(VLOOKUP(AN57,MAPPING!$B$16:$D$21,2,1),MAPPING!$C$16:$E$21,2,0)=7000,0,VLOOKUP(VLOOKUP(AN57,MAPPING!$B$16:$D$21,2,1),MAPPING!$C$16:$E$21,2,0)))</f>
        <v>0</v>
      </c>
      <c r="V57" s="58">
        <f>(K57*VLOOKUP(N57/K57,MAPPING!$B$23:$D$30,3,10))</f>
        <v>0</v>
      </c>
      <c r="W57" s="58">
        <f t="shared" si="12"/>
        <v>0</v>
      </c>
      <c r="X57" s="58">
        <f t="shared" si="13"/>
        <v>8530</v>
      </c>
      <c r="Y57" s="116">
        <f>ROUND(SUM(Q57:W57)/INVOICE!$I$5,2)</f>
        <v>6.12</v>
      </c>
      <c r="AA57" s="1" t="s">
        <v>2183</v>
      </c>
      <c r="AB57" s="1" t="s">
        <v>93</v>
      </c>
      <c r="AC57" s="1" t="s">
        <v>2184</v>
      </c>
      <c r="AD57" s="1" t="s">
        <v>2270</v>
      </c>
      <c r="AE57" s="1" t="s">
        <v>2271</v>
      </c>
      <c r="AF57" s="1" t="s">
        <v>2272</v>
      </c>
      <c r="AG57" s="1" t="s">
        <v>2273</v>
      </c>
      <c r="AH57" s="1" t="s">
        <v>61</v>
      </c>
      <c r="AI57" s="2">
        <v>1</v>
      </c>
      <c r="AJ57" s="3">
        <v>1.25</v>
      </c>
      <c r="AK57" s="3">
        <v>0.8</v>
      </c>
      <c r="AL57" s="3">
        <v>1.3</v>
      </c>
      <c r="AM57" s="1" t="s">
        <v>204</v>
      </c>
      <c r="AN57" s="3">
        <v>38.33</v>
      </c>
      <c r="AO57" s="1" t="s">
        <v>62</v>
      </c>
      <c r="AP57" s="1" t="s">
        <v>62</v>
      </c>
      <c r="AQ57" s="1" t="s">
        <v>62</v>
      </c>
      <c r="AR57" s="1" t="s">
        <v>62</v>
      </c>
      <c r="AS57" s="1" t="s">
        <v>62</v>
      </c>
      <c r="AT57" s="1" t="s">
        <v>1973</v>
      </c>
      <c r="AU57" s="1" t="s">
        <v>1974</v>
      </c>
      <c r="AV57" s="1" t="s">
        <v>2052</v>
      </c>
      <c r="AW57" s="1" t="s">
        <v>61</v>
      </c>
      <c r="AX57" s="1" t="s">
        <v>63</v>
      </c>
      <c r="AY57" s="1" t="s">
        <v>2274</v>
      </c>
      <c r="AZ57" s="1" t="s">
        <v>2275</v>
      </c>
      <c r="BA57" s="1" t="s">
        <v>2275</v>
      </c>
      <c r="BB57" s="1" t="s">
        <v>196</v>
      </c>
      <c r="BC57" s="1" t="s">
        <v>197</v>
      </c>
      <c r="BD57" s="1" t="s">
        <v>94</v>
      </c>
      <c r="BE57" s="1" t="s">
        <v>1978</v>
      </c>
      <c r="BF57" s="1" t="s">
        <v>64</v>
      </c>
      <c r="BG57" s="1" t="s">
        <v>61</v>
      </c>
      <c r="BH57" s="1" t="s">
        <v>648</v>
      </c>
    </row>
    <row r="58" spans="2:60" x14ac:dyDescent="0.3">
      <c r="B58" s="55">
        <f t="shared" si="6"/>
        <v>54</v>
      </c>
      <c r="C58" s="55" t="str">
        <f t="shared" si="7"/>
        <v>NRT</v>
      </c>
      <c r="D58" s="55" t="str">
        <f t="shared" si="1"/>
        <v>2025-09-03</v>
      </c>
      <c r="E58" s="55" t="str">
        <f t="shared" si="14"/>
        <v>82020034394</v>
      </c>
      <c r="F58" s="55" t="str">
        <f t="shared" si="15"/>
        <v>PJP029495989</v>
      </c>
      <c r="G58" s="53" t="str">
        <f t="shared" si="16"/>
        <v>나현주</v>
      </c>
      <c r="H58" s="53" t="str">
        <f t="shared" si="17"/>
        <v>목록(Manifest)</v>
      </c>
      <c r="I58" s="62">
        <f t="shared" si="18"/>
        <v>138.84</v>
      </c>
      <c r="J58" s="53" t="str">
        <f t="shared" si="8"/>
        <v>JAVIS (BRCH USA)</v>
      </c>
      <c r="K58" s="55">
        <f t="shared" si="19"/>
        <v>1</v>
      </c>
      <c r="L58" s="54">
        <f t="shared" si="20"/>
        <v>0.7</v>
      </c>
      <c r="M58" s="54">
        <f t="shared" si="21"/>
        <v>1</v>
      </c>
      <c r="N58" s="54">
        <f t="shared" si="22"/>
        <v>1</v>
      </c>
      <c r="O58" s="54">
        <f t="shared" si="9"/>
        <v>1</v>
      </c>
      <c r="P58" s="55" t="str">
        <f t="shared" si="10"/>
        <v>516284378352</v>
      </c>
      <c r="Q58" s="70">
        <f t="shared" si="11"/>
        <v>7520</v>
      </c>
      <c r="R58" s="58">
        <v>0</v>
      </c>
      <c r="S58" s="57">
        <f t="shared" si="5"/>
        <v>0</v>
      </c>
      <c r="T58" s="58">
        <v>0</v>
      </c>
      <c r="U58" s="58">
        <f>(IF(VLOOKUP(VLOOKUP(AN58,MAPPING!$B$16:$D$21,2,1),MAPPING!$C$16:$E$21,2,0)=7000,0,VLOOKUP(VLOOKUP(AN58,MAPPING!$B$16:$D$21,2,1),MAPPING!$C$16:$E$21,2,0)))</f>
        <v>0</v>
      </c>
      <c r="V58" s="58">
        <f>(K58*VLOOKUP(N58/K58,MAPPING!$B$23:$D$30,3,10))</f>
        <v>0</v>
      </c>
      <c r="W58" s="58">
        <f t="shared" si="12"/>
        <v>0</v>
      </c>
      <c r="X58" s="58">
        <f t="shared" si="13"/>
        <v>7520</v>
      </c>
      <c r="Y58" s="116">
        <f>ROUND(SUM(Q58:W58)/INVOICE!$I$5,2)</f>
        <v>5.39</v>
      </c>
      <c r="AA58" s="1" t="s">
        <v>2183</v>
      </c>
      <c r="AB58" s="1" t="s">
        <v>93</v>
      </c>
      <c r="AC58" s="1" t="s">
        <v>2184</v>
      </c>
      <c r="AD58" s="1" t="s">
        <v>2276</v>
      </c>
      <c r="AE58" s="1" t="s">
        <v>2277</v>
      </c>
      <c r="AF58" s="1" t="s">
        <v>2278</v>
      </c>
      <c r="AG58" s="1" t="s">
        <v>2279</v>
      </c>
      <c r="AH58" s="1" t="s">
        <v>61</v>
      </c>
      <c r="AI58" s="2">
        <v>1</v>
      </c>
      <c r="AJ58" s="3">
        <v>0.7</v>
      </c>
      <c r="AK58" s="3">
        <v>1</v>
      </c>
      <c r="AL58" s="3">
        <v>1</v>
      </c>
      <c r="AM58" s="1" t="s">
        <v>204</v>
      </c>
      <c r="AN58" s="3">
        <v>138.84</v>
      </c>
      <c r="AO58" s="1" t="s">
        <v>62</v>
      </c>
      <c r="AP58" s="1" t="s">
        <v>62</v>
      </c>
      <c r="AQ58" s="1" t="s">
        <v>62</v>
      </c>
      <c r="AR58" s="1" t="s">
        <v>62</v>
      </c>
      <c r="AS58" s="1" t="s">
        <v>62</v>
      </c>
      <c r="AT58" s="1" t="s">
        <v>1973</v>
      </c>
      <c r="AU58" s="1" t="s">
        <v>1974</v>
      </c>
      <c r="AV58" s="1" t="s">
        <v>2002</v>
      </c>
      <c r="AW58" s="1" t="s">
        <v>61</v>
      </c>
      <c r="AX58" s="1" t="s">
        <v>63</v>
      </c>
      <c r="AY58" s="1" t="s">
        <v>2280</v>
      </c>
      <c r="AZ58" s="1" t="s">
        <v>2281</v>
      </c>
      <c r="BA58" s="1" t="s">
        <v>2281</v>
      </c>
      <c r="BB58" s="1" t="s">
        <v>196</v>
      </c>
      <c r="BC58" s="1" t="s">
        <v>197</v>
      </c>
      <c r="BD58" s="1" t="s">
        <v>94</v>
      </c>
      <c r="BE58" s="1" t="s">
        <v>1978</v>
      </c>
      <c r="BF58" s="1" t="s">
        <v>64</v>
      </c>
      <c r="BG58" s="1" t="s">
        <v>61</v>
      </c>
      <c r="BH58" s="1" t="s">
        <v>648</v>
      </c>
    </row>
    <row r="59" spans="2:60" x14ac:dyDescent="0.3">
      <c r="B59" s="55">
        <f t="shared" si="6"/>
        <v>55</v>
      </c>
      <c r="C59" s="55" t="str">
        <f t="shared" si="7"/>
        <v>NRT</v>
      </c>
      <c r="D59" s="55" t="str">
        <f t="shared" si="1"/>
        <v>2025-09-03</v>
      </c>
      <c r="E59" s="55" t="str">
        <f t="shared" si="14"/>
        <v>82020034394</v>
      </c>
      <c r="F59" s="55" t="str">
        <f t="shared" si="15"/>
        <v>PJP029495853</v>
      </c>
      <c r="G59" s="53" t="str">
        <f t="shared" si="16"/>
        <v>이정복</v>
      </c>
      <c r="H59" s="53" t="str">
        <f t="shared" si="17"/>
        <v>목록(Manifest)</v>
      </c>
      <c r="I59" s="62">
        <f t="shared" si="18"/>
        <v>137.02000000000001</v>
      </c>
      <c r="J59" s="53" t="str">
        <f t="shared" si="8"/>
        <v>JAVIS (BRCH USA)</v>
      </c>
      <c r="K59" s="55">
        <f t="shared" si="19"/>
        <v>1</v>
      </c>
      <c r="L59" s="54">
        <f t="shared" si="20"/>
        <v>1.35</v>
      </c>
      <c r="M59" s="54">
        <f t="shared" si="21"/>
        <v>2.1</v>
      </c>
      <c r="N59" s="54">
        <f t="shared" si="22"/>
        <v>2.1</v>
      </c>
      <c r="O59" s="54">
        <f t="shared" si="9"/>
        <v>1.5</v>
      </c>
      <c r="P59" s="55" t="str">
        <f t="shared" si="10"/>
        <v>516284376996</v>
      </c>
      <c r="Q59" s="70">
        <f t="shared" si="11"/>
        <v>8530</v>
      </c>
      <c r="R59" s="58">
        <v>0</v>
      </c>
      <c r="S59" s="57">
        <f t="shared" si="5"/>
        <v>0</v>
      </c>
      <c r="T59" s="58">
        <v>0</v>
      </c>
      <c r="U59" s="58">
        <f>(IF(VLOOKUP(VLOOKUP(AN59,MAPPING!$B$16:$D$21,2,1),MAPPING!$C$16:$E$21,2,0)=7000,0,VLOOKUP(VLOOKUP(AN59,MAPPING!$B$16:$D$21,2,1),MAPPING!$C$16:$E$21,2,0)))</f>
        <v>0</v>
      </c>
      <c r="V59" s="58">
        <f>(K59*VLOOKUP(N59/K59,MAPPING!$B$23:$D$30,3,10))</f>
        <v>500</v>
      </c>
      <c r="W59" s="58">
        <f t="shared" si="12"/>
        <v>0</v>
      </c>
      <c r="X59" s="58">
        <f t="shared" si="13"/>
        <v>9030</v>
      </c>
      <c r="Y59" s="116">
        <f>ROUND(SUM(Q59:W59)/INVOICE!$I$5,2)</f>
        <v>6.48</v>
      </c>
      <c r="AA59" s="1" t="s">
        <v>2183</v>
      </c>
      <c r="AB59" s="1" t="s">
        <v>93</v>
      </c>
      <c r="AC59" s="1" t="s">
        <v>2184</v>
      </c>
      <c r="AD59" s="1" t="s">
        <v>2282</v>
      </c>
      <c r="AE59" s="1" t="s">
        <v>2283</v>
      </c>
      <c r="AF59" s="1" t="s">
        <v>2284</v>
      </c>
      <c r="AG59" s="1" t="s">
        <v>2285</v>
      </c>
      <c r="AH59" s="1" t="s">
        <v>61</v>
      </c>
      <c r="AI59" s="2">
        <v>1</v>
      </c>
      <c r="AJ59" s="3">
        <v>1.35</v>
      </c>
      <c r="AK59" s="3">
        <v>2.1</v>
      </c>
      <c r="AL59" s="3">
        <v>2.1</v>
      </c>
      <c r="AM59" s="1" t="s">
        <v>204</v>
      </c>
      <c r="AN59" s="3">
        <v>137.02000000000001</v>
      </c>
      <c r="AO59" s="1" t="s">
        <v>62</v>
      </c>
      <c r="AP59" s="1" t="s">
        <v>62</v>
      </c>
      <c r="AQ59" s="1" t="s">
        <v>62</v>
      </c>
      <c r="AR59" s="1" t="s">
        <v>62</v>
      </c>
      <c r="AS59" s="1" t="s">
        <v>62</v>
      </c>
      <c r="AT59" s="1" t="s">
        <v>1973</v>
      </c>
      <c r="AU59" s="1" t="s">
        <v>1974</v>
      </c>
      <c r="AV59" s="1" t="s">
        <v>2052</v>
      </c>
      <c r="AW59" s="1" t="s">
        <v>61</v>
      </c>
      <c r="AX59" s="1" t="s">
        <v>63</v>
      </c>
      <c r="AY59" s="1" t="s">
        <v>2286</v>
      </c>
      <c r="AZ59" s="1" t="s">
        <v>2287</v>
      </c>
      <c r="BA59" s="1" t="s">
        <v>2287</v>
      </c>
      <c r="BB59" s="1" t="s">
        <v>196</v>
      </c>
      <c r="BC59" s="1" t="s">
        <v>197</v>
      </c>
      <c r="BD59" s="1" t="s">
        <v>94</v>
      </c>
      <c r="BE59" s="1" t="s">
        <v>1978</v>
      </c>
      <c r="BF59" s="1" t="s">
        <v>64</v>
      </c>
      <c r="BG59" s="1" t="s">
        <v>61</v>
      </c>
      <c r="BH59" s="1" t="s">
        <v>648</v>
      </c>
    </row>
    <row r="60" spans="2:60" x14ac:dyDescent="0.3">
      <c r="B60" s="55">
        <f t="shared" si="6"/>
        <v>56</v>
      </c>
      <c r="C60" s="55" t="str">
        <f t="shared" si="7"/>
        <v>NRT</v>
      </c>
      <c r="D60" s="55" t="str">
        <f t="shared" si="1"/>
        <v>2025-09-03</v>
      </c>
      <c r="E60" s="55" t="str">
        <f t="shared" si="14"/>
        <v>82020034394</v>
      </c>
      <c r="F60" s="55" t="str">
        <f t="shared" si="15"/>
        <v>PJP022700700</v>
      </c>
      <c r="G60" s="53" t="str">
        <f t="shared" si="16"/>
        <v>시원하우스</v>
      </c>
      <c r="H60" s="53" t="str">
        <f t="shared" si="17"/>
        <v>일반(NORMAL)</v>
      </c>
      <c r="I60" s="62">
        <f t="shared" si="18"/>
        <v>2947.09</v>
      </c>
      <c r="J60" s="53" t="str">
        <f t="shared" si="8"/>
        <v>JAVIS (BRCH USA)</v>
      </c>
      <c r="K60" s="55">
        <f t="shared" si="19"/>
        <v>3</v>
      </c>
      <c r="L60" s="54">
        <f t="shared" si="20"/>
        <v>5.61</v>
      </c>
      <c r="M60" s="54">
        <f t="shared" si="21"/>
        <v>0.2</v>
      </c>
      <c r="N60" s="54">
        <f t="shared" si="22"/>
        <v>6</v>
      </c>
      <c r="O60" s="54">
        <f t="shared" si="9"/>
        <v>6</v>
      </c>
      <c r="P60" s="55" t="str">
        <f t="shared" si="10"/>
        <v>516272836063 (3)</v>
      </c>
      <c r="Q60" s="70">
        <f t="shared" si="11"/>
        <v>17620</v>
      </c>
      <c r="R60" s="58">
        <v>0</v>
      </c>
      <c r="S60" s="57">
        <f t="shared" si="5"/>
        <v>5000</v>
      </c>
      <c r="T60" s="58">
        <v>0</v>
      </c>
      <c r="U60" s="58">
        <f>(IF(VLOOKUP(VLOOKUP(AN60,MAPPING!$B$16:$D$21,2,1),MAPPING!$C$16:$E$21,2,0)=7000,0,VLOOKUP(VLOOKUP(AN60,MAPPING!$B$16:$D$21,2,1),MAPPING!$C$16:$E$21,2,0)))</f>
        <v>10000</v>
      </c>
      <c r="V60" s="58">
        <f>(K60*VLOOKUP(N60/K60,MAPPING!$B$23:$D$30,3,10))</f>
        <v>0</v>
      </c>
      <c r="W60" s="58">
        <f t="shared" si="12"/>
        <v>0</v>
      </c>
      <c r="X60" s="58">
        <f t="shared" si="13"/>
        <v>32620</v>
      </c>
      <c r="Y60" s="116">
        <f>ROUND(SUM(Q60:W60)/INVOICE!$I$5,2)</f>
        <v>23.4</v>
      </c>
      <c r="AA60" s="1" t="s">
        <v>2183</v>
      </c>
      <c r="AB60" s="1" t="s">
        <v>93</v>
      </c>
      <c r="AC60" s="1" t="s">
        <v>2184</v>
      </c>
      <c r="AD60" s="1" t="s">
        <v>2288</v>
      </c>
      <c r="AE60" s="1" t="s">
        <v>2289</v>
      </c>
      <c r="AF60" s="1" t="s">
        <v>2290</v>
      </c>
      <c r="AG60" s="1" t="s">
        <v>2291</v>
      </c>
      <c r="AH60" s="1" t="s">
        <v>156</v>
      </c>
      <c r="AI60" s="2">
        <v>3</v>
      </c>
      <c r="AJ60" s="3">
        <v>5.61</v>
      </c>
      <c r="AK60" s="3">
        <v>0.2</v>
      </c>
      <c r="AL60" s="3">
        <v>6</v>
      </c>
      <c r="AM60" s="1" t="s">
        <v>68</v>
      </c>
      <c r="AN60" s="3">
        <v>2947.09</v>
      </c>
      <c r="AO60" s="1" t="s">
        <v>62</v>
      </c>
      <c r="AP60" s="1" t="s">
        <v>62</v>
      </c>
      <c r="AQ60" s="1" t="s">
        <v>62</v>
      </c>
      <c r="AR60" s="1" t="s">
        <v>62</v>
      </c>
      <c r="AS60" s="1" t="s">
        <v>62</v>
      </c>
      <c r="AT60" s="1" t="s">
        <v>1973</v>
      </c>
      <c r="AU60" s="1" t="s">
        <v>1974</v>
      </c>
      <c r="AV60" s="1" t="s">
        <v>2002</v>
      </c>
      <c r="AW60" s="1" t="s">
        <v>61</v>
      </c>
      <c r="AX60" s="1" t="s">
        <v>63</v>
      </c>
      <c r="AY60" s="1" t="s">
        <v>2292</v>
      </c>
      <c r="AZ60" s="1" t="s">
        <v>2293</v>
      </c>
      <c r="BA60" s="1" t="s">
        <v>2293</v>
      </c>
      <c r="BB60" s="1" t="s">
        <v>196</v>
      </c>
      <c r="BC60" s="1" t="s">
        <v>197</v>
      </c>
      <c r="BD60" s="1" t="s">
        <v>94</v>
      </c>
      <c r="BE60" s="1" t="s">
        <v>1978</v>
      </c>
      <c r="BF60" s="1" t="s">
        <v>64</v>
      </c>
      <c r="BG60" s="1" t="s">
        <v>61</v>
      </c>
      <c r="BH60" s="1" t="s">
        <v>648</v>
      </c>
    </row>
    <row r="61" spans="2:60" x14ac:dyDescent="0.3">
      <c r="B61" s="55">
        <f t="shared" si="6"/>
        <v>57</v>
      </c>
      <c r="C61" s="55" t="str">
        <f t="shared" si="7"/>
        <v>NRT</v>
      </c>
      <c r="D61" s="55" t="str">
        <f t="shared" si="1"/>
        <v>2025-09-03</v>
      </c>
      <c r="E61" s="55" t="str">
        <f t="shared" si="14"/>
        <v>82020034394</v>
      </c>
      <c r="F61" s="55" t="str">
        <f t="shared" si="15"/>
        <v>PJP029495852</v>
      </c>
      <c r="G61" s="53" t="str">
        <f t="shared" si="16"/>
        <v>백현찬</v>
      </c>
      <c r="H61" s="53" t="str">
        <f t="shared" si="17"/>
        <v>목록(Manifest)</v>
      </c>
      <c r="I61" s="62">
        <f t="shared" si="18"/>
        <v>101.71</v>
      </c>
      <c r="J61" s="53" t="str">
        <f t="shared" si="8"/>
        <v>JAVIS (BRCH USA)</v>
      </c>
      <c r="K61" s="55">
        <f t="shared" si="19"/>
        <v>1</v>
      </c>
      <c r="L61" s="54">
        <f t="shared" si="20"/>
        <v>1.95</v>
      </c>
      <c r="M61" s="54">
        <f t="shared" si="21"/>
        <v>3.1</v>
      </c>
      <c r="N61" s="54">
        <f t="shared" si="22"/>
        <v>3.1</v>
      </c>
      <c r="O61" s="54">
        <f t="shared" si="9"/>
        <v>2</v>
      </c>
      <c r="P61" s="55" t="str">
        <f t="shared" si="10"/>
        <v>516284376985</v>
      </c>
      <c r="Q61" s="70">
        <f t="shared" si="11"/>
        <v>9540</v>
      </c>
      <c r="R61" s="58">
        <v>0</v>
      </c>
      <c r="S61" s="57">
        <f t="shared" si="5"/>
        <v>0</v>
      </c>
      <c r="T61" s="58">
        <v>0</v>
      </c>
      <c r="U61" s="58">
        <f>(IF(VLOOKUP(VLOOKUP(AN61,MAPPING!$B$16:$D$21,2,1),MAPPING!$C$16:$E$21,2,0)=7000,0,VLOOKUP(VLOOKUP(AN61,MAPPING!$B$16:$D$21,2,1),MAPPING!$C$16:$E$21,2,0)))</f>
        <v>0</v>
      </c>
      <c r="V61" s="58">
        <f>(K61*VLOOKUP(N61/K61,MAPPING!$B$23:$D$30,3,10))</f>
        <v>500</v>
      </c>
      <c r="W61" s="58">
        <f t="shared" si="12"/>
        <v>0</v>
      </c>
      <c r="X61" s="58">
        <f t="shared" si="13"/>
        <v>10040</v>
      </c>
      <c r="Y61" s="116">
        <f>ROUND(SUM(Q61:W61)/INVOICE!$I$5,2)</f>
        <v>7.2</v>
      </c>
      <c r="AA61" s="1" t="s">
        <v>2183</v>
      </c>
      <c r="AB61" s="1" t="s">
        <v>93</v>
      </c>
      <c r="AC61" s="1" t="s">
        <v>2184</v>
      </c>
      <c r="AD61" s="1" t="s">
        <v>2294</v>
      </c>
      <c r="AE61" s="1" t="s">
        <v>2295</v>
      </c>
      <c r="AF61" s="1" t="s">
        <v>2296</v>
      </c>
      <c r="AG61" s="1" t="s">
        <v>2297</v>
      </c>
      <c r="AH61" s="1" t="s">
        <v>61</v>
      </c>
      <c r="AI61" s="2">
        <v>1</v>
      </c>
      <c r="AJ61" s="3">
        <v>1.95</v>
      </c>
      <c r="AK61" s="3">
        <v>3.1</v>
      </c>
      <c r="AL61" s="3">
        <v>3.1</v>
      </c>
      <c r="AM61" s="1" t="s">
        <v>204</v>
      </c>
      <c r="AN61" s="3">
        <v>101.71</v>
      </c>
      <c r="AO61" s="1" t="s">
        <v>62</v>
      </c>
      <c r="AP61" s="1" t="s">
        <v>62</v>
      </c>
      <c r="AQ61" s="1" t="s">
        <v>62</v>
      </c>
      <c r="AR61" s="1" t="s">
        <v>62</v>
      </c>
      <c r="AS61" s="1" t="s">
        <v>62</v>
      </c>
      <c r="AT61" s="1" t="s">
        <v>1973</v>
      </c>
      <c r="AU61" s="1" t="s">
        <v>1974</v>
      </c>
      <c r="AV61" s="1" t="s">
        <v>2298</v>
      </c>
      <c r="AW61" s="1" t="s">
        <v>61</v>
      </c>
      <c r="AX61" s="1" t="s">
        <v>63</v>
      </c>
      <c r="AY61" s="1" t="s">
        <v>2299</v>
      </c>
      <c r="AZ61" s="1" t="s">
        <v>2300</v>
      </c>
      <c r="BA61" s="1" t="s">
        <v>2300</v>
      </c>
      <c r="BB61" s="1" t="s">
        <v>196</v>
      </c>
      <c r="BC61" s="1" t="s">
        <v>197</v>
      </c>
      <c r="BD61" s="1" t="s">
        <v>94</v>
      </c>
      <c r="BE61" s="1" t="s">
        <v>1978</v>
      </c>
      <c r="BF61" s="1" t="s">
        <v>64</v>
      </c>
      <c r="BG61" s="1" t="s">
        <v>61</v>
      </c>
      <c r="BH61" s="1" t="s">
        <v>648</v>
      </c>
    </row>
    <row r="62" spans="2:60" x14ac:dyDescent="0.3">
      <c r="B62" s="55">
        <f t="shared" si="6"/>
        <v>58</v>
      </c>
      <c r="C62" s="55" t="str">
        <f t="shared" si="7"/>
        <v>NRT</v>
      </c>
      <c r="D62" s="55" t="str">
        <f t="shared" si="1"/>
        <v>2025-09-03</v>
      </c>
      <c r="E62" s="55" t="str">
        <f t="shared" si="14"/>
        <v>82020034394</v>
      </c>
      <c r="F62" s="55" t="str">
        <f t="shared" si="15"/>
        <v>PJP029496002</v>
      </c>
      <c r="G62" s="53" t="str">
        <f t="shared" si="16"/>
        <v>김성수</v>
      </c>
      <c r="H62" s="53" t="str">
        <f t="shared" si="17"/>
        <v>목록(Manifest)</v>
      </c>
      <c r="I62" s="62">
        <f t="shared" si="18"/>
        <v>60.3</v>
      </c>
      <c r="J62" s="53" t="str">
        <f t="shared" si="8"/>
        <v>JAVIS (BRCH USA)</v>
      </c>
      <c r="K62" s="55">
        <f t="shared" si="19"/>
        <v>1</v>
      </c>
      <c r="L62" s="54">
        <f t="shared" si="20"/>
        <v>0.3</v>
      </c>
      <c r="M62" s="54">
        <f t="shared" si="21"/>
        <v>1</v>
      </c>
      <c r="N62" s="54">
        <f t="shared" si="22"/>
        <v>1</v>
      </c>
      <c r="O62" s="54">
        <f t="shared" si="9"/>
        <v>0.5</v>
      </c>
      <c r="P62" s="55" t="str">
        <f t="shared" si="10"/>
        <v>516284378481</v>
      </c>
      <c r="Q62" s="70">
        <f t="shared" si="11"/>
        <v>6510</v>
      </c>
      <c r="R62" s="58">
        <v>0</v>
      </c>
      <c r="S62" s="57">
        <f t="shared" si="5"/>
        <v>0</v>
      </c>
      <c r="T62" s="58">
        <v>0</v>
      </c>
      <c r="U62" s="58">
        <f>(IF(VLOOKUP(VLOOKUP(AN62,MAPPING!$B$16:$D$21,2,1),MAPPING!$C$16:$E$21,2,0)=7000,0,VLOOKUP(VLOOKUP(AN62,MAPPING!$B$16:$D$21,2,1),MAPPING!$C$16:$E$21,2,0)))</f>
        <v>0</v>
      </c>
      <c r="V62" s="58">
        <f>(K62*VLOOKUP(N62/K62,MAPPING!$B$23:$D$30,3,10))</f>
        <v>0</v>
      </c>
      <c r="W62" s="58">
        <f t="shared" si="12"/>
        <v>0</v>
      </c>
      <c r="X62" s="58">
        <f t="shared" si="13"/>
        <v>6510</v>
      </c>
      <c r="Y62" s="116">
        <f>ROUND(SUM(Q62:W62)/INVOICE!$I$5,2)</f>
        <v>4.67</v>
      </c>
      <c r="AA62" s="1" t="s">
        <v>2183</v>
      </c>
      <c r="AB62" s="1" t="s">
        <v>93</v>
      </c>
      <c r="AC62" s="1" t="s">
        <v>2184</v>
      </c>
      <c r="AD62" s="1" t="s">
        <v>2301</v>
      </c>
      <c r="AE62" s="1" t="s">
        <v>2302</v>
      </c>
      <c r="AF62" s="1" t="s">
        <v>2303</v>
      </c>
      <c r="AG62" s="1" t="s">
        <v>2304</v>
      </c>
      <c r="AH62" s="1" t="s">
        <v>61</v>
      </c>
      <c r="AI62" s="2">
        <v>1</v>
      </c>
      <c r="AJ62" s="3">
        <v>0.3</v>
      </c>
      <c r="AK62" s="3">
        <v>1</v>
      </c>
      <c r="AL62" s="3">
        <v>1</v>
      </c>
      <c r="AM62" s="1" t="s">
        <v>204</v>
      </c>
      <c r="AN62" s="3">
        <v>60.3</v>
      </c>
      <c r="AO62" s="1" t="s">
        <v>62</v>
      </c>
      <c r="AP62" s="1" t="s">
        <v>62</v>
      </c>
      <c r="AQ62" s="1" t="s">
        <v>62</v>
      </c>
      <c r="AR62" s="1" t="s">
        <v>62</v>
      </c>
      <c r="AS62" s="1" t="s">
        <v>62</v>
      </c>
      <c r="AT62" s="1" t="s">
        <v>1973</v>
      </c>
      <c r="AU62" s="1" t="s">
        <v>1974</v>
      </c>
      <c r="AV62" s="1" t="s">
        <v>2305</v>
      </c>
      <c r="AW62" s="1" t="s">
        <v>61</v>
      </c>
      <c r="AX62" s="1" t="s">
        <v>63</v>
      </c>
      <c r="AY62" s="1" t="s">
        <v>2306</v>
      </c>
      <c r="AZ62" s="1" t="s">
        <v>2307</v>
      </c>
      <c r="BA62" s="1" t="s">
        <v>2307</v>
      </c>
      <c r="BB62" s="1" t="s">
        <v>196</v>
      </c>
      <c r="BC62" s="1" t="s">
        <v>197</v>
      </c>
      <c r="BD62" s="1" t="s">
        <v>94</v>
      </c>
      <c r="BE62" s="1" t="s">
        <v>1978</v>
      </c>
      <c r="BF62" s="1" t="s">
        <v>64</v>
      </c>
      <c r="BG62" s="1" t="s">
        <v>61</v>
      </c>
      <c r="BH62" s="1" t="s">
        <v>648</v>
      </c>
    </row>
    <row r="63" spans="2:60" x14ac:dyDescent="0.3">
      <c r="B63" s="55">
        <f t="shared" si="6"/>
        <v>59</v>
      </c>
      <c r="C63" s="55" t="str">
        <f t="shared" si="7"/>
        <v>NRT</v>
      </c>
      <c r="D63" s="55" t="str">
        <f t="shared" si="1"/>
        <v>2025-09-03</v>
      </c>
      <c r="E63" s="55" t="str">
        <f t="shared" si="14"/>
        <v>82020034394</v>
      </c>
      <c r="F63" s="55" t="str">
        <f t="shared" si="15"/>
        <v>PJP029495905</v>
      </c>
      <c r="G63" s="53" t="str">
        <f t="shared" si="16"/>
        <v>김란호</v>
      </c>
      <c r="H63" s="53" t="str">
        <f t="shared" si="17"/>
        <v>목록(Manifest)</v>
      </c>
      <c r="I63" s="62">
        <f t="shared" si="18"/>
        <v>58.96</v>
      </c>
      <c r="J63" s="53" t="str">
        <f t="shared" si="8"/>
        <v>JAVIS (BRCH USA)</v>
      </c>
      <c r="K63" s="55">
        <f t="shared" si="19"/>
        <v>1</v>
      </c>
      <c r="L63" s="54">
        <f t="shared" si="20"/>
        <v>0.3</v>
      </c>
      <c r="M63" s="54">
        <f t="shared" si="21"/>
        <v>1.2</v>
      </c>
      <c r="N63" s="54">
        <f t="shared" si="22"/>
        <v>1.2</v>
      </c>
      <c r="O63" s="54">
        <f t="shared" si="9"/>
        <v>0.5</v>
      </c>
      <c r="P63" s="55" t="str">
        <f t="shared" si="10"/>
        <v>516284377512</v>
      </c>
      <c r="Q63" s="70">
        <f t="shared" si="11"/>
        <v>6510</v>
      </c>
      <c r="R63" s="58">
        <v>0</v>
      </c>
      <c r="S63" s="57">
        <f t="shared" si="5"/>
        <v>0</v>
      </c>
      <c r="T63" s="58">
        <v>0</v>
      </c>
      <c r="U63" s="58">
        <f>(IF(VLOOKUP(VLOOKUP(AN63,MAPPING!$B$16:$D$21,2,1),MAPPING!$C$16:$E$21,2,0)=7000,0,VLOOKUP(VLOOKUP(AN63,MAPPING!$B$16:$D$21,2,1),MAPPING!$C$16:$E$21,2,0)))</f>
        <v>0</v>
      </c>
      <c r="V63" s="58">
        <f>(K63*VLOOKUP(N63/K63,MAPPING!$B$23:$D$30,3,10))</f>
        <v>0</v>
      </c>
      <c r="W63" s="58">
        <f t="shared" si="12"/>
        <v>0</v>
      </c>
      <c r="X63" s="58">
        <f t="shared" si="13"/>
        <v>6510</v>
      </c>
      <c r="Y63" s="116">
        <f>ROUND(SUM(Q63:W63)/INVOICE!$I$5,2)</f>
        <v>4.67</v>
      </c>
      <c r="AA63" s="1" t="s">
        <v>2183</v>
      </c>
      <c r="AB63" s="1" t="s">
        <v>93</v>
      </c>
      <c r="AC63" s="1" t="s">
        <v>2184</v>
      </c>
      <c r="AD63" s="1" t="s">
        <v>2308</v>
      </c>
      <c r="AE63" s="1" t="s">
        <v>2309</v>
      </c>
      <c r="AF63" s="1" t="s">
        <v>2310</v>
      </c>
      <c r="AG63" s="1" t="s">
        <v>2311</v>
      </c>
      <c r="AH63" s="1" t="s">
        <v>61</v>
      </c>
      <c r="AI63" s="2">
        <v>1</v>
      </c>
      <c r="AJ63" s="3">
        <v>0.3</v>
      </c>
      <c r="AK63" s="3">
        <v>1.2</v>
      </c>
      <c r="AL63" s="3">
        <v>1.2</v>
      </c>
      <c r="AM63" s="1" t="s">
        <v>204</v>
      </c>
      <c r="AN63" s="3">
        <v>58.96</v>
      </c>
      <c r="AO63" s="1" t="s">
        <v>62</v>
      </c>
      <c r="AP63" s="1" t="s">
        <v>62</v>
      </c>
      <c r="AQ63" s="1" t="s">
        <v>62</v>
      </c>
      <c r="AR63" s="1" t="s">
        <v>62</v>
      </c>
      <c r="AS63" s="1" t="s">
        <v>62</v>
      </c>
      <c r="AT63" s="1" t="s">
        <v>1973</v>
      </c>
      <c r="AU63" s="1" t="s">
        <v>1974</v>
      </c>
      <c r="AV63" s="1" t="s">
        <v>2052</v>
      </c>
      <c r="AW63" s="1" t="s">
        <v>61</v>
      </c>
      <c r="AX63" s="1" t="s">
        <v>63</v>
      </c>
      <c r="AY63" s="1" t="s">
        <v>2312</v>
      </c>
      <c r="AZ63" s="1" t="s">
        <v>2313</v>
      </c>
      <c r="BA63" s="1" t="s">
        <v>2313</v>
      </c>
      <c r="BB63" s="1" t="s">
        <v>196</v>
      </c>
      <c r="BC63" s="1" t="s">
        <v>197</v>
      </c>
      <c r="BD63" s="1" t="s">
        <v>94</v>
      </c>
      <c r="BE63" s="1" t="s">
        <v>1978</v>
      </c>
      <c r="BF63" s="1" t="s">
        <v>64</v>
      </c>
      <c r="BG63" s="1" t="s">
        <v>61</v>
      </c>
      <c r="BH63" s="1" t="s">
        <v>648</v>
      </c>
    </row>
    <row r="64" spans="2:60" x14ac:dyDescent="0.3">
      <c r="B64" s="55">
        <f t="shared" si="6"/>
        <v>60</v>
      </c>
      <c r="C64" s="55" t="str">
        <f t="shared" si="7"/>
        <v>NRT</v>
      </c>
      <c r="D64" s="55" t="str">
        <f t="shared" si="1"/>
        <v>2025-09-03</v>
      </c>
      <c r="E64" s="55" t="str">
        <f t="shared" si="14"/>
        <v>82020034394</v>
      </c>
      <c r="F64" s="55" t="str">
        <f t="shared" si="15"/>
        <v>PJP029495983</v>
      </c>
      <c r="G64" s="53" t="str">
        <f t="shared" si="16"/>
        <v>임수진</v>
      </c>
      <c r="H64" s="53" t="str">
        <f t="shared" si="17"/>
        <v>목록(Manifest)</v>
      </c>
      <c r="I64" s="62">
        <f t="shared" si="18"/>
        <v>17.16</v>
      </c>
      <c r="J64" s="53" t="str">
        <f t="shared" si="8"/>
        <v>JAVIS (BRCH USA)</v>
      </c>
      <c r="K64" s="55">
        <f t="shared" si="19"/>
        <v>1</v>
      </c>
      <c r="L64" s="54">
        <f t="shared" si="20"/>
        <v>0.15</v>
      </c>
      <c r="M64" s="54">
        <f t="shared" si="21"/>
        <v>0.8</v>
      </c>
      <c r="N64" s="54">
        <f t="shared" si="22"/>
        <v>0.8</v>
      </c>
      <c r="O64" s="54">
        <f t="shared" si="9"/>
        <v>0.5</v>
      </c>
      <c r="P64" s="55" t="str">
        <f t="shared" si="10"/>
        <v>516284378293</v>
      </c>
      <c r="Q64" s="70">
        <f t="shared" si="11"/>
        <v>6510</v>
      </c>
      <c r="R64" s="58">
        <v>0</v>
      </c>
      <c r="S64" s="57">
        <f t="shared" si="5"/>
        <v>0</v>
      </c>
      <c r="T64" s="58">
        <v>0</v>
      </c>
      <c r="U64" s="58">
        <f>(IF(VLOOKUP(VLOOKUP(AN64,MAPPING!$B$16:$D$21,2,1),MAPPING!$C$16:$E$21,2,0)=7000,0,VLOOKUP(VLOOKUP(AN64,MAPPING!$B$16:$D$21,2,1),MAPPING!$C$16:$E$21,2,0)))</f>
        <v>0</v>
      </c>
      <c r="V64" s="58">
        <f>(K64*VLOOKUP(N64/K64,MAPPING!$B$23:$D$30,3,10))</f>
        <v>0</v>
      </c>
      <c r="W64" s="58">
        <f t="shared" si="12"/>
        <v>0</v>
      </c>
      <c r="X64" s="58">
        <f t="shared" si="13"/>
        <v>6510</v>
      </c>
      <c r="Y64" s="116">
        <f>ROUND(SUM(Q64:W64)/INVOICE!$I$5,2)</f>
        <v>4.67</v>
      </c>
      <c r="AA64" s="1" t="s">
        <v>2183</v>
      </c>
      <c r="AB64" s="1" t="s">
        <v>93</v>
      </c>
      <c r="AC64" s="1" t="s">
        <v>2184</v>
      </c>
      <c r="AD64" s="1" t="s">
        <v>2314</v>
      </c>
      <c r="AE64" s="1" t="s">
        <v>2315</v>
      </c>
      <c r="AF64" s="1" t="s">
        <v>2316</v>
      </c>
      <c r="AG64" s="1" t="s">
        <v>2317</v>
      </c>
      <c r="AH64" s="1" t="s">
        <v>61</v>
      </c>
      <c r="AI64" s="2">
        <v>1</v>
      </c>
      <c r="AJ64" s="3">
        <v>0.15</v>
      </c>
      <c r="AK64" s="3">
        <v>0.8</v>
      </c>
      <c r="AL64" s="3">
        <v>0.8</v>
      </c>
      <c r="AM64" s="1" t="s">
        <v>204</v>
      </c>
      <c r="AN64" s="3">
        <v>17.16</v>
      </c>
      <c r="AO64" s="1" t="s">
        <v>62</v>
      </c>
      <c r="AP64" s="1" t="s">
        <v>62</v>
      </c>
      <c r="AQ64" s="1" t="s">
        <v>62</v>
      </c>
      <c r="AR64" s="1" t="s">
        <v>62</v>
      </c>
      <c r="AS64" s="1" t="s">
        <v>62</v>
      </c>
      <c r="AT64" s="1" t="s">
        <v>1973</v>
      </c>
      <c r="AU64" s="1" t="s">
        <v>1974</v>
      </c>
      <c r="AV64" s="1" t="s">
        <v>2002</v>
      </c>
      <c r="AW64" s="1" t="s">
        <v>61</v>
      </c>
      <c r="AX64" s="1" t="s">
        <v>63</v>
      </c>
      <c r="AY64" s="1" t="s">
        <v>2318</v>
      </c>
      <c r="AZ64" s="1" t="s">
        <v>2319</v>
      </c>
      <c r="BA64" s="1" t="s">
        <v>2319</v>
      </c>
      <c r="BB64" s="1" t="s">
        <v>196</v>
      </c>
      <c r="BC64" s="1" t="s">
        <v>197</v>
      </c>
      <c r="BD64" s="1" t="s">
        <v>94</v>
      </c>
      <c r="BE64" s="1" t="s">
        <v>1978</v>
      </c>
      <c r="BF64" s="1" t="s">
        <v>64</v>
      </c>
      <c r="BG64" s="1" t="s">
        <v>61</v>
      </c>
      <c r="BH64" s="1" t="s">
        <v>648</v>
      </c>
    </row>
    <row r="65" spans="2:60" x14ac:dyDescent="0.3">
      <c r="B65" s="55">
        <f t="shared" si="6"/>
        <v>61</v>
      </c>
      <c r="C65" s="55" t="str">
        <f t="shared" si="7"/>
        <v>NRT</v>
      </c>
      <c r="D65" s="55" t="str">
        <f t="shared" si="1"/>
        <v>2025-09-03</v>
      </c>
      <c r="E65" s="55" t="str">
        <f t="shared" si="14"/>
        <v>82020034394</v>
      </c>
      <c r="F65" s="55" t="str">
        <f t="shared" si="15"/>
        <v>PJP029495952</v>
      </c>
      <c r="G65" s="53" t="str">
        <f t="shared" si="16"/>
        <v>박성용</v>
      </c>
      <c r="H65" s="53" t="str">
        <f t="shared" si="17"/>
        <v>목록(Manifest)</v>
      </c>
      <c r="I65" s="62">
        <f t="shared" si="18"/>
        <v>134.29</v>
      </c>
      <c r="J65" s="53" t="str">
        <f t="shared" si="8"/>
        <v>JAVIS (BRCH USA)</v>
      </c>
      <c r="K65" s="55">
        <f t="shared" si="19"/>
        <v>1</v>
      </c>
      <c r="L65" s="54">
        <f t="shared" si="20"/>
        <v>0.8</v>
      </c>
      <c r="M65" s="54">
        <f t="shared" si="21"/>
        <v>3</v>
      </c>
      <c r="N65" s="54">
        <f t="shared" si="22"/>
        <v>3</v>
      </c>
      <c r="O65" s="54">
        <f t="shared" si="9"/>
        <v>1</v>
      </c>
      <c r="P65" s="55" t="str">
        <f t="shared" si="10"/>
        <v>516284377980</v>
      </c>
      <c r="Q65" s="70">
        <f t="shared" si="11"/>
        <v>7520</v>
      </c>
      <c r="R65" s="58">
        <v>0</v>
      </c>
      <c r="S65" s="57">
        <f t="shared" si="5"/>
        <v>0</v>
      </c>
      <c r="T65" s="58">
        <v>0</v>
      </c>
      <c r="U65" s="58">
        <f>(IF(VLOOKUP(VLOOKUP(AN65,MAPPING!$B$16:$D$21,2,1),MAPPING!$C$16:$E$21,2,0)=7000,0,VLOOKUP(VLOOKUP(AN65,MAPPING!$B$16:$D$21,2,1),MAPPING!$C$16:$E$21,2,0)))</f>
        <v>0</v>
      </c>
      <c r="V65" s="58">
        <f>(K65*VLOOKUP(N65/K65,MAPPING!$B$23:$D$30,3,10))</f>
        <v>500</v>
      </c>
      <c r="W65" s="58">
        <f t="shared" si="12"/>
        <v>0</v>
      </c>
      <c r="X65" s="58">
        <f t="shared" si="13"/>
        <v>8020</v>
      </c>
      <c r="Y65" s="116">
        <f>ROUND(SUM(Q65:W65)/INVOICE!$I$5,2)</f>
        <v>5.75</v>
      </c>
      <c r="AA65" s="1" t="s">
        <v>2183</v>
      </c>
      <c r="AB65" s="1" t="s">
        <v>93</v>
      </c>
      <c r="AC65" s="1" t="s">
        <v>2184</v>
      </c>
      <c r="AD65" s="1" t="s">
        <v>2320</v>
      </c>
      <c r="AE65" s="1" t="s">
        <v>2083</v>
      </c>
      <c r="AF65" s="1" t="s">
        <v>2084</v>
      </c>
      <c r="AG65" s="1" t="s">
        <v>2085</v>
      </c>
      <c r="AH65" s="1" t="s">
        <v>61</v>
      </c>
      <c r="AI65" s="2">
        <v>1</v>
      </c>
      <c r="AJ65" s="3">
        <v>0.8</v>
      </c>
      <c r="AK65" s="3">
        <v>3</v>
      </c>
      <c r="AL65" s="3">
        <v>3</v>
      </c>
      <c r="AM65" s="1" t="s">
        <v>204</v>
      </c>
      <c r="AN65" s="3">
        <v>134.29</v>
      </c>
      <c r="AO65" s="1" t="s">
        <v>62</v>
      </c>
      <c r="AP65" s="1" t="s">
        <v>62</v>
      </c>
      <c r="AQ65" s="1" t="s">
        <v>62</v>
      </c>
      <c r="AR65" s="1" t="s">
        <v>62</v>
      </c>
      <c r="AS65" s="1" t="s">
        <v>62</v>
      </c>
      <c r="AT65" s="1" t="s">
        <v>1973</v>
      </c>
      <c r="AU65" s="1" t="s">
        <v>1974</v>
      </c>
      <c r="AV65" s="1" t="s">
        <v>2052</v>
      </c>
      <c r="AW65" s="1" t="s">
        <v>61</v>
      </c>
      <c r="AX65" s="1" t="s">
        <v>63</v>
      </c>
      <c r="AY65" s="1" t="s">
        <v>2321</v>
      </c>
      <c r="AZ65" s="1" t="s">
        <v>2322</v>
      </c>
      <c r="BA65" s="1" t="s">
        <v>2322</v>
      </c>
      <c r="BB65" s="1" t="s">
        <v>196</v>
      </c>
      <c r="BC65" s="1" t="s">
        <v>197</v>
      </c>
      <c r="BD65" s="1" t="s">
        <v>94</v>
      </c>
      <c r="BE65" s="1" t="s">
        <v>1978</v>
      </c>
      <c r="BF65" s="1" t="s">
        <v>64</v>
      </c>
      <c r="BG65" s="1" t="s">
        <v>61</v>
      </c>
      <c r="BH65" s="1" t="s">
        <v>648</v>
      </c>
    </row>
    <row r="66" spans="2:60" x14ac:dyDescent="0.3">
      <c r="B66" s="55">
        <f t="shared" si="6"/>
        <v>62</v>
      </c>
      <c r="C66" s="55" t="str">
        <f t="shared" si="7"/>
        <v>NRT</v>
      </c>
      <c r="D66" s="55" t="str">
        <f t="shared" si="1"/>
        <v>2025-09-03</v>
      </c>
      <c r="E66" s="55" t="str">
        <f t="shared" si="14"/>
        <v>82020034394</v>
      </c>
      <c r="F66" s="55" t="str">
        <f t="shared" si="15"/>
        <v>PJP029496018</v>
      </c>
      <c r="G66" s="53" t="str">
        <f t="shared" si="16"/>
        <v>박천규</v>
      </c>
      <c r="H66" s="53" t="str">
        <f t="shared" si="17"/>
        <v>목록(Manifest)</v>
      </c>
      <c r="I66" s="62">
        <f t="shared" si="18"/>
        <v>134</v>
      </c>
      <c r="J66" s="53" t="str">
        <f t="shared" si="8"/>
        <v>JAVIS (BRCH USA)</v>
      </c>
      <c r="K66" s="55">
        <f t="shared" si="19"/>
        <v>1</v>
      </c>
      <c r="L66" s="54">
        <f t="shared" si="20"/>
        <v>0.25</v>
      </c>
      <c r="M66" s="54">
        <f t="shared" si="21"/>
        <v>1.4</v>
      </c>
      <c r="N66" s="54">
        <f t="shared" si="22"/>
        <v>1.4</v>
      </c>
      <c r="O66" s="54">
        <f t="shared" si="9"/>
        <v>0.5</v>
      </c>
      <c r="P66" s="55" t="str">
        <f t="shared" si="10"/>
        <v>516284378643</v>
      </c>
      <c r="Q66" s="70">
        <f t="shared" si="11"/>
        <v>6510</v>
      </c>
      <c r="R66" s="58">
        <v>0</v>
      </c>
      <c r="S66" s="57">
        <f t="shared" si="5"/>
        <v>0</v>
      </c>
      <c r="T66" s="58">
        <v>0</v>
      </c>
      <c r="U66" s="58">
        <f>(IF(VLOOKUP(VLOOKUP(AN66,MAPPING!$B$16:$D$21,2,1),MAPPING!$C$16:$E$21,2,0)=7000,0,VLOOKUP(VLOOKUP(AN66,MAPPING!$B$16:$D$21,2,1),MAPPING!$C$16:$E$21,2,0)))</f>
        <v>0</v>
      </c>
      <c r="V66" s="58">
        <f>(K66*VLOOKUP(N66/K66,MAPPING!$B$23:$D$30,3,10))</f>
        <v>0</v>
      </c>
      <c r="W66" s="58">
        <f t="shared" si="12"/>
        <v>0</v>
      </c>
      <c r="X66" s="58">
        <f t="shared" si="13"/>
        <v>6510</v>
      </c>
      <c r="Y66" s="116">
        <f>ROUND(SUM(Q66:W66)/INVOICE!$I$5,2)</f>
        <v>4.67</v>
      </c>
      <c r="AA66" s="1" t="s">
        <v>2183</v>
      </c>
      <c r="AB66" s="1" t="s">
        <v>93</v>
      </c>
      <c r="AC66" s="1" t="s">
        <v>2184</v>
      </c>
      <c r="AD66" s="1" t="s">
        <v>2323</v>
      </c>
      <c r="AE66" s="1" t="s">
        <v>2324</v>
      </c>
      <c r="AF66" s="1" t="s">
        <v>2325</v>
      </c>
      <c r="AG66" s="1" t="s">
        <v>2326</v>
      </c>
      <c r="AH66" s="1" t="s">
        <v>61</v>
      </c>
      <c r="AI66" s="2">
        <v>1</v>
      </c>
      <c r="AJ66" s="3">
        <v>0.25</v>
      </c>
      <c r="AK66" s="3">
        <v>1.4</v>
      </c>
      <c r="AL66" s="3">
        <v>1.4</v>
      </c>
      <c r="AM66" s="1" t="s">
        <v>204</v>
      </c>
      <c r="AN66" s="3">
        <v>134</v>
      </c>
      <c r="AO66" s="1" t="s">
        <v>62</v>
      </c>
      <c r="AP66" s="1" t="s">
        <v>62</v>
      </c>
      <c r="AQ66" s="1" t="s">
        <v>62</v>
      </c>
      <c r="AR66" s="1" t="s">
        <v>62</v>
      </c>
      <c r="AS66" s="1" t="s">
        <v>62</v>
      </c>
      <c r="AT66" s="1" t="s">
        <v>1973</v>
      </c>
      <c r="AU66" s="1" t="s">
        <v>1974</v>
      </c>
      <c r="AV66" s="1" t="s">
        <v>2327</v>
      </c>
      <c r="AW66" s="1" t="s">
        <v>61</v>
      </c>
      <c r="AX66" s="1" t="s">
        <v>63</v>
      </c>
      <c r="AY66" s="1" t="s">
        <v>2328</v>
      </c>
      <c r="AZ66" s="1" t="s">
        <v>2329</v>
      </c>
      <c r="BA66" s="1" t="s">
        <v>2329</v>
      </c>
      <c r="BB66" s="1" t="s">
        <v>196</v>
      </c>
      <c r="BC66" s="1" t="s">
        <v>197</v>
      </c>
      <c r="BD66" s="1" t="s">
        <v>94</v>
      </c>
      <c r="BE66" s="1" t="s">
        <v>1978</v>
      </c>
      <c r="BF66" s="1" t="s">
        <v>64</v>
      </c>
      <c r="BG66" s="1" t="s">
        <v>61</v>
      </c>
      <c r="BH66" s="1" t="s">
        <v>648</v>
      </c>
    </row>
    <row r="67" spans="2:60" x14ac:dyDescent="0.3">
      <c r="B67" s="55">
        <f t="shared" si="6"/>
        <v>63</v>
      </c>
      <c r="C67" s="55" t="str">
        <f t="shared" si="7"/>
        <v>NRT</v>
      </c>
      <c r="D67" s="55" t="str">
        <f t="shared" si="1"/>
        <v>2025-09-03</v>
      </c>
      <c r="E67" s="55" t="str">
        <f t="shared" si="14"/>
        <v>82020034394</v>
      </c>
      <c r="F67" s="55" t="str">
        <f t="shared" si="15"/>
        <v>PJP029495891</v>
      </c>
      <c r="G67" s="53" t="str">
        <f t="shared" si="16"/>
        <v>허신우</v>
      </c>
      <c r="H67" s="53" t="str">
        <f t="shared" si="17"/>
        <v>일반(목록배제,Normal-Manifest Exception)</v>
      </c>
      <c r="I67" s="62">
        <f t="shared" si="18"/>
        <v>101.94</v>
      </c>
      <c r="J67" s="53" t="str">
        <f t="shared" si="8"/>
        <v>JAVIS (BRCH USA)</v>
      </c>
      <c r="K67" s="55">
        <f t="shared" si="19"/>
        <v>1</v>
      </c>
      <c r="L67" s="54">
        <f t="shared" si="20"/>
        <v>0.65</v>
      </c>
      <c r="M67" s="54">
        <f t="shared" si="21"/>
        <v>0.7</v>
      </c>
      <c r="N67" s="54">
        <f t="shared" si="22"/>
        <v>0.7</v>
      </c>
      <c r="O67" s="54">
        <f t="shared" si="9"/>
        <v>1</v>
      </c>
      <c r="P67" s="55" t="str">
        <f t="shared" si="10"/>
        <v>516284377372</v>
      </c>
      <c r="Q67" s="70">
        <f t="shared" si="11"/>
        <v>7520</v>
      </c>
      <c r="R67" s="58">
        <v>0</v>
      </c>
      <c r="S67" s="57">
        <f t="shared" si="5"/>
        <v>0</v>
      </c>
      <c r="T67" s="58">
        <v>0</v>
      </c>
      <c r="U67" s="58">
        <f>(IF(VLOOKUP(VLOOKUP(AN67,MAPPING!$B$16:$D$21,2,1),MAPPING!$C$16:$E$21,2,0)=7000,0,VLOOKUP(VLOOKUP(AN67,MAPPING!$B$16:$D$21,2,1),MAPPING!$C$16:$E$21,2,0)))</f>
        <v>0</v>
      </c>
      <c r="V67" s="58">
        <f>(K67*VLOOKUP(N67/K67,MAPPING!$B$23:$D$30,3,10))</f>
        <v>0</v>
      </c>
      <c r="W67" s="58">
        <f t="shared" si="12"/>
        <v>0</v>
      </c>
      <c r="X67" s="58">
        <f t="shared" si="13"/>
        <v>7520</v>
      </c>
      <c r="Y67" s="116">
        <f>ROUND(SUM(Q67:W67)/INVOICE!$I$5,2)</f>
        <v>5.39</v>
      </c>
      <c r="AA67" s="1" t="s">
        <v>2183</v>
      </c>
      <c r="AB67" s="1" t="s">
        <v>93</v>
      </c>
      <c r="AC67" s="1" t="s">
        <v>2184</v>
      </c>
      <c r="AD67" s="1" t="s">
        <v>2330</v>
      </c>
      <c r="AE67" s="1" t="s">
        <v>2331</v>
      </c>
      <c r="AF67" s="1" t="s">
        <v>2332</v>
      </c>
      <c r="AG67" s="1" t="s">
        <v>2333</v>
      </c>
      <c r="AH67" s="1" t="s">
        <v>61</v>
      </c>
      <c r="AI67" s="2">
        <v>1</v>
      </c>
      <c r="AJ67" s="3">
        <v>0.65</v>
      </c>
      <c r="AK67" s="3">
        <v>0.7</v>
      </c>
      <c r="AL67" s="3">
        <v>0.7</v>
      </c>
      <c r="AM67" s="1" t="s">
        <v>66</v>
      </c>
      <c r="AN67" s="3">
        <v>101.94</v>
      </c>
      <c r="AO67" s="1" t="s">
        <v>62</v>
      </c>
      <c r="AP67" s="1" t="s">
        <v>62</v>
      </c>
      <c r="AQ67" s="1" t="s">
        <v>62</v>
      </c>
      <c r="AR67" s="1" t="s">
        <v>62</v>
      </c>
      <c r="AS67" s="1" t="s">
        <v>62</v>
      </c>
      <c r="AT67" s="1" t="s">
        <v>1973</v>
      </c>
      <c r="AU67" s="1" t="s">
        <v>1974</v>
      </c>
      <c r="AV67" s="1" t="s">
        <v>2052</v>
      </c>
      <c r="AW67" s="1" t="s">
        <v>61</v>
      </c>
      <c r="AX67" s="1" t="s">
        <v>63</v>
      </c>
      <c r="AY67" s="1" t="s">
        <v>2334</v>
      </c>
      <c r="AZ67" s="1" t="s">
        <v>2335</v>
      </c>
      <c r="BA67" s="1" t="s">
        <v>2335</v>
      </c>
      <c r="BB67" s="1" t="s">
        <v>196</v>
      </c>
      <c r="BC67" s="1" t="s">
        <v>197</v>
      </c>
      <c r="BD67" s="1" t="s">
        <v>94</v>
      </c>
      <c r="BE67" s="1" t="s">
        <v>1978</v>
      </c>
      <c r="BF67" s="1" t="s">
        <v>64</v>
      </c>
      <c r="BG67" s="1" t="s">
        <v>61</v>
      </c>
      <c r="BH67" s="1" t="s">
        <v>648</v>
      </c>
    </row>
    <row r="68" spans="2:60" x14ac:dyDescent="0.3">
      <c r="B68" s="55">
        <f t="shared" si="6"/>
        <v>64</v>
      </c>
      <c r="C68" s="55" t="str">
        <f t="shared" si="7"/>
        <v>NRT</v>
      </c>
      <c r="D68" s="55" t="str">
        <f t="shared" si="1"/>
        <v>2025-09-03</v>
      </c>
      <c r="E68" s="55" t="str">
        <f t="shared" si="14"/>
        <v>82020034394</v>
      </c>
      <c r="F68" s="55" t="str">
        <f t="shared" si="15"/>
        <v>PJP029495351</v>
      </c>
      <c r="G68" s="53" t="str">
        <f t="shared" si="16"/>
        <v>최용호</v>
      </c>
      <c r="H68" s="53" t="str">
        <f t="shared" si="17"/>
        <v>목록(Manifest)</v>
      </c>
      <c r="I68" s="62">
        <f t="shared" si="18"/>
        <v>37.520000000000003</v>
      </c>
      <c r="J68" s="53" t="str">
        <f t="shared" si="8"/>
        <v>JAVIS (BRCH USA)</v>
      </c>
      <c r="K68" s="55">
        <f t="shared" si="19"/>
        <v>1</v>
      </c>
      <c r="L68" s="54">
        <f t="shared" si="20"/>
        <v>0.9</v>
      </c>
      <c r="M68" s="54">
        <f t="shared" si="21"/>
        <v>5.2</v>
      </c>
      <c r="N68" s="54">
        <f t="shared" si="22"/>
        <v>5.5</v>
      </c>
      <c r="O68" s="54">
        <f t="shared" si="9"/>
        <v>1</v>
      </c>
      <c r="P68" s="55" t="str">
        <f t="shared" si="10"/>
        <v>516284371971</v>
      </c>
      <c r="Q68" s="70">
        <f t="shared" si="11"/>
        <v>7520</v>
      </c>
      <c r="R68" s="58">
        <v>0</v>
      </c>
      <c r="S68" s="57">
        <f t="shared" si="5"/>
        <v>0</v>
      </c>
      <c r="T68" s="58">
        <v>0</v>
      </c>
      <c r="U68" s="58">
        <f>(IF(VLOOKUP(VLOOKUP(AN68,MAPPING!$B$16:$D$21,2,1),MAPPING!$C$16:$E$21,2,0)=7000,0,VLOOKUP(VLOOKUP(AN68,MAPPING!$B$16:$D$21,2,1),MAPPING!$C$16:$E$21,2,0)))</f>
        <v>0</v>
      </c>
      <c r="V68" s="58">
        <f>(K68*VLOOKUP(N68/K68,MAPPING!$B$23:$D$30,3,10))</f>
        <v>1000</v>
      </c>
      <c r="W68" s="58">
        <f t="shared" si="12"/>
        <v>0</v>
      </c>
      <c r="X68" s="58">
        <f t="shared" si="13"/>
        <v>8520</v>
      </c>
      <c r="Y68" s="116">
        <f>ROUND(SUM(Q68:W68)/INVOICE!$I$5,2)</f>
        <v>6.11</v>
      </c>
      <c r="AA68" s="1" t="s">
        <v>2183</v>
      </c>
      <c r="AB68" s="1" t="s">
        <v>93</v>
      </c>
      <c r="AC68" s="1" t="s">
        <v>2184</v>
      </c>
      <c r="AD68" s="1" t="s">
        <v>2336</v>
      </c>
      <c r="AE68" s="1" t="s">
        <v>2337</v>
      </c>
      <c r="AF68" s="1" t="s">
        <v>2338</v>
      </c>
      <c r="AG68" s="1" t="s">
        <v>2339</v>
      </c>
      <c r="AH68" s="1" t="s">
        <v>61</v>
      </c>
      <c r="AI68" s="2">
        <v>1</v>
      </c>
      <c r="AJ68" s="3">
        <v>0.9</v>
      </c>
      <c r="AK68" s="3">
        <v>5.2</v>
      </c>
      <c r="AL68" s="3">
        <v>5.5</v>
      </c>
      <c r="AM68" s="1" t="s">
        <v>204</v>
      </c>
      <c r="AN68" s="3">
        <v>37.520000000000003</v>
      </c>
      <c r="AO68" s="1" t="s">
        <v>62</v>
      </c>
      <c r="AP68" s="1" t="s">
        <v>62</v>
      </c>
      <c r="AQ68" s="1" t="s">
        <v>62</v>
      </c>
      <c r="AR68" s="1" t="s">
        <v>62</v>
      </c>
      <c r="AS68" s="1" t="s">
        <v>62</v>
      </c>
      <c r="AT68" s="1" t="s">
        <v>1973</v>
      </c>
      <c r="AU68" s="1" t="s">
        <v>1974</v>
      </c>
      <c r="AV68" s="1" t="s">
        <v>1995</v>
      </c>
      <c r="AW68" s="1" t="s">
        <v>61</v>
      </c>
      <c r="AX68" s="1" t="s">
        <v>63</v>
      </c>
      <c r="AY68" s="1" t="s">
        <v>2340</v>
      </c>
      <c r="AZ68" s="1" t="s">
        <v>2341</v>
      </c>
      <c r="BA68" s="1" t="s">
        <v>2341</v>
      </c>
      <c r="BB68" s="1" t="s">
        <v>196</v>
      </c>
      <c r="BC68" s="1" t="s">
        <v>197</v>
      </c>
      <c r="BD68" s="1" t="s">
        <v>94</v>
      </c>
      <c r="BE68" s="1" t="s">
        <v>1978</v>
      </c>
      <c r="BF68" s="1" t="s">
        <v>64</v>
      </c>
      <c r="BG68" s="1" t="s">
        <v>61</v>
      </c>
      <c r="BH68" s="1" t="s">
        <v>648</v>
      </c>
    </row>
    <row r="69" spans="2:60" x14ac:dyDescent="0.3">
      <c r="B69" s="55">
        <f t="shared" si="6"/>
        <v>65</v>
      </c>
      <c r="C69" s="55" t="str">
        <f t="shared" si="7"/>
        <v>NRT</v>
      </c>
      <c r="D69" s="55" t="str">
        <f t="shared" ref="D69:D132" si="23">AA69</f>
        <v>2025-09-03</v>
      </c>
      <c r="E69" s="55" t="str">
        <f t="shared" si="14"/>
        <v>82020034394</v>
      </c>
      <c r="F69" s="55" t="str">
        <f t="shared" si="15"/>
        <v>PJP029495839</v>
      </c>
      <c r="G69" s="53" t="str">
        <f t="shared" si="16"/>
        <v>이한주</v>
      </c>
      <c r="H69" s="53" t="str">
        <f t="shared" si="17"/>
        <v>목록(Manifest)</v>
      </c>
      <c r="I69" s="62">
        <f t="shared" si="18"/>
        <v>11.32</v>
      </c>
      <c r="J69" s="53" t="str">
        <f t="shared" si="8"/>
        <v>JAVIS (BRCH USA)</v>
      </c>
      <c r="K69" s="55">
        <f t="shared" si="19"/>
        <v>1</v>
      </c>
      <c r="L69" s="54">
        <f t="shared" si="20"/>
        <v>0.65</v>
      </c>
      <c r="M69" s="54">
        <f t="shared" si="21"/>
        <v>1.1000000000000001</v>
      </c>
      <c r="N69" s="54">
        <f t="shared" si="22"/>
        <v>1.1000000000000001</v>
      </c>
      <c r="O69" s="54">
        <f t="shared" si="9"/>
        <v>1</v>
      </c>
      <c r="P69" s="55" t="str">
        <f t="shared" si="10"/>
        <v>516284376856</v>
      </c>
      <c r="Q69" s="70">
        <f t="shared" si="11"/>
        <v>7520</v>
      </c>
      <c r="R69" s="58">
        <v>0</v>
      </c>
      <c r="S69" s="57">
        <f t="shared" ref="S69:S132" si="24">2500*(K69-1)</f>
        <v>0</v>
      </c>
      <c r="T69" s="58">
        <v>0</v>
      </c>
      <c r="U69" s="58">
        <f>(IF(VLOOKUP(VLOOKUP(AN69,MAPPING!$B$16:$D$21,2,1),MAPPING!$C$16:$E$21,2,0)=7000,0,VLOOKUP(VLOOKUP(AN69,MAPPING!$B$16:$D$21,2,1),MAPPING!$C$16:$E$21,2,0)))</f>
        <v>0</v>
      </c>
      <c r="V69" s="58">
        <f>(K69*VLOOKUP(N69/K69,MAPPING!$B$23:$D$30,3,10))</f>
        <v>0</v>
      </c>
      <c r="W69" s="58">
        <f t="shared" si="12"/>
        <v>0</v>
      </c>
      <c r="X69" s="58">
        <f t="shared" si="13"/>
        <v>7520</v>
      </c>
      <c r="Y69" s="116">
        <f>ROUND(SUM(Q69:W69)/INVOICE!$I$5,2)</f>
        <v>5.39</v>
      </c>
      <c r="AA69" s="1" t="s">
        <v>2183</v>
      </c>
      <c r="AB69" s="1" t="s">
        <v>93</v>
      </c>
      <c r="AC69" s="1" t="s">
        <v>2184</v>
      </c>
      <c r="AD69" s="1" t="s">
        <v>2342</v>
      </c>
      <c r="AE69" s="1" t="s">
        <v>2343</v>
      </c>
      <c r="AF69" s="1" t="s">
        <v>2344</v>
      </c>
      <c r="AG69" s="1" t="s">
        <v>679</v>
      </c>
      <c r="AH69" s="1" t="s">
        <v>61</v>
      </c>
      <c r="AI69" s="2">
        <v>1</v>
      </c>
      <c r="AJ69" s="3">
        <v>0.65</v>
      </c>
      <c r="AK69" s="3">
        <v>1.1000000000000001</v>
      </c>
      <c r="AL69" s="3">
        <v>1.1000000000000001</v>
      </c>
      <c r="AM69" s="1" t="s">
        <v>204</v>
      </c>
      <c r="AN69" s="3">
        <v>11.32</v>
      </c>
      <c r="AO69" s="1" t="s">
        <v>62</v>
      </c>
      <c r="AP69" s="1" t="s">
        <v>62</v>
      </c>
      <c r="AQ69" s="1" t="s">
        <v>62</v>
      </c>
      <c r="AR69" s="1" t="s">
        <v>62</v>
      </c>
      <c r="AS69" s="1" t="s">
        <v>62</v>
      </c>
      <c r="AT69" s="1" t="s">
        <v>1973</v>
      </c>
      <c r="AU69" s="1" t="s">
        <v>1974</v>
      </c>
      <c r="AV69" s="1" t="s">
        <v>2052</v>
      </c>
      <c r="AW69" s="1" t="s">
        <v>61</v>
      </c>
      <c r="AX69" s="1" t="s">
        <v>63</v>
      </c>
      <c r="AY69" s="1" t="s">
        <v>2345</v>
      </c>
      <c r="AZ69" s="1" t="s">
        <v>2346</v>
      </c>
      <c r="BA69" s="1" t="s">
        <v>2346</v>
      </c>
      <c r="BB69" s="1" t="s">
        <v>196</v>
      </c>
      <c r="BC69" s="1" t="s">
        <v>197</v>
      </c>
      <c r="BD69" s="1" t="s">
        <v>94</v>
      </c>
      <c r="BE69" s="1" t="s">
        <v>1978</v>
      </c>
      <c r="BF69" s="1" t="s">
        <v>64</v>
      </c>
      <c r="BG69" s="1" t="s">
        <v>61</v>
      </c>
      <c r="BH69" s="1" t="s">
        <v>648</v>
      </c>
    </row>
    <row r="70" spans="2:60" x14ac:dyDescent="0.3">
      <c r="B70" s="55">
        <f t="shared" ref="B70:B133" si="25">B69+1</f>
        <v>66</v>
      </c>
      <c r="C70" s="55" t="str">
        <f t="shared" ref="C70:C133" si="26">AB70</f>
        <v>NRT</v>
      </c>
      <c r="D70" s="55" t="str">
        <f t="shared" si="23"/>
        <v>2025-09-03</v>
      </c>
      <c r="E70" s="55" t="str">
        <f t="shared" si="14"/>
        <v>82020034394</v>
      </c>
      <c r="F70" s="55" t="str">
        <f t="shared" si="15"/>
        <v>PJP029495925</v>
      </c>
      <c r="G70" s="53" t="str">
        <f t="shared" si="16"/>
        <v>오채원</v>
      </c>
      <c r="H70" s="53" t="str">
        <f t="shared" si="17"/>
        <v>목록(Manifest)</v>
      </c>
      <c r="I70" s="62">
        <f t="shared" si="18"/>
        <v>67</v>
      </c>
      <c r="J70" s="53" t="str">
        <f t="shared" ref="J70:J133" si="27">AU70</f>
        <v>JAVIS (BRCH USA)</v>
      </c>
      <c r="K70" s="55">
        <f t="shared" si="19"/>
        <v>1</v>
      </c>
      <c r="L70" s="54">
        <f t="shared" si="20"/>
        <v>0.95</v>
      </c>
      <c r="M70" s="54">
        <f t="shared" si="21"/>
        <v>3</v>
      </c>
      <c r="N70" s="54">
        <f t="shared" si="22"/>
        <v>3</v>
      </c>
      <c r="O70" s="54">
        <f t="shared" ref="O70:O133" si="28">CEILING(L70,0.5)</f>
        <v>1</v>
      </c>
      <c r="P70" s="55" t="str">
        <f t="shared" ref="P70:P133" si="29">AY70</f>
        <v>516284377711</v>
      </c>
      <c r="Q70" s="70">
        <f t="shared" ref="Q70:Q133" si="30">6510+(O70-0.5)/0.5*1010</f>
        <v>7520</v>
      </c>
      <c r="R70" s="58">
        <v>0</v>
      </c>
      <c r="S70" s="57">
        <f t="shared" si="24"/>
        <v>0</v>
      </c>
      <c r="T70" s="58">
        <v>0</v>
      </c>
      <c r="U70" s="58">
        <f>(IF(VLOOKUP(VLOOKUP(AN70,MAPPING!$B$16:$D$21,2,1),MAPPING!$C$16:$E$21,2,0)=7000,0,VLOOKUP(VLOOKUP(AN70,MAPPING!$B$16:$D$21,2,1),MAPPING!$C$16:$E$21,2,0)))</f>
        <v>0</v>
      </c>
      <c r="V70" s="58">
        <f>(K70*VLOOKUP(N70/K70,MAPPING!$B$23:$D$30,3,10))</f>
        <v>500</v>
      </c>
      <c r="W70" s="58">
        <f t="shared" ref="W70:W133" si="31">IF(_xlfn.CEILING.MATH(N70-30,1)&lt;0,0,_xlfn.CEILING.MATH(N70-30,1))*400</f>
        <v>0</v>
      </c>
      <c r="X70" s="58">
        <f t="shared" ref="X70:X133" si="32">SUM(P70:V70)</f>
        <v>8020</v>
      </c>
      <c r="Y70" s="116">
        <f>ROUND(SUM(Q70:W70)/INVOICE!$I$5,2)</f>
        <v>5.75</v>
      </c>
      <c r="AA70" s="1" t="s">
        <v>2183</v>
      </c>
      <c r="AB70" s="1" t="s">
        <v>93</v>
      </c>
      <c r="AC70" s="1" t="s">
        <v>2184</v>
      </c>
      <c r="AD70" s="1" t="s">
        <v>2347</v>
      </c>
      <c r="AE70" s="1" t="s">
        <v>2348</v>
      </c>
      <c r="AF70" s="1" t="s">
        <v>2349</v>
      </c>
      <c r="AG70" s="1" t="s">
        <v>2350</v>
      </c>
      <c r="AH70" s="1" t="s">
        <v>61</v>
      </c>
      <c r="AI70" s="2">
        <v>1</v>
      </c>
      <c r="AJ70" s="3">
        <v>0.95</v>
      </c>
      <c r="AK70" s="3">
        <v>3</v>
      </c>
      <c r="AL70" s="3">
        <v>3</v>
      </c>
      <c r="AM70" s="1" t="s">
        <v>204</v>
      </c>
      <c r="AN70" s="3">
        <v>67</v>
      </c>
      <c r="AO70" s="1" t="s">
        <v>62</v>
      </c>
      <c r="AP70" s="1" t="s">
        <v>62</v>
      </c>
      <c r="AQ70" s="1" t="s">
        <v>62</v>
      </c>
      <c r="AR70" s="1" t="s">
        <v>62</v>
      </c>
      <c r="AS70" s="1" t="s">
        <v>62</v>
      </c>
      <c r="AT70" s="1" t="s">
        <v>1973</v>
      </c>
      <c r="AU70" s="1" t="s">
        <v>1974</v>
      </c>
      <c r="AV70" s="1" t="s">
        <v>2351</v>
      </c>
      <c r="AW70" s="1" t="s">
        <v>61</v>
      </c>
      <c r="AX70" s="1" t="s">
        <v>63</v>
      </c>
      <c r="AY70" s="1" t="s">
        <v>2352</v>
      </c>
      <c r="AZ70" s="1" t="s">
        <v>2353</v>
      </c>
      <c r="BA70" s="1" t="s">
        <v>2353</v>
      </c>
      <c r="BB70" s="1" t="s">
        <v>196</v>
      </c>
      <c r="BC70" s="1" t="s">
        <v>197</v>
      </c>
      <c r="BD70" s="1" t="s">
        <v>94</v>
      </c>
      <c r="BE70" s="1" t="s">
        <v>1978</v>
      </c>
      <c r="BF70" s="1" t="s">
        <v>64</v>
      </c>
      <c r="BG70" s="1" t="s">
        <v>61</v>
      </c>
      <c r="BH70" s="1" t="s">
        <v>648</v>
      </c>
    </row>
    <row r="71" spans="2:60" x14ac:dyDescent="0.3">
      <c r="B71" s="55">
        <f t="shared" si="25"/>
        <v>67</v>
      </c>
      <c r="C71" s="55" t="str">
        <f t="shared" si="26"/>
        <v>NRT</v>
      </c>
      <c r="D71" s="55" t="str">
        <f t="shared" si="23"/>
        <v>2025-09-03</v>
      </c>
      <c r="E71" s="55" t="str">
        <f t="shared" si="14"/>
        <v>82020034394</v>
      </c>
      <c r="F71" s="55" t="str">
        <f t="shared" si="15"/>
        <v>PJP029494207</v>
      </c>
      <c r="G71" s="53" t="str">
        <f t="shared" si="16"/>
        <v>정은주</v>
      </c>
      <c r="H71" s="53" t="str">
        <f t="shared" si="17"/>
        <v>목록(Manifest)</v>
      </c>
      <c r="I71" s="62">
        <f t="shared" si="18"/>
        <v>142.44</v>
      </c>
      <c r="J71" s="53" t="str">
        <f t="shared" si="27"/>
        <v>JAVIS (BRCH USA)</v>
      </c>
      <c r="K71" s="55">
        <f t="shared" si="19"/>
        <v>1</v>
      </c>
      <c r="L71" s="54">
        <f t="shared" si="20"/>
        <v>0.35</v>
      </c>
      <c r="M71" s="54">
        <f t="shared" si="21"/>
        <v>1.1000000000000001</v>
      </c>
      <c r="N71" s="54">
        <f t="shared" si="22"/>
        <v>1.1000000000000001</v>
      </c>
      <c r="O71" s="54">
        <f t="shared" si="28"/>
        <v>0.5</v>
      </c>
      <c r="P71" s="55" t="str">
        <f t="shared" si="29"/>
        <v>516284360535</v>
      </c>
      <c r="Q71" s="70">
        <f t="shared" si="30"/>
        <v>6510</v>
      </c>
      <c r="R71" s="58">
        <v>0</v>
      </c>
      <c r="S71" s="57">
        <f t="shared" si="24"/>
        <v>0</v>
      </c>
      <c r="T71" s="58">
        <v>0</v>
      </c>
      <c r="U71" s="58">
        <f>(IF(VLOOKUP(VLOOKUP(AN71,MAPPING!$B$16:$D$21,2,1),MAPPING!$C$16:$E$21,2,0)=7000,0,VLOOKUP(VLOOKUP(AN71,MAPPING!$B$16:$D$21,2,1),MAPPING!$C$16:$E$21,2,0)))</f>
        <v>0</v>
      </c>
      <c r="V71" s="58">
        <f>(K71*VLOOKUP(N71/K71,MAPPING!$B$23:$D$30,3,10))</f>
        <v>0</v>
      </c>
      <c r="W71" s="58">
        <f t="shared" si="31"/>
        <v>0</v>
      </c>
      <c r="X71" s="58">
        <f t="shared" si="32"/>
        <v>6510</v>
      </c>
      <c r="Y71" s="116">
        <f>ROUND(SUM(Q71:W71)/INVOICE!$I$5,2)</f>
        <v>4.67</v>
      </c>
      <c r="AA71" s="1" t="s">
        <v>2183</v>
      </c>
      <c r="AB71" s="1" t="s">
        <v>93</v>
      </c>
      <c r="AC71" s="1" t="s">
        <v>2184</v>
      </c>
      <c r="AD71" s="1" t="s">
        <v>2354</v>
      </c>
      <c r="AE71" s="1" t="s">
        <v>296</v>
      </c>
      <c r="AF71" s="1" t="s">
        <v>2355</v>
      </c>
      <c r="AG71" s="1" t="s">
        <v>2356</v>
      </c>
      <c r="AH71" s="1" t="s">
        <v>61</v>
      </c>
      <c r="AI71" s="2">
        <v>1</v>
      </c>
      <c r="AJ71" s="3">
        <v>0.35</v>
      </c>
      <c r="AK71" s="3">
        <v>1.1000000000000001</v>
      </c>
      <c r="AL71" s="3">
        <v>1.1000000000000001</v>
      </c>
      <c r="AM71" s="1" t="s">
        <v>204</v>
      </c>
      <c r="AN71" s="3">
        <v>142.44</v>
      </c>
      <c r="AO71" s="1" t="s">
        <v>62</v>
      </c>
      <c r="AP71" s="1" t="s">
        <v>62</v>
      </c>
      <c r="AQ71" s="1" t="s">
        <v>62</v>
      </c>
      <c r="AR71" s="1" t="s">
        <v>62</v>
      </c>
      <c r="AS71" s="1" t="s">
        <v>62</v>
      </c>
      <c r="AT71" s="1" t="s">
        <v>1973</v>
      </c>
      <c r="AU71" s="1" t="s">
        <v>1974</v>
      </c>
      <c r="AV71" s="1" t="s">
        <v>2002</v>
      </c>
      <c r="AW71" s="1" t="s">
        <v>61</v>
      </c>
      <c r="AX71" s="1" t="s">
        <v>63</v>
      </c>
      <c r="AY71" s="1" t="s">
        <v>2357</v>
      </c>
      <c r="AZ71" s="1" t="s">
        <v>2358</v>
      </c>
      <c r="BA71" s="1" t="s">
        <v>2358</v>
      </c>
      <c r="BB71" s="1" t="s">
        <v>196</v>
      </c>
      <c r="BC71" s="1" t="s">
        <v>197</v>
      </c>
      <c r="BD71" s="1" t="s">
        <v>94</v>
      </c>
      <c r="BE71" s="1" t="s">
        <v>1978</v>
      </c>
      <c r="BF71" s="1" t="s">
        <v>64</v>
      </c>
      <c r="BG71" s="1" t="s">
        <v>61</v>
      </c>
      <c r="BH71" s="1" t="s">
        <v>648</v>
      </c>
    </row>
    <row r="72" spans="2:60" x14ac:dyDescent="0.3">
      <c r="B72" s="55">
        <f t="shared" si="25"/>
        <v>68</v>
      </c>
      <c r="C72" s="55" t="str">
        <f t="shared" si="26"/>
        <v>NRT</v>
      </c>
      <c r="D72" s="55" t="str">
        <f t="shared" si="23"/>
        <v>2025-09-03</v>
      </c>
      <c r="E72" s="55" t="str">
        <f t="shared" si="14"/>
        <v>82020034394</v>
      </c>
      <c r="F72" s="55" t="str">
        <f t="shared" si="15"/>
        <v>PJP029495963</v>
      </c>
      <c r="G72" s="53" t="str">
        <f t="shared" si="16"/>
        <v>서경아</v>
      </c>
      <c r="H72" s="53" t="str">
        <f t="shared" si="17"/>
        <v>목록(Manifest)</v>
      </c>
      <c r="I72" s="62">
        <f t="shared" si="18"/>
        <v>2.89</v>
      </c>
      <c r="J72" s="53" t="str">
        <f t="shared" si="27"/>
        <v>JAVIS (BRCH USA)</v>
      </c>
      <c r="K72" s="55">
        <f t="shared" si="19"/>
        <v>1</v>
      </c>
      <c r="L72" s="54">
        <f t="shared" si="20"/>
        <v>0.1</v>
      </c>
      <c r="M72" s="54">
        <f t="shared" si="21"/>
        <v>0.5</v>
      </c>
      <c r="N72" s="54">
        <f t="shared" si="22"/>
        <v>0.5</v>
      </c>
      <c r="O72" s="54">
        <f t="shared" si="28"/>
        <v>0.5</v>
      </c>
      <c r="P72" s="55" t="str">
        <f t="shared" si="29"/>
        <v>516284378094</v>
      </c>
      <c r="Q72" s="70">
        <f t="shared" si="30"/>
        <v>6510</v>
      </c>
      <c r="R72" s="58">
        <v>0</v>
      </c>
      <c r="S72" s="57">
        <f t="shared" si="24"/>
        <v>0</v>
      </c>
      <c r="T72" s="58">
        <v>0</v>
      </c>
      <c r="U72" s="58">
        <f>(IF(VLOOKUP(VLOOKUP(AN72,MAPPING!$B$16:$D$21,2,1),MAPPING!$C$16:$E$21,2,0)=7000,0,VLOOKUP(VLOOKUP(AN72,MAPPING!$B$16:$D$21,2,1),MAPPING!$C$16:$E$21,2,0)))</f>
        <v>0</v>
      </c>
      <c r="V72" s="58">
        <f>(K72*VLOOKUP(N72/K72,MAPPING!$B$23:$D$30,3,10))</f>
        <v>0</v>
      </c>
      <c r="W72" s="58">
        <f t="shared" si="31"/>
        <v>0</v>
      </c>
      <c r="X72" s="58">
        <f t="shared" si="32"/>
        <v>6510</v>
      </c>
      <c r="Y72" s="116">
        <f>ROUND(SUM(Q72:W72)/INVOICE!$I$5,2)</f>
        <v>4.67</v>
      </c>
      <c r="AA72" s="1" t="s">
        <v>2183</v>
      </c>
      <c r="AB72" s="1" t="s">
        <v>93</v>
      </c>
      <c r="AC72" s="1" t="s">
        <v>2184</v>
      </c>
      <c r="AD72" s="1" t="s">
        <v>2359</v>
      </c>
      <c r="AE72" s="1" t="s">
        <v>2360</v>
      </c>
      <c r="AF72" s="1" t="s">
        <v>2361</v>
      </c>
      <c r="AG72" s="1" t="s">
        <v>2362</v>
      </c>
      <c r="AH72" s="1" t="s">
        <v>61</v>
      </c>
      <c r="AI72" s="2">
        <v>1</v>
      </c>
      <c r="AJ72" s="3">
        <v>0.1</v>
      </c>
      <c r="AK72" s="3">
        <v>0.5</v>
      </c>
      <c r="AL72" s="3">
        <v>0.5</v>
      </c>
      <c r="AM72" s="1" t="s">
        <v>204</v>
      </c>
      <c r="AN72" s="3">
        <v>2.89</v>
      </c>
      <c r="AO72" s="1" t="s">
        <v>62</v>
      </c>
      <c r="AP72" s="1" t="s">
        <v>62</v>
      </c>
      <c r="AQ72" s="1" t="s">
        <v>62</v>
      </c>
      <c r="AR72" s="1" t="s">
        <v>62</v>
      </c>
      <c r="AS72" s="1" t="s">
        <v>62</v>
      </c>
      <c r="AT72" s="1" t="s">
        <v>1973</v>
      </c>
      <c r="AU72" s="1" t="s">
        <v>1974</v>
      </c>
      <c r="AV72" s="1" t="s">
        <v>2220</v>
      </c>
      <c r="AW72" s="1" t="s">
        <v>61</v>
      </c>
      <c r="AX72" s="1" t="s">
        <v>63</v>
      </c>
      <c r="AY72" s="1" t="s">
        <v>2363</v>
      </c>
      <c r="AZ72" s="1" t="s">
        <v>2364</v>
      </c>
      <c r="BA72" s="1" t="s">
        <v>2364</v>
      </c>
      <c r="BB72" s="1" t="s">
        <v>196</v>
      </c>
      <c r="BC72" s="1" t="s">
        <v>197</v>
      </c>
      <c r="BD72" s="1" t="s">
        <v>94</v>
      </c>
      <c r="BE72" s="1" t="s">
        <v>1978</v>
      </c>
      <c r="BF72" s="1" t="s">
        <v>64</v>
      </c>
      <c r="BG72" s="1" t="s">
        <v>61</v>
      </c>
      <c r="BH72" s="1" t="s">
        <v>648</v>
      </c>
    </row>
    <row r="73" spans="2:60" x14ac:dyDescent="0.3">
      <c r="B73" s="55">
        <f t="shared" si="25"/>
        <v>69</v>
      </c>
      <c r="C73" s="55" t="str">
        <f t="shared" si="26"/>
        <v>NRT</v>
      </c>
      <c r="D73" s="55" t="str">
        <f t="shared" si="23"/>
        <v>2025-09-03</v>
      </c>
      <c r="E73" s="55" t="str">
        <f t="shared" si="14"/>
        <v>82020034394</v>
      </c>
      <c r="F73" s="55" t="str">
        <f t="shared" si="15"/>
        <v>PJP029495969</v>
      </c>
      <c r="G73" s="53" t="str">
        <f t="shared" si="16"/>
        <v>김태희</v>
      </c>
      <c r="H73" s="53" t="str">
        <f t="shared" si="17"/>
        <v>목록(Manifest)</v>
      </c>
      <c r="I73" s="62">
        <f t="shared" si="18"/>
        <v>53.46</v>
      </c>
      <c r="J73" s="53" t="str">
        <f t="shared" si="27"/>
        <v>JAVIS (BRCH USA)</v>
      </c>
      <c r="K73" s="55">
        <f t="shared" si="19"/>
        <v>1</v>
      </c>
      <c r="L73" s="54">
        <f t="shared" si="20"/>
        <v>0.9</v>
      </c>
      <c r="M73" s="54">
        <f t="shared" si="21"/>
        <v>2.1</v>
      </c>
      <c r="N73" s="54">
        <f t="shared" si="22"/>
        <v>2.1</v>
      </c>
      <c r="O73" s="54">
        <f t="shared" si="28"/>
        <v>1</v>
      </c>
      <c r="P73" s="55" t="str">
        <f t="shared" si="29"/>
        <v>516284378153</v>
      </c>
      <c r="Q73" s="70">
        <f t="shared" si="30"/>
        <v>7520</v>
      </c>
      <c r="R73" s="58">
        <v>0</v>
      </c>
      <c r="S73" s="57">
        <f t="shared" si="24"/>
        <v>0</v>
      </c>
      <c r="T73" s="58">
        <v>0</v>
      </c>
      <c r="U73" s="58">
        <f>(IF(VLOOKUP(VLOOKUP(AN73,MAPPING!$B$16:$D$21,2,1),MAPPING!$C$16:$E$21,2,0)=7000,0,VLOOKUP(VLOOKUP(AN73,MAPPING!$B$16:$D$21,2,1),MAPPING!$C$16:$E$21,2,0)))</f>
        <v>0</v>
      </c>
      <c r="V73" s="58">
        <f>(K73*VLOOKUP(N73/K73,MAPPING!$B$23:$D$30,3,10))</f>
        <v>500</v>
      </c>
      <c r="W73" s="58">
        <f t="shared" si="31"/>
        <v>0</v>
      </c>
      <c r="X73" s="58">
        <f t="shared" si="32"/>
        <v>8020</v>
      </c>
      <c r="Y73" s="116">
        <f>ROUND(SUM(Q73:W73)/INVOICE!$I$5,2)</f>
        <v>5.75</v>
      </c>
      <c r="AA73" s="1" t="s">
        <v>2183</v>
      </c>
      <c r="AB73" s="1" t="s">
        <v>93</v>
      </c>
      <c r="AC73" s="1" t="s">
        <v>2184</v>
      </c>
      <c r="AD73" s="1" t="s">
        <v>2365</v>
      </c>
      <c r="AE73" s="1" t="s">
        <v>2366</v>
      </c>
      <c r="AF73" s="1" t="s">
        <v>2367</v>
      </c>
      <c r="AG73" s="1" t="s">
        <v>2368</v>
      </c>
      <c r="AH73" s="1" t="s">
        <v>61</v>
      </c>
      <c r="AI73" s="2">
        <v>1</v>
      </c>
      <c r="AJ73" s="3">
        <v>0.9</v>
      </c>
      <c r="AK73" s="3">
        <v>2.1</v>
      </c>
      <c r="AL73" s="3">
        <v>2.1</v>
      </c>
      <c r="AM73" s="1" t="s">
        <v>204</v>
      </c>
      <c r="AN73" s="3">
        <v>53.46</v>
      </c>
      <c r="AO73" s="1" t="s">
        <v>62</v>
      </c>
      <c r="AP73" s="1" t="s">
        <v>62</v>
      </c>
      <c r="AQ73" s="1" t="s">
        <v>62</v>
      </c>
      <c r="AR73" s="1" t="s">
        <v>62</v>
      </c>
      <c r="AS73" s="1" t="s">
        <v>62</v>
      </c>
      <c r="AT73" s="1" t="s">
        <v>1973</v>
      </c>
      <c r="AU73" s="1" t="s">
        <v>1974</v>
      </c>
      <c r="AV73" s="1" t="s">
        <v>2261</v>
      </c>
      <c r="AW73" s="1" t="s">
        <v>61</v>
      </c>
      <c r="AX73" s="1" t="s">
        <v>63</v>
      </c>
      <c r="AY73" s="1" t="s">
        <v>2369</v>
      </c>
      <c r="AZ73" s="1" t="s">
        <v>2370</v>
      </c>
      <c r="BA73" s="1" t="s">
        <v>2370</v>
      </c>
      <c r="BB73" s="1" t="s">
        <v>196</v>
      </c>
      <c r="BC73" s="1" t="s">
        <v>197</v>
      </c>
      <c r="BD73" s="1" t="s">
        <v>94</v>
      </c>
      <c r="BE73" s="1" t="s">
        <v>1978</v>
      </c>
      <c r="BF73" s="1" t="s">
        <v>64</v>
      </c>
      <c r="BG73" s="1" t="s">
        <v>61</v>
      </c>
      <c r="BH73" s="1" t="s">
        <v>648</v>
      </c>
    </row>
    <row r="74" spans="2:60" x14ac:dyDescent="0.3">
      <c r="B74" s="55">
        <f t="shared" si="25"/>
        <v>70</v>
      </c>
      <c r="C74" s="55" t="str">
        <f t="shared" si="26"/>
        <v>NRT</v>
      </c>
      <c r="D74" s="55" t="str">
        <f t="shared" si="23"/>
        <v>2025-09-03</v>
      </c>
      <c r="E74" s="55" t="str">
        <f t="shared" si="14"/>
        <v>82020034394</v>
      </c>
      <c r="F74" s="55" t="str">
        <f t="shared" si="15"/>
        <v>PJP029490937</v>
      </c>
      <c r="G74" s="53" t="str">
        <f t="shared" si="16"/>
        <v>유동균</v>
      </c>
      <c r="H74" s="53" t="str">
        <f t="shared" si="17"/>
        <v>목록(Manifest)</v>
      </c>
      <c r="I74" s="62">
        <f t="shared" si="18"/>
        <v>22.12</v>
      </c>
      <c r="J74" s="53" t="str">
        <f t="shared" si="27"/>
        <v>JAVIS (BRCH USA)</v>
      </c>
      <c r="K74" s="55">
        <f t="shared" si="19"/>
        <v>1</v>
      </c>
      <c r="L74" s="54">
        <f t="shared" si="20"/>
        <v>0.25</v>
      </c>
      <c r="M74" s="54">
        <f t="shared" si="21"/>
        <v>1</v>
      </c>
      <c r="N74" s="54">
        <f t="shared" si="22"/>
        <v>1</v>
      </c>
      <c r="O74" s="54">
        <f t="shared" si="28"/>
        <v>0.5</v>
      </c>
      <c r="P74" s="55" t="str">
        <f t="shared" si="29"/>
        <v>516284327834</v>
      </c>
      <c r="Q74" s="70">
        <f t="shared" si="30"/>
        <v>6510</v>
      </c>
      <c r="R74" s="58">
        <v>0</v>
      </c>
      <c r="S74" s="57">
        <f t="shared" si="24"/>
        <v>0</v>
      </c>
      <c r="T74" s="58">
        <v>0</v>
      </c>
      <c r="U74" s="58">
        <f>(IF(VLOOKUP(VLOOKUP(AN74,MAPPING!$B$16:$D$21,2,1),MAPPING!$C$16:$E$21,2,0)=7000,0,VLOOKUP(VLOOKUP(AN74,MAPPING!$B$16:$D$21,2,1),MAPPING!$C$16:$E$21,2,0)))</f>
        <v>0</v>
      </c>
      <c r="V74" s="58">
        <f>(K74*VLOOKUP(N74/K74,MAPPING!$B$23:$D$30,3,10))</f>
        <v>0</v>
      </c>
      <c r="W74" s="58">
        <f t="shared" si="31"/>
        <v>0</v>
      </c>
      <c r="X74" s="58">
        <f t="shared" si="32"/>
        <v>6510</v>
      </c>
      <c r="Y74" s="116">
        <f>ROUND(SUM(Q74:W74)/INVOICE!$I$5,2)</f>
        <v>4.67</v>
      </c>
      <c r="AA74" s="1" t="s">
        <v>2183</v>
      </c>
      <c r="AB74" s="1" t="s">
        <v>93</v>
      </c>
      <c r="AC74" s="1" t="s">
        <v>2184</v>
      </c>
      <c r="AD74" s="1" t="s">
        <v>2371</v>
      </c>
      <c r="AE74" s="1" t="s">
        <v>2372</v>
      </c>
      <c r="AF74" s="1" t="s">
        <v>2373</v>
      </c>
      <c r="AG74" s="1" t="s">
        <v>2374</v>
      </c>
      <c r="AH74" s="1" t="s">
        <v>61</v>
      </c>
      <c r="AI74" s="2">
        <v>1</v>
      </c>
      <c r="AJ74" s="3">
        <v>0.25</v>
      </c>
      <c r="AK74" s="3">
        <v>1</v>
      </c>
      <c r="AL74" s="3">
        <v>1</v>
      </c>
      <c r="AM74" s="1" t="s">
        <v>204</v>
      </c>
      <c r="AN74" s="3">
        <v>22.12</v>
      </c>
      <c r="AO74" s="1" t="s">
        <v>62</v>
      </c>
      <c r="AP74" s="1" t="s">
        <v>62</v>
      </c>
      <c r="AQ74" s="1" t="s">
        <v>62</v>
      </c>
      <c r="AR74" s="1" t="s">
        <v>62</v>
      </c>
      <c r="AS74" s="1" t="s">
        <v>62</v>
      </c>
      <c r="AT74" s="1" t="s">
        <v>1973</v>
      </c>
      <c r="AU74" s="1" t="s">
        <v>1974</v>
      </c>
      <c r="AV74" s="1" t="s">
        <v>2305</v>
      </c>
      <c r="AW74" s="1" t="s">
        <v>61</v>
      </c>
      <c r="AX74" s="1" t="s">
        <v>63</v>
      </c>
      <c r="AY74" s="1" t="s">
        <v>2375</v>
      </c>
      <c r="AZ74" s="1" t="s">
        <v>2376</v>
      </c>
      <c r="BA74" s="1" t="s">
        <v>2376</v>
      </c>
      <c r="BB74" s="1" t="s">
        <v>196</v>
      </c>
      <c r="BC74" s="1" t="s">
        <v>197</v>
      </c>
      <c r="BD74" s="1" t="s">
        <v>94</v>
      </c>
      <c r="BE74" s="1" t="s">
        <v>1978</v>
      </c>
      <c r="BF74" s="1" t="s">
        <v>64</v>
      </c>
      <c r="BG74" s="1" t="s">
        <v>61</v>
      </c>
      <c r="BH74" s="1" t="s">
        <v>648</v>
      </c>
    </row>
    <row r="75" spans="2:60" x14ac:dyDescent="0.3">
      <c r="B75" s="55">
        <f t="shared" si="25"/>
        <v>71</v>
      </c>
      <c r="C75" s="55" t="str">
        <f t="shared" si="26"/>
        <v>NRT</v>
      </c>
      <c r="D75" s="55" t="str">
        <f t="shared" si="23"/>
        <v>2025-09-03</v>
      </c>
      <c r="E75" s="55" t="str">
        <f t="shared" si="14"/>
        <v>82020034394</v>
      </c>
      <c r="F75" s="55" t="str">
        <f t="shared" si="15"/>
        <v>PJP029495674</v>
      </c>
      <c r="G75" s="53" t="str">
        <f t="shared" si="16"/>
        <v>나경욱</v>
      </c>
      <c r="H75" s="53" t="str">
        <f t="shared" si="17"/>
        <v>목록(Manifest)</v>
      </c>
      <c r="I75" s="62">
        <f t="shared" si="18"/>
        <v>77.72</v>
      </c>
      <c r="J75" s="53" t="str">
        <f t="shared" si="27"/>
        <v>JAVIS (BRCH USA)</v>
      </c>
      <c r="K75" s="55">
        <f t="shared" si="19"/>
        <v>1</v>
      </c>
      <c r="L75" s="54">
        <f t="shared" si="20"/>
        <v>0.35</v>
      </c>
      <c r="M75" s="54">
        <f t="shared" si="21"/>
        <v>0.2</v>
      </c>
      <c r="N75" s="54">
        <f t="shared" si="22"/>
        <v>0.4</v>
      </c>
      <c r="O75" s="54">
        <f t="shared" si="28"/>
        <v>0.5</v>
      </c>
      <c r="P75" s="55" t="str">
        <f t="shared" si="29"/>
        <v>516284375202</v>
      </c>
      <c r="Q75" s="70">
        <f t="shared" si="30"/>
        <v>6510</v>
      </c>
      <c r="R75" s="58">
        <v>0</v>
      </c>
      <c r="S75" s="57">
        <f t="shared" si="24"/>
        <v>0</v>
      </c>
      <c r="T75" s="58">
        <v>0</v>
      </c>
      <c r="U75" s="58">
        <f>(IF(VLOOKUP(VLOOKUP(AN75,MAPPING!$B$16:$D$21,2,1),MAPPING!$C$16:$E$21,2,0)=7000,0,VLOOKUP(VLOOKUP(AN75,MAPPING!$B$16:$D$21,2,1),MAPPING!$C$16:$E$21,2,0)))</f>
        <v>0</v>
      </c>
      <c r="V75" s="58">
        <f>(K75*VLOOKUP(N75/K75,MAPPING!$B$23:$D$30,3,10))</f>
        <v>0</v>
      </c>
      <c r="W75" s="58">
        <f t="shared" si="31"/>
        <v>0</v>
      </c>
      <c r="X75" s="58">
        <f t="shared" si="32"/>
        <v>6510</v>
      </c>
      <c r="Y75" s="116">
        <f>ROUND(SUM(Q75:W75)/INVOICE!$I$5,2)</f>
        <v>4.67</v>
      </c>
      <c r="AA75" s="1" t="s">
        <v>2183</v>
      </c>
      <c r="AB75" s="1" t="s">
        <v>93</v>
      </c>
      <c r="AC75" s="1" t="s">
        <v>2184</v>
      </c>
      <c r="AD75" s="1" t="s">
        <v>2377</v>
      </c>
      <c r="AE75" s="1" t="s">
        <v>2378</v>
      </c>
      <c r="AF75" s="1" t="s">
        <v>2379</v>
      </c>
      <c r="AG75" s="1" t="s">
        <v>2380</v>
      </c>
      <c r="AH75" s="1" t="s">
        <v>61</v>
      </c>
      <c r="AI75" s="2">
        <v>1</v>
      </c>
      <c r="AJ75" s="3">
        <v>0.35</v>
      </c>
      <c r="AK75" s="3">
        <v>0.2</v>
      </c>
      <c r="AL75" s="3">
        <v>0.4</v>
      </c>
      <c r="AM75" s="1" t="s">
        <v>204</v>
      </c>
      <c r="AN75" s="3">
        <v>77.72</v>
      </c>
      <c r="AO75" s="1" t="s">
        <v>62</v>
      </c>
      <c r="AP75" s="1" t="s">
        <v>62</v>
      </c>
      <c r="AQ75" s="1" t="s">
        <v>62</v>
      </c>
      <c r="AR75" s="1" t="s">
        <v>62</v>
      </c>
      <c r="AS75" s="1" t="s">
        <v>62</v>
      </c>
      <c r="AT75" s="1" t="s">
        <v>1973</v>
      </c>
      <c r="AU75" s="1" t="s">
        <v>1974</v>
      </c>
      <c r="AV75" s="1" t="s">
        <v>2002</v>
      </c>
      <c r="AW75" s="1" t="s">
        <v>61</v>
      </c>
      <c r="AX75" s="1" t="s">
        <v>63</v>
      </c>
      <c r="AY75" s="1" t="s">
        <v>2381</v>
      </c>
      <c r="AZ75" s="1" t="s">
        <v>2382</v>
      </c>
      <c r="BA75" s="1" t="s">
        <v>2382</v>
      </c>
      <c r="BB75" s="1" t="s">
        <v>196</v>
      </c>
      <c r="BC75" s="1" t="s">
        <v>197</v>
      </c>
      <c r="BD75" s="1" t="s">
        <v>94</v>
      </c>
      <c r="BE75" s="1" t="s">
        <v>1978</v>
      </c>
      <c r="BF75" s="1" t="s">
        <v>64</v>
      </c>
      <c r="BG75" s="1" t="s">
        <v>61</v>
      </c>
      <c r="BH75" s="1" t="s">
        <v>648</v>
      </c>
    </row>
    <row r="76" spans="2:60" x14ac:dyDescent="0.3">
      <c r="B76" s="55">
        <f t="shared" si="25"/>
        <v>72</v>
      </c>
      <c r="C76" s="55" t="str">
        <f t="shared" si="26"/>
        <v>NRT</v>
      </c>
      <c r="D76" s="55" t="str">
        <f t="shared" si="23"/>
        <v>2025-09-03</v>
      </c>
      <c r="E76" s="55" t="str">
        <f t="shared" si="14"/>
        <v>82020034394</v>
      </c>
      <c r="F76" s="55" t="str">
        <f t="shared" si="15"/>
        <v>PJP029495875</v>
      </c>
      <c r="G76" s="53" t="str">
        <f t="shared" si="16"/>
        <v>양안식</v>
      </c>
      <c r="H76" s="53" t="str">
        <f t="shared" si="17"/>
        <v>목록(Manifest)</v>
      </c>
      <c r="I76" s="62">
        <f t="shared" si="18"/>
        <v>106.01</v>
      </c>
      <c r="J76" s="53" t="str">
        <f t="shared" si="27"/>
        <v>JAVIS (BRCH USA)</v>
      </c>
      <c r="K76" s="55">
        <f t="shared" si="19"/>
        <v>1</v>
      </c>
      <c r="L76" s="54">
        <f t="shared" si="20"/>
        <v>1.05</v>
      </c>
      <c r="M76" s="54">
        <f t="shared" si="21"/>
        <v>2</v>
      </c>
      <c r="N76" s="54">
        <f t="shared" si="22"/>
        <v>2</v>
      </c>
      <c r="O76" s="54">
        <f t="shared" si="28"/>
        <v>1.5</v>
      </c>
      <c r="P76" s="55" t="str">
        <f t="shared" si="29"/>
        <v>516284377210</v>
      </c>
      <c r="Q76" s="70">
        <f t="shared" si="30"/>
        <v>8530</v>
      </c>
      <c r="R76" s="58">
        <v>0</v>
      </c>
      <c r="S76" s="57">
        <f t="shared" si="24"/>
        <v>0</v>
      </c>
      <c r="T76" s="58">
        <v>0</v>
      </c>
      <c r="U76" s="58">
        <f>(IF(VLOOKUP(VLOOKUP(AN76,MAPPING!$B$16:$D$21,2,1),MAPPING!$C$16:$E$21,2,0)=7000,0,VLOOKUP(VLOOKUP(AN76,MAPPING!$B$16:$D$21,2,1),MAPPING!$C$16:$E$21,2,0)))</f>
        <v>0</v>
      </c>
      <c r="V76" s="58">
        <f>(K76*VLOOKUP(N76/K76,MAPPING!$B$23:$D$30,3,10))</f>
        <v>0</v>
      </c>
      <c r="W76" s="58">
        <f t="shared" si="31"/>
        <v>0</v>
      </c>
      <c r="X76" s="58">
        <f t="shared" si="32"/>
        <v>8530</v>
      </c>
      <c r="Y76" s="116">
        <f>ROUND(SUM(Q76:W76)/INVOICE!$I$5,2)</f>
        <v>6.12</v>
      </c>
      <c r="AA76" s="1" t="s">
        <v>2183</v>
      </c>
      <c r="AB76" s="1" t="s">
        <v>93</v>
      </c>
      <c r="AC76" s="1" t="s">
        <v>2184</v>
      </c>
      <c r="AD76" s="1" t="s">
        <v>2383</v>
      </c>
      <c r="AE76" s="1" t="s">
        <v>2384</v>
      </c>
      <c r="AF76" s="1" t="s">
        <v>2385</v>
      </c>
      <c r="AG76" s="1" t="s">
        <v>2386</v>
      </c>
      <c r="AH76" s="1" t="s">
        <v>61</v>
      </c>
      <c r="AI76" s="2">
        <v>1</v>
      </c>
      <c r="AJ76" s="3">
        <v>1.05</v>
      </c>
      <c r="AK76" s="3">
        <v>2</v>
      </c>
      <c r="AL76" s="3">
        <v>2</v>
      </c>
      <c r="AM76" s="1" t="s">
        <v>204</v>
      </c>
      <c r="AN76" s="3">
        <v>106.01</v>
      </c>
      <c r="AO76" s="1" t="s">
        <v>62</v>
      </c>
      <c r="AP76" s="1" t="s">
        <v>62</v>
      </c>
      <c r="AQ76" s="1" t="s">
        <v>62</v>
      </c>
      <c r="AR76" s="1" t="s">
        <v>62</v>
      </c>
      <c r="AS76" s="1" t="s">
        <v>62</v>
      </c>
      <c r="AT76" s="1" t="s">
        <v>1973</v>
      </c>
      <c r="AU76" s="1" t="s">
        <v>1974</v>
      </c>
      <c r="AV76" s="1" t="s">
        <v>2052</v>
      </c>
      <c r="AW76" s="1" t="s">
        <v>61</v>
      </c>
      <c r="AX76" s="1" t="s">
        <v>63</v>
      </c>
      <c r="AY76" s="1" t="s">
        <v>2387</v>
      </c>
      <c r="AZ76" s="1" t="s">
        <v>2388</v>
      </c>
      <c r="BA76" s="1" t="s">
        <v>2388</v>
      </c>
      <c r="BB76" s="1" t="s">
        <v>196</v>
      </c>
      <c r="BC76" s="1" t="s">
        <v>197</v>
      </c>
      <c r="BD76" s="1" t="s">
        <v>94</v>
      </c>
      <c r="BE76" s="1" t="s">
        <v>1978</v>
      </c>
      <c r="BF76" s="1" t="s">
        <v>64</v>
      </c>
      <c r="BG76" s="1" t="s">
        <v>61</v>
      </c>
      <c r="BH76" s="1" t="s">
        <v>648</v>
      </c>
    </row>
    <row r="77" spans="2:60" x14ac:dyDescent="0.3">
      <c r="B77" s="55">
        <f t="shared" si="25"/>
        <v>73</v>
      </c>
      <c r="C77" s="55" t="str">
        <f t="shared" si="26"/>
        <v>NRT</v>
      </c>
      <c r="D77" s="55" t="str">
        <f t="shared" si="23"/>
        <v>2025-09-03</v>
      </c>
      <c r="E77" s="55" t="str">
        <f t="shared" si="14"/>
        <v>82020034394</v>
      </c>
      <c r="F77" s="55" t="str">
        <f t="shared" si="15"/>
        <v>PJP029495937</v>
      </c>
      <c r="G77" s="53" t="str">
        <f t="shared" si="16"/>
        <v>반성현</v>
      </c>
      <c r="H77" s="53" t="str">
        <f t="shared" si="17"/>
        <v>식물검역(Plants Inspection)</v>
      </c>
      <c r="I77" s="62">
        <f t="shared" si="18"/>
        <v>20.100000000000001</v>
      </c>
      <c r="J77" s="53" t="str">
        <f t="shared" si="27"/>
        <v>JAVIS (BRCH USA)</v>
      </c>
      <c r="K77" s="55">
        <f t="shared" si="19"/>
        <v>1</v>
      </c>
      <c r="L77" s="54">
        <f t="shared" si="20"/>
        <v>0.35</v>
      </c>
      <c r="M77" s="54">
        <f t="shared" si="21"/>
        <v>0.2</v>
      </c>
      <c r="N77" s="54">
        <f t="shared" si="22"/>
        <v>0.4</v>
      </c>
      <c r="O77" s="54">
        <f t="shared" si="28"/>
        <v>0.5</v>
      </c>
      <c r="P77" s="55" t="str">
        <f t="shared" si="29"/>
        <v>516284377836</v>
      </c>
      <c r="Q77" s="70">
        <f t="shared" si="30"/>
        <v>6510</v>
      </c>
      <c r="R77" s="58">
        <v>0</v>
      </c>
      <c r="S77" s="57">
        <f t="shared" si="24"/>
        <v>0</v>
      </c>
      <c r="T77" s="58">
        <v>0</v>
      </c>
      <c r="U77" s="58">
        <f>(IF(VLOOKUP(VLOOKUP(AN77,MAPPING!$B$16:$D$21,2,1),MAPPING!$C$16:$E$21,2,0)=7000,0,VLOOKUP(VLOOKUP(AN77,MAPPING!$B$16:$D$21,2,1),MAPPING!$C$16:$E$21,2,0)))</f>
        <v>0</v>
      </c>
      <c r="V77" s="58">
        <f>(K77*VLOOKUP(N77/K77,MAPPING!$B$23:$D$30,3,10))</f>
        <v>0</v>
      </c>
      <c r="W77" s="58">
        <f t="shared" si="31"/>
        <v>0</v>
      </c>
      <c r="X77" s="58">
        <f t="shared" si="32"/>
        <v>6510</v>
      </c>
      <c r="Y77" s="116">
        <f>ROUND(SUM(Q77:W77)/INVOICE!$I$5,2)</f>
        <v>4.67</v>
      </c>
      <c r="AA77" s="1" t="s">
        <v>2183</v>
      </c>
      <c r="AB77" s="1" t="s">
        <v>93</v>
      </c>
      <c r="AC77" s="1" t="s">
        <v>2184</v>
      </c>
      <c r="AD77" s="1" t="s">
        <v>2389</v>
      </c>
      <c r="AE77" s="1" t="s">
        <v>2390</v>
      </c>
      <c r="AF77" s="1" t="s">
        <v>2391</v>
      </c>
      <c r="AG77" s="1" t="s">
        <v>2392</v>
      </c>
      <c r="AH77" s="1" t="s">
        <v>2393</v>
      </c>
      <c r="AI77" s="2">
        <v>1</v>
      </c>
      <c r="AJ77" s="3">
        <v>0.35</v>
      </c>
      <c r="AK77" s="3">
        <v>0.2</v>
      </c>
      <c r="AL77" s="3">
        <v>0.4</v>
      </c>
      <c r="AM77" s="1" t="s">
        <v>2394</v>
      </c>
      <c r="AN77" s="3">
        <v>20.100000000000001</v>
      </c>
      <c r="AO77" s="1" t="s">
        <v>62</v>
      </c>
      <c r="AP77" s="1" t="s">
        <v>62</v>
      </c>
      <c r="AQ77" s="1" t="s">
        <v>62</v>
      </c>
      <c r="AR77" s="1" t="s">
        <v>62</v>
      </c>
      <c r="AS77" s="1" t="s">
        <v>62</v>
      </c>
      <c r="AT77" s="1" t="s">
        <v>1973</v>
      </c>
      <c r="AU77" s="1" t="s">
        <v>1974</v>
      </c>
      <c r="AV77" s="1" t="s">
        <v>2002</v>
      </c>
      <c r="AW77" s="1" t="s">
        <v>61</v>
      </c>
      <c r="AX77" s="1" t="s">
        <v>63</v>
      </c>
      <c r="AY77" s="1" t="s">
        <v>2395</v>
      </c>
      <c r="AZ77" s="1" t="s">
        <v>2396</v>
      </c>
      <c r="BA77" s="1" t="s">
        <v>2396</v>
      </c>
      <c r="BB77" s="1" t="s">
        <v>196</v>
      </c>
      <c r="BC77" s="1" t="s">
        <v>197</v>
      </c>
      <c r="BD77" s="1" t="s">
        <v>94</v>
      </c>
      <c r="BE77" s="1" t="s">
        <v>1978</v>
      </c>
      <c r="BF77" s="1" t="s">
        <v>64</v>
      </c>
      <c r="BG77" s="1" t="s">
        <v>61</v>
      </c>
      <c r="BH77" s="1" t="s">
        <v>648</v>
      </c>
    </row>
    <row r="78" spans="2:60" x14ac:dyDescent="0.3">
      <c r="B78" s="55">
        <f t="shared" si="25"/>
        <v>74</v>
      </c>
      <c r="C78" s="55" t="str">
        <f t="shared" si="26"/>
        <v>NRT</v>
      </c>
      <c r="D78" s="55" t="str">
        <f t="shared" si="23"/>
        <v>2025-09-03</v>
      </c>
      <c r="E78" s="55" t="str">
        <f t="shared" si="14"/>
        <v>82020034394</v>
      </c>
      <c r="F78" s="55" t="str">
        <f t="shared" si="15"/>
        <v>PJP029495947</v>
      </c>
      <c r="G78" s="53" t="str">
        <f t="shared" si="16"/>
        <v>김나현</v>
      </c>
      <c r="H78" s="53" t="str">
        <f t="shared" si="17"/>
        <v>식물검역(Plants Inspection)</v>
      </c>
      <c r="I78" s="62">
        <f t="shared" si="18"/>
        <v>31.49</v>
      </c>
      <c r="J78" s="53" t="str">
        <f t="shared" si="27"/>
        <v>JAVIS (BRCH USA)</v>
      </c>
      <c r="K78" s="55">
        <f t="shared" si="19"/>
        <v>1</v>
      </c>
      <c r="L78" s="54">
        <f t="shared" si="20"/>
        <v>2.4</v>
      </c>
      <c r="M78" s="54">
        <f t="shared" si="21"/>
        <v>3.5</v>
      </c>
      <c r="N78" s="54">
        <f t="shared" si="22"/>
        <v>3.5</v>
      </c>
      <c r="O78" s="54">
        <f t="shared" si="28"/>
        <v>2.5</v>
      </c>
      <c r="P78" s="55" t="str">
        <f t="shared" si="29"/>
        <v>516284377932</v>
      </c>
      <c r="Q78" s="70">
        <f t="shared" si="30"/>
        <v>10550</v>
      </c>
      <c r="R78" s="58">
        <v>0</v>
      </c>
      <c r="S78" s="57">
        <f t="shared" si="24"/>
        <v>0</v>
      </c>
      <c r="T78" s="58">
        <v>0</v>
      </c>
      <c r="U78" s="58">
        <f>(IF(VLOOKUP(VLOOKUP(AN78,MAPPING!$B$16:$D$21,2,1),MAPPING!$C$16:$E$21,2,0)=7000,0,VLOOKUP(VLOOKUP(AN78,MAPPING!$B$16:$D$21,2,1),MAPPING!$C$16:$E$21,2,0)))</f>
        <v>0</v>
      </c>
      <c r="V78" s="58">
        <f>(K78*VLOOKUP(N78/K78,MAPPING!$B$23:$D$30,3,10))</f>
        <v>500</v>
      </c>
      <c r="W78" s="58">
        <f t="shared" si="31"/>
        <v>0</v>
      </c>
      <c r="X78" s="58">
        <f t="shared" si="32"/>
        <v>11050</v>
      </c>
      <c r="Y78" s="116">
        <f>ROUND(SUM(Q78:W78)/INVOICE!$I$5,2)</f>
        <v>7.93</v>
      </c>
      <c r="AA78" s="1" t="s">
        <v>2183</v>
      </c>
      <c r="AB78" s="1" t="s">
        <v>93</v>
      </c>
      <c r="AC78" s="1" t="s">
        <v>2184</v>
      </c>
      <c r="AD78" s="1" t="s">
        <v>2397</v>
      </c>
      <c r="AE78" s="1" t="s">
        <v>2398</v>
      </c>
      <c r="AF78" s="1" t="s">
        <v>2399</v>
      </c>
      <c r="AG78" s="1" t="s">
        <v>2400</v>
      </c>
      <c r="AH78" s="1" t="s">
        <v>2393</v>
      </c>
      <c r="AI78" s="2">
        <v>1</v>
      </c>
      <c r="AJ78" s="3">
        <v>2.4</v>
      </c>
      <c r="AK78" s="3">
        <v>3.5</v>
      </c>
      <c r="AL78" s="3">
        <v>3.5</v>
      </c>
      <c r="AM78" s="1" t="s">
        <v>2394</v>
      </c>
      <c r="AN78" s="3">
        <v>31.49</v>
      </c>
      <c r="AO78" s="1" t="s">
        <v>62</v>
      </c>
      <c r="AP78" s="1" t="s">
        <v>62</v>
      </c>
      <c r="AQ78" s="1" t="s">
        <v>62</v>
      </c>
      <c r="AR78" s="1" t="s">
        <v>62</v>
      </c>
      <c r="AS78" s="1" t="s">
        <v>62</v>
      </c>
      <c r="AT78" s="1" t="s">
        <v>1973</v>
      </c>
      <c r="AU78" s="1" t="s">
        <v>1974</v>
      </c>
      <c r="AV78" s="1" t="s">
        <v>2002</v>
      </c>
      <c r="AW78" s="1" t="s">
        <v>61</v>
      </c>
      <c r="AX78" s="1" t="s">
        <v>63</v>
      </c>
      <c r="AY78" s="1" t="s">
        <v>2401</v>
      </c>
      <c r="AZ78" s="1" t="s">
        <v>2402</v>
      </c>
      <c r="BA78" s="1" t="s">
        <v>2402</v>
      </c>
      <c r="BB78" s="1" t="s">
        <v>196</v>
      </c>
      <c r="BC78" s="1" t="s">
        <v>197</v>
      </c>
      <c r="BD78" s="1" t="s">
        <v>94</v>
      </c>
      <c r="BE78" s="1" t="s">
        <v>1978</v>
      </c>
      <c r="BF78" s="1" t="s">
        <v>64</v>
      </c>
      <c r="BG78" s="1" t="s">
        <v>61</v>
      </c>
      <c r="BH78" s="1" t="s">
        <v>648</v>
      </c>
    </row>
    <row r="79" spans="2:60" x14ac:dyDescent="0.3">
      <c r="B79" s="55">
        <f t="shared" si="25"/>
        <v>75</v>
      </c>
      <c r="C79" s="55" t="str">
        <f t="shared" si="26"/>
        <v>NRT</v>
      </c>
      <c r="D79" s="55" t="str">
        <f t="shared" si="23"/>
        <v>2025-09-03</v>
      </c>
      <c r="E79" s="55" t="str">
        <f t="shared" si="14"/>
        <v>82020034394</v>
      </c>
      <c r="F79" s="55" t="str">
        <f t="shared" si="15"/>
        <v>PJP029495622</v>
      </c>
      <c r="G79" s="53" t="str">
        <f t="shared" si="16"/>
        <v>김지웅</v>
      </c>
      <c r="H79" s="53" t="str">
        <f t="shared" si="17"/>
        <v>목록(Manifest)</v>
      </c>
      <c r="I79" s="62">
        <f t="shared" si="18"/>
        <v>22.8</v>
      </c>
      <c r="J79" s="53" t="str">
        <f t="shared" si="27"/>
        <v>JAVIS (BRCH USA)</v>
      </c>
      <c r="K79" s="55">
        <f t="shared" si="19"/>
        <v>1</v>
      </c>
      <c r="L79" s="54">
        <f t="shared" si="20"/>
        <v>0.35</v>
      </c>
      <c r="M79" s="54">
        <f t="shared" si="21"/>
        <v>0.4</v>
      </c>
      <c r="N79" s="54">
        <f t="shared" si="22"/>
        <v>0.4</v>
      </c>
      <c r="O79" s="54">
        <f t="shared" si="28"/>
        <v>0.5</v>
      </c>
      <c r="P79" s="55" t="str">
        <f t="shared" si="29"/>
        <v>516284374686</v>
      </c>
      <c r="Q79" s="70">
        <f t="shared" si="30"/>
        <v>6510</v>
      </c>
      <c r="R79" s="58">
        <v>0</v>
      </c>
      <c r="S79" s="57">
        <f t="shared" si="24"/>
        <v>0</v>
      </c>
      <c r="T79" s="58">
        <v>0</v>
      </c>
      <c r="U79" s="58">
        <f>(IF(VLOOKUP(VLOOKUP(AN79,MAPPING!$B$16:$D$21,2,1),MAPPING!$C$16:$E$21,2,0)=7000,0,VLOOKUP(VLOOKUP(AN79,MAPPING!$B$16:$D$21,2,1),MAPPING!$C$16:$E$21,2,0)))</f>
        <v>0</v>
      </c>
      <c r="V79" s="58">
        <f>(K79*VLOOKUP(N79/K79,MAPPING!$B$23:$D$30,3,10))</f>
        <v>0</v>
      </c>
      <c r="W79" s="58">
        <f t="shared" si="31"/>
        <v>0</v>
      </c>
      <c r="X79" s="58">
        <f t="shared" si="32"/>
        <v>6510</v>
      </c>
      <c r="Y79" s="116">
        <f>ROUND(SUM(Q79:W79)/INVOICE!$I$5,2)</f>
        <v>4.67</v>
      </c>
      <c r="AA79" s="1" t="s">
        <v>2183</v>
      </c>
      <c r="AB79" s="1" t="s">
        <v>93</v>
      </c>
      <c r="AC79" s="1" t="s">
        <v>2184</v>
      </c>
      <c r="AD79" s="1" t="s">
        <v>2403</v>
      </c>
      <c r="AE79" s="1" t="s">
        <v>2404</v>
      </c>
      <c r="AF79" s="1" t="s">
        <v>2405</v>
      </c>
      <c r="AG79" s="1" t="s">
        <v>2406</v>
      </c>
      <c r="AH79" s="1" t="s">
        <v>61</v>
      </c>
      <c r="AI79" s="2">
        <v>1</v>
      </c>
      <c r="AJ79" s="3">
        <v>0.35</v>
      </c>
      <c r="AK79" s="3">
        <v>0.4</v>
      </c>
      <c r="AL79" s="3">
        <v>0.4</v>
      </c>
      <c r="AM79" s="1" t="s">
        <v>204</v>
      </c>
      <c r="AN79" s="3">
        <v>22.8</v>
      </c>
      <c r="AO79" s="1" t="s">
        <v>62</v>
      </c>
      <c r="AP79" s="1" t="s">
        <v>62</v>
      </c>
      <c r="AQ79" s="1" t="s">
        <v>62</v>
      </c>
      <c r="AR79" s="1" t="s">
        <v>62</v>
      </c>
      <c r="AS79" s="1" t="s">
        <v>62</v>
      </c>
      <c r="AT79" s="1" t="s">
        <v>1973</v>
      </c>
      <c r="AU79" s="1" t="s">
        <v>1974</v>
      </c>
      <c r="AV79" s="1" t="s">
        <v>2052</v>
      </c>
      <c r="AW79" s="1" t="s">
        <v>61</v>
      </c>
      <c r="AX79" s="1" t="s">
        <v>63</v>
      </c>
      <c r="AY79" s="1" t="s">
        <v>2407</v>
      </c>
      <c r="AZ79" s="1" t="s">
        <v>2408</v>
      </c>
      <c r="BA79" s="1" t="s">
        <v>2408</v>
      </c>
      <c r="BB79" s="1" t="s">
        <v>196</v>
      </c>
      <c r="BC79" s="1" t="s">
        <v>197</v>
      </c>
      <c r="BD79" s="1" t="s">
        <v>94</v>
      </c>
      <c r="BE79" s="1" t="s">
        <v>1978</v>
      </c>
      <c r="BF79" s="1" t="s">
        <v>64</v>
      </c>
      <c r="BG79" s="1" t="s">
        <v>61</v>
      </c>
      <c r="BH79" s="1" t="s">
        <v>648</v>
      </c>
    </row>
    <row r="80" spans="2:60" x14ac:dyDescent="0.3">
      <c r="B80" s="55">
        <f t="shared" si="25"/>
        <v>76</v>
      </c>
      <c r="C80" s="55" t="str">
        <f t="shared" si="26"/>
        <v>NRT</v>
      </c>
      <c r="D80" s="55" t="str">
        <f t="shared" si="23"/>
        <v>2025-09-03</v>
      </c>
      <c r="E80" s="55" t="str">
        <f t="shared" si="14"/>
        <v>82020034394</v>
      </c>
      <c r="F80" s="55" t="str">
        <f t="shared" si="15"/>
        <v>PJP029495998</v>
      </c>
      <c r="G80" s="53" t="str">
        <f t="shared" si="16"/>
        <v>오은정</v>
      </c>
      <c r="H80" s="53" t="str">
        <f t="shared" si="17"/>
        <v>목록(Manifest)</v>
      </c>
      <c r="I80" s="62">
        <f t="shared" si="18"/>
        <v>20.87</v>
      </c>
      <c r="J80" s="53" t="str">
        <f t="shared" si="27"/>
        <v>JAVIS (BRCH USA)</v>
      </c>
      <c r="K80" s="55">
        <f t="shared" si="19"/>
        <v>1</v>
      </c>
      <c r="L80" s="54">
        <f t="shared" si="20"/>
        <v>0.7</v>
      </c>
      <c r="M80" s="54">
        <f t="shared" si="21"/>
        <v>1.2</v>
      </c>
      <c r="N80" s="54">
        <f t="shared" si="22"/>
        <v>1.2</v>
      </c>
      <c r="O80" s="54">
        <f t="shared" si="28"/>
        <v>1</v>
      </c>
      <c r="P80" s="55" t="str">
        <f t="shared" si="29"/>
        <v>516284378444</v>
      </c>
      <c r="Q80" s="70">
        <f t="shared" si="30"/>
        <v>7520</v>
      </c>
      <c r="R80" s="58">
        <v>0</v>
      </c>
      <c r="S80" s="57">
        <f t="shared" si="24"/>
        <v>0</v>
      </c>
      <c r="T80" s="58">
        <v>0</v>
      </c>
      <c r="U80" s="58">
        <f>(IF(VLOOKUP(VLOOKUP(AN80,MAPPING!$B$16:$D$21,2,1),MAPPING!$C$16:$E$21,2,0)=7000,0,VLOOKUP(VLOOKUP(AN80,MAPPING!$B$16:$D$21,2,1),MAPPING!$C$16:$E$21,2,0)))</f>
        <v>0</v>
      </c>
      <c r="V80" s="58">
        <f>(K80*VLOOKUP(N80/K80,MAPPING!$B$23:$D$30,3,10))</f>
        <v>0</v>
      </c>
      <c r="W80" s="58">
        <f t="shared" si="31"/>
        <v>0</v>
      </c>
      <c r="X80" s="58">
        <f t="shared" si="32"/>
        <v>7520</v>
      </c>
      <c r="Y80" s="116">
        <f>ROUND(SUM(Q80:W80)/INVOICE!$I$5,2)</f>
        <v>5.39</v>
      </c>
      <c r="AA80" s="1" t="s">
        <v>2183</v>
      </c>
      <c r="AB80" s="1" t="s">
        <v>93</v>
      </c>
      <c r="AC80" s="1" t="s">
        <v>2184</v>
      </c>
      <c r="AD80" s="1" t="s">
        <v>2409</v>
      </c>
      <c r="AE80" s="1" t="s">
        <v>2410</v>
      </c>
      <c r="AF80" s="1" t="s">
        <v>2411</v>
      </c>
      <c r="AG80" s="1" t="s">
        <v>2412</v>
      </c>
      <c r="AH80" s="1" t="s">
        <v>61</v>
      </c>
      <c r="AI80" s="2">
        <v>1</v>
      </c>
      <c r="AJ80" s="3">
        <v>0.7</v>
      </c>
      <c r="AK80" s="3">
        <v>1.2</v>
      </c>
      <c r="AL80" s="3">
        <v>1.2</v>
      </c>
      <c r="AM80" s="1" t="s">
        <v>204</v>
      </c>
      <c r="AN80" s="3">
        <v>20.87</v>
      </c>
      <c r="AO80" s="1" t="s">
        <v>62</v>
      </c>
      <c r="AP80" s="1" t="s">
        <v>62</v>
      </c>
      <c r="AQ80" s="1" t="s">
        <v>62</v>
      </c>
      <c r="AR80" s="1" t="s">
        <v>62</v>
      </c>
      <c r="AS80" s="1" t="s">
        <v>62</v>
      </c>
      <c r="AT80" s="1" t="s">
        <v>1973</v>
      </c>
      <c r="AU80" s="1" t="s">
        <v>1974</v>
      </c>
      <c r="AV80" s="1" t="s">
        <v>2220</v>
      </c>
      <c r="AW80" s="1" t="s">
        <v>61</v>
      </c>
      <c r="AX80" s="1" t="s">
        <v>63</v>
      </c>
      <c r="AY80" s="1" t="s">
        <v>2413</v>
      </c>
      <c r="AZ80" s="1" t="s">
        <v>2414</v>
      </c>
      <c r="BA80" s="1" t="s">
        <v>2414</v>
      </c>
      <c r="BB80" s="1" t="s">
        <v>196</v>
      </c>
      <c r="BC80" s="1" t="s">
        <v>197</v>
      </c>
      <c r="BD80" s="1" t="s">
        <v>94</v>
      </c>
      <c r="BE80" s="1" t="s">
        <v>1978</v>
      </c>
      <c r="BF80" s="1" t="s">
        <v>64</v>
      </c>
      <c r="BG80" s="1" t="s">
        <v>61</v>
      </c>
      <c r="BH80" s="1" t="s">
        <v>648</v>
      </c>
    </row>
    <row r="81" spans="2:60" x14ac:dyDescent="0.3">
      <c r="B81" s="55">
        <f t="shared" si="25"/>
        <v>77</v>
      </c>
      <c r="C81" s="55" t="str">
        <f t="shared" si="26"/>
        <v>NRT</v>
      </c>
      <c r="D81" s="55" t="str">
        <f t="shared" si="23"/>
        <v>2025-09-03</v>
      </c>
      <c r="E81" s="55" t="str">
        <f t="shared" si="14"/>
        <v>82020034394</v>
      </c>
      <c r="F81" s="55" t="str">
        <f t="shared" si="15"/>
        <v>PJP029495996</v>
      </c>
      <c r="G81" s="53" t="str">
        <f t="shared" si="16"/>
        <v>김태강</v>
      </c>
      <c r="H81" s="53" t="str">
        <f t="shared" si="17"/>
        <v>일반(목록배제,Normal-Manifest Exception)</v>
      </c>
      <c r="I81" s="62">
        <f t="shared" si="18"/>
        <v>16.88</v>
      </c>
      <c r="J81" s="53" t="str">
        <f t="shared" si="27"/>
        <v>JAVIS (BRCH USA)</v>
      </c>
      <c r="K81" s="55">
        <f t="shared" si="19"/>
        <v>1</v>
      </c>
      <c r="L81" s="54">
        <f t="shared" si="20"/>
        <v>8.5</v>
      </c>
      <c r="M81" s="54">
        <f t="shared" si="21"/>
        <v>2</v>
      </c>
      <c r="N81" s="54">
        <f t="shared" si="22"/>
        <v>8.5</v>
      </c>
      <c r="O81" s="54">
        <f t="shared" si="28"/>
        <v>8.5</v>
      </c>
      <c r="P81" s="55" t="str">
        <f t="shared" si="29"/>
        <v>516284378422</v>
      </c>
      <c r="Q81" s="70">
        <f t="shared" si="30"/>
        <v>22670</v>
      </c>
      <c r="R81" s="58">
        <v>0</v>
      </c>
      <c r="S81" s="57">
        <f t="shared" si="24"/>
        <v>0</v>
      </c>
      <c r="T81" s="58">
        <v>0</v>
      </c>
      <c r="U81" s="58">
        <f>(IF(VLOOKUP(VLOOKUP(AN81,MAPPING!$B$16:$D$21,2,1),MAPPING!$C$16:$E$21,2,0)=7000,0,VLOOKUP(VLOOKUP(AN81,MAPPING!$B$16:$D$21,2,1),MAPPING!$C$16:$E$21,2,0)))</f>
        <v>0</v>
      </c>
      <c r="V81" s="58">
        <f>(K81*VLOOKUP(N81/K81,MAPPING!$B$23:$D$30,3,10))</f>
        <v>1000</v>
      </c>
      <c r="W81" s="58">
        <f t="shared" si="31"/>
        <v>0</v>
      </c>
      <c r="X81" s="58">
        <f t="shared" si="32"/>
        <v>23670</v>
      </c>
      <c r="Y81" s="116">
        <f>ROUND(SUM(Q81:W81)/INVOICE!$I$5,2)</f>
        <v>16.98</v>
      </c>
      <c r="AA81" s="1" t="s">
        <v>2183</v>
      </c>
      <c r="AB81" s="1" t="s">
        <v>93</v>
      </c>
      <c r="AC81" s="1" t="s">
        <v>2184</v>
      </c>
      <c r="AD81" s="1" t="s">
        <v>2415</v>
      </c>
      <c r="AE81" s="1" t="s">
        <v>2416</v>
      </c>
      <c r="AF81" s="1" t="s">
        <v>2417</v>
      </c>
      <c r="AG81" s="1" t="s">
        <v>2418</v>
      </c>
      <c r="AH81" s="1" t="s">
        <v>61</v>
      </c>
      <c r="AI81" s="2">
        <v>1</v>
      </c>
      <c r="AJ81" s="3">
        <v>8.5</v>
      </c>
      <c r="AK81" s="3">
        <v>2</v>
      </c>
      <c r="AL81" s="3">
        <v>8.5</v>
      </c>
      <c r="AM81" s="1" t="s">
        <v>66</v>
      </c>
      <c r="AN81" s="3">
        <v>16.88</v>
      </c>
      <c r="AO81" s="1" t="s">
        <v>62</v>
      </c>
      <c r="AP81" s="1" t="s">
        <v>62</v>
      </c>
      <c r="AQ81" s="1" t="s">
        <v>62</v>
      </c>
      <c r="AR81" s="1" t="s">
        <v>62</v>
      </c>
      <c r="AS81" s="1" t="s">
        <v>62</v>
      </c>
      <c r="AT81" s="1" t="s">
        <v>1973</v>
      </c>
      <c r="AU81" s="1" t="s">
        <v>1974</v>
      </c>
      <c r="AV81" s="1" t="s">
        <v>2220</v>
      </c>
      <c r="AW81" s="1" t="s">
        <v>61</v>
      </c>
      <c r="AX81" s="1" t="s">
        <v>63</v>
      </c>
      <c r="AY81" s="1" t="s">
        <v>2419</v>
      </c>
      <c r="AZ81" s="1" t="s">
        <v>2420</v>
      </c>
      <c r="BA81" s="1" t="s">
        <v>2420</v>
      </c>
      <c r="BB81" s="1" t="s">
        <v>196</v>
      </c>
      <c r="BC81" s="1" t="s">
        <v>197</v>
      </c>
      <c r="BD81" s="1" t="s">
        <v>94</v>
      </c>
      <c r="BE81" s="1" t="s">
        <v>1978</v>
      </c>
      <c r="BF81" s="1" t="s">
        <v>64</v>
      </c>
      <c r="BG81" s="1" t="s">
        <v>61</v>
      </c>
      <c r="BH81" s="1" t="s">
        <v>648</v>
      </c>
    </row>
    <row r="82" spans="2:60" x14ac:dyDescent="0.3">
      <c r="B82" s="55">
        <f t="shared" si="25"/>
        <v>78</v>
      </c>
      <c r="C82" s="55" t="str">
        <f t="shared" si="26"/>
        <v>NRT</v>
      </c>
      <c r="D82" s="55" t="str">
        <f t="shared" si="23"/>
        <v>2025-09-03</v>
      </c>
      <c r="E82" s="55" t="str">
        <f t="shared" si="14"/>
        <v>82020034394</v>
      </c>
      <c r="F82" s="55" t="str">
        <f t="shared" si="15"/>
        <v>PJP022700701</v>
      </c>
      <c r="G82" s="53" t="str">
        <f t="shared" si="16"/>
        <v>장정선</v>
      </c>
      <c r="H82" s="53" t="str">
        <f t="shared" si="17"/>
        <v>목록(Manifest)</v>
      </c>
      <c r="I82" s="62">
        <f t="shared" si="18"/>
        <v>141.37</v>
      </c>
      <c r="J82" s="53" t="str">
        <f t="shared" si="27"/>
        <v>BRCH USA</v>
      </c>
      <c r="K82" s="55">
        <f t="shared" si="19"/>
        <v>1</v>
      </c>
      <c r="L82" s="54">
        <f t="shared" si="20"/>
        <v>0.6</v>
      </c>
      <c r="M82" s="54">
        <f t="shared" si="21"/>
        <v>2.4</v>
      </c>
      <c r="N82" s="54">
        <f t="shared" si="22"/>
        <v>2.4</v>
      </c>
      <c r="O82" s="54">
        <f t="shared" si="28"/>
        <v>1</v>
      </c>
      <c r="P82" s="55" t="str">
        <f t="shared" si="29"/>
        <v>516272836096</v>
      </c>
      <c r="Q82" s="70">
        <f t="shared" si="30"/>
        <v>7520</v>
      </c>
      <c r="R82" s="58">
        <v>0</v>
      </c>
      <c r="S82" s="57">
        <f t="shared" si="24"/>
        <v>0</v>
      </c>
      <c r="T82" s="58">
        <v>0</v>
      </c>
      <c r="U82" s="58">
        <f>(IF(VLOOKUP(VLOOKUP(AN82,MAPPING!$B$16:$D$21,2,1),MAPPING!$C$16:$E$21,2,0)=7000,0,VLOOKUP(VLOOKUP(AN82,MAPPING!$B$16:$D$21,2,1),MAPPING!$C$16:$E$21,2,0)))</f>
        <v>0</v>
      </c>
      <c r="V82" s="58">
        <f>(K82*VLOOKUP(N82/K82,MAPPING!$B$23:$D$30,3,10))</f>
        <v>500</v>
      </c>
      <c r="W82" s="58">
        <f t="shared" si="31"/>
        <v>0</v>
      </c>
      <c r="X82" s="58">
        <f t="shared" si="32"/>
        <v>8020</v>
      </c>
      <c r="Y82" s="116">
        <f>ROUND(SUM(Q82:W82)/INVOICE!$I$5,2)</f>
        <v>5.75</v>
      </c>
      <c r="AA82" s="1" t="s">
        <v>2183</v>
      </c>
      <c r="AB82" s="1" t="s">
        <v>93</v>
      </c>
      <c r="AC82" s="1" t="s">
        <v>2184</v>
      </c>
      <c r="AD82" s="1" t="s">
        <v>2421</v>
      </c>
      <c r="AE82" s="1" t="s">
        <v>2422</v>
      </c>
      <c r="AF82" s="1" t="s">
        <v>2423</v>
      </c>
      <c r="AG82" s="1" t="s">
        <v>2424</v>
      </c>
      <c r="AH82" s="1" t="s">
        <v>61</v>
      </c>
      <c r="AI82" s="2">
        <v>1</v>
      </c>
      <c r="AJ82" s="3">
        <v>0.6</v>
      </c>
      <c r="AK82" s="3">
        <v>2.4</v>
      </c>
      <c r="AL82" s="3">
        <v>2.4</v>
      </c>
      <c r="AM82" s="1" t="s">
        <v>204</v>
      </c>
      <c r="AN82" s="3">
        <v>141.37</v>
      </c>
      <c r="AO82" s="1" t="s">
        <v>62</v>
      </c>
      <c r="AP82" s="1" t="s">
        <v>62</v>
      </c>
      <c r="AQ82" s="1" t="s">
        <v>62</v>
      </c>
      <c r="AR82" s="1" t="s">
        <v>62</v>
      </c>
      <c r="AS82" s="1" t="s">
        <v>62</v>
      </c>
      <c r="AT82" s="1" t="s">
        <v>2212</v>
      </c>
      <c r="AU82" s="1" t="s">
        <v>206</v>
      </c>
      <c r="AV82" s="1" t="s">
        <v>2213</v>
      </c>
      <c r="AW82" s="1" t="s">
        <v>61</v>
      </c>
      <c r="AX82" s="1" t="s">
        <v>63</v>
      </c>
      <c r="AY82" s="1" t="s">
        <v>2425</v>
      </c>
      <c r="AZ82" s="1" t="s">
        <v>2426</v>
      </c>
      <c r="BA82" s="1" t="s">
        <v>2426</v>
      </c>
      <c r="BB82" s="1" t="s">
        <v>196</v>
      </c>
      <c r="BC82" s="1" t="s">
        <v>197</v>
      </c>
      <c r="BD82" s="1" t="s">
        <v>94</v>
      </c>
      <c r="BE82" s="1" t="s">
        <v>407</v>
      </c>
      <c r="BF82" s="1" t="s">
        <v>64</v>
      </c>
      <c r="BG82" s="1" t="s">
        <v>61</v>
      </c>
      <c r="BH82" s="1" t="s">
        <v>648</v>
      </c>
    </row>
    <row r="83" spans="2:60" x14ac:dyDescent="0.3">
      <c r="B83" s="55">
        <f t="shared" si="25"/>
        <v>79</v>
      </c>
      <c r="C83" s="55" t="str">
        <f t="shared" si="26"/>
        <v>NRT</v>
      </c>
      <c r="D83" s="55" t="str">
        <f t="shared" si="23"/>
        <v>2025-09-04</v>
      </c>
      <c r="E83" s="55" t="str">
        <f t="shared" si="14"/>
        <v>82020038056</v>
      </c>
      <c r="F83" s="55" t="str">
        <f t="shared" si="15"/>
        <v>PJP029495966</v>
      </c>
      <c r="G83" s="53" t="str">
        <f t="shared" si="16"/>
        <v>박효길</v>
      </c>
      <c r="H83" s="53" t="str">
        <f t="shared" si="17"/>
        <v>목록(Manifest)</v>
      </c>
      <c r="I83" s="62">
        <f t="shared" si="18"/>
        <v>74.849999999999994</v>
      </c>
      <c r="J83" s="53" t="str">
        <f t="shared" si="27"/>
        <v>JAVIS (BRCH USA)</v>
      </c>
      <c r="K83" s="55">
        <f t="shared" si="19"/>
        <v>1</v>
      </c>
      <c r="L83" s="54">
        <f t="shared" si="20"/>
        <v>0.4</v>
      </c>
      <c r="M83" s="54">
        <f t="shared" si="21"/>
        <v>0.5</v>
      </c>
      <c r="N83" s="54">
        <f t="shared" si="22"/>
        <v>0.5</v>
      </c>
      <c r="O83" s="54">
        <f t="shared" si="28"/>
        <v>0.5</v>
      </c>
      <c r="P83" s="55" t="str">
        <f t="shared" si="29"/>
        <v>516284378120</v>
      </c>
      <c r="Q83" s="70">
        <f t="shared" si="30"/>
        <v>6510</v>
      </c>
      <c r="R83" s="58">
        <v>0</v>
      </c>
      <c r="S83" s="57">
        <f t="shared" si="24"/>
        <v>0</v>
      </c>
      <c r="T83" s="58">
        <v>0</v>
      </c>
      <c r="U83" s="58">
        <f>(IF(VLOOKUP(VLOOKUP(AN83,MAPPING!$B$16:$D$21,2,1),MAPPING!$C$16:$E$21,2,0)=7000,0,VLOOKUP(VLOOKUP(AN83,MAPPING!$B$16:$D$21,2,1),MAPPING!$C$16:$E$21,2,0)))</f>
        <v>0</v>
      </c>
      <c r="V83" s="58">
        <f>(K83*VLOOKUP(N83/K83,MAPPING!$B$23:$D$30,3,10))</f>
        <v>0</v>
      </c>
      <c r="W83" s="58">
        <f t="shared" si="31"/>
        <v>0</v>
      </c>
      <c r="X83" s="58">
        <f t="shared" si="32"/>
        <v>6510</v>
      </c>
      <c r="Y83" s="116">
        <f>ROUND(SUM(Q83:W83)/INVOICE!$I$5,2)</f>
        <v>4.67</v>
      </c>
      <c r="AA83" s="1" t="s">
        <v>349</v>
      </c>
      <c r="AB83" s="1" t="s">
        <v>93</v>
      </c>
      <c r="AC83" s="1" t="s">
        <v>2427</v>
      </c>
      <c r="AD83" s="1" t="s">
        <v>2428</v>
      </c>
      <c r="AE83" s="1" t="s">
        <v>2429</v>
      </c>
      <c r="AF83" s="1" t="s">
        <v>2430</v>
      </c>
      <c r="AG83" s="1" t="s">
        <v>2431</v>
      </c>
      <c r="AH83" s="1" t="s">
        <v>61</v>
      </c>
      <c r="AI83" s="2">
        <v>1</v>
      </c>
      <c r="AJ83" s="3">
        <v>0.4</v>
      </c>
      <c r="AK83" s="3">
        <v>0.5</v>
      </c>
      <c r="AL83" s="3">
        <v>0.5</v>
      </c>
      <c r="AM83" s="1" t="s">
        <v>204</v>
      </c>
      <c r="AN83" s="3">
        <v>74.849999999999994</v>
      </c>
      <c r="AO83" s="1" t="s">
        <v>62</v>
      </c>
      <c r="AP83" s="1" t="s">
        <v>62</v>
      </c>
      <c r="AQ83" s="1" t="s">
        <v>62</v>
      </c>
      <c r="AR83" s="1" t="s">
        <v>62</v>
      </c>
      <c r="AS83" s="1" t="s">
        <v>62</v>
      </c>
      <c r="AT83" s="1" t="s">
        <v>1973</v>
      </c>
      <c r="AU83" s="1" t="s">
        <v>1974</v>
      </c>
      <c r="AV83" s="1" t="s">
        <v>2052</v>
      </c>
      <c r="AW83" s="1" t="s">
        <v>61</v>
      </c>
      <c r="AX83" s="1" t="s">
        <v>63</v>
      </c>
      <c r="AY83" s="1" t="s">
        <v>2432</v>
      </c>
      <c r="AZ83" s="1" t="s">
        <v>2433</v>
      </c>
      <c r="BA83" s="1" t="s">
        <v>2433</v>
      </c>
      <c r="BB83" s="1" t="s">
        <v>2434</v>
      </c>
      <c r="BC83" s="1" t="s">
        <v>197</v>
      </c>
      <c r="BD83" s="1" t="s">
        <v>94</v>
      </c>
      <c r="BE83" s="1" t="s">
        <v>1978</v>
      </c>
      <c r="BF83" s="1" t="s">
        <v>64</v>
      </c>
      <c r="BG83" s="1" t="s">
        <v>61</v>
      </c>
      <c r="BH83" s="1" t="s">
        <v>648</v>
      </c>
    </row>
    <row r="84" spans="2:60" x14ac:dyDescent="0.3">
      <c r="B84" s="55">
        <f t="shared" si="25"/>
        <v>80</v>
      </c>
      <c r="C84" s="55" t="str">
        <f t="shared" si="26"/>
        <v>NRT</v>
      </c>
      <c r="D84" s="55" t="str">
        <f t="shared" si="23"/>
        <v>2025-09-04</v>
      </c>
      <c r="E84" s="55" t="str">
        <f t="shared" si="14"/>
        <v>82020038056</v>
      </c>
      <c r="F84" s="55" t="str">
        <f t="shared" si="15"/>
        <v>PJP029495797</v>
      </c>
      <c r="G84" s="53" t="str">
        <f t="shared" si="16"/>
        <v>김세환</v>
      </c>
      <c r="H84" s="53" t="str">
        <f t="shared" si="17"/>
        <v>목록(Manifest)</v>
      </c>
      <c r="I84" s="62">
        <f t="shared" si="18"/>
        <v>115.68</v>
      </c>
      <c r="J84" s="53" t="str">
        <f t="shared" si="27"/>
        <v>JAVIS (BRCH USA)</v>
      </c>
      <c r="K84" s="55">
        <f t="shared" si="19"/>
        <v>1</v>
      </c>
      <c r="L84" s="54">
        <f t="shared" si="20"/>
        <v>2.4500000000000002</v>
      </c>
      <c r="M84" s="54">
        <f t="shared" si="21"/>
        <v>3.7</v>
      </c>
      <c r="N84" s="54">
        <f t="shared" si="22"/>
        <v>3.7</v>
      </c>
      <c r="O84" s="54">
        <f t="shared" si="28"/>
        <v>2.5</v>
      </c>
      <c r="P84" s="55" t="str">
        <f t="shared" si="29"/>
        <v>516284376436</v>
      </c>
      <c r="Q84" s="70">
        <f t="shared" si="30"/>
        <v>10550</v>
      </c>
      <c r="R84" s="58">
        <v>0</v>
      </c>
      <c r="S84" s="57">
        <f t="shared" si="24"/>
        <v>0</v>
      </c>
      <c r="T84" s="58">
        <v>0</v>
      </c>
      <c r="U84" s="58">
        <f>(IF(VLOOKUP(VLOOKUP(AN84,MAPPING!$B$16:$D$21,2,1),MAPPING!$C$16:$E$21,2,0)=7000,0,VLOOKUP(VLOOKUP(AN84,MAPPING!$B$16:$D$21,2,1),MAPPING!$C$16:$E$21,2,0)))</f>
        <v>0</v>
      </c>
      <c r="V84" s="58">
        <f>(K84*VLOOKUP(N84/K84,MAPPING!$B$23:$D$30,3,10))</f>
        <v>500</v>
      </c>
      <c r="W84" s="58">
        <f t="shared" si="31"/>
        <v>0</v>
      </c>
      <c r="X84" s="58">
        <f t="shared" si="32"/>
        <v>11050</v>
      </c>
      <c r="Y84" s="116">
        <f>ROUND(SUM(Q84:W84)/INVOICE!$I$5,2)</f>
        <v>7.93</v>
      </c>
      <c r="AA84" s="1" t="s">
        <v>349</v>
      </c>
      <c r="AB84" s="1" t="s">
        <v>93</v>
      </c>
      <c r="AC84" s="1" t="s">
        <v>2427</v>
      </c>
      <c r="AD84" s="1" t="s">
        <v>2435</v>
      </c>
      <c r="AE84" s="1" t="s">
        <v>2436</v>
      </c>
      <c r="AF84" s="1" t="s">
        <v>2437</v>
      </c>
      <c r="AG84" s="1" t="s">
        <v>2438</v>
      </c>
      <c r="AH84" s="1" t="s">
        <v>61</v>
      </c>
      <c r="AI84" s="2">
        <v>1</v>
      </c>
      <c r="AJ84" s="3">
        <v>2.4500000000000002</v>
      </c>
      <c r="AK84" s="3">
        <v>3.7</v>
      </c>
      <c r="AL84" s="3">
        <v>3.7</v>
      </c>
      <c r="AM84" s="1" t="s">
        <v>204</v>
      </c>
      <c r="AN84" s="3">
        <v>115.68</v>
      </c>
      <c r="AO84" s="1" t="s">
        <v>62</v>
      </c>
      <c r="AP84" s="1" t="s">
        <v>62</v>
      </c>
      <c r="AQ84" s="1" t="s">
        <v>62</v>
      </c>
      <c r="AR84" s="1" t="s">
        <v>62</v>
      </c>
      <c r="AS84" s="1" t="s">
        <v>62</v>
      </c>
      <c r="AT84" s="1" t="s">
        <v>1973</v>
      </c>
      <c r="AU84" s="1" t="s">
        <v>1974</v>
      </c>
      <c r="AV84" s="1" t="s">
        <v>2439</v>
      </c>
      <c r="AW84" s="1" t="s">
        <v>61</v>
      </c>
      <c r="AX84" s="1" t="s">
        <v>63</v>
      </c>
      <c r="AY84" s="1" t="s">
        <v>2440</v>
      </c>
      <c r="AZ84" s="1" t="s">
        <v>2441</v>
      </c>
      <c r="BA84" s="1" t="s">
        <v>2441</v>
      </c>
      <c r="BB84" s="1" t="s">
        <v>2434</v>
      </c>
      <c r="BC84" s="1" t="s">
        <v>197</v>
      </c>
      <c r="BD84" s="1" t="s">
        <v>94</v>
      </c>
      <c r="BE84" s="1" t="s">
        <v>1978</v>
      </c>
      <c r="BF84" s="1" t="s">
        <v>64</v>
      </c>
      <c r="BG84" s="1" t="s">
        <v>61</v>
      </c>
      <c r="BH84" s="1" t="s">
        <v>648</v>
      </c>
    </row>
    <row r="85" spans="2:60" x14ac:dyDescent="0.3">
      <c r="B85" s="55">
        <f t="shared" si="25"/>
        <v>81</v>
      </c>
      <c r="C85" s="55" t="str">
        <f t="shared" si="26"/>
        <v>NRT</v>
      </c>
      <c r="D85" s="55" t="str">
        <f t="shared" si="23"/>
        <v>2025-09-04</v>
      </c>
      <c r="E85" s="55" t="str">
        <f t="shared" ref="E85:E148" si="33">AC85</f>
        <v>82020038056</v>
      </c>
      <c r="F85" s="55" t="str">
        <f t="shared" ref="F85:F148" si="34">AD85</f>
        <v>PJP029495877</v>
      </c>
      <c r="G85" s="53" t="str">
        <f t="shared" ref="G85:G148" si="35">AE85</f>
        <v>윤수연</v>
      </c>
      <c r="H85" s="53" t="str">
        <f t="shared" ref="H85:H148" si="36">AM85</f>
        <v>목록(Manifest)</v>
      </c>
      <c r="I85" s="62">
        <f t="shared" ref="I85:I148" si="37">AN85</f>
        <v>88.44</v>
      </c>
      <c r="J85" s="53" t="str">
        <f t="shared" si="27"/>
        <v>JAVIS (BRCH USA)</v>
      </c>
      <c r="K85" s="55">
        <f t="shared" ref="K85:K148" si="38">AI85</f>
        <v>1</v>
      </c>
      <c r="L85" s="54">
        <f t="shared" ref="L85:L148" si="39">AJ85</f>
        <v>0.55000000000000004</v>
      </c>
      <c r="M85" s="54">
        <f t="shared" ref="M85:M148" si="40">AK85</f>
        <v>2.2999999999999998</v>
      </c>
      <c r="N85" s="54">
        <f t="shared" ref="N85:N148" si="41">AL85</f>
        <v>2.2999999999999998</v>
      </c>
      <c r="O85" s="54">
        <f t="shared" si="28"/>
        <v>1</v>
      </c>
      <c r="P85" s="55" t="str">
        <f t="shared" si="29"/>
        <v>516284377232</v>
      </c>
      <c r="Q85" s="70">
        <f t="shared" si="30"/>
        <v>7520</v>
      </c>
      <c r="R85" s="58">
        <v>0</v>
      </c>
      <c r="S85" s="57">
        <f t="shared" si="24"/>
        <v>0</v>
      </c>
      <c r="T85" s="58">
        <v>0</v>
      </c>
      <c r="U85" s="58">
        <f>(IF(VLOOKUP(VLOOKUP(AN85,MAPPING!$B$16:$D$21,2,1),MAPPING!$C$16:$E$21,2,0)=7000,0,VLOOKUP(VLOOKUP(AN85,MAPPING!$B$16:$D$21,2,1),MAPPING!$C$16:$E$21,2,0)))</f>
        <v>0</v>
      </c>
      <c r="V85" s="58">
        <f>(K85*VLOOKUP(N85/K85,MAPPING!$B$23:$D$30,3,10))</f>
        <v>500</v>
      </c>
      <c r="W85" s="58">
        <f t="shared" si="31"/>
        <v>0</v>
      </c>
      <c r="X85" s="58">
        <f t="shared" si="32"/>
        <v>8020</v>
      </c>
      <c r="Y85" s="116">
        <f>ROUND(SUM(Q85:W85)/INVOICE!$I$5,2)</f>
        <v>5.75</v>
      </c>
      <c r="AA85" s="1" t="s">
        <v>349</v>
      </c>
      <c r="AB85" s="1" t="s">
        <v>93</v>
      </c>
      <c r="AC85" s="1" t="s">
        <v>2427</v>
      </c>
      <c r="AD85" s="1" t="s">
        <v>2442</v>
      </c>
      <c r="AE85" s="1" t="s">
        <v>2443</v>
      </c>
      <c r="AF85" s="1" t="s">
        <v>2444</v>
      </c>
      <c r="AG85" s="1" t="s">
        <v>2445</v>
      </c>
      <c r="AH85" s="1" t="s">
        <v>61</v>
      </c>
      <c r="AI85" s="2">
        <v>1</v>
      </c>
      <c r="AJ85" s="3">
        <v>0.55000000000000004</v>
      </c>
      <c r="AK85" s="3">
        <v>2.2999999999999998</v>
      </c>
      <c r="AL85" s="3">
        <v>2.2999999999999998</v>
      </c>
      <c r="AM85" s="1" t="s">
        <v>204</v>
      </c>
      <c r="AN85" s="3">
        <v>88.44</v>
      </c>
      <c r="AO85" s="1" t="s">
        <v>62</v>
      </c>
      <c r="AP85" s="1" t="s">
        <v>62</v>
      </c>
      <c r="AQ85" s="1" t="s">
        <v>62</v>
      </c>
      <c r="AR85" s="1" t="s">
        <v>62</v>
      </c>
      <c r="AS85" s="1" t="s">
        <v>62</v>
      </c>
      <c r="AT85" s="1" t="s">
        <v>1973</v>
      </c>
      <c r="AU85" s="1" t="s">
        <v>1974</v>
      </c>
      <c r="AV85" s="1" t="s">
        <v>2446</v>
      </c>
      <c r="AW85" s="1" t="s">
        <v>61</v>
      </c>
      <c r="AX85" s="1" t="s">
        <v>63</v>
      </c>
      <c r="AY85" s="1" t="s">
        <v>2447</v>
      </c>
      <c r="AZ85" s="1" t="s">
        <v>2448</v>
      </c>
      <c r="BA85" s="1" t="s">
        <v>2448</v>
      </c>
      <c r="BB85" s="1" t="s">
        <v>2434</v>
      </c>
      <c r="BC85" s="1" t="s">
        <v>197</v>
      </c>
      <c r="BD85" s="1" t="s">
        <v>94</v>
      </c>
      <c r="BE85" s="1" t="s">
        <v>1978</v>
      </c>
      <c r="BF85" s="1" t="s">
        <v>64</v>
      </c>
      <c r="BG85" s="1" t="s">
        <v>61</v>
      </c>
      <c r="BH85" s="1" t="s">
        <v>648</v>
      </c>
    </row>
    <row r="86" spans="2:60" x14ac:dyDescent="0.3">
      <c r="B86" s="55">
        <f t="shared" si="25"/>
        <v>82</v>
      </c>
      <c r="C86" s="55" t="str">
        <f t="shared" si="26"/>
        <v>NRT</v>
      </c>
      <c r="D86" s="55" t="str">
        <f t="shared" si="23"/>
        <v>2025-09-04</v>
      </c>
      <c r="E86" s="55" t="str">
        <f t="shared" si="33"/>
        <v>82020038056</v>
      </c>
      <c r="F86" s="55" t="str">
        <f t="shared" si="34"/>
        <v>PJP029495876</v>
      </c>
      <c r="G86" s="53" t="str">
        <f t="shared" si="35"/>
        <v>현철</v>
      </c>
      <c r="H86" s="53" t="str">
        <f t="shared" si="36"/>
        <v>목록(Manifest)</v>
      </c>
      <c r="I86" s="62">
        <f t="shared" si="37"/>
        <v>30.82</v>
      </c>
      <c r="J86" s="53" t="str">
        <f t="shared" si="27"/>
        <v>JAVIS (BRCH USA)</v>
      </c>
      <c r="K86" s="55">
        <f t="shared" si="38"/>
        <v>1</v>
      </c>
      <c r="L86" s="54">
        <f t="shared" si="39"/>
        <v>0.25</v>
      </c>
      <c r="M86" s="54">
        <f t="shared" si="40"/>
        <v>1.2</v>
      </c>
      <c r="N86" s="54">
        <f t="shared" si="41"/>
        <v>1.2</v>
      </c>
      <c r="O86" s="54">
        <f t="shared" si="28"/>
        <v>0.5</v>
      </c>
      <c r="P86" s="55" t="str">
        <f t="shared" si="29"/>
        <v>516284377221</v>
      </c>
      <c r="Q86" s="70">
        <f t="shared" si="30"/>
        <v>6510</v>
      </c>
      <c r="R86" s="58">
        <v>0</v>
      </c>
      <c r="S86" s="57">
        <f t="shared" si="24"/>
        <v>0</v>
      </c>
      <c r="T86" s="58">
        <v>0</v>
      </c>
      <c r="U86" s="58">
        <f>(IF(VLOOKUP(VLOOKUP(AN86,MAPPING!$B$16:$D$21,2,1),MAPPING!$C$16:$E$21,2,0)=7000,0,VLOOKUP(VLOOKUP(AN86,MAPPING!$B$16:$D$21,2,1),MAPPING!$C$16:$E$21,2,0)))</f>
        <v>0</v>
      </c>
      <c r="V86" s="58">
        <f>(K86*VLOOKUP(N86/K86,MAPPING!$B$23:$D$30,3,10))</f>
        <v>0</v>
      </c>
      <c r="W86" s="58">
        <f t="shared" si="31"/>
        <v>0</v>
      </c>
      <c r="X86" s="58">
        <f t="shared" si="32"/>
        <v>6510</v>
      </c>
      <c r="Y86" s="116">
        <f>ROUND(SUM(Q86:W86)/INVOICE!$I$5,2)</f>
        <v>4.67</v>
      </c>
      <c r="AA86" s="1" t="s">
        <v>349</v>
      </c>
      <c r="AB86" s="1" t="s">
        <v>93</v>
      </c>
      <c r="AC86" s="1" t="s">
        <v>2427</v>
      </c>
      <c r="AD86" s="1" t="s">
        <v>2449</v>
      </c>
      <c r="AE86" s="1" t="s">
        <v>2450</v>
      </c>
      <c r="AF86" s="1" t="s">
        <v>2451</v>
      </c>
      <c r="AG86" s="1" t="s">
        <v>2452</v>
      </c>
      <c r="AH86" s="1" t="s">
        <v>61</v>
      </c>
      <c r="AI86" s="2">
        <v>1</v>
      </c>
      <c r="AJ86" s="3">
        <v>0.25</v>
      </c>
      <c r="AK86" s="3">
        <v>1.2</v>
      </c>
      <c r="AL86" s="3">
        <v>1.2</v>
      </c>
      <c r="AM86" s="1" t="s">
        <v>204</v>
      </c>
      <c r="AN86" s="3">
        <v>30.82</v>
      </c>
      <c r="AO86" s="1" t="s">
        <v>62</v>
      </c>
      <c r="AP86" s="1" t="s">
        <v>62</v>
      </c>
      <c r="AQ86" s="1" t="s">
        <v>62</v>
      </c>
      <c r="AR86" s="1" t="s">
        <v>62</v>
      </c>
      <c r="AS86" s="1" t="s">
        <v>62</v>
      </c>
      <c r="AT86" s="1" t="s">
        <v>1973</v>
      </c>
      <c r="AU86" s="1" t="s">
        <v>1974</v>
      </c>
      <c r="AV86" s="1" t="s">
        <v>2453</v>
      </c>
      <c r="AW86" s="1" t="s">
        <v>61</v>
      </c>
      <c r="AX86" s="1" t="s">
        <v>63</v>
      </c>
      <c r="AY86" s="1" t="s">
        <v>2454</v>
      </c>
      <c r="AZ86" s="1" t="s">
        <v>2455</v>
      </c>
      <c r="BA86" s="1" t="s">
        <v>2455</v>
      </c>
      <c r="BB86" s="1" t="s">
        <v>2434</v>
      </c>
      <c r="BC86" s="1" t="s">
        <v>197</v>
      </c>
      <c r="BD86" s="1" t="s">
        <v>94</v>
      </c>
      <c r="BE86" s="1" t="s">
        <v>1978</v>
      </c>
      <c r="BF86" s="1" t="s">
        <v>64</v>
      </c>
      <c r="BG86" s="1" t="s">
        <v>61</v>
      </c>
      <c r="BH86" s="1" t="s">
        <v>648</v>
      </c>
    </row>
    <row r="87" spans="2:60" x14ac:dyDescent="0.3">
      <c r="B87" s="55">
        <f t="shared" si="25"/>
        <v>83</v>
      </c>
      <c r="C87" s="55" t="str">
        <f t="shared" si="26"/>
        <v>NRT</v>
      </c>
      <c r="D87" s="55" t="str">
        <f t="shared" si="23"/>
        <v>2025-09-04</v>
      </c>
      <c r="E87" s="55" t="str">
        <f t="shared" si="33"/>
        <v>82020038056</v>
      </c>
      <c r="F87" s="55" t="str">
        <f t="shared" si="34"/>
        <v>PJP029496014</v>
      </c>
      <c r="G87" s="53" t="str">
        <f t="shared" si="35"/>
        <v>오모차랜드 일산점</v>
      </c>
      <c r="H87" s="53" t="str">
        <f t="shared" si="36"/>
        <v>간이(Simple)</v>
      </c>
      <c r="I87" s="62">
        <f t="shared" si="37"/>
        <v>178.83</v>
      </c>
      <c r="J87" s="53" t="str">
        <f t="shared" si="27"/>
        <v>JAVIS (BRCH USA)</v>
      </c>
      <c r="K87" s="55">
        <f t="shared" si="38"/>
        <v>1</v>
      </c>
      <c r="L87" s="54">
        <f t="shared" si="39"/>
        <v>21.3</v>
      </c>
      <c r="M87" s="54">
        <f t="shared" si="40"/>
        <v>15.5</v>
      </c>
      <c r="N87" s="54">
        <f t="shared" si="41"/>
        <v>21.5</v>
      </c>
      <c r="O87" s="54">
        <f t="shared" si="28"/>
        <v>21.5</v>
      </c>
      <c r="P87" s="55" t="str">
        <f t="shared" si="29"/>
        <v>516284378606</v>
      </c>
      <c r="Q87" s="70">
        <f t="shared" si="30"/>
        <v>48930</v>
      </c>
      <c r="R87" s="58">
        <v>0</v>
      </c>
      <c r="S87" s="57">
        <f t="shared" si="24"/>
        <v>0</v>
      </c>
      <c r="T87" s="58">
        <v>0</v>
      </c>
      <c r="U87" s="58">
        <f>(IF(VLOOKUP(VLOOKUP(AN87,MAPPING!$B$16:$D$21,2,1),MAPPING!$C$16:$E$21,2,0)=7000,0,VLOOKUP(VLOOKUP(AN87,MAPPING!$B$16:$D$21,2,1),MAPPING!$C$16:$E$21,2,0)))</f>
        <v>0</v>
      </c>
      <c r="V87" s="58">
        <f>(K87*VLOOKUP(N87/K87,MAPPING!$B$23:$D$30,3,10))</f>
        <v>11000</v>
      </c>
      <c r="W87" s="58">
        <f t="shared" si="31"/>
        <v>0</v>
      </c>
      <c r="X87" s="58">
        <f t="shared" si="32"/>
        <v>59930</v>
      </c>
      <c r="Y87" s="116">
        <f>ROUND(SUM(Q87:W87)/INVOICE!$I$5,2)</f>
        <v>42.99</v>
      </c>
      <c r="AA87" s="1" t="s">
        <v>349</v>
      </c>
      <c r="AB87" s="1" t="s">
        <v>93</v>
      </c>
      <c r="AC87" s="1" t="s">
        <v>2427</v>
      </c>
      <c r="AD87" s="1" t="s">
        <v>2456</v>
      </c>
      <c r="AE87" s="1" t="s">
        <v>1980</v>
      </c>
      <c r="AF87" s="1" t="s">
        <v>1981</v>
      </c>
      <c r="AG87" s="1" t="s">
        <v>1982</v>
      </c>
      <c r="AH87" s="1" t="s">
        <v>156</v>
      </c>
      <c r="AI87" s="2">
        <v>1</v>
      </c>
      <c r="AJ87" s="3">
        <v>21.3</v>
      </c>
      <c r="AK87" s="3">
        <v>15.5</v>
      </c>
      <c r="AL87" s="3">
        <v>21.5</v>
      </c>
      <c r="AM87" s="1" t="s">
        <v>65</v>
      </c>
      <c r="AN87" s="3">
        <v>178.83</v>
      </c>
      <c r="AO87" s="1" t="s">
        <v>62</v>
      </c>
      <c r="AP87" s="1" t="s">
        <v>62</v>
      </c>
      <c r="AQ87" s="1" t="s">
        <v>62</v>
      </c>
      <c r="AR87" s="1" t="s">
        <v>62</v>
      </c>
      <c r="AS87" s="1" t="s">
        <v>62</v>
      </c>
      <c r="AT87" s="1" t="s">
        <v>1973</v>
      </c>
      <c r="AU87" s="1" t="s">
        <v>1974</v>
      </c>
      <c r="AV87" s="1" t="s">
        <v>2457</v>
      </c>
      <c r="AW87" s="1" t="s">
        <v>61</v>
      </c>
      <c r="AX87" s="1" t="s">
        <v>63</v>
      </c>
      <c r="AY87" s="1" t="s">
        <v>2458</v>
      </c>
      <c r="AZ87" s="1" t="s">
        <v>2459</v>
      </c>
      <c r="BA87" s="1" t="s">
        <v>2459</v>
      </c>
      <c r="BB87" s="1" t="s">
        <v>2434</v>
      </c>
      <c r="BC87" s="1" t="s">
        <v>197</v>
      </c>
      <c r="BD87" s="1" t="s">
        <v>94</v>
      </c>
      <c r="BE87" s="1" t="s">
        <v>1978</v>
      </c>
      <c r="BF87" s="1" t="s">
        <v>64</v>
      </c>
      <c r="BG87" s="1" t="s">
        <v>61</v>
      </c>
      <c r="BH87" s="1" t="s">
        <v>648</v>
      </c>
    </row>
    <row r="88" spans="2:60" x14ac:dyDescent="0.3">
      <c r="B88" s="55">
        <f t="shared" si="25"/>
        <v>84</v>
      </c>
      <c r="C88" s="55" t="str">
        <f t="shared" si="26"/>
        <v>NRT</v>
      </c>
      <c r="D88" s="55" t="str">
        <f t="shared" si="23"/>
        <v>2025-09-04</v>
      </c>
      <c r="E88" s="55" t="str">
        <f t="shared" si="33"/>
        <v>82020038056</v>
      </c>
      <c r="F88" s="55" t="str">
        <f t="shared" si="34"/>
        <v>PJP029495962</v>
      </c>
      <c r="G88" s="53" t="str">
        <f t="shared" si="35"/>
        <v>유진영</v>
      </c>
      <c r="H88" s="53" t="str">
        <f t="shared" si="36"/>
        <v>일반(목록배제,Normal-Manifest Exception)</v>
      </c>
      <c r="I88" s="62">
        <f t="shared" si="37"/>
        <v>133.02000000000001</v>
      </c>
      <c r="J88" s="53" t="str">
        <f t="shared" si="27"/>
        <v>JAVIS (BRCH USA)</v>
      </c>
      <c r="K88" s="55">
        <f t="shared" si="38"/>
        <v>1</v>
      </c>
      <c r="L88" s="54">
        <f t="shared" si="39"/>
        <v>6.9</v>
      </c>
      <c r="M88" s="54">
        <f t="shared" si="40"/>
        <v>4.5999999999999996</v>
      </c>
      <c r="N88" s="54">
        <f t="shared" si="41"/>
        <v>7</v>
      </c>
      <c r="O88" s="54">
        <f t="shared" si="28"/>
        <v>7</v>
      </c>
      <c r="P88" s="55" t="str">
        <f t="shared" si="29"/>
        <v>516284378083</v>
      </c>
      <c r="Q88" s="70">
        <f t="shared" si="30"/>
        <v>19640</v>
      </c>
      <c r="R88" s="58">
        <v>0</v>
      </c>
      <c r="S88" s="57">
        <f t="shared" si="24"/>
        <v>0</v>
      </c>
      <c r="T88" s="58">
        <v>0</v>
      </c>
      <c r="U88" s="58">
        <f>(IF(VLOOKUP(VLOOKUP(AN88,MAPPING!$B$16:$D$21,2,1),MAPPING!$C$16:$E$21,2,0)=7000,0,VLOOKUP(VLOOKUP(AN88,MAPPING!$B$16:$D$21,2,1),MAPPING!$C$16:$E$21,2,0)))</f>
        <v>0</v>
      </c>
      <c r="V88" s="58">
        <f>(K88*VLOOKUP(N88/K88,MAPPING!$B$23:$D$30,3,10))</f>
        <v>1000</v>
      </c>
      <c r="W88" s="58">
        <f t="shared" si="31"/>
        <v>0</v>
      </c>
      <c r="X88" s="58">
        <f t="shared" si="32"/>
        <v>20640</v>
      </c>
      <c r="Y88" s="116">
        <f>ROUND(SUM(Q88:W88)/INVOICE!$I$5,2)</f>
        <v>14.81</v>
      </c>
      <c r="AA88" s="1" t="s">
        <v>349</v>
      </c>
      <c r="AB88" s="1" t="s">
        <v>93</v>
      </c>
      <c r="AC88" s="1" t="s">
        <v>2427</v>
      </c>
      <c r="AD88" s="1" t="s">
        <v>2460</v>
      </c>
      <c r="AE88" s="1" t="s">
        <v>2461</v>
      </c>
      <c r="AF88" s="1" t="s">
        <v>2462</v>
      </c>
      <c r="AG88" s="1" t="s">
        <v>2463</v>
      </c>
      <c r="AH88" s="1" t="s">
        <v>2464</v>
      </c>
      <c r="AI88" s="2">
        <v>1</v>
      </c>
      <c r="AJ88" s="3">
        <v>6.9</v>
      </c>
      <c r="AK88" s="3">
        <v>4.5999999999999996</v>
      </c>
      <c r="AL88" s="3">
        <v>7</v>
      </c>
      <c r="AM88" s="1" t="s">
        <v>66</v>
      </c>
      <c r="AN88" s="3">
        <v>133.02000000000001</v>
      </c>
      <c r="AO88" s="1" t="s">
        <v>62</v>
      </c>
      <c r="AP88" s="1" t="s">
        <v>62</v>
      </c>
      <c r="AQ88" s="1" t="s">
        <v>62</v>
      </c>
      <c r="AR88" s="1" t="s">
        <v>62</v>
      </c>
      <c r="AS88" s="1" t="s">
        <v>62</v>
      </c>
      <c r="AT88" s="1" t="s">
        <v>1973</v>
      </c>
      <c r="AU88" s="1" t="s">
        <v>1974</v>
      </c>
      <c r="AV88" s="1" t="s">
        <v>2002</v>
      </c>
      <c r="AW88" s="1" t="s">
        <v>61</v>
      </c>
      <c r="AX88" s="1" t="s">
        <v>63</v>
      </c>
      <c r="AY88" s="1" t="s">
        <v>2465</v>
      </c>
      <c r="AZ88" s="1" t="s">
        <v>2466</v>
      </c>
      <c r="BA88" s="1" t="s">
        <v>2466</v>
      </c>
      <c r="BB88" s="1" t="s">
        <v>2434</v>
      </c>
      <c r="BC88" s="1" t="s">
        <v>197</v>
      </c>
      <c r="BD88" s="1" t="s">
        <v>94</v>
      </c>
      <c r="BE88" s="1" t="s">
        <v>1978</v>
      </c>
      <c r="BF88" s="1" t="s">
        <v>64</v>
      </c>
      <c r="BG88" s="1" t="s">
        <v>61</v>
      </c>
      <c r="BH88" s="1" t="s">
        <v>648</v>
      </c>
    </row>
    <row r="89" spans="2:60" x14ac:dyDescent="0.3">
      <c r="B89" s="55">
        <f t="shared" si="25"/>
        <v>85</v>
      </c>
      <c r="C89" s="55" t="str">
        <f t="shared" si="26"/>
        <v>NRT</v>
      </c>
      <c r="D89" s="55" t="str">
        <f t="shared" si="23"/>
        <v>2025-09-04</v>
      </c>
      <c r="E89" s="55" t="str">
        <f t="shared" si="33"/>
        <v>82020038056</v>
      </c>
      <c r="F89" s="55" t="str">
        <f t="shared" si="34"/>
        <v>PJP029495959</v>
      </c>
      <c r="G89" s="53" t="str">
        <f t="shared" si="35"/>
        <v>신태균</v>
      </c>
      <c r="H89" s="53" t="str">
        <f t="shared" si="36"/>
        <v>목록(Manifest)</v>
      </c>
      <c r="I89" s="62">
        <f t="shared" si="37"/>
        <v>60.3</v>
      </c>
      <c r="J89" s="53" t="str">
        <f t="shared" si="27"/>
        <v>JAVIS (BRCH USA)</v>
      </c>
      <c r="K89" s="55">
        <f t="shared" si="38"/>
        <v>1</v>
      </c>
      <c r="L89" s="54">
        <f t="shared" si="39"/>
        <v>0.5</v>
      </c>
      <c r="M89" s="54">
        <f t="shared" si="40"/>
        <v>3.6</v>
      </c>
      <c r="N89" s="54">
        <f t="shared" si="41"/>
        <v>3.6</v>
      </c>
      <c r="O89" s="54">
        <f t="shared" si="28"/>
        <v>0.5</v>
      </c>
      <c r="P89" s="55" t="str">
        <f t="shared" si="29"/>
        <v>516284378050</v>
      </c>
      <c r="Q89" s="70">
        <f t="shared" si="30"/>
        <v>6510</v>
      </c>
      <c r="R89" s="58">
        <v>0</v>
      </c>
      <c r="S89" s="57">
        <f t="shared" si="24"/>
        <v>0</v>
      </c>
      <c r="T89" s="58">
        <v>0</v>
      </c>
      <c r="U89" s="58">
        <f>(IF(VLOOKUP(VLOOKUP(AN89,MAPPING!$B$16:$D$21,2,1),MAPPING!$C$16:$E$21,2,0)=7000,0,VLOOKUP(VLOOKUP(AN89,MAPPING!$B$16:$D$21,2,1),MAPPING!$C$16:$E$21,2,0)))</f>
        <v>0</v>
      </c>
      <c r="V89" s="58">
        <f>(K89*VLOOKUP(N89/K89,MAPPING!$B$23:$D$30,3,10))</f>
        <v>500</v>
      </c>
      <c r="W89" s="58">
        <f t="shared" si="31"/>
        <v>0</v>
      </c>
      <c r="X89" s="58">
        <f t="shared" si="32"/>
        <v>7010</v>
      </c>
      <c r="Y89" s="116">
        <f>ROUND(SUM(Q89:W89)/INVOICE!$I$5,2)</f>
        <v>5.03</v>
      </c>
      <c r="AA89" s="1" t="s">
        <v>349</v>
      </c>
      <c r="AB89" s="1" t="s">
        <v>93</v>
      </c>
      <c r="AC89" s="1" t="s">
        <v>2427</v>
      </c>
      <c r="AD89" s="1" t="s">
        <v>2467</v>
      </c>
      <c r="AE89" s="1" t="s">
        <v>2468</v>
      </c>
      <c r="AF89" s="1" t="s">
        <v>2469</v>
      </c>
      <c r="AG89" s="1" t="s">
        <v>2166</v>
      </c>
      <c r="AH89" s="1" t="s">
        <v>61</v>
      </c>
      <c r="AI89" s="2">
        <v>1</v>
      </c>
      <c r="AJ89" s="3">
        <v>0.5</v>
      </c>
      <c r="AK89" s="3">
        <v>3.6</v>
      </c>
      <c r="AL89" s="3">
        <v>3.6</v>
      </c>
      <c r="AM89" s="1" t="s">
        <v>204</v>
      </c>
      <c r="AN89" s="3">
        <v>60.3</v>
      </c>
      <c r="AO89" s="1" t="s">
        <v>62</v>
      </c>
      <c r="AP89" s="1" t="s">
        <v>62</v>
      </c>
      <c r="AQ89" s="1" t="s">
        <v>62</v>
      </c>
      <c r="AR89" s="1" t="s">
        <v>62</v>
      </c>
      <c r="AS89" s="1" t="s">
        <v>62</v>
      </c>
      <c r="AT89" s="1" t="s">
        <v>1973</v>
      </c>
      <c r="AU89" s="1" t="s">
        <v>1974</v>
      </c>
      <c r="AV89" s="1" t="s">
        <v>2470</v>
      </c>
      <c r="AW89" s="1" t="s">
        <v>61</v>
      </c>
      <c r="AX89" s="1" t="s">
        <v>63</v>
      </c>
      <c r="AY89" s="1" t="s">
        <v>2471</v>
      </c>
      <c r="AZ89" s="1" t="s">
        <v>2472</v>
      </c>
      <c r="BA89" s="1" t="s">
        <v>2472</v>
      </c>
      <c r="BB89" s="1" t="s">
        <v>2434</v>
      </c>
      <c r="BC89" s="1" t="s">
        <v>197</v>
      </c>
      <c r="BD89" s="1" t="s">
        <v>94</v>
      </c>
      <c r="BE89" s="1" t="s">
        <v>1978</v>
      </c>
      <c r="BF89" s="1" t="s">
        <v>64</v>
      </c>
      <c r="BG89" s="1" t="s">
        <v>61</v>
      </c>
      <c r="BH89" s="1" t="s">
        <v>648</v>
      </c>
    </row>
    <row r="90" spans="2:60" x14ac:dyDescent="0.3">
      <c r="B90" s="55">
        <f t="shared" si="25"/>
        <v>86</v>
      </c>
      <c r="C90" s="55" t="str">
        <f t="shared" si="26"/>
        <v>NRT</v>
      </c>
      <c r="D90" s="55" t="str">
        <f t="shared" si="23"/>
        <v>2025-09-04</v>
      </c>
      <c r="E90" s="55" t="str">
        <f t="shared" si="33"/>
        <v>82020038056</v>
      </c>
      <c r="F90" s="55" t="str">
        <f t="shared" si="34"/>
        <v>PJP029495957</v>
      </c>
      <c r="G90" s="53" t="str">
        <f t="shared" si="35"/>
        <v>황가현</v>
      </c>
      <c r="H90" s="53" t="str">
        <f t="shared" si="36"/>
        <v>목록(Manifest)</v>
      </c>
      <c r="I90" s="62">
        <f t="shared" si="37"/>
        <v>66.33</v>
      </c>
      <c r="J90" s="53" t="str">
        <f t="shared" si="27"/>
        <v>JAVIS (BRCH USA)</v>
      </c>
      <c r="K90" s="55">
        <f t="shared" si="38"/>
        <v>1</v>
      </c>
      <c r="L90" s="54">
        <f t="shared" si="39"/>
        <v>0.85</v>
      </c>
      <c r="M90" s="54">
        <f t="shared" si="40"/>
        <v>1.9</v>
      </c>
      <c r="N90" s="54">
        <f t="shared" si="41"/>
        <v>1.9</v>
      </c>
      <c r="O90" s="54">
        <f t="shared" si="28"/>
        <v>1</v>
      </c>
      <c r="P90" s="55" t="str">
        <f t="shared" si="29"/>
        <v>516284378035</v>
      </c>
      <c r="Q90" s="70">
        <f t="shared" si="30"/>
        <v>7520</v>
      </c>
      <c r="R90" s="58">
        <v>0</v>
      </c>
      <c r="S90" s="57">
        <f t="shared" si="24"/>
        <v>0</v>
      </c>
      <c r="T90" s="58">
        <v>0</v>
      </c>
      <c r="U90" s="58">
        <f>(IF(VLOOKUP(VLOOKUP(AN90,MAPPING!$B$16:$D$21,2,1),MAPPING!$C$16:$E$21,2,0)=7000,0,VLOOKUP(VLOOKUP(AN90,MAPPING!$B$16:$D$21,2,1),MAPPING!$C$16:$E$21,2,0)))</f>
        <v>0</v>
      </c>
      <c r="V90" s="58">
        <f>(K90*VLOOKUP(N90/K90,MAPPING!$B$23:$D$30,3,10))</f>
        <v>0</v>
      </c>
      <c r="W90" s="58">
        <f t="shared" si="31"/>
        <v>0</v>
      </c>
      <c r="X90" s="58">
        <f t="shared" si="32"/>
        <v>7520</v>
      </c>
      <c r="Y90" s="116">
        <f>ROUND(SUM(Q90:W90)/INVOICE!$I$5,2)</f>
        <v>5.39</v>
      </c>
      <c r="AA90" s="1" t="s">
        <v>349</v>
      </c>
      <c r="AB90" s="1" t="s">
        <v>93</v>
      </c>
      <c r="AC90" s="1" t="s">
        <v>2427</v>
      </c>
      <c r="AD90" s="1" t="s">
        <v>2473</v>
      </c>
      <c r="AE90" s="1" t="s">
        <v>2474</v>
      </c>
      <c r="AF90" s="1" t="s">
        <v>2475</v>
      </c>
      <c r="AG90" s="1" t="s">
        <v>2476</v>
      </c>
      <c r="AH90" s="1" t="s">
        <v>61</v>
      </c>
      <c r="AI90" s="2">
        <v>1</v>
      </c>
      <c r="AJ90" s="3">
        <v>0.85</v>
      </c>
      <c r="AK90" s="3">
        <v>1.9</v>
      </c>
      <c r="AL90" s="3">
        <v>1.9</v>
      </c>
      <c r="AM90" s="1" t="s">
        <v>204</v>
      </c>
      <c r="AN90" s="3">
        <v>66.33</v>
      </c>
      <c r="AO90" s="1" t="s">
        <v>62</v>
      </c>
      <c r="AP90" s="1" t="s">
        <v>62</v>
      </c>
      <c r="AQ90" s="1" t="s">
        <v>62</v>
      </c>
      <c r="AR90" s="1" t="s">
        <v>62</v>
      </c>
      <c r="AS90" s="1" t="s">
        <v>62</v>
      </c>
      <c r="AT90" s="1" t="s">
        <v>1973</v>
      </c>
      <c r="AU90" s="1" t="s">
        <v>1974</v>
      </c>
      <c r="AV90" s="1" t="s">
        <v>2477</v>
      </c>
      <c r="AW90" s="1" t="s">
        <v>61</v>
      </c>
      <c r="AX90" s="1" t="s">
        <v>63</v>
      </c>
      <c r="AY90" s="1" t="s">
        <v>2478</v>
      </c>
      <c r="AZ90" s="1" t="s">
        <v>2479</v>
      </c>
      <c r="BA90" s="1" t="s">
        <v>2479</v>
      </c>
      <c r="BB90" s="1" t="s">
        <v>2434</v>
      </c>
      <c r="BC90" s="1" t="s">
        <v>197</v>
      </c>
      <c r="BD90" s="1" t="s">
        <v>94</v>
      </c>
      <c r="BE90" s="1" t="s">
        <v>1978</v>
      </c>
      <c r="BF90" s="1" t="s">
        <v>64</v>
      </c>
      <c r="BG90" s="1" t="s">
        <v>61</v>
      </c>
      <c r="BH90" s="1" t="s">
        <v>648</v>
      </c>
    </row>
    <row r="91" spans="2:60" x14ac:dyDescent="0.3">
      <c r="B91" s="55">
        <f t="shared" si="25"/>
        <v>87</v>
      </c>
      <c r="C91" s="55" t="str">
        <f t="shared" si="26"/>
        <v>NRT</v>
      </c>
      <c r="D91" s="55" t="str">
        <f t="shared" si="23"/>
        <v>2025-09-04</v>
      </c>
      <c r="E91" s="55" t="str">
        <f t="shared" si="33"/>
        <v>82020038056</v>
      </c>
      <c r="F91" s="55" t="str">
        <f t="shared" si="34"/>
        <v>PJP029496008</v>
      </c>
      <c r="G91" s="53" t="str">
        <f t="shared" si="35"/>
        <v>윤용대</v>
      </c>
      <c r="H91" s="53" t="str">
        <f t="shared" si="36"/>
        <v>목록(Manifest)</v>
      </c>
      <c r="I91" s="62">
        <f t="shared" si="37"/>
        <v>93.8</v>
      </c>
      <c r="J91" s="53" t="str">
        <f t="shared" si="27"/>
        <v>JAVIS (BRCH USA)</v>
      </c>
      <c r="K91" s="55">
        <f t="shared" si="38"/>
        <v>1</v>
      </c>
      <c r="L91" s="54">
        <f t="shared" si="39"/>
        <v>0.35</v>
      </c>
      <c r="M91" s="54">
        <f t="shared" si="40"/>
        <v>0.9</v>
      </c>
      <c r="N91" s="54">
        <f t="shared" si="41"/>
        <v>0.9</v>
      </c>
      <c r="O91" s="54">
        <f t="shared" si="28"/>
        <v>0.5</v>
      </c>
      <c r="P91" s="55" t="str">
        <f t="shared" si="29"/>
        <v>516284378540</v>
      </c>
      <c r="Q91" s="70">
        <f t="shared" si="30"/>
        <v>6510</v>
      </c>
      <c r="R91" s="58">
        <v>0</v>
      </c>
      <c r="S91" s="57">
        <f t="shared" si="24"/>
        <v>0</v>
      </c>
      <c r="T91" s="58">
        <v>0</v>
      </c>
      <c r="U91" s="58">
        <f>(IF(VLOOKUP(VLOOKUP(AN91,MAPPING!$B$16:$D$21,2,1),MAPPING!$C$16:$E$21,2,0)=7000,0,VLOOKUP(VLOOKUP(AN91,MAPPING!$B$16:$D$21,2,1),MAPPING!$C$16:$E$21,2,0)))</f>
        <v>0</v>
      </c>
      <c r="V91" s="58">
        <f>(K91*VLOOKUP(N91/K91,MAPPING!$B$23:$D$30,3,10))</f>
        <v>0</v>
      </c>
      <c r="W91" s="58">
        <f t="shared" si="31"/>
        <v>0</v>
      </c>
      <c r="X91" s="58">
        <f t="shared" si="32"/>
        <v>6510</v>
      </c>
      <c r="Y91" s="116">
        <f>ROUND(SUM(Q91:W91)/INVOICE!$I$5,2)</f>
        <v>4.67</v>
      </c>
      <c r="AA91" s="1" t="s">
        <v>349</v>
      </c>
      <c r="AB91" s="1" t="s">
        <v>93</v>
      </c>
      <c r="AC91" s="1" t="s">
        <v>2427</v>
      </c>
      <c r="AD91" s="1" t="s">
        <v>2480</v>
      </c>
      <c r="AE91" s="1" t="s">
        <v>2481</v>
      </c>
      <c r="AF91" s="1" t="s">
        <v>2482</v>
      </c>
      <c r="AG91" s="1" t="s">
        <v>2483</v>
      </c>
      <c r="AH91" s="1" t="s">
        <v>61</v>
      </c>
      <c r="AI91" s="2">
        <v>1</v>
      </c>
      <c r="AJ91" s="3">
        <v>0.35</v>
      </c>
      <c r="AK91" s="3">
        <v>0.9</v>
      </c>
      <c r="AL91" s="3">
        <v>0.9</v>
      </c>
      <c r="AM91" s="1" t="s">
        <v>204</v>
      </c>
      <c r="AN91" s="3">
        <v>93.8</v>
      </c>
      <c r="AO91" s="1" t="s">
        <v>62</v>
      </c>
      <c r="AP91" s="1" t="s">
        <v>62</v>
      </c>
      <c r="AQ91" s="1" t="s">
        <v>62</v>
      </c>
      <c r="AR91" s="1" t="s">
        <v>62</v>
      </c>
      <c r="AS91" s="1" t="s">
        <v>62</v>
      </c>
      <c r="AT91" s="1" t="s">
        <v>1973</v>
      </c>
      <c r="AU91" s="1" t="s">
        <v>1974</v>
      </c>
      <c r="AV91" s="1" t="s">
        <v>2052</v>
      </c>
      <c r="AW91" s="1" t="s">
        <v>61</v>
      </c>
      <c r="AX91" s="1" t="s">
        <v>63</v>
      </c>
      <c r="AY91" s="1" t="s">
        <v>2484</v>
      </c>
      <c r="AZ91" s="1" t="s">
        <v>2485</v>
      </c>
      <c r="BA91" s="1" t="s">
        <v>2485</v>
      </c>
      <c r="BB91" s="1" t="s">
        <v>2434</v>
      </c>
      <c r="BC91" s="1" t="s">
        <v>197</v>
      </c>
      <c r="BD91" s="1" t="s">
        <v>94</v>
      </c>
      <c r="BE91" s="1" t="s">
        <v>1978</v>
      </c>
      <c r="BF91" s="1" t="s">
        <v>64</v>
      </c>
      <c r="BG91" s="1" t="s">
        <v>61</v>
      </c>
      <c r="BH91" s="1" t="s">
        <v>648</v>
      </c>
    </row>
    <row r="92" spans="2:60" x14ac:dyDescent="0.3">
      <c r="B92" s="55">
        <f t="shared" si="25"/>
        <v>88</v>
      </c>
      <c r="C92" s="55" t="str">
        <f t="shared" si="26"/>
        <v>NRT</v>
      </c>
      <c r="D92" s="55" t="str">
        <f t="shared" si="23"/>
        <v>2025-09-04</v>
      </c>
      <c r="E92" s="55" t="str">
        <f t="shared" si="33"/>
        <v>82020038056</v>
      </c>
      <c r="F92" s="55" t="str">
        <f t="shared" si="34"/>
        <v>PJP029496080</v>
      </c>
      <c r="G92" s="53" t="str">
        <f t="shared" si="35"/>
        <v>이창민</v>
      </c>
      <c r="H92" s="53" t="str">
        <f t="shared" si="36"/>
        <v>목록(Manifest)</v>
      </c>
      <c r="I92" s="62">
        <f t="shared" si="37"/>
        <v>144.4</v>
      </c>
      <c r="J92" s="53" t="str">
        <f t="shared" si="27"/>
        <v>JAVIS (BRCH USA)</v>
      </c>
      <c r="K92" s="55">
        <f t="shared" si="38"/>
        <v>1</v>
      </c>
      <c r="L92" s="54">
        <f t="shared" si="39"/>
        <v>0.2</v>
      </c>
      <c r="M92" s="54">
        <f t="shared" si="40"/>
        <v>0.4</v>
      </c>
      <c r="N92" s="54">
        <f t="shared" si="41"/>
        <v>0.4</v>
      </c>
      <c r="O92" s="54">
        <f t="shared" si="28"/>
        <v>0.5</v>
      </c>
      <c r="P92" s="55" t="str">
        <f t="shared" si="29"/>
        <v>516284379262</v>
      </c>
      <c r="Q92" s="70">
        <f t="shared" si="30"/>
        <v>6510</v>
      </c>
      <c r="R92" s="58">
        <v>0</v>
      </c>
      <c r="S92" s="57">
        <f t="shared" si="24"/>
        <v>0</v>
      </c>
      <c r="T92" s="58">
        <v>0</v>
      </c>
      <c r="U92" s="58">
        <f>(IF(VLOOKUP(VLOOKUP(AN92,MAPPING!$B$16:$D$21,2,1),MAPPING!$C$16:$E$21,2,0)=7000,0,VLOOKUP(VLOOKUP(AN92,MAPPING!$B$16:$D$21,2,1),MAPPING!$C$16:$E$21,2,0)))</f>
        <v>0</v>
      </c>
      <c r="V92" s="58">
        <f>(K92*VLOOKUP(N92/K92,MAPPING!$B$23:$D$30,3,10))</f>
        <v>0</v>
      </c>
      <c r="W92" s="58">
        <f t="shared" si="31"/>
        <v>0</v>
      </c>
      <c r="X92" s="58">
        <f t="shared" si="32"/>
        <v>6510</v>
      </c>
      <c r="Y92" s="116">
        <f>ROUND(SUM(Q92:W92)/INVOICE!$I$5,2)</f>
        <v>4.67</v>
      </c>
      <c r="AA92" s="1" t="s">
        <v>349</v>
      </c>
      <c r="AB92" s="1" t="s">
        <v>93</v>
      </c>
      <c r="AC92" s="1" t="s">
        <v>2427</v>
      </c>
      <c r="AD92" s="1" t="s">
        <v>2486</v>
      </c>
      <c r="AE92" s="1" t="s">
        <v>2487</v>
      </c>
      <c r="AF92" s="1" t="s">
        <v>2488</v>
      </c>
      <c r="AG92" s="1" t="s">
        <v>2091</v>
      </c>
      <c r="AH92" s="1" t="s">
        <v>61</v>
      </c>
      <c r="AI92" s="2">
        <v>1</v>
      </c>
      <c r="AJ92" s="3">
        <v>0.2</v>
      </c>
      <c r="AK92" s="3">
        <v>0.4</v>
      </c>
      <c r="AL92" s="3">
        <v>0.4</v>
      </c>
      <c r="AM92" s="1" t="s">
        <v>204</v>
      </c>
      <c r="AN92" s="3">
        <v>144.4</v>
      </c>
      <c r="AO92" s="1" t="s">
        <v>62</v>
      </c>
      <c r="AP92" s="1" t="s">
        <v>62</v>
      </c>
      <c r="AQ92" s="1" t="s">
        <v>62</v>
      </c>
      <c r="AR92" s="1" t="s">
        <v>62</v>
      </c>
      <c r="AS92" s="1" t="s">
        <v>62</v>
      </c>
      <c r="AT92" s="1" t="s">
        <v>1973</v>
      </c>
      <c r="AU92" s="1" t="s">
        <v>1974</v>
      </c>
      <c r="AV92" s="1" t="s">
        <v>2489</v>
      </c>
      <c r="AW92" s="1" t="s">
        <v>61</v>
      </c>
      <c r="AX92" s="1" t="s">
        <v>63</v>
      </c>
      <c r="AY92" s="1" t="s">
        <v>2490</v>
      </c>
      <c r="AZ92" s="1" t="s">
        <v>2491</v>
      </c>
      <c r="BA92" s="1" t="s">
        <v>2491</v>
      </c>
      <c r="BB92" s="1" t="s">
        <v>2434</v>
      </c>
      <c r="BC92" s="1" t="s">
        <v>197</v>
      </c>
      <c r="BD92" s="1" t="s">
        <v>94</v>
      </c>
      <c r="BE92" s="1" t="s">
        <v>1978</v>
      </c>
      <c r="BF92" s="1" t="s">
        <v>64</v>
      </c>
      <c r="BG92" s="1" t="s">
        <v>61</v>
      </c>
      <c r="BH92" s="1" t="s">
        <v>648</v>
      </c>
    </row>
    <row r="93" spans="2:60" x14ac:dyDescent="0.3">
      <c r="B93" s="55">
        <f t="shared" si="25"/>
        <v>89</v>
      </c>
      <c r="C93" s="55" t="str">
        <f t="shared" si="26"/>
        <v>NRT</v>
      </c>
      <c r="D93" s="55" t="str">
        <f t="shared" si="23"/>
        <v>2025-09-04</v>
      </c>
      <c r="E93" s="55" t="str">
        <f t="shared" si="33"/>
        <v>82020038056</v>
      </c>
      <c r="F93" s="55" t="str">
        <f t="shared" si="34"/>
        <v>PJP029496049</v>
      </c>
      <c r="G93" s="53" t="str">
        <f t="shared" si="35"/>
        <v>안강민</v>
      </c>
      <c r="H93" s="53" t="str">
        <f t="shared" si="36"/>
        <v>목록(Manifest)</v>
      </c>
      <c r="I93" s="62">
        <f t="shared" si="37"/>
        <v>11.38</v>
      </c>
      <c r="J93" s="53" t="str">
        <f t="shared" si="27"/>
        <v>JAVIS (BRCH USA)</v>
      </c>
      <c r="K93" s="55">
        <f t="shared" si="38"/>
        <v>1</v>
      </c>
      <c r="L93" s="54">
        <f t="shared" si="39"/>
        <v>0.2</v>
      </c>
      <c r="M93" s="54">
        <f t="shared" si="40"/>
        <v>0.7</v>
      </c>
      <c r="N93" s="54">
        <f t="shared" si="41"/>
        <v>0.7</v>
      </c>
      <c r="O93" s="54">
        <f t="shared" si="28"/>
        <v>0.5</v>
      </c>
      <c r="P93" s="55" t="str">
        <f t="shared" si="29"/>
        <v>516284378956</v>
      </c>
      <c r="Q93" s="70">
        <f t="shared" si="30"/>
        <v>6510</v>
      </c>
      <c r="R93" s="58">
        <v>0</v>
      </c>
      <c r="S93" s="57">
        <f t="shared" si="24"/>
        <v>0</v>
      </c>
      <c r="T93" s="58">
        <v>0</v>
      </c>
      <c r="U93" s="58">
        <f>(IF(VLOOKUP(VLOOKUP(AN93,MAPPING!$B$16:$D$21,2,1),MAPPING!$C$16:$E$21,2,0)=7000,0,VLOOKUP(VLOOKUP(AN93,MAPPING!$B$16:$D$21,2,1),MAPPING!$C$16:$E$21,2,0)))</f>
        <v>0</v>
      </c>
      <c r="V93" s="58">
        <f>(K93*VLOOKUP(N93/K93,MAPPING!$B$23:$D$30,3,10))</f>
        <v>0</v>
      </c>
      <c r="W93" s="58">
        <f t="shared" si="31"/>
        <v>0</v>
      </c>
      <c r="X93" s="58">
        <f t="shared" si="32"/>
        <v>6510</v>
      </c>
      <c r="Y93" s="116">
        <f>ROUND(SUM(Q93:W93)/INVOICE!$I$5,2)</f>
        <v>4.67</v>
      </c>
      <c r="AA93" s="1" t="s">
        <v>349</v>
      </c>
      <c r="AB93" s="1" t="s">
        <v>93</v>
      </c>
      <c r="AC93" s="1" t="s">
        <v>2427</v>
      </c>
      <c r="AD93" s="1" t="s">
        <v>2492</v>
      </c>
      <c r="AE93" s="1" t="s">
        <v>2493</v>
      </c>
      <c r="AF93" s="1" t="s">
        <v>2494</v>
      </c>
      <c r="AG93" s="1" t="s">
        <v>2495</v>
      </c>
      <c r="AH93" s="1" t="s">
        <v>61</v>
      </c>
      <c r="AI93" s="2">
        <v>1</v>
      </c>
      <c r="AJ93" s="3">
        <v>0.2</v>
      </c>
      <c r="AK93" s="3">
        <v>0.7</v>
      </c>
      <c r="AL93" s="3">
        <v>0.7</v>
      </c>
      <c r="AM93" s="1" t="s">
        <v>204</v>
      </c>
      <c r="AN93" s="3">
        <v>11.38</v>
      </c>
      <c r="AO93" s="1" t="s">
        <v>62</v>
      </c>
      <c r="AP93" s="1" t="s">
        <v>62</v>
      </c>
      <c r="AQ93" s="1" t="s">
        <v>62</v>
      </c>
      <c r="AR93" s="1" t="s">
        <v>62</v>
      </c>
      <c r="AS93" s="1" t="s">
        <v>62</v>
      </c>
      <c r="AT93" s="1" t="s">
        <v>1973</v>
      </c>
      <c r="AU93" s="1" t="s">
        <v>1974</v>
      </c>
      <c r="AV93" s="1" t="s">
        <v>2496</v>
      </c>
      <c r="AW93" s="1" t="s">
        <v>61</v>
      </c>
      <c r="AX93" s="1" t="s">
        <v>63</v>
      </c>
      <c r="AY93" s="1" t="s">
        <v>2497</v>
      </c>
      <c r="AZ93" s="1" t="s">
        <v>2498</v>
      </c>
      <c r="BA93" s="1" t="s">
        <v>2498</v>
      </c>
      <c r="BB93" s="1" t="s">
        <v>2434</v>
      </c>
      <c r="BC93" s="1" t="s">
        <v>197</v>
      </c>
      <c r="BD93" s="1" t="s">
        <v>94</v>
      </c>
      <c r="BE93" s="1" t="s">
        <v>1978</v>
      </c>
      <c r="BF93" s="1" t="s">
        <v>64</v>
      </c>
      <c r="BG93" s="1" t="s">
        <v>61</v>
      </c>
      <c r="BH93" s="1" t="s">
        <v>648</v>
      </c>
    </row>
    <row r="94" spans="2:60" x14ac:dyDescent="0.3">
      <c r="B94" s="55">
        <f t="shared" si="25"/>
        <v>90</v>
      </c>
      <c r="C94" s="55" t="str">
        <f t="shared" si="26"/>
        <v>NRT</v>
      </c>
      <c r="D94" s="55" t="str">
        <f t="shared" si="23"/>
        <v>2025-09-04</v>
      </c>
      <c r="E94" s="55" t="str">
        <f t="shared" si="33"/>
        <v>82020038056</v>
      </c>
      <c r="F94" s="55" t="str">
        <f t="shared" si="34"/>
        <v>PJP029495938</v>
      </c>
      <c r="G94" s="53" t="str">
        <f t="shared" si="35"/>
        <v>허정록</v>
      </c>
      <c r="H94" s="53" t="str">
        <f t="shared" si="36"/>
        <v>목록(Manifest)</v>
      </c>
      <c r="I94" s="62">
        <f t="shared" si="37"/>
        <v>142.55000000000001</v>
      </c>
      <c r="J94" s="53" t="str">
        <f t="shared" si="27"/>
        <v>JAVIS (BRCH USA)</v>
      </c>
      <c r="K94" s="55">
        <f t="shared" si="38"/>
        <v>1</v>
      </c>
      <c r="L94" s="54">
        <f t="shared" si="39"/>
        <v>3.15</v>
      </c>
      <c r="M94" s="54">
        <f t="shared" si="40"/>
        <v>2.4</v>
      </c>
      <c r="N94" s="54">
        <f t="shared" si="41"/>
        <v>3.2</v>
      </c>
      <c r="O94" s="54">
        <f t="shared" si="28"/>
        <v>3.5</v>
      </c>
      <c r="P94" s="55" t="str">
        <f t="shared" si="29"/>
        <v>516284377840</v>
      </c>
      <c r="Q94" s="70">
        <f t="shared" si="30"/>
        <v>12570</v>
      </c>
      <c r="R94" s="58">
        <v>0</v>
      </c>
      <c r="S94" s="57">
        <f t="shared" si="24"/>
        <v>0</v>
      </c>
      <c r="T94" s="58">
        <v>0</v>
      </c>
      <c r="U94" s="58">
        <f>(IF(VLOOKUP(VLOOKUP(AN94,MAPPING!$B$16:$D$21,2,1),MAPPING!$C$16:$E$21,2,0)=7000,0,VLOOKUP(VLOOKUP(AN94,MAPPING!$B$16:$D$21,2,1),MAPPING!$C$16:$E$21,2,0)))</f>
        <v>0</v>
      </c>
      <c r="V94" s="58">
        <f>(K94*VLOOKUP(N94/K94,MAPPING!$B$23:$D$30,3,10))</f>
        <v>500</v>
      </c>
      <c r="W94" s="58">
        <f t="shared" si="31"/>
        <v>0</v>
      </c>
      <c r="X94" s="58">
        <f t="shared" si="32"/>
        <v>13070</v>
      </c>
      <c r="Y94" s="116">
        <f>ROUND(SUM(Q94:W94)/INVOICE!$I$5,2)</f>
        <v>9.3800000000000008</v>
      </c>
      <c r="AA94" s="1" t="s">
        <v>349</v>
      </c>
      <c r="AB94" s="1" t="s">
        <v>93</v>
      </c>
      <c r="AC94" s="1" t="s">
        <v>2427</v>
      </c>
      <c r="AD94" s="1" t="s">
        <v>2499</v>
      </c>
      <c r="AE94" s="1" t="s">
        <v>2500</v>
      </c>
      <c r="AF94" s="1" t="s">
        <v>2501</v>
      </c>
      <c r="AG94" s="1" t="s">
        <v>2502</v>
      </c>
      <c r="AH94" s="1" t="s">
        <v>61</v>
      </c>
      <c r="AI94" s="2">
        <v>1</v>
      </c>
      <c r="AJ94" s="3">
        <v>3.15</v>
      </c>
      <c r="AK94" s="3">
        <v>2.4</v>
      </c>
      <c r="AL94" s="3">
        <v>3.2</v>
      </c>
      <c r="AM94" s="1" t="s">
        <v>204</v>
      </c>
      <c r="AN94" s="3">
        <v>142.55000000000001</v>
      </c>
      <c r="AO94" s="1" t="s">
        <v>62</v>
      </c>
      <c r="AP94" s="1" t="s">
        <v>62</v>
      </c>
      <c r="AQ94" s="1" t="s">
        <v>62</v>
      </c>
      <c r="AR94" s="1" t="s">
        <v>62</v>
      </c>
      <c r="AS94" s="1" t="s">
        <v>62</v>
      </c>
      <c r="AT94" s="1" t="s">
        <v>1973</v>
      </c>
      <c r="AU94" s="1" t="s">
        <v>1974</v>
      </c>
      <c r="AV94" s="1" t="s">
        <v>2503</v>
      </c>
      <c r="AW94" s="1" t="s">
        <v>61</v>
      </c>
      <c r="AX94" s="1" t="s">
        <v>63</v>
      </c>
      <c r="AY94" s="1" t="s">
        <v>2504</v>
      </c>
      <c r="AZ94" s="1" t="s">
        <v>2505</v>
      </c>
      <c r="BA94" s="1" t="s">
        <v>2505</v>
      </c>
      <c r="BB94" s="1" t="s">
        <v>2434</v>
      </c>
      <c r="BC94" s="1" t="s">
        <v>197</v>
      </c>
      <c r="BD94" s="1" t="s">
        <v>94</v>
      </c>
      <c r="BE94" s="1" t="s">
        <v>1978</v>
      </c>
      <c r="BF94" s="1" t="s">
        <v>64</v>
      </c>
      <c r="BG94" s="1" t="s">
        <v>61</v>
      </c>
      <c r="BH94" s="1" t="s">
        <v>648</v>
      </c>
    </row>
    <row r="95" spans="2:60" x14ac:dyDescent="0.3">
      <c r="B95" s="55">
        <f t="shared" si="25"/>
        <v>91</v>
      </c>
      <c r="C95" s="55" t="str">
        <f t="shared" si="26"/>
        <v>NRT</v>
      </c>
      <c r="D95" s="55" t="str">
        <f t="shared" si="23"/>
        <v>2025-09-04</v>
      </c>
      <c r="E95" s="55" t="str">
        <f t="shared" si="33"/>
        <v>82020038056</v>
      </c>
      <c r="F95" s="55" t="str">
        <f t="shared" si="34"/>
        <v>PJP029496054</v>
      </c>
      <c r="G95" s="53" t="str">
        <f t="shared" si="35"/>
        <v>하난경</v>
      </c>
      <c r="H95" s="53" t="str">
        <f t="shared" si="36"/>
        <v>목록(Manifest)</v>
      </c>
      <c r="I95" s="62">
        <f t="shared" si="37"/>
        <v>62.65</v>
      </c>
      <c r="J95" s="53" t="str">
        <f t="shared" si="27"/>
        <v>JAVIS (BRCH USA)</v>
      </c>
      <c r="K95" s="55">
        <f t="shared" si="38"/>
        <v>1</v>
      </c>
      <c r="L95" s="54">
        <f t="shared" si="39"/>
        <v>1.05</v>
      </c>
      <c r="M95" s="54">
        <f t="shared" si="40"/>
        <v>5</v>
      </c>
      <c r="N95" s="54">
        <f t="shared" si="41"/>
        <v>5</v>
      </c>
      <c r="O95" s="54">
        <f t="shared" si="28"/>
        <v>1.5</v>
      </c>
      <c r="P95" s="55" t="str">
        <f t="shared" si="29"/>
        <v>516284379004</v>
      </c>
      <c r="Q95" s="70">
        <f t="shared" si="30"/>
        <v>8530</v>
      </c>
      <c r="R95" s="58">
        <v>0</v>
      </c>
      <c r="S95" s="57">
        <f t="shared" si="24"/>
        <v>0</v>
      </c>
      <c r="T95" s="58">
        <v>0</v>
      </c>
      <c r="U95" s="58">
        <f>(IF(VLOOKUP(VLOOKUP(AN95,MAPPING!$B$16:$D$21,2,1),MAPPING!$C$16:$E$21,2,0)=7000,0,VLOOKUP(VLOOKUP(AN95,MAPPING!$B$16:$D$21,2,1),MAPPING!$C$16:$E$21,2,0)))</f>
        <v>0</v>
      </c>
      <c r="V95" s="58">
        <f>(K95*VLOOKUP(N95/K95,MAPPING!$B$23:$D$30,3,10))</f>
        <v>500</v>
      </c>
      <c r="W95" s="58">
        <f t="shared" si="31"/>
        <v>0</v>
      </c>
      <c r="X95" s="58">
        <f t="shared" si="32"/>
        <v>9030</v>
      </c>
      <c r="Y95" s="116">
        <f>ROUND(SUM(Q95:W95)/INVOICE!$I$5,2)</f>
        <v>6.48</v>
      </c>
      <c r="AA95" s="1" t="s">
        <v>349</v>
      </c>
      <c r="AB95" s="1" t="s">
        <v>93</v>
      </c>
      <c r="AC95" s="1" t="s">
        <v>2427</v>
      </c>
      <c r="AD95" s="1" t="s">
        <v>2506</v>
      </c>
      <c r="AE95" s="1" t="s">
        <v>2507</v>
      </c>
      <c r="AF95" s="1" t="s">
        <v>2508</v>
      </c>
      <c r="AG95" s="1" t="s">
        <v>2509</v>
      </c>
      <c r="AH95" s="1" t="s">
        <v>61</v>
      </c>
      <c r="AI95" s="2">
        <v>1</v>
      </c>
      <c r="AJ95" s="3">
        <v>1.05</v>
      </c>
      <c r="AK95" s="3">
        <v>5</v>
      </c>
      <c r="AL95" s="3">
        <v>5</v>
      </c>
      <c r="AM95" s="1" t="s">
        <v>204</v>
      </c>
      <c r="AN95" s="3">
        <v>62.65</v>
      </c>
      <c r="AO95" s="1" t="s">
        <v>62</v>
      </c>
      <c r="AP95" s="1" t="s">
        <v>62</v>
      </c>
      <c r="AQ95" s="1" t="s">
        <v>62</v>
      </c>
      <c r="AR95" s="1" t="s">
        <v>62</v>
      </c>
      <c r="AS95" s="1" t="s">
        <v>62</v>
      </c>
      <c r="AT95" s="1" t="s">
        <v>1973</v>
      </c>
      <c r="AU95" s="1" t="s">
        <v>1974</v>
      </c>
      <c r="AV95" s="1" t="s">
        <v>2510</v>
      </c>
      <c r="AW95" s="1" t="s">
        <v>61</v>
      </c>
      <c r="AX95" s="1" t="s">
        <v>63</v>
      </c>
      <c r="AY95" s="1" t="s">
        <v>2511</v>
      </c>
      <c r="AZ95" s="1" t="s">
        <v>2512</v>
      </c>
      <c r="BA95" s="1" t="s">
        <v>2512</v>
      </c>
      <c r="BB95" s="1" t="s">
        <v>2434</v>
      </c>
      <c r="BC95" s="1" t="s">
        <v>197</v>
      </c>
      <c r="BD95" s="1" t="s">
        <v>94</v>
      </c>
      <c r="BE95" s="1" t="s">
        <v>1978</v>
      </c>
      <c r="BF95" s="1" t="s">
        <v>64</v>
      </c>
      <c r="BG95" s="1" t="s">
        <v>61</v>
      </c>
      <c r="BH95" s="1" t="s">
        <v>648</v>
      </c>
    </row>
    <row r="96" spans="2:60" x14ac:dyDescent="0.3">
      <c r="B96" s="55">
        <f t="shared" si="25"/>
        <v>92</v>
      </c>
      <c r="C96" s="55" t="str">
        <f t="shared" si="26"/>
        <v>NRT</v>
      </c>
      <c r="D96" s="55" t="str">
        <f t="shared" si="23"/>
        <v>2025-09-04</v>
      </c>
      <c r="E96" s="55" t="str">
        <f t="shared" si="33"/>
        <v>82020038056</v>
      </c>
      <c r="F96" s="55" t="str">
        <f t="shared" si="34"/>
        <v>PJP029495919</v>
      </c>
      <c r="G96" s="53" t="str">
        <f t="shared" si="35"/>
        <v>김종송</v>
      </c>
      <c r="H96" s="53" t="str">
        <f t="shared" si="36"/>
        <v>일반(목록배제,Normal-Manifest Exception)</v>
      </c>
      <c r="I96" s="62">
        <f t="shared" si="37"/>
        <v>28.6</v>
      </c>
      <c r="J96" s="53" t="str">
        <f t="shared" si="27"/>
        <v>JAVIS (BRCH USA)</v>
      </c>
      <c r="K96" s="55">
        <f t="shared" si="38"/>
        <v>1</v>
      </c>
      <c r="L96" s="54">
        <f t="shared" si="39"/>
        <v>0.2</v>
      </c>
      <c r="M96" s="54">
        <f t="shared" si="40"/>
        <v>0.7</v>
      </c>
      <c r="N96" s="54">
        <f t="shared" si="41"/>
        <v>0.7</v>
      </c>
      <c r="O96" s="54">
        <f t="shared" si="28"/>
        <v>0.5</v>
      </c>
      <c r="P96" s="55" t="str">
        <f t="shared" si="29"/>
        <v>516284377652</v>
      </c>
      <c r="Q96" s="70">
        <f t="shared" si="30"/>
        <v>6510</v>
      </c>
      <c r="R96" s="58">
        <v>0</v>
      </c>
      <c r="S96" s="57">
        <f t="shared" si="24"/>
        <v>0</v>
      </c>
      <c r="T96" s="58">
        <v>0</v>
      </c>
      <c r="U96" s="58">
        <f>(IF(VLOOKUP(VLOOKUP(AN96,MAPPING!$B$16:$D$21,2,1),MAPPING!$C$16:$E$21,2,0)=7000,0,VLOOKUP(VLOOKUP(AN96,MAPPING!$B$16:$D$21,2,1),MAPPING!$C$16:$E$21,2,0)))</f>
        <v>0</v>
      </c>
      <c r="V96" s="58">
        <f>(K96*VLOOKUP(N96/K96,MAPPING!$B$23:$D$30,3,10))</f>
        <v>0</v>
      </c>
      <c r="W96" s="58">
        <f t="shared" si="31"/>
        <v>0</v>
      </c>
      <c r="X96" s="58">
        <f t="shared" si="32"/>
        <v>6510</v>
      </c>
      <c r="Y96" s="116">
        <f>ROUND(SUM(Q96:W96)/INVOICE!$I$5,2)</f>
        <v>4.67</v>
      </c>
      <c r="AA96" s="1" t="s">
        <v>349</v>
      </c>
      <c r="AB96" s="1" t="s">
        <v>93</v>
      </c>
      <c r="AC96" s="1" t="s">
        <v>2427</v>
      </c>
      <c r="AD96" s="1" t="s">
        <v>2513</v>
      </c>
      <c r="AE96" s="1" t="s">
        <v>2514</v>
      </c>
      <c r="AF96" s="1" t="s">
        <v>2515</v>
      </c>
      <c r="AG96" s="1" t="s">
        <v>2516</v>
      </c>
      <c r="AH96" s="1" t="s">
        <v>61</v>
      </c>
      <c r="AI96" s="2">
        <v>1</v>
      </c>
      <c r="AJ96" s="3">
        <v>0.2</v>
      </c>
      <c r="AK96" s="3">
        <v>0.7</v>
      </c>
      <c r="AL96" s="3">
        <v>0.7</v>
      </c>
      <c r="AM96" s="1" t="s">
        <v>66</v>
      </c>
      <c r="AN96" s="3">
        <v>28.6</v>
      </c>
      <c r="AO96" s="1" t="s">
        <v>62</v>
      </c>
      <c r="AP96" s="1" t="s">
        <v>62</v>
      </c>
      <c r="AQ96" s="1" t="s">
        <v>62</v>
      </c>
      <c r="AR96" s="1" t="s">
        <v>62</v>
      </c>
      <c r="AS96" s="1" t="s">
        <v>62</v>
      </c>
      <c r="AT96" s="1" t="s">
        <v>1973</v>
      </c>
      <c r="AU96" s="1" t="s">
        <v>1974</v>
      </c>
      <c r="AV96" s="1" t="s">
        <v>2002</v>
      </c>
      <c r="AW96" s="1" t="s">
        <v>61</v>
      </c>
      <c r="AX96" s="1" t="s">
        <v>63</v>
      </c>
      <c r="AY96" s="1" t="s">
        <v>2517</v>
      </c>
      <c r="AZ96" s="1" t="s">
        <v>2518</v>
      </c>
      <c r="BA96" s="1" t="s">
        <v>2518</v>
      </c>
      <c r="BB96" s="1" t="s">
        <v>2434</v>
      </c>
      <c r="BC96" s="1" t="s">
        <v>197</v>
      </c>
      <c r="BD96" s="1" t="s">
        <v>94</v>
      </c>
      <c r="BE96" s="1" t="s">
        <v>1978</v>
      </c>
      <c r="BF96" s="1" t="s">
        <v>64</v>
      </c>
      <c r="BG96" s="1" t="s">
        <v>61</v>
      </c>
      <c r="BH96" s="1" t="s">
        <v>648</v>
      </c>
    </row>
    <row r="97" spans="2:60" x14ac:dyDescent="0.3">
      <c r="B97" s="55">
        <f t="shared" si="25"/>
        <v>93</v>
      </c>
      <c r="C97" s="55" t="str">
        <f t="shared" si="26"/>
        <v>NRT</v>
      </c>
      <c r="D97" s="55" t="str">
        <f t="shared" si="23"/>
        <v>2025-09-04</v>
      </c>
      <c r="E97" s="55" t="str">
        <f t="shared" si="33"/>
        <v>82020038056</v>
      </c>
      <c r="F97" s="55" t="str">
        <f t="shared" si="34"/>
        <v>PJP029495944</v>
      </c>
      <c r="G97" s="53" t="str">
        <f t="shared" si="35"/>
        <v>이수강</v>
      </c>
      <c r="H97" s="53" t="str">
        <f t="shared" si="36"/>
        <v>목록(Manifest)</v>
      </c>
      <c r="I97" s="62">
        <f t="shared" si="37"/>
        <v>125.3</v>
      </c>
      <c r="J97" s="53" t="str">
        <f t="shared" si="27"/>
        <v>JAVIS (BRCH USA)</v>
      </c>
      <c r="K97" s="55">
        <f t="shared" si="38"/>
        <v>1</v>
      </c>
      <c r="L97" s="54">
        <f t="shared" si="39"/>
        <v>0.8</v>
      </c>
      <c r="M97" s="54">
        <f t="shared" si="40"/>
        <v>1</v>
      </c>
      <c r="N97" s="54">
        <f t="shared" si="41"/>
        <v>1</v>
      </c>
      <c r="O97" s="54">
        <f t="shared" si="28"/>
        <v>1</v>
      </c>
      <c r="P97" s="55" t="str">
        <f t="shared" si="29"/>
        <v>516284377906</v>
      </c>
      <c r="Q97" s="70">
        <f t="shared" si="30"/>
        <v>7520</v>
      </c>
      <c r="R97" s="58">
        <v>0</v>
      </c>
      <c r="S97" s="57">
        <f t="shared" si="24"/>
        <v>0</v>
      </c>
      <c r="T97" s="58">
        <v>0</v>
      </c>
      <c r="U97" s="58">
        <f>(IF(VLOOKUP(VLOOKUP(AN97,MAPPING!$B$16:$D$21,2,1),MAPPING!$C$16:$E$21,2,0)=7000,0,VLOOKUP(VLOOKUP(AN97,MAPPING!$B$16:$D$21,2,1),MAPPING!$C$16:$E$21,2,0)))</f>
        <v>0</v>
      </c>
      <c r="V97" s="58">
        <f>(K97*VLOOKUP(N97/K97,MAPPING!$B$23:$D$30,3,10))</f>
        <v>0</v>
      </c>
      <c r="W97" s="58">
        <f t="shared" si="31"/>
        <v>0</v>
      </c>
      <c r="X97" s="58">
        <f t="shared" si="32"/>
        <v>7520</v>
      </c>
      <c r="Y97" s="116">
        <f>ROUND(SUM(Q97:W97)/INVOICE!$I$5,2)</f>
        <v>5.39</v>
      </c>
      <c r="AA97" s="1" t="s">
        <v>349</v>
      </c>
      <c r="AB97" s="1" t="s">
        <v>93</v>
      </c>
      <c r="AC97" s="1" t="s">
        <v>2427</v>
      </c>
      <c r="AD97" s="1" t="s">
        <v>2519</v>
      </c>
      <c r="AE97" s="1" t="s">
        <v>2520</v>
      </c>
      <c r="AF97" s="1" t="s">
        <v>2521</v>
      </c>
      <c r="AG97" s="1" t="s">
        <v>2522</v>
      </c>
      <c r="AH97" s="1" t="s">
        <v>61</v>
      </c>
      <c r="AI97" s="2">
        <v>1</v>
      </c>
      <c r="AJ97" s="3">
        <v>0.8</v>
      </c>
      <c r="AK97" s="3">
        <v>1</v>
      </c>
      <c r="AL97" s="3">
        <v>1</v>
      </c>
      <c r="AM97" s="1" t="s">
        <v>204</v>
      </c>
      <c r="AN97" s="3">
        <v>125.3</v>
      </c>
      <c r="AO97" s="1" t="s">
        <v>62</v>
      </c>
      <c r="AP97" s="1" t="s">
        <v>62</v>
      </c>
      <c r="AQ97" s="1" t="s">
        <v>62</v>
      </c>
      <c r="AR97" s="1" t="s">
        <v>62</v>
      </c>
      <c r="AS97" s="1" t="s">
        <v>62</v>
      </c>
      <c r="AT97" s="1" t="s">
        <v>1973</v>
      </c>
      <c r="AU97" s="1" t="s">
        <v>1974</v>
      </c>
      <c r="AV97" s="1" t="s">
        <v>2523</v>
      </c>
      <c r="AW97" s="1" t="s">
        <v>61</v>
      </c>
      <c r="AX97" s="1" t="s">
        <v>63</v>
      </c>
      <c r="AY97" s="1" t="s">
        <v>2524</v>
      </c>
      <c r="AZ97" s="1" t="s">
        <v>2525</v>
      </c>
      <c r="BA97" s="1" t="s">
        <v>2525</v>
      </c>
      <c r="BB97" s="1" t="s">
        <v>2434</v>
      </c>
      <c r="BC97" s="1" t="s">
        <v>197</v>
      </c>
      <c r="BD97" s="1" t="s">
        <v>94</v>
      </c>
      <c r="BE97" s="1" t="s">
        <v>1978</v>
      </c>
      <c r="BF97" s="1" t="s">
        <v>64</v>
      </c>
      <c r="BG97" s="1" t="s">
        <v>61</v>
      </c>
      <c r="BH97" s="1" t="s">
        <v>648</v>
      </c>
    </row>
    <row r="98" spans="2:60" x14ac:dyDescent="0.3">
      <c r="B98" s="55">
        <f t="shared" si="25"/>
        <v>94</v>
      </c>
      <c r="C98" s="55" t="str">
        <f t="shared" si="26"/>
        <v>NRT</v>
      </c>
      <c r="D98" s="55" t="str">
        <f t="shared" si="23"/>
        <v>2025-09-04</v>
      </c>
      <c r="E98" s="55" t="str">
        <f t="shared" si="33"/>
        <v>82020038056</v>
      </c>
      <c r="F98" s="55" t="str">
        <f t="shared" si="34"/>
        <v>PJP029495660</v>
      </c>
      <c r="G98" s="53" t="str">
        <f t="shared" si="35"/>
        <v>구희수</v>
      </c>
      <c r="H98" s="53" t="str">
        <f t="shared" si="36"/>
        <v>목록(Manifest)</v>
      </c>
      <c r="I98" s="62">
        <f t="shared" si="37"/>
        <v>9.58</v>
      </c>
      <c r="J98" s="53" t="str">
        <f t="shared" si="27"/>
        <v>JAVIS (BRCH USA)</v>
      </c>
      <c r="K98" s="55">
        <f t="shared" si="38"/>
        <v>1</v>
      </c>
      <c r="L98" s="54">
        <f t="shared" si="39"/>
        <v>0.25</v>
      </c>
      <c r="M98" s="54">
        <f t="shared" si="40"/>
        <v>1.2</v>
      </c>
      <c r="N98" s="54">
        <f t="shared" si="41"/>
        <v>1.2</v>
      </c>
      <c r="O98" s="54">
        <f t="shared" si="28"/>
        <v>0.5</v>
      </c>
      <c r="P98" s="55" t="str">
        <f t="shared" si="29"/>
        <v>516284375062</v>
      </c>
      <c r="Q98" s="70">
        <f t="shared" si="30"/>
        <v>6510</v>
      </c>
      <c r="R98" s="58">
        <v>0</v>
      </c>
      <c r="S98" s="57">
        <f t="shared" si="24"/>
        <v>0</v>
      </c>
      <c r="T98" s="58">
        <v>0</v>
      </c>
      <c r="U98" s="58">
        <f>(IF(VLOOKUP(VLOOKUP(AN98,MAPPING!$B$16:$D$21,2,1),MAPPING!$C$16:$E$21,2,0)=7000,0,VLOOKUP(VLOOKUP(AN98,MAPPING!$B$16:$D$21,2,1),MAPPING!$C$16:$E$21,2,0)))</f>
        <v>0</v>
      </c>
      <c r="V98" s="58">
        <f>(K98*VLOOKUP(N98/K98,MAPPING!$B$23:$D$30,3,10))</f>
        <v>0</v>
      </c>
      <c r="W98" s="58">
        <f t="shared" si="31"/>
        <v>0</v>
      </c>
      <c r="X98" s="58">
        <f t="shared" si="32"/>
        <v>6510</v>
      </c>
      <c r="Y98" s="116">
        <f>ROUND(SUM(Q98:W98)/INVOICE!$I$5,2)</f>
        <v>4.67</v>
      </c>
      <c r="AA98" s="1" t="s">
        <v>349</v>
      </c>
      <c r="AB98" s="1" t="s">
        <v>93</v>
      </c>
      <c r="AC98" s="1" t="s">
        <v>2427</v>
      </c>
      <c r="AD98" s="1" t="s">
        <v>2526</v>
      </c>
      <c r="AE98" s="1" t="s">
        <v>2527</v>
      </c>
      <c r="AF98" s="1" t="s">
        <v>2528</v>
      </c>
      <c r="AG98" s="1" t="s">
        <v>2529</v>
      </c>
      <c r="AH98" s="1" t="s">
        <v>61</v>
      </c>
      <c r="AI98" s="2">
        <v>1</v>
      </c>
      <c r="AJ98" s="3">
        <v>0.25</v>
      </c>
      <c r="AK98" s="3">
        <v>1.2</v>
      </c>
      <c r="AL98" s="3">
        <v>1.2</v>
      </c>
      <c r="AM98" s="1" t="s">
        <v>204</v>
      </c>
      <c r="AN98" s="3">
        <v>9.58</v>
      </c>
      <c r="AO98" s="1" t="s">
        <v>62</v>
      </c>
      <c r="AP98" s="1" t="s">
        <v>62</v>
      </c>
      <c r="AQ98" s="1" t="s">
        <v>62</v>
      </c>
      <c r="AR98" s="1" t="s">
        <v>62</v>
      </c>
      <c r="AS98" s="1" t="s">
        <v>62</v>
      </c>
      <c r="AT98" s="1" t="s">
        <v>1973</v>
      </c>
      <c r="AU98" s="1" t="s">
        <v>1974</v>
      </c>
      <c r="AV98" s="1" t="s">
        <v>2510</v>
      </c>
      <c r="AW98" s="1" t="s">
        <v>61</v>
      </c>
      <c r="AX98" s="1" t="s">
        <v>63</v>
      </c>
      <c r="AY98" s="1" t="s">
        <v>2530</v>
      </c>
      <c r="AZ98" s="1" t="s">
        <v>2531</v>
      </c>
      <c r="BA98" s="1" t="s">
        <v>2531</v>
      </c>
      <c r="BB98" s="1" t="s">
        <v>2434</v>
      </c>
      <c r="BC98" s="1" t="s">
        <v>197</v>
      </c>
      <c r="BD98" s="1" t="s">
        <v>94</v>
      </c>
      <c r="BE98" s="1" t="s">
        <v>1978</v>
      </c>
      <c r="BF98" s="1" t="s">
        <v>64</v>
      </c>
      <c r="BG98" s="1" t="s">
        <v>61</v>
      </c>
      <c r="BH98" s="1" t="s">
        <v>648</v>
      </c>
    </row>
    <row r="99" spans="2:60" x14ac:dyDescent="0.3">
      <c r="B99" s="55">
        <f t="shared" si="25"/>
        <v>95</v>
      </c>
      <c r="C99" s="55" t="str">
        <f t="shared" si="26"/>
        <v>NRT</v>
      </c>
      <c r="D99" s="55" t="str">
        <f t="shared" si="23"/>
        <v>2025-09-04</v>
      </c>
      <c r="E99" s="55" t="str">
        <f t="shared" si="33"/>
        <v>82020038056</v>
      </c>
      <c r="F99" s="55" t="str">
        <f t="shared" si="34"/>
        <v>PJP029495939</v>
      </c>
      <c r="G99" s="53" t="str">
        <f t="shared" si="35"/>
        <v>강송희</v>
      </c>
      <c r="H99" s="53" t="str">
        <f t="shared" si="36"/>
        <v>목록(Manifest)</v>
      </c>
      <c r="I99" s="62">
        <f t="shared" si="37"/>
        <v>113.54</v>
      </c>
      <c r="J99" s="53" t="str">
        <f t="shared" si="27"/>
        <v>JAVIS (BRCH USA)</v>
      </c>
      <c r="K99" s="55">
        <f t="shared" si="38"/>
        <v>1</v>
      </c>
      <c r="L99" s="54">
        <f t="shared" si="39"/>
        <v>0.25</v>
      </c>
      <c r="M99" s="54">
        <f t="shared" si="40"/>
        <v>0.5</v>
      </c>
      <c r="N99" s="54">
        <f t="shared" si="41"/>
        <v>0.5</v>
      </c>
      <c r="O99" s="54">
        <f t="shared" si="28"/>
        <v>0.5</v>
      </c>
      <c r="P99" s="55" t="str">
        <f t="shared" si="29"/>
        <v>516284377851</v>
      </c>
      <c r="Q99" s="70">
        <f t="shared" si="30"/>
        <v>6510</v>
      </c>
      <c r="R99" s="58">
        <v>0</v>
      </c>
      <c r="S99" s="57">
        <f t="shared" si="24"/>
        <v>0</v>
      </c>
      <c r="T99" s="58">
        <v>0</v>
      </c>
      <c r="U99" s="58">
        <f>(IF(VLOOKUP(VLOOKUP(AN99,MAPPING!$B$16:$D$21,2,1),MAPPING!$C$16:$E$21,2,0)=7000,0,VLOOKUP(VLOOKUP(AN99,MAPPING!$B$16:$D$21,2,1),MAPPING!$C$16:$E$21,2,0)))</f>
        <v>0</v>
      </c>
      <c r="V99" s="58">
        <f>(K99*VLOOKUP(N99/K99,MAPPING!$B$23:$D$30,3,10))</f>
        <v>0</v>
      </c>
      <c r="W99" s="58">
        <f t="shared" si="31"/>
        <v>0</v>
      </c>
      <c r="X99" s="58">
        <f t="shared" si="32"/>
        <v>6510</v>
      </c>
      <c r="Y99" s="116">
        <f>ROUND(SUM(Q99:W99)/INVOICE!$I$5,2)</f>
        <v>4.67</v>
      </c>
      <c r="AA99" s="1" t="s">
        <v>349</v>
      </c>
      <c r="AB99" s="1" t="s">
        <v>93</v>
      </c>
      <c r="AC99" s="1" t="s">
        <v>2427</v>
      </c>
      <c r="AD99" s="1" t="s">
        <v>2532</v>
      </c>
      <c r="AE99" s="1" t="s">
        <v>2126</v>
      </c>
      <c r="AF99" s="1" t="s">
        <v>2127</v>
      </c>
      <c r="AG99" s="1" t="s">
        <v>941</v>
      </c>
      <c r="AH99" s="1" t="s">
        <v>61</v>
      </c>
      <c r="AI99" s="2">
        <v>1</v>
      </c>
      <c r="AJ99" s="3">
        <v>0.25</v>
      </c>
      <c r="AK99" s="3">
        <v>0.5</v>
      </c>
      <c r="AL99" s="3">
        <v>0.5</v>
      </c>
      <c r="AM99" s="1" t="s">
        <v>204</v>
      </c>
      <c r="AN99" s="3">
        <v>113.54</v>
      </c>
      <c r="AO99" s="1" t="s">
        <v>62</v>
      </c>
      <c r="AP99" s="1" t="s">
        <v>62</v>
      </c>
      <c r="AQ99" s="1" t="s">
        <v>62</v>
      </c>
      <c r="AR99" s="1" t="s">
        <v>62</v>
      </c>
      <c r="AS99" s="1" t="s">
        <v>62</v>
      </c>
      <c r="AT99" s="1" t="s">
        <v>1973</v>
      </c>
      <c r="AU99" s="1" t="s">
        <v>1974</v>
      </c>
      <c r="AV99" s="1" t="s">
        <v>2128</v>
      </c>
      <c r="AW99" s="1" t="s">
        <v>61</v>
      </c>
      <c r="AX99" s="1" t="s">
        <v>63</v>
      </c>
      <c r="AY99" s="1" t="s">
        <v>2533</v>
      </c>
      <c r="AZ99" s="1" t="s">
        <v>2534</v>
      </c>
      <c r="BA99" s="1" t="s">
        <v>2534</v>
      </c>
      <c r="BB99" s="1" t="s">
        <v>2434</v>
      </c>
      <c r="BC99" s="1" t="s">
        <v>197</v>
      </c>
      <c r="BD99" s="1" t="s">
        <v>94</v>
      </c>
      <c r="BE99" s="1" t="s">
        <v>1978</v>
      </c>
      <c r="BF99" s="1" t="s">
        <v>64</v>
      </c>
      <c r="BG99" s="1" t="s">
        <v>61</v>
      </c>
      <c r="BH99" s="1" t="s">
        <v>648</v>
      </c>
    </row>
    <row r="100" spans="2:60" x14ac:dyDescent="0.3">
      <c r="B100" s="55">
        <f t="shared" si="25"/>
        <v>96</v>
      </c>
      <c r="C100" s="55" t="str">
        <f t="shared" si="26"/>
        <v>NRT</v>
      </c>
      <c r="D100" s="55" t="str">
        <f t="shared" si="23"/>
        <v>2025-09-04</v>
      </c>
      <c r="E100" s="55" t="str">
        <f t="shared" si="33"/>
        <v>82020038056</v>
      </c>
      <c r="F100" s="55" t="str">
        <f t="shared" si="34"/>
        <v>PJP029495188</v>
      </c>
      <c r="G100" s="53" t="str">
        <f t="shared" si="35"/>
        <v>박태환</v>
      </c>
      <c r="H100" s="53" t="str">
        <f t="shared" si="36"/>
        <v>목록(Manifest)</v>
      </c>
      <c r="I100" s="62">
        <f t="shared" si="37"/>
        <v>63.65</v>
      </c>
      <c r="J100" s="53" t="str">
        <f t="shared" si="27"/>
        <v>JAVIS (BRCH USA)</v>
      </c>
      <c r="K100" s="55">
        <f t="shared" si="38"/>
        <v>1</v>
      </c>
      <c r="L100" s="54">
        <f t="shared" si="39"/>
        <v>1.2</v>
      </c>
      <c r="M100" s="54">
        <f t="shared" si="40"/>
        <v>5.2</v>
      </c>
      <c r="N100" s="54">
        <f t="shared" si="41"/>
        <v>5.5</v>
      </c>
      <c r="O100" s="54">
        <f t="shared" si="28"/>
        <v>1.5</v>
      </c>
      <c r="P100" s="55" t="str">
        <f t="shared" si="29"/>
        <v>516284370346</v>
      </c>
      <c r="Q100" s="70">
        <f t="shared" si="30"/>
        <v>8530</v>
      </c>
      <c r="R100" s="58">
        <v>0</v>
      </c>
      <c r="S100" s="57">
        <f t="shared" si="24"/>
        <v>0</v>
      </c>
      <c r="T100" s="58">
        <v>0</v>
      </c>
      <c r="U100" s="58">
        <f>(IF(VLOOKUP(VLOOKUP(AN100,MAPPING!$B$16:$D$21,2,1),MAPPING!$C$16:$E$21,2,0)=7000,0,VLOOKUP(VLOOKUP(AN100,MAPPING!$B$16:$D$21,2,1),MAPPING!$C$16:$E$21,2,0)))</f>
        <v>0</v>
      </c>
      <c r="V100" s="58">
        <f>(K100*VLOOKUP(N100/K100,MAPPING!$B$23:$D$30,3,10))</f>
        <v>1000</v>
      </c>
      <c r="W100" s="58">
        <f t="shared" si="31"/>
        <v>0</v>
      </c>
      <c r="X100" s="58">
        <f t="shared" si="32"/>
        <v>9530</v>
      </c>
      <c r="Y100" s="116">
        <f>ROUND(SUM(Q100:W100)/INVOICE!$I$5,2)</f>
        <v>6.84</v>
      </c>
      <c r="AA100" s="1" t="s">
        <v>349</v>
      </c>
      <c r="AB100" s="1" t="s">
        <v>93</v>
      </c>
      <c r="AC100" s="1" t="s">
        <v>2427</v>
      </c>
      <c r="AD100" s="1" t="s">
        <v>2535</v>
      </c>
      <c r="AE100" s="1" t="s">
        <v>2536</v>
      </c>
      <c r="AF100" s="1" t="s">
        <v>2537</v>
      </c>
      <c r="AG100" s="1" t="s">
        <v>2538</v>
      </c>
      <c r="AH100" s="1" t="s">
        <v>61</v>
      </c>
      <c r="AI100" s="2">
        <v>1</v>
      </c>
      <c r="AJ100" s="3">
        <v>1.2</v>
      </c>
      <c r="AK100" s="3">
        <v>5.2</v>
      </c>
      <c r="AL100" s="3">
        <v>5.5</v>
      </c>
      <c r="AM100" s="1" t="s">
        <v>204</v>
      </c>
      <c r="AN100" s="3">
        <v>63.65</v>
      </c>
      <c r="AO100" s="1" t="s">
        <v>62</v>
      </c>
      <c r="AP100" s="1" t="s">
        <v>62</v>
      </c>
      <c r="AQ100" s="1" t="s">
        <v>62</v>
      </c>
      <c r="AR100" s="1" t="s">
        <v>62</v>
      </c>
      <c r="AS100" s="1" t="s">
        <v>62</v>
      </c>
      <c r="AT100" s="1" t="s">
        <v>1973</v>
      </c>
      <c r="AU100" s="1" t="s">
        <v>1974</v>
      </c>
      <c r="AV100" s="1" t="s">
        <v>1995</v>
      </c>
      <c r="AW100" s="1" t="s">
        <v>61</v>
      </c>
      <c r="AX100" s="1" t="s">
        <v>63</v>
      </c>
      <c r="AY100" s="1" t="s">
        <v>2539</v>
      </c>
      <c r="AZ100" s="1" t="s">
        <v>2540</v>
      </c>
      <c r="BA100" s="1" t="s">
        <v>2540</v>
      </c>
      <c r="BB100" s="1" t="s">
        <v>2434</v>
      </c>
      <c r="BC100" s="1" t="s">
        <v>197</v>
      </c>
      <c r="BD100" s="1" t="s">
        <v>94</v>
      </c>
      <c r="BE100" s="1" t="s">
        <v>1978</v>
      </c>
      <c r="BF100" s="1" t="s">
        <v>64</v>
      </c>
      <c r="BG100" s="1" t="s">
        <v>61</v>
      </c>
      <c r="BH100" s="1" t="s">
        <v>648</v>
      </c>
    </row>
    <row r="101" spans="2:60" x14ac:dyDescent="0.3">
      <c r="B101" s="55">
        <f t="shared" si="25"/>
        <v>97</v>
      </c>
      <c r="C101" s="55" t="str">
        <f t="shared" si="26"/>
        <v>NRT</v>
      </c>
      <c r="D101" s="55" t="str">
        <f t="shared" si="23"/>
        <v>2025-09-04</v>
      </c>
      <c r="E101" s="55" t="str">
        <f t="shared" si="33"/>
        <v>82020038056</v>
      </c>
      <c r="F101" s="55" t="str">
        <f t="shared" si="34"/>
        <v>PJP029495710</v>
      </c>
      <c r="G101" s="53" t="str">
        <f t="shared" si="35"/>
        <v>김유정</v>
      </c>
      <c r="H101" s="53" t="str">
        <f t="shared" si="36"/>
        <v>식물검역(Plants Inspection)</v>
      </c>
      <c r="I101" s="62">
        <f t="shared" si="37"/>
        <v>54.76</v>
      </c>
      <c r="J101" s="53" t="str">
        <f t="shared" si="27"/>
        <v>JAVIS (BRCH USA)</v>
      </c>
      <c r="K101" s="55">
        <f t="shared" si="38"/>
        <v>1</v>
      </c>
      <c r="L101" s="54">
        <f t="shared" si="39"/>
        <v>1.85</v>
      </c>
      <c r="M101" s="54">
        <f t="shared" si="40"/>
        <v>3.9</v>
      </c>
      <c r="N101" s="54">
        <f t="shared" si="41"/>
        <v>3.9</v>
      </c>
      <c r="O101" s="54">
        <f t="shared" si="28"/>
        <v>2</v>
      </c>
      <c r="P101" s="55" t="str">
        <f t="shared" si="29"/>
        <v>516284375563</v>
      </c>
      <c r="Q101" s="70">
        <f t="shared" si="30"/>
        <v>9540</v>
      </c>
      <c r="R101" s="58">
        <v>0</v>
      </c>
      <c r="S101" s="57">
        <f t="shared" si="24"/>
        <v>0</v>
      </c>
      <c r="T101" s="58">
        <v>0</v>
      </c>
      <c r="U101" s="58">
        <f>(IF(VLOOKUP(VLOOKUP(AN101,MAPPING!$B$16:$D$21,2,1),MAPPING!$C$16:$E$21,2,0)=7000,0,VLOOKUP(VLOOKUP(AN101,MAPPING!$B$16:$D$21,2,1),MAPPING!$C$16:$E$21,2,0)))</f>
        <v>0</v>
      </c>
      <c r="V101" s="58">
        <f>(K101*VLOOKUP(N101/K101,MAPPING!$B$23:$D$30,3,10))</f>
        <v>500</v>
      </c>
      <c r="W101" s="58">
        <f t="shared" si="31"/>
        <v>0</v>
      </c>
      <c r="X101" s="58">
        <f t="shared" si="32"/>
        <v>10040</v>
      </c>
      <c r="Y101" s="116">
        <f>ROUND(SUM(Q101:W101)/INVOICE!$I$5,2)</f>
        <v>7.2</v>
      </c>
      <c r="AA101" s="1" t="s">
        <v>349</v>
      </c>
      <c r="AB101" s="1" t="s">
        <v>93</v>
      </c>
      <c r="AC101" s="1" t="s">
        <v>2427</v>
      </c>
      <c r="AD101" s="1" t="s">
        <v>2541</v>
      </c>
      <c r="AE101" s="1" t="s">
        <v>2542</v>
      </c>
      <c r="AF101" s="1" t="s">
        <v>2543</v>
      </c>
      <c r="AG101" s="1" t="s">
        <v>2544</v>
      </c>
      <c r="AH101" s="1" t="s">
        <v>2545</v>
      </c>
      <c r="AI101" s="2">
        <v>1</v>
      </c>
      <c r="AJ101" s="3">
        <v>1.85</v>
      </c>
      <c r="AK101" s="3">
        <v>3.9</v>
      </c>
      <c r="AL101" s="3">
        <v>3.9</v>
      </c>
      <c r="AM101" s="1" t="s">
        <v>2394</v>
      </c>
      <c r="AN101" s="3">
        <v>54.76</v>
      </c>
      <c r="AO101" s="1" t="s">
        <v>62</v>
      </c>
      <c r="AP101" s="1" t="s">
        <v>62</v>
      </c>
      <c r="AQ101" s="1" t="s">
        <v>62</v>
      </c>
      <c r="AR101" s="1" t="s">
        <v>62</v>
      </c>
      <c r="AS101" s="1" t="s">
        <v>62</v>
      </c>
      <c r="AT101" s="1" t="s">
        <v>1973</v>
      </c>
      <c r="AU101" s="1" t="s">
        <v>1974</v>
      </c>
      <c r="AV101" s="1" t="s">
        <v>2002</v>
      </c>
      <c r="AW101" s="1" t="s">
        <v>61</v>
      </c>
      <c r="AX101" s="1" t="s">
        <v>63</v>
      </c>
      <c r="AY101" s="1" t="s">
        <v>2546</v>
      </c>
      <c r="AZ101" s="1" t="s">
        <v>2547</v>
      </c>
      <c r="BA101" s="1" t="s">
        <v>2547</v>
      </c>
      <c r="BB101" s="1" t="s">
        <v>2434</v>
      </c>
      <c r="BC101" s="1" t="s">
        <v>197</v>
      </c>
      <c r="BD101" s="1" t="s">
        <v>94</v>
      </c>
      <c r="BE101" s="1" t="s">
        <v>1978</v>
      </c>
      <c r="BF101" s="1" t="s">
        <v>64</v>
      </c>
      <c r="BG101" s="1" t="s">
        <v>61</v>
      </c>
      <c r="BH101" s="1" t="s">
        <v>648</v>
      </c>
    </row>
    <row r="102" spans="2:60" x14ac:dyDescent="0.3">
      <c r="B102" s="55">
        <f t="shared" si="25"/>
        <v>98</v>
      </c>
      <c r="C102" s="55" t="str">
        <f t="shared" si="26"/>
        <v>NRT</v>
      </c>
      <c r="D102" s="55" t="str">
        <f t="shared" si="23"/>
        <v>2025-09-04</v>
      </c>
      <c r="E102" s="55" t="str">
        <f t="shared" si="33"/>
        <v>82020038056</v>
      </c>
      <c r="F102" s="55" t="str">
        <f t="shared" si="34"/>
        <v>PJP029496011</v>
      </c>
      <c r="G102" s="53" t="str">
        <f t="shared" si="35"/>
        <v>정성화</v>
      </c>
      <c r="H102" s="53" t="str">
        <f t="shared" si="36"/>
        <v>목록(Manifest)</v>
      </c>
      <c r="I102" s="62">
        <f t="shared" si="37"/>
        <v>50.12</v>
      </c>
      <c r="J102" s="53" t="str">
        <f t="shared" si="27"/>
        <v>JAVIS (BRCH USA)</v>
      </c>
      <c r="K102" s="55">
        <f t="shared" si="38"/>
        <v>1</v>
      </c>
      <c r="L102" s="54">
        <f t="shared" si="39"/>
        <v>0.9</v>
      </c>
      <c r="M102" s="54">
        <f t="shared" si="40"/>
        <v>2</v>
      </c>
      <c r="N102" s="54">
        <f t="shared" si="41"/>
        <v>2</v>
      </c>
      <c r="O102" s="54">
        <f t="shared" si="28"/>
        <v>1</v>
      </c>
      <c r="P102" s="55" t="str">
        <f t="shared" si="29"/>
        <v>516284378573</v>
      </c>
      <c r="Q102" s="70">
        <f t="shared" si="30"/>
        <v>7520</v>
      </c>
      <c r="R102" s="58">
        <v>0</v>
      </c>
      <c r="S102" s="57">
        <f t="shared" si="24"/>
        <v>0</v>
      </c>
      <c r="T102" s="58">
        <v>0</v>
      </c>
      <c r="U102" s="58">
        <f>(IF(VLOOKUP(VLOOKUP(AN102,MAPPING!$B$16:$D$21,2,1),MAPPING!$C$16:$E$21,2,0)=7000,0,VLOOKUP(VLOOKUP(AN102,MAPPING!$B$16:$D$21,2,1),MAPPING!$C$16:$E$21,2,0)))</f>
        <v>0</v>
      </c>
      <c r="V102" s="58">
        <f>(K102*VLOOKUP(N102/K102,MAPPING!$B$23:$D$30,3,10))</f>
        <v>0</v>
      </c>
      <c r="W102" s="58">
        <f t="shared" si="31"/>
        <v>0</v>
      </c>
      <c r="X102" s="58">
        <f t="shared" si="32"/>
        <v>7520</v>
      </c>
      <c r="Y102" s="116">
        <f>ROUND(SUM(Q102:W102)/INVOICE!$I$5,2)</f>
        <v>5.39</v>
      </c>
      <c r="AA102" s="1" t="s">
        <v>349</v>
      </c>
      <c r="AB102" s="1" t="s">
        <v>93</v>
      </c>
      <c r="AC102" s="1" t="s">
        <v>2427</v>
      </c>
      <c r="AD102" s="1" t="s">
        <v>2548</v>
      </c>
      <c r="AE102" s="1" t="s">
        <v>2549</v>
      </c>
      <c r="AF102" s="1" t="s">
        <v>2550</v>
      </c>
      <c r="AG102" s="1" t="s">
        <v>396</v>
      </c>
      <c r="AH102" s="1" t="s">
        <v>61</v>
      </c>
      <c r="AI102" s="2">
        <v>1</v>
      </c>
      <c r="AJ102" s="3">
        <v>0.9</v>
      </c>
      <c r="AK102" s="3">
        <v>2</v>
      </c>
      <c r="AL102" s="3">
        <v>2</v>
      </c>
      <c r="AM102" s="1" t="s">
        <v>204</v>
      </c>
      <c r="AN102" s="3">
        <v>50.12</v>
      </c>
      <c r="AO102" s="1" t="s">
        <v>62</v>
      </c>
      <c r="AP102" s="1" t="s">
        <v>62</v>
      </c>
      <c r="AQ102" s="1" t="s">
        <v>62</v>
      </c>
      <c r="AR102" s="1" t="s">
        <v>62</v>
      </c>
      <c r="AS102" s="1" t="s">
        <v>62</v>
      </c>
      <c r="AT102" s="1" t="s">
        <v>1973</v>
      </c>
      <c r="AU102" s="1" t="s">
        <v>1974</v>
      </c>
      <c r="AV102" s="1" t="s">
        <v>2261</v>
      </c>
      <c r="AW102" s="1" t="s">
        <v>61</v>
      </c>
      <c r="AX102" s="1" t="s">
        <v>63</v>
      </c>
      <c r="AY102" s="1" t="s">
        <v>2551</v>
      </c>
      <c r="AZ102" s="1" t="s">
        <v>2552</v>
      </c>
      <c r="BA102" s="1" t="s">
        <v>2552</v>
      </c>
      <c r="BB102" s="1" t="s">
        <v>2434</v>
      </c>
      <c r="BC102" s="1" t="s">
        <v>197</v>
      </c>
      <c r="BD102" s="1" t="s">
        <v>94</v>
      </c>
      <c r="BE102" s="1" t="s">
        <v>1978</v>
      </c>
      <c r="BF102" s="1" t="s">
        <v>64</v>
      </c>
      <c r="BG102" s="1" t="s">
        <v>61</v>
      </c>
      <c r="BH102" s="1" t="s">
        <v>648</v>
      </c>
    </row>
    <row r="103" spans="2:60" x14ac:dyDescent="0.3">
      <c r="B103" s="55">
        <f t="shared" si="25"/>
        <v>99</v>
      </c>
      <c r="C103" s="55" t="str">
        <f t="shared" si="26"/>
        <v>NRT</v>
      </c>
      <c r="D103" s="55" t="str">
        <f t="shared" si="23"/>
        <v>2025-09-04</v>
      </c>
      <c r="E103" s="55" t="str">
        <f t="shared" si="33"/>
        <v>82020038056</v>
      </c>
      <c r="F103" s="55" t="str">
        <f t="shared" si="34"/>
        <v>PJP029491227</v>
      </c>
      <c r="G103" s="53" t="str">
        <f t="shared" si="35"/>
        <v>소민기</v>
      </c>
      <c r="H103" s="53" t="str">
        <f t="shared" si="36"/>
        <v>목록(Manifest)</v>
      </c>
      <c r="I103" s="62">
        <f t="shared" si="37"/>
        <v>25.8</v>
      </c>
      <c r="J103" s="53" t="str">
        <f t="shared" si="27"/>
        <v>JAVIS (BRCH USA)</v>
      </c>
      <c r="K103" s="55">
        <f t="shared" si="38"/>
        <v>1</v>
      </c>
      <c r="L103" s="54">
        <f t="shared" si="39"/>
        <v>0.4</v>
      </c>
      <c r="M103" s="54">
        <f t="shared" si="40"/>
        <v>0.6</v>
      </c>
      <c r="N103" s="54">
        <f t="shared" si="41"/>
        <v>0.6</v>
      </c>
      <c r="O103" s="54">
        <f t="shared" si="28"/>
        <v>0.5</v>
      </c>
      <c r="P103" s="55" t="str">
        <f t="shared" si="29"/>
        <v>516284330730</v>
      </c>
      <c r="Q103" s="70">
        <f t="shared" si="30"/>
        <v>6510</v>
      </c>
      <c r="R103" s="58">
        <v>0</v>
      </c>
      <c r="S103" s="57">
        <f t="shared" si="24"/>
        <v>0</v>
      </c>
      <c r="T103" s="58">
        <v>0</v>
      </c>
      <c r="U103" s="58">
        <f>(IF(VLOOKUP(VLOOKUP(AN103,MAPPING!$B$16:$D$21,2,1),MAPPING!$C$16:$E$21,2,0)=7000,0,VLOOKUP(VLOOKUP(AN103,MAPPING!$B$16:$D$21,2,1),MAPPING!$C$16:$E$21,2,0)))</f>
        <v>0</v>
      </c>
      <c r="V103" s="58">
        <f>(K103*VLOOKUP(N103/K103,MAPPING!$B$23:$D$30,3,10))</f>
        <v>0</v>
      </c>
      <c r="W103" s="58">
        <f t="shared" si="31"/>
        <v>0</v>
      </c>
      <c r="X103" s="58">
        <f t="shared" si="32"/>
        <v>6510</v>
      </c>
      <c r="Y103" s="116">
        <f>ROUND(SUM(Q103:W103)/INVOICE!$I$5,2)</f>
        <v>4.67</v>
      </c>
      <c r="AA103" s="1" t="s">
        <v>349</v>
      </c>
      <c r="AB103" s="1" t="s">
        <v>93</v>
      </c>
      <c r="AC103" s="1" t="s">
        <v>2427</v>
      </c>
      <c r="AD103" s="1" t="s">
        <v>2553</v>
      </c>
      <c r="AE103" s="1" t="s">
        <v>2554</v>
      </c>
      <c r="AF103" s="1" t="s">
        <v>2555</v>
      </c>
      <c r="AG103" s="1" t="s">
        <v>2556</v>
      </c>
      <c r="AH103" s="1" t="s">
        <v>61</v>
      </c>
      <c r="AI103" s="2">
        <v>1</v>
      </c>
      <c r="AJ103" s="3">
        <v>0.4</v>
      </c>
      <c r="AK103" s="3">
        <v>0.6</v>
      </c>
      <c r="AL103" s="3">
        <v>0.6</v>
      </c>
      <c r="AM103" s="1" t="s">
        <v>204</v>
      </c>
      <c r="AN103" s="3">
        <v>25.8</v>
      </c>
      <c r="AO103" s="1" t="s">
        <v>62</v>
      </c>
      <c r="AP103" s="1" t="s">
        <v>62</v>
      </c>
      <c r="AQ103" s="1" t="s">
        <v>62</v>
      </c>
      <c r="AR103" s="1" t="s">
        <v>62</v>
      </c>
      <c r="AS103" s="1" t="s">
        <v>62</v>
      </c>
      <c r="AT103" s="1" t="s">
        <v>1973</v>
      </c>
      <c r="AU103" s="1" t="s">
        <v>1974</v>
      </c>
      <c r="AV103" s="1" t="s">
        <v>2557</v>
      </c>
      <c r="AW103" s="1" t="s">
        <v>61</v>
      </c>
      <c r="AX103" s="1" t="s">
        <v>63</v>
      </c>
      <c r="AY103" s="1" t="s">
        <v>2558</v>
      </c>
      <c r="AZ103" s="1" t="s">
        <v>2559</v>
      </c>
      <c r="BA103" s="1" t="s">
        <v>2559</v>
      </c>
      <c r="BB103" s="1" t="s">
        <v>2434</v>
      </c>
      <c r="BC103" s="1" t="s">
        <v>197</v>
      </c>
      <c r="BD103" s="1" t="s">
        <v>94</v>
      </c>
      <c r="BE103" s="1" t="s">
        <v>1978</v>
      </c>
      <c r="BF103" s="1" t="s">
        <v>64</v>
      </c>
      <c r="BG103" s="1" t="s">
        <v>61</v>
      </c>
      <c r="BH103" s="1" t="s">
        <v>648</v>
      </c>
    </row>
    <row r="104" spans="2:60" x14ac:dyDescent="0.3">
      <c r="B104" s="55">
        <f t="shared" si="25"/>
        <v>100</v>
      </c>
      <c r="C104" s="55" t="str">
        <f t="shared" si="26"/>
        <v>NRT</v>
      </c>
      <c r="D104" s="55" t="str">
        <f t="shared" si="23"/>
        <v>2025-09-04</v>
      </c>
      <c r="E104" s="55" t="str">
        <f t="shared" si="33"/>
        <v>82020038056</v>
      </c>
      <c r="F104" s="55" t="str">
        <f t="shared" si="34"/>
        <v>PJP029495868</v>
      </c>
      <c r="G104" s="53" t="str">
        <f t="shared" si="35"/>
        <v>국진영</v>
      </c>
      <c r="H104" s="53" t="str">
        <f t="shared" si="36"/>
        <v>목록(Manifest)</v>
      </c>
      <c r="I104" s="62">
        <f t="shared" si="37"/>
        <v>66.33</v>
      </c>
      <c r="J104" s="53" t="str">
        <f t="shared" si="27"/>
        <v>JAVIS (BRCH USA)</v>
      </c>
      <c r="K104" s="55">
        <f t="shared" si="38"/>
        <v>1</v>
      </c>
      <c r="L104" s="54">
        <f t="shared" si="39"/>
        <v>0.4</v>
      </c>
      <c r="M104" s="54">
        <f t="shared" si="40"/>
        <v>0.7</v>
      </c>
      <c r="N104" s="54">
        <f t="shared" si="41"/>
        <v>0.7</v>
      </c>
      <c r="O104" s="54">
        <f t="shared" si="28"/>
        <v>0.5</v>
      </c>
      <c r="P104" s="55" t="str">
        <f t="shared" si="29"/>
        <v>516284377140</v>
      </c>
      <c r="Q104" s="70">
        <f t="shared" si="30"/>
        <v>6510</v>
      </c>
      <c r="R104" s="58">
        <v>0</v>
      </c>
      <c r="S104" s="57">
        <f t="shared" si="24"/>
        <v>0</v>
      </c>
      <c r="T104" s="58">
        <v>0</v>
      </c>
      <c r="U104" s="58">
        <f>(IF(VLOOKUP(VLOOKUP(AN104,MAPPING!$B$16:$D$21,2,1),MAPPING!$C$16:$E$21,2,0)=7000,0,VLOOKUP(VLOOKUP(AN104,MAPPING!$B$16:$D$21,2,1),MAPPING!$C$16:$E$21,2,0)))</f>
        <v>0</v>
      </c>
      <c r="V104" s="58">
        <f>(K104*VLOOKUP(N104/K104,MAPPING!$B$23:$D$30,3,10))</f>
        <v>0</v>
      </c>
      <c r="W104" s="58">
        <f t="shared" si="31"/>
        <v>0</v>
      </c>
      <c r="X104" s="58">
        <f t="shared" si="32"/>
        <v>6510</v>
      </c>
      <c r="Y104" s="116">
        <f>ROUND(SUM(Q104:W104)/INVOICE!$I$5,2)</f>
        <v>4.67</v>
      </c>
      <c r="AA104" s="1" t="s">
        <v>349</v>
      </c>
      <c r="AB104" s="1" t="s">
        <v>93</v>
      </c>
      <c r="AC104" s="1" t="s">
        <v>2427</v>
      </c>
      <c r="AD104" s="1" t="s">
        <v>2560</v>
      </c>
      <c r="AE104" s="1" t="s">
        <v>2561</v>
      </c>
      <c r="AF104" s="1" t="s">
        <v>2562</v>
      </c>
      <c r="AG104" s="1" t="s">
        <v>2563</v>
      </c>
      <c r="AH104" s="1" t="s">
        <v>61</v>
      </c>
      <c r="AI104" s="2">
        <v>1</v>
      </c>
      <c r="AJ104" s="3">
        <v>0.4</v>
      </c>
      <c r="AK104" s="3">
        <v>0.7</v>
      </c>
      <c r="AL104" s="3">
        <v>0.7</v>
      </c>
      <c r="AM104" s="1" t="s">
        <v>204</v>
      </c>
      <c r="AN104" s="3">
        <v>66.33</v>
      </c>
      <c r="AO104" s="1" t="s">
        <v>62</v>
      </c>
      <c r="AP104" s="1" t="s">
        <v>62</v>
      </c>
      <c r="AQ104" s="1" t="s">
        <v>62</v>
      </c>
      <c r="AR104" s="1" t="s">
        <v>62</v>
      </c>
      <c r="AS104" s="1" t="s">
        <v>62</v>
      </c>
      <c r="AT104" s="1" t="s">
        <v>1973</v>
      </c>
      <c r="AU104" s="1" t="s">
        <v>1974</v>
      </c>
      <c r="AV104" s="1" t="s">
        <v>2446</v>
      </c>
      <c r="AW104" s="1" t="s">
        <v>61</v>
      </c>
      <c r="AX104" s="1" t="s">
        <v>63</v>
      </c>
      <c r="AY104" s="1" t="s">
        <v>2564</v>
      </c>
      <c r="AZ104" s="1" t="s">
        <v>2565</v>
      </c>
      <c r="BA104" s="1" t="s">
        <v>2565</v>
      </c>
      <c r="BB104" s="1" t="s">
        <v>2434</v>
      </c>
      <c r="BC104" s="1" t="s">
        <v>197</v>
      </c>
      <c r="BD104" s="1" t="s">
        <v>94</v>
      </c>
      <c r="BE104" s="1" t="s">
        <v>1978</v>
      </c>
      <c r="BF104" s="1" t="s">
        <v>64</v>
      </c>
      <c r="BG104" s="1" t="s">
        <v>61</v>
      </c>
      <c r="BH104" s="1" t="s">
        <v>648</v>
      </c>
    </row>
    <row r="105" spans="2:60" x14ac:dyDescent="0.3">
      <c r="B105" s="55">
        <f t="shared" si="25"/>
        <v>101</v>
      </c>
      <c r="C105" s="55" t="str">
        <f t="shared" si="26"/>
        <v>NRT</v>
      </c>
      <c r="D105" s="55" t="str">
        <f t="shared" si="23"/>
        <v>2025-09-04</v>
      </c>
      <c r="E105" s="55" t="str">
        <f t="shared" si="33"/>
        <v>82020038056</v>
      </c>
      <c r="F105" s="55" t="str">
        <f t="shared" si="34"/>
        <v>PJP022700670</v>
      </c>
      <c r="G105" s="53" t="str">
        <f t="shared" si="35"/>
        <v>임혜경</v>
      </c>
      <c r="H105" s="53" t="str">
        <f t="shared" si="36"/>
        <v>일반(목록배제,Normal-Manifest Exception)</v>
      </c>
      <c r="I105" s="62">
        <f t="shared" si="37"/>
        <v>62.31</v>
      </c>
      <c r="J105" s="53" t="str">
        <f t="shared" si="27"/>
        <v>BRCH USA</v>
      </c>
      <c r="K105" s="55">
        <f t="shared" si="38"/>
        <v>1</v>
      </c>
      <c r="L105" s="54">
        <f t="shared" si="39"/>
        <v>0.6</v>
      </c>
      <c r="M105" s="54">
        <f t="shared" si="40"/>
        <v>0.9</v>
      </c>
      <c r="N105" s="54">
        <f t="shared" si="41"/>
        <v>0.9</v>
      </c>
      <c r="O105" s="54">
        <f t="shared" si="28"/>
        <v>1</v>
      </c>
      <c r="P105" s="55" t="str">
        <f t="shared" si="29"/>
        <v>516272835842</v>
      </c>
      <c r="Q105" s="70">
        <f t="shared" si="30"/>
        <v>7520</v>
      </c>
      <c r="R105" s="58">
        <v>0</v>
      </c>
      <c r="S105" s="57">
        <f t="shared" si="24"/>
        <v>0</v>
      </c>
      <c r="T105" s="58">
        <v>0</v>
      </c>
      <c r="U105" s="58">
        <f>(IF(VLOOKUP(VLOOKUP(AN105,MAPPING!$B$16:$D$21,2,1),MAPPING!$C$16:$E$21,2,0)=7000,0,VLOOKUP(VLOOKUP(AN105,MAPPING!$B$16:$D$21,2,1),MAPPING!$C$16:$E$21,2,0)))</f>
        <v>0</v>
      </c>
      <c r="V105" s="58">
        <f>(K105*VLOOKUP(N105/K105,MAPPING!$B$23:$D$30,3,10))</f>
        <v>0</v>
      </c>
      <c r="W105" s="58">
        <f t="shared" si="31"/>
        <v>0</v>
      </c>
      <c r="X105" s="58">
        <f t="shared" si="32"/>
        <v>7520</v>
      </c>
      <c r="Y105" s="116">
        <f>ROUND(SUM(Q105:W105)/INVOICE!$I$5,2)</f>
        <v>5.39</v>
      </c>
      <c r="AA105" s="1" t="s">
        <v>349</v>
      </c>
      <c r="AB105" s="1" t="s">
        <v>93</v>
      </c>
      <c r="AC105" s="1" t="s">
        <v>2427</v>
      </c>
      <c r="AD105" s="1" t="s">
        <v>2566</v>
      </c>
      <c r="AE105" s="1" t="s">
        <v>2567</v>
      </c>
      <c r="AF105" s="1" t="s">
        <v>2568</v>
      </c>
      <c r="AG105" s="1" t="s">
        <v>2569</v>
      </c>
      <c r="AH105" s="1" t="s">
        <v>2464</v>
      </c>
      <c r="AI105" s="2">
        <v>1</v>
      </c>
      <c r="AJ105" s="3">
        <v>0.6</v>
      </c>
      <c r="AK105" s="3">
        <v>0.9</v>
      </c>
      <c r="AL105" s="3">
        <v>0.9</v>
      </c>
      <c r="AM105" s="1" t="s">
        <v>66</v>
      </c>
      <c r="AN105" s="3">
        <v>62.31</v>
      </c>
      <c r="AO105" s="1" t="s">
        <v>62</v>
      </c>
      <c r="AP105" s="1" t="s">
        <v>62</v>
      </c>
      <c r="AQ105" s="1" t="s">
        <v>62</v>
      </c>
      <c r="AR105" s="1" t="s">
        <v>62</v>
      </c>
      <c r="AS105" s="1" t="s">
        <v>62</v>
      </c>
      <c r="AT105" s="1" t="s">
        <v>1946</v>
      </c>
      <c r="AU105" s="1" t="s">
        <v>206</v>
      </c>
      <c r="AV105" s="1" t="s">
        <v>1966</v>
      </c>
      <c r="AW105" s="1" t="s">
        <v>61</v>
      </c>
      <c r="AX105" s="1" t="s">
        <v>63</v>
      </c>
      <c r="AY105" s="1" t="s">
        <v>2570</v>
      </c>
      <c r="AZ105" s="1" t="s">
        <v>2571</v>
      </c>
      <c r="BA105" s="1" t="s">
        <v>2571</v>
      </c>
      <c r="BB105" s="1" t="s">
        <v>2434</v>
      </c>
      <c r="BC105" s="1" t="s">
        <v>197</v>
      </c>
      <c r="BD105" s="1" t="s">
        <v>94</v>
      </c>
      <c r="BE105" s="1" t="s">
        <v>407</v>
      </c>
      <c r="BF105" s="1" t="s">
        <v>64</v>
      </c>
      <c r="BG105" s="1" t="s">
        <v>61</v>
      </c>
      <c r="BH105" s="1" t="s">
        <v>648</v>
      </c>
    </row>
    <row r="106" spans="2:60" x14ac:dyDescent="0.3">
      <c r="B106" s="55">
        <f t="shared" si="25"/>
        <v>102</v>
      </c>
      <c r="C106" s="55" t="str">
        <f t="shared" si="26"/>
        <v>NRT</v>
      </c>
      <c r="D106" s="55" t="str">
        <f t="shared" si="23"/>
        <v>2025-09-04</v>
      </c>
      <c r="E106" s="55" t="str">
        <f t="shared" si="33"/>
        <v>82020038056</v>
      </c>
      <c r="F106" s="55" t="str">
        <f t="shared" si="34"/>
        <v>PJP022700687</v>
      </c>
      <c r="G106" s="53" t="str">
        <f t="shared" si="35"/>
        <v>이장교</v>
      </c>
      <c r="H106" s="53" t="str">
        <f t="shared" si="36"/>
        <v>일반(목록배제,Normal-Manifest Exception)</v>
      </c>
      <c r="I106" s="62">
        <f t="shared" si="37"/>
        <v>97.06</v>
      </c>
      <c r="J106" s="53" t="str">
        <f t="shared" si="27"/>
        <v>BRCH USA</v>
      </c>
      <c r="K106" s="55">
        <f t="shared" si="38"/>
        <v>1</v>
      </c>
      <c r="L106" s="54">
        <f t="shared" si="39"/>
        <v>6.1</v>
      </c>
      <c r="M106" s="54">
        <f t="shared" si="40"/>
        <v>4.8</v>
      </c>
      <c r="N106" s="54">
        <f t="shared" si="41"/>
        <v>6.5</v>
      </c>
      <c r="O106" s="54">
        <f t="shared" si="28"/>
        <v>6.5</v>
      </c>
      <c r="P106" s="55" t="str">
        <f t="shared" si="29"/>
        <v>516272835923</v>
      </c>
      <c r="Q106" s="70">
        <f t="shared" si="30"/>
        <v>18630</v>
      </c>
      <c r="R106" s="58">
        <v>0</v>
      </c>
      <c r="S106" s="57">
        <f t="shared" si="24"/>
        <v>0</v>
      </c>
      <c r="T106" s="58">
        <v>0</v>
      </c>
      <c r="U106" s="58">
        <f>(IF(VLOOKUP(VLOOKUP(AN106,MAPPING!$B$16:$D$21,2,1),MAPPING!$C$16:$E$21,2,0)=7000,0,VLOOKUP(VLOOKUP(AN106,MAPPING!$B$16:$D$21,2,1),MAPPING!$C$16:$E$21,2,0)))</f>
        <v>0</v>
      </c>
      <c r="V106" s="58">
        <f>(K106*VLOOKUP(N106/K106,MAPPING!$B$23:$D$30,3,10))</f>
        <v>1000</v>
      </c>
      <c r="W106" s="58">
        <f t="shared" si="31"/>
        <v>0</v>
      </c>
      <c r="X106" s="58">
        <f t="shared" si="32"/>
        <v>19630</v>
      </c>
      <c r="Y106" s="116">
        <f>ROUND(SUM(Q106:W106)/INVOICE!$I$5,2)</f>
        <v>14.08</v>
      </c>
      <c r="AA106" s="1" t="s">
        <v>349</v>
      </c>
      <c r="AB106" s="1" t="s">
        <v>93</v>
      </c>
      <c r="AC106" s="1" t="s">
        <v>2427</v>
      </c>
      <c r="AD106" s="1" t="s">
        <v>2572</v>
      </c>
      <c r="AE106" s="1" t="s">
        <v>2573</v>
      </c>
      <c r="AF106" s="1" t="s">
        <v>2574</v>
      </c>
      <c r="AG106" s="1" t="s">
        <v>2575</v>
      </c>
      <c r="AH106" s="1" t="s">
        <v>61</v>
      </c>
      <c r="AI106" s="2">
        <v>1</v>
      </c>
      <c r="AJ106" s="3">
        <v>6.1</v>
      </c>
      <c r="AK106" s="3">
        <v>4.8</v>
      </c>
      <c r="AL106" s="3">
        <v>6.5</v>
      </c>
      <c r="AM106" s="1" t="s">
        <v>66</v>
      </c>
      <c r="AN106" s="3">
        <v>97.06</v>
      </c>
      <c r="AO106" s="1" t="s">
        <v>62</v>
      </c>
      <c r="AP106" s="1" t="s">
        <v>62</v>
      </c>
      <c r="AQ106" s="1" t="s">
        <v>62</v>
      </c>
      <c r="AR106" s="1" t="s">
        <v>62</v>
      </c>
      <c r="AS106" s="1" t="s">
        <v>62</v>
      </c>
      <c r="AT106" s="1" t="s">
        <v>1946</v>
      </c>
      <c r="AU106" s="1" t="s">
        <v>206</v>
      </c>
      <c r="AV106" s="1" t="s">
        <v>1947</v>
      </c>
      <c r="AW106" s="1" t="s">
        <v>61</v>
      </c>
      <c r="AX106" s="1" t="s">
        <v>63</v>
      </c>
      <c r="AY106" s="1" t="s">
        <v>2576</v>
      </c>
      <c r="AZ106" s="1" t="s">
        <v>2577</v>
      </c>
      <c r="BA106" s="1" t="s">
        <v>2577</v>
      </c>
      <c r="BB106" s="1" t="s">
        <v>2434</v>
      </c>
      <c r="BC106" s="1" t="s">
        <v>197</v>
      </c>
      <c r="BD106" s="1" t="s">
        <v>94</v>
      </c>
      <c r="BE106" s="1" t="s">
        <v>407</v>
      </c>
      <c r="BF106" s="1" t="s">
        <v>64</v>
      </c>
      <c r="BG106" s="1" t="s">
        <v>61</v>
      </c>
      <c r="BH106" s="1" t="s">
        <v>648</v>
      </c>
    </row>
    <row r="107" spans="2:60" x14ac:dyDescent="0.3">
      <c r="B107" s="55">
        <f t="shared" si="25"/>
        <v>103</v>
      </c>
      <c r="C107" s="55" t="str">
        <f t="shared" si="26"/>
        <v>NRT</v>
      </c>
      <c r="D107" s="55" t="str">
        <f t="shared" si="23"/>
        <v>2025-09-05</v>
      </c>
      <c r="E107" s="55" t="str">
        <f t="shared" si="33"/>
        <v>82020038060</v>
      </c>
      <c r="F107" s="55" t="str">
        <f t="shared" si="34"/>
        <v>PJP022700695</v>
      </c>
      <c r="G107" s="53" t="str">
        <f t="shared" si="35"/>
        <v>최연우</v>
      </c>
      <c r="H107" s="53" t="str">
        <f t="shared" si="36"/>
        <v>목록(Manifest)</v>
      </c>
      <c r="I107" s="62">
        <f t="shared" si="37"/>
        <v>44.43</v>
      </c>
      <c r="J107" s="53" t="str">
        <f t="shared" si="27"/>
        <v>JAVIS _MODUBUY (BRCH USA)</v>
      </c>
      <c r="K107" s="55">
        <f t="shared" si="38"/>
        <v>1</v>
      </c>
      <c r="L107" s="54">
        <f t="shared" si="39"/>
        <v>1.25</v>
      </c>
      <c r="M107" s="54">
        <f t="shared" si="40"/>
        <v>1.1000000000000001</v>
      </c>
      <c r="N107" s="54">
        <f t="shared" si="41"/>
        <v>1.3</v>
      </c>
      <c r="O107" s="54">
        <f t="shared" si="28"/>
        <v>1.5</v>
      </c>
      <c r="P107" s="55" t="str">
        <f t="shared" si="29"/>
        <v>516272836030</v>
      </c>
      <c r="Q107" s="70">
        <f t="shared" si="30"/>
        <v>8530</v>
      </c>
      <c r="R107" s="58">
        <v>0</v>
      </c>
      <c r="S107" s="57">
        <f t="shared" si="24"/>
        <v>0</v>
      </c>
      <c r="T107" s="58">
        <v>0</v>
      </c>
      <c r="U107" s="58">
        <f>(IF(VLOOKUP(VLOOKUP(AN107,MAPPING!$B$16:$D$21,2,1),MAPPING!$C$16:$E$21,2,0)=7000,0,VLOOKUP(VLOOKUP(AN107,MAPPING!$B$16:$D$21,2,1),MAPPING!$C$16:$E$21,2,0)))</f>
        <v>0</v>
      </c>
      <c r="V107" s="58">
        <f>(K107*VLOOKUP(N107/K107,MAPPING!$B$23:$D$30,3,10))</f>
        <v>0</v>
      </c>
      <c r="W107" s="58">
        <f t="shared" si="31"/>
        <v>0</v>
      </c>
      <c r="X107" s="58">
        <f t="shared" si="32"/>
        <v>8530</v>
      </c>
      <c r="Y107" s="116">
        <f>ROUND(SUM(Q107:W107)/INVOICE!$I$5,2)</f>
        <v>6.12</v>
      </c>
      <c r="AA107" s="1" t="s">
        <v>2578</v>
      </c>
      <c r="AB107" s="1" t="s">
        <v>93</v>
      </c>
      <c r="AC107" s="1" t="s">
        <v>2579</v>
      </c>
      <c r="AD107" s="1" t="s">
        <v>2580</v>
      </c>
      <c r="AE107" s="1" t="s">
        <v>2581</v>
      </c>
      <c r="AF107" s="1" t="s">
        <v>2582</v>
      </c>
      <c r="AG107" s="1" t="s">
        <v>2583</v>
      </c>
      <c r="AH107" s="1" t="s">
        <v>61</v>
      </c>
      <c r="AI107" s="2">
        <v>1</v>
      </c>
      <c r="AJ107" s="3">
        <v>1.25</v>
      </c>
      <c r="AK107" s="3">
        <v>1.1000000000000001</v>
      </c>
      <c r="AL107" s="3">
        <v>1.3</v>
      </c>
      <c r="AM107" s="1" t="s">
        <v>204</v>
      </c>
      <c r="AN107" s="3">
        <v>44.43</v>
      </c>
      <c r="AO107" s="1" t="s">
        <v>62</v>
      </c>
      <c r="AP107" s="1" t="s">
        <v>62</v>
      </c>
      <c r="AQ107" s="1" t="s">
        <v>62</v>
      </c>
      <c r="AR107" s="1" t="s">
        <v>62</v>
      </c>
      <c r="AS107" s="1" t="s">
        <v>62</v>
      </c>
      <c r="AT107" s="1" t="s">
        <v>1946</v>
      </c>
      <c r="AU107" s="1" t="s">
        <v>2584</v>
      </c>
      <c r="AV107" s="1" t="s">
        <v>1966</v>
      </c>
      <c r="AW107" s="1" t="s">
        <v>61</v>
      </c>
      <c r="AX107" s="1" t="s">
        <v>63</v>
      </c>
      <c r="AY107" s="1" t="s">
        <v>2585</v>
      </c>
      <c r="AZ107" s="1" t="s">
        <v>2586</v>
      </c>
      <c r="BA107" s="1" t="s">
        <v>2586</v>
      </c>
      <c r="BB107" s="1" t="s">
        <v>196</v>
      </c>
      <c r="BC107" s="1" t="s">
        <v>197</v>
      </c>
      <c r="BD107" s="1" t="s">
        <v>94</v>
      </c>
      <c r="BE107" s="1" t="s">
        <v>407</v>
      </c>
      <c r="BF107" s="1" t="s">
        <v>64</v>
      </c>
      <c r="BG107" s="1" t="s">
        <v>61</v>
      </c>
      <c r="BH107" s="1" t="s">
        <v>648</v>
      </c>
    </row>
    <row r="108" spans="2:60" x14ac:dyDescent="0.3">
      <c r="B108" s="55">
        <f t="shared" si="25"/>
        <v>104</v>
      </c>
      <c r="C108" s="55" t="str">
        <f t="shared" si="26"/>
        <v>NRT</v>
      </c>
      <c r="D108" s="55" t="str">
        <f t="shared" si="23"/>
        <v>2025-09-05</v>
      </c>
      <c r="E108" s="55" t="str">
        <f t="shared" si="33"/>
        <v>82020038060</v>
      </c>
      <c r="F108" s="55" t="str">
        <f t="shared" si="34"/>
        <v>PJP022700709</v>
      </c>
      <c r="G108" s="53" t="str">
        <f t="shared" si="35"/>
        <v>유두열</v>
      </c>
      <c r="H108" s="53" t="str">
        <f t="shared" si="36"/>
        <v>간이(Simple)</v>
      </c>
      <c r="I108" s="62">
        <f t="shared" si="37"/>
        <v>234.5</v>
      </c>
      <c r="J108" s="53" t="str">
        <f t="shared" si="27"/>
        <v>WUS CORPORATION (BRCH USA)</v>
      </c>
      <c r="K108" s="55">
        <f t="shared" si="38"/>
        <v>1</v>
      </c>
      <c r="L108" s="54">
        <f t="shared" si="39"/>
        <v>0.7</v>
      </c>
      <c r="M108" s="54">
        <f t="shared" si="40"/>
        <v>3.8</v>
      </c>
      <c r="N108" s="54">
        <f t="shared" si="41"/>
        <v>3.8</v>
      </c>
      <c r="O108" s="54">
        <f t="shared" si="28"/>
        <v>1</v>
      </c>
      <c r="P108" s="55" t="str">
        <f t="shared" si="29"/>
        <v>516272836166</v>
      </c>
      <c r="Q108" s="70">
        <f t="shared" si="30"/>
        <v>7520</v>
      </c>
      <c r="R108" s="58">
        <v>0</v>
      </c>
      <c r="S108" s="57">
        <f t="shared" si="24"/>
        <v>0</v>
      </c>
      <c r="T108" s="58">
        <v>0</v>
      </c>
      <c r="U108" s="58">
        <f>(IF(VLOOKUP(VLOOKUP(AN108,MAPPING!$B$16:$D$21,2,1),MAPPING!$C$16:$E$21,2,0)=7000,0,VLOOKUP(VLOOKUP(AN108,MAPPING!$B$16:$D$21,2,1),MAPPING!$C$16:$E$21,2,0)))</f>
        <v>0</v>
      </c>
      <c r="V108" s="58">
        <f>(K108*VLOOKUP(N108/K108,MAPPING!$B$23:$D$30,3,10))</f>
        <v>500</v>
      </c>
      <c r="W108" s="58">
        <f t="shared" si="31"/>
        <v>0</v>
      </c>
      <c r="X108" s="58">
        <f t="shared" si="32"/>
        <v>8020</v>
      </c>
      <c r="Y108" s="116">
        <f>ROUND(SUM(Q108:W108)/INVOICE!$I$5,2)</f>
        <v>5.75</v>
      </c>
      <c r="AA108" s="1" t="s">
        <v>2578</v>
      </c>
      <c r="AB108" s="1" t="s">
        <v>93</v>
      </c>
      <c r="AC108" s="1" t="s">
        <v>2579</v>
      </c>
      <c r="AD108" s="1" t="s">
        <v>2587</v>
      </c>
      <c r="AE108" s="1" t="s">
        <v>2588</v>
      </c>
      <c r="AF108" s="1" t="s">
        <v>2589</v>
      </c>
      <c r="AG108" s="1" t="s">
        <v>2590</v>
      </c>
      <c r="AH108" s="1" t="s">
        <v>61</v>
      </c>
      <c r="AI108" s="2">
        <v>1</v>
      </c>
      <c r="AJ108" s="3">
        <v>0.7</v>
      </c>
      <c r="AK108" s="3">
        <v>3.8</v>
      </c>
      <c r="AL108" s="3">
        <v>3.8</v>
      </c>
      <c r="AM108" s="1" t="s">
        <v>65</v>
      </c>
      <c r="AN108" s="3">
        <v>234.5</v>
      </c>
      <c r="AO108" s="1" t="s">
        <v>62</v>
      </c>
      <c r="AP108" s="1" t="s">
        <v>62</v>
      </c>
      <c r="AQ108" s="1" t="s">
        <v>62</v>
      </c>
      <c r="AR108" s="1" t="s">
        <v>61</v>
      </c>
      <c r="AS108" s="1" t="s">
        <v>62</v>
      </c>
      <c r="AT108" s="1" t="s">
        <v>2212</v>
      </c>
      <c r="AU108" s="1" t="s">
        <v>2591</v>
      </c>
      <c r="AV108" s="1" t="s">
        <v>2213</v>
      </c>
      <c r="AW108" s="1" t="s">
        <v>61</v>
      </c>
      <c r="AX108" s="1" t="s">
        <v>63</v>
      </c>
      <c r="AY108" s="1" t="s">
        <v>2592</v>
      </c>
      <c r="AZ108" s="1" t="s">
        <v>2593</v>
      </c>
      <c r="BA108" s="1" t="s">
        <v>2593</v>
      </c>
      <c r="BB108" s="1" t="s">
        <v>196</v>
      </c>
      <c r="BC108" s="1" t="s">
        <v>197</v>
      </c>
      <c r="BD108" s="1" t="s">
        <v>94</v>
      </c>
      <c r="BE108" s="1" t="s">
        <v>407</v>
      </c>
      <c r="BF108" s="1" t="s">
        <v>64</v>
      </c>
      <c r="BG108" s="1" t="s">
        <v>61</v>
      </c>
      <c r="BH108" s="1" t="s">
        <v>648</v>
      </c>
    </row>
    <row r="109" spans="2:60" x14ac:dyDescent="0.3">
      <c r="B109" s="55">
        <f t="shared" si="25"/>
        <v>105</v>
      </c>
      <c r="C109" s="55" t="str">
        <f t="shared" si="26"/>
        <v>NRT</v>
      </c>
      <c r="D109" s="55" t="str">
        <f t="shared" si="23"/>
        <v>2025-09-05</v>
      </c>
      <c r="E109" s="55" t="str">
        <f t="shared" si="33"/>
        <v>82020038060</v>
      </c>
      <c r="F109" s="55" t="str">
        <f t="shared" si="34"/>
        <v>PJP022700697</v>
      </c>
      <c r="G109" s="53" t="str">
        <f t="shared" si="35"/>
        <v>이승준</v>
      </c>
      <c r="H109" s="53" t="str">
        <f t="shared" si="36"/>
        <v>목록(Manifest)</v>
      </c>
      <c r="I109" s="62">
        <f t="shared" si="37"/>
        <v>20.09</v>
      </c>
      <c r="J109" s="53" t="str">
        <f t="shared" si="27"/>
        <v>JAVIS _MODUBUY (BRCH USA)</v>
      </c>
      <c r="K109" s="55">
        <f t="shared" si="38"/>
        <v>1</v>
      </c>
      <c r="L109" s="54">
        <f t="shared" si="39"/>
        <v>0.1</v>
      </c>
      <c r="M109" s="54">
        <f t="shared" si="40"/>
        <v>0.4</v>
      </c>
      <c r="N109" s="54">
        <f t="shared" si="41"/>
        <v>0.4</v>
      </c>
      <c r="O109" s="54">
        <f t="shared" si="28"/>
        <v>0.5</v>
      </c>
      <c r="P109" s="55" t="str">
        <f t="shared" si="29"/>
        <v>516272836041</v>
      </c>
      <c r="Q109" s="70">
        <f t="shared" si="30"/>
        <v>6510</v>
      </c>
      <c r="R109" s="58">
        <v>0</v>
      </c>
      <c r="S109" s="57">
        <f t="shared" si="24"/>
        <v>0</v>
      </c>
      <c r="T109" s="58">
        <v>0</v>
      </c>
      <c r="U109" s="58">
        <f>(IF(VLOOKUP(VLOOKUP(AN109,MAPPING!$B$16:$D$21,2,1),MAPPING!$C$16:$E$21,2,0)=7000,0,VLOOKUP(VLOOKUP(AN109,MAPPING!$B$16:$D$21,2,1),MAPPING!$C$16:$E$21,2,0)))</f>
        <v>0</v>
      </c>
      <c r="V109" s="58">
        <f>(K109*VLOOKUP(N109/K109,MAPPING!$B$23:$D$30,3,10))</f>
        <v>0</v>
      </c>
      <c r="W109" s="58">
        <f t="shared" si="31"/>
        <v>0</v>
      </c>
      <c r="X109" s="58">
        <f t="shared" si="32"/>
        <v>6510</v>
      </c>
      <c r="Y109" s="116">
        <f>ROUND(SUM(Q109:W109)/INVOICE!$I$5,2)</f>
        <v>4.67</v>
      </c>
      <c r="AA109" s="1" t="s">
        <v>2578</v>
      </c>
      <c r="AB109" s="1" t="s">
        <v>93</v>
      </c>
      <c r="AC109" s="1" t="s">
        <v>2579</v>
      </c>
      <c r="AD109" s="1" t="s">
        <v>2594</v>
      </c>
      <c r="AE109" s="1" t="s">
        <v>2595</v>
      </c>
      <c r="AF109" s="1" t="s">
        <v>2596</v>
      </c>
      <c r="AG109" s="1" t="s">
        <v>2597</v>
      </c>
      <c r="AH109" s="1" t="s">
        <v>61</v>
      </c>
      <c r="AI109" s="2">
        <v>1</v>
      </c>
      <c r="AJ109" s="3">
        <v>0.1</v>
      </c>
      <c r="AK109" s="3">
        <v>0.4</v>
      </c>
      <c r="AL109" s="3">
        <v>0.4</v>
      </c>
      <c r="AM109" s="1" t="s">
        <v>204</v>
      </c>
      <c r="AN109" s="3">
        <v>20.09</v>
      </c>
      <c r="AO109" s="1" t="s">
        <v>62</v>
      </c>
      <c r="AP109" s="1" t="s">
        <v>62</v>
      </c>
      <c r="AQ109" s="1" t="s">
        <v>62</v>
      </c>
      <c r="AR109" s="1" t="s">
        <v>62</v>
      </c>
      <c r="AS109" s="1" t="s">
        <v>62</v>
      </c>
      <c r="AT109" s="1" t="s">
        <v>1946</v>
      </c>
      <c r="AU109" s="1" t="s">
        <v>2584</v>
      </c>
      <c r="AV109" s="1" t="s">
        <v>1966</v>
      </c>
      <c r="AW109" s="1" t="s">
        <v>61</v>
      </c>
      <c r="AX109" s="1" t="s">
        <v>63</v>
      </c>
      <c r="AY109" s="1" t="s">
        <v>2598</v>
      </c>
      <c r="AZ109" s="1" t="s">
        <v>2599</v>
      </c>
      <c r="BA109" s="1" t="s">
        <v>2599</v>
      </c>
      <c r="BB109" s="1" t="s">
        <v>196</v>
      </c>
      <c r="BC109" s="1" t="s">
        <v>197</v>
      </c>
      <c r="BD109" s="1" t="s">
        <v>94</v>
      </c>
      <c r="BE109" s="1" t="s">
        <v>407</v>
      </c>
      <c r="BF109" s="1" t="s">
        <v>64</v>
      </c>
      <c r="BG109" s="1" t="s">
        <v>61</v>
      </c>
      <c r="BH109" s="1" t="s">
        <v>648</v>
      </c>
    </row>
    <row r="110" spans="2:60" x14ac:dyDescent="0.3">
      <c r="B110" s="55">
        <f t="shared" si="25"/>
        <v>106</v>
      </c>
      <c r="C110" s="55" t="str">
        <f t="shared" si="26"/>
        <v>NRT</v>
      </c>
      <c r="D110" s="55" t="str">
        <f t="shared" si="23"/>
        <v>2025-09-05</v>
      </c>
      <c r="E110" s="55" t="str">
        <f t="shared" si="33"/>
        <v>82020038060</v>
      </c>
      <c r="F110" s="55" t="str">
        <f t="shared" si="34"/>
        <v>PJP029496100</v>
      </c>
      <c r="G110" s="53" t="str">
        <f t="shared" si="35"/>
        <v>최은희</v>
      </c>
      <c r="H110" s="53" t="str">
        <f t="shared" si="36"/>
        <v>목록(Manifest)</v>
      </c>
      <c r="I110" s="62">
        <f t="shared" si="37"/>
        <v>91.92</v>
      </c>
      <c r="J110" s="53" t="str">
        <f t="shared" si="27"/>
        <v>BRCH USA_JAVIS</v>
      </c>
      <c r="K110" s="55">
        <f t="shared" si="38"/>
        <v>1</v>
      </c>
      <c r="L110" s="54">
        <f t="shared" si="39"/>
        <v>0.5</v>
      </c>
      <c r="M110" s="54">
        <f t="shared" si="40"/>
        <v>1.3</v>
      </c>
      <c r="N110" s="54">
        <f t="shared" si="41"/>
        <v>1.3</v>
      </c>
      <c r="O110" s="54">
        <f t="shared" si="28"/>
        <v>0.5</v>
      </c>
      <c r="P110" s="55" t="str">
        <f t="shared" si="29"/>
        <v>516284379461</v>
      </c>
      <c r="Q110" s="70">
        <f t="shared" si="30"/>
        <v>6510</v>
      </c>
      <c r="R110" s="58">
        <v>0</v>
      </c>
      <c r="S110" s="57">
        <f t="shared" si="24"/>
        <v>0</v>
      </c>
      <c r="T110" s="58">
        <v>0</v>
      </c>
      <c r="U110" s="58">
        <f>(IF(VLOOKUP(VLOOKUP(AN110,MAPPING!$B$16:$D$21,2,1),MAPPING!$C$16:$E$21,2,0)=7000,0,VLOOKUP(VLOOKUP(AN110,MAPPING!$B$16:$D$21,2,1),MAPPING!$C$16:$E$21,2,0)))</f>
        <v>0</v>
      </c>
      <c r="V110" s="58">
        <f>(K110*VLOOKUP(N110/K110,MAPPING!$B$23:$D$30,3,10))</f>
        <v>0</v>
      </c>
      <c r="W110" s="58">
        <f t="shared" si="31"/>
        <v>0</v>
      </c>
      <c r="X110" s="58">
        <f t="shared" si="32"/>
        <v>6510</v>
      </c>
      <c r="Y110" s="116">
        <f>ROUND(SUM(Q110:W110)/INVOICE!$I$5,2)</f>
        <v>4.67</v>
      </c>
      <c r="AA110" s="1" t="s">
        <v>2578</v>
      </c>
      <c r="AB110" s="1" t="s">
        <v>93</v>
      </c>
      <c r="AC110" s="1" t="s">
        <v>2579</v>
      </c>
      <c r="AD110" s="1" t="s">
        <v>2600</v>
      </c>
      <c r="AE110" s="1" t="s">
        <v>2601</v>
      </c>
      <c r="AF110" s="1" t="s">
        <v>2602</v>
      </c>
      <c r="AG110" s="1" t="s">
        <v>2603</v>
      </c>
      <c r="AH110" s="1" t="s">
        <v>61</v>
      </c>
      <c r="AI110" s="2">
        <v>1</v>
      </c>
      <c r="AJ110" s="3">
        <v>0.5</v>
      </c>
      <c r="AK110" s="3">
        <v>1.3</v>
      </c>
      <c r="AL110" s="3">
        <v>1.3</v>
      </c>
      <c r="AM110" s="1" t="s">
        <v>204</v>
      </c>
      <c r="AN110" s="3">
        <v>91.92</v>
      </c>
      <c r="AO110" s="1" t="s">
        <v>62</v>
      </c>
      <c r="AP110" s="1" t="s">
        <v>62</v>
      </c>
      <c r="AQ110" s="1" t="s">
        <v>62</v>
      </c>
      <c r="AR110" s="1" t="s">
        <v>62</v>
      </c>
      <c r="AS110" s="1" t="s">
        <v>62</v>
      </c>
      <c r="AT110" s="1" t="s">
        <v>1973</v>
      </c>
      <c r="AU110" s="1" t="s">
        <v>2604</v>
      </c>
      <c r="AV110" s="1" t="s">
        <v>2052</v>
      </c>
      <c r="AW110" s="1" t="s">
        <v>61</v>
      </c>
      <c r="AX110" s="1" t="s">
        <v>63</v>
      </c>
      <c r="AY110" s="1" t="s">
        <v>2605</v>
      </c>
      <c r="AZ110" s="1" t="s">
        <v>2606</v>
      </c>
      <c r="BA110" s="1" t="s">
        <v>2606</v>
      </c>
      <c r="BB110" s="1" t="s">
        <v>196</v>
      </c>
      <c r="BC110" s="1" t="s">
        <v>197</v>
      </c>
      <c r="BD110" s="1" t="s">
        <v>94</v>
      </c>
      <c r="BE110" s="1" t="s">
        <v>1978</v>
      </c>
      <c r="BF110" s="1" t="s">
        <v>64</v>
      </c>
      <c r="BG110" s="1" t="s">
        <v>61</v>
      </c>
      <c r="BH110" s="1" t="s">
        <v>648</v>
      </c>
    </row>
    <row r="111" spans="2:60" x14ac:dyDescent="0.3">
      <c r="B111" s="55">
        <f t="shared" si="25"/>
        <v>107</v>
      </c>
      <c r="C111" s="55" t="str">
        <f t="shared" si="26"/>
        <v>NRT</v>
      </c>
      <c r="D111" s="55" t="str">
        <f t="shared" si="23"/>
        <v>2025-09-05</v>
      </c>
      <c r="E111" s="55" t="str">
        <f t="shared" si="33"/>
        <v>82020038060</v>
      </c>
      <c r="F111" s="55" t="str">
        <f t="shared" si="34"/>
        <v>PJP029496112</v>
      </c>
      <c r="G111" s="53" t="str">
        <f t="shared" si="35"/>
        <v>노성철</v>
      </c>
      <c r="H111" s="53" t="str">
        <f t="shared" si="36"/>
        <v>일반(목록배제,Normal-Manifest Exception)</v>
      </c>
      <c r="I111" s="62">
        <f t="shared" si="37"/>
        <v>29.76</v>
      </c>
      <c r="J111" s="53" t="str">
        <f t="shared" si="27"/>
        <v>BRCH USA_JAVIS</v>
      </c>
      <c r="K111" s="55">
        <f t="shared" si="38"/>
        <v>1</v>
      </c>
      <c r="L111" s="54">
        <f t="shared" si="39"/>
        <v>1.45</v>
      </c>
      <c r="M111" s="54">
        <f t="shared" si="40"/>
        <v>1.1000000000000001</v>
      </c>
      <c r="N111" s="54">
        <f t="shared" si="41"/>
        <v>1.5</v>
      </c>
      <c r="O111" s="54">
        <f t="shared" si="28"/>
        <v>1.5</v>
      </c>
      <c r="P111" s="55" t="str">
        <f t="shared" si="29"/>
        <v>516284379586</v>
      </c>
      <c r="Q111" s="70">
        <f t="shared" si="30"/>
        <v>8530</v>
      </c>
      <c r="R111" s="58">
        <v>0</v>
      </c>
      <c r="S111" s="57">
        <f t="shared" si="24"/>
        <v>0</v>
      </c>
      <c r="T111" s="58">
        <v>0</v>
      </c>
      <c r="U111" s="58">
        <f>(IF(VLOOKUP(VLOOKUP(AN111,MAPPING!$B$16:$D$21,2,1),MAPPING!$C$16:$E$21,2,0)=7000,0,VLOOKUP(VLOOKUP(AN111,MAPPING!$B$16:$D$21,2,1),MAPPING!$C$16:$E$21,2,0)))</f>
        <v>0</v>
      </c>
      <c r="V111" s="58">
        <f>(K111*VLOOKUP(N111/K111,MAPPING!$B$23:$D$30,3,10))</f>
        <v>0</v>
      </c>
      <c r="W111" s="58">
        <f t="shared" si="31"/>
        <v>0</v>
      </c>
      <c r="X111" s="58">
        <f t="shared" si="32"/>
        <v>8530</v>
      </c>
      <c r="Y111" s="116">
        <f>ROUND(SUM(Q111:W111)/INVOICE!$I$5,2)</f>
        <v>6.12</v>
      </c>
      <c r="AA111" s="1" t="s">
        <v>2578</v>
      </c>
      <c r="AB111" s="1" t="s">
        <v>93</v>
      </c>
      <c r="AC111" s="1" t="s">
        <v>2579</v>
      </c>
      <c r="AD111" s="1" t="s">
        <v>2607</v>
      </c>
      <c r="AE111" s="1" t="s">
        <v>2608</v>
      </c>
      <c r="AF111" s="1" t="s">
        <v>2609</v>
      </c>
      <c r="AG111" s="1" t="s">
        <v>2610</v>
      </c>
      <c r="AH111" s="1" t="s">
        <v>61</v>
      </c>
      <c r="AI111" s="2">
        <v>1</v>
      </c>
      <c r="AJ111" s="3">
        <v>1.45</v>
      </c>
      <c r="AK111" s="3">
        <v>1.1000000000000001</v>
      </c>
      <c r="AL111" s="3">
        <v>1.5</v>
      </c>
      <c r="AM111" s="1" t="s">
        <v>66</v>
      </c>
      <c r="AN111" s="3">
        <v>29.76</v>
      </c>
      <c r="AO111" s="1" t="s">
        <v>62</v>
      </c>
      <c r="AP111" s="1" t="s">
        <v>62</v>
      </c>
      <c r="AQ111" s="1" t="s">
        <v>62</v>
      </c>
      <c r="AR111" s="1" t="s">
        <v>62</v>
      </c>
      <c r="AS111" s="1" t="s">
        <v>62</v>
      </c>
      <c r="AT111" s="1" t="s">
        <v>1973</v>
      </c>
      <c r="AU111" s="1" t="s">
        <v>2604</v>
      </c>
      <c r="AV111" s="1" t="s">
        <v>2173</v>
      </c>
      <c r="AW111" s="1" t="s">
        <v>61</v>
      </c>
      <c r="AX111" s="1" t="s">
        <v>63</v>
      </c>
      <c r="AY111" s="1" t="s">
        <v>2611</v>
      </c>
      <c r="AZ111" s="1" t="s">
        <v>2612</v>
      </c>
      <c r="BA111" s="1" t="s">
        <v>2612</v>
      </c>
      <c r="BB111" s="1" t="s">
        <v>196</v>
      </c>
      <c r="BC111" s="1" t="s">
        <v>197</v>
      </c>
      <c r="BD111" s="1" t="s">
        <v>94</v>
      </c>
      <c r="BE111" s="1" t="s">
        <v>1978</v>
      </c>
      <c r="BF111" s="1" t="s">
        <v>64</v>
      </c>
      <c r="BG111" s="1" t="s">
        <v>61</v>
      </c>
      <c r="BH111" s="1" t="s">
        <v>648</v>
      </c>
    </row>
    <row r="112" spans="2:60" x14ac:dyDescent="0.3">
      <c r="B112" s="55">
        <f t="shared" si="25"/>
        <v>108</v>
      </c>
      <c r="C112" s="55" t="str">
        <f t="shared" si="26"/>
        <v>NRT</v>
      </c>
      <c r="D112" s="55" t="str">
        <f t="shared" si="23"/>
        <v>2025-09-05</v>
      </c>
      <c r="E112" s="55" t="str">
        <f t="shared" si="33"/>
        <v>82020038060</v>
      </c>
      <c r="F112" s="55" t="str">
        <f t="shared" si="34"/>
        <v>PJP029496131</v>
      </c>
      <c r="G112" s="53" t="str">
        <f t="shared" si="35"/>
        <v>김영묵</v>
      </c>
      <c r="H112" s="53" t="str">
        <f t="shared" si="36"/>
        <v>목록(Manifest)</v>
      </c>
      <c r="I112" s="62">
        <f t="shared" si="37"/>
        <v>103.18</v>
      </c>
      <c r="J112" s="53" t="str">
        <f t="shared" si="27"/>
        <v>BRCH USA_JAVIS</v>
      </c>
      <c r="K112" s="55">
        <f t="shared" si="38"/>
        <v>1</v>
      </c>
      <c r="L112" s="54">
        <f t="shared" si="39"/>
        <v>0.45</v>
      </c>
      <c r="M112" s="54">
        <f t="shared" si="40"/>
        <v>0.8</v>
      </c>
      <c r="N112" s="54">
        <f t="shared" si="41"/>
        <v>0.8</v>
      </c>
      <c r="O112" s="54">
        <f t="shared" si="28"/>
        <v>0.5</v>
      </c>
      <c r="P112" s="55" t="str">
        <f t="shared" si="29"/>
        <v>516284379774</v>
      </c>
      <c r="Q112" s="70">
        <f t="shared" si="30"/>
        <v>6510</v>
      </c>
      <c r="R112" s="58">
        <v>0</v>
      </c>
      <c r="S112" s="57">
        <f t="shared" si="24"/>
        <v>0</v>
      </c>
      <c r="T112" s="58">
        <v>0</v>
      </c>
      <c r="U112" s="58">
        <f>(IF(VLOOKUP(VLOOKUP(AN112,MAPPING!$B$16:$D$21,2,1),MAPPING!$C$16:$E$21,2,0)=7000,0,VLOOKUP(VLOOKUP(AN112,MAPPING!$B$16:$D$21,2,1),MAPPING!$C$16:$E$21,2,0)))</f>
        <v>0</v>
      </c>
      <c r="V112" s="58">
        <f>(K112*VLOOKUP(N112/K112,MAPPING!$B$23:$D$30,3,10))</f>
        <v>0</v>
      </c>
      <c r="W112" s="58">
        <f t="shared" si="31"/>
        <v>0</v>
      </c>
      <c r="X112" s="58">
        <f t="shared" si="32"/>
        <v>6510</v>
      </c>
      <c r="Y112" s="116">
        <f>ROUND(SUM(Q112:W112)/INVOICE!$I$5,2)</f>
        <v>4.67</v>
      </c>
      <c r="AA112" s="1" t="s">
        <v>2578</v>
      </c>
      <c r="AB112" s="1" t="s">
        <v>93</v>
      </c>
      <c r="AC112" s="1" t="s">
        <v>2579</v>
      </c>
      <c r="AD112" s="1" t="s">
        <v>2613</v>
      </c>
      <c r="AE112" s="1" t="s">
        <v>2614</v>
      </c>
      <c r="AF112" s="1" t="s">
        <v>2615</v>
      </c>
      <c r="AG112" s="1" t="s">
        <v>2616</v>
      </c>
      <c r="AH112" s="1" t="s">
        <v>61</v>
      </c>
      <c r="AI112" s="2">
        <v>1</v>
      </c>
      <c r="AJ112" s="3">
        <v>0.45</v>
      </c>
      <c r="AK112" s="3">
        <v>0.8</v>
      </c>
      <c r="AL112" s="3">
        <v>0.8</v>
      </c>
      <c r="AM112" s="1" t="s">
        <v>204</v>
      </c>
      <c r="AN112" s="3">
        <v>103.18</v>
      </c>
      <c r="AO112" s="1" t="s">
        <v>62</v>
      </c>
      <c r="AP112" s="1" t="s">
        <v>62</v>
      </c>
      <c r="AQ112" s="1" t="s">
        <v>62</v>
      </c>
      <c r="AR112" s="1" t="s">
        <v>62</v>
      </c>
      <c r="AS112" s="1" t="s">
        <v>62</v>
      </c>
      <c r="AT112" s="1" t="s">
        <v>1973</v>
      </c>
      <c r="AU112" s="1" t="s">
        <v>2604</v>
      </c>
      <c r="AV112" s="1" t="s">
        <v>2617</v>
      </c>
      <c r="AW112" s="1" t="s">
        <v>61</v>
      </c>
      <c r="AX112" s="1" t="s">
        <v>63</v>
      </c>
      <c r="AY112" s="1" t="s">
        <v>2618</v>
      </c>
      <c r="AZ112" s="1" t="s">
        <v>2619</v>
      </c>
      <c r="BA112" s="1" t="s">
        <v>2619</v>
      </c>
      <c r="BB112" s="1" t="s">
        <v>196</v>
      </c>
      <c r="BC112" s="1" t="s">
        <v>197</v>
      </c>
      <c r="BD112" s="1" t="s">
        <v>94</v>
      </c>
      <c r="BE112" s="1" t="s">
        <v>1978</v>
      </c>
      <c r="BF112" s="1" t="s">
        <v>64</v>
      </c>
      <c r="BG112" s="1" t="s">
        <v>61</v>
      </c>
      <c r="BH112" s="1" t="s">
        <v>648</v>
      </c>
    </row>
    <row r="113" spans="2:60" x14ac:dyDescent="0.3">
      <c r="B113" s="55">
        <f t="shared" si="25"/>
        <v>109</v>
      </c>
      <c r="C113" s="55" t="str">
        <f t="shared" si="26"/>
        <v>NRT</v>
      </c>
      <c r="D113" s="55" t="str">
        <f t="shared" si="23"/>
        <v>2025-09-05</v>
      </c>
      <c r="E113" s="55" t="str">
        <f t="shared" si="33"/>
        <v>82020038060</v>
      </c>
      <c r="F113" s="55" t="str">
        <f t="shared" si="34"/>
        <v>PJP029486786</v>
      </c>
      <c r="G113" s="53" t="str">
        <f t="shared" si="35"/>
        <v>이광원</v>
      </c>
      <c r="H113" s="53" t="str">
        <f t="shared" si="36"/>
        <v>간이(Simple)</v>
      </c>
      <c r="I113" s="62">
        <f t="shared" si="37"/>
        <v>335</v>
      </c>
      <c r="J113" s="53" t="str">
        <f t="shared" si="27"/>
        <v>BRCH USA_JAVIS</v>
      </c>
      <c r="K113" s="55">
        <f t="shared" si="38"/>
        <v>1</v>
      </c>
      <c r="L113" s="54">
        <f t="shared" si="39"/>
        <v>3</v>
      </c>
      <c r="M113" s="54">
        <f t="shared" si="40"/>
        <v>10.6</v>
      </c>
      <c r="N113" s="54">
        <f t="shared" si="41"/>
        <v>11</v>
      </c>
      <c r="O113" s="54">
        <f t="shared" si="28"/>
        <v>3</v>
      </c>
      <c r="P113" s="55" t="str">
        <f t="shared" si="29"/>
        <v>516284286324</v>
      </c>
      <c r="Q113" s="70">
        <f t="shared" si="30"/>
        <v>11560</v>
      </c>
      <c r="R113" s="58">
        <v>0</v>
      </c>
      <c r="S113" s="57">
        <f t="shared" si="24"/>
        <v>0</v>
      </c>
      <c r="T113" s="58">
        <v>0</v>
      </c>
      <c r="U113" s="58">
        <f>(IF(VLOOKUP(VLOOKUP(AN113,MAPPING!$B$16:$D$21,2,1),MAPPING!$C$16:$E$21,2,0)=7000,0,VLOOKUP(VLOOKUP(AN113,MAPPING!$B$16:$D$21,2,1),MAPPING!$C$16:$E$21,2,0)))</f>
        <v>0</v>
      </c>
      <c r="V113" s="58">
        <f>(K113*VLOOKUP(N113/K113,MAPPING!$B$23:$D$30,3,10))</f>
        <v>3000</v>
      </c>
      <c r="W113" s="58">
        <f t="shared" si="31"/>
        <v>0</v>
      </c>
      <c r="X113" s="58">
        <f t="shared" si="32"/>
        <v>14560</v>
      </c>
      <c r="Y113" s="116">
        <f>ROUND(SUM(Q113:W113)/INVOICE!$I$5,2)</f>
        <v>10.44</v>
      </c>
      <c r="AA113" s="1" t="s">
        <v>2578</v>
      </c>
      <c r="AB113" s="1" t="s">
        <v>93</v>
      </c>
      <c r="AC113" s="1" t="s">
        <v>2579</v>
      </c>
      <c r="AD113" s="1" t="s">
        <v>2620</v>
      </c>
      <c r="AE113" s="1" t="s">
        <v>2621</v>
      </c>
      <c r="AF113" s="1" t="s">
        <v>2622</v>
      </c>
      <c r="AG113" s="1" t="s">
        <v>2623</v>
      </c>
      <c r="AH113" s="1" t="s">
        <v>61</v>
      </c>
      <c r="AI113" s="2">
        <v>1</v>
      </c>
      <c r="AJ113" s="3">
        <v>3</v>
      </c>
      <c r="AK113" s="3">
        <v>10.6</v>
      </c>
      <c r="AL113" s="3">
        <v>11</v>
      </c>
      <c r="AM113" s="1" t="s">
        <v>65</v>
      </c>
      <c r="AN113" s="3">
        <v>335</v>
      </c>
      <c r="AO113" s="1" t="s">
        <v>62</v>
      </c>
      <c r="AP113" s="1" t="s">
        <v>62</v>
      </c>
      <c r="AQ113" s="1" t="s">
        <v>62</v>
      </c>
      <c r="AR113" s="1" t="s">
        <v>62</v>
      </c>
      <c r="AS113" s="1" t="s">
        <v>62</v>
      </c>
      <c r="AT113" s="1" t="s">
        <v>1973</v>
      </c>
      <c r="AU113" s="1" t="s">
        <v>2604</v>
      </c>
      <c r="AV113" s="1" t="s">
        <v>2624</v>
      </c>
      <c r="AW113" s="1" t="s">
        <v>61</v>
      </c>
      <c r="AX113" s="1" t="s">
        <v>63</v>
      </c>
      <c r="AY113" s="1" t="s">
        <v>2625</v>
      </c>
      <c r="AZ113" s="1" t="s">
        <v>2626</v>
      </c>
      <c r="BA113" s="1" t="s">
        <v>2626</v>
      </c>
      <c r="BB113" s="1" t="s">
        <v>196</v>
      </c>
      <c r="BC113" s="1" t="s">
        <v>197</v>
      </c>
      <c r="BD113" s="1" t="s">
        <v>94</v>
      </c>
      <c r="BE113" s="1" t="s">
        <v>1978</v>
      </c>
      <c r="BF113" s="1" t="s">
        <v>64</v>
      </c>
      <c r="BG113" s="1" t="s">
        <v>61</v>
      </c>
      <c r="BH113" s="1" t="s">
        <v>648</v>
      </c>
    </row>
    <row r="114" spans="2:60" x14ac:dyDescent="0.3">
      <c r="B114" s="55">
        <f t="shared" si="25"/>
        <v>110</v>
      </c>
      <c r="C114" s="55" t="str">
        <f t="shared" si="26"/>
        <v>NRT</v>
      </c>
      <c r="D114" s="55" t="str">
        <f t="shared" si="23"/>
        <v>2025-09-05</v>
      </c>
      <c r="E114" s="55" t="str">
        <f t="shared" si="33"/>
        <v>82020038060</v>
      </c>
      <c r="F114" s="55" t="str">
        <f t="shared" si="34"/>
        <v>PJP029495815</v>
      </c>
      <c r="G114" s="53" t="str">
        <f t="shared" si="35"/>
        <v>김나연</v>
      </c>
      <c r="H114" s="53" t="str">
        <f t="shared" si="36"/>
        <v>간이(Simple)</v>
      </c>
      <c r="I114" s="62">
        <f t="shared" si="37"/>
        <v>508.54</v>
      </c>
      <c r="J114" s="53" t="str">
        <f t="shared" si="27"/>
        <v>BRCH USA_JAVIS</v>
      </c>
      <c r="K114" s="55">
        <f t="shared" si="38"/>
        <v>1</v>
      </c>
      <c r="L114" s="54">
        <f t="shared" si="39"/>
        <v>27.7</v>
      </c>
      <c r="M114" s="54">
        <f t="shared" si="40"/>
        <v>11.2</v>
      </c>
      <c r="N114" s="54">
        <f t="shared" si="41"/>
        <v>28</v>
      </c>
      <c r="O114" s="54">
        <f t="shared" si="28"/>
        <v>28</v>
      </c>
      <c r="P114" s="55" t="str">
        <f t="shared" si="29"/>
        <v>516284376613</v>
      </c>
      <c r="Q114" s="70">
        <f t="shared" si="30"/>
        <v>62060</v>
      </c>
      <c r="R114" s="58">
        <v>0</v>
      </c>
      <c r="S114" s="57">
        <f t="shared" si="24"/>
        <v>0</v>
      </c>
      <c r="T114" s="58">
        <v>0</v>
      </c>
      <c r="U114" s="58">
        <f>(IF(VLOOKUP(VLOOKUP(AN114,MAPPING!$B$16:$D$21,2,1),MAPPING!$C$16:$E$21,2,0)=7000,0,VLOOKUP(VLOOKUP(AN114,MAPPING!$B$16:$D$21,2,1),MAPPING!$C$16:$E$21,2,0)))</f>
        <v>0</v>
      </c>
      <c r="V114" s="58">
        <f>(K114*VLOOKUP(N114/K114,MAPPING!$B$23:$D$30,3,10))</f>
        <v>15000</v>
      </c>
      <c r="W114" s="58">
        <f t="shared" si="31"/>
        <v>0</v>
      </c>
      <c r="X114" s="58">
        <f t="shared" si="32"/>
        <v>77060</v>
      </c>
      <c r="Y114" s="116">
        <f>ROUND(SUM(Q114:W114)/INVOICE!$I$5,2)</f>
        <v>55.28</v>
      </c>
      <c r="AA114" s="1" t="s">
        <v>2578</v>
      </c>
      <c r="AB114" s="1" t="s">
        <v>93</v>
      </c>
      <c r="AC114" s="1" t="s">
        <v>2579</v>
      </c>
      <c r="AD114" s="1" t="s">
        <v>2627</v>
      </c>
      <c r="AE114" s="1" t="s">
        <v>2628</v>
      </c>
      <c r="AF114" s="1" t="s">
        <v>2629</v>
      </c>
      <c r="AG114" s="1" t="s">
        <v>2630</v>
      </c>
      <c r="AH114" s="1" t="s">
        <v>61</v>
      </c>
      <c r="AI114" s="2">
        <v>1</v>
      </c>
      <c r="AJ114" s="3">
        <v>27.7</v>
      </c>
      <c r="AK114" s="3">
        <v>11.2</v>
      </c>
      <c r="AL114" s="3">
        <v>28</v>
      </c>
      <c r="AM114" s="1" t="s">
        <v>65</v>
      </c>
      <c r="AN114" s="3">
        <v>508.54</v>
      </c>
      <c r="AO114" s="1" t="s">
        <v>62</v>
      </c>
      <c r="AP114" s="1" t="s">
        <v>62</v>
      </c>
      <c r="AQ114" s="1" t="s">
        <v>62</v>
      </c>
      <c r="AR114" s="1" t="s">
        <v>62</v>
      </c>
      <c r="AS114" s="1" t="s">
        <v>62</v>
      </c>
      <c r="AT114" s="1" t="s">
        <v>1973</v>
      </c>
      <c r="AU114" s="1" t="s">
        <v>2604</v>
      </c>
      <c r="AV114" s="1" t="s">
        <v>2052</v>
      </c>
      <c r="AW114" s="1" t="s">
        <v>61</v>
      </c>
      <c r="AX114" s="1" t="s">
        <v>63</v>
      </c>
      <c r="AY114" s="1" t="s">
        <v>2631</v>
      </c>
      <c r="AZ114" s="1" t="s">
        <v>2632</v>
      </c>
      <c r="BA114" s="1" t="s">
        <v>2632</v>
      </c>
      <c r="BB114" s="1" t="s">
        <v>196</v>
      </c>
      <c r="BC114" s="1" t="s">
        <v>197</v>
      </c>
      <c r="BD114" s="1" t="s">
        <v>94</v>
      </c>
      <c r="BE114" s="1" t="s">
        <v>1978</v>
      </c>
      <c r="BF114" s="1" t="s">
        <v>64</v>
      </c>
      <c r="BG114" s="1" t="s">
        <v>61</v>
      </c>
      <c r="BH114" s="1" t="s">
        <v>648</v>
      </c>
    </row>
    <row r="115" spans="2:60" x14ac:dyDescent="0.3">
      <c r="B115" s="55">
        <f t="shared" si="25"/>
        <v>111</v>
      </c>
      <c r="C115" s="55" t="str">
        <f t="shared" si="26"/>
        <v>NRT</v>
      </c>
      <c r="D115" s="55" t="str">
        <f t="shared" si="23"/>
        <v>2025-09-05</v>
      </c>
      <c r="E115" s="55" t="str">
        <f t="shared" si="33"/>
        <v>82020038060</v>
      </c>
      <c r="F115" s="55" t="str">
        <f t="shared" si="34"/>
        <v>PJP029495917</v>
      </c>
      <c r="G115" s="53" t="str">
        <f t="shared" si="35"/>
        <v>정재명</v>
      </c>
      <c r="H115" s="53" t="str">
        <f t="shared" si="36"/>
        <v>목록(Manifest)</v>
      </c>
      <c r="I115" s="62">
        <f t="shared" si="37"/>
        <v>60.3</v>
      </c>
      <c r="J115" s="53" t="str">
        <f t="shared" si="27"/>
        <v>BRCH USA_JAVIS</v>
      </c>
      <c r="K115" s="55">
        <f t="shared" si="38"/>
        <v>1</v>
      </c>
      <c r="L115" s="54">
        <f t="shared" si="39"/>
        <v>0.55000000000000004</v>
      </c>
      <c r="M115" s="54">
        <f t="shared" si="40"/>
        <v>4.9000000000000004</v>
      </c>
      <c r="N115" s="54">
        <f t="shared" si="41"/>
        <v>4.9000000000000004</v>
      </c>
      <c r="O115" s="54">
        <f t="shared" si="28"/>
        <v>1</v>
      </c>
      <c r="P115" s="55" t="str">
        <f t="shared" si="29"/>
        <v>516284377630</v>
      </c>
      <c r="Q115" s="70">
        <f t="shared" si="30"/>
        <v>7520</v>
      </c>
      <c r="R115" s="58">
        <v>0</v>
      </c>
      <c r="S115" s="57">
        <f t="shared" si="24"/>
        <v>0</v>
      </c>
      <c r="T115" s="58">
        <v>0</v>
      </c>
      <c r="U115" s="58">
        <f>(IF(VLOOKUP(VLOOKUP(AN115,MAPPING!$B$16:$D$21,2,1),MAPPING!$C$16:$E$21,2,0)=7000,0,VLOOKUP(VLOOKUP(AN115,MAPPING!$B$16:$D$21,2,1),MAPPING!$C$16:$E$21,2,0)))</f>
        <v>0</v>
      </c>
      <c r="V115" s="58">
        <f>(K115*VLOOKUP(N115/K115,MAPPING!$B$23:$D$30,3,10))</f>
        <v>500</v>
      </c>
      <c r="W115" s="58">
        <f t="shared" si="31"/>
        <v>0</v>
      </c>
      <c r="X115" s="58">
        <f t="shared" si="32"/>
        <v>8020</v>
      </c>
      <c r="Y115" s="116">
        <f>ROUND(SUM(Q115:W115)/INVOICE!$I$5,2)</f>
        <v>5.75</v>
      </c>
      <c r="AA115" s="1" t="s">
        <v>2578</v>
      </c>
      <c r="AB115" s="1" t="s">
        <v>93</v>
      </c>
      <c r="AC115" s="1" t="s">
        <v>2579</v>
      </c>
      <c r="AD115" s="1" t="s">
        <v>2633</v>
      </c>
      <c r="AE115" s="1" t="s">
        <v>2634</v>
      </c>
      <c r="AF115" s="1" t="s">
        <v>2635</v>
      </c>
      <c r="AG115" s="1" t="s">
        <v>2636</v>
      </c>
      <c r="AH115" s="1" t="s">
        <v>61</v>
      </c>
      <c r="AI115" s="2">
        <v>1</v>
      </c>
      <c r="AJ115" s="3">
        <v>0.55000000000000004</v>
      </c>
      <c r="AK115" s="3">
        <v>4.9000000000000004</v>
      </c>
      <c r="AL115" s="3">
        <v>4.9000000000000004</v>
      </c>
      <c r="AM115" s="1" t="s">
        <v>204</v>
      </c>
      <c r="AN115" s="3">
        <v>60.3</v>
      </c>
      <c r="AO115" s="1" t="s">
        <v>62</v>
      </c>
      <c r="AP115" s="1" t="s">
        <v>62</v>
      </c>
      <c r="AQ115" s="1" t="s">
        <v>62</v>
      </c>
      <c r="AR115" s="1" t="s">
        <v>62</v>
      </c>
      <c r="AS115" s="1" t="s">
        <v>62</v>
      </c>
      <c r="AT115" s="1" t="s">
        <v>1973</v>
      </c>
      <c r="AU115" s="1" t="s">
        <v>2604</v>
      </c>
      <c r="AV115" s="1" t="s">
        <v>2637</v>
      </c>
      <c r="AW115" s="1" t="s">
        <v>61</v>
      </c>
      <c r="AX115" s="1" t="s">
        <v>63</v>
      </c>
      <c r="AY115" s="1" t="s">
        <v>2638</v>
      </c>
      <c r="AZ115" s="1" t="s">
        <v>2639</v>
      </c>
      <c r="BA115" s="1" t="s">
        <v>2639</v>
      </c>
      <c r="BB115" s="1" t="s">
        <v>196</v>
      </c>
      <c r="BC115" s="1" t="s">
        <v>197</v>
      </c>
      <c r="BD115" s="1" t="s">
        <v>94</v>
      </c>
      <c r="BE115" s="1" t="s">
        <v>1978</v>
      </c>
      <c r="BF115" s="1" t="s">
        <v>64</v>
      </c>
      <c r="BG115" s="1" t="s">
        <v>61</v>
      </c>
      <c r="BH115" s="1" t="s">
        <v>648</v>
      </c>
    </row>
    <row r="116" spans="2:60" x14ac:dyDescent="0.3">
      <c r="B116" s="55">
        <f t="shared" si="25"/>
        <v>112</v>
      </c>
      <c r="C116" s="55" t="str">
        <f t="shared" si="26"/>
        <v>NRT</v>
      </c>
      <c r="D116" s="55" t="str">
        <f t="shared" si="23"/>
        <v>2025-09-05</v>
      </c>
      <c r="E116" s="55" t="str">
        <f t="shared" si="33"/>
        <v>82020038060</v>
      </c>
      <c r="F116" s="55" t="str">
        <f t="shared" si="34"/>
        <v>PJP029495916</v>
      </c>
      <c r="G116" s="53" t="str">
        <f t="shared" si="35"/>
        <v>이동복</v>
      </c>
      <c r="H116" s="53" t="str">
        <f t="shared" si="36"/>
        <v>목록(Manifest)</v>
      </c>
      <c r="I116" s="62">
        <f t="shared" si="37"/>
        <v>62.69</v>
      </c>
      <c r="J116" s="53" t="str">
        <f t="shared" si="27"/>
        <v>BRCH USA_JAVIS</v>
      </c>
      <c r="K116" s="55">
        <f t="shared" si="38"/>
        <v>1</v>
      </c>
      <c r="L116" s="54">
        <f t="shared" si="39"/>
        <v>0.55000000000000004</v>
      </c>
      <c r="M116" s="54">
        <f t="shared" si="40"/>
        <v>2.9</v>
      </c>
      <c r="N116" s="54">
        <f t="shared" si="41"/>
        <v>2.9</v>
      </c>
      <c r="O116" s="54">
        <f t="shared" si="28"/>
        <v>1</v>
      </c>
      <c r="P116" s="55" t="str">
        <f t="shared" si="29"/>
        <v>516284377626</v>
      </c>
      <c r="Q116" s="70">
        <f t="shared" si="30"/>
        <v>7520</v>
      </c>
      <c r="R116" s="58">
        <v>0</v>
      </c>
      <c r="S116" s="57">
        <f t="shared" si="24"/>
        <v>0</v>
      </c>
      <c r="T116" s="58">
        <v>0</v>
      </c>
      <c r="U116" s="58">
        <f>(IF(VLOOKUP(VLOOKUP(AN116,MAPPING!$B$16:$D$21,2,1),MAPPING!$C$16:$E$21,2,0)=7000,0,VLOOKUP(VLOOKUP(AN116,MAPPING!$B$16:$D$21,2,1),MAPPING!$C$16:$E$21,2,0)))</f>
        <v>0</v>
      </c>
      <c r="V116" s="58">
        <f>(K116*VLOOKUP(N116/K116,MAPPING!$B$23:$D$30,3,10))</f>
        <v>500</v>
      </c>
      <c r="W116" s="58">
        <f t="shared" si="31"/>
        <v>0</v>
      </c>
      <c r="X116" s="58">
        <f t="shared" si="32"/>
        <v>8020</v>
      </c>
      <c r="Y116" s="116">
        <f>ROUND(SUM(Q116:W116)/INVOICE!$I$5,2)</f>
        <v>5.75</v>
      </c>
      <c r="AA116" s="1" t="s">
        <v>2578</v>
      </c>
      <c r="AB116" s="1" t="s">
        <v>93</v>
      </c>
      <c r="AC116" s="1" t="s">
        <v>2579</v>
      </c>
      <c r="AD116" s="1" t="s">
        <v>2640</v>
      </c>
      <c r="AE116" s="1" t="s">
        <v>2641</v>
      </c>
      <c r="AF116" s="1" t="s">
        <v>2642</v>
      </c>
      <c r="AG116" s="1" t="s">
        <v>2643</v>
      </c>
      <c r="AH116" s="1" t="s">
        <v>61</v>
      </c>
      <c r="AI116" s="2">
        <v>1</v>
      </c>
      <c r="AJ116" s="3">
        <v>0.55000000000000004</v>
      </c>
      <c r="AK116" s="3">
        <v>2.9</v>
      </c>
      <c r="AL116" s="3">
        <v>2.9</v>
      </c>
      <c r="AM116" s="1" t="s">
        <v>204</v>
      </c>
      <c r="AN116" s="3">
        <v>62.69</v>
      </c>
      <c r="AO116" s="1" t="s">
        <v>62</v>
      </c>
      <c r="AP116" s="1" t="s">
        <v>62</v>
      </c>
      <c r="AQ116" s="1" t="s">
        <v>62</v>
      </c>
      <c r="AR116" s="1" t="s">
        <v>62</v>
      </c>
      <c r="AS116" s="1" t="s">
        <v>62</v>
      </c>
      <c r="AT116" s="1" t="s">
        <v>1973</v>
      </c>
      <c r="AU116" s="1" t="s">
        <v>2604</v>
      </c>
      <c r="AV116" s="1" t="s">
        <v>2637</v>
      </c>
      <c r="AW116" s="1" t="s">
        <v>61</v>
      </c>
      <c r="AX116" s="1" t="s">
        <v>63</v>
      </c>
      <c r="AY116" s="1" t="s">
        <v>2644</v>
      </c>
      <c r="AZ116" s="1" t="s">
        <v>2645</v>
      </c>
      <c r="BA116" s="1" t="s">
        <v>2645</v>
      </c>
      <c r="BB116" s="1" t="s">
        <v>196</v>
      </c>
      <c r="BC116" s="1" t="s">
        <v>197</v>
      </c>
      <c r="BD116" s="1" t="s">
        <v>94</v>
      </c>
      <c r="BE116" s="1" t="s">
        <v>1978</v>
      </c>
      <c r="BF116" s="1" t="s">
        <v>64</v>
      </c>
      <c r="BG116" s="1" t="s">
        <v>61</v>
      </c>
      <c r="BH116" s="1" t="s">
        <v>648</v>
      </c>
    </row>
    <row r="117" spans="2:60" x14ac:dyDescent="0.3">
      <c r="B117" s="55">
        <f t="shared" si="25"/>
        <v>113</v>
      </c>
      <c r="C117" s="55" t="str">
        <f t="shared" si="26"/>
        <v>NRT</v>
      </c>
      <c r="D117" s="55" t="str">
        <f t="shared" si="23"/>
        <v>2025-09-05</v>
      </c>
      <c r="E117" s="55" t="str">
        <f t="shared" si="33"/>
        <v>82020038060</v>
      </c>
      <c r="F117" s="55" t="str">
        <f t="shared" si="34"/>
        <v>PJP029495895</v>
      </c>
      <c r="G117" s="53" t="str">
        <f t="shared" si="35"/>
        <v>김현수</v>
      </c>
      <c r="H117" s="53" t="str">
        <f t="shared" si="36"/>
        <v>목록(Manifest)</v>
      </c>
      <c r="I117" s="62">
        <f t="shared" si="37"/>
        <v>140.29</v>
      </c>
      <c r="J117" s="53" t="str">
        <f t="shared" si="27"/>
        <v>BRCH USA_JAVIS</v>
      </c>
      <c r="K117" s="55">
        <f t="shared" si="38"/>
        <v>1</v>
      </c>
      <c r="L117" s="54">
        <f t="shared" si="39"/>
        <v>0.45</v>
      </c>
      <c r="M117" s="54">
        <f t="shared" si="40"/>
        <v>2.8</v>
      </c>
      <c r="N117" s="54">
        <f t="shared" si="41"/>
        <v>2.8</v>
      </c>
      <c r="O117" s="54">
        <f t="shared" si="28"/>
        <v>0.5</v>
      </c>
      <c r="P117" s="55" t="str">
        <f t="shared" si="29"/>
        <v>516284377416</v>
      </c>
      <c r="Q117" s="70">
        <f t="shared" si="30"/>
        <v>6510</v>
      </c>
      <c r="R117" s="58">
        <v>0</v>
      </c>
      <c r="S117" s="57">
        <f t="shared" si="24"/>
        <v>0</v>
      </c>
      <c r="T117" s="58">
        <v>0</v>
      </c>
      <c r="U117" s="58">
        <f>(IF(VLOOKUP(VLOOKUP(AN117,MAPPING!$B$16:$D$21,2,1),MAPPING!$C$16:$E$21,2,0)=7000,0,VLOOKUP(VLOOKUP(AN117,MAPPING!$B$16:$D$21,2,1),MAPPING!$C$16:$E$21,2,0)))</f>
        <v>0</v>
      </c>
      <c r="V117" s="58">
        <f>(K117*VLOOKUP(N117/K117,MAPPING!$B$23:$D$30,3,10))</f>
        <v>500</v>
      </c>
      <c r="W117" s="58">
        <f t="shared" si="31"/>
        <v>0</v>
      </c>
      <c r="X117" s="58">
        <f t="shared" si="32"/>
        <v>7010</v>
      </c>
      <c r="Y117" s="116">
        <f>ROUND(SUM(Q117:W117)/INVOICE!$I$5,2)</f>
        <v>5.03</v>
      </c>
      <c r="AA117" s="1" t="s">
        <v>2578</v>
      </c>
      <c r="AB117" s="1" t="s">
        <v>93</v>
      </c>
      <c r="AC117" s="1" t="s">
        <v>2579</v>
      </c>
      <c r="AD117" s="1" t="s">
        <v>2646</v>
      </c>
      <c r="AE117" s="1" t="s">
        <v>2647</v>
      </c>
      <c r="AF117" s="1" t="s">
        <v>2648</v>
      </c>
      <c r="AG117" s="1" t="s">
        <v>2649</v>
      </c>
      <c r="AH117" s="1" t="s">
        <v>61</v>
      </c>
      <c r="AI117" s="2">
        <v>1</v>
      </c>
      <c r="AJ117" s="3">
        <v>0.45</v>
      </c>
      <c r="AK117" s="3">
        <v>2.8</v>
      </c>
      <c r="AL117" s="3">
        <v>2.8</v>
      </c>
      <c r="AM117" s="1" t="s">
        <v>204</v>
      </c>
      <c r="AN117" s="3">
        <v>140.29</v>
      </c>
      <c r="AO117" s="1" t="s">
        <v>62</v>
      </c>
      <c r="AP117" s="1" t="s">
        <v>62</v>
      </c>
      <c r="AQ117" s="1" t="s">
        <v>62</v>
      </c>
      <c r="AR117" s="1" t="s">
        <v>62</v>
      </c>
      <c r="AS117" s="1" t="s">
        <v>62</v>
      </c>
      <c r="AT117" s="1" t="s">
        <v>1973</v>
      </c>
      <c r="AU117" s="1" t="s">
        <v>2604</v>
      </c>
      <c r="AV117" s="1" t="s">
        <v>2637</v>
      </c>
      <c r="AW117" s="1" t="s">
        <v>61</v>
      </c>
      <c r="AX117" s="1" t="s">
        <v>63</v>
      </c>
      <c r="AY117" s="1" t="s">
        <v>2650</v>
      </c>
      <c r="AZ117" s="1" t="s">
        <v>2651</v>
      </c>
      <c r="BA117" s="1" t="s">
        <v>2651</v>
      </c>
      <c r="BB117" s="1" t="s">
        <v>196</v>
      </c>
      <c r="BC117" s="1" t="s">
        <v>197</v>
      </c>
      <c r="BD117" s="1" t="s">
        <v>94</v>
      </c>
      <c r="BE117" s="1" t="s">
        <v>1978</v>
      </c>
      <c r="BF117" s="1" t="s">
        <v>64</v>
      </c>
      <c r="BG117" s="1" t="s">
        <v>61</v>
      </c>
      <c r="BH117" s="1" t="s">
        <v>648</v>
      </c>
    </row>
    <row r="118" spans="2:60" x14ac:dyDescent="0.3">
      <c r="B118" s="55">
        <f t="shared" si="25"/>
        <v>114</v>
      </c>
      <c r="C118" s="55" t="str">
        <f t="shared" si="26"/>
        <v>NRT</v>
      </c>
      <c r="D118" s="55" t="str">
        <f t="shared" si="23"/>
        <v>2025-09-05</v>
      </c>
      <c r="E118" s="55" t="str">
        <f t="shared" si="33"/>
        <v>82020038060</v>
      </c>
      <c r="F118" s="55" t="str">
        <f t="shared" si="34"/>
        <v>PJP029495805</v>
      </c>
      <c r="G118" s="53" t="str">
        <f t="shared" si="35"/>
        <v>조정상</v>
      </c>
      <c r="H118" s="53" t="str">
        <f t="shared" si="36"/>
        <v>목록(Manifest)</v>
      </c>
      <c r="I118" s="62">
        <f t="shared" si="37"/>
        <v>78.33</v>
      </c>
      <c r="J118" s="53" t="str">
        <f t="shared" si="27"/>
        <v>BRCH USA_JAVIS</v>
      </c>
      <c r="K118" s="55">
        <f t="shared" si="38"/>
        <v>1</v>
      </c>
      <c r="L118" s="54">
        <f t="shared" si="39"/>
        <v>0.4</v>
      </c>
      <c r="M118" s="54">
        <f t="shared" si="40"/>
        <v>2.1</v>
      </c>
      <c r="N118" s="54">
        <f t="shared" si="41"/>
        <v>2.1</v>
      </c>
      <c r="O118" s="54">
        <f t="shared" si="28"/>
        <v>0.5</v>
      </c>
      <c r="P118" s="55" t="str">
        <f t="shared" si="29"/>
        <v>516284376510</v>
      </c>
      <c r="Q118" s="70">
        <f t="shared" si="30"/>
        <v>6510</v>
      </c>
      <c r="R118" s="58">
        <v>0</v>
      </c>
      <c r="S118" s="57">
        <f t="shared" si="24"/>
        <v>0</v>
      </c>
      <c r="T118" s="58">
        <v>0</v>
      </c>
      <c r="U118" s="58">
        <f>(IF(VLOOKUP(VLOOKUP(AN118,MAPPING!$B$16:$D$21,2,1),MAPPING!$C$16:$E$21,2,0)=7000,0,VLOOKUP(VLOOKUP(AN118,MAPPING!$B$16:$D$21,2,1),MAPPING!$C$16:$E$21,2,0)))</f>
        <v>0</v>
      </c>
      <c r="V118" s="58">
        <f>(K118*VLOOKUP(N118/K118,MAPPING!$B$23:$D$30,3,10))</f>
        <v>500</v>
      </c>
      <c r="W118" s="58">
        <f t="shared" si="31"/>
        <v>0</v>
      </c>
      <c r="X118" s="58">
        <f t="shared" si="32"/>
        <v>7010</v>
      </c>
      <c r="Y118" s="116">
        <f>ROUND(SUM(Q118:W118)/INVOICE!$I$5,2)</f>
        <v>5.03</v>
      </c>
      <c r="AA118" s="1" t="s">
        <v>2578</v>
      </c>
      <c r="AB118" s="1" t="s">
        <v>93</v>
      </c>
      <c r="AC118" s="1" t="s">
        <v>2579</v>
      </c>
      <c r="AD118" s="1" t="s">
        <v>2652</v>
      </c>
      <c r="AE118" s="1" t="s">
        <v>2653</v>
      </c>
      <c r="AF118" s="1" t="s">
        <v>2654</v>
      </c>
      <c r="AG118" s="1" t="s">
        <v>2655</v>
      </c>
      <c r="AH118" s="1" t="s">
        <v>61</v>
      </c>
      <c r="AI118" s="2">
        <v>1</v>
      </c>
      <c r="AJ118" s="3">
        <v>0.4</v>
      </c>
      <c r="AK118" s="3">
        <v>2.1</v>
      </c>
      <c r="AL118" s="3">
        <v>2.1</v>
      </c>
      <c r="AM118" s="1" t="s">
        <v>204</v>
      </c>
      <c r="AN118" s="3">
        <v>78.33</v>
      </c>
      <c r="AO118" s="1" t="s">
        <v>62</v>
      </c>
      <c r="AP118" s="1" t="s">
        <v>62</v>
      </c>
      <c r="AQ118" s="1" t="s">
        <v>62</v>
      </c>
      <c r="AR118" s="1" t="s">
        <v>62</v>
      </c>
      <c r="AS118" s="1" t="s">
        <v>62</v>
      </c>
      <c r="AT118" s="1" t="s">
        <v>1973</v>
      </c>
      <c r="AU118" s="1" t="s">
        <v>2604</v>
      </c>
      <c r="AV118" s="1" t="s">
        <v>2637</v>
      </c>
      <c r="AW118" s="1" t="s">
        <v>61</v>
      </c>
      <c r="AX118" s="1" t="s">
        <v>63</v>
      </c>
      <c r="AY118" s="1" t="s">
        <v>2656</v>
      </c>
      <c r="AZ118" s="1" t="s">
        <v>2657</v>
      </c>
      <c r="BA118" s="1" t="s">
        <v>2657</v>
      </c>
      <c r="BB118" s="1" t="s">
        <v>196</v>
      </c>
      <c r="BC118" s="1" t="s">
        <v>197</v>
      </c>
      <c r="BD118" s="1" t="s">
        <v>94</v>
      </c>
      <c r="BE118" s="1" t="s">
        <v>1978</v>
      </c>
      <c r="BF118" s="1" t="s">
        <v>64</v>
      </c>
      <c r="BG118" s="1" t="s">
        <v>61</v>
      </c>
      <c r="BH118" s="1" t="s">
        <v>648</v>
      </c>
    </row>
    <row r="119" spans="2:60" x14ac:dyDescent="0.3">
      <c r="B119" s="55">
        <f t="shared" si="25"/>
        <v>115</v>
      </c>
      <c r="C119" s="55" t="str">
        <f t="shared" si="26"/>
        <v>NRT</v>
      </c>
      <c r="D119" s="55" t="str">
        <f t="shared" si="23"/>
        <v>2025-09-05</v>
      </c>
      <c r="E119" s="55" t="str">
        <f t="shared" si="33"/>
        <v>82020038060</v>
      </c>
      <c r="F119" s="55" t="str">
        <f t="shared" si="34"/>
        <v>PJP029496020</v>
      </c>
      <c r="G119" s="53" t="str">
        <f t="shared" si="35"/>
        <v>이원기</v>
      </c>
      <c r="H119" s="53" t="str">
        <f t="shared" si="36"/>
        <v>목록(Manifest)</v>
      </c>
      <c r="I119" s="62">
        <f t="shared" si="37"/>
        <v>41.96</v>
      </c>
      <c r="J119" s="53" t="str">
        <f t="shared" si="27"/>
        <v>BRCH USA_JAVIS</v>
      </c>
      <c r="K119" s="55">
        <f t="shared" si="38"/>
        <v>1</v>
      </c>
      <c r="L119" s="54">
        <f t="shared" si="39"/>
        <v>0.25</v>
      </c>
      <c r="M119" s="54">
        <f t="shared" si="40"/>
        <v>0.5</v>
      </c>
      <c r="N119" s="54">
        <f t="shared" si="41"/>
        <v>0.5</v>
      </c>
      <c r="O119" s="54">
        <f t="shared" si="28"/>
        <v>0.5</v>
      </c>
      <c r="P119" s="55" t="str">
        <f t="shared" si="29"/>
        <v>516284378665</v>
      </c>
      <c r="Q119" s="70">
        <f t="shared" si="30"/>
        <v>6510</v>
      </c>
      <c r="R119" s="58">
        <v>0</v>
      </c>
      <c r="S119" s="57">
        <f t="shared" si="24"/>
        <v>0</v>
      </c>
      <c r="T119" s="58">
        <v>0</v>
      </c>
      <c r="U119" s="58">
        <f>(IF(VLOOKUP(VLOOKUP(AN119,MAPPING!$B$16:$D$21,2,1),MAPPING!$C$16:$E$21,2,0)=7000,0,VLOOKUP(VLOOKUP(AN119,MAPPING!$B$16:$D$21,2,1),MAPPING!$C$16:$E$21,2,0)))</f>
        <v>0</v>
      </c>
      <c r="V119" s="58">
        <f>(K119*VLOOKUP(N119/K119,MAPPING!$B$23:$D$30,3,10))</f>
        <v>0</v>
      </c>
      <c r="W119" s="58">
        <f t="shared" si="31"/>
        <v>0</v>
      </c>
      <c r="X119" s="58">
        <f t="shared" si="32"/>
        <v>6510</v>
      </c>
      <c r="Y119" s="116">
        <f>ROUND(SUM(Q119:W119)/INVOICE!$I$5,2)</f>
        <v>4.67</v>
      </c>
      <c r="AA119" s="1" t="s">
        <v>2578</v>
      </c>
      <c r="AB119" s="1" t="s">
        <v>93</v>
      </c>
      <c r="AC119" s="1" t="s">
        <v>2579</v>
      </c>
      <c r="AD119" s="1" t="s">
        <v>2658</v>
      </c>
      <c r="AE119" s="1" t="s">
        <v>2659</v>
      </c>
      <c r="AF119" s="1" t="s">
        <v>2660</v>
      </c>
      <c r="AG119" s="1" t="s">
        <v>2661</v>
      </c>
      <c r="AH119" s="1" t="s">
        <v>61</v>
      </c>
      <c r="AI119" s="2">
        <v>1</v>
      </c>
      <c r="AJ119" s="3">
        <v>0.25</v>
      </c>
      <c r="AK119" s="3">
        <v>0.5</v>
      </c>
      <c r="AL119" s="3">
        <v>0.5</v>
      </c>
      <c r="AM119" s="1" t="s">
        <v>204</v>
      </c>
      <c r="AN119" s="3">
        <v>41.96</v>
      </c>
      <c r="AO119" s="1" t="s">
        <v>62</v>
      </c>
      <c r="AP119" s="1" t="s">
        <v>62</v>
      </c>
      <c r="AQ119" s="1" t="s">
        <v>62</v>
      </c>
      <c r="AR119" s="1" t="s">
        <v>62</v>
      </c>
      <c r="AS119" s="1" t="s">
        <v>62</v>
      </c>
      <c r="AT119" s="1" t="s">
        <v>1973</v>
      </c>
      <c r="AU119" s="1" t="s">
        <v>2604</v>
      </c>
      <c r="AV119" s="1" t="s">
        <v>410</v>
      </c>
      <c r="AW119" s="1" t="s">
        <v>61</v>
      </c>
      <c r="AX119" s="1" t="s">
        <v>63</v>
      </c>
      <c r="AY119" s="1" t="s">
        <v>2662</v>
      </c>
      <c r="AZ119" s="1" t="s">
        <v>2663</v>
      </c>
      <c r="BA119" s="1" t="s">
        <v>2663</v>
      </c>
      <c r="BB119" s="1" t="s">
        <v>196</v>
      </c>
      <c r="BC119" s="1" t="s">
        <v>197</v>
      </c>
      <c r="BD119" s="1" t="s">
        <v>94</v>
      </c>
      <c r="BE119" s="1" t="s">
        <v>1978</v>
      </c>
      <c r="BF119" s="1" t="s">
        <v>64</v>
      </c>
      <c r="BG119" s="1" t="s">
        <v>61</v>
      </c>
      <c r="BH119" s="1" t="s">
        <v>648</v>
      </c>
    </row>
    <row r="120" spans="2:60" x14ac:dyDescent="0.3">
      <c r="B120" s="55">
        <f t="shared" si="25"/>
        <v>116</v>
      </c>
      <c r="C120" s="55" t="str">
        <f t="shared" si="26"/>
        <v>NRT</v>
      </c>
      <c r="D120" s="55" t="str">
        <f t="shared" si="23"/>
        <v>2025-09-05</v>
      </c>
      <c r="E120" s="55" t="str">
        <f t="shared" si="33"/>
        <v>82020038060</v>
      </c>
      <c r="F120" s="55" t="str">
        <f t="shared" si="34"/>
        <v>PJP029496035</v>
      </c>
      <c r="G120" s="53" t="str">
        <f t="shared" si="35"/>
        <v>임준혁</v>
      </c>
      <c r="H120" s="53" t="str">
        <f t="shared" si="36"/>
        <v>목록(Manifest)</v>
      </c>
      <c r="I120" s="62">
        <f t="shared" si="37"/>
        <v>67.67</v>
      </c>
      <c r="J120" s="53" t="str">
        <f t="shared" si="27"/>
        <v>BRCH USA_JAVIS</v>
      </c>
      <c r="K120" s="55">
        <f t="shared" si="38"/>
        <v>1</v>
      </c>
      <c r="L120" s="54">
        <f t="shared" si="39"/>
        <v>0.25</v>
      </c>
      <c r="M120" s="54">
        <f t="shared" si="40"/>
        <v>1</v>
      </c>
      <c r="N120" s="54">
        <f t="shared" si="41"/>
        <v>1</v>
      </c>
      <c r="O120" s="54">
        <f t="shared" si="28"/>
        <v>0.5</v>
      </c>
      <c r="P120" s="55" t="str">
        <f t="shared" si="29"/>
        <v>516284378816</v>
      </c>
      <c r="Q120" s="70">
        <f t="shared" si="30"/>
        <v>6510</v>
      </c>
      <c r="R120" s="58">
        <v>0</v>
      </c>
      <c r="S120" s="57">
        <f t="shared" si="24"/>
        <v>0</v>
      </c>
      <c r="T120" s="58">
        <v>0</v>
      </c>
      <c r="U120" s="58">
        <f>(IF(VLOOKUP(VLOOKUP(AN120,MAPPING!$B$16:$D$21,2,1),MAPPING!$C$16:$E$21,2,0)=7000,0,VLOOKUP(VLOOKUP(AN120,MAPPING!$B$16:$D$21,2,1),MAPPING!$C$16:$E$21,2,0)))</f>
        <v>0</v>
      </c>
      <c r="V120" s="58">
        <f>(K120*VLOOKUP(N120/K120,MAPPING!$B$23:$D$30,3,10))</f>
        <v>0</v>
      </c>
      <c r="W120" s="58">
        <f t="shared" si="31"/>
        <v>0</v>
      </c>
      <c r="X120" s="58">
        <f t="shared" si="32"/>
        <v>6510</v>
      </c>
      <c r="Y120" s="116">
        <f>ROUND(SUM(Q120:W120)/INVOICE!$I$5,2)</f>
        <v>4.67</v>
      </c>
      <c r="AA120" s="38" t="s">
        <v>2578</v>
      </c>
      <c r="AB120" s="38" t="s">
        <v>93</v>
      </c>
      <c r="AC120" s="38" t="s">
        <v>2579</v>
      </c>
      <c r="AD120" s="38" t="s">
        <v>2664</v>
      </c>
      <c r="AE120" s="38" t="s">
        <v>2665</v>
      </c>
      <c r="AF120" s="38" t="s">
        <v>2666</v>
      </c>
      <c r="AG120" s="38" t="s">
        <v>2667</v>
      </c>
      <c r="AH120" s="38" t="s">
        <v>61</v>
      </c>
      <c r="AI120" s="38">
        <v>1</v>
      </c>
      <c r="AJ120" s="38">
        <v>0.25</v>
      </c>
      <c r="AK120" s="38">
        <v>1</v>
      </c>
      <c r="AL120" s="38">
        <v>1</v>
      </c>
      <c r="AM120" s="38" t="s">
        <v>204</v>
      </c>
      <c r="AN120" s="38">
        <v>67.67</v>
      </c>
      <c r="AO120" s="38" t="s">
        <v>62</v>
      </c>
      <c r="AP120" s="38" t="s">
        <v>62</v>
      </c>
      <c r="AQ120" s="38" t="s">
        <v>62</v>
      </c>
      <c r="AR120" s="38" t="s">
        <v>62</v>
      </c>
      <c r="AS120" s="38" t="s">
        <v>62</v>
      </c>
      <c r="AT120" s="38" t="s">
        <v>1973</v>
      </c>
      <c r="AU120" s="38" t="s">
        <v>2604</v>
      </c>
      <c r="AV120" s="38" t="s">
        <v>2305</v>
      </c>
      <c r="AW120" s="38" t="s">
        <v>61</v>
      </c>
      <c r="AX120" s="38" t="s">
        <v>63</v>
      </c>
      <c r="AY120" s="39" t="s">
        <v>2668</v>
      </c>
      <c r="AZ120" s="38" t="s">
        <v>2669</v>
      </c>
      <c r="BA120" s="39" t="s">
        <v>2669</v>
      </c>
      <c r="BB120" s="38" t="s">
        <v>196</v>
      </c>
      <c r="BC120" s="38" t="s">
        <v>197</v>
      </c>
      <c r="BD120" s="38" t="s">
        <v>94</v>
      </c>
      <c r="BE120" s="38" t="s">
        <v>1978</v>
      </c>
      <c r="BF120" s="38" t="s">
        <v>64</v>
      </c>
      <c r="BG120" s="38" t="s">
        <v>61</v>
      </c>
      <c r="BH120" s="38" t="s">
        <v>648</v>
      </c>
    </row>
    <row r="121" spans="2:60" x14ac:dyDescent="0.3">
      <c r="B121" s="55">
        <f t="shared" si="25"/>
        <v>117</v>
      </c>
      <c r="C121" s="55" t="str">
        <f t="shared" si="26"/>
        <v>NRT</v>
      </c>
      <c r="D121" s="55" t="str">
        <f t="shared" si="23"/>
        <v>2025-09-05</v>
      </c>
      <c r="E121" s="55" t="str">
        <f t="shared" si="33"/>
        <v>82020038060</v>
      </c>
      <c r="F121" s="55" t="str">
        <f t="shared" si="34"/>
        <v>PJP029495918</v>
      </c>
      <c r="G121" s="53" t="str">
        <f t="shared" si="35"/>
        <v>최영환</v>
      </c>
      <c r="H121" s="53" t="str">
        <f t="shared" si="36"/>
        <v>일반(목록배제,Normal-Manifest Exception)</v>
      </c>
      <c r="I121" s="62">
        <f t="shared" si="37"/>
        <v>28.6</v>
      </c>
      <c r="J121" s="53" t="str">
        <f t="shared" si="27"/>
        <v>BRCH USA_JAVIS</v>
      </c>
      <c r="K121" s="55">
        <f t="shared" si="38"/>
        <v>1</v>
      </c>
      <c r="L121" s="54">
        <f t="shared" si="39"/>
        <v>0.25</v>
      </c>
      <c r="M121" s="54">
        <f t="shared" si="40"/>
        <v>0.7</v>
      </c>
      <c r="N121" s="54">
        <f t="shared" si="41"/>
        <v>0.7</v>
      </c>
      <c r="O121" s="54">
        <f t="shared" si="28"/>
        <v>0.5</v>
      </c>
      <c r="P121" s="55" t="str">
        <f t="shared" si="29"/>
        <v>516284377641</v>
      </c>
      <c r="Q121" s="70">
        <f t="shared" si="30"/>
        <v>6510</v>
      </c>
      <c r="R121" s="58">
        <v>0</v>
      </c>
      <c r="S121" s="57">
        <f t="shared" si="24"/>
        <v>0</v>
      </c>
      <c r="T121" s="58">
        <v>0</v>
      </c>
      <c r="U121" s="58">
        <f>(IF(VLOOKUP(VLOOKUP(AN121,MAPPING!$B$16:$D$21,2,1),MAPPING!$C$16:$E$21,2,0)=7000,0,VLOOKUP(VLOOKUP(AN121,MAPPING!$B$16:$D$21,2,1),MAPPING!$C$16:$E$21,2,0)))</f>
        <v>0</v>
      </c>
      <c r="V121" s="58">
        <f>(K121*VLOOKUP(N121/K121,MAPPING!$B$23:$D$30,3,10))</f>
        <v>0</v>
      </c>
      <c r="W121" s="58">
        <f t="shared" si="31"/>
        <v>0</v>
      </c>
      <c r="X121" s="58">
        <f t="shared" si="32"/>
        <v>6510</v>
      </c>
      <c r="Y121" s="116">
        <f>ROUND(SUM(Q121:W121)/INVOICE!$I$5,2)</f>
        <v>4.67</v>
      </c>
      <c r="AA121" s="38" t="s">
        <v>2578</v>
      </c>
      <c r="AB121" s="38" t="s">
        <v>93</v>
      </c>
      <c r="AC121" s="38" t="s">
        <v>2579</v>
      </c>
      <c r="AD121" s="38" t="s">
        <v>2670</v>
      </c>
      <c r="AE121" s="38" t="s">
        <v>2671</v>
      </c>
      <c r="AF121" s="38" t="s">
        <v>2672</v>
      </c>
      <c r="AG121" s="38" t="s">
        <v>2673</v>
      </c>
      <c r="AH121" s="38" t="s">
        <v>61</v>
      </c>
      <c r="AI121" s="38">
        <v>1</v>
      </c>
      <c r="AJ121" s="38">
        <v>0.25</v>
      </c>
      <c r="AK121" s="38">
        <v>0.7</v>
      </c>
      <c r="AL121" s="38">
        <v>0.7</v>
      </c>
      <c r="AM121" s="38" t="s">
        <v>66</v>
      </c>
      <c r="AN121" s="38">
        <v>28.6</v>
      </c>
      <c r="AO121" s="38" t="s">
        <v>62</v>
      </c>
      <c r="AP121" s="38" t="s">
        <v>62</v>
      </c>
      <c r="AQ121" s="38" t="s">
        <v>62</v>
      </c>
      <c r="AR121" s="38" t="s">
        <v>62</v>
      </c>
      <c r="AS121" s="38" t="s">
        <v>62</v>
      </c>
      <c r="AT121" s="38" t="s">
        <v>1973</v>
      </c>
      <c r="AU121" s="38" t="s">
        <v>2604</v>
      </c>
      <c r="AV121" s="38" t="s">
        <v>2002</v>
      </c>
      <c r="AW121" s="38" t="s">
        <v>61</v>
      </c>
      <c r="AX121" s="38" t="s">
        <v>63</v>
      </c>
      <c r="AY121" s="39" t="s">
        <v>2674</v>
      </c>
      <c r="AZ121" s="38" t="s">
        <v>2675</v>
      </c>
      <c r="BA121" s="39" t="s">
        <v>2675</v>
      </c>
      <c r="BB121" s="38" t="s">
        <v>196</v>
      </c>
      <c r="BC121" s="38" t="s">
        <v>197</v>
      </c>
      <c r="BD121" s="38" t="s">
        <v>94</v>
      </c>
      <c r="BE121" s="38" t="s">
        <v>1978</v>
      </c>
      <c r="BF121" s="38" t="s">
        <v>64</v>
      </c>
      <c r="BG121" s="38" t="s">
        <v>61</v>
      </c>
      <c r="BH121" s="38" t="s">
        <v>648</v>
      </c>
    </row>
    <row r="122" spans="2:60" x14ac:dyDescent="0.3">
      <c r="B122" s="55">
        <f t="shared" si="25"/>
        <v>118</v>
      </c>
      <c r="C122" s="55" t="str">
        <f t="shared" si="26"/>
        <v>NRT</v>
      </c>
      <c r="D122" s="55" t="str">
        <f t="shared" si="23"/>
        <v>2025-09-05</v>
      </c>
      <c r="E122" s="55" t="str">
        <f t="shared" si="33"/>
        <v>82020038060</v>
      </c>
      <c r="F122" s="55" t="str">
        <f t="shared" si="34"/>
        <v>PJP029496045</v>
      </c>
      <c r="G122" s="53" t="str">
        <f t="shared" si="35"/>
        <v>김범호</v>
      </c>
      <c r="H122" s="53" t="str">
        <f t="shared" si="36"/>
        <v>일반(목록배제,Normal-Manifest Exception)</v>
      </c>
      <c r="I122" s="62">
        <f t="shared" si="37"/>
        <v>69.819999999999993</v>
      </c>
      <c r="J122" s="53" t="str">
        <f t="shared" si="27"/>
        <v>BRCH USA_JAVIS</v>
      </c>
      <c r="K122" s="55">
        <f t="shared" si="38"/>
        <v>1</v>
      </c>
      <c r="L122" s="54">
        <f t="shared" si="39"/>
        <v>0.75</v>
      </c>
      <c r="M122" s="54">
        <f t="shared" si="40"/>
        <v>1.2</v>
      </c>
      <c r="N122" s="54">
        <f t="shared" si="41"/>
        <v>1.2</v>
      </c>
      <c r="O122" s="54">
        <f t="shared" si="28"/>
        <v>1</v>
      </c>
      <c r="P122" s="55" t="str">
        <f t="shared" si="29"/>
        <v>516284378912</v>
      </c>
      <c r="Q122" s="70">
        <f t="shared" si="30"/>
        <v>7520</v>
      </c>
      <c r="R122" s="58">
        <v>0</v>
      </c>
      <c r="S122" s="57">
        <f t="shared" si="24"/>
        <v>0</v>
      </c>
      <c r="T122" s="58">
        <v>0</v>
      </c>
      <c r="U122" s="58">
        <f>(IF(VLOOKUP(VLOOKUP(AN122,MAPPING!$B$16:$D$21,2,1),MAPPING!$C$16:$E$21,2,0)=7000,0,VLOOKUP(VLOOKUP(AN122,MAPPING!$B$16:$D$21,2,1),MAPPING!$C$16:$E$21,2,0)))</f>
        <v>0</v>
      </c>
      <c r="V122" s="58">
        <f>(K122*VLOOKUP(N122/K122,MAPPING!$B$23:$D$30,3,10))</f>
        <v>0</v>
      </c>
      <c r="W122" s="58">
        <f t="shared" si="31"/>
        <v>0</v>
      </c>
      <c r="X122" s="58">
        <f t="shared" si="32"/>
        <v>7520</v>
      </c>
      <c r="Y122" s="116">
        <f>ROUND(SUM(Q122:W122)/INVOICE!$I$5,2)</f>
        <v>5.39</v>
      </c>
      <c r="AA122" s="38" t="s">
        <v>2578</v>
      </c>
      <c r="AB122" s="38" t="s">
        <v>93</v>
      </c>
      <c r="AC122" s="38" t="s">
        <v>2579</v>
      </c>
      <c r="AD122" s="38" t="s">
        <v>2676</v>
      </c>
      <c r="AE122" s="38" t="s">
        <v>2677</v>
      </c>
      <c r="AF122" s="38" t="s">
        <v>2678</v>
      </c>
      <c r="AG122" s="38" t="s">
        <v>2679</v>
      </c>
      <c r="AH122" s="38" t="s">
        <v>61</v>
      </c>
      <c r="AI122" s="38">
        <v>1</v>
      </c>
      <c r="AJ122" s="38">
        <v>0.75</v>
      </c>
      <c r="AK122" s="38">
        <v>1.2</v>
      </c>
      <c r="AL122" s="38">
        <v>1.2</v>
      </c>
      <c r="AM122" s="38" t="s">
        <v>66</v>
      </c>
      <c r="AN122" s="38">
        <v>69.819999999999993</v>
      </c>
      <c r="AO122" s="38" t="s">
        <v>62</v>
      </c>
      <c r="AP122" s="38" t="s">
        <v>62</v>
      </c>
      <c r="AQ122" s="38" t="s">
        <v>62</v>
      </c>
      <c r="AR122" s="38" t="s">
        <v>62</v>
      </c>
      <c r="AS122" s="38" t="s">
        <v>62</v>
      </c>
      <c r="AT122" s="38" t="s">
        <v>1973</v>
      </c>
      <c r="AU122" s="38" t="s">
        <v>2604</v>
      </c>
      <c r="AV122" s="38" t="s">
        <v>2220</v>
      </c>
      <c r="AW122" s="38" t="s">
        <v>61</v>
      </c>
      <c r="AX122" s="38" t="s">
        <v>63</v>
      </c>
      <c r="AY122" s="39" t="s">
        <v>2680</v>
      </c>
      <c r="AZ122" s="38" t="s">
        <v>2681</v>
      </c>
      <c r="BA122" s="39" t="s">
        <v>2681</v>
      </c>
      <c r="BB122" s="38" t="s">
        <v>196</v>
      </c>
      <c r="BC122" s="38" t="s">
        <v>197</v>
      </c>
      <c r="BD122" s="38" t="s">
        <v>94</v>
      </c>
      <c r="BE122" s="38" t="s">
        <v>1978</v>
      </c>
      <c r="BF122" s="38" t="s">
        <v>64</v>
      </c>
      <c r="BG122" s="38" t="s">
        <v>61</v>
      </c>
      <c r="BH122" s="38" t="s">
        <v>648</v>
      </c>
    </row>
    <row r="123" spans="2:60" x14ac:dyDescent="0.3">
      <c r="B123" s="55">
        <f t="shared" si="25"/>
        <v>119</v>
      </c>
      <c r="C123" s="55" t="str">
        <f t="shared" si="26"/>
        <v>NRT</v>
      </c>
      <c r="D123" s="55" t="str">
        <f t="shared" si="23"/>
        <v>2025-09-05</v>
      </c>
      <c r="E123" s="55" t="str">
        <f t="shared" si="33"/>
        <v>82020038060</v>
      </c>
      <c r="F123" s="55" t="str">
        <f t="shared" si="34"/>
        <v>PJP029496038</v>
      </c>
      <c r="G123" s="53" t="str">
        <f t="shared" si="35"/>
        <v>안인석</v>
      </c>
      <c r="H123" s="53" t="str">
        <f t="shared" si="36"/>
        <v>목록(Manifest)</v>
      </c>
      <c r="I123" s="62">
        <f t="shared" si="37"/>
        <v>25.19</v>
      </c>
      <c r="J123" s="53" t="str">
        <f t="shared" si="27"/>
        <v>BRCH USA_JAVIS</v>
      </c>
      <c r="K123" s="55">
        <f t="shared" si="38"/>
        <v>1</v>
      </c>
      <c r="L123" s="54">
        <f t="shared" si="39"/>
        <v>0.45</v>
      </c>
      <c r="M123" s="54">
        <f t="shared" si="40"/>
        <v>0.6</v>
      </c>
      <c r="N123" s="54">
        <f t="shared" si="41"/>
        <v>0.6</v>
      </c>
      <c r="O123" s="54">
        <f t="shared" si="28"/>
        <v>0.5</v>
      </c>
      <c r="P123" s="55" t="str">
        <f t="shared" si="29"/>
        <v>516284378842</v>
      </c>
      <c r="Q123" s="70">
        <f t="shared" si="30"/>
        <v>6510</v>
      </c>
      <c r="R123" s="58">
        <v>0</v>
      </c>
      <c r="S123" s="57">
        <f t="shared" si="24"/>
        <v>0</v>
      </c>
      <c r="T123" s="58">
        <v>0</v>
      </c>
      <c r="U123" s="58">
        <f>(IF(VLOOKUP(VLOOKUP(AN123,MAPPING!$B$16:$D$21,2,1),MAPPING!$C$16:$E$21,2,0)=7000,0,VLOOKUP(VLOOKUP(AN123,MAPPING!$B$16:$D$21,2,1),MAPPING!$C$16:$E$21,2,0)))</f>
        <v>0</v>
      </c>
      <c r="V123" s="58">
        <f>(K123*VLOOKUP(N123/K123,MAPPING!$B$23:$D$30,3,10))</f>
        <v>0</v>
      </c>
      <c r="W123" s="58">
        <f t="shared" si="31"/>
        <v>0</v>
      </c>
      <c r="X123" s="58">
        <f t="shared" si="32"/>
        <v>6510</v>
      </c>
      <c r="Y123" s="116">
        <f>ROUND(SUM(Q123:W123)/INVOICE!$I$5,2)</f>
        <v>4.67</v>
      </c>
      <c r="AA123" s="38" t="s">
        <v>2578</v>
      </c>
      <c r="AB123" s="38" t="s">
        <v>93</v>
      </c>
      <c r="AC123" s="38" t="s">
        <v>2579</v>
      </c>
      <c r="AD123" s="38" t="s">
        <v>2682</v>
      </c>
      <c r="AE123" s="38" t="s">
        <v>2683</v>
      </c>
      <c r="AF123" s="38" t="s">
        <v>2684</v>
      </c>
      <c r="AG123" s="38" t="s">
        <v>2685</v>
      </c>
      <c r="AH123" s="38" t="s">
        <v>61</v>
      </c>
      <c r="AI123" s="38">
        <v>1</v>
      </c>
      <c r="AJ123" s="38">
        <v>0.45</v>
      </c>
      <c r="AK123" s="38">
        <v>0.6</v>
      </c>
      <c r="AL123" s="38">
        <v>0.6</v>
      </c>
      <c r="AM123" s="38" t="s">
        <v>204</v>
      </c>
      <c r="AN123" s="38">
        <v>25.19</v>
      </c>
      <c r="AO123" s="38" t="s">
        <v>62</v>
      </c>
      <c r="AP123" s="38" t="s">
        <v>62</v>
      </c>
      <c r="AQ123" s="38" t="s">
        <v>62</v>
      </c>
      <c r="AR123" s="38" t="s">
        <v>62</v>
      </c>
      <c r="AS123" s="38" t="s">
        <v>62</v>
      </c>
      <c r="AT123" s="38" t="s">
        <v>1973</v>
      </c>
      <c r="AU123" s="38" t="s">
        <v>2604</v>
      </c>
      <c r="AV123" s="38" t="s">
        <v>2686</v>
      </c>
      <c r="AW123" s="38" t="s">
        <v>61</v>
      </c>
      <c r="AX123" s="38" t="s">
        <v>63</v>
      </c>
      <c r="AY123" s="39" t="s">
        <v>2687</v>
      </c>
      <c r="AZ123" s="38" t="s">
        <v>2688</v>
      </c>
      <c r="BA123" s="39" t="s">
        <v>2688</v>
      </c>
      <c r="BB123" s="38" t="s">
        <v>196</v>
      </c>
      <c r="BC123" s="38" t="s">
        <v>197</v>
      </c>
      <c r="BD123" s="38" t="s">
        <v>94</v>
      </c>
      <c r="BE123" s="38" t="s">
        <v>1978</v>
      </c>
      <c r="BF123" s="38" t="s">
        <v>64</v>
      </c>
      <c r="BG123" s="38" t="s">
        <v>61</v>
      </c>
      <c r="BH123" s="38" t="s">
        <v>648</v>
      </c>
    </row>
    <row r="124" spans="2:60" x14ac:dyDescent="0.3">
      <c r="B124" s="55">
        <f t="shared" si="25"/>
        <v>120</v>
      </c>
      <c r="C124" s="55" t="str">
        <f t="shared" si="26"/>
        <v>NRT</v>
      </c>
      <c r="D124" s="55" t="str">
        <f t="shared" si="23"/>
        <v>2025-09-05</v>
      </c>
      <c r="E124" s="55" t="str">
        <f t="shared" si="33"/>
        <v>82020038060</v>
      </c>
      <c r="F124" s="55" t="str">
        <f t="shared" si="34"/>
        <v>PJP029496001</v>
      </c>
      <c r="G124" s="53" t="str">
        <f t="shared" si="35"/>
        <v>김우혁</v>
      </c>
      <c r="H124" s="53" t="str">
        <f t="shared" si="36"/>
        <v>목록(Manifest)</v>
      </c>
      <c r="I124" s="62">
        <f t="shared" si="37"/>
        <v>41.96</v>
      </c>
      <c r="J124" s="53" t="str">
        <f t="shared" si="27"/>
        <v>BRCH USA_JAVIS</v>
      </c>
      <c r="K124" s="55">
        <f t="shared" si="38"/>
        <v>1</v>
      </c>
      <c r="L124" s="54">
        <f t="shared" si="39"/>
        <v>0.25</v>
      </c>
      <c r="M124" s="54">
        <f t="shared" si="40"/>
        <v>0.8</v>
      </c>
      <c r="N124" s="54">
        <f t="shared" si="41"/>
        <v>0.8</v>
      </c>
      <c r="O124" s="54">
        <f t="shared" si="28"/>
        <v>0.5</v>
      </c>
      <c r="P124" s="55" t="str">
        <f t="shared" si="29"/>
        <v>516284378470</v>
      </c>
      <c r="Q124" s="70">
        <f t="shared" si="30"/>
        <v>6510</v>
      </c>
      <c r="R124" s="58">
        <v>0</v>
      </c>
      <c r="S124" s="57">
        <f t="shared" si="24"/>
        <v>0</v>
      </c>
      <c r="T124" s="58">
        <v>0</v>
      </c>
      <c r="U124" s="58">
        <f>(IF(VLOOKUP(VLOOKUP(AN124,MAPPING!$B$16:$D$21,2,1),MAPPING!$C$16:$E$21,2,0)=7000,0,VLOOKUP(VLOOKUP(AN124,MAPPING!$B$16:$D$21,2,1),MAPPING!$C$16:$E$21,2,0)))</f>
        <v>0</v>
      </c>
      <c r="V124" s="58">
        <f>(K124*VLOOKUP(N124/K124,MAPPING!$B$23:$D$30,3,10))</f>
        <v>0</v>
      </c>
      <c r="W124" s="58">
        <f t="shared" si="31"/>
        <v>0</v>
      </c>
      <c r="X124" s="58">
        <f t="shared" si="32"/>
        <v>6510</v>
      </c>
      <c r="Y124" s="116">
        <f>ROUND(SUM(Q124:W124)/INVOICE!$I$5,2)</f>
        <v>4.67</v>
      </c>
      <c r="AA124" s="38" t="s">
        <v>2578</v>
      </c>
      <c r="AB124" s="38" t="s">
        <v>93</v>
      </c>
      <c r="AC124" s="38" t="s">
        <v>2579</v>
      </c>
      <c r="AD124" s="38" t="s">
        <v>2689</v>
      </c>
      <c r="AE124" s="38" t="s">
        <v>2690</v>
      </c>
      <c r="AF124" s="38" t="s">
        <v>2691</v>
      </c>
      <c r="AG124" s="38" t="s">
        <v>372</v>
      </c>
      <c r="AH124" s="38" t="s">
        <v>61</v>
      </c>
      <c r="AI124" s="38">
        <v>1</v>
      </c>
      <c r="AJ124" s="38">
        <v>0.25</v>
      </c>
      <c r="AK124" s="38">
        <v>0.8</v>
      </c>
      <c r="AL124" s="38">
        <v>0.8</v>
      </c>
      <c r="AM124" s="38" t="s">
        <v>204</v>
      </c>
      <c r="AN124" s="38">
        <v>41.96</v>
      </c>
      <c r="AO124" s="38" t="s">
        <v>62</v>
      </c>
      <c r="AP124" s="38" t="s">
        <v>62</v>
      </c>
      <c r="AQ124" s="38" t="s">
        <v>62</v>
      </c>
      <c r="AR124" s="38" t="s">
        <v>62</v>
      </c>
      <c r="AS124" s="38" t="s">
        <v>62</v>
      </c>
      <c r="AT124" s="38" t="s">
        <v>1973</v>
      </c>
      <c r="AU124" s="38" t="s">
        <v>2604</v>
      </c>
      <c r="AV124" s="38" t="s">
        <v>410</v>
      </c>
      <c r="AW124" s="38" t="s">
        <v>61</v>
      </c>
      <c r="AX124" s="38" t="s">
        <v>63</v>
      </c>
      <c r="AY124" s="39" t="s">
        <v>2692</v>
      </c>
      <c r="AZ124" s="38" t="s">
        <v>2693</v>
      </c>
      <c r="BA124" s="39" t="s">
        <v>2693</v>
      </c>
      <c r="BB124" s="38" t="s">
        <v>196</v>
      </c>
      <c r="BC124" s="38" t="s">
        <v>197</v>
      </c>
      <c r="BD124" s="38" t="s">
        <v>94</v>
      </c>
      <c r="BE124" s="38" t="s">
        <v>1978</v>
      </c>
      <c r="BF124" s="38" t="s">
        <v>64</v>
      </c>
      <c r="BG124" s="38" t="s">
        <v>61</v>
      </c>
      <c r="BH124" s="38" t="s">
        <v>648</v>
      </c>
    </row>
    <row r="125" spans="2:60" x14ac:dyDescent="0.3">
      <c r="B125" s="55">
        <f t="shared" si="25"/>
        <v>121</v>
      </c>
      <c r="C125" s="55" t="str">
        <f t="shared" si="26"/>
        <v>NRT</v>
      </c>
      <c r="D125" s="55" t="str">
        <f t="shared" si="23"/>
        <v>2025-09-05</v>
      </c>
      <c r="E125" s="55" t="str">
        <f t="shared" si="33"/>
        <v>82020038060</v>
      </c>
      <c r="F125" s="55" t="str">
        <f t="shared" si="34"/>
        <v>PJP029495914</v>
      </c>
      <c r="G125" s="53" t="str">
        <f t="shared" si="35"/>
        <v>강민영</v>
      </c>
      <c r="H125" s="53" t="str">
        <f t="shared" si="36"/>
        <v>목록(Manifest)</v>
      </c>
      <c r="I125" s="62">
        <f t="shared" si="37"/>
        <v>9.92</v>
      </c>
      <c r="J125" s="53" t="str">
        <f t="shared" si="27"/>
        <v>BRCH USA_JAVIS</v>
      </c>
      <c r="K125" s="55">
        <f t="shared" si="38"/>
        <v>1</v>
      </c>
      <c r="L125" s="54">
        <f t="shared" si="39"/>
        <v>0.2</v>
      </c>
      <c r="M125" s="54">
        <f t="shared" si="40"/>
        <v>0.4</v>
      </c>
      <c r="N125" s="54">
        <f t="shared" si="41"/>
        <v>0.4</v>
      </c>
      <c r="O125" s="54">
        <f t="shared" si="28"/>
        <v>0.5</v>
      </c>
      <c r="P125" s="55" t="str">
        <f t="shared" si="29"/>
        <v>516284377604</v>
      </c>
      <c r="Q125" s="70">
        <f t="shared" si="30"/>
        <v>6510</v>
      </c>
      <c r="R125" s="58">
        <v>0</v>
      </c>
      <c r="S125" s="57">
        <f t="shared" si="24"/>
        <v>0</v>
      </c>
      <c r="T125" s="58">
        <v>0</v>
      </c>
      <c r="U125" s="58">
        <f>(IF(VLOOKUP(VLOOKUP(AN125,MAPPING!$B$16:$D$21,2,1),MAPPING!$C$16:$E$21,2,0)=7000,0,VLOOKUP(VLOOKUP(AN125,MAPPING!$B$16:$D$21,2,1),MAPPING!$C$16:$E$21,2,0)))</f>
        <v>0</v>
      </c>
      <c r="V125" s="58">
        <f>(K125*VLOOKUP(N125/K125,MAPPING!$B$23:$D$30,3,10))</f>
        <v>0</v>
      </c>
      <c r="W125" s="58">
        <f t="shared" si="31"/>
        <v>0</v>
      </c>
      <c r="X125" s="58">
        <f t="shared" si="32"/>
        <v>6510</v>
      </c>
      <c r="Y125" s="116">
        <f>ROUND(SUM(Q125:W125)/INVOICE!$I$5,2)</f>
        <v>4.67</v>
      </c>
      <c r="AA125" s="38" t="s">
        <v>2578</v>
      </c>
      <c r="AB125" s="38" t="s">
        <v>93</v>
      </c>
      <c r="AC125" s="38" t="s">
        <v>2579</v>
      </c>
      <c r="AD125" s="38" t="s">
        <v>2694</v>
      </c>
      <c r="AE125" s="38" t="s">
        <v>2695</v>
      </c>
      <c r="AF125" s="38" t="s">
        <v>2696</v>
      </c>
      <c r="AG125" s="38" t="s">
        <v>2697</v>
      </c>
      <c r="AH125" s="38" t="s">
        <v>61</v>
      </c>
      <c r="AI125" s="38">
        <v>1</v>
      </c>
      <c r="AJ125" s="38">
        <v>0.2</v>
      </c>
      <c r="AK125" s="38">
        <v>0.4</v>
      </c>
      <c r="AL125" s="38">
        <v>0.4</v>
      </c>
      <c r="AM125" s="38" t="s">
        <v>204</v>
      </c>
      <c r="AN125" s="38">
        <v>9.92</v>
      </c>
      <c r="AO125" s="38" t="s">
        <v>62</v>
      </c>
      <c r="AP125" s="38" t="s">
        <v>62</v>
      </c>
      <c r="AQ125" s="38" t="s">
        <v>62</v>
      </c>
      <c r="AR125" s="38" t="s">
        <v>62</v>
      </c>
      <c r="AS125" s="38" t="s">
        <v>62</v>
      </c>
      <c r="AT125" s="38" t="s">
        <v>1973</v>
      </c>
      <c r="AU125" s="38" t="s">
        <v>2604</v>
      </c>
      <c r="AV125" s="38" t="s">
        <v>2052</v>
      </c>
      <c r="AW125" s="38" t="s">
        <v>61</v>
      </c>
      <c r="AX125" s="38" t="s">
        <v>63</v>
      </c>
      <c r="AY125" s="39" t="s">
        <v>2698</v>
      </c>
      <c r="AZ125" s="38" t="s">
        <v>2699</v>
      </c>
      <c r="BA125" s="39" t="s">
        <v>2699</v>
      </c>
      <c r="BB125" s="38" t="s">
        <v>196</v>
      </c>
      <c r="BC125" s="38" t="s">
        <v>197</v>
      </c>
      <c r="BD125" s="38" t="s">
        <v>94</v>
      </c>
      <c r="BE125" s="38" t="s">
        <v>1978</v>
      </c>
      <c r="BF125" s="38" t="s">
        <v>64</v>
      </c>
      <c r="BG125" s="38" t="s">
        <v>61</v>
      </c>
      <c r="BH125" s="38" t="s">
        <v>648</v>
      </c>
    </row>
    <row r="126" spans="2:60" x14ac:dyDescent="0.3">
      <c r="B126" s="55">
        <f t="shared" si="25"/>
        <v>122</v>
      </c>
      <c r="C126" s="55" t="str">
        <f t="shared" si="26"/>
        <v>NRT</v>
      </c>
      <c r="D126" s="55" t="str">
        <f t="shared" si="23"/>
        <v>2025-09-05</v>
      </c>
      <c r="E126" s="55" t="str">
        <f t="shared" si="33"/>
        <v>82020038060</v>
      </c>
      <c r="F126" s="55" t="str">
        <f t="shared" si="34"/>
        <v>PJP029494597</v>
      </c>
      <c r="G126" s="53" t="str">
        <f t="shared" si="35"/>
        <v>육아령</v>
      </c>
      <c r="H126" s="53" t="str">
        <f t="shared" si="36"/>
        <v>목록(Manifest)</v>
      </c>
      <c r="I126" s="62">
        <f t="shared" si="37"/>
        <v>17.690000000000001</v>
      </c>
      <c r="J126" s="53" t="str">
        <f t="shared" si="27"/>
        <v>BRCH USA_JAVIS</v>
      </c>
      <c r="K126" s="55">
        <f t="shared" si="38"/>
        <v>1</v>
      </c>
      <c r="L126" s="54">
        <f t="shared" si="39"/>
        <v>0.3</v>
      </c>
      <c r="M126" s="54">
        <f t="shared" si="40"/>
        <v>0.7</v>
      </c>
      <c r="N126" s="54">
        <f t="shared" si="41"/>
        <v>0.7</v>
      </c>
      <c r="O126" s="54">
        <f t="shared" si="28"/>
        <v>0.5</v>
      </c>
      <c r="P126" s="55" t="str">
        <f t="shared" si="29"/>
        <v>516284364433</v>
      </c>
      <c r="Q126" s="70">
        <f t="shared" si="30"/>
        <v>6510</v>
      </c>
      <c r="R126" s="58">
        <v>0</v>
      </c>
      <c r="S126" s="57">
        <f t="shared" si="24"/>
        <v>0</v>
      </c>
      <c r="T126" s="58">
        <v>0</v>
      </c>
      <c r="U126" s="58">
        <f>(IF(VLOOKUP(VLOOKUP(AN126,MAPPING!$B$16:$D$21,2,1),MAPPING!$C$16:$E$21,2,0)=7000,0,VLOOKUP(VLOOKUP(AN126,MAPPING!$B$16:$D$21,2,1),MAPPING!$C$16:$E$21,2,0)))</f>
        <v>0</v>
      </c>
      <c r="V126" s="58">
        <f>(K126*VLOOKUP(N126/K126,MAPPING!$B$23:$D$30,3,10))</f>
        <v>0</v>
      </c>
      <c r="W126" s="58">
        <f t="shared" si="31"/>
        <v>0</v>
      </c>
      <c r="X126" s="58">
        <f t="shared" si="32"/>
        <v>6510</v>
      </c>
      <c r="Y126" s="116">
        <f>ROUND(SUM(Q126:W126)/INVOICE!$I$5,2)</f>
        <v>4.67</v>
      </c>
      <c r="AA126" s="38" t="s">
        <v>2578</v>
      </c>
      <c r="AB126" s="38" t="s">
        <v>93</v>
      </c>
      <c r="AC126" s="38" t="s">
        <v>2579</v>
      </c>
      <c r="AD126" s="38" t="s">
        <v>2700</v>
      </c>
      <c r="AE126" s="38" t="s">
        <v>2701</v>
      </c>
      <c r="AF126" s="38" t="s">
        <v>2702</v>
      </c>
      <c r="AG126" s="38" t="s">
        <v>2703</v>
      </c>
      <c r="AH126" s="38" t="s">
        <v>61</v>
      </c>
      <c r="AI126" s="38">
        <v>1</v>
      </c>
      <c r="AJ126" s="38">
        <v>0.3</v>
      </c>
      <c r="AK126" s="38">
        <v>0.7</v>
      </c>
      <c r="AL126" s="38">
        <v>0.7</v>
      </c>
      <c r="AM126" s="38" t="s">
        <v>204</v>
      </c>
      <c r="AN126" s="38">
        <v>17.690000000000001</v>
      </c>
      <c r="AO126" s="38" t="s">
        <v>62</v>
      </c>
      <c r="AP126" s="38" t="s">
        <v>62</v>
      </c>
      <c r="AQ126" s="38" t="s">
        <v>62</v>
      </c>
      <c r="AR126" s="38" t="s">
        <v>62</v>
      </c>
      <c r="AS126" s="38" t="s">
        <v>62</v>
      </c>
      <c r="AT126" s="38" t="s">
        <v>1973</v>
      </c>
      <c r="AU126" s="38" t="s">
        <v>2604</v>
      </c>
      <c r="AV126" s="38" t="s">
        <v>2704</v>
      </c>
      <c r="AW126" s="38" t="s">
        <v>61</v>
      </c>
      <c r="AX126" s="38" t="s">
        <v>63</v>
      </c>
      <c r="AY126" s="39" t="s">
        <v>2705</v>
      </c>
      <c r="AZ126" s="38" t="s">
        <v>2706</v>
      </c>
      <c r="BA126" s="39" t="s">
        <v>2706</v>
      </c>
      <c r="BB126" s="38" t="s">
        <v>196</v>
      </c>
      <c r="BC126" s="38" t="s">
        <v>197</v>
      </c>
      <c r="BD126" s="38" t="s">
        <v>94</v>
      </c>
      <c r="BE126" s="38" t="s">
        <v>1978</v>
      </c>
      <c r="BF126" s="38" t="s">
        <v>64</v>
      </c>
      <c r="BG126" s="38" t="s">
        <v>61</v>
      </c>
      <c r="BH126" s="38" t="s">
        <v>648</v>
      </c>
    </row>
    <row r="127" spans="2:60" x14ac:dyDescent="0.3">
      <c r="B127" s="55">
        <f t="shared" si="25"/>
        <v>123</v>
      </c>
      <c r="C127" s="55" t="str">
        <f t="shared" si="26"/>
        <v>NRT</v>
      </c>
      <c r="D127" s="55" t="str">
        <f t="shared" si="23"/>
        <v>2025-09-05</v>
      </c>
      <c r="E127" s="55" t="str">
        <f t="shared" si="33"/>
        <v>82020038060</v>
      </c>
      <c r="F127" s="55" t="str">
        <f t="shared" si="34"/>
        <v>PJP029495941</v>
      </c>
      <c r="G127" s="53" t="str">
        <f t="shared" si="35"/>
        <v>원나래</v>
      </c>
      <c r="H127" s="53" t="str">
        <f t="shared" si="36"/>
        <v>목록(Manifest)</v>
      </c>
      <c r="I127" s="62">
        <f t="shared" si="37"/>
        <v>50.87</v>
      </c>
      <c r="J127" s="53" t="str">
        <f t="shared" si="27"/>
        <v>BRCH USA_JAVIS</v>
      </c>
      <c r="K127" s="55">
        <f t="shared" si="38"/>
        <v>1</v>
      </c>
      <c r="L127" s="54">
        <f t="shared" si="39"/>
        <v>0.5</v>
      </c>
      <c r="M127" s="54">
        <f t="shared" si="40"/>
        <v>2</v>
      </c>
      <c r="N127" s="54">
        <f t="shared" si="41"/>
        <v>2</v>
      </c>
      <c r="O127" s="54">
        <f t="shared" si="28"/>
        <v>0.5</v>
      </c>
      <c r="P127" s="55" t="str">
        <f t="shared" si="29"/>
        <v>516284377873</v>
      </c>
      <c r="Q127" s="70">
        <f t="shared" si="30"/>
        <v>6510</v>
      </c>
      <c r="R127" s="58">
        <v>0</v>
      </c>
      <c r="S127" s="57">
        <f t="shared" si="24"/>
        <v>0</v>
      </c>
      <c r="T127" s="58">
        <v>0</v>
      </c>
      <c r="U127" s="58">
        <f>(IF(VLOOKUP(VLOOKUP(AN127,MAPPING!$B$16:$D$21,2,1),MAPPING!$C$16:$E$21,2,0)=7000,0,VLOOKUP(VLOOKUP(AN127,MAPPING!$B$16:$D$21,2,1),MAPPING!$C$16:$E$21,2,0)))</f>
        <v>0</v>
      </c>
      <c r="V127" s="58">
        <f>(K127*VLOOKUP(N127/K127,MAPPING!$B$23:$D$30,3,10))</f>
        <v>0</v>
      </c>
      <c r="W127" s="58">
        <f t="shared" si="31"/>
        <v>0</v>
      </c>
      <c r="X127" s="58">
        <f t="shared" si="32"/>
        <v>6510</v>
      </c>
      <c r="Y127" s="116">
        <f>ROUND(SUM(Q127:W127)/INVOICE!$I$5,2)</f>
        <v>4.67</v>
      </c>
      <c r="AA127" s="38" t="s">
        <v>2578</v>
      </c>
      <c r="AB127" s="38" t="s">
        <v>93</v>
      </c>
      <c r="AC127" s="38" t="s">
        <v>2579</v>
      </c>
      <c r="AD127" s="38" t="s">
        <v>2707</v>
      </c>
      <c r="AE127" s="38" t="s">
        <v>2708</v>
      </c>
      <c r="AF127" s="38" t="s">
        <v>2709</v>
      </c>
      <c r="AG127" s="38" t="s">
        <v>2710</v>
      </c>
      <c r="AH127" s="38" t="s">
        <v>61</v>
      </c>
      <c r="AI127" s="38">
        <v>1</v>
      </c>
      <c r="AJ127" s="38">
        <v>0.5</v>
      </c>
      <c r="AK127" s="38">
        <v>2</v>
      </c>
      <c r="AL127" s="38">
        <v>2</v>
      </c>
      <c r="AM127" s="38" t="s">
        <v>204</v>
      </c>
      <c r="AN127" s="38">
        <v>50.87</v>
      </c>
      <c r="AO127" s="38" t="s">
        <v>62</v>
      </c>
      <c r="AP127" s="38" t="s">
        <v>62</v>
      </c>
      <c r="AQ127" s="38" t="s">
        <v>62</v>
      </c>
      <c r="AR127" s="38" t="s">
        <v>62</v>
      </c>
      <c r="AS127" s="38" t="s">
        <v>62</v>
      </c>
      <c r="AT127" s="38" t="s">
        <v>1973</v>
      </c>
      <c r="AU127" s="38" t="s">
        <v>2604</v>
      </c>
      <c r="AV127" s="38" t="s">
        <v>2457</v>
      </c>
      <c r="AW127" s="38" t="s">
        <v>61</v>
      </c>
      <c r="AX127" s="38" t="s">
        <v>63</v>
      </c>
      <c r="AY127" s="39" t="s">
        <v>2711</v>
      </c>
      <c r="AZ127" s="38" t="s">
        <v>2712</v>
      </c>
      <c r="BA127" s="39" t="s">
        <v>2712</v>
      </c>
      <c r="BB127" s="38" t="s">
        <v>196</v>
      </c>
      <c r="BC127" s="38" t="s">
        <v>197</v>
      </c>
      <c r="BD127" s="38" t="s">
        <v>94</v>
      </c>
      <c r="BE127" s="38" t="s">
        <v>1978</v>
      </c>
      <c r="BF127" s="38" t="s">
        <v>64</v>
      </c>
      <c r="BG127" s="38" t="s">
        <v>61</v>
      </c>
      <c r="BH127" s="38" t="s">
        <v>648</v>
      </c>
    </row>
    <row r="128" spans="2:60" x14ac:dyDescent="0.3">
      <c r="B128" s="55">
        <f t="shared" si="25"/>
        <v>124</v>
      </c>
      <c r="C128" s="55" t="str">
        <f t="shared" si="26"/>
        <v>NRT</v>
      </c>
      <c r="D128" s="55" t="str">
        <f t="shared" si="23"/>
        <v>2025-09-05</v>
      </c>
      <c r="E128" s="55" t="str">
        <f t="shared" si="33"/>
        <v>82020038060</v>
      </c>
      <c r="F128" s="55" t="str">
        <f t="shared" si="34"/>
        <v>PJP029495902</v>
      </c>
      <c r="G128" s="53" t="str">
        <f t="shared" si="35"/>
        <v>김서영</v>
      </c>
      <c r="H128" s="53" t="str">
        <f t="shared" si="36"/>
        <v>목록(Manifest)</v>
      </c>
      <c r="I128" s="62">
        <f t="shared" si="37"/>
        <v>72.239999999999995</v>
      </c>
      <c r="J128" s="53" t="str">
        <f t="shared" si="27"/>
        <v>BRCH USA_JAVIS</v>
      </c>
      <c r="K128" s="55">
        <f t="shared" si="38"/>
        <v>1</v>
      </c>
      <c r="L128" s="54">
        <f t="shared" si="39"/>
        <v>0.45</v>
      </c>
      <c r="M128" s="54">
        <f t="shared" si="40"/>
        <v>1.9</v>
      </c>
      <c r="N128" s="54">
        <f t="shared" si="41"/>
        <v>1.9</v>
      </c>
      <c r="O128" s="54">
        <f t="shared" si="28"/>
        <v>0.5</v>
      </c>
      <c r="P128" s="55" t="str">
        <f t="shared" si="29"/>
        <v>516284377486</v>
      </c>
      <c r="Q128" s="70">
        <f t="shared" si="30"/>
        <v>6510</v>
      </c>
      <c r="R128" s="58">
        <v>0</v>
      </c>
      <c r="S128" s="57">
        <f t="shared" si="24"/>
        <v>0</v>
      </c>
      <c r="T128" s="58">
        <v>0</v>
      </c>
      <c r="U128" s="58">
        <f>(IF(VLOOKUP(VLOOKUP(AN128,MAPPING!$B$16:$D$21,2,1),MAPPING!$C$16:$E$21,2,0)=7000,0,VLOOKUP(VLOOKUP(AN128,MAPPING!$B$16:$D$21,2,1),MAPPING!$C$16:$E$21,2,0)))</f>
        <v>0</v>
      </c>
      <c r="V128" s="58">
        <f>(K128*VLOOKUP(N128/K128,MAPPING!$B$23:$D$30,3,10))</f>
        <v>0</v>
      </c>
      <c r="W128" s="58">
        <f t="shared" si="31"/>
        <v>0</v>
      </c>
      <c r="X128" s="58">
        <f t="shared" si="32"/>
        <v>6510</v>
      </c>
      <c r="Y128" s="116">
        <f>ROUND(SUM(Q128:W128)/INVOICE!$I$5,2)</f>
        <v>4.67</v>
      </c>
      <c r="AA128" s="38" t="s">
        <v>2578</v>
      </c>
      <c r="AB128" s="38" t="s">
        <v>93</v>
      </c>
      <c r="AC128" s="38" t="s">
        <v>2579</v>
      </c>
      <c r="AD128" s="38" t="s">
        <v>2713</v>
      </c>
      <c r="AE128" s="38" t="s">
        <v>2714</v>
      </c>
      <c r="AF128" s="38" t="s">
        <v>2715</v>
      </c>
      <c r="AG128" s="38" t="s">
        <v>428</v>
      </c>
      <c r="AH128" s="38" t="s">
        <v>61</v>
      </c>
      <c r="AI128" s="38">
        <v>1</v>
      </c>
      <c r="AJ128" s="38">
        <v>0.45</v>
      </c>
      <c r="AK128" s="38">
        <v>1.9</v>
      </c>
      <c r="AL128" s="38">
        <v>1.9</v>
      </c>
      <c r="AM128" s="38" t="s">
        <v>204</v>
      </c>
      <c r="AN128" s="38">
        <v>72.239999999999995</v>
      </c>
      <c r="AO128" s="38" t="s">
        <v>62</v>
      </c>
      <c r="AP128" s="38" t="s">
        <v>62</v>
      </c>
      <c r="AQ128" s="38" t="s">
        <v>62</v>
      </c>
      <c r="AR128" s="38" t="s">
        <v>62</v>
      </c>
      <c r="AS128" s="38" t="s">
        <v>62</v>
      </c>
      <c r="AT128" s="38" t="s">
        <v>1973</v>
      </c>
      <c r="AU128" s="38" t="s">
        <v>2604</v>
      </c>
      <c r="AV128" s="38" t="s">
        <v>2716</v>
      </c>
      <c r="AW128" s="38" t="s">
        <v>61</v>
      </c>
      <c r="AX128" s="38" t="s">
        <v>63</v>
      </c>
      <c r="AY128" s="39" t="s">
        <v>2717</v>
      </c>
      <c r="AZ128" s="38" t="s">
        <v>2718</v>
      </c>
      <c r="BA128" s="39" t="s">
        <v>2718</v>
      </c>
      <c r="BB128" s="38" t="s">
        <v>196</v>
      </c>
      <c r="BC128" s="38" t="s">
        <v>197</v>
      </c>
      <c r="BD128" s="38" t="s">
        <v>94</v>
      </c>
      <c r="BE128" s="38" t="s">
        <v>1978</v>
      </c>
      <c r="BF128" s="38" t="s">
        <v>64</v>
      </c>
      <c r="BG128" s="38" t="s">
        <v>61</v>
      </c>
      <c r="BH128" s="38" t="s">
        <v>648</v>
      </c>
    </row>
    <row r="129" spans="2:60" x14ac:dyDescent="0.3">
      <c r="B129" s="55">
        <f t="shared" si="25"/>
        <v>125</v>
      </c>
      <c r="C129" s="55" t="str">
        <f t="shared" si="26"/>
        <v>NRT</v>
      </c>
      <c r="D129" s="55" t="str">
        <f t="shared" si="23"/>
        <v>2025-09-05</v>
      </c>
      <c r="E129" s="55" t="str">
        <f t="shared" si="33"/>
        <v>82020038060</v>
      </c>
      <c r="F129" s="55" t="str">
        <f t="shared" si="34"/>
        <v>PJP029496089</v>
      </c>
      <c r="G129" s="53" t="str">
        <f t="shared" si="35"/>
        <v>채정원</v>
      </c>
      <c r="H129" s="53" t="str">
        <f t="shared" si="36"/>
        <v>목록(Manifest)</v>
      </c>
      <c r="I129" s="62">
        <f t="shared" si="37"/>
        <v>27.64</v>
      </c>
      <c r="J129" s="53" t="str">
        <f t="shared" si="27"/>
        <v>BRCH USA_JAVIS</v>
      </c>
      <c r="K129" s="55">
        <f t="shared" si="38"/>
        <v>1</v>
      </c>
      <c r="L129" s="54">
        <f t="shared" si="39"/>
        <v>0.85</v>
      </c>
      <c r="M129" s="54">
        <f t="shared" si="40"/>
        <v>3</v>
      </c>
      <c r="N129" s="54">
        <f t="shared" si="41"/>
        <v>3</v>
      </c>
      <c r="O129" s="54">
        <f t="shared" si="28"/>
        <v>1</v>
      </c>
      <c r="P129" s="55" t="str">
        <f t="shared" si="29"/>
        <v>516284379354</v>
      </c>
      <c r="Q129" s="70">
        <f t="shared" si="30"/>
        <v>7520</v>
      </c>
      <c r="R129" s="58">
        <v>0</v>
      </c>
      <c r="S129" s="57">
        <f t="shared" si="24"/>
        <v>0</v>
      </c>
      <c r="T129" s="58">
        <v>0</v>
      </c>
      <c r="U129" s="58">
        <f>(IF(VLOOKUP(VLOOKUP(AN129,MAPPING!$B$16:$D$21,2,1),MAPPING!$C$16:$E$21,2,0)=7000,0,VLOOKUP(VLOOKUP(AN129,MAPPING!$B$16:$D$21,2,1),MAPPING!$C$16:$E$21,2,0)))</f>
        <v>0</v>
      </c>
      <c r="V129" s="58">
        <f>(K129*VLOOKUP(N129/K129,MAPPING!$B$23:$D$30,3,10))</f>
        <v>500</v>
      </c>
      <c r="W129" s="58">
        <f t="shared" si="31"/>
        <v>0</v>
      </c>
      <c r="X129" s="58">
        <f t="shared" si="32"/>
        <v>8020</v>
      </c>
      <c r="Y129" s="116">
        <f>ROUND(SUM(Q129:W129)/INVOICE!$I$5,2)</f>
        <v>5.75</v>
      </c>
      <c r="AA129" s="38" t="s">
        <v>2578</v>
      </c>
      <c r="AB129" s="38" t="s">
        <v>93</v>
      </c>
      <c r="AC129" s="38" t="s">
        <v>2579</v>
      </c>
      <c r="AD129" s="38" t="s">
        <v>2719</v>
      </c>
      <c r="AE129" s="38" t="s">
        <v>2720</v>
      </c>
      <c r="AF129" s="38" t="s">
        <v>2721</v>
      </c>
      <c r="AG129" s="38" t="s">
        <v>2722</v>
      </c>
      <c r="AH129" s="38" t="s">
        <v>61</v>
      </c>
      <c r="AI129" s="38">
        <v>1</v>
      </c>
      <c r="AJ129" s="38">
        <v>0.85</v>
      </c>
      <c r="AK129" s="38">
        <v>3</v>
      </c>
      <c r="AL129" s="38">
        <v>3</v>
      </c>
      <c r="AM129" s="38" t="s">
        <v>204</v>
      </c>
      <c r="AN129" s="38">
        <v>27.64</v>
      </c>
      <c r="AO129" s="38" t="s">
        <v>62</v>
      </c>
      <c r="AP129" s="38" t="s">
        <v>62</v>
      </c>
      <c r="AQ129" s="38" t="s">
        <v>62</v>
      </c>
      <c r="AR129" s="38" t="s">
        <v>62</v>
      </c>
      <c r="AS129" s="38" t="s">
        <v>62</v>
      </c>
      <c r="AT129" s="38" t="s">
        <v>1973</v>
      </c>
      <c r="AU129" s="38" t="s">
        <v>2604</v>
      </c>
      <c r="AV129" s="38" t="s">
        <v>2723</v>
      </c>
      <c r="AW129" s="38" t="s">
        <v>61</v>
      </c>
      <c r="AX129" s="38" t="s">
        <v>63</v>
      </c>
      <c r="AY129" s="39" t="s">
        <v>2724</v>
      </c>
      <c r="AZ129" s="38" t="s">
        <v>2725</v>
      </c>
      <c r="BA129" s="39" t="s">
        <v>2725</v>
      </c>
      <c r="BB129" s="38" t="s">
        <v>196</v>
      </c>
      <c r="BC129" s="38" t="s">
        <v>197</v>
      </c>
      <c r="BD129" s="38" t="s">
        <v>94</v>
      </c>
      <c r="BE129" s="38" t="s">
        <v>1978</v>
      </c>
      <c r="BF129" s="38" t="s">
        <v>64</v>
      </c>
      <c r="BG129" s="38" t="s">
        <v>61</v>
      </c>
      <c r="BH129" s="38" t="s">
        <v>648</v>
      </c>
    </row>
    <row r="130" spans="2:60" x14ac:dyDescent="0.3">
      <c r="B130" s="55">
        <f t="shared" si="25"/>
        <v>126</v>
      </c>
      <c r="C130" s="55" t="str">
        <f t="shared" si="26"/>
        <v>NRT</v>
      </c>
      <c r="D130" s="55" t="str">
        <f t="shared" si="23"/>
        <v>2025-09-05</v>
      </c>
      <c r="E130" s="55" t="str">
        <f t="shared" si="33"/>
        <v>82020038060</v>
      </c>
      <c r="F130" s="55" t="str">
        <f t="shared" si="34"/>
        <v>PJP029496053</v>
      </c>
      <c r="G130" s="53" t="str">
        <f t="shared" si="35"/>
        <v>유재훈</v>
      </c>
      <c r="H130" s="53" t="str">
        <f t="shared" si="36"/>
        <v>목록(Manifest)</v>
      </c>
      <c r="I130" s="62">
        <f t="shared" si="37"/>
        <v>47.57</v>
      </c>
      <c r="J130" s="53" t="str">
        <f t="shared" si="27"/>
        <v>BRCH USA_JAVIS</v>
      </c>
      <c r="K130" s="55">
        <f t="shared" si="38"/>
        <v>1</v>
      </c>
      <c r="L130" s="54">
        <f t="shared" si="39"/>
        <v>0.3</v>
      </c>
      <c r="M130" s="54">
        <f t="shared" si="40"/>
        <v>1.3</v>
      </c>
      <c r="N130" s="54">
        <f t="shared" si="41"/>
        <v>1.3</v>
      </c>
      <c r="O130" s="54">
        <f t="shared" si="28"/>
        <v>0.5</v>
      </c>
      <c r="P130" s="55" t="str">
        <f t="shared" si="29"/>
        <v>516284378993</v>
      </c>
      <c r="Q130" s="70">
        <f t="shared" si="30"/>
        <v>6510</v>
      </c>
      <c r="R130" s="58">
        <v>0</v>
      </c>
      <c r="S130" s="57">
        <f t="shared" si="24"/>
        <v>0</v>
      </c>
      <c r="T130" s="58">
        <v>0</v>
      </c>
      <c r="U130" s="58">
        <f>(IF(VLOOKUP(VLOOKUP(AN130,MAPPING!$B$16:$D$21,2,1),MAPPING!$C$16:$E$21,2,0)=7000,0,VLOOKUP(VLOOKUP(AN130,MAPPING!$B$16:$D$21,2,1),MAPPING!$C$16:$E$21,2,0)))</f>
        <v>0</v>
      </c>
      <c r="V130" s="58">
        <f>(K130*VLOOKUP(N130/K130,MAPPING!$B$23:$D$30,3,10))</f>
        <v>0</v>
      </c>
      <c r="W130" s="58">
        <f t="shared" si="31"/>
        <v>0</v>
      </c>
      <c r="X130" s="58">
        <f t="shared" si="32"/>
        <v>6510</v>
      </c>
      <c r="Y130" s="116">
        <f>ROUND(SUM(Q130:W130)/INVOICE!$I$5,2)</f>
        <v>4.67</v>
      </c>
      <c r="AA130" s="38" t="s">
        <v>2578</v>
      </c>
      <c r="AB130" s="38" t="s">
        <v>93</v>
      </c>
      <c r="AC130" s="38" t="s">
        <v>2579</v>
      </c>
      <c r="AD130" s="38" t="s">
        <v>2726</v>
      </c>
      <c r="AE130" s="38" t="s">
        <v>2727</v>
      </c>
      <c r="AF130" s="38" t="s">
        <v>2728</v>
      </c>
      <c r="AG130" s="38" t="s">
        <v>2729</v>
      </c>
      <c r="AH130" s="38" t="s">
        <v>61</v>
      </c>
      <c r="AI130" s="38">
        <v>1</v>
      </c>
      <c r="AJ130" s="38">
        <v>0.3</v>
      </c>
      <c r="AK130" s="38">
        <v>1.3</v>
      </c>
      <c r="AL130" s="38">
        <v>1.3</v>
      </c>
      <c r="AM130" s="38" t="s">
        <v>204</v>
      </c>
      <c r="AN130" s="38">
        <v>47.57</v>
      </c>
      <c r="AO130" s="38" t="s">
        <v>62</v>
      </c>
      <c r="AP130" s="38" t="s">
        <v>62</v>
      </c>
      <c r="AQ130" s="38" t="s">
        <v>62</v>
      </c>
      <c r="AR130" s="38" t="s">
        <v>62</v>
      </c>
      <c r="AS130" s="38" t="s">
        <v>62</v>
      </c>
      <c r="AT130" s="38" t="s">
        <v>1973</v>
      </c>
      <c r="AU130" s="38" t="s">
        <v>2604</v>
      </c>
      <c r="AV130" s="38" t="s">
        <v>2730</v>
      </c>
      <c r="AW130" s="38" t="s">
        <v>61</v>
      </c>
      <c r="AX130" s="38" t="s">
        <v>63</v>
      </c>
      <c r="AY130" s="39" t="s">
        <v>2731</v>
      </c>
      <c r="AZ130" s="38" t="s">
        <v>2732</v>
      </c>
      <c r="BA130" s="39" t="s">
        <v>2732</v>
      </c>
      <c r="BB130" s="38" t="s">
        <v>196</v>
      </c>
      <c r="BC130" s="38" t="s">
        <v>197</v>
      </c>
      <c r="BD130" s="38" t="s">
        <v>94</v>
      </c>
      <c r="BE130" s="38" t="s">
        <v>1978</v>
      </c>
      <c r="BF130" s="38" t="s">
        <v>64</v>
      </c>
      <c r="BG130" s="38" t="s">
        <v>61</v>
      </c>
      <c r="BH130" s="38" t="s">
        <v>648</v>
      </c>
    </row>
    <row r="131" spans="2:60" x14ac:dyDescent="0.3">
      <c r="B131" s="55">
        <f t="shared" si="25"/>
        <v>127</v>
      </c>
      <c r="C131" s="55" t="str">
        <f t="shared" si="26"/>
        <v>NRT</v>
      </c>
      <c r="D131" s="55" t="str">
        <f t="shared" si="23"/>
        <v>2025-09-05</v>
      </c>
      <c r="E131" s="55" t="str">
        <f t="shared" si="33"/>
        <v>82020038060</v>
      </c>
      <c r="F131" s="55" t="str">
        <f t="shared" si="34"/>
        <v>PJP029495930</v>
      </c>
      <c r="G131" s="53" t="str">
        <f t="shared" si="35"/>
        <v>권정환</v>
      </c>
      <c r="H131" s="53" t="str">
        <f t="shared" si="36"/>
        <v>목록(Manifest)</v>
      </c>
      <c r="I131" s="62">
        <f t="shared" si="37"/>
        <v>75.98</v>
      </c>
      <c r="J131" s="53" t="str">
        <f t="shared" si="27"/>
        <v>BRCH USA_JAVIS</v>
      </c>
      <c r="K131" s="55">
        <f t="shared" si="38"/>
        <v>1</v>
      </c>
      <c r="L131" s="54">
        <f t="shared" si="39"/>
        <v>0.85</v>
      </c>
      <c r="M131" s="54">
        <f t="shared" si="40"/>
        <v>3.2</v>
      </c>
      <c r="N131" s="54">
        <f t="shared" si="41"/>
        <v>3.2</v>
      </c>
      <c r="O131" s="54">
        <f t="shared" si="28"/>
        <v>1</v>
      </c>
      <c r="P131" s="55" t="str">
        <f t="shared" si="29"/>
        <v>516284377766</v>
      </c>
      <c r="Q131" s="70">
        <f t="shared" si="30"/>
        <v>7520</v>
      </c>
      <c r="R131" s="58">
        <v>0</v>
      </c>
      <c r="S131" s="57">
        <f t="shared" si="24"/>
        <v>0</v>
      </c>
      <c r="T131" s="58">
        <v>0</v>
      </c>
      <c r="U131" s="58">
        <f>(IF(VLOOKUP(VLOOKUP(AN131,MAPPING!$B$16:$D$21,2,1),MAPPING!$C$16:$E$21,2,0)=7000,0,VLOOKUP(VLOOKUP(AN131,MAPPING!$B$16:$D$21,2,1),MAPPING!$C$16:$E$21,2,0)))</f>
        <v>0</v>
      </c>
      <c r="V131" s="58">
        <f>(K131*VLOOKUP(N131/K131,MAPPING!$B$23:$D$30,3,10))</f>
        <v>500</v>
      </c>
      <c r="W131" s="58">
        <f t="shared" si="31"/>
        <v>0</v>
      </c>
      <c r="X131" s="58">
        <f t="shared" si="32"/>
        <v>8020</v>
      </c>
      <c r="Y131" s="116">
        <f>ROUND(SUM(Q131:W131)/INVOICE!$I$5,2)</f>
        <v>5.75</v>
      </c>
      <c r="AA131" s="38" t="s">
        <v>2578</v>
      </c>
      <c r="AB131" s="38" t="s">
        <v>93</v>
      </c>
      <c r="AC131" s="38" t="s">
        <v>2579</v>
      </c>
      <c r="AD131" s="38" t="s">
        <v>2733</v>
      </c>
      <c r="AE131" s="38" t="s">
        <v>2734</v>
      </c>
      <c r="AF131" s="38" t="s">
        <v>2735</v>
      </c>
      <c r="AG131" s="38" t="s">
        <v>2736</v>
      </c>
      <c r="AH131" s="38" t="s">
        <v>61</v>
      </c>
      <c r="AI131" s="38">
        <v>1</v>
      </c>
      <c r="AJ131" s="38">
        <v>0.85</v>
      </c>
      <c r="AK131" s="38">
        <v>3.2</v>
      </c>
      <c r="AL131" s="38">
        <v>3.2</v>
      </c>
      <c r="AM131" s="38" t="s">
        <v>204</v>
      </c>
      <c r="AN131" s="38">
        <v>75.98</v>
      </c>
      <c r="AO131" s="38" t="s">
        <v>62</v>
      </c>
      <c r="AP131" s="38" t="s">
        <v>62</v>
      </c>
      <c r="AQ131" s="38" t="s">
        <v>62</v>
      </c>
      <c r="AR131" s="38" t="s">
        <v>62</v>
      </c>
      <c r="AS131" s="38" t="s">
        <v>62</v>
      </c>
      <c r="AT131" s="38" t="s">
        <v>1973</v>
      </c>
      <c r="AU131" s="38" t="s">
        <v>2604</v>
      </c>
      <c r="AV131" s="38" t="s">
        <v>2637</v>
      </c>
      <c r="AW131" s="38" t="s">
        <v>61</v>
      </c>
      <c r="AX131" s="38" t="s">
        <v>63</v>
      </c>
      <c r="AY131" s="39" t="s">
        <v>2737</v>
      </c>
      <c r="AZ131" s="38" t="s">
        <v>2738</v>
      </c>
      <c r="BA131" s="39" t="s">
        <v>2738</v>
      </c>
      <c r="BB131" s="38" t="s">
        <v>196</v>
      </c>
      <c r="BC131" s="38" t="s">
        <v>197</v>
      </c>
      <c r="BD131" s="38" t="s">
        <v>94</v>
      </c>
      <c r="BE131" s="38" t="s">
        <v>1978</v>
      </c>
      <c r="BF131" s="38" t="s">
        <v>64</v>
      </c>
      <c r="BG131" s="38" t="s">
        <v>61</v>
      </c>
      <c r="BH131" s="38" t="s">
        <v>648</v>
      </c>
    </row>
    <row r="132" spans="2:60" x14ac:dyDescent="0.3">
      <c r="B132" s="55">
        <f t="shared" si="25"/>
        <v>128</v>
      </c>
      <c r="C132" s="55" t="str">
        <f t="shared" si="26"/>
        <v>NRT</v>
      </c>
      <c r="D132" s="55" t="str">
        <f t="shared" si="23"/>
        <v>2025-09-05</v>
      </c>
      <c r="E132" s="55" t="str">
        <f t="shared" si="33"/>
        <v>82020038060</v>
      </c>
      <c r="F132" s="55" t="str">
        <f t="shared" si="34"/>
        <v>PJP029495948</v>
      </c>
      <c r="G132" s="53" t="str">
        <f t="shared" si="35"/>
        <v>박선화</v>
      </c>
      <c r="H132" s="53" t="str">
        <f t="shared" si="36"/>
        <v>일반(목록배제,Normal-Manifest Exception)</v>
      </c>
      <c r="I132" s="62">
        <f t="shared" si="37"/>
        <v>56.08</v>
      </c>
      <c r="J132" s="53" t="str">
        <f t="shared" si="27"/>
        <v>BRCH USA_JAVIS</v>
      </c>
      <c r="K132" s="55">
        <f t="shared" si="38"/>
        <v>1</v>
      </c>
      <c r="L132" s="54">
        <f t="shared" si="39"/>
        <v>2.35</v>
      </c>
      <c r="M132" s="54">
        <f t="shared" si="40"/>
        <v>2.8</v>
      </c>
      <c r="N132" s="54">
        <f t="shared" si="41"/>
        <v>2.8</v>
      </c>
      <c r="O132" s="54">
        <f t="shared" si="28"/>
        <v>2.5</v>
      </c>
      <c r="P132" s="55" t="str">
        <f t="shared" si="29"/>
        <v>516284377943</v>
      </c>
      <c r="Q132" s="70">
        <f t="shared" si="30"/>
        <v>10550</v>
      </c>
      <c r="R132" s="58">
        <v>0</v>
      </c>
      <c r="S132" s="57">
        <f t="shared" si="24"/>
        <v>0</v>
      </c>
      <c r="T132" s="58">
        <v>0</v>
      </c>
      <c r="U132" s="58">
        <f>(IF(VLOOKUP(VLOOKUP(AN132,MAPPING!$B$16:$D$21,2,1),MAPPING!$C$16:$E$21,2,0)=7000,0,VLOOKUP(VLOOKUP(AN132,MAPPING!$B$16:$D$21,2,1),MAPPING!$C$16:$E$21,2,0)))</f>
        <v>0</v>
      </c>
      <c r="V132" s="58">
        <f>(K132*VLOOKUP(N132/K132,MAPPING!$B$23:$D$30,3,10))</f>
        <v>500</v>
      </c>
      <c r="W132" s="58">
        <f t="shared" si="31"/>
        <v>0</v>
      </c>
      <c r="X132" s="58">
        <f t="shared" si="32"/>
        <v>11050</v>
      </c>
      <c r="Y132" s="116">
        <f>ROUND(SUM(Q132:W132)/INVOICE!$I$5,2)</f>
        <v>7.93</v>
      </c>
      <c r="AA132" s="38" t="s">
        <v>2578</v>
      </c>
      <c r="AB132" s="38" t="s">
        <v>93</v>
      </c>
      <c r="AC132" s="38" t="s">
        <v>2579</v>
      </c>
      <c r="AD132" s="38" t="s">
        <v>2739</v>
      </c>
      <c r="AE132" s="38" t="s">
        <v>2740</v>
      </c>
      <c r="AF132" s="38" t="s">
        <v>2741</v>
      </c>
      <c r="AG132" s="38" t="s">
        <v>2742</v>
      </c>
      <c r="AH132" s="38" t="s">
        <v>61</v>
      </c>
      <c r="AI132" s="38">
        <v>1</v>
      </c>
      <c r="AJ132" s="38">
        <v>2.35</v>
      </c>
      <c r="AK132" s="38">
        <v>2.8</v>
      </c>
      <c r="AL132" s="38">
        <v>2.8</v>
      </c>
      <c r="AM132" s="38" t="s">
        <v>66</v>
      </c>
      <c r="AN132" s="38">
        <v>56.08</v>
      </c>
      <c r="AO132" s="38" t="s">
        <v>62</v>
      </c>
      <c r="AP132" s="38" t="s">
        <v>62</v>
      </c>
      <c r="AQ132" s="38" t="s">
        <v>62</v>
      </c>
      <c r="AR132" s="38" t="s">
        <v>62</v>
      </c>
      <c r="AS132" s="38" t="s">
        <v>62</v>
      </c>
      <c r="AT132" s="38" t="s">
        <v>1973</v>
      </c>
      <c r="AU132" s="38" t="s">
        <v>2604</v>
      </c>
      <c r="AV132" s="38" t="s">
        <v>2002</v>
      </c>
      <c r="AW132" s="38" t="s">
        <v>61</v>
      </c>
      <c r="AX132" s="38" t="s">
        <v>63</v>
      </c>
      <c r="AY132" s="39" t="s">
        <v>2743</v>
      </c>
      <c r="AZ132" s="38" t="s">
        <v>2744</v>
      </c>
      <c r="BA132" s="39" t="s">
        <v>2744</v>
      </c>
      <c r="BB132" s="38" t="s">
        <v>196</v>
      </c>
      <c r="BC132" s="38" t="s">
        <v>197</v>
      </c>
      <c r="BD132" s="38" t="s">
        <v>94</v>
      </c>
      <c r="BE132" s="38" t="s">
        <v>1978</v>
      </c>
      <c r="BF132" s="38" t="s">
        <v>64</v>
      </c>
      <c r="BG132" s="38" t="s">
        <v>61</v>
      </c>
      <c r="BH132" s="38" t="s">
        <v>648</v>
      </c>
    </row>
    <row r="133" spans="2:60" x14ac:dyDescent="0.3">
      <c r="B133" s="55">
        <f t="shared" si="25"/>
        <v>129</v>
      </c>
      <c r="C133" s="55" t="str">
        <f t="shared" si="26"/>
        <v>NRT</v>
      </c>
      <c r="D133" s="55" t="str">
        <f t="shared" ref="D133:D196" si="42">AA133</f>
        <v>2025-09-05</v>
      </c>
      <c r="E133" s="55" t="str">
        <f t="shared" si="33"/>
        <v>82020038060</v>
      </c>
      <c r="F133" s="55" t="str">
        <f t="shared" si="34"/>
        <v>PJP029492331</v>
      </c>
      <c r="G133" s="53" t="str">
        <f t="shared" si="35"/>
        <v>김현아</v>
      </c>
      <c r="H133" s="53" t="str">
        <f t="shared" si="36"/>
        <v>목록(Manifest)</v>
      </c>
      <c r="I133" s="62">
        <f t="shared" si="37"/>
        <v>129.97999999999999</v>
      </c>
      <c r="J133" s="53" t="str">
        <f t="shared" si="27"/>
        <v>BRCH USA_JAVIS</v>
      </c>
      <c r="K133" s="55">
        <f t="shared" si="38"/>
        <v>1</v>
      </c>
      <c r="L133" s="54">
        <f t="shared" si="39"/>
        <v>1.5</v>
      </c>
      <c r="M133" s="54">
        <f t="shared" si="40"/>
        <v>7.5</v>
      </c>
      <c r="N133" s="54">
        <f t="shared" si="41"/>
        <v>7.5</v>
      </c>
      <c r="O133" s="54">
        <f t="shared" si="28"/>
        <v>1.5</v>
      </c>
      <c r="P133" s="55" t="str">
        <f t="shared" si="29"/>
        <v>516284341775</v>
      </c>
      <c r="Q133" s="70">
        <f t="shared" si="30"/>
        <v>8530</v>
      </c>
      <c r="R133" s="58">
        <v>0</v>
      </c>
      <c r="S133" s="57">
        <f t="shared" ref="S133:S196" si="43">2500*(K133-1)</f>
        <v>0</v>
      </c>
      <c r="T133" s="58">
        <v>0</v>
      </c>
      <c r="U133" s="58">
        <f>(IF(VLOOKUP(VLOOKUP(AN133,MAPPING!$B$16:$D$21,2,1),MAPPING!$C$16:$E$21,2,0)=7000,0,VLOOKUP(VLOOKUP(AN133,MAPPING!$B$16:$D$21,2,1),MAPPING!$C$16:$E$21,2,0)))</f>
        <v>0</v>
      </c>
      <c r="V133" s="58">
        <f>(K133*VLOOKUP(N133/K133,MAPPING!$B$23:$D$30,3,10))</f>
        <v>1000</v>
      </c>
      <c r="W133" s="58">
        <f t="shared" si="31"/>
        <v>0</v>
      </c>
      <c r="X133" s="58">
        <f t="shared" si="32"/>
        <v>9530</v>
      </c>
      <c r="Y133" s="116">
        <f>ROUND(SUM(Q133:W133)/INVOICE!$I$5,2)</f>
        <v>6.84</v>
      </c>
      <c r="AA133" s="38" t="s">
        <v>2578</v>
      </c>
      <c r="AB133" s="38" t="s">
        <v>93</v>
      </c>
      <c r="AC133" s="38" t="s">
        <v>2579</v>
      </c>
      <c r="AD133" s="38" t="s">
        <v>2745</v>
      </c>
      <c r="AE133" s="38" t="s">
        <v>2108</v>
      </c>
      <c r="AF133" s="38" t="s">
        <v>2109</v>
      </c>
      <c r="AG133" s="38" t="s">
        <v>2110</v>
      </c>
      <c r="AH133" s="38" t="s">
        <v>61</v>
      </c>
      <c r="AI133" s="38">
        <v>1</v>
      </c>
      <c r="AJ133" s="38">
        <v>1.5</v>
      </c>
      <c r="AK133" s="38">
        <v>7.5</v>
      </c>
      <c r="AL133" s="38">
        <v>7.5</v>
      </c>
      <c r="AM133" s="38" t="s">
        <v>204</v>
      </c>
      <c r="AN133" s="38">
        <v>129.97999999999999</v>
      </c>
      <c r="AO133" s="38" t="s">
        <v>62</v>
      </c>
      <c r="AP133" s="38" t="s">
        <v>62</v>
      </c>
      <c r="AQ133" s="38" t="s">
        <v>62</v>
      </c>
      <c r="AR133" s="38" t="s">
        <v>62</v>
      </c>
      <c r="AS133" s="38" t="s">
        <v>62</v>
      </c>
      <c r="AT133" s="38" t="s">
        <v>1973</v>
      </c>
      <c r="AU133" s="38" t="s">
        <v>2604</v>
      </c>
      <c r="AV133" s="38" t="s">
        <v>2111</v>
      </c>
      <c r="AW133" s="38" t="s">
        <v>61</v>
      </c>
      <c r="AX133" s="38" t="s">
        <v>63</v>
      </c>
      <c r="AY133" s="39" t="s">
        <v>2746</v>
      </c>
      <c r="AZ133" s="38" t="s">
        <v>2747</v>
      </c>
      <c r="BA133" s="39" t="s">
        <v>2747</v>
      </c>
      <c r="BB133" s="38" t="s">
        <v>196</v>
      </c>
      <c r="BC133" s="38" t="s">
        <v>197</v>
      </c>
      <c r="BD133" s="38" t="s">
        <v>94</v>
      </c>
      <c r="BE133" s="38" t="s">
        <v>1978</v>
      </c>
      <c r="BF133" s="38" t="s">
        <v>64</v>
      </c>
      <c r="BG133" s="38" t="s">
        <v>61</v>
      </c>
      <c r="BH133" s="38" t="s">
        <v>648</v>
      </c>
    </row>
    <row r="134" spans="2:60" x14ac:dyDescent="0.3">
      <c r="B134" s="55">
        <f t="shared" ref="B134:B197" si="44">B133+1</f>
        <v>130</v>
      </c>
      <c r="C134" s="55" t="str">
        <f t="shared" ref="C134:C197" si="45">AB134</f>
        <v>NRT</v>
      </c>
      <c r="D134" s="55" t="str">
        <f t="shared" si="42"/>
        <v>2025-09-05</v>
      </c>
      <c r="E134" s="55" t="str">
        <f t="shared" si="33"/>
        <v>82020038060</v>
      </c>
      <c r="F134" s="55" t="str">
        <f t="shared" si="34"/>
        <v>PJP029484266</v>
      </c>
      <c r="G134" s="53" t="str">
        <f t="shared" si="35"/>
        <v>김효곤</v>
      </c>
      <c r="H134" s="53" t="str">
        <f t="shared" si="36"/>
        <v>목록(Manifest)</v>
      </c>
      <c r="I134" s="62">
        <f t="shared" si="37"/>
        <v>81.069999999999993</v>
      </c>
      <c r="J134" s="53" t="str">
        <f t="shared" ref="J134:J197" si="46">AU134</f>
        <v>BRCH USA_JAVIS</v>
      </c>
      <c r="K134" s="55">
        <f t="shared" si="38"/>
        <v>1</v>
      </c>
      <c r="L134" s="54">
        <f t="shared" si="39"/>
        <v>0.55000000000000004</v>
      </c>
      <c r="M134" s="54">
        <f t="shared" si="40"/>
        <v>3.3</v>
      </c>
      <c r="N134" s="54">
        <f t="shared" si="41"/>
        <v>3.3</v>
      </c>
      <c r="O134" s="54">
        <f t="shared" ref="O134:O197" si="47">CEILING(L134,0.5)</f>
        <v>1</v>
      </c>
      <c r="P134" s="55" t="str">
        <f t="shared" ref="P134:P197" si="48">AY134</f>
        <v>516284261124</v>
      </c>
      <c r="Q134" s="70">
        <f t="shared" ref="Q134:Q197" si="49">6510+(O134-0.5)/0.5*1010</f>
        <v>7520</v>
      </c>
      <c r="R134" s="58">
        <v>0</v>
      </c>
      <c r="S134" s="57">
        <f t="shared" si="43"/>
        <v>0</v>
      </c>
      <c r="T134" s="58">
        <v>0</v>
      </c>
      <c r="U134" s="58">
        <f>(IF(VLOOKUP(VLOOKUP(AN134,MAPPING!$B$16:$D$21,2,1),MAPPING!$C$16:$E$21,2,0)=7000,0,VLOOKUP(VLOOKUP(AN134,MAPPING!$B$16:$D$21,2,1),MAPPING!$C$16:$E$21,2,0)))</f>
        <v>0</v>
      </c>
      <c r="V134" s="58">
        <f>(K134*VLOOKUP(N134/K134,MAPPING!$B$23:$D$30,3,10))</f>
        <v>500</v>
      </c>
      <c r="W134" s="58">
        <f t="shared" ref="W134:W197" si="50">IF(_xlfn.CEILING.MATH(N134-30,1)&lt;0,0,_xlfn.CEILING.MATH(N134-30,1))*400</f>
        <v>0</v>
      </c>
      <c r="X134" s="58">
        <f t="shared" ref="X134:X197" si="51">SUM(P134:V134)</f>
        <v>8020</v>
      </c>
      <c r="Y134" s="116">
        <f>ROUND(SUM(Q134:W134)/INVOICE!$I$5,2)</f>
        <v>5.75</v>
      </c>
      <c r="AA134" s="38" t="s">
        <v>2578</v>
      </c>
      <c r="AB134" s="38" t="s">
        <v>93</v>
      </c>
      <c r="AC134" s="38" t="s">
        <v>2579</v>
      </c>
      <c r="AD134" s="38" t="s">
        <v>2748</v>
      </c>
      <c r="AE134" s="38" t="s">
        <v>2749</v>
      </c>
      <c r="AF134" s="38" t="s">
        <v>2750</v>
      </c>
      <c r="AG134" s="38" t="s">
        <v>2751</v>
      </c>
      <c r="AH134" s="38" t="s">
        <v>61</v>
      </c>
      <c r="AI134" s="38">
        <v>1</v>
      </c>
      <c r="AJ134" s="38">
        <v>0.55000000000000004</v>
      </c>
      <c r="AK134" s="38">
        <v>3.3</v>
      </c>
      <c r="AL134" s="38">
        <v>3.3</v>
      </c>
      <c r="AM134" s="38" t="s">
        <v>204</v>
      </c>
      <c r="AN134" s="38">
        <v>81.069999999999993</v>
      </c>
      <c r="AO134" s="38" t="s">
        <v>62</v>
      </c>
      <c r="AP134" s="38" t="s">
        <v>62</v>
      </c>
      <c r="AQ134" s="38" t="s">
        <v>62</v>
      </c>
      <c r="AR134" s="38" t="s">
        <v>62</v>
      </c>
      <c r="AS134" s="38" t="s">
        <v>62</v>
      </c>
      <c r="AT134" s="38" t="s">
        <v>1973</v>
      </c>
      <c r="AU134" s="38" t="s">
        <v>2604</v>
      </c>
      <c r="AV134" s="38" t="s">
        <v>2752</v>
      </c>
      <c r="AW134" s="38" t="s">
        <v>61</v>
      </c>
      <c r="AX134" s="38" t="s">
        <v>63</v>
      </c>
      <c r="AY134" s="39" t="s">
        <v>2753</v>
      </c>
      <c r="AZ134" s="38" t="s">
        <v>2754</v>
      </c>
      <c r="BA134" s="39" t="s">
        <v>2754</v>
      </c>
      <c r="BB134" s="38" t="s">
        <v>196</v>
      </c>
      <c r="BC134" s="38" t="s">
        <v>197</v>
      </c>
      <c r="BD134" s="38" t="s">
        <v>94</v>
      </c>
      <c r="BE134" s="38" t="s">
        <v>1978</v>
      </c>
      <c r="BF134" s="38" t="s">
        <v>64</v>
      </c>
      <c r="BG134" s="38" t="s">
        <v>61</v>
      </c>
      <c r="BH134" s="38" t="s">
        <v>648</v>
      </c>
    </row>
    <row r="135" spans="2:60" x14ac:dyDescent="0.3">
      <c r="B135" s="55">
        <f t="shared" si="44"/>
        <v>131</v>
      </c>
      <c r="C135" s="55" t="str">
        <f t="shared" si="45"/>
        <v>NRT</v>
      </c>
      <c r="D135" s="55" t="str">
        <f t="shared" si="42"/>
        <v>2025-09-05</v>
      </c>
      <c r="E135" s="55" t="str">
        <f t="shared" si="33"/>
        <v>82020038060</v>
      </c>
      <c r="F135" s="55" t="str">
        <f t="shared" si="34"/>
        <v>PJP029496005</v>
      </c>
      <c r="G135" s="53" t="str">
        <f t="shared" si="35"/>
        <v>태문정</v>
      </c>
      <c r="H135" s="53" t="str">
        <f t="shared" si="36"/>
        <v>목록(Manifest)</v>
      </c>
      <c r="I135" s="62">
        <f t="shared" si="37"/>
        <v>66.86</v>
      </c>
      <c r="J135" s="53" t="str">
        <f t="shared" si="46"/>
        <v>BRCH USA_JAVIS</v>
      </c>
      <c r="K135" s="55">
        <f t="shared" si="38"/>
        <v>1</v>
      </c>
      <c r="L135" s="54">
        <f t="shared" si="39"/>
        <v>0.85</v>
      </c>
      <c r="M135" s="54">
        <f t="shared" si="40"/>
        <v>5.4</v>
      </c>
      <c r="N135" s="54">
        <f t="shared" si="41"/>
        <v>5.5</v>
      </c>
      <c r="O135" s="54">
        <f t="shared" si="47"/>
        <v>1</v>
      </c>
      <c r="P135" s="55" t="str">
        <f t="shared" si="48"/>
        <v>516284378514</v>
      </c>
      <c r="Q135" s="70">
        <f t="shared" si="49"/>
        <v>7520</v>
      </c>
      <c r="R135" s="58">
        <v>0</v>
      </c>
      <c r="S135" s="57">
        <f t="shared" si="43"/>
        <v>0</v>
      </c>
      <c r="T135" s="58">
        <v>0</v>
      </c>
      <c r="U135" s="58">
        <f>(IF(VLOOKUP(VLOOKUP(AN135,MAPPING!$B$16:$D$21,2,1),MAPPING!$C$16:$E$21,2,0)=7000,0,VLOOKUP(VLOOKUP(AN135,MAPPING!$B$16:$D$21,2,1),MAPPING!$C$16:$E$21,2,0)))</f>
        <v>0</v>
      </c>
      <c r="V135" s="58">
        <f>(K135*VLOOKUP(N135/K135,MAPPING!$B$23:$D$30,3,10))</f>
        <v>1000</v>
      </c>
      <c r="W135" s="58">
        <f t="shared" si="50"/>
        <v>0</v>
      </c>
      <c r="X135" s="58">
        <f t="shared" si="51"/>
        <v>8520</v>
      </c>
      <c r="Y135" s="116">
        <f>ROUND(SUM(Q135:W135)/INVOICE!$I$5,2)</f>
        <v>6.11</v>
      </c>
      <c r="AA135" s="38" t="s">
        <v>2578</v>
      </c>
      <c r="AB135" s="38" t="s">
        <v>93</v>
      </c>
      <c r="AC135" s="38" t="s">
        <v>2579</v>
      </c>
      <c r="AD135" s="38" t="s">
        <v>2755</v>
      </c>
      <c r="AE135" s="38" t="s">
        <v>2756</v>
      </c>
      <c r="AF135" s="38" t="s">
        <v>2757</v>
      </c>
      <c r="AG135" s="38" t="s">
        <v>2758</v>
      </c>
      <c r="AH135" s="38" t="s">
        <v>61</v>
      </c>
      <c r="AI135" s="38">
        <v>1</v>
      </c>
      <c r="AJ135" s="38">
        <v>0.85</v>
      </c>
      <c r="AK135" s="38">
        <v>5.4</v>
      </c>
      <c r="AL135" s="38">
        <v>5.5</v>
      </c>
      <c r="AM135" s="38" t="s">
        <v>204</v>
      </c>
      <c r="AN135" s="38">
        <v>66.86</v>
      </c>
      <c r="AO135" s="38" t="s">
        <v>62</v>
      </c>
      <c r="AP135" s="38" t="s">
        <v>62</v>
      </c>
      <c r="AQ135" s="38" t="s">
        <v>62</v>
      </c>
      <c r="AR135" s="38" t="s">
        <v>62</v>
      </c>
      <c r="AS135" s="38" t="s">
        <v>62</v>
      </c>
      <c r="AT135" s="38" t="s">
        <v>1973</v>
      </c>
      <c r="AU135" s="38" t="s">
        <v>2604</v>
      </c>
      <c r="AV135" s="38" t="s">
        <v>2261</v>
      </c>
      <c r="AW135" s="38" t="s">
        <v>61</v>
      </c>
      <c r="AX135" s="38" t="s">
        <v>63</v>
      </c>
      <c r="AY135" s="39" t="s">
        <v>2759</v>
      </c>
      <c r="AZ135" s="38" t="s">
        <v>2760</v>
      </c>
      <c r="BA135" s="39" t="s">
        <v>2760</v>
      </c>
      <c r="BB135" s="38" t="s">
        <v>196</v>
      </c>
      <c r="BC135" s="38" t="s">
        <v>197</v>
      </c>
      <c r="BD135" s="38" t="s">
        <v>94</v>
      </c>
      <c r="BE135" s="38" t="s">
        <v>1978</v>
      </c>
      <c r="BF135" s="38" t="s">
        <v>64</v>
      </c>
      <c r="BG135" s="38" t="s">
        <v>61</v>
      </c>
      <c r="BH135" s="38" t="s">
        <v>648</v>
      </c>
    </row>
    <row r="136" spans="2:60" x14ac:dyDescent="0.3">
      <c r="B136" s="55">
        <f t="shared" si="44"/>
        <v>132</v>
      </c>
      <c r="C136" s="55" t="str">
        <f t="shared" si="45"/>
        <v>NRT</v>
      </c>
      <c r="D136" s="55" t="str">
        <f t="shared" si="42"/>
        <v>2025-09-05</v>
      </c>
      <c r="E136" s="55" t="str">
        <f t="shared" si="33"/>
        <v>82020038060</v>
      </c>
      <c r="F136" s="55" t="str">
        <f t="shared" si="34"/>
        <v>PJP029496050</v>
      </c>
      <c r="G136" s="53" t="str">
        <f t="shared" si="35"/>
        <v>이필희</v>
      </c>
      <c r="H136" s="53" t="str">
        <f t="shared" si="36"/>
        <v>목록(Manifest)</v>
      </c>
      <c r="I136" s="62">
        <f t="shared" si="37"/>
        <v>144.19999999999999</v>
      </c>
      <c r="J136" s="53" t="str">
        <f t="shared" si="46"/>
        <v>BRCH USA_JAVIS</v>
      </c>
      <c r="K136" s="55">
        <f t="shared" si="38"/>
        <v>1</v>
      </c>
      <c r="L136" s="54">
        <f t="shared" si="39"/>
        <v>2.2000000000000002</v>
      </c>
      <c r="M136" s="54">
        <f t="shared" si="40"/>
        <v>2.1</v>
      </c>
      <c r="N136" s="54">
        <f t="shared" si="41"/>
        <v>2.2000000000000002</v>
      </c>
      <c r="O136" s="54">
        <f t="shared" si="47"/>
        <v>2.5</v>
      </c>
      <c r="P136" s="55" t="str">
        <f t="shared" si="48"/>
        <v>516284378960</v>
      </c>
      <c r="Q136" s="70">
        <f t="shared" si="49"/>
        <v>10550</v>
      </c>
      <c r="R136" s="58">
        <v>0</v>
      </c>
      <c r="S136" s="57">
        <f t="shared" si="43"/>
        <v>0</v>
      </c>
      <c r="T136" s="58">
        <v>0</v>
      </c>
      <c r="U136" s="58">
        <f>(IF(VLOOKUP(VLOOKUP(AN136,MAPPING!$B$16:$D$21,2,1),MAPPING!$C$16:$E$21,2,0)=7000,0,VLOOKUP(VLOOKUP(AN136,MAPPING!$B$16:$D$21,2,1),MAPPING!$C$16:$E$21,2,0)))</f>
        <v>0</v>
      </c>
      <c r="V136" s="58">
        <f>(K136*VLOOKUP(N136/K136,MAPPING!$B$23:$D$30,3,10))</f>
        <v>500</v>
      </c>
      <c r="W136" s="58">
        <f t="shared" si="50"/>
        <v>0</v>
      </c>
      <c r="X136" s="58">
        <f t="shared" si="51"/>
        <v>11050</v>
      </c>
      <c r="Y136" s="116">
        <f>ROUND(SUM(Q136:W136)/INVOICE!$I$5,2)</f>
        <v>7.93</v>
      </c>
      <c r="AA136" s="38" t="s">
        <v>2578</v>
      </c>
      <c r="AB136" s="38" t="s">
        <v>93</v>
      </c>
      <c r="AC136" s="38" t="s">
        <v>2579</v>
      </c>
      <c r="AD136" s="38" t="s">
        <v>2761</v>
      </c>
      <c r="AE136" s="38" t="s">
        <v>2762</v>
      </c>
      <c r="AF136" s="38" t="s">
        <v>2763</v>
      </c>
      <c r="AG136" s="38" t="s">
        <v>2764</v>
      </c>
      <c r="AH136" s="38" t="s">
        <v>61</v>
      </c>
      <c r="AI136" s="38">
        <v>1</v>
      </c>
      <c r="AJ136" s="38">
        <v>2.2000000000000002</v>
      </c>
      <c r="AK136" s="38">
        <v>2.1</v>
      </c>
      <c r="AL136" s="38">
        <v>2.2000000000000002</v>
      </c>
      <c r="AM136" s="38" t="s">
        <v>204</v>
      </c>
      <c r="AN136" s="38">
        <v>144.19999999999999</v>
      </c>
      <c r="AO136" s="38" t="s">
        <v>62</v>
      </c>
      <c r="AP136" s="38" t="s">
        <v>62</v>
      </c>
      <c r="AQ136" s="38" t="s">
        <v>62</v>
      </c>
      <c r="AR136" s="38" t="s">
        <v>62</v>
      </c>
      <c r="AS136" s="38" t="s">
        <v>62</v>
      </c>
      <c r="AT136" s="38" t="s">
        <v>1973</v>
      </c>
      <c r="AU136" s="38" t="s">
        <v>2604</v>
      </c>
      <c r="AV136" s="38" t="s">
        <v>2002</v>
      </c>
      <c r="AW136" s="38" t="s">
        <v>61</v>
      </c>
      <c r="AX136" s="38" t="s">
        <v>63</v>
      </c>
      <c r="AY136" s="39" t="s">
        <v>2765</v>
      </c>
      <c r="AZ136" s="38" t="s">
        <v>2766</v>
      </c>
      <c r="BA136" s="39" t="s">
        <v>2766</v>
      </c>
      <c r="BB136" s="38" t="s">
        <v>196</v>
      </c>
      <c r="BC136" s="38" t="s">
        <v>197</v>
      </c>
      <c r="BD136" s="38" t="s">
        <v>94</v>
      </c>
      <c r="BE136" s="38" t="s">
        <v>1978</v>
      </c>
      <c r="BF136" s="38" t="s">
        <v>64</v>
      </c>
      <c r="BG136" s="38" t="s">
        <v>61</v>
      </c>
      <c r="BH136" s="38" t="s">
        <v>648</v>
      </c>
    </row>
    <row r="137" spans="2:60" x14ac:dyDescent="0.3">
      <c r="B137" s="55">
        <f t="shared" si="44"/>
        <v>133</v>
      </c>
      <c r="C137" s="55" t="str">
        <f t="shared" si="45"/>
        <v>NRT</v>
      </c>
      <c r="D137" s="55" t="str">
        <f t="shared" si="42"/>
        <v>2025-09-05</v>
      </c>
      <c r="E137" s="55" t="str">
        <f t="shared" si="33"/>
        <v>82020038060</v>
      </c>
      <c r="F137" s="55" t="str">
        <f t="shared" si="34"/>
        <v>PJP029496012</v>
      </c>
      <c r="G137" s="53" t="str">
        <f t="shared" si="35"/>
        <v>백현찬</v>
      </c>
      <c r="H137" s="53" t="str">
        <f t="shared" si="36"/>
        <v>목록(Manifest)</v>
      </c>
      <c r="I137" s="62">
        <f t="shared" si="37"/>
        <v>117.79</v>
      </c>
      <c r="J137" s="53" t="str">
        <f t="shared" si="46"/>
        <v>BRCH USA_JAVIS</v>
      </c>
      <c r="K137" s="55">
        <f t="shared" si="38"/>
        <v>1</v>
      </c>
      <c r="L137" s="54">
        <f t="shared" si="39"/>
        <v>2.1</v>
      </c>
      <c r="M137" s="54">
        <f t="shared" si="40"/>
        <v>3.3</v>
      </c>
      <c r="N137" s="54">
        <f t="shared" si="41"/>
        <v>3.3</v>
      </c>
      <c r="O137" s="54">
        <f t="shared" si="47"/>
        <v>2.5</v>
      </c>
      <c r="P137" s="55" t="str">
        <f t="shared" si="48"/>
        <v>516284378584</v>
      </c>
      <c r="Q137" s="70">
        <f t="shared" si="49"/>
        <v>10550</v>
      </c>
      <c r="R137" s="58">
        <v>0</v>
      </c>
      <c r="S137" s="57">
        <f t="shared" si="43"/>
        <v>0</v>
      </c>
      <c r="T137" s="58">
        <v>0</v>
      </c>
      <c r="U137" s="58">
        <f>(IF(VLOOKUP(VLOOKUP(AN137,MAPPING!$B$16:$D$21,2,1),MAPPING!$C$16:$E$21,2,0)=7000,0,VLOOKUP(VLOOKUP(AN137,MAPPING!$B$16:$D$21,2,1),MAPPING!$C$16:$E$21,2,0)))</f>
        <v>0</v>
      </c>
      <c r="V137" s="58">
        <f>(K137*VLOOKUP(N137/K137,MAPPING!$B$23:$D$30,3,10))</f>
        <v>500</v>
      </c>
      <c r="W137" s="58">
        <f t="shared" si="50"/>
        <v>0</v>
      </c>
      <c r="X137" s="58">
        <f t="shared" si="51"/>
        <v>11050</v>
      </c>
      <c r="Y137" s="116">
        <f>ROUND(SUM(Q137:W137)/INVOICE!$I$5,2)</f>
        <v>7.93</v>
      </c>
      <c r="AA137" s="38" t="s">
        <v>2578</v>
      </c>
      <c r="AB137" s="38" t="s">
        <v>93</v>
      </c>
      <c r="AC137" s="38" t="s">
        <v>2579</v>
      </c>
      <c r="AD137" s="38" t="s">
        <v>2767</v>
      </c>
      <c r="AE137" s="38" t="s">
        <v>2295</v>
      </c>
      <c r="AF137" s="38" t="s">
        <v>2296</v>
      </c>
      <c r="AG137" s="38" t="s">
        <v>2297</v>
      </c>
      <c r="AH137" s="38" t="s">
        <v>61</v>
      </c>
      <c r="AI137" s="38">
        <v>1</v>
      </c>
      <c r="AJ137" s="38">
        <v>2.1</v>
      </c>
      <c r="AK137" s="38">
        <v>3.3</v>
      </c>
      <c r="AL137" s="38">
        <v>3.3</v>
      </c>
      <c r="AM137" s="38" t="s">
        <v>204</v>
      </c>
      <c r="AN137" s="38">
        <v>117.79</v>
      </c>
      <c r="AO137" s="38" t="s">
        <v>62</v>
      </c>
      <c r="AP137" s="38" t="s">
        <v>62</v>
      </c>
      <c r="AQ137" s="38" t="s">
        <v>62</v>
      </c>
      <c r="AR137" s="38" t="s">
        <v>62</v>
      </c>
      <c r="AS137" s="38" t="s">
        <v>62</v>
      </c>
      <c r="AT137" s="38" t="s">
        <v>1973</v>
      </c>
      <c r="AU137" s="38" t="s">
        <v>2604</v>
      </c>
      <c r="AV137" s="38" t="s">
        <v>2768</v>
      </c>
      <c r="AW137" s="38" t="s">
        <v>61</v>
      </c>
      <c r="AX137" s="38" t="s">
        <v>63</v>
      </c>
      <c r="AY137" s="39" t="s">
        <v>2769</v>
      </c>
      <c r="AZ137" s="38" t="s">
        <v>2770</v>
      </c>
      <c r="BA137" s="39" t="s">
        <v>2770</v>
      </c>
      <c r="BB137" s="38" t="s">
        <v>196</v>
      </c>
      <c r="BC137" s="38" t="s">
        <v>197</v>
      </c>
      <c r="BD137" s="38" t="s">
        <v>94</v>
      </c>
      <c r="BE137" s="38" t="s">
        <v>1978</v>
      </c>
      <c r="BF137" s="38" t="s">
        <v>64</v>
      </c>
      <c r="BG137" s="38" t="s">
        <v>61</v>
      </c>
      <c r="BH137" s="38" t="s">
        <v>648</v>
      </c>
    </row>
    <row r="138" spans="2:60" x14ac:dyDescent="0.3">
      <c r="B138" s="55">
        <f t="shared" si="44"/>
        <v>134</v>
      </c>
      <c r="C138" s="55" t="str">
        <f t="shared" si="45"/>
        <v>NRT</v>
      </c>
      <c r="D138" s="55" t="str">
        <f t="shared" si="42"/>
        <v>2025-09-05</v>
      </c>
      <c r="E138" s="55" t="str">
        <f t="shared" si="33"/>
        <v>82020038060</v>
      </c>
      <c r="F138" s="55" t="str">
        <f t="shared" si="34"/>
        <v>PJP029496030</v>
      </c>
      <c r="G138" s="53" t="str">
        <f t="shared" si="35"/>
        <v>박원비</v>
      </c>
      <c r="H138" s="53" t="str">
        <f t="shared" si="36"/>
        <v>목록(Manifest)</v>
      </c>
      <c r="I138" s="62">
        <f t="shared" si="37"/>
        <v>130.30000000000001</v>
      </c>
      <c r="J138" s="53" t="str">
        <f t="shared" si="46"/>
        <v>BRCH USA_JAVIS</v>
      </c>
      <c r="K138" s="55">
        <f t="shared" si="38"/>
        <v>1</v>
      </c>
      <c r="L138" s="54">
        <f t="shared" si="39"/>
        <v>2.2999999999999998</v>
      </c>
      <c r="M138" s="54">
        <f t="shared" si="40"/>
        <v>4.9000000000000004</v>
      </c>
      <c r="N138" s="54">
        <f t="shared" si="41"/>
        <v>4.9000000000000004</v>
      </c>
      <c r="O138" s="54">
        <f t="shared" si="47"/>
        <v>2.5</v>
      </c>
      <c r="P138" s="55" t="str">
        <f t="shared" si="48"/>
        <v>516284378761</v>
      </c>
      <c r="Q138" s="70">
        <f t="shared" si="49"/>
        <v>10550</v>
      </c>
      <c r="R138" s="58">
        <v>0</v>
      </c>
      <c r="S138" s="57">
        <f t="shared" si="43"/>
        <v>0</v>
      </c>
      <c r="T138" s="58">
        <v>0</v>
      </c>
      <c r="U138" s="58">
        <f>(IF(VLOOKUP(VLOOKUP(AN138,MAPPING!$B$16:$D$21,2,1),MAPPING!$C$16:$E$21,2,0)=7000,0,VLOOKUP(VLOOKUP(AN138,MAPPING!$B$16:$D$21,2,1),MAPPING!$C$16:$E$21,2,0)))</f>
        <v>0</v>
      </c>
      <c r="V138" s="58">
        <f>(K138*VLOOKUP(N138/K138,MAPPING!$B$23:$D$30,3,10))</f>
        <v>500</v>
      </c>
      <c r="W138" s="58">
        <f t="shared" si="50"/>
        <v>0</v>
      </c>
      <c r="X138" s="58">
        <f t="shared" si="51"/>
        <v>11050</v>
      </c>
      <c r="Y138" s="116">
        <f>ROUND(SUM(Q138:W138)/INVOICE!$I$5,2)</f>
        <v>7.93</v>
      </c>
      <c r="AA138" s="38" t="s">
        <v>2578</v>
      </c>
      <c r="AB138" s="38" t="s">
        <v>93</v>
      </c>
      <c r="AC138" s="38" t="s">
        <v>2579</v>
      </c>
      <c r="AD138" s="38" t="s">
        <v>2771</v>
      </c>
      <c r="AE138" s="38" t="s">
        <v>2772</v>
      </c>
      <c r="AF138" s="38" t="s">
        <v>2773</v>
      </c>
      <c r="AG138" s="38" t="s">
        <v>396</v>
      </c>
      <c r="AH138" s="38" t="s">
        <v>61</v>
      </c>
      <c r="AI138" s="38">
        <v>1</v>
      </c>
      <c r="AJ138" s="38">
        <v>2.2999999999999998</v>
      </c>
      <c r="AK138" s="38">
        <v>4.9000000000000004</v>
      </c>
      <c r="AL138" s="38">
        <v>4.9000000000000004</v>
      </c>
      <c r="AM138" s="38" t="s">
        <v>204</v>
      </c>
      <c r="AN138" s="38">
        <v>130.30000000000001</v>
      </c>
      <c r="AO138" s="38" t="s">
        <v>62</v>
      </c>
      <c r="AP138" s="38" t="s">
        <v>62</v>
      </c>
      <c r="AQ138" s="38" t="s">
        <v>62</v>
      </c>
      <c r="AR138" s="38" t="s">
        <v>62</v>
      </c>
      <c r="AS138" s="38" t="s">
        <v>62</v>
      </c>
      <c r="AT138" s="38" t="s">
        <v>1973</v>
      </c>
      <c r="AU138" s="38" t="s">
        <v>2604</v>
      </c>
      <c r="AV138" s="38" t="s">
        <v>2261</v>
      </c>
      <c r="AW138" s="38" t="s">
        <v>61</v>
      </c>
      <c r="AX138" s="38" t="s">
        <v>63</v>
      </c>
      <c r="AY138" s="39" t="s">
        <v>2774</v>
      </c>
      <c r="AZ138" s="38" t="s">
        <v>2775</v>
      </c>
      <c r="BA138" s="39" t="s">
        <v>2775</v>
      </c>
      <c r="BB138" s="38" t="s">
        <v>196</v>
      </c>
      <c r="BC138" s="38" t="s">
        <v>197</v>
      </c>
      <c r="BD138" s="38" t="s">
        <v>94</v>
      </c>
      <c r="BE138" s="38" t="s">
        <v>1978</v>
      </c>
      <c r="BF138" s="38" t="s">
        <v>64</v>
      </c>
      <c r="BG138" s="38" t="s">
        <v>61</v>
      </c>
      <c r="BH138" s="38" t="s">
        <v>648</v>
      </c>
    </row>
    <row r="139" spans="2:60" x14ac:dyDescent="0.3">
      <c r="B139" s="55">
        <f t="shared" si="44"/>
        <v>135</v>
      </c>
      <c r="C139" s="55" t="str">
        <f t="shared" si="45"/>
        <v>NRT</v>
      </c>
      <c r="D139" s="55" t="str">
        <f t="shared" si="42"/>
        <v>2025-09-05</v>
      </c>
      <c r="E139" s="55" t="str">
        <f t="shared" si="33"/>
        <v>82020038060</v>
      </c>
      <c r="F139" s="55" t="str">
        <f t="shared" si="34"/>
        <v>PJP029495822</v>
      </c>
      <c r="G139" s="53" t="str">
        <f t="shared" si="35"/>
        <v>이유영</v>
      </c>
      <c r="H139" s="53" t="str">
        <f t="shared" si="36"/>
        <v>목록(Manifest)</v>
      </c>
      <c r="I139" s="62">
        <f t="shared" si="37"/>
        <v>134</v>
      </c>
      <c r="J139" s="53" t="str">
        <f t="shared" si="46"/>
        <v>BRCH USA_JAVIS</v>
      </c>
      <c r="K139" s="55">
        <f t="shared" si="38"/>
        <v>1</v>
      </c>
      <c r="L139" s="54">
        <f t="shared" si="39"/>
        <v>0.4</v>
      </c>
      <c r="M139" s="54">
        <f t="shared" si="40"/>
        <v>0.5</v>
      </c>
      <c r="N139" s="54">
        <f t="shared" si="41"/>
        <v>0.5</v>
      </c>
      <c r="O139" s="54">
        <f t="shared" si="47"/>
        <v>0.5</v>
      </c>
      <c r="P139" s="55" t="str">
        <f t="shared" si="48"/>
        <v>516284376683</v>
      </c>
      <c r="Q139" s="70">
        <f t="shared" si="49"/>
        <v>6510</v>
      </c>
      <c r="R139" s="58">
        <v>0</v>
      </c>
      <c r="S139" s="57">
        <f t="shared" si="43"/>
        <v>0</v>
      </c>
      <c r="T139" s="58">
        <v>0</v>
      </c>
      <c r="U139" s="58">
        <f>(IF(VLOOKUP(VLOOKUP(AN139,MAPPING!$B$16:$D$21,2,1),MAPPING!$C$16:$E$21,2,0)=7000,0,VLOOKUP(VLOOKUP(AN139,MAPPING!$B$16:$D$21,2,1),MAPPING!$C$16:$E$21,2,0)))</f>
        <v>0</v>
      </c>
      <c r="V139" s="58">
        <f>(K139*VLOOKUP(N139/K139,MAPPING!$B$23:$D$30,3,10))</f>
        <v>0</v>
      </c>
      <c r="W139" s="58">
        <f t="shared" si="50"/>
        <v>0</v>
      </c>
      <c r="X139" s="58">
        <f t="shared" si="51"/>
        <v>6510</v>
      </c>
      <c r="Y139" s="116">
        <f>ROUND(SUM(Q139:W139)/INVOICE!$I$5,2)</f>
        <v>4.67</v>
      </c>
      <c r="AA139" s="38" t="s">
        <v>2578</v>
      </c>
      <c r="AB139" s="38" t="s">
        <v>93</v>
      </c>
      <c r="AC139" s="38" t="s">
        <v>2579</v>
      </c>
      <c r="AD139" s="38" t="s">
        <v>2776</v>
      </c>
      <c r="AE139" s="38" t="s">
        <v>2777</v>
      </c>
      <c r="AF139" s="38" t="s">
        <v>2778</v>
      </c>
      <c r="AG139" s="38" t="s">
        <v>2779</v>
      </c>
      <c r="AH139" s="38" t="s">
        <v>61</v>
      </c>
      <c r="AI139" s="38">
        <v>1</v>
      </c>
      <c r="AJ139" s="38">
        <v>0.4</v>
      </c>
      <c r="AK139" s="38">
        <v>0.5</v>
      </c>
      <c r="AL139" s="38">
        <v>0.5</v>
      </c>
      <c r="AM139" s="38" t="s">
        <v>204</v>
      </c>
      <c r="AN139" s="38">
        <v>134</v>
      </c>
      <c r="AO139" s="38" t="s">
        <v>62</v>
      </c>
      <c r="AP139" s="38" t="s">
        <v>62</v>
      </c>
      <c r="AQ139" s="38" t="s">
        <v>62</v>
      </c>
      <c r="AR139" s="38" t="s">
        <v>62</v>
      </c>
      <c r="AS139" s="38" t="s">
        <v>62</v>
      </c>
      <c r="AT139" s="38" t="s">
        <v>1973</v>
      </c>
      <c r="AU139" s="38" t="s">
        <v>2604</v>
      </c>
      <c r="AV139" s="38" t="s">
        <v>2637</v>
      </c>
      <c r="AW139" s="38" t="s">
        <v>61</v>
      </c>
      <c r="AX139" s="38" t="s">
        <v>63</v>
      </c>
      <c r="AY139" s="39" t="s">
        <v>2780</v>
      </c>
      <c r="AZ139" s="38" t="s">
        <v>2781</v>
      </c>
      <c r="BA139" s="39" t="s">
        <v>2781</v>
      </c>
      <c r="BB139" s="38" t="s">
        <v>196</v>
      </c>
      <c r="BC139" s="38" t="s">
        <v>197</v>
      </c>
      <c r="BD139" s="38" t="s">
        <v>94</v>
      </c>
      <c r="BE139" s="38" t="s">
        <v>1978</v>
      </c>
      <c r="BF139" s="38" t="s">
        <v>64</v>
      </c>
      <c r="BG139" s="38" t="s">
        <v>61</v>
      </c>
      <c r="BH139" s="38" t="s">
        <v>648</v>
      </c>
    </row>
    <row r="140" spans="2:60" x14ac:dyDescent="0.3">
      <c r="B140" s="55">
        <f t="shared" si="44"/>
        <v>136</v>
      </c>
      <c r="C140" s="55" t="str">
        <f t="shared" si="45"/>
        <v>NRT</v>
      </c>
      <c r="D140" s="55" t="str">
        <f t="shared" si="42"/>
        <v>2025-09-05</v>
      </c>
      <c r="E140" s="55" t="str">
        <f t="shared" si="33"/>
        <v>82020038060</v>
      </c>
      <c r="F140" s="55" t="str">
        <f t="shared" si="34"/>
        <v>PJP029495818</v>
      </c>
      <c r="G140" s="53" t="str">
        <f t="shared" si="35"/>
        <v>이진복</v>
      </c>
      <c r="H140" s="53" t="str">
        <f t="shared" si="36"/>
        <v>목록(Manifest)</v>
      </c>
      <c r="I140" s="62">
        <f t="shared" si="37"/>
        <v>133.38</v>
      </c>
      <c r="J140" s="53" t="str">
        <f t="shared" si="46"/>
        <v>BRCH USA_JAVIS</v>
      </c>
      <c r="K140" s="55">
        <f t="shared" si="38"/>
        <v>1</v>
      </c>
      <c r="L140" s="54">
        <f t="shared" si="39"/>
        <v>0.45</v>
      </c>
      <c r="M140" s="54">
        <f t="shared" si="40"/>
        <v>0.5</v>
      </c>
      <c r="N140" s="54">
        <f t="shared" si="41"/>
        <v>0.5</v>
      </c>
      <c r="O140" s="54">
        <f t="shared" si="47"/>
        <v>0.5</v>
      </c>
      <c r="P140" s="55" t="str">
        <f t="shared" si="48"/>
        <v>516284376646</v>
      </c>
      <c r="Q140" s="70">
        <f t="shared" si="49"/>
        <v>6510</v>
      </c>
      <c r="R140" s="58">
        <v>0</v>
      </c>
      <c r="S140" s="57">
        <f t="shared" si="43"/>
        <v>0</v>
      </c>
      <c r="T140" s="58">
        <v>0</v>
      </c>
      <c r="U140" s="58">
        <f>(IF(VLOOKUP(VLOOKUP(AN140,MAPPING!$B$16:$D$21,2,1),MAPPING!$C$16:$E$21,2,0)=7000,0,VLOOKUP(VLOOKUP(AN140,MAPPING!$B$16:$D$21,2,1),MAPPING!$C$16:$E$21,2,0)))</f>
        <v>0</v>
      </c>
      <c r="V140" s="58">
        <f>(K140*VLOOKUP(N140/K140,MAPPING!$B$23:$D$30,3,10))</f>
        <v>0</v>
      </c>
      <c r="W140" s="58">
        <f t="shared" si="50"/>
        <v>0</v>
      </c>
      <c r="X140" s="58">
        <f t="shared" si="51"/>
        <v>6510</v>
      </c>
      <c r="Y140" s="116">
        <f>ROUND(SUM(Q140:W140)/INVOICE!$I$5,2)</f>
        <v>4.67</v>
      </c>
      <c r="AA140" s="38" t="s">
        <v>2578</v>
      </c>
      <c r="AB140" s="38" t="s">
        <v>93</v>
      </c>
      <c r="AC140" s="38" t="s">
        <v>2579</v>
      </c>
      <c r="AD140" s="38" t="s">
        <v>2782</v>
      </c>
      <c r="AE140" s="38" t="s">
        <v>2783</v>
      </c>
      <c r="AF140" s="38" t="s">
        <v>2784</v>
      </c>
      <c r="AG140" s="38" t="s">
        <v>2785</v>
      </c>
      <c r="AH140" s="38" t="s">
        <v>61</v>
      </c>
      <c r="AI140" s="38">
        <v>1</v>
      </c>
      <c r="AJ140" s="38">
        <v>0.45</v>
      </c>
      <c r="AK140" s="38">
        <v>0.5</v>
      </c>
      <c r="AL140" s="38">
        <v>0.5</v>
      </c>
      <c r="AM140" s="38" t="s">
        <v>204</v>
      </c>
      <c r="AN140" s="38">
        <v>133.38</v>
      </c>
      <c r="AO140" s="38" t="s">
        <v>62</v>
      </c>
      <c r="AP140" s="38" t="s">
        <v>62</v>
      </c>
      <c r="AQ140" s="38" t="s">
        <v>62</v>
      </c>
      <c r="AR140" s="38" t="s">
        <v>62</v>
      </c>
      <c r="AS140" s="38" t="s">
        <v>62</v>
      </c>
      <c r="AT140" s="38" t="s">
        <v>1973</v>
      </c>
      <c r="AU140" s="38" t="s">
        <v>2604</v>
      </c>
      <c r="AV140" s="38" t="s">
        <v>2637</v>
      </c>
      <c r="AW140" s="38" t="s">
        <v>61</v>
      </c>
      <c r="AX140" s="38" t="s">
        <v>63</v>
      </c>
      <c r="AY140" s="39" t="s">
        <v>2786</v>
      </c>
      <c r="AZ140" s="38" t="s">
        <v>2787</v>
      </c>
      <c r="BA140" s="39" t="s">
        <v>2787</v>
      </c>
      <c r="BB140" s="38" t="s">
        <v>196</v>
      </c>
      <c r="BC140" s="38" t="s">
        <v>197</v>
      </c>
      <c r="BD140" s="38" t="s">
        <v>94</v>
      </c>
      <c r="BE140" s="38" t="s">
        <v>1978</v>
      </c>
      <c r="BF140" s="38" t="s">
        <v>64</v>
      </c>
      <c r="BG140" s="38" t="s">
        <v>61</v>
      </c>
      <c r="BH140" s="38" t="s">
        <v>648</v>
      </c>
    </row>
    <row r="141" spans="2:60" x14ac:dyDescent="0.3">
      <c r="B141" s="55">
        <f t="shared" si="44"/>
        <v>137</v>
      </c>
      <c r="C141" s="55" t="str">
        <f t="shared" si="45"/>
        <v>NRT</v>
      </c>
      <c r="D141" s="55" t="str">
        <f t="shared" si="42"/>
        <v>2025-09-05</v>
      </c>
      <c r="E141" s="55" t="str">
        <f t="shared" si="33"/>
        <v>82020038060</v>
      </c>
      <c r="F141" s="55" t="str">
        <f t="shared" si="34"/>
        <v>PJP029496007</v>
      </c>
      <c r="G141" s="53" t="str">
        <f t="shared" si="35"/>
        <v>정채희</v>
      </c>
      <c r="H141" s="53" t="str">
        <f t="shared" si="36"/>
        <v>목록(Manifest)</v>
      </c>
      <c r="I141" s="62">
        <f t="shared" si="37"/>
        <v>6.49</v>
      </c>
      <c r="J141" s="53" t="str">
        <f t="shared" si="46"/>
        <v>BRCH USA_JAVIS</v>
      </c>
      <c r="K141" s="55">
        <f t="shared" si="38"/>
        <v>1</v>
      </c>
      <c r="L141" s="54">
        <f t="shared" si="39"/>
        <v>0.2</v>
      </c>
      <c r="M141" s="54">
        <f t="shared" si="40"/>
        <v>0.2</v>
      </c>
      <c r="N141" s="54">
        <f t="shared" si="41"/>
        <v>0.2</v>
      </c>
      <c r="O141" s="54">
        <f t="shared" si="47"/>
        <v>0.5</v>
      </c>
      <c r="P141" s="55" t="str">
        <f t="shared" si="48"/>
        <v>516284378536</v>
      </c>
      <c r="Q141" s="70">
        <f t="shared" si="49"/>
        <v>6510</v>
      </c>
      <c r="R141" s="58">
        <v>0</v>
      </c>
      <c r="S141" s="57">
        <f t="shared" si="43"/>
        <v>0</v>
      </c>
      <c r="T141" s="58">
        <v>0</v>
      </c>
      <c r="U141" s="58">
        <f>(IF(VLOOKUP(VLOOKUP(AN141,MAPPING!$B$16:$D$21,2,1),MAPPING!$C$16:$E$21,2,0)=7000,0,VLOOKUP(VLOOKUP(AN141,MAPPING!$B$16:$D$21,2,1),MAPPING!$C$16:$E$21,2,0)))</f>
        <v>0</v>
      </c>
      <c r="V141" s="58">
        <f>(K141*VLOOKUP(N141/K141,MAPPING!$B$23:$D$30,3,10))</f>
        <v>0</v>
      </c>
      <c r="W141" s="58">
        <f t="shared" si="50"/>
        <v>0</v>
      </c>
      <c r="X141" s="58">
        <f t="shared" si="51"/>
        <v>6510</v>
      </c>
      <c r="Y141" s="116">
        <f>ROUND(SUM(Q141:W141)/INVOICE!$I$5,2)</f>
        <v>4.67</v>
      </c>
      <c r="AA141" s="38" t="s">
        <v>2578</v>
      </c>
      <c r="AB141" s="38" t="s">
        <v>93</v>
      </c>
      <c r="AC141" s="38" t="s">
        <v>2579</v>
      </c>
      <c r="AD141" s="38" t="s">
        <v>2788</v>
      </c>
      <c r="AE141" s="38" t="s">
        <v>2789</v>
      </c>
      <c r="AF141" s="38" t="s">
        <v>2790</v>
      </c>
      <c r="AG141" s="38" t="s">
        <v>2791</v>
      </c>
      <c r="AH141" s="38" t="s">
        <v>61</v>
      </c>
      <c r="AI141" s="38">
        <v>1</v>
      </c>
      <c r="AJ141" s="38">
        <v>0.2</v>
      </c>
      <c r="AK141" s="38">
        <v>0.2</v>
      </c>
      <c r="AL141" s="38">
        <v>0.2</v>
      </c>
      <c r="AM141" s="38" t="s">
        <v>204</v>
      </c>
      <c r="AN141" s="38">
        <v>6.49</v>
      </c>
      <c r="AO141" s="38" t="s">
        <v>62</v>
      </c>
      <c r="AP141" s="38" t="s">
        <v>62</v>
      </c>
      <c r="AQ141" s="38" t="s">
        <v>62</v>
      </c>
      <c r="AR141" s="38" t="s">
        <v>62</v>
      </c>
      <c r="AS141" s="38" t="s">
        <v>62</v>
      </c>
      <c r="AT141" s="38" t="s">
        <v>1973</v>
      </c>
      <c r="AU141" s="38" t="s">
        <v>2604</v>
      </c>
      <c r="AV141" s="38" t="s">
        <v>2052</v>
      </c>
      <c r="AW141" s="38" t="s">
        <v>61</v>
      </c>
      <c r="AX141" s="38" t="s">
        <v>63</v>
      </c>
      <c r="AY141" s="39" t="s">
        <v>2792</v>
      </c>
      <c r="AZ141" s="38" t="s">
        <v>2793</v>
      </c>
      <c r="BA141" s="39" t="s">
        <v>2793</v>
      </c>
      <c r="BB141" s="38" t="s">
        <v>196</v>
      </c>
      <c r="BC141" s="38" t="s">
        <v>197</v>
      </c>
      <c r="BD141" s="38" t="s">
        <v>94</v>
      </c>
      <c r="BE141" s="38" t="s">
        <v>1978</v>
      </c>
      <c r="BF141" s="38" t="s">
        <v>64</v>
      </c>
      <c r="BG141" s="38" t="s">
        <v>61</v>
      </c>
      <c r="BH141" s="38" t="s">
        <v>648</v>
      </c>
    </row>
    <row r="142" spans="2:60" x14ac:dyDescent="0.3">
      <c r="B142" s="55">
        <f t="shared" si="44"/>
        <v>138</v>
      </c>
      <c r="C142" s="55" t="str">
        <f t="shared" si="45"/>
        <v>NRT</v>
      </c>
      <c r="D142" s="55" t="str">
        <f t="shared" si="42"/>
        <v>2025-09-05</v>
      </c>
      <c r="E142" s="55" t="str">
        <f t="shared" si="33"/>
        <v>82020038060</v>
      </c>
      <c r="F142" s="55" t="str">
        <f t="shared" si="34"/>
        <v>PJP029495967</v>
      </c>
      <c r="G142" s="53" t="str">
        <f t="shared" si="35"/>
        <v>정재호</v>
      </c>
      <c r="H142" s="53" t="str">
        <f t="shared" si="36"/>
        <v>목록(Manifest)</v>
      </c>
      <c r="I142" s="62">
        <f t="shared" si="37"/>
        <v>16.079999999999998</v>
      </c>
      <c r="J142" s="53" t="str">
        <f t="shared" si="46"/>
        <v>BRCH USA_JAVIS</v>
      </c>
      <c r="K142" s="55">
        <f t="shared" si="38"/>
        <v>1</v>
      </c>
      <c r="L142" s="54">
        <f t="shared" si="39"/>
        <v>0.1</v>
      </c>
      <c r="M142" s="54">
        <f t="shared" si="40"/>
        <v>0.3</v>
      </c>
      <c r="N142" s="54">
        <f t="shared" si="41"/>
        <v>0.3</v>
      </c>
      <c r="O142" s="54">
        <f t="shared" si="47"/>
        <v>0.5</v>
      </c>
      <c r="P142" s="55" t="str">
        <f t="shared" si="48"/>
        <v>516284378131</v>
      </c>
      <c r="Q142" s="70">
        <f t="shared" si="49"/>
        <v>6510</v>
      </c>
      <c r="R142" s="58">
        <v>0</v>
      </c>
      <c r="S142" s="57">
        <f t="shared" si="43"/>
        <v>0</v>
      </c>
      <c r="T142" s="58">
        <v>0</v>
      </c>
      <c r="U142" s="58">
        <f>(IF(VLOOKUP(VLOOKUP(AN142,MAPPING!$B$16:$D$21,2,1),MAPPING!$C$16:$E$21,2,0)=7000,0,VLOOKUP(VLOOKUP(AN142,MAPPING!$B$16:$D$21,2,1),MAPPING!$C$16:$E$21,2,0)))</f>
        <v>0</v>
      </c>
      <c r="V142" s="58">
        <f>(K142*VLOOKUP(N142/K142,MAPPING!$B$23:$D$30,3,10))</f>
        <v>0</v>
      </c>
      <c r="W142" s="58">
        <f t="shared" si="50"/>
        <v>0</v>
      </c>
      <c r="X142" s="58">
        <f t="shared" si="51"/>
        <v>6510</v>
      </c>
      <c r="Y142" s="116">
        <f>ROUND(SUM(Q142:W142)/INVOICE!$I$5,2)</f>
        <v>4.67</v>
      </c>
      <c r="AA142" s="38" t="s">
        <v>2578</v>
      </c>
      <c r="AB142" s="38" t="s">
        <v>93</v>
      </c>
      <c r="AC142" s="38" t="s">
        <v>2579</v>
      </c>
      <c r="AD142" s="38" t="s">
        <v>2794</v>
      </c>
      <c r="AE142" s="38" t="s">
        <v>2795</v>
      </c>
      <c r="AF142" s="38" t="s">
        <v>2796</v>
      </c>
      <c r="AG142" s="38" t="s">
        <v>2797</v>
      </c>
      <c r="AH142" s="38" t="s">
        <v>61</v>
      </c>
      <c r="AI142" s="38">
        <v>1</v>
      </c>
      <c r="AJ142" s="38">
        <v>0.1</v>
      </c>
      <c r="AK142" s="38">
        <v>0.3</v>
      </c>
      <c r="AL142" s="38">
        <v>0.3</v>
      </c>
      <c r="AM142" s="38" t="s">
        <v>204</v>
      </c>
      <c r="AN142" s="38">
        <v>16.079999999999998</v>
      </c>
      <c r="AO142" s="38" t="s">
        <v>62</v>
      </c>
      <c r="AP142" s="38" t="s">
        <v>62</v>
      </c>
      <c r="AQ142" s="38" t="s">
        <v>62</v>
      </c>
      <c r="AR142" s="38" t="s">
        <v>62</v>
      </c>
      <c r="AS142" s="38" t="s">
        <v>62</v>
      </c>
      <c r="AT142" s="38" t="s">
        <v>1973</v>
      </c>
      <c r="AU142" s="38" t="s">
        <v>2604</v>
      </c>
      <c r="AV142" s="38" t="s">
        <v>2020</v>
      </c>
      <c r="AW142" s="38" t="s">
        <v>61</v>
      </c>
      <c r="AX142" s="38" t="s">
        <v>63</v>
      </c>
      <c r="AY142" s="39" t="s">
        <v>2798</v>
      </c>
      <c r="AZ142" s="38" t="s">
        <v>2799</v>
      </c>
      <c r="BA142" s="39" t="s">
        <v>2799</v>
      </c>
      <c r="BB142" s="38" t="s">
        <v>196</v>
      </c>
      <c r="BC142" s="38" t="s">
        <v>197</v>
      </c>
      <c r="BD142" s="38" t="s">
        <v>94</v>
      </c>
      <c r="BE142" s="38" t="s">
        <v>1978</v>
      </c>
      <c r="BF142" s="38" t="s">
        <v>64</v>
      </c>
      <c r="BG142" s="38" t="s">
        <v>61</v>
      </c>
      <c r="BH142" s="38" t="s">
        <v>648</v>
      </c>
    </row>
    <row r="143" spans="2:60" x14ac:dyDescent="0.3">
      <c r="B143" s="55">
        <f t="shared" si="44"/>
        <v>139</v>
      </c>
      <c r="C143" s="55" t="str">
        <f t="shared" si="45"/>
        <v>NRT</v>
      </c>
      <c r="D143" s="55" t="str">
        <f t="shared" si="42"/>
        <v>2025-09-05</v>
      </c>
      <c r="E143" s="55" t="str">
        <f t="shared" si="33"/>
        <v>82020038060</v>
      </c>
      <c r="F143" s="55" t="str">
        <f t="shared" si="34"/>
        <v>PJP029496039</v>
      </c>
      <c r="G143" s="53" t="str">
        <f t="shared" si="35"/>
        <v>김수성</v>
      </c>
      <c r="H143" s="53" t="str">
        <f t="shared" si="36"/>
        <v>목록(Manifest)</v>
      </c>
      <c r="I143" s="62">
        <f t="shared" si="37"/>
        <v>99.51</v>
      </c>
      <c r="J143" s="53" t="str">
        <f t="shared" si="46"/>
        <v>BRCH USA_JAVIS</v>
      </c>
      <c r="K143" s="55">
        <f t="shared" si="38"/>
        <v>1</v>
      </c>
      <c r="L143" s="54">
        <f t="shared" si="39"/>
        <v>0.9</v>
      </c>
      <c r="M143" s="54">
        <f t="shared" si="40"/>
        <v>2.6</v>
      </c>
      <c r="N143" s="54">
        <f t="shared" si="41"/>
        <v>2.6</v>
      </c>
      <c r="O143" s="54">
        <f t="shared" si="47"/>
        <v>1</v>
      </c>
      <c r="P143" s="55" t="str">
        <f t="shared" si="48"/>
        <v>516284378853</v>
      </c>
      <c r="Q143" s="70">
        <f t="shared" si="49"/>
        <v>7520</v>
      </c>
      <c r="R143" s="58">
        <v>0</v>
      </c>
      <c r="S143" s="57">
        <f t="shared" si="43"/>
        <v>0</v>
      </c>
      <c r="T143" s="58">
        <v>0</v>
      </c>
      <c r="U143" s="58">
        <f>(IF(VLOOKUP(VLOOKUP(AN143,MAPPING!$B$16:$D$21,2,1),MAPPING!$C$16:$E$21,2,0)=7000,0,VLOOKUP(VLOOKUP(AN143,MAPPING!$B$16:$D$21,2,1),MAPPING!$C$16:$E$21,2,0)))</f>
        <v>0</v>
      </c>
      <c r="V143" s="58">
        <f>(K143*VLOOKUP(N143/K143,MAPPING!$B$23:$D$30,3,10))</f>
        <v>500</v>
      </c>
      <c r="W143" s="58">
        <f t="shared" si="50"/>
        <v>0</v>
      </c>
      <c r="X143" s="58">
        <f t="shared" si="51"/>
        <v>8020</v>
      </c>
      <c r="Y143" s="116">
        <f>ROUND(SUM(Q143:W143)/INVOICE!$I$5,2)</f>
        <v>5.75</v>
      </c>
      <c r="AA143" s="38" t="s">
        <v>2578</v>
      </c>
      <c r="AB143" s="38" t="s">
        <v>93</v>
      </c>
      <c r="AC143" s="38" t="s">
        <v>2579</v>
      </c>
      <c r="AD143" s="38" t="s">
        <v>2800</v>
      </c>
      <c r="AE143" s="38" t="s">
        <v>2801</v>
      </c>
      <c r="AF143" s="38" t="s">
        <v>2802</v>
      </c>
      <c r="AG143" s="38" t="s">
        <v>2803</v>
      </c>
      <c r="AH143" s="38" t="s">
        <v>61</v>
      </c>
      <c r="AI143" s="38">
        <v>1</v>
      </c>
      <c r="AJ143" s="38">
        <v>0.9</v>
      </c>
      <c r="AK143" s="38">
        <v>2.6</v>
      </c>
      <c r="AL143" s="38">
        <v>2.6</v>
      </c>
      <c r="AM143" s="38" t="s">
        <v>204</v>
      </c>
      <c r="AN143" s="38">
        <v>99.51</v>
      </c>
      <c r="AO143" s="38" t="s">
        <v>62</v>
      </c>
      <c r="AP143" s="38" t="s">
        <v>62</v>
      </c>
      <c r="AQ143" s="38" t="s">
        <v>62</v>
      </c>
      <c r="AR143" s="38" t="s">
        <v>62</v>
      </c>
      <c r="AS143" s="38" t="s">
        <v>62</v>
      </c>
      <c r="AT143" s="38" t="s">
        <v>1973</v>
      </c>
      <c r="AU143" s="38" t="s">
        <v>2604</v>
      </c>
      <c r="AV143" s="38" t="s">
        <v>2804</v>
      </c>
      <c r="AW143" s="38" t="s">
        <v>61</v>
      </c>
      <c r="AX143" s="38" t="s">
        <v>63</v>
      </c>
      <c r="AY143" s="39" t="s">
        <v>2805</v>
      </c>
      <c r="AZ143" s="38" t="s">
        <v>2806</v>
      </c>
      <c r="BA143" s="39" t="s">
        <v>2806</v>
      </c>
      <c r="BB143" s="38" t="s">
        <v>196</v>
      </c>
      <c r="BC143" s="38" t="s">
        <v>197</v>
      </c>
      <c r="BD143" s="38" t="s">
        <v>94</v>
      </c>
      <c r="BE143" s="38" t="s">
        <v>1978</v>
      </c>
      <c r="BF143" s="38" t="s">
        <v>64</v>
      </c>
      <c r="BG143" s="38" t="s">
        <v>61</v>
      </c>
      <c r="BH143" s="38" t="s">
        <v>648</v>
      </c>
    </row>
    <row r="144" spans="2:60" x14ac:dyDescent="0.3">
      <c r="B144" s="55">
        <f t="shared" si="44"/>
        <v>140</v>
      </c>
      <c r="C144" s="55" t="str">
        <f t="shared" si="45"/>
        <v>NRT</v>
      </c>
      <c r="D144" s="55" t="str">
        <f t="shared" si="42"/>
        <v>2025-09-05</v>
      </c>
      <c r="E144" s="55" t="str">
        <f t="shared" si="33"/>
        <v>82020038060</v>
      </c>
      <c r="F144" s="55" t="str">
        <f t="shared" si="34"/>
        <v>PJP029495894</v>
      </c>
      <c r="G144" s="53" t="str">
        <f t="shared" si="35"/>
        <v>황민지</v>
      </c>
      <c r="H144" s="53" t="str">
        <f t="shared" si="36"/>
        <v>일반(목록배제,Normal-Manifest Exception)</v>
      </c>
      <c r="I144" s="62">
        <f t="shared" si="37"/>
        <v>54.09</v>
      </c>
      <c r="J144" s="53" t="str">
        <f t="shared" si="46"/>
        <v>BRCH USA_JAVIS</v>
      </c>
      <c r="K144" s="55">
        <f t="shared" si="38"/>
        <v>1</v>
      </c>
      <c r="L144" s="54">
        <f t="shared" si="39"/>
        <v>0.8</v>
      </c>
      <c r="M144" s="54">
        <f t="shared" si="40"/>
        <v>1.1000000000000001</v>
      </c>
      <c r="N144" s="54">
        <f t="shared" si="41"/>
        <v>1.1000000000000001</v>
      </c>
      <c r="O144" s="54">
        <f t="shared" si="47"/>
        <v>1</v>
      </c>
      <c r="P144" s="55" t="str">
        <f t="shared" si="48"/>
        <v>516284377405</v>
      </c>
      <c r="Q144" s="70">
        <f t="shared" si="49"/>
        <v>7520</v>
      </c>
      <c r="R144" s="58">
        <v>0</v>
      </c>
      <c r="S144" s="57">
        <f t="shared" si="43"/>
        <v>0</v>
      </c>
      <c r="T144" s="58">
        <v>0</v>
      </c>
      <c r="U144" s="58">
        <f>(IF(VLOOKUP(VLOOKUP(AN144,MAPPING!$B$16:$D$21,2,1),MAPPING!$C$16:$E$21,2,0)=7000,0,VLOOKUP(VLOOKUP(AN144,MAPPING!$B$16:$D$21,2,1),MAPPING!$C$16:$E$21,2,0)))</f>
        <v>0</v>
      </c>
      <c r="V144" s="58">
        <f>(K144*VLOOKUP(N144/K144,MAPPING!$B$23:$D$30,3,10))</f>
        <v>0</v>
      </c>
      <c r="W144" s="58">
        <f t="shared" si="50"/>
        <v>0</v>
      </c>
      <c r="X144" s="58">
        <f t="shared" si="51"/>
        <v>7520</v>
      </c>
      <c r="Y144" s="116">
        <f>ROUND(SUM(Q144:W144)/INVOICE!$I$5,2)</f>
        <v>5.39</v>
      </c>
      <c r="AA144" s="38" t="s">
        <v>2578</v>
      </c>
      <c r="AB144" s="38" t="s">
        <v>93</v>
      </c>
      <c r="AC144" s="38" t="s">
        <v>2579</v>
      </c>
      <c r="AD144" s="38" t="s">
        <v>2807</v>
      </c>
      <c r="AE144" s="38" t="s">
        <v>2808</v>
      </c>
      <c r="AF144" s="38" t="s">
        <v>2809</v>
      </c>
      <c r="AG144" s="38" t="s">
        <v>2810</v>
      </c>
      <c r="AH144" s="38" t="s">
        <v>61</v>
      </c>
      <c r="AI144" s="38">
        <v>1</v>
      </c>
      <c r="AJ144" s="38">
        <v>0.8</v>
      </c>
      <c r="AK144" s="38">
        <v>1.1000000000000001</v>
      </c>
      <c r="AL144" s="38">
        <v>1.1000000000000001</v>
      </c>
      <c r="AM144" s="38" t="s">
        <v>66</v>
      </c>
      <c r="AN144" s="38">
        <v>54.09</v>
      </c>
      <c r="AO144" s="38" t="s">
        <v>62</v>
      </c>
      <c r="AP144" s="38" t="s">
        <v>62</v>
      </c>
      <c r="AQ144" s="38" t="s">
        <v>62</v>
      </c>
      <c r="AR144" s="38" t="s">
        <v>62</v>
      </c>
      <c r="AS144" s="38" t="s">
        <v>62</v>
      </c>
      <c r="AT144" s="38" t="s">
        <v>1973</v>
      </c>
      <c r="AU144" s="38" t="s">
        <v>2604</v>
      </c>
      <c r="AV144" s="38" t="s">
        <v>2002</v>
      </c>
      <c r="AW144" s="38" t="s">
        <v>61</v>
      </c>
      <c r="AX144" s="38" t="s">
        <v>63</v>
      </c>
      <c r="AY144" s="39" t="s">
        <v>2811</v>
      </c>
      <c r="AZ144" s="38" t="s">
        <v>2812</v>
      </c>
      <c r="BA144" s="39" t="s">
        <v>2812</v>
      </c>
      <c r="BB144" s="38" t="s">
        <v>196</v>
      </c>
      <c r="BC144" s="38" t="s">
        <v>197</v>
      </c>
      <c r="BD144" s="38" t="s">
        <v>94</v>
      </c>
      <c r="BE144" s="38" t="s">
        <v>1978</v>
      </c>
      <c r="BF144" s="38" t="s">
        <v>64</v>
      </c>
      <c r="BG144" s="38" t="s">
        <v>61</v>
      </c>
      <c r="BH144" s="38" t="s">
        <v>648</v>
      </c>
    </row>
    <row r="145" spans="2:60" x14ac:dyDescent="0.3">
      <c r="B145" s="55">
        <f t="shared" si="44"/>
        <v>141</v>
      </c>
      <c r="C145" s="55" t="str">
        <f t="shared" si="45"/>
        <v>NRT</v>
      </c>
      <c r="D145" s="55" t="str">
        <f t="shared" si="42"/>
        <v>2025-09-05</v>
      </c>
      <c r="E145" s="55" t="str">
        <f t="shared" si="33"/>
        <v>82020038060</v>
      </c>
      <c r="F145" s="55" t="str">
        <f t="shared" si="34"/>
        <v>PJP029495850</v>
      </c>
      <c r="G145" s="53" t="str">
        <f t="shared" si="35"/>
        <v>이복음</v>
      </c>
      <c r="H145" s="53" t="str">
        <f t="shared" si="36"/>
        <v>목록(Manifest)</v>
      </c>
      <c r="I145" s="62">
        <f t="shared" si="37"/>
        <v>8.0399999999999991</v>
      </c>
      <c r="J145" s="53" t="str">
        <f t="shared" si="46"/>
        <v>BRCH USA_JAVIS</v>
      </c>
      <c r="K145" s="55">
        <f t="shared" si="38"/>
        <v>1</v>
      </c>
      <c r="L145" s="54">
        <f t="shared" si="39"/>
        <v>0.1</v>
      </c>
      <c r="M145" s="54">
        <f t="shared" si="40"/>
        <v>0.1</v>
      </c>
      <c r="N145" s="54">
        <f t="shared" si="41"/>
        <v>0.1</v>
      </c>
      <c r="O145" s="54">
        <f t="shared" si="47"/>
        <v>0.5</v>
      </c>
      <c r="P145" s="55" t="str">
        <f t="shared" si="48"/>
        <v>516284376963</v>
      </c>
      <c r="Q145" s="70">
        <f t="shared" si="49"/>
        <v>6510</v>
      </c>
      <c r="R145" s="58">
        <v>0</v>
      </c>
      <c r="S145" s="57">
        <f t="shared" si="43"/>
        <v>0</v>
      </c>
      <c r="T145" s="58">
        <v>0</v>
      </c>
      <c r="U145" s="58">
        <f>(IF(VLOOKUP(VLOOKUP(AN145,MAPPING!$B$16:$D$21,2,1),MAPPING!$C$16:$E$21,2,0)=7000,0,VLOOKUP(VLOOKUP(AN145,MAPPING!$B$16:$D$21,2,1),MAPPING!$C$16:$E$21,2,0)))</f>
        <v>0</v>
      </c>
      <c r="V145" s="58">
        <f>(K145*VLOOKUP(N145/K145,MAPPING!$B$23:$D$30,3,10))</f>
        <v>0</v>
      </c>
      <c r="W145" s="58">
        <f t="shared" si="50"/>
        <v>0</v>
      </c>
      <c r="X145" s="58">
        <f t="shared" si="51"/>
        <v>6510</v>
      </c>
      <c r="Y145" s="116">
        <f>ROUND(SUM(Q145:W145)/INVOICE!$I$5,2)</f>
        <v>4.67</v>
      </c>
      <c r="AA145" s="38" t="s">
        <v>2578</v>
      </c>
      <c r="AB145" s="38" t="s">
        <v>93</v>
      </c>
      <c r="AC145" s="38" t="s">
        <v>2579</v>
      </c>
      <c r="AD145" s="38" t="s">
        <v>2813</v>
      </c>
      <c r="AE145" s="38" t="s">
        <v>2814</v>
      </c>
      <c r="AF145" s="38" t="s">
        <v>2815</v>
      </c>
      <c r="AG145" s="38" t="s">
        <v>2816</v>
      </c>
      <c r="AH145" s="38" t="s">
        <v>61</v>
      </c>
      <c r="AI145" s="38">
        <v>1</v>
      </c>
      <c r="AJ145" s="38">
        <v>0.1</v>
      </c>
      <c r="AK145" s="38">
        <v>0.1</v>
      </c>
      <c r="AL145" s="38">
        <v>0.1</v>
      </c>
      <c r="AM145" s="38" t="s">
        <v>204</v>
      </c>
      <c r="AN145" s="38">
        <v>8.0399999999999991</v>
      </c>
      <c r="AO145" s="38" t="s">
        <v>62</v>
      </c>
      <c r="AP145" s="38" t="s">
        <v>62</v>
      </c>
      <c r="AQ145" s="38" t="s">
        <v>62</v>
      </c>
      <c r="AR145" s="38" t="s">
        <v>62</v>
      </c>
      <c r="AS145" s="38" t="s">
        <v>62</v>
      </c>
      <c r="AT145" s="38" t="s">
        <v>1973</v>
      </c>
      <c r="AU145" s="38" t="s">
        <v>2604</v>
      </c>
      <c r="AV145" s="38" t="s">
        <v>2002</v>
      </c>
      <c r="AW145" s="38" t="s">
        <v>61</v>
      </c>
      <c r="AX145" s="38" t="s">
        <v>63</v>
      </c>
      <c r="AY145" s="39" t="s">
        <v>2817</v>
      </c>
      <c r="AZ145" s="38" t="s">
        <v>2818</v>
      </c>
      <c r="BA145" s="39" t="s">
        <v>2818</v>
      </c>
      <c r="BB145" s="38" t="s">
        <v>196</v>
      </c>
      <c r="BC145" s="38" t="s">
        <v>197</v>
      </c>
      <c r="BD145" s="38" t="s">
        <v>94</v>
      </c>
      <c r="BE145" s="38" t="s">
        <v>1978</v>
      </c>
      <c r="BF145" s="38" t="s">
        <v>64</v>
      </c>
      <c r="BG145" s="38" t="s">
        <v>61</v>
      </c>
      <c r="BH145" s="38" t="s">
        <v>648</v>
      </c>
    </row>
    <row r="146" spans="2:60" x14ac:dyDescent="0.3">
      <c r="B146" s="55">
        <f t="shared" si="44"/>
        <v>142</v>
      </c>
      <c r="C146" s="55" t="str">
        <f t="shared" si="45"/>
        <v>NRT</v>
      </c>
      <c r="D146" s="55" t="str">
        <f t="shared" si="42"/>
        <v>2025-09-05</v>
      </c>
      <c r="E146" s="55" t="str">
        <f t="shared" si="33"/>
        <v>82020038060</v>
      </c>
      <c r="F146" s="55" t="str">
        <f t="shared" si="34"/>
        <v>PJP022700728</v>
      </c>
      <c r="G146" s="53" t="str">
        <f t="shared" si="35"/>
        <v>박승현</v>
      </c>
      <c r="H146" s="53" t="str">
        <f t="shared" si="36"/>
        <v>목록(Manifest)</v>
      </c>
      <c r="I146" s="62">
        <f t="shared" si="37"/>
        <v>141.37</v>
      </c>
      <c r="J146" s="53" t="str">
        <f t="shared" si="46"/>
        <v>WUS CORPORATION (BRCH USA)</v>
      </c>
      <c r="K146" s="55">
        <f t="shared" si="38"/>
        <v>1</v>
      </c>
      <c r="L146" s="54">
        <f t="shared" si="39"/>
        <v>0.75</v>
      </c>
      <c r="M146" s="54">
        <f t="shared" si="40"/>
        <v>1.5</v>
      </c>
      <c r="N146" s="54">
        <f t="shared" si="41"/>
        <v>1.5</v>
      </c>
      <c r="O146" s="54">
        <f t="shared" si="47"/>
        <v>1</v>
      </c>
      <c r="P146" s="55" t="str">
        <f t="shared" si="48"/>
        <v>516272836354</v>
      </c>
      <c r="Q146" s="70">
        <f t="shared" si="49"/>
        <v>7520</v>
      </c>
      <c r="R146" s="58">
        <v>0</v>
      </c>
      <c r="S146" s="57">
        <f t="shared" si="43"/>
        <v>0</v>
      </c>
      <c r="T146" s="58">
        <v>0</v>
      </c>
      <c r="U146" s="58">
        <f>(IF(VLOOKUP(VLOOKUP(AN146,MAPPING!$B$16:$D$21,2,1),MAPPING!$C$16:$E$21,2,0)=7000,0,VLOOKUP(VLOOKUP(AN146,MAPPING!$B$16:$D$21,2,1),MAPPING!$C$16:$E$21,2,0)))</f>
        <v>0</v>
      </c>
      <c r="V146" s="58">
        <f>(K146*VLOOKUP(N146/K146,MAPPING!$B$23:$D$30,3,10))</f>
        <v>0</v>
      </c>
      <c r="W146" s="58">
        <f t="shared" si="50"/>
        <v>0</v>
      </c>
      <c r="X146" s="58">
        <f t="shared" si="51"/>
        <v>7520</v>
      </c>
      <c r="Y146" s="116">
        <f>ROUND(SUM(Q146:W146)/INVOICE!$I$5,2)</f>
        <v>5.39</v>
      </c>
      <c r="AA146" s="38" t="s">
        <v>2578</v>
      </c>
      <c r="AB146" s="38" t="s">
        <v>93</v>
      </c>
      <c r="AC146" s="38" t="s">
        <v>2579</v>
      </c>
      <c r="AD146" s="38" t="s">
        <v>2819</v>
      </c>
      <c r="AE146" s="38" t="s">
        <v>2820</v>
      </c>
      <c r="AF146" s="38" t="s">
        <v>2821</v>
      </c>
      <c r="AG146" s="38" t="s">
        <v>2822</v>
      </c>
      <c r="AH146" s="38" t="s">
        <v>61</v>
      </c>
      <c r="AI146" s="38">
        <v>1</v>
      </c>
      <c r="AJ146" s="38">
        <v>0.75</v>
      </c>
      <c r="AK146" s="38">
        <v>1.5</v>
      </c>
      <c r="AL146" s="38">
        <v>1.5</v>
      </c>
      <c r="AM146" s="38" t="s">
        <v>204</v>
      </c>
      <c r="AN146" s="38">
        <v>141.37</v>
      </c>
      <c r="AO146" s="38" t="s">
        <v>62</v>
      </c>
      <c r="AP146" s="38" t="s">
        <v>62</v>
      </c>
      <c r="AQ146" s="38" t="s">
        <v>62</v>
      </c>
      <c r="AR146" s="38" t="s">
        <v>62</v>
      </c>
      <c r="AS146" s="38" t="s">
        <v>62</v>
      </c>
      <c r="AT146" s="38" t="s">
        <v>2212</v>
      </c>
      <c r="AU146" s="38" t="s">
        <v>2591</v>
      </c>
      <c r="AV146" s="38" t="s">
        <v>2213</v>
      </c>
      <c r="AW146" s="38" t="s">
        <v>61</v>
      </c>
      <c r="AX146" s="38" t="s">
        <v>63</v>
      </c>
      <c r="AY146" s="39" t="s">
        <v>2823</v>
      </c>
      <c r="AZ146" s="38" t="s">
        <v>2824</v>
      </c>
      <c r="BA146" s="39" t="s">
        <v>2824</v>
      </c>
      <c r="BB146" s="38" t="s">
        <v>196</v>
      </c>
      <c r="BC146" s="38" t="s">
        <v>197</v>
      </c>
      <c r="BD146" s="38" t="s">
        <v>94</v>
      </c>
      <c r="BE146" s="38" t="s">
        <v>407</v>
      </c>
      <c r="BF146" s="38" t="s">
        <v>64</v>
      </c>
      <c r="BG146" s="38" t="s">
        <v>61</v>
      </c>
      <c r="BH146" s="38" t="s">
        <v>648</v>
      </c>
    </row>
    <row r="147" spans="2:60" x14ac:dyDescent="0.3">
      <c r="B147" s="55">
        <f t="shared" si="44"/>
        <v>143</v>
      </c>
      <c r="C147" s="55" t="str">
        <f t="shared" si="45"/>
        <v>NRT</v>
      </c>
      <c r="D147" s="55" t="str">
        <f t="shared" si="42"/>
        <v>2025-09-05</v>
      </c>
      <c r="E147" s="55" t="str">
        <f t="shared" si="33"/>
        <v>82020038060</v>
      </c>
      <c r="F147" s="55" t="str">
        <f t="shared" si="34"/>
        <v>PJP022700727</v>
      </c>
      <c r="G147" s="53" t="str">
        <f t="shared" si="35"/>
        <v>이상균</v>
      </c>
      <c r="H147" s="53" t="str">
        <f t="shared" si="36"/>
        <v>목록(Manifest)</v>
      </c>
      <c r="I147" s="62">
        <f t="shared" si="37"/>
        <v>141.37</v>
      </c>
      <c r="J147" s="53" t="str">
        <f t="shared" si="46"/>
        <v>WUS CORPORATION (BRCH USA)</v>
      </c>
      <c r="K147" s="55">
        <f t="shared" si="38"/>
        <v>1</v>
      </c>
      <c r="L147" s="54">
        <f t="shared" si="39"/>
        <v>0.75</v>
      </c>
      <c r="M147" s="54">
        <f t="shared" si="40"/>
        <v>1.5</v>
      </c>
      <c r="N147" s="54">
        <f t="shared" si="41"/>
        <v>1.5</v>
      </c>
      <c r="O147" s="54">
        <f t="shared" si="47"/>
        <v>1</v>
      </c>
      <c r="P147" s="55" t="str">
        <f t="shared" si="48"/>
        <v>516272836343</v>
      </c>
      <c r="Q147" s="70">
        <f t="shared" si="49"/>
        <v>7520</v>
      </c>
      <c r="R147" s="58">
        <v>0</v>
      </c>
      <c r="S147" s="57">
        <f t="shared" si="43"/>
        <v>0</v>
      </c>
      <c r="T147" s="58">
        <v>0</v>
      </c>
      <c r="U147" s="58">
        <f>(IF(VLOOKUP(VLOOKUP(AN147,MAPPING!$B$16:$D$21,2,1),MAPPING!$C$16:$E$21,2,0)=7000,0,VLOOKUP(VLOOKUP(AN147,MAPPING!$B$16:$D$21,2,1),MAPPING!$C$16:$E$21,2,0)))</f>
        <v>0</v>
      </c>
      <c r="V147" s="58">
        <f>(K147*VLOOKUP(N147/K147,MAPPING!$B$23:$D$30,3,10))</f>
        <v>0</v>
      </c>
      <c r="W147" s="58">
        <f t="shared" si="50"/>
        <v>0</v>
      </c>
      <c r="X147" s="58">
        <f t="shared" si="51"/>
        <v>7520</v>
      </c>
      <c r="Y147" s="116">
        <f>ROUND(SUM(Q147:W147)/INVOICE!$I$5,2)</f>
        <v>5.39</v>
      </c>
      <c r="AA147" s="38" t="s">
        <v>2578</v>
      </c>
      <c r="AB147" s="38" t="s">
        <v>93</v>
      </c>
      <c r="AC147" s="38" t="s">
        <v>2579</v>
      </c>
      <c r="AD147" s="38" t="s">
        <v>2825</v>
      </c>
      <c r="AE147" s="38" t="s">
        <v>2826</v>
      </c>
      <c r="AF147" s="38" t="s">
        <v>2827</v>
      </c>
      <c r="AG147" s="38" t="s">
        <v>606</v>
      </c>
      <c r="AH147" s="38" t="s">
        <v>61</v>
      </c>
      <c r="AI147" s="38">
        <v>1</v>
      </c>
      <c r="AJ147" s="38">
        <v>0.75</v>
      </c>
      <c r="AK147" s="38">
        <v>1.5</v>
      </c>
      <c r="AL147" s="38">
        <v>1.5</v>
      </c>
      <c r="AM147" s="38" t="s">
        <v>204</v>
      </c>
      <c r="AN147" s="38">
        <v>141.37</v>
      </c>
      <c r="AO147" s="38" t="s">
        <v>62</v>
      </c>
      <c r="AP147" s="38" t="s">
        <v>62</v>
      </c>
      <c r="AQ147" s="38" t="s">
        <v>62</v>
      </c>
      <c r="AR147" s="38" t="s">
        <v>62</v>
      </c>
      <c r="AS147" s="38" t="s">
        <v>62</v>
      </c>
      <c r="AT147" s="38" t="s">
        <v>2212</v>
      </c>
      <c r="AU147" s="38" t="s">
        <v>2591</v>
      </c>
      <c r="AV147" s="38" t="s">
        <v>2213</v>
      </c>
      <c r="AW147" s="38" t="s">
        <v>61</v>
      </c>
      <c r="AX147" s="38" t="s">
        <v>63</v>
      </c>
      <c r="AY147" s="39" t="s">
        <v>2828</v>
      </c>
      <c r="AZ147" s="38" t="s">
        <v>2829</v>
      </c>
      <c r="BA147" s="39" t="s">
        <v>2829</v>
      </c>
      <c r="BB147" s="38" t="s">
        <v>196</v>
      </c>
      <c r="BC147" s="38" t="s">
        <v>197</v>
      </c>
      <c r="BD147" s="38" t="s">
        <v>94</v>
      </c>
      <c r="BE147" s="38" t="s">
        <v>407</v>
      </c>
      <c r="BF147" s="38" t="s">
        <v>64</v>
      </c>
      <c r="BG147" s="38" t="s">
        <v>61</v>
      </c>
      <c r="BH147" s="38" t="s">
        <v>648</v>
      </c>
    </row>
    <row r="148" spans="2:60" x14ac:dyDescent="0.3">
      <c r="B148" s="55">
        <f t="shared" si="44"/>
        <v>144</v>
      </c>
      <c r="C148" s="55" t="str">
        <f t="shared" si="45"/>
        <v>NRT</v>
      </c>
      <c r="D148" s="55" t="str">
        <f t="shared" si="42"/>
        <v>2025-09-05</v>
      </c>
      <c r="E148" s="55" t="str">
        <f t="shared" si="33"/>
        <v>82020038060</v>
      </c>
      <c r="F148" s="55" t="str">
        <f t="shared" si="34"/>
        <v>PJP022700726</v>
      </c>
      <c r="G148" s="53" t="str">
        <f t="shared" si="35"/>
        <v>이민우</v>
      </c>
      <c r="H148" s="53" t="str">
        <f t="shared" si="36"/>
        <v>목록(Manifest)</v>
      </c>
      <c r="I148" s="62">
        <f t="shared" si="37"/>
        <v>141.37</v>
      </c>
      <c r="J148" s="53" t="str">
        <f t="shared" si="46"/>
        <v>WUS CORPORATION (BRCH USA)</v>
      </c>
      <c r="K148" s="55">
        <f t="shared" si="38"/>
        <v>1</v>
      </c>
      <c r="L148" s="54">
        <f t="shared" si="39"/>
        <v>0.75</v>
      </c>
      <c r="M148" s="54">
        <f t="shared" si="40"/>
        <v>1.5</v>
      </c>
      <c r="N148" s="54">
        <f t="shared" si="41"/>
        <v>1.5</v>
      </c>
      <c r="O148" s="54">
        <f t="shared" si="47"/>
        <v>1</v>
      </c>
      <c r="P148" s="55" t="str">
        <f t="shared" si="48"/>
        <v>516272836332</v>
      </c>
      <c r="Q148" s="70">
        <f t="shared" si="49"/>
        <v>7520</v>
      </c>
      <c r="R148" s="58">
        <v>0</v>
      </c>
      <c r="S148" s="57">
        <f t="shared" si="43"/>
        <v>0</v>
      </c>
      <c r="T148" s="58">
        <v>0</v>
      </c>
      <c r="U148" s="58">
        <f>(IF(VLOOKUP(VLOOKUP(AN148,MAPPING!$B$16:$D$21,2,1),MAPPING!$C$16:$E$21,2,0)=7000,0,VLOOKUP(VLOOKUP(AN148,MAPPING!$B$16:$D$21,2,1),MAPPING!$C$16:$E$21,2,0)))</f>
        <v>0</v>
      </c>
      <c r="V148" s="58">
        <f>(K148*VLOOKUP(N148/K148,MAPPING!$B$23:$D$30,3,10))</f>
        <v>0</v>
      </c>
      <c r="W148" s="58">
        <f t="shared" si="50"/>
        <v>0</v>
      </c>
      <c r="X148" s="58">
        <f t="shared" si="51"/>
        <v>7520</v>
      </c>
      <c r="Y148" s="116">
        <f>ROUND(SUM(Q148:W148)/INVOICE!$I$5,2)</f>
        <v>5.39</v>
      </c>
      <c r="AA148" s="38" t="s">
        <v>2578</v>
      </c>
      <c r="AB148" s="38" t="s">
        <v>93</v>
      </c>
      <c r="AC148" s="38" t="s">
        <v>2579</v>
      </c>
      <c r="AD148" s="38" t="s">
        <v>2830</v>
      </c>
      <c r="AE148" s="38" t="s">
        <v>2831</v>
      </c>
      <c r="AF148" s="38" t="s">
        <v>2832</v>
      </c>
      <c r="AG148" s="38" t="s">
        <v>2833</v>
      </c>
      <c r="AH148" s="38" t="s">
        <v>61</v>
      </c>
      <c r="AI148" s="38">
        <v>1</v>
      </c>
      <c r="AJ148" s="38">
        <v>0.75</v>
      </c>
      <c r="AK148" s="38">
        <v>1.5</v>
      </c>
      <c r="AL148" s="38">
        <v>1.5</v>
      </c>
      <c r="AM148" s="38" t="s">
        <v>204</v>
      </c>
      <c r="AN148" s="38">
        <v>141.37</v>
      </c>
      <c r="AO148" s="38" t="s">
        <v>62</v>
      </c>
      <c r="AP148" s="38" t="s">
        <v>62</v>
      </c>
      <c r="AQ148" s="38" t="s">
        <v>62</v>
      </c>
      <c r="AR148" s="38" t="s">
        <v>62</v>
      </c>
      <c r="AS148" s="38" t="s">
        <v>62</v>
      </c>
      <c r="AT148" s="38" t="s">
        <v>2212</v>
      </c>
      <c r="AU148" s="38" t="s">
        <v>2591</v>
      </c>
      <c r="AV148" s="38" t="s">
        <v>2213</v>
      </c>
      <c r="AW148" s="38" t="s">
        <v>61</v>
      </c>
      <c r="AX148" s="38" t="s">
        <v>63</v>
      </c>
      <c r="AY148" s="39" t="s">
        <v>2834</v>
      </c>
      <c r="AZ148" s="38" t="s">
        <v>2835</v>
      </c>
      <c r="BA148" s="39" t="s">
        <v>2835</v>
      </c>
      <c r="BB148" s="38" t="s">
        <v>196</v>
      </c>
      <c r="BC148" s="38" t="s">
        <v>197</v>
      </c>
      <c r="BD148" s="38" t="s">
        <v>94</v>
      </c>
      <c r="BE148" s="38" t="s">
        <v>407</v>
      </c>
      <c r="BF148" s="38" t="s">
        <v>64</v>
      </c>
      <c r="BG148" s="38" t="s">
        <v>61</v>
      </c>
      <c r="BH148" s="38" t="s">
        <v>648</v>
      </c>
    </row>
    <row r="149" spans="2:60" x14ac:dyDescent="0.3">
      <c r="B149" s="55">
        <f t="shared" si="44"/>
        <v>145</v>
      </c>
      <c r="C149" s="55" t="str">
        <f t="shared" si="45"/>
        <v>NRT</v>
      </c>
      <c r="D149" s="55" t="str">
        <f t="shared" si="42"/>
        <v>2025-09-05</v>
      </c>
      <c r="E149" s="55" t="str">
        <f t="shared" ref="E149:E212" si="52">AC149</f>
        <v>82020038060</v>
      </c>
      <c r="F149" s="55" t="str">
        <f t="shared" ref="F149:F212" si="53">AD149</f>
        <v>PJP022700725</v>
      </c>
      <c r="G149" s="53" t="str">
        <f t="shared" ref="G149:G212" si="54">AE149</f>
        <v>조민성</v>
      </c>
      <c r="H149" s="53" t="str">
        <f t="shared" ref="H149:H212" si="55">AM149</f>
        <v>목록(Manifest)</v>
      </c>
      <c r="I149" s="62">
        <f t="shared" ref="I149:I212" si="56">AN149</f>
        <v>141.37</v>
      </c>
      <c r="J149" s="53" t="str">
        <f t="shared" si="46"/>
        <v>WUS CORPORATION (BRCH USA)</v>
      </c>
      <c r="K149" s="55">
        <f t="shared" ref="K149:K212" si="57">AI149</f>
        <v>1</v>
      </c>
      <c r="L149" s="54">
        <f t="shared" ref="L149:L212" si="58">AJ149</f>
        <v>0.75</v>
      </c>
      <c r="M149" s="54">
        <f t="shared" ref="M149:M212" si="59">AK149</f>
        <v>1.5</v>
      </c>
      <c r="N149" s="54">
        <f t="shared" ref="N149:N212" si="60">AL149</f>
        <v>1.5</v>
      </c>
      <c r="O149" s="54">
        <f t="shared" si="47"/>
        <v>1</v>
      </c>
      <c r="P149" s="55" t="str">
        <f t="shared" si="48"/>
        <v>516272836321</v>
      </c>
      <c r="Q149" s="70">
        <f t="shared" si="49"/>
        <v>7520</v>
      </c>
      <c r="R149" s="58">
        <v>0</v>
      </c>
      <c r="S149" s="57">
        <f t="shared" si="43"/>
        <v>0</v>
      </c>
      <c r="T149" s="58">
        <v>0</v>
      </c>
      <c r="U149" s="58">
        <f>(IF(VLOOKUP(VLOOKUP(AN149,MAPPING!$B$16:$D$21,2,1),MAPPING!$C$16:$E$21,2,0)=7000,0,VLOOKUP(VLOOKUP(AN149,MAPPING!$B$16:$D$21,2,1),MAPPING!$C$16:$E$21,2,0)))</f>
        <v>0</v>
      </c>
      <c r="V149" s="58">
        <f>(K149*VLOOKUP(N149/K149,MAPPING!$B$23:$D$30,3,10))</f>
        <v>0</v>
      </c>
      <c r="W149" s="58">
        <f t="shared" si="50"/>
        <v>0</v>
      </c>
      <c r="X149" s="58">
        <f t="shared" si="51"/>
        <v>7520</v>
      </c>
      <c r="Y149" s="116">
        <f>ROUND(SUM(Q149:W149)/INVOICE!$I$5,2)</f>
        <v>5.39</v>
      </c>
      <c r="AA149" s="38" t="s">
        <v>2578</v>
      </c>
      <c r="AB149" s="38" t="s">
        <v>93</v>
      </c>
      <c r="AC149" s="38" t="s">
        <v>2579</v>
      </c>
      <c r="AD149" s="38" t="s">
        <v>2836</v>
      </c>
      <c r="AE149" s="38" t="s">
        <v>2837</v>
      </c>
      <c r="AF149" s="38" t="s">
        <v>2838</v>
      </c>
      <c r="AG149" s="38" t="s">
        <v>2839</v>
      </c>
      <c r="AH149" s="38" t="s">
        <v>61</v>
      </c>
      <c r="AI149" s="38">
        <v>1</v>
      </c>
      <c r="AJ149" s="38">
        <v>0.75</v>
      </c>
      <c r="AK149" s="38">
        <v>1.5</v>
      </c>
      <c r="AL149" s="38">
        <v>1.5</v>
      </c>
      <c r="AM149" s="38" t="s">
        <v>204</v>
      </c>
      <c r="AN149" s="38">
        <v>141.37</v>
      </c>
      <c r="AO149" s="38" t="s">
        <v>62</v>
      </c>
      <c r="AP149" s="38" t="s">
        <v>62</v>
      </c>
      <c r="AQ149" s="38" t="s">
        <v>62</v>
      </c>
      <c r="AR149" s="38" t="s">
        <v>62</v>
      </c>
      <c r="AS149" s="38" t="s">
        <v>62</v>
      </c>
      <c r="AT149" s="38" t="s">
        <v>2212</v>
      </c>
      <c r="AU149" s="38" t="s">
        <v>2591</v>
      </c>
      <c r="AV149" s="38" t="s">
        <v>2213</v>
      </c>
      <c r="AW149" s="38" t="s">
        <v>61</v>
      </c>
      <c r="AX149" s="38" t="s">
        <v>63</v>
      </c>
      <c r="AY149" s="39" t="s">
        <v>2840</v>
      </c>
      <c r="AZ149" s="38" t="s">
        <v>2841</v>
      </c>
      <c r="BA149" s="39" t="s">
        <v>2841</v>
      </c>
      <c r="BB149" s="38" t="s">
        <v>196</v>
      </c>
      <c r="BC149" s="38" t="s">
        <v>197</v>
      </c>
      <c r="BD149" s="38" t="s">
        <v>94</v>
      </c>
      <c r="BE149" s="38" t="s">
        <v>407</v>
      </c>
      <c r="BF149" s="38" t="s">
        <v>64</v>
      </c>
      <c r="BG149" s="38" t="s">
        <v>61</v>
      </c>
      <c r="BH149" s="38" t="s">
        <v>648</v>
      </c>
    </row>
    <row r="150" spans="2:60" x14ac:dyDescent="0.3">
      <c r="B150" s="55">
        <f t="shared" si="44"/>
        <v>146</v>
      </c>
      <c r="C150" s="55" t="str">
        <f t="shared" si="45"/>
        <v>NRT</v>
      </c>
      <c r="D150" s="55" t="str">
        <f t="shared" si="42"/>
        <v>2025-09-05</v>
      </c>
      <c r="E150" s="55" t="str">
        <f t="shared" si="52"/>
        <v>82020038060</v>
      </c>
      <c r="F150" s="55" t="str">
        <f t="shared" si="53"/>
        <v>PJP022700724</v>
      </c>
      <c r="G150" s="53" t="str">
        <f t="shared" si="54"/>
        <v>이재황</v>
      </c>
      <c r="H150" s="53" t="str">
        <f t="shared" si="55"/>
        <v>간이(Simple)</v>
      </c>
      <c r="I150" s="62">
        <f t="shared" si="56"/>
        <v>234.5</v>
      </c>
      <c r="J150" s="53" t="str">
        <f t="shared" si="46"/>
        <v>WUS CORPORATION (BRCH USA)</v>
      </c>
      <c r="K150" s="55">
        <f t="shared" si="57"/>
        <v>1</v>
      </c>
      <c r="L150" s="54">
        <f t="shared" si="58"/>
        <v>0.55000000000000004</v>
      </c>
      <c r="M150" s="54">
        <f t="shared" si="59"/>
        <v>2.9</v>
      </c>
      <c r="N150" s="54">
        <f t="shared" si="60"/>
        <v>2.9</v>
      </c>
      <c r="O150" s="54">
        <f t="shared" si="47"/>
        <v>1</v>
      </c>
      <c r="P150" s="55" t="str">
        <f t="shared" si="48"/>
        <v>516272836310</v>
      </c>
      <c r="Q150" s="70">
        <f t="shared" si="49"/>
        <v>7520</v>
      </c>
      <c r="R150" s="58">
        <v>0</v>
      </c>
      <c r="S150" s="57">
        <f t="shared" si="43"/>
        <v>0</v>
      </c>
      <c r="T150" s="58">
        <v>0</v>
      </c>
      <c r="U150" s="58">
        <f>(IF(VLOOKUP(VLOOKUP(AN150,MAPPING!$B$16:$D$21,2,1),MAPPING!$C$16:$E$21,2,0)=7000,0,VLOOKUP(VLOOKUP(AN150,MAPPING!$B$16:$D$21,2,1),MAPPING!$C$16:$E$21,2,0)))</f>
        <v>0</v>
      </c>
      <c r="V150" s="58">
        <f>(K150*VLOOKUP(N150/K150,MAPPING!$B$23:$D$30,3,10))</f>
        <v>500</v>
      </c>
      <c r="W150" s="58">
        <f t="shared" si="50"/>
        <v>0</v>
      </c>
      <c r="X150" s="58">
        <f t="shared" si="51"/>
        <v>8020</v>
      </c>
      <c r="Y150" s="116">
        <f>ROUND(SUM(Q150:W150)/INVOICE!$I$5,2)</f>
        <v>5.75</v>
      </c>
      <c r="AA150" s="38" t="s">
        <v>2578</v>
      </c>
      <c r="AB150" s="38" t="s">
        <v>93</v>
      </c>
      <c r="AC150" s="38" t="s">
        <v>2579</v>
      </c>
      <c r="AD150" s="38" t="s">
        <v>2842</v>
      </c>
      <c r="AE150" s="38" t="s">
        <v>2843</v>
      </c>
      <c r="AF150" s="38" t="s">
        <v>2844</v>
      </c>
      <c r="AG150" s="38" t="s">
        <v>2845</v>
      </c>
      <c r="AH150" s="38" t="s">
        <v>61</v>
      </c>
      <c r="AI150" s="38">
        <v>1</v>
      </c>
      <c r="AJ150" s="38">
        <v>0.55000000000000004</v>
      </c>
      <c r="AK150" s="38">
        <v>2.9</v>
      </c>
      <c r="AL150" s="38">
        <v>2.9</v>
      </c>
      <c r="AM150" s="38" t="s">
        <v>65</v>
      </c>
      <c r="AN150" s="38">
        <v>234.5</v>
      </c>
      <c r="AO150" s="38" t="s">
        <v>62</v>
      </c>
      <c r="AP150" s="38" t="s">
        <v>62</v>
      </c>
      <c r="AQ150" s="38" t="s">
        <v>62</v>
      </c>
      <c r="AR150" s="38" t="s">
        <v>62</v>
      </c>
      <c r="AS150" s="38" t="s">
        <v>62</v>
      </c>
      <c r="AT150" s="38" t="s">
        <v>2212</v>
      </c>
      <c r="AU150" s="38" t="s">
        <v>2591</v>
      </c>
      <c r="AV150" s="38" t="s">
        <v>2213</v>
      </c>
      <c r="AW150" s="38" t="s">
        <v>61</v>
      </c>
      <c r="AX150" s="38" t="s">
        <v>63</v>
      </c>
      <c r="AY150" s="39" t="s">
        <v>2846</v>
      </c>
      <c r="AZ150" s="38" t="s">
        <v>2847</v>
      </c>
      <c r="BA150" s="39" t="s">
        <v>2847</v>
      </c>
      <c r="BB150" s="38" t="s">
        <v>196</v>
      </c>
      <c r="BC150" s="38" t="s">
        <v>197</v>
      </c>
      <c r="BD150" s="38" t="s">
        <v>94</v>
      </c>
      <c r="BE150" s="38" t="s">
        <v>407</v>
      </c>
      <c r="BF150" s="38" t="s">
        <v>64</v>
      </c>
      <c r="BG150" s="38" t="s">
        <v>61</v>
      </c>
      <c r="BH150" s="38" t="s">
        <v>648</v>
      </c>
    </row>
    <row r="151" spans="2:60" x14ac:dyDescent="0.3">
      <c r="B151" s="55">
        <f t="shared" si="44"/>
        <v>147</v>
      </c>
      <c r="C151" s="55" t="str">
        <f t="shared" si="45"/>
        <v>NRT</v>
      </c>
      <c r="D151" s="55" t="str">
        <f t="shared" si="42"/>
        <v>2025-09-05</v>
      </c>
      <c r="E151" s="55" t="str">
        <f t="shared" si="52"/>
        <v>82020038060</v>
      </c>
      <c r="F151" s="55" t="str">
        <f t="shared" si="53"/>
        <v>PJP022700723</v>
      </c>
      <c r="G151" s="53" t="str">
        <f t="shared" si="54"/>
        <v>백훈</v>
      </c>
      <c r="H151" s="53" t="str">
        <f t="shared" si="55"/>
        <v>간이(Simple)</v>
      </c>
      <c r="I151" s="62">
        <f t="shared" si="56"/>
        <v>234.5</v>
      </c>
      <c r="J151" s="53" t="str">
        <f t="shared" si="46"/>
        <v>WUS CORPORATION (BRCH USA)</v>
      </c>
      <c r="K151" s="55">
        <f t="shared" si="57"/>
        <v>1</v>
      </c>
      <c r="L151" s="54">
        <f t="shared" si="58"/>
        <v>0.7</v>
      </c>
      <c r="M151" s="54">
        <f t="shared" si="59"/>
        <v>3.8</v>
      </c>
      <c r="N151" s="54">
        <f t="shared" si="60"/>
        <v>3.8</v>
      </c>
      <c r="O151" s="54">
        <f t="shared" si="47"/>
        <v>1</v>
      </c>
      <c r="P151" s="55" t="str">
        <f t="shared" si="48"/>
        <v>516272836306</v>
      </c>
      <c r="Q151" s="70">
        <f t="shared" si="49"/>
        <v>7520</v>
      </c>
      <c r="R151" s="58">
        <v>0</v>
      </c>
      <c r="S151" s="57">
        <f t="shared" si="43"/>
        <v>0</v>
      </c>
      <c r="T151" s="58">
        <v>0</v>
      </c>
      <c r="U151" s="58">
        <f>(IF(VLOOKUP(VLOOKUP(AN151,MAPPING!$B$16:$D$21,2,1),MAPPING!$C$16:$E$21,2,0)=7000,0,VLOOKUP(VLOOKUP(AN151,MAPPING!$B$16:$D$21,2,1),MAPPING!$C$16:$E$21,2,0)))</f>
        <v>0</v>
      </c>
      <c r="V151" s="58">
        <f>(K151*VLOOKUP(N151/K151,MAPPING!$B$23:$D$30,3,10))</f>
        <v>500</v>
      </c>
      <c r="W151" s="58">
        <f t="shared" si="50"/>
        <v>0</v>
      </c>
      <c r="X151" s="58">
        <f t="shared" si="51"/>
        <v>8020</v>
      </c>
      <c r="Y151" s="116">
        <f>ROUND(SUM(Q151:W151)/INVOICE!$I$5,2)</f>
        <v>5.75</v>
      </c>
      <c r="AA151" s="38" t="s">
        <v>2578</v>
      </c>
      <c r="AB151" s="38" t="s">
        <v>93</v>
      </c>
      <c r="AC151" s="38" t="s">
        <v>2579</v>
      </c>
      <c r="AD151" s="38" t="s">
        <v>2848</v>
      </c>
      <c r="AE151" s="38" t="s">
        <v>2849</v>
      </c>
      <c r="AF151" s="38" t="s">
        <v>2850</v>
      </c>
      <c r="AG151" s="38" t="s">
        <v>2851</v>
      </c>
      <c r="AH151" s="38" t="s">
        <v>61</v>
      </c>
      <c r="AI151" s="38">
        <v>1</v>
      </c>
      <c r="AJ151" s="38">
        <v>0.7</v>
      </c>
      <c r="AK151" s="38">
        <v>3.8</v>
      </c>
      <c r="AL151" s="38">
        <v>3.8</v>
      </c>
      <c r="AM151" s="38" t="s">
        <v>65</v>
      </c>
      <c r="AN151" s="38">
        <v>234.5</v>
      </c>
      <c r="AO151" s="38" t="s">
        <v>62</v>
      </c>
      <c r="AP151" s="38" t="s">
        <v>62</v>
      </c>
      <c r="AQ151" s="38" t="s">
        <v>62</v>
      </c>
      <c r="AR151" s="38" t="s">
        <v>62</v>
      </c>
      <c r="AS151" s="38" t="s">
        <v>62</v>
      </c>
      <c r="AT151" s="38" t="s">
        <v>2212</v>
      </c>
      <c r="AU151" s="38" t="s">
        <v>2591</v>
      </c>
      <c r="AV151" s="38" t="s">
        <v>2213</v>
      </c>
      <c r="AW151" s="38" t="s">
        <v>61</v>
      </c>
      <c r="AX151" s="38" t="s">
        <v>63</v>
      </c>
      <c r="AY151" s="39" t="s">
        <v>2852</v>
      </c>
      <c r="AZ151" s="38" t="s">
        <v>2853</v>
      </c>
      <c r="BA151" s="39" t="s">
        <v>2853</v>
      </c>
      <c r="BB151" s="38" t="s">
        <v>196</v>
      </c>
      <c r="BC151" s="38" t="s">
        <v>197</v>
      </c>
      <c r="BD151" s="38" t="s">
        <v>94</v>
      </c>
      <c r="BE151" s="38" t="s">
        <v>407</v>
      </c>
      <c r="BF151" s="38" t="s">
        <v>64</v>
      </c>
      <c r="BG151" s="38" t="s">
        <v>61</v>
      </c>
      <c r="BH151" s="38" t="s">
        <v>648</v>
      </c>
    </row>
    <row r="152" spans="2:60" x14ac:dyDescent="0.3">
      <c r="B152" s="55">
        <f t="shared" si="44"/>
        <v>148</v>
      </c>
      <c r="C152" s="55" t="str">
        <f t="shared" si="45"/>
        <v>NRT</v>
      </c>
      <c r="D152" s="55" t="str">
        <f t="shared" si="42"/>
        <v>2025-09-05</v>
      </c>
      <c r="E152" s="55" t="str">
        <f t="shared" si="52"/>
        <v>82020038060</v>
      </c>
      <c r="F152" s="55" t="str">
        <f t="shared" si="53"/>
        <v>PJP022700722</v>
      </c>
      <c r="G152" s="53" t="str">
        <f t="shared" si="54"/>
        <v>김홍식</v>
      </c>
      <c r="H152" s="53" t="str">
        <f t="shared" si="55"/>
        <v>간이(Simple)</v>
      </c>
      <c r="I152" s="62">
        <f t="shared" si="56"/>
        <v>234.5</v>
      </c>
      <c r="J152" s="53" t="str">
        <f t="shared" si="46"/>
        <v>WUS CORPORATION (BRCH USA)</v>
      </c>
      <c r="K152" s="55">
        <f t="shared" si="57"/>
        <v>1</v>
      </c>
      <c r="L152" s="54">
        <f t="shared" si="58"/>
        <v>0.65</v>
      </c>
      <c r="M152" s="54">
        <f t="shared" si="59"/>
        <v>4.5999999999999996</v>
      </c>
      <c r="N152" s="54">
        <f t="shared" si="60"/>
        <v>4.5999999999999996</v>
      </c>
      <c r="O152" s="54">
        <f t="shared" si="47"/>
        <v>1</v>
      </c>
      <c r="P152" s="55" t="str">
        <f t="shared" si="48"/>
        <v>516272836295</v>
      </c>
      <c r="Q152" s="70">
        <f t="shared" si="49"/>
        <v>7520</v>
      </c>
      <c r="R152" s="58">
        <v>0</v>
      </c>
      <c r="S152" s="57">
        <f t="shared" si="43"/>
        <v>0</v>
      </c>
      <c r="T152" s="58">
        <v>0</v>
      </c>
      <c r="U152" s="58">
        <f>(IF(VLOOKUP(VLOOKUP(AN152,MAPPING!$B$16:$D$21,2,1),MAPPING!$C$16:$E$21,2,0)=7000,0,VLOOKUP(VLOOKUP(AN152,MAPPING!$B$16:$D$21,2,1),MAPPING!$C$16:$E$21,2,0)))</f>
        <v>0</v>
      </c>
      <c r="V152" s="58">
        <f>(K152*VLOOKUP(N152/K152,MAPPING!$B$23:$D$30,3,10))</f>
        <v>500</v>
      </c>
      <c r="W152" s="58">
        <f t="shared" si="50"/>
        <v>0</v>
      </c>
      <c r="X152" s="58">
        <f t="shared" si="51"/>
        <v>8020</v>
      </c>
      <c r="Y152" s="116">
        <f>ROUND(SUM(Q152:W152)/INVOICE!$I$5,2)</f>
        <v>5.75</v>
      </c>
      <c r="AA152" s="38" t="s">
        <v>2578</v>
      </c>
      <c r="AB152" s="38" t="s">
        <v>93</v>
      </c>
      <c r="AC152" s="38" t="s">
        <v>2579</v>
      </c>
      <c r="AD152" s="38" t="s">
        <v>2854</v>
      </c>
      <c r="AE152" s="38" t="s">
        <v>2855</v>
      </c>
      <c r="AF152" s="38" t="s">
        <v>2856</v>
      </c>
      <c r="AG152" s="38" t="s">
        <v>2857</v>
      </c>
      <c r="AH152" s="38" t="s">
        <v>61</v>
      </c>
      <c r="AI152" s="38">
        <v>1</v>
      </c>
      <c r="AJ152" s="38">
        <v>0.65</v>
      </c>
      <c r="AK152" s="38">
        <v>4.5999999999999996</v>
      </c>
      <c r="AL152" s="38">
        <v>4.5999999999999996</v>
      </c>
      <c r="AM152" s="38" t="s">
        <v>65</v>
      </c>
      <c r="AN152" s="38">
        <v>234.5</v>
      </c>
      <c r="AO152" s="38" t="s">
        <v>62</v>
      </c>
      <c r="AP152" s="38" t="s">
        <v>62</v>
      </c>
      <c r="AQ152" s="38" t="s">
        <v>62</v>
      </c>
      <c r="AR152" s="38" t="s">
        <v>62</v>
      </c>
      <c r="AS152" s="38" t="s">
        <v>62</v>
      </c>
      <c r="AT152" s="38" t="s">
        <v>2212</v>
      </c>
      <c r="AU152" s="38" t="s">
        <v>2591</v>
      </c>
      <c r="AV152" s="38" t="s">
        <v>2213</v>
      </c>
      <c r="AW152" s="38" t="s">
        <v>61</v>
      </c>
      <c r="AX152" s="38" t="s">
        <v>63</v>
      </c>
      <c r="AY152" s="39" t="s">
        <v>2858</v>
      </c>
      <c r="AZ152" s="38" t="s">
        <v>2859</v>
      </c>
      <c r="BA152" s="39" t="s">
        <v>2859</v>
      </c>
      <c r="BB152" s="38" t="s">
        <v>196</v>
      </c>
      <c r="BC152" s="38" t="s">
        <v>197</v>
      </c>
      <c r="BD152" s="38" t="s">
        <v>94</v>
      </c>
      <c r="BE152" s="38" t="s">
        <v>407</v>
      </c>
      <c r="BF152" s="38" t="s">
        <v>64</v>
      </c>
      <c r="BG152" s="38" t="s">
        <v>61</v>
      </c>
      <c r="BH152" s="38" t="s">
        <v>648</v>
      </c>
    </row>
    <row r="153" spans="2:60" x14ac:dyDescent="0.3">
      <c r="B153" s="55">
        <f t="shared" si="44"/>
        <v>149</v>
      </c>
      <c r="C153" s="55" t="str">
        <f t="shared" si="45"/>
        <v>NRT</v>
      </c>
      <c r="D153" s="55" t="str">
        <f t="shared" si="42"/>
        <v>2025-09-05</v>
      </c>
      <c r="E153" s="55" t="str">
        <f t="shared" si="52"/>
        <v>82020038060</v>
      </c>
      <c r="F153" s="55" t="str">
        <f t="shared" si="53"/>
        <v>PJP022700721</v>
      </c>
      <c r="G153" s="53" t="str">
        <f t="shared" si="54"/>
        <v>최진영</v>
      </c>
      <c r="H153" s="53" t="str">
        <f t="shared" si="55"/>
        <v>간이(Simple)</v>
      </c>
      <c r="I153" s="62">
        <f t="shared" si="56"/>
        <v>234.5</v>
      </c>
      <c r="J153" s="53" t="str">
        <f t="shared" si="46"/>
        <v>WUS CORPORATION (BRCH USA)</v>
      </c>
      <c r="K153" s="55">
        <f t="shared" si="57"/>
        <v>1</v>
      </c>
      <c r="L153" s="54">
        <f t="shared" si="58"/>
        <v>0.7</v>
      </c>
      <c r="M153" s="54">
        <f t="shared" si="59"/>
        <v>3.8</v>
      </c>
      <c r="N153" s="54">
        <f t="shared" si="60"/>
        <v>3.8</v>
      </c>
      <c r="O153" s="54">
        <f t="shared" si="47"/>
        <v>1</v>
      </c>
      <c r="P153" s="55" t="str">
        <f t="shared" si="48"/>
        <v>516272836284</v>
      </c>
      <c r="Q153" s="70">
        <f t="shared" si="49"/>
        <v>7520</v>
      </c>
      <c r="R153" s="58">
        <v>0</v>
      </c>
      <c r="S153" s="57">
        <f t="shared" si="43"/>
        <v>0</v>
      </c>
      <c r="T153" s="58">
        <v>0</v>
      </c>
      <c r="U153" s="58">
        <f>(IF(VLOOKUP(VLOOKUP(AN153,MAPPING!$B$16:$D$21,2,1),MAPPING!$C$16:$E$21,2,0)=7000,0,VLOOKUP(VLOOKUP(AN153,MAPPING!$B$16:$D$21,2,1),MAPPING!$C$16:$E$21,2,0)))</f>
        <v>0</v>
      </c>
      <c r="V153" s="58">
        <f>(K153*VLOOKUP(N153/K153,MAPPING!$B$23:$D$30,3,10))</f>
        <v>500</v>
      </c>
      <c r="W153" s="58">
        <f t="shared" si="50"/>
        <v>0</v>
      </c>
      <c r="X153" s="58">
        <f t="shared" si="51"/>
        <v>8020</v>
      </c>
      <c r="Y153" s="116">
        <f>ROUND(SUM(Q153:W153)/INVOICE!$I$5,2)</f>
        <v>5.75</v>
      </c>
      <c r="AA153" s="38" t="s">
        <v>2578</v>
      </c>
      <c r="AB153" s="38" t="s">
        <v>93</v>
      </c>
      <c r="AC153" s="38" t="s">
        <v>2579</v>
      </c>
      <c r="AD153" s="38" t="s">
        <v>2860</v>
      </c>
      <c r="AE153" s="38" t="s">
        <v>2861</v>
      </c>
      <c r="AF153" s="38" t="s">
        <v>2862</v>
      </c>
      <c r="AG153" s="38" t="s">
        <v>2863</v>
      </c>
      <c r="AH153" s="38" t="s">
        <v>61</v>
      </c>
      <c r="AI153" s="38">
        <v>1</v>
      </c>
      <c r="AJ153" s="38">
        <v>0.7</v>
      </c>
      <c r="AK153" s="38">
        <v>3.8</v>
      </c>
      <c r="AL153" s="38">
        <v>3.8</v>
      </c>
      <c r="AM153" s="38" t="s">
        <v>65</v>
      </c>
      <c r="AN153" s="38">
        <v>234.5</v>
      </c>
      <c r="AO153" s="38" t="s">
        <v>62</v>
      </c>
      <c r="AP153" s="38" t="s">
        <v>62</v>
      </c>
      <c r="AQ153" s="38" t="s">
        <v>62</v>
      </c>
      <c r="AR153" s="38" t="s">
        <v>62</v>
      </c>
      <c r="AS153" s="38" t="s">
        <v>62</v>
      </c>
      <c r="AT153" s="38" t="s">
        <v>2212</v>
      </c>
      <c r="AU153" s="38" t="s">
        <v>2591</v>
      </c>
      <c r="AV153" s="38" t="s">
        <v>2213</v>
      </c>
      <c r="AW153" s="38" t="s">
        <v>61</v>
      </c>
      <c r="AX153" s="38" t="s">
        <v>63</v>
      </c>
      <c r="AY153" s="39" t="s">
        <v>2864</v>
      </c>
      <c r="AZ153" s="38" t="s">
        <v>2865</v>
      </c>
      <c r="BA153" s="39" t="s">
        <v>2865</v>
      </c>
      <c r="BB153" s="38" t="s">
        <v>196</v>
      </c>
      <c r="BC153" s="38" t="s">
        <v>197</v>
      </c>
      <c r="BD153" s="38" t="s">
        <v>94</v>
      </c>
      <c r="BE153" s="38" t="s">
        <v>407</v>
      </c>
      <c r="BF153" s="38" t="s">
        <v>64</v>
      </c>
      <c r="BG153" s="38" t="s">
        <v>61</v>
      </c>
      <c r="BH153" s="38" t="s">
        <v>648</v>
      </c>
    </row>
    <row r="154" spans="2:60" x14ac:dyDescent="0.3">
      <c r="B154" s="55">
        <f t="shared" si="44"/>
        <v>150</v>
      </c>
      <c r="C154" s="55" t="str">
        <f t="shared" si="45"/>
        <v>NRT</v>
      </c>
      <c r="D154" s="55" t="str">
        <f t="shared" si="42"/>
        <v>2025-09-05</v>
      </c>
      <c r="E154" s="55" t="str">
        <f t="shared" si="52"/>
        <v>82020038060</v>
      </c>
      <c r="F154" s="55" t="str">
        <f t="shared" si="53"/>
        <v>PJP022700720</v>
      </c>
      <c r="G154" s="53" t="str">
        <f t="shared" si="54"/>
        <v>김경태</v>
      </c>
      <c r="H154" s="53" t="str">
        <f t="shared" si="55"/>
        <v>간이(Simple)</v>
      </c>
      <c r="I154" s="62">
        <f t="shared" si="56"/>
        <v>234.5</v>
      </c>
      <c r="J154" s="53" t="str">
        <f t="shared" si="46"/>
        <v>WUS CORPORATION (BRCH USA)</v>
      </c>
      <c r="K154" s="55">
        <f t="shared" si="57"/>
        <v>1</v>
      </c>
      <c r="L154" s="54">
        <f t="shared" si="58"/>
        <v>0.65</v>
      </c>
      <c r="M154" s="54">
        <f t="shared" si="59"/>
        <v>3.8</v>
      </c>
      <c r="N154" s="54">
        <f t="shared" si="60"/>
        <v>3.8</v>
      </c>
      <c r="O154" s="54">
        <f t="shared" si="47"/>
        <v>1</v>
      </c>
      <c r="P154" s="55" t="str">
        <f t="shared" si="48"/>
        <v>516272836273</v>
      </c>
      <c r="Q154" s="70">
        <f t="shared" si="49"/>
        <v>7520</v>
      </c>
      <c r="R154" s="58">
        <v>0</v>
      </c>
      <c r="S154" s="57">
        <f t="shared" si="43"/>
        <v>0</v>
      </c>
      <c r="T154" s="58">
        <v>0</v>
      </c>
      <c r="U154" s="58">
        <f>(IF(VLOOKUP(VLOOKUP(AN154,MAPPING!$B$16:$D$21,2,1),MAPPING!$C$16:$E$21,2,0)=7000,0,VLOOKUP(VLOOKUP(AN154,MAPPING!$B$16:$D$21,2,1),MAPPING!$C$16:$E$21,2,0)))</f>
        <v>0</v>
      </c>
      <c r="V154" s="58">
        <f>(K154*VLOOKUP(N154/K154,MAPPING!$B$23:$D$30,3,10))</f>
        <v>500</v>
      </c>
      <c r="W154" s="58">
        <f t="shared" si="50"/>
        <v>0</v>
      </c>
      <c r="X154" s="58">
        <f t="shared" si="51"/>
        <v>8020</v>
      </c>
      <c r="Y154" s="116">
        <f>ROUND(SUM(Q154:W154)/INVOICE!$I$5,2)</f>
        <v>5.75</v>
      </c>
      <c r="AA154" s="38" t="s">
        <v>2578</v>
      </c>
      <c r="AB154" s="38" t="s">
        <v>93</v>
      </c>
      <c r="AC154" s="38" t="s">
        <v>2579</v>
      </c>
      <c r="AD154" s="38" t="s">
        <v>2866</v>
      </c>
      <c r="AE154" s="38" t="s">
        <v>2867</v>
      </c>
      <c r="AF154" s="38" t="s">
        <v>2868</v>
      </c>
      <c r="AG154" s="38" t="s">
        <v>2869</v>
      </c>
      <c r="AH154" s="38" t="s">
        <v>61</v>
      </c>
      <c r="AI154" s="38">
        <v>1</v>
      </c>
      <c r="AJ154" s="38">
        <v>0.65</v>
      </c>
      <c r="AK154" s="38">
        <v>3.8</v>
      </c>
      <c r="AL154" s="38">
        <v>3.8</v>
      </c>
      <c r="AM154" s="38" t="s">
        <v>65</v>
      </c>
      <c r="AN154" s="38">
        <v>234.5</v>
      </c>
      <c r="AO154" s="38" t="s">
        <v>62</v>
      </c>
      <c r="AP154" s="38" t="s">
        <v>62</v>
      </c>
      <c r="AQ154" s="38" t="s">
        <v>62</v>
      </c>
      <c r="AR154" s="38" t="s">
        <v>62</v>
      </c>
      <c r="AS154" s="38" t="s">
        <v>62</v>
      </c>
      <c r="AT154" s="38" t="s">
        <v>2212</v>
      </c>
      <c r="AU154" s="38" t="s">
        <v>2591</v>
      </c>
      <c r="AV154" s="38" t="s">
        <v>2213</v>
      </c>
      <c r="AW154" s="38" t="s">
        <v>61</v>
      </c>
      <c r="AX154" s="38" t="s">
        <v>63</v>
      </c>
      <c r="AY154" s="39" t="s">
        <v>2870</v>
      </c>
      <c r="AZ154" s="38" t="s">
        <v>2871</v>
      </c>
      <c r="BA154" s="39" t="s">
        <v>2871</v>
      </c>
      <c r="BB154" s="38" t="s">
        <v>196</v>
      </c>
      <c r="BC154" s="38" t="s">
        <v>197</v>
      </c>
      <c r="BD154" s="38" t="s">
        <v>94</v>
      </c>
      <c r="BE154" s="38" t="s">
        <v>407</v>
      </c>
      <c r="BF154" s="38" t="s">
        <v>64</v>
      </c>
      <c r="BG154" s="38" t="s">
        <v>61</v>
      </c>
      <c r="BH154" s="38" t="s">
        <v>648</v>
      </c>
    </row>
    <row r="155" spans="2:60" x14ac:dyDescent="0.3">
      <c r="B155" s="55">
        <f t="shared" si="44"/>
        <v>151</v>
      </c>
      <c r="C155" s="55" t="str">
        <f t="shared" si="45"/>
        <v>NRT</v>
      </c>
      <c r="D155" s="55" t="str">
        <f t="shared" si="42"/>
        <v>2025-09-05</v>
      </c>
      <c r="E155" s="55" t="str">
        <f t="shared" si="52"/>
        <v>82020038060</v>
      </c>
      <c r="F155" s="55" t="str">
        <f t="shared" si="53"/>
        <v>PJP022700719</v>
      </c>
      <c r="G155" s="53" t="str">
        <f t="shared" si="54"/>
        <v>김선우</v>
      </c>
      <c r="H155" s="53" t="str">
        <f t="shared" si="55"/>
        <v>간이(Simple)</v>
      </c>
      <c r="I155" s="62">
        <f t="shared" si="56"/>
        <v>234.5</v>
      </c>
      <c r="J155" s="53" t="str">
        <f t="shared" si="46"/>
        <v>WUS CORPORATION (BRCH USA)</v>
      </c>
      <c r="K155" s="55">
        <f t="shared" si="57"/>
        <v>1</v>
      </c>
      <c r="L155" s="54">
        <f t="shared" si="58"/>
        <v>0.8</v>
      </c>
      <c r="M155" s="54">
        <f t="shared" si="59"/>
        <v>5.0999999999999996</v>
      </c>
      <c r="N155" s="54">
        <f t="shared" si="60"/>
        <v>5.5</v>
      </c>
      <c r="O155" s="54">
        <f t="shared" si="47"/>
        <v>1</v>
      </c>
      <c r="P155" s="55" t="str">
        <f t="shared" si="48"/>
        <v>516272836262</v>
      </c>
      <c r="Q155" s="70">
        <f t="shared" si="49"/>
        <v>7520</v>
      </c>
      <c r="R155" s="58">
        <v>0</v>
      </c>
      <c r="S155" s="57">
        <f t="shared" si="43"/>
        <v>0</v>
      </c>
      <c r="T155" s="58">
        <v>0</v>
      </c>
      <c r="U155" s="58">
        <f>(IF(VLOOKUP(VLOOKUP(AN155,MAPPING!$B$16:$D$21,2,1),MAPPING!$C$16:$E$21,2,0)=7000,0,VLOOKUP(VLOOKUP(AN155,MAPPING!$B$16:$D$21,2,1),MAPPING!$C$16:$E$21,2,0)))</f>
        <v>0</v>
      </c>
      <c r="V155" s="58">
        <f>(K155*VLOOKUP(N155/K155,MAPPING!$B$23:$D$30,3,10))</f>
        <v>1000</v>
      </c>
      <c r="W155" s="58">
        <f t="shared" si="50"/>
        <v>0</v>
      </c>
      <c r="X155" s="58">
        <f t="shared" si="51"/>
        <v>8520</v>
      </c>
      <c r="Y155" s="116">
        <f>ROUND(SUM(Q155:W155)/INVOICE!$I$5,2)</f>
        <v>6.11</v>
      </c>
      <c r="AA155" s="38" t="s">
        <v>2578</v>
      </c>
      <c r="AB155" s="38" t="s">
        <v>93</v>
      </c>
      <c r="AC155" s="38" t="s">
        <v>2579</v>
      </c>
      <c r="AD155" s="38" t="s">
        <v>2872</v>
      </c>
      <c r="AE155" s="38" t="s">
        <v>2873</v>
      </c>
      <c r="AF155" s="38" t="s">
        <v>2874</v>
      </c>
      <c r="AG155" s="38" t="s">
        <v>2875</v>
      </c>
      <c r="AH155" s="38" t="s">
        <v>61</v>
      </c>
      <c r="AI155" s="38">
        <v>1</v>
      </c>
      <c r="AJ155" s="38">
        <v>0.8</v>
      </c>
      <c r="AK155" s="38">
        <v>5.0999999999999996</v>
      </c>
      <c r="AL155" s="38">
        <v>5.5</v>
      </c>
      <c r="AM155" s="38" t="s">
        <v>65</v>
      </c>
      <c r="AN155" s="38">
        <v>234.5</v>
      </c>
      <c r="AO155" s="38" t="s">
        <v>62</v>
      </c>
      <c r="AP155" s="38" t="s">
        <v>62</v>
      </c>
      <c r="AQ155" s="38" t="s">
        <v>62</v>
      </c>
      <c r="AR155" s="38" t="s">
        <v>62</v>
      </c>
      <c r="AS155" s="38" t="s">
        <v>62</v>
      </c>
      <c r="AT155" s="38" t="s">
        <v>2212</v>
      </c>
      <c r="AU155" s="38" t="s">
        <v>2591</v>
      </c>
      <c r="AV155" s="38" t="s">
        <v>2213</v>
      </c>
      <c r="AW155" s="38" t="s">
        <v>61</v>
      </c>
      <c r="AX155" s="38" t="s">
        <v>63</v>
      </c>
      <c r="AY155" s="39" t="s">
        <v>2876</v>
      </c>
      <c r="AZ155" s="38" t="s">
        <v>2877</v>
      </c>
      <c r="BA155" s="39" t="s">
        <v>2877</v>
      </c>
      <c r="BB155" s="38" t="s">
        <v>196</v>
      </c>
      <c r="BC155" s="38" t="s">
        <v>197</v>
      </c>
      <c r="BD155" s="38" t="s">
        <v>94</v>
      </c>
      <c r="BE155" s="38" t="s">
        <v>407</v>
      </c>
      <c r="BF155" s="38" t="s">
        <v>64</v>
      </c>
      <c r="BG155" s="38" t="s">
        <v>61</v>
      </c>
      <c r="BH155" s="38" t="s">
        <v>648</v>
      </c>
    </row>
    <row r="156" spans="2:60" x14ac:dyDescent="0.3">
      <c r="B156" s="55">
        <f t="shared" si="44"/>
        <v>152</v>
      </c>
      <c r="C156" s="55" t="str">
        <f t="shared" si="45"/>
        <v>NRT</v>
      </c>
      <c r="D156" s="55" t="str">
        <f t="shared" si="42"/>
        <v>2025-09-05</v>
      </c>
      <c r="E156" s="55" t="str">
        <f t="shared" si="52"/>
        <v>82020038060</v>
      </c>
      <c r="F156" s="55" t="str">
        <f t="shared" si="53"/>
        <v>PJP022700718</v>
      </c>
      <c r="G156" s="53" t="str">
        <f t="shared" si="54"/>
        <v>박현</v>
      </c>
      <c r="H156" s="53" t="str">
        <f t="shared" si="55"/>
        <v>간이(Simple)</v>
      </c>
      <c r="I156" s="62">
        <f t="shared" si="56"/>
        <v>234.5</v>
      </c>
      <c r="J156" s="53" t="str">
        <f t="shared" si="46"/>
        <v>WUS CORPORATION (BRCH USA)</v>
      </c>
      <c r="K156" s="55">
        <f t="shared" si="57"/>
        <v>1</v>
      </c>
      <c r="L156" s="54">
        <f t="shared" si="58"/>
        <v>0.65</v>
      </c>
      <c r="M156" s="54">
        <f t="shared" si="59"/>
        <v>4.5999999999999996</v>
      </c>
      <c r="N156" s="54">
        <f t="shared" si="60"/>
        <v>4.5999999999999996</v>
      </c>
      <c r="O156" s="54">
        <f t="shared" si="47"/>
        <v>1</v>
      </c>
      <c r="P156" s="55" t="str">
        <f t="shared" si="48"/>
        <v>516272836251</v>
      </c>
      <c r="Q156" s="70">
        <f t="shared" si="49"/>
        <v>7520</v>
      </c>
      <c r="R156" s="58">
        <v>0</v>
      </c>
      <c r="S156" s="57">
        <f t="shared" si="43"/>
        <v>0</v>
      </c>
      <c r="T156" s="58">
        <v>0</v>
      </c>
      <c r="U156" s="58">
        <f>(IF(VLOOKUP(VLOOKUP(AN156,MAPPING!$B$16:$D$21,2,1),MAPPING!$C$16:$E$21,2,0)=7000,0,VLOOKUP(VLOOKUP(AN156,MAPPING!$B$16:$D$21,2,1),MAPPING!$C$16:$E$21,2,0)))</f>
        <v>0</v>
      </c>
      <c r="V156" s="58">
        <f>(K156*VLOOKUP(N156/K156,MAPPING!$B$23:$D$30,3,10))</f>
        <v>500</v>
      </c>
      <c r="W156" s="58">
        <f t="shared" si="50"/>
        <v>0</v>
      </c>
      <c r="X156" s="58">
        <f t="shared" si="51"/>
        <v>8020</v>
      </c>
      <c r="Y156" s="116">
        <f>ROUND(SUM(Q156:W156)/INVOICE!$I$5,2)</f>
        <v>5.75</v>
      </c>
      <c r="AA156" s="38" t="s">
        <v>2578</v>
      </c>
      <c r="AB156" s="38" t="s">
        <v>93</v>
      </c>
      <c r="AC156" s="38" t="s">
        <v>2579</v>
      </c>
      <c r="AD156" s="38" t="s">
        <v>2878</v>
      </c>
      <c r="AE156" s="38" t="s">
        <v>2879</v>
      </c>
      <c r="AF156" s="38" t="s">
        <v>2880</v>
      </c>
      <c r="AG156" s="38" t="s">
        <v>2881</v>
      </c>
      <c r="AH156" s="38" t="s">
        <v>61</v>
      </c>
      <c r="AI156" s="38">
        <v>1</v>
      </c>
      <c r="AJ156" s="38">
        <v>0.65</v>
      </c>
      <c r="AK156" s="38">
        <v>4.5999999999999996</v>
      </c>
      <c r="AL156" s="38">
        <v>4.5999999999999996</v>
      </c>
      <c r="AM156" s="38" t="s">
        <v>65</v>
      </c>
      <c r="AN156" s="38">
        <v>234.5</v>
      </c>
      <c r="AO156" s="38" t="s">
        <v>62</v>
      </c>
      <c r="AP156" s="38" t="s">
        <v>62</v>
      </c>
      <c r="AQ156" s="38" t="s">
        <v>62</v>
      </c>
      <c r="AR156" s="38" t="s">
        <v>62</v>
      </c>
      <c r="AS156" s="38" t="s">
        <v>62</v>
      </c>
      <c r="AT156" s="38" t="s">
        <v>2212</v>
      </c>
      <c r="AU156" s="38" t="s">
        <v>2591</v>
      </c>
      <c r="AV156" s="38" t="s">
        <v>2213</v>
      </c>
      <c r="AW156" s="38" t="s">
        <v>61</v>
      </c>
      <c r="AX156" s="38" t="s">
        <v>63</v>
      </c>
      <c r="AY156" s="39" t="s">
        <v>2882</v>
      </c>
      <c r="AZ156" s="38" t="s">
        <v>2883</v>
      </c>
      <c r="BA156" s="39" t="s">
        <v>2883</v>
      </c>
      <c r="BB156" s="38" t="s">
        <v>196</v>
      </c>
      <c r="BC156" s="38" t="s">
        <v>197</v>
      </c>
      <c r="BD156" s="38" t="s">
        <v>94</v>
      </c>
      <c r="BE156" s="38" t="s">
        <v>407</v>
      </c>
      <c r="BF156" s="38" t="s">
        <v>64</v>
      </c>
      <c r="BG156" s="38" t="s">
        <v>61</v>
      </c>
      <c r="BH156" s="38" t="s">
        <v>648</v>
      </c>
    </row>
    <row r="157" spans="2:60" x14ac:dyDescent="0.3">
      <c r="B157" s="55">
        <f t="shared" si="44"/>
        <v>153</v>
      </c>
      <c r="C157" s="55" t="str">
        <f t="shared" si="45"/>
        <v>NRT</v>
      </c>
      <c r="D157" s="55" t="str">
        <f t="shared" si="42"/>
        <v>2025-09-05</v>
      </c>
      <c r="E157" s="55" t="str">
        <f t="shared" si="52"/>
        <v>82020038060</v>
      </c>
      <c r="F157" s="55" t="str">
        <f t="shared" si="53"/>
        <v>PJP022700717</v>
      </c>
      <c r="G157" s="53" t="str">
        <f t="shared" si="54"/>
        <v>유상현</v>
      </c>
      <c r="H157" s="53" t="str">
        <f t="shared" si="55"/>
        <v>간이(Simple)</v>
      </c>
      <c r="I157" s="62">
        <f t="shared" si="56"/>
        <v>234.5</v>
      </c>
      <c r="J157" s="53" t="str">
        <f t="shared" si="46"/>
        <v>WUS CORPORATION (BRCH USA)</v>
      </c>
      <c r="K157" s="55">
        <f t="shared" si="57"/>
        <v>1</v>
      </c>
      <c r="L157" s="54">
        <f t="shared" si="58"/>
        <v>0.8</v>
      </c>
      <c r="M157" s="54">
        <f t="shared" si="59"/>
        <v>5</v>
      </c>
      <c r="N157" s="54">
        <f t="shared" si="60"/>
        <v>5</v>
      </c>
      <c r="O157" s="54">
        <f t="shared" si="47"/>
        <v>1</v>
      </c>
      <c r="P157" s="55" t="str">
        <f t="shared" si="48"/>
        <v>516272836240</v>
      </c>
      <c r="Q157" s="70">
        <f t="shared" si="49"/>
        <v>7520</v>
      </c>
      <c r="R157" s="58">
        <v>0</v>
      </c>
      <c r="S157" s="57">
        <f t="shared" si="43"/>
        <v>0</v>
      </c>
      <c r="T157" s="58">
        <v>0</v>
      </c>
      <c r="U157" s="58">
        <f>(IF(VLOOKUP(VLOOKUP(AN157,MAPPING!$B$16:$D$21,2,1),MAPPING!$C$16:$E$21,2,0)=7000,0,VLOOKUP(VLOOKUP(AN157,MAPPING!$B$16:$D$21,2,1),MAPPING!$C$16:$E$21,2,0)))</f>
        <v>0</v>
      </c>
      <c r="V157" s="58">
        <f>(K157*VLOOKUP(N157/K157,MAPPING!$B$23:$D$30,3,10))</f>
        <v>500</v>
      </c>
      <c r="W157" s="58">
        <f t="shared" si="50"/>
        <v>0</v>
      </c>
      <c r="X157" s="58">
        <f t="shared" si="51"/>
        <v>8020</v>
      </c>
      <c r="Y157" s="116">
        <f>ROUND(SUM(Q157:W157)/INVOICE!$I$5,2)</f>
        <v>5.75</v>
      </c>
      <c r="AA157" s="38" t="s">
        <v>2578</v>
      </c>
      <c r="AB157" s="38" t="s">
        <v>93</v>
      </c>
      <c r="AC157" s="38" t="s">
        <v>2579</v>
      </c>
      <c r="AD157" s="38" t="s">
        <v>2884</v>
      </c>
      <c r="AE157" s="38" t="s">
        <v>2885</v>
      </c>
      <c r="AF157" s="38" t="s">
        <v>2886</v>
      </c>
      <c r="AG157" s="38" t="s">
        <v>2887</v>
      </c>
      <c r="AH157" s="38" t="s">
        <v>61</v>
      </c>
      <c r="AI157" s="38">
        <v>1</v>
      </c>
      <c r="AJ157" s="38">
        <v>0.8</v>
      </c>
      <c r="AK157" s="38">
        <v>5</v>
      </c>
      <c r="AL157" s="38">
        <v>5</v>
      </c>
      <c r="AM157" s="38" t="s">
        <v>65</v>
      </c>
      <c r="AN157" s="38">
        <v>234.5</v>
      </c>
      <c r="AO157" s="38" t="s">
        <v>62</v>
      </c>
      <c r="AP157" s="38" t="s">
        <v>62</v>
      </c>
      <c r="AQ157" s="38" t="s">
        <v>62</v>
      </c>
      <c r="AR157" s="38" t="s">
        <v>62</v>
      </c>
      <c r="AS157" s="38" t="s">
        <v>62</v>
      </c>
      <c r="AT157" s="38" t="s">
        <v>2212</v>
      </c>
      <c r="AU157" s="38" t="s">
        <v>2591</v>
      </c>
      <c r="AV157" s="38" t="s">
        <v>2213</v>
      </c>
      <c r="AW157" s="38" t="s">
        <v>61</v>
      </c>
      <c r="AX157" s="38" t="s">
        <v>63</v>
      </c>
      <c r="AY157" s="39" t="s">
        <v>2888</v>
      </c>
      <c r="AZ157" s="38" t="s">
        <v>2889</v>
      </c>
      <c r="BA157" s="39" t="s">
        <v>2889</v>
      </c>
      <c r="BB157" s="38" t="s">
        <v>196</v>
      </c>
      <c r="BC157" s="38" t="s">
        <v>197</v>
      </c>
      <c r="BD157" s="38" t="s">
        <v>94</v>
      </c>
      <c r="BE157" s="38" t="s">
        <v>407</v>
      </c>
      <c r="BF157" s="38" t="s">
        <v>64</v>
      </c>
      <c r="BG157" s="38" t="s">
        <v>61</v>
      </c>
      <c r="BH157" s="38" t="s">
        <v>648</v>
      </c>
    </row>
    <row r="158" spans="2:60" x14ac:dyDescent="0.3">
      <c r="B158" s="55">
        <f t="shared" si="44"/>
        <v>154</v>
      </c>
      <c r="C158" s="55" t="str">
        <f t="shared" si="45"/>
        <v>NRT</v>
      </c>
      <c r="D158" s="55" t="str">
        <f t="shared" si="42"/>
        <v>2025-09-05</v>
      </c>
      <c r="E158" s="55" t="str">
        <f t="shared" si="52"/>
        <v>82020038060</v>
      </c>
      <c r="F158" s="55" t="str">
        <f t="shared" si="53"/>
        <v>PJP022700716</v>
      </c>
      <c r="G158" s="53" t="str">
        <f t="shared" si="54"/>
        <v>김창섭</v>
      </c>
      <c r="H158" s="53" t="str">
        <f t="shared" si="55"/>
        <v>목록(Manifest)</v>
      </c>
      <c r="I158" s="62">
        <f t="shared" si="56"/>
        <v>141.37</v>
      </c>
      <c r="J158" s="53" t="str">
        <f t="shared" si="46"/>
        <v>WUS CORPORATION (BRCH USA)</v>
      </c>
      <c r="K158" s="55">
        <f t="shared" si="57"/>
        <v>1</v>
      </c>
      <c r="L158" s="54">
        <f t="shared" si="58"/>
        <v>0.75</v>
      </c>
      <c r="M158" s="54">
        <f t="shared" si="59"/>
        <v>1.5</v>
      </c>
      <c r="N158" s="54">
        <f t="shared" si="60"/>
        <v>1.5</v>
      </c>
      <c r="O158" s="54">
        <f t="shared" si="47"/>
        <v>1</v>
      </c>
      <c r="P158" s="55" t="str">
        <f t="shared" si="48"/>
        <v>516272836236</v>
      </c>
      <c r="Q158" s="70">
        <f t="shared" si="49"/>
        <v>7520</v>
      </c>
      <c r="R158" s="58">
        <v>0</v>
      </c>
      <c r="S158" s="57">
        <f t="shared" si="43"/>
        <v>0</v>
      </c>
      <c r="T158" s="58">
        <v>0</v>
      </c>
      <c r="U158" s="58">
        <f>(IF(VLOOKUP(VLOOKUP(AN158,MAPPING!$B$16:$D$21,2,1),MAPPING!$C$16:$E$21,2,0)=7000,0,VLOOKUP(VLOOKUP(AN158,MAPPING!$B$16:$D$21,2,1),MAPPING!$C$16:$E$21,2,0)))</f>
        <v>0</v>
      </c>
      <c r="V158" s="58">
        <f>(K158*VLOOKUP(N158/K158,MAPPING!$B$23:$D$30,3,10))</f>
        <v>0</v>
      </c>
      <c r="W158" s="58">
        <f t="shared" si="50"/>
        <v>0</v>
      </c>
      <c r="X158" s="58">
        <f t="shared" si="51"/>
        <v>7520</v>
      </c>
      <c r="Y158" s="116">
        <f>ROUND(SUM(Q158:W158)/INVOICE!$I$5,2)</f>
        <v>5.39</v>
      </c>
      <c r="AA158" s="38" t="s">
        <v>2578</v>
      </c>
      <c r="AB158" s="38" t="s">
        <v>93</v>
      </c>
      <c r="AC158" s="38" t="s">
        <v>2579</v>
      </c>
      <c r="AD158" s="38" t="s">
        <v>2890</v>
      </c>
      <c r="AE158" s="38" t="s">
        <v>2891</v>
      </c>
      <c r="AF158" s="38" t="s">
        <v>2892</v>
      </c>
      <c r="AG158" s="38" t="s">
        <v>2893</v>
      </c>
      <c r="AH158" s="38" t="s">
        <v>61</v>
      </c>
      <c r="AI158" s="38">
        <v>1</v>
      </c>
      <c r="AJ158" s="38">
        <v>0.75</v>
      </c>
      <c r="AK158" s="38">
        <v>1.5</v>
      </c>
      <c r="AL158" s="38">
        <v>1.5</v>
      </c>
      <c r="AM158" s="38" t="s">
        <v>204</v>
      </c>
      <c r="AN158" s="38">
        <v>141.37</v>
      </c>
      <c r="AO158" s="38" t="s">
        <v>62</v>
      </c>
      <c r="AP158" s="38" t="s">
        <v>62</v>
      </c>
      <c r="AQ158" s="38" t="s">
        <v>62</v>
      </c>
      <c r="AR158" s="38" t="s">
        <v>62</v>
      </c>
      <c r="AS158" s="38" t="s">
        <v>62</v>
      </c>
      <c r="AT158" s="38" t="s">
        <v>2212</v>
      </c>
      <c r="AU158" s="38" t="s">
        <v>2591</v>
      </c>
      <c r="AV158" s="38" t="s">
        <v>2213</v>
      </c>
      <c r="AW158" s="38" t="s">
        <v>61</v>
      </c>
      <c r="AX158" s="38" t="s">
        <v>63</v>
      </c>
      <c r="AY158" s="39" t="s">
        <v>2894</v>
      </c>
      <c r="AZ158" s="38" t="s">
        <v>2895</v>
      </c>
      <c r="BA158" s="39" t="s">
        <v>2895</v>
      </c>
      <c r="BB158" s="38" t="s">
        <v>196</v>
      </c>
      <c r="BC158" s="38" t="s">
        <v>197</v>
      </c>
      <c r="BD158" s="38" t="s">
        <v>94</v>
      </c>
      <c r="BE158" s="38" t="s">
        <v>407</v>
      </c>
      <c r="BF158" s="38" t="s">
        <v>64</v>
      </c>
      <c r="BG158" s="38" t="s">
        <v>61</v>
      </c>
      <c r="BH158" s="38" t="s">
        <v>648</v>
      </c>
    </row>
    <row r="159" spans="2:60" x14ac:dyDescent="0.3">
      <c r="B159" s="55">
        <f t="shared" si="44"/>
        <v>155</v>
      </c>
      <c r="C159" s="55" t="str">
        <f t="shared" si="45"/>
        <v>NRT</v>
      </c>
      <c r="D159" s="55" t="str">
        <f t="shared" si="42"/>
        <v>2025-09-05</v>
      </c>
      <c r="E159" s="55" t="str">
        <f t="shared" si="52"/>
        <v>82020038060</v>
      </c>
      <c r="F159" s="55" t="str">
        <f t="shared" si="53"/>
        <v>PJP022700714</v>
      </c>
      <c r="G159" s="53" t="str">
        <f t="shared" si="54"/>
        <v>최재희</v>
      </c>
      <c r="H159" s="53" t="str">
        <f t="shared" si="55"/>
        <v>간이(Simple)</v>
      </c>
      <c r="I159" s="62">
        <f t="shared" si="56"/>
        <v>234.5</v>
      </c>
      <c r="J159" s="53" t="str">
        <f t="shared" si="46"/>
        <v>WUS CORPORATION (BRCH USA)</v>
      </c>
      <c r="K159" s="55">
        <f t="shared" si="57"/>
        <v>1</v>
      </c>
      <c r="L159" s="54">
        <f t="shared" si="58"/>
        <v>0.65</v>
      </c>
      <c r="M159" s="54">
        <f t="shared" si="59"/>
        <v>4.4000000000000004</v>
      </c>
      <c r="N159" s="54">
        <f t="shared" si="60"/>
        <v>4.4000000000000004</v>
      </c>
      <c r="O159" s="54">
        <f t="shared" si="47"/>
        <v>1</v>
      </c>
      <c r="P159" s="55" t="str">
        <f t="shared" si="48"/>
        <v>516272836214</v>
      </c>
      <c r="Q159" s="70">
        <f t="shared" si="49"/>
        <v>7520</v>
      </c>
      <c r="R159" s="58">
        <v>0</v>
      </c>
      <c r="S159" s="57">
        <f t="shared" si="43"/>
        <v>0</v>
      </c>
      <c r="T159" s="58">
        <v>0</v>
      </c>
      <c r="U159" s="58">
        <f>(IF(VLOOKUP(VLOOKUP(AN159,MAPPING!$B$16:$D$21,2,1),MAPPING!$C$16:$E$21,2,0)=7000,0,VLOOKUP(VLOOKUP(AN159,MAPPING!$B$16:$D$21,2,1),MAPPING!$C$16:$E$21,2,0)))</f>
        <v>0</v>
      </c>
      <c r="V159" s="58">
        <f>(K159*VLOOKUP(N159/K159,MAPPING!$B$23:$D$30,3,10))</f>
        <v>500</v>
      </c>
      <c r="W159" s="58">
        <f t="shared" si="50"/>
        <v>0</v>
      </c>
      <c r="X159" s="58">
        <f t="shared" si="51"/>
        <v>8020</v>
      </c>
      <c r="Y159" s="116">
        <f>ROUND(SUM(Q159:W159)/INVOICE!$I$5,2)</f>
        <v>5.75</v>
      </c>
      <c r="AA159" s="38" t="s">
        <v>2578</v>
      </c>
      <c r="AB159" s="38" t="s">
        <v>93</v>
      </c>
      <c r="AC159" s="38" t="s">
        <v>2579</v>
      </c>
      <c r="AD159" s="38" t="s">
        <v>2896</v>
      </c>
      <c r="AE159" s="38" t="s">
        <v>2897</v>
      </c>
      <c r="AF159" s="38" t="s">
        <v>2898</v>
      </c>
      <c r="AG159" s="38" t="s">
        <v>2899</v>
      </c>
      <c r="AH159" s="38" t="s">
        <v>61</v>
      </c>
      <c r="AI159" s="38">
        <v>1</v>
      </c>
      <c r="AJ159" s="38">
        <v>0.65</v>
      </c>
      <c r="AK159" s="38">
        <v>4.4000000000000004</v>
      </c>
      <c r="AL159" s="38">
        <v>4.4000000000000004</v>
      </c>
      <c r="AM159" s="38" t="s">
        <v>65</v>
      </c>
      <c r="AN159" s="38">
        <v>234.5</v>
      </c>
      <c r="AO159" s="38" t="s">
        <v>62</v>
      </c>
      <c r="AP159" s="38" t="s">
        <v>62</v>
      </c>
      <c r="AQ159" s="38" t="s">
        <v>62</v>
      </c>
      <c r="AR159" s="38" t="s">
        <v>62</v>
      </c>
      <c r="AS159" s="38" t="s">
        <v>62</v>
      </c>
      <c r="AT159" s="38" t="s">
        <v>2212</v>
      </c>
      <c r="AU159" s="38" t="s">
        <v>2591</v>
      </c>
      <c r="AV159" s="38" t="s">
        <v>2213</v>
      </c>
      <c r="AW159" s="38" t="s">
        <v>61</v>
      </c>
      <c r="AX159" s="38" t="s">
        <v>63</v>
      </c>
      <c r="AY159" s="39" t="s">
        <v>2900</v>
      </c>
      <c r="AZ159" s="38" t="s">
        <v>2901</v>
      </c>
      <c r="BA159" s="39" t="s">
        <v>2901</v>
      </c>
      <c r="BB159" s="38" t="s">
        <v>196</v>
      </c>
      <c r="BC159" s="38" t="s">
        <v>197</v>
      </c>
      <c r="BD159" s="38" t="s">
        <v>94</v>
      </c>
      <c r="BE159" s="38" t="s">
        <v>407</v>
      </c>
      <c r="BF159" s="38" t="s">
        <v>64</v>
      </c>
      <c r="BG159" s="38" t="s">
        <v>61</v>
      </c>
      <c r="BH159" s="38" t="s">
        <v>648</v>
      </c>
    </row>
    <row r="160" spans="2:60" x14ac:dyDescent="0.3">
      <c r="B160" s="55">
        <f t="shared" si="44"/>
        <v>156</v>
      </c>
      <c r="C160" s="55" t="str">
        <f t="shared" si="45"/>
        <v>NRT</v>
      </c>
      <c r="D160" s="55" t="str">
        <f t="shared" si="42"/>
        <v>2025-09-05</v>
      </c>
      <c r="E160" s="55" t="str">
        <f t="shared" si="52"/>
        <v>82020038060</v>
      </c>
      <c r="F160" s="55" t="str">
        <f t="shared" si="53"/>
        <v>PJP022700713</v>
      </c>
      <c r="G160" s="53" t="str">
        <f t="shared" si="54"/>
        <v>강한구</v>
      </c>
      <c r="H160" s="53" t="str">
        <f t="shared" si="55"/>
        <v>간이(Simple)</v>
      </c>
      <c r="I160" s="62">
        <f t="shared" si="56"/>
        <v>234.5</v>
      </c>
      <c r="J160" s="53" t="str">
        <f t="shared" si="46"/>
        <v>WUS CORPORATION (BRCH USA)</v>
      </c>
      <c r="K160" s="55">
        <f t="shared" si="57"/>
        <v>1</v>
      </c>
      <c r="L160" s="54">
        <f t="shared" si="58"/>
        <v>0.8</v>
      </c>
      <c r="M160" s="54">
        <f t="shared" si="59"/>
        <v>5.2</v>
      </c>
      <c r="N160" s="54">
        <f t="shared" si="60"/>
        <v>5.5</v>
      </c>
      <c r="O160" s="54">
        <f t="shared" si="47"/>
        <v>1</v>
      </c>
      <c r="P160" s="55" t="str">
        <f t="shared" si="48"/>
        <v>516272836203</v>
      </c>
      <c r="Q160" s="70">
        <f t="shared" si="49"/>
        <v>7520</v>
      </c>
      <c r="R160" s="58">
        <v>0</v>
      </c>
      <c r="S160" s="57">
        <f t="shared" si="43"/>
        <v>0</v>
      </c>
      <c r="T160" s="58">
        <v>0</v>
      </c>
      <c r="U160" s="58">
        <f>(IF(VLOOKUP(VLOOKUP(AN160,MAPPING!$B$16:$D$21,2,1),MAPPING!$C$16:$E$21,2,0)=7000,0,VLOOKUP(VLOOKUP(AN160,MAPPING!$B$16:$D$21,2,1),MAPPING!$C$16:$E$21,2,0)))</f>
        <v>0</v>
      </c>
      <c r="V160" s="58">
        <f>(K160*VLOOKUP(N160/K160,MAPPING!$B$23:$D$30,3,10))</f>
        <v>1000</v>
      </c>
      <c r="W160" s="58">
        <f t="shared" si="50"/>
        <v>0</v>
      </c>
      <c r="X160" s="58">
        <f t="shared" si="51"/>
        <v>8520</v>
      </c>
      <c r="Y160" s="116">
        <f>ROUND(SUM(Q160:W160)/INVOICE!$I$5,2)</f>
        <v>6.11</v>
      </c>
      <c r="AA160" s="38" t="s">
        <v>2578</v>
      </c>
      <c r="AB160" s="38" t="s">
        <v>93</v>
      </c>
      <c r="AC160" s="38" t="s">
        <v>2579</v>
      </c>
      <c r="AD160" s="38" t="s">
        <v>2902</v>
      </c>
      <c r="AE160" s="38" t="s">
        <v>2903</v>
      </c>
      <c r="AF160" s="38" t="s">
        <v>2904</v>
      </c>
      <c r="AG160" s="38" t="s">
        <v>2905</v>
      </c>
      <c r="AH160" s="38" t="s">
        <v>61</v>
      </c>
      <c r="AI160" s="38">
        <v>1</v>
      </c>
      <c r="AJ160" s="38">
        <v>0.8</v>
      </c>
      <c r="AK160" s="38">
        <v>5.2</v>
      </c>
      <c r="AL160" s="38">
        <v>5.5</v>
      </c>
      <c r="AM160" s="38" t="s">
        <v>65</v>
      </c>
      <c r="AN160" s="38">
        <v>234.5</v>
      </c>
      <c r="AO160" s="38" t="s">
        <v>62</v>
      </c>
      <c r="AP160" s="38" t="s">
        <v>62</v>
      </c>
      <c r="AQ160" s="38" t="s">
        <v>62</v>
      </c>
      <c r="AR160" s="38" t="s">
        <v>62</v>
      </c>
      <c r="AS160" s="38" t="s">
        <v>62</v>
      </c>
      <c r="AT160" s="38" t="s">
        <v>2212</v>
      </c>
      <c r="AU160" s="38" t="s">
        <v>2591</v>
      </c>
      <c r="AV160" s="38" t="s">
        <v>2213</v>
      </c>
      <c r="AW160" s="38" t="s">
        <v>61</v>
      </c>
      <c r="AX160" s="38" t="s">
        <v>63</v>
      </c>
      <c r="AY160" s="39" t="s">
        <v>2906</v>
      </c>
      <c r="AZ160" s="38" t="s">
        <v>2907</v>
      </c>
      <c r="BA160" s="39" t="s">
        <v>2907</v>
      </c>
      <c r="BB160" s="38" t="s">
        <v>196</v>
      </c>
      <c r="BC160" s="38" t="s">
        <v>197</v>
      </c>
      <c r="BD160" s="38" t="s">
        <v>94</v>
      </c>
      <c r="BE160" s="38" t="s">
        <v>407</v>
      </c>
      <c r="BF160" s="38" t="s">
        <v>64</v>
      </c>
      <c r="BG160" s="38" t="s">
        <v>61</v>
      </c>
      <c r="BH160" s="38" t="s">
        <v>648</v>
      </c>
    </row>
    <row r="161" spans="2:60" x14ac:dyDescent="0.3">
      <c r="B161" s="55">
        <f t="shared" si="44"/>
        <v>157</v>
      </c>
      <c r="C161" s="55" t="str">
        <f t="shared" si="45"/>
        <v>NRT</v>
      </c>
      <c r="D161" s="55" t="str">
        <f t="shared" si="42"/>
        <v>2025-09-05</v>
      </c>
      <c r="E161" s="55" t="str">
        <f t="shared" si="52"/>
        <v>82020038060</v>
      </c>
      <c r="F161" s="55" t="str">
        <f t="shared" si="53"/>
        <v>PJP022700712</v>
      </c>
      <c r="G161" s="53" t="str">
        <f t="shared" si="54"/>
        <v>박상규</v>
      </c>
      <c r="H161" s="53" t="str">
        <f t="shared" si="55"/>
        <v>간이(Simple)</v>
      </c>
      <c r="I161" s="62">
        <f t="shared" si="56"/>
        <v>234.5</v>
      </c>
      <c r="J161" s="53" t="str">
        <f t="shared" si="46"/>
        <v>WUS CORPORATION (BRCH USA)</v>
      </c>
      <c r="K161" s="55">
        <f t="shared" si="57"/>
        <v>1</v>
      </c>
      <c r="L161" s="54">
        <f t="shared" si="58"/>
        <v>0.65</v>
      </c>
      <c r="M161" s="54">
        <f t="shared" si="59"/>
        <v>3.8</v>
      </c>
      <c r="N161" s="54">
        <f t="shared" si="60"/>
        <v>3.8</v>
      </c>
      <c r="O161" s="54">
        <f t="shared" si="47"/>
        <v>1</v>
      </c>
      <c r="P161" s="55" t="str">
        <f t="shared" si="48"/>
        <v>516272836192</v>
      </c>
      <c r="Q161" s="70">
        <f t="shared" si="49"/>
        <v>7520</v>
      </c>
      <c r="R161" s="58">
        <v>0</v>
      </c>
      <c r="S161" s="57">
        <f t="shared" si="43"/>
        <v>0</v>
      </c>
      <c r="T161" s="58">
        <v>0</v>
      </c>
      <c r="U161" s="58">
        <f>(IF(VLOOKUP(VLOOKUP(AN161,MAPPING!$B$16:$D$21,2,1),MAPPING!$C$16:$E$21,2,0)=7000,0,VLOOKUP(VLOOKUP(AN161,MAPPING!$B$16:$D$21,2,1),MAPPING!$C$16:$E$21,2,0)))</f>
        <v>0</v>
      </c>
      <c r="V161" s="58">
        <f>(K161*VLOOKUP(N161/K161,MAPPING!$B$23:$D$30,3,10))</f>
        <v>500</v>
      </c>
      <c r="W161" s="58">
        <f t="shared" si="50"/>
        <v>0</v>
      </c>
      <c r="X161" s="58">
        <f t="shared" si="51"/>
        <v>8020</v>
      </c>
      <c r="Y161" s="116">
        <f>ROUND(SUM(Q161:W161)/INVOICE!$I$5,2)</f>
        <v>5.75</v>
      </c>
      <c r="AA161" s="38" t="s">
        <v>2578</v>
      </c>
      <c r="AB161" s="38" t="s">
        <v>93</v>
      </c>
      <c r="AC161" s="38" t="s">
        <v>2579</v>
      </c>
      <c r="AD161" s="38" t="s">
        <v>2908</v>
      </c>
      <c r="AE161" s="38" t="s">
        <v>2909</v>
      </c>
      <c r="AF161" s="38" t="s">
        <v>2910</v>
      </c>
      <c r="AG161" s="38" t="s">
        <v>2911</v>
      </c>
      <c r="AH161" s="38" t="s">
        <v>61</v>
      </c>
      <c r="AI161" s="38">
        <v>1</v>
      </c>
      <c r="AJ161" s="38">
        <v>0.65</v>
      </c>
      <c r="AK161" s="38">
        <v>3.8</v>
      </c>
      <c r="AL161" s="38">
        <v>3.8</v>
      </c>
      <c r="AM161" s="38" t="s">
        <v>65</v>
      </c>
      <c r="AN161" s="38">
        <v>234.5</v>
      </c>
      <c r="AO161" s="38" t="s">
        <v>62</v>
      </c>
      <c r="AP161" s="38" t="s">
        <v>62</v>
      </c>
      <c r="AQ161" s="38" t="s">
        <v>62</v>
      </c>
      <c r="AR161" s="38" t="s">
        <v>61</v>
      </c>
      <c r="AS161" s="38" t="s">
        <v>62</v>
      </c>
      <c r="AT161" s="38" t="s">
        <v>2212</v>
      </c>
      <c r="AU161" s="38" t="s">
        <v>2591</v>
      </c>
      <c r="AV161" s="38" t="s">
        <v>2213</v>
      </c>
      <c r="AW161" s="38" t="s">
        <v>61</v>
      </c>
      <c r="AX161" s="38" t="s">
        <v>63</v>
      </c>
      <c r="AY161" s="39" t="s">
        <v>2912</v>
      </c>
      <c r="AZ161" s="38" t="s">
        <v>2913</v>
      </c>
      <c r="BA161" s="39" t="s">
        <v>2913</v>
      </c>
      <c r="BB161" s="38" t="s">
        <v>196</v>
      </c>
      <c r="BC161" s="38" t="s">
        <v>197</v>
      </c>
      <c r="BD161" s="38" t="s">
        <v>94</v>
      </c>
      <c r="BE161" s="38" t="s">
        <v>407</v>
      </c>
      <c r="BF161" s="38" t="s">
        <v>64</v>
      </c>
      <c r="BG161" s="38" t="s">
        <v>61</v>
      </c>
      <c r="BH161" s="38" t="s">
        <v>648</v>
      </c>
    </row>
    <row r="162" spans="2:60" x14ac:dyDescent="0.3">
      <c r="B162" s="55">
        <f t="shared" si="44"/>
        <v>158</v>
      </c>
      <c r="C162" s="55" t="str">
        <f t="shared" si="45"/>
        <v>NRT</v>
      </c>
      <c r="D162" s="55" t="str">
        <f t="shared" si="42"/>
        <v>2025-09-05</v>
      </c>
      <c r="E162" s="55" t="str">
        <f t="shared" si="52"/>
        <v>82020038060</v>
      </c>
      <c r="F162" s="55" t="str">
        <f t="shared" si="53"/>
        <v>PJP022700711</v>
      </c>
      <c r="G162" s="53" t="str">
        <f t="shared" si="54"/>
        <v>황호빈</v>
      </c>
      <c r="H162" s="53" t="str">
        <f t="shared" si="55"/>
        <v>간이(Simple)</v>
      </c>
      <c r="I162" s="62">
        <f t="shared" si="56"/>
        <v>234.5</v>
      </c>
      <c r="J162" s="53" t="str">
        <f t="shared" si="46"/>
        <v>WUS CORPORATION (BRCH USA)</v>
      </c>
      <c r="K162" s="55">
        <f t="shared" si="57"/>
        <v>1</v>
      </c>
      <c r="L162" s="54">
        <f t="shared" si="58"/>
        <v>0.6</v>
      </c>
      <c r="M162" s="54">
        <f t="shared" si="59"/>
        <v>0.1</v>
      </c>
      <c r="N162" s="54">
        <f t="shared" si="60"/>
        <v>0.6</v>
      </c>
      <c r="O162" s="54">
        <f t="shared" si="47"/>
        <v>1</v>
      </c>
      <c r="P162" s="55" t="str">
        <f t="shared" si="48"/>
        <v>516272836181</v>
      </c>
      <c r="Q162" s="70">
        <f t="shared" si="49"/>
        <v>7520</v>
      </c>
      <c r="R162" s="58">
        <v>0</v>
      </c>
      <c r="S162" s="57">
        <f t="shared" si="43"/>
        <v>0</v>
      </c>
      <c r="T162" s="58">
        <v>0</v>
      </c>
      <c r="U162" s="58">
        <f>(IF(VLOOKUP(VLOOKUP(AN162,MAPPING!$B$16:$D$21,2,1),MAPPING!$C$16:$E$21,2,0)=7000,0,VLOOKUP(VLOOKUP(AN162,MAPPING!$B$16:$D$21,2,1),MAPPING!$C$16:$E$21,2,0)))</f>
        <v>0</v>
      </c>
      <c r="V162" s="58">
        <f>(K162*VLOOKUP(N162/K162,MAPPING!$B$23:$D$30,3,10))</f>
        <v>0</v>
      </c>
      <c r="W162" s="58">
        <f t="shared" si="50"/>
        <v>0</v>
      </c>
      <c r="X162" s="58">
        <f t="shared" si="51"/>
        <v>7520</v>
      </c>
      <c r="Y162" s="116">
        <f>ROUND(SUM(Q162:W162)/INVOICE!$I$5,2)</f>
        <v>5.39</v>
      </c>
      <c r="AA162" s="38" t="s">
        <v>2578</v>
      </c>
      <c r="AB162" s="38" t="s">
        <v>93</v>
      </c>
      <c r="AC162" s="38" t="s">
        <v>2579</v>
      </c>
      <c r="AD162" s="38" t="s">
        <v>2914</v>
      </c>
      <c r="AE162" s="38" t="s">
        <v>2915</v>
      </c>
      <c r="AF162" s="38" t="s">
        <v>2916</v>
      </c>
      <c r="AG162" s="38" t="s">
        <v>2917</v>
      </c>
      <c r="AH162" s="38" t="s">
        <v>61</v>
      </c>
      <c r="AI162" s="38">
        <v>1</v>
      </c>
      <c r="AJ162" s="38">
        <v>0.6</v>
      </c>
      <c r="AK162" s="38">
        <v>0.1</v>
      </c>
      <c r="AL162" s="38">
        <v>0.6</v>
      </c>
      <c r="AM162" s="38" t="s">
        <v>65</v>
      </c>
      <c r="AN162" s="38">
        <v>234.5</v>
      </c>
      <c r="AO162" s="38" t="s">
        <v>62</v>
      </c>
      <c r="AP162" s="38" t="s">
        <v>62</v>
      </c>
      <c r="AQ162" s="38" t="s">
        <v>62</v>
      </c>
      <c r="AR162" s="38" t="s">
        <v>62</v>
      </c>
      <c r="AS162" s="38" t="s">
        <v>62</v>
      </c>
      <c r="AT162" s="38" t="s">
        <v>2212</v>
      </c>
      <c r="AU162" s="38" t="s">
        <v>2591</v>
      </c>
      <c r="AV162" s="38" t="s">
        <v>2213</v>
      </c>
      <c r="AW162" s="38" t="s">
        <v>61</v>
      </c>
      <c r="AX162" s="38" t="s">
        <v>63</v>
      </c>
      <c r="AY162" s="39" t="s">
        <v>2918</v>
      </c>
      <c r="AZ162" s="38" t="s">
        <v>2919</v>
      </c>
      <c r="BA162" s="39" t="s">
        <v>2919</v>
      </c>
      <c r="BB162" s="38" t="s">
        <v>196</v>
      </c>
      <c r="BC162" s="38" t="s">
        <v>197</v>
      </c>
      <c r="BD162" s="38" t="s">
        <v>94</v>
      </c>
      <c r="BE162" s="38" t="s">
        <v>407</v>
      </c>
      <c r="BF162" s="38" t="s">
        <v>64</v>
      </c>
      <c r="BG162" s="38" t="s">
        <v>61</v>
      </c>
      <c r="BH162" s="38" t="s">
        <v>648</v>
      </c>
    </row>
    <row r="163" spans="2:60" x14ac:dyDescent="0.3">
      <c r="B163" s="55">
        <f t="shared" si="44"/>
        <v>159</v>
      </c>
      <c r="C163" s="55" t="str">
        <f t="shared" si="45"/>
        <v>NRT</v>
      </c>
      <c r="D163" s="55" t="str">
        <f t="shared" si="42"/>
        <v>2025-09-05</v>
      </c>
      <c r="E163" s="55" t="str">
        <f t="shared" si="52"/>
        <v>82020038060</v>
      </c>
      <c r="F163" s="55" t="str">
        <f t="shared" si="53"/>
        <v>PJP022700710</v>
      </c>
      <c r="G163" s="53" t="str">
        <f t="shared" si="54"/>
        <v>정혁채</v>
      </c>
      <c r="H163" s="53" t="str">
        <f t="shared" si="55"/>
        <v>간이(Simple)</v>
      </c>
      <c r="I163" s="62">
        <f t="shared" si="56"/>
        <v>234.5</v>
      </c>
      <c r="J163" s="53" t="str">
        <f t="shared" si="46"/>
        <v>WUS CORPORATION (BRCH USA)</v>
      </c>
      <c r="K163" s="55">
        <f t="shared" si="57"/>
        <v>1</v>
      </c>
      <c r="L163" s="54">
        <f t="shared" si="58"/>
        <v>0.7</v>
      </c>
      <c r="M163" s="54">
        <f t="shared" si="59"/>
        <v>3.8</v>
      </c>
      <c r="N163" s="54">
        <f t="shared" si="60"/>
        <v>3.8</v>
      </c>
      <c r="O163" s="54">
        <f t="shared" si="47"/>
        <v>1</v>
      </c>
      <c r="P163" s="55" t="str">
        <f t="shared" si="48"/>
        <v>516272836170</v>
      </c>
      <c r="Q163" s="70">
        <f t="shared" si="49"/>
        <v>7520</v>
      </c>
      <c r="R163" s="58">
        <v>0</v>
      </c>
      <c r="S163" s="57">
        <f t="shared" si="43"/>
        <v>0</v>
      </c>
      <c r="T163" s="58">
        <v>0</v>
      </c>
      <c r="U163" s="58">
        <f>(IF(VLOOKUP(VLOOKUP(AN163,MAPPING!$B$16:$D$21,2,1),MAPPING!$C$16:$E$21,2,0)=7000,0,VLOOKUP(VLOOKUP(AN163,MAPPING!$B$16:$D$21,2,1),MAPPING!$C$16:$E$21,2,0)))</f>
        <v>0</v>
      </c>
      <c r="V163" s="58">
        <f>(K163*VLOOKUP(N163/K163,MAPPING!$B$23:$D$30,3,10))</f>
        <v>500</v>
      </c>
      <c r="W163" s="58">
        <f t="shared" si="50"/>
        <v>0</v>
      </c>
      <c r="X163" s="58">
        <f t="shared" si="51"/>
        <v>8020</v>
      </c>
      <c r="Y163" s="116">
        <f>ROUND(SUM(Q163:W163)/INVOICE!$I$5,2)</f>
        <v>5.75</v>
      </c>
      <c r="AA163" s="38" t="s">
        <v>2578</v>
      </c>
      <c r="AB163" s="38" t="s">
        <v>93</v>
      </c>
      <c r="AC163" s="38" t="s">
        <v>2579</v>
      </c>
      <c r="AD163" s="38" t="s">
        <v>2920</v>
      </c>
      <c r="AE163" s="38" t="s">
        <v>2921</v>
      </c>
      <c r="AF163" s="38" t="s">
        <v>2922</v>
      </c>
      <c r="AG163" s="38" t="s">
        <v>2923</v>
      </c>
      <c r="AH163" s="38" t="s">
        <v>61</v>
      </c>
      <c r="AI163" s="38">
        <v>1</v>
      </c>
      <c r="AJ163" s="38">
        <v>0.7</v>
      </c>
      <c r="AK163" s="38">
        <v>3.8</v>
      </c>
      <c r="AL163" s="38">
        <v>3.8</v>
      </c>
      <c r="AM163" s="38" t="s">
        <v>65</v>
      </c>
      <c r="AN163" s="38">
        <v>234.5</v>
      </c>
      <c r="AO163" s="38" t="s">
        <v>62</v>
      </c>
      <c r="AP163" s="38" t="s">
        <v>62</v>
      </c>
      <c r="AQ163" s="38" t="s">
        <v>62</v>
      </c>
      <c r="AR163" s="38" t="s">
        <v>62</v>
      </c>
      <c r="AS163" s="38" t="s">
        <v>62</v>
      </c>
      <c r="AT163" s="38" t="s">
        <v>2212</v>
      </c>
      <c r="AU163" s="38" t="s">
        <v>2591</v>
      </c>
      <c r="AV163" s="38" t="s">
        <v>2213</v>
      </c>
      <c r="AW163" s="38" t="s">
        <v>61</v>
      </c>
      <c r="AX163" s="38" t="s">
        <v>63</v>
      </c>
      <c r="AY163" s="39" t="s">
        <v>2924</v>
      </c>
      <c r="AZ163" s="38" t="s">
        <v>2925</v>
      </c>
      <c r="BA163" s="39" t="s">
        <v>2925</v>
      </c>
      <c r="BB163" s="38" t="s">
        <v>196</v>
      </c>
      <c r="BC163" s="38" t="s">
        <v>197</v>
      </c>
      <c r="BD163" s="38" t="s">
        <v>94</v>
      </c>
      <c r="BE163" s="38" t="s">
        <v>407</v>
      </c>
      <c r="BF163" s="38" t="s">
        <v>64</v>
      </c>
      <c r="BG163" s="38" t="s">
        <v>61</v>
      </c>
      <c r="BH163" s="38" t="s">
        <v>648</v>
      </c>
    </row>
    <row r="164" spans="2:60" x14ac:dyDescent="0.3">
      <c r="B164" s="55">
        <f t="shared" si="44"/>
        <v>160</v>
      </c>
      <c r="C164" s="55" t="str">
        <f t="shared" si="45"/>
        <v>NRT</v>
      </c>
      <c r="D164" s="55" t="str">
        <f t="shared" si="42"/>
        <v>2025-09-05</v>
      </c>
      <c r="E164" s="55" t="str">
        <f t="shared" si="52"/>
        <v>82020038060</v>
      </c>
      <c r="F164" s="55" t="str">
        <f t="shared" si="53"/>
        <v>PJP022700685</v>
      </c>
      <c r="G164" s="53" t="str">
        <f t="shared" si="54"/>
        <v>신윤철</v>
      </c>
      <c r="H164" s="53" t="str">
        <f t="shared" si="55"/>
        <v>목록(Manifest)</v>
      </c>
      <c r="I164" s="62">
        <f t="shared" si="56"/>
        <v>46.77</v>
      </c>
      <c r="J164" s="53" t="str">
        <f t="shared" si="46"/>
        <v>JAVIS _MODUBUY (BRCH USA)</v>
      </c>
      <c r="K164" s="55">
        <f t="shared" si="57"/>
        <v>1</v>
      </c>
      <c r="L164" s="54">
        <f t="shared" si="58"/>
        <v>1.2</v>
      </c>
      <c r="M164" s="54">
        <f t="shared" si="59"/>
        <v>1</v>
      </c>
      <c r="N164" s="54">
        <f t="shared" si="60"/>
        <v>1.2</v>
      </c>
      <c r="O164" s="54">
        <f t="shared" si="47"/>
        <v>1.5</v>
      </c>
      <c r="P164" s="55" t="str">
        <f t="shared" si="48"/>
        <v>516272835912</v>
      </c>
      <c r="Q164" s="70">
        <f t="shared" si="49"/>
        <v>8530</v>
      </c>
      <c r="R164" s="58">
        <v>0</v>
      </c>
      <c r="S164" s="57">
        <f t="shared" si="43"/>
        <v>0</v>
      </c>
      <c r="T164" s="58">
        <v>0</v>
      </c>
      <c r="U164" s="58">
        <f>(IF(VLOOKUP(VLOOKUP(AN164,MAPPING!$B$16:$D$21,2,1),MAPPING!$C$16:$E$21,2,0)=7000,0,VLOOKUP(VLOOKUP(AN164,MAPPING!$B$16:$D$21,2,1),MAPPING!$C$16:$E$21,2,0)))</f>
        <v>0</v>
      </c>
      <c r="V164" s="58">
        <f>(K164*VLOOKUP(N164/K164,MAPPING!$B$23:$D$30,3,10))</f>
        <v>0</v>
      </c>
      <c r="W164" s="58">
        <f t="shared" si="50"/>
        <v>0</v>
      </c>
      <c r="X164" s="58">
        <f t="shared" si="51"/>
        <v>8530</v>
      </c>
      <c r="Y164" s="116">
        <f>ROUND(SUM(Q164:W164)/INVOICE!$I$5,2)</f>
        <v>6.12</v>
      </c>
      <c r="AA164" s="38" t="s">
        <v>2578</v>
      </c>
      <c r="AB164" s="38" t="s">
        <v>93</v>
      </c>
      <c r="AC164" s="38" t="s">
        <v>2579</v>
      </c>
      <c r="AD164" s="38" t="s">
        <v>2926</v>
      </c>
      <c r="AE164" s="38" t="s">
        <v>1963</v>
      </c>
      <c r="AF164" s="38" t="s">
        <v>1964</v>
      </c>
      <c r="AG164" s="38" t="s">
        <v>1965</v>
      </c>
      <c r="AH164" s="38" t="s">
        <v>61</v>
      </c>
      <c r="AI164" s="38">
        <v>1</v>
      </c>
      <c r="AJ164" s="38">
        <v>1.2</v>
      </c>
      <c r="AK164" s="38">
        <v>1</v>
      </c>
      <c r="AL164" s="38">
        <v>1.2</v>
      </c>
      <c r="AM164" s="38" t="s">
        <v>204</v>
      </c>
      <c r="AN164" s="38">
        <v>46.77</v>
      </c>
      <c r="AO164" s="38" t="s">
        <v>62</v>
      </c>
      <c r="AP164" s="38" t="s">
        <v>62</v>
      </c>
      <c r="AQ164" s="38" t="s">
        <v>62</v>
      </c>
      <c r="AR164" s="38" t="s">
        <v>62</v>
      </c>
      <c r="AS164" s="38" t="s">
        <v>62</v>
      </c>
      <c r="AT164" s="38" t="s">
        <v>1946</v>
      </c>
      <c r="AU164" s="38" t="s">
        <v>2584</v>
      </c>
      <c r="AV164" s="38" t="s">
        <v>1966</v>
      </c>
      <c r="AW164" s="38" t="s">
        <v>61</v>
      </c>
      <c r="AX164" s="38" t="s">
        <v>63</v>
      </c>
      <c r="AY164" s="39" t="s">
        <v>2927</v>
      </c>
      <c r="AZ164" s="38" t="s">
        <v>2928</v>
      </c>
      <c r="BA164" s="39" t="s">
        <v>2928</v>
      </c>
      <c r="BB164" s="38" t="s">
        <v>196</v>
      </c>
      <c r="BC164" s="38" t="s">
        <v>197</v>
      </c>
      <c r="BD164" s="38" t="s">
        <v>94</v>
      </c>
      <c r="BE164" s="38" t="s">
        <v>407</v>
      </c>
      <c r="BF164" s="38" t="s">
        <v>64</v>
      </c>
      <c r="BG164" s="38" t="s">
        <v>61</v>
      </c>
      <c r="BH164" s="38" t="s">
        <v>648</v>
      </c>
    </row>
    <row r="165" spans="2:60" x14ac:dyDescent="0.3">
      <c r="B165" s="55">
        <f t="shared" si="44"/>
        <v>161</v>
      </c>
      <c r="C165" s="55" t="str">
        <f t="shared" si="45"/>
        <v>NRT</v>
      </c>
      <c r="D165" s="55" t="str">
        <f t="shared" si="42"/>
        <v>2025-09-06</v>
      </c>
      <c r="E165" s="55" t="str">
        <f t="shared" si="52"/>
        <v>82020038071</v>
      </c>
      <c r="F165" s="55" t="str">
        <f t="shared" si="53"/>
        <v>PJP022700273</v>
      </c>
      <c r="G165" s="53" t="str">
        <f t="shared" si="54"/>
        <v>성호준</v>
      </c>
      <c r="H165" s="53" t="str">
        <f t="shared" si="55"/>
        <v>일반(목록배제,Normal-Manifest Exception)</v>
      </c>
      <c r="I165" s="62">
        <f t="shared" si="56"/>
        <v>140.65</v>
      </c>
      <c r="J165" s="53" t="str">
        <f t="shared" si="46"/>
        <v>BRCH USA</v>
      </c>
      <c r="K165" s="55">
        <f t="shared" si="57"/>
        <v>1</v>
      </c>
      <c r="L165" s="54">
        <f t="shared" si="58"/>
        <v>4.7</v>
      </c>
      <c r="M165" s="54">
        <f t="shared" si="59"/>
        <v>2.6</v>
      </c>
      <c r="N165" s="54">
        <f t="shared" si="60"/>
        <v>4.7</v>
      </c>
      <c r="O165" s="54">
        <f t="shared" si="47"/>
        <v>5</v>
      </c>
      <c r="P165" s="55" t="str">
        <f t="shared" si="48"/>
        <v>516272832714</v>
      </c>
      <c r="Q165" s="70">
        <f t="shared" si="49"/>
        <v>15600</v>
      </c>
      <c r="R165" s="58">
        <v>0</v>
      </c>
      <c r="S165" s="57">
        <f t="shared" si="43"/>
        <v>0</v>
      </c>
      <c r="T165" s="58">
        <v>0</v>
      </c>
      <c r="U165" s="58">
        <f>(IF(VLOOKUP(VLOOKUP(AN165,MAPPING!$B$16:$D$21,2,1),MAPPING!$C$16:$E$21,2,0)=7000,0,VLOOKUP(VLOOKUP(AN165,MAPPING!$B$16:$D$21,2,1),MAPPING!$C$16:$E$21,2,0)))</f>
        <v>0</v>
      </c>
      <c r="V165" s="58">
        <f>(K165*VLOOKUP(N165/K165,MAPPING!$B$23:$D$30,3,10))</f>
        <v>500</v>
      </c>
      <c r="W165" s="58">
        <f t="shared" si="50"/>
        <v>0</v>
      </c>
      <c r="X165" s="58">
        <f t="shared" si="51"/>
        <v>16100</v>
      </c>
      <c r="Y165" s="116">
        <f>ROUND(SUM(Q165:W165)/INVOICE!$I$5,2)</f>
        <v>11.55</v>
      </c>
      <c r="AA165" s="38" t="s">
        <v>2929</v>
      </c>
      <c r="AB165" s="38" t="s">
        <v>93</v>
      </c>
      <c r="AC165" s="38" t="s">
        <v>2930</v>
      </c>
      <c r="AD165" s="38" t="s">
        <v>2931</v>
      </c>
      <c r="AE165" s="38" t="s">
        <v>2932</v>
      </c>
      <c r="AF165" s="38" t="s">
        <v>2933</v>
      </c>
      <c r="AG165" s="38" t="s">
        <v>2934</v>
      </c>
      <c r="AH165" s="38" t="s">
        <v>61</v>
      </c>
      <c r="AI165" s="38">
        <v>1</v>
      </c>
      <c r="AJ165" s="38">
        <v>4.7</v>
      </c>
      <c r="AK165" s="38">
        <v>2.6</v>
      </c>
      <c r="AL165" s="38">
        <v>4.7</v>
      </c>
      <c r="AM165" s="38" t="s">
        <v>66</v>
      </c>
      <c r="AN165" s="38">
        <v>140.65</v>
      </c>
      <c r="AO165" s="38" t="s">
        <v>62</v>
      </c>
      <c r="AP165" s="38" t="s">
        <v>62</v>
      </c>
      <c r="AQ165" s="38" t="s">
        <v>62</v>
      </c>
      <c r="AR165" s="38" t="s">
        <v>62</v>
      </c>
      <c r="AS165" s="38" t="s">
        <v>62</v>
      </c>
      <c r="AT165" s="38" t="s">
        <v>1946</v>
      </c>
      <c r="AU165" s="38" t="s">
        <v>206</v>
      </c>
      <c r="AV165" s="38" t="s">
        <v>2935</v>
      </c>
      <c r="AW165" s="38" t="s">
        <v>61</v>
      </c>
      <c r="AX165" s="38" t="s">
        <v>63</v>
      </c>
      <c r="AY165" s="39" t="s">
        <v>2936</v>
      </c>
      <c r="AZ165" s="38" t="s">
        <v>2937</v>
      </c>
      <c r="BA165" s="39" t="s">
        <v>2937</v>
      </c>
      <c r="BB165" s="38" t="s">
        <v>196</v>
      </c>
      <c r="BC165" s="38" t="s">
        <v>2938</v>
      </c>
      <c r="BD165" s="38" t="s">
        <v>94</v>
      </c>
      <c r="BE165" s="38" t="s">
        <v>407</v>
      </c>
      <c r="BF165" s="38" t="s">
        <v>64</v>
      </c>
      <c r="BG165" s="38" t="s">
        <v>61</v>
      </c>
      <c r="BH165" s="38" t="s">
        <v>648</v>
      </c>
    </row>
    <row r="166" spans="2:60" x14ac:dyDescent="0.3">
      <c r="B166" s="55">
        <f t="shared" si="44"/>
        <v>162</v>
      </c>
      <c r="C166" s="55" t="str">
        <f t="shared" si="45"/>
        <v>NRT</v>
      </c>
      <c r="D166" s="55" t="str">
        <f t="shared" si="42"/>
        <v>2025-09-06</v>
      </c>
      <c r="E166" s="55" t="str">
        <f t="shared" si="52"/>
        <v>82020038071</v>
      </c>
      <c r="F166" s="55" t="str">
        <f t="shared" si="53"/>
        <v>PJP022700681</v>
      </c>
      <c r="G166" s="53" t="str">
        <f t="shared" si="54"/>
        <v>최민준</v>
      </c>
      <c r="H166" s="53" t="str">
        <f t="shared" si="55"/>
        <v>목록(Manifest)</v>
      </c>
      <c r="I166" s="62">
        <f t="shared" si="56"/>
        <v>36.22</v>
      </c>
      <c r="J166" s="53" t="str">
        <f t="shared" si="46"/>
        <v>KNEX (BRCH USA)</v>
      </c>
      <c r="K166" s="55">
        <f t="shared" si="57"/>
        <v>1</v>
      </c>
      <c r="L166" s="54">
        <f t="shared" si="58"/>
        <v>4.1500000000000004</v>
      </c>
      <c r="M166" s="54">
        <f t="shared" si="59"/>
        <v>9.6</v>
      </c>
      <c r="N166" s="54">
        <f t="shared" si="60"/>
        <v>10</v>
      </c>
      <c r="O166" s="54">
        <f t="shared" si="47"/>
        <v>4.5</v>
      </c>
      <c r="P166" s="55" t="str">
        <f t="shared" si="48"/>
        <v>516272835890</v>
      </c>
      <c r="Q166" s="70">
        <f t="shared" si="49"/>
        <v>14590</v>
      </c>
      <c r="R166" s="58">
        <v>0</v>
      </c>
      <c r="S166" s="57">
        <f t="shared" si="43"/>
        <v>0</v>
      </c>
      <c r="T166" s="58">
        <v>0</v>
      </c>
      <c r="U166" s="58">
        <f>(IF(VLOOKUP(VLOOKUP(AN166,MAPPING!$B$16:$D$21,2,1),MAPPING!$C$16:$E$21,2,0)=7000,0,VLOOKUP(VLOOKUP(AN166,MAPPING!$B$16:$D$21,2,1),MAPPING!$C$16:$E$21,2,0)))</f>
        <v>0</v>
      </c>
      <c r="V166" s="58">
        <f>(K166*VLOOKUP(N166/K166,MAPPING!$B$23:$D$30,3,10))</f>
        <v>1000</v>
      </c>
      <c r="W166" s="58">
        <f t="shared" si="50"/>
        <v>0</v>
      </c>
      <c r="X166" s="58">
        <f t="shared" si="51"/>
        <v>15590</v>
      </c>
      <c r="Y166" s="116">
        <f>ROUND(SUM(Q166:W166)/INVOICE!$I$5,2)</f>
        <v>11.18</v>
      </c>
      <c r="AA166" s="38" t="s">
        <v>2929</v>
      </c>
      <c r="AB166" s="38" t="s">
        <v>93</v>
      </c>
      <c r="AC166" s="38" t="s">
        <v>2930</v>
      </c>
      <c r="AD166" s="38" t="s">
        <v>2939</v>
      </c>
      <c r="AE166" s="38" t="s">
        <v>2940</v>
      </c>
      <c r="AF166" s="38" t="s">
        <v>2941</v>
      </c>
      <c r="AG166" s="38" t="s">
        <v>2942</v>
      </c>
      <c r="AH166" s="38" t="s">
        <v>61</v>
      </c>
      <c r="AI166" s="38">
        <v>1</v>
      </c>
      <c r="AJ166" s="38">
        <v>4.1500000000000004</v>
      </c>
      <c r="AK166" s="38">
        <v>9.6</v>
      </c>
      <c r="AL166" s="38">
        <v>10</v>
      </c>
      <c r="AM166" s="38" t="s">
        <v>204</v>
      </c>
      <c r="AN166" s="38">
        <v>36.22</v>
      </c>
      <c r="AO166" s="38" t="s">
        <v>62</v>
      </c>
      <c r="AP166" s="38" t="s">
        <v>62</v>
      </c>
      <c r="AQ166" s="38" t="s">
        <v>62</v>
      </c>
      <c r="AR166" s="38" t="s">
        <v>62</v>
      </c>
      <c r="AS166" s="38" t="s">
        <v>62</v>
      </c>
      <c r="AT166" s="38" t="s">
        <v>1946</v>
      </c>
      <c r="AU166" s="38" t="s">
        <v>2943</v>
      </c>
      <c r="AV166" s="38" t="s">
        <v>1966</v>
      </c>
      <c r="AW166" s="38" t="s">
        <v>61</v>
      </c>
      <c r="AX166" s="38" t="s">
        <v>63</v>
      </c>
      <c r="AY166" s="39" t="s">
        <v>2944</v>
      </c>
      <c r="AZ166" s="38" t="s">
        <v>2945</v>
      </c>
      <c r="BA166" s="39" t="s">
        <v>2945</v>
      </c>
      <c r="BB166" s="38" t="s">
        <v>196</v>
      </c>
      <c r="BC166" s="38" t="s">
        <v>2938</v>
      </c>
      <c r="BD166" s="38" t="s">
        <v>94</v>
      </c>
      <c r="BE166" s="38" t="s">
        <v>407</v>
      </c>
      <c r="BF166" s="38" t="s">
        <v>64</v>
      </c>
      <c r="BG166" s="38" t="s">
        <v>61</v>
      </c>
      <c r="BH166" s="38" t="s">
        <v>648</v>
      </c>
    </row>
    <row r="167" spans="2:60" x14ac:dyDescent="0.3">
      <c r="B167" s="55">
        <f t="shared" si="44"/>
        <v>163</v>
      </c>
      <c r="C167" s="55" t="str">
        <f t="shared" si="45"/>
        <v>NRT</v>
      </c>
      <c r="D167" s="55" t="str">
        <f t="shared" si="42"/>
        <v>2025-09-06</v>
      </c>
      <c r="E167" s="55" t="str">
        <f t="shared" si="52"/>
        <v>82020038071</v>
      </c>
      <c r="F167" s="55" t="str">
        <f t="shared" si="53"/>
        <v>PJP022700740</v>
      </c>
      <c r="G167" s="53" t="str">
        <f t="shared" si="54"/>
        <v>정채옥</v>
      </c>
      <c r="H167" s="53" t="str">
        <f t="shared" si="55"/>
        <v>목록(Manifest)</v>
      </c>
      <c r="I167" s="62">
        <f t="shared" si="56"/>
        <v>141.37</v>
      </c>
      <c r="J167" s="53" t="str">
        <f t="shared" si="46"/>
        <v>WUS CORPORATION (BRCH USA)</v>
      </c>
      <c r="K167" s="55">
        <f t="shared" si="57"/>
        <v>1</v>
      </c>
      <c r="L167" s="54">
        <f t="shared" si="58"/>
        <v>0.8</v>
      </c>
      <c r="M167" s="54">
        <f t="shared" si="59"/>
        <v>1.5</v>
      </c>
      <c r="N167" s="54">
        <f t="shared" si="60"/>
        <v>1.5</v>
      </c>
      <c r="O167" s="54">
        <f t="shared" si="47"/>
        <v>1</v>
      </c>
      <c r="P167" s="55" t="str">
        <f t="shared" si="48"/>
        <v>516272836461</v>
      </c>
      <c r="Q167" s="70">
        <f t="shared" si="49"/>
        <v>7520</v>
      </c>
      <c r="R167" s="58">
        <v>0</v>
      </c>
      <c r="S167" s="57">
        <f t="shared" si="43"/>
        <v>0</v>
      </c>
      <c r="T167" s="58">
        <v>0</v>
      </c>
      <c r="U167" s="58">
        <f>(IF(VLOOKUP(VLOOKUP(AN167,MAPPING!$B$16:$D$21,2,1),MAPPING!$C$16:$E$21,2,0)=7000,0,VLOOKUP(VLOOKUP(AN167,MAPPING!$B$16:$D$21,2,1),MAPPING!$C$16:$E$21,2,0)))</f>
        <v>0</v>
      </c>
      <c r="V167" s="58">
        <f>(K167*VLOOKUP(N167/K167,MAPPING!$B$23:$D$30,3,10))</f>
        <v>0</v>
      </c>
      <c r="W167" s="58">
        <f t="shared" si="50"/>
        <v>0</v>
      </c>
      <c r="X167" s="58">
        <f t="shared" si="51"/>
        <v>7520</v>
      </c>
      <c r="Y167" s="116">
        <f>ROUND(SUM(Q167:W167)/INVOICE!$I$5,2)</f>
        <v>5.39</v>
      </c>
      <c r="AA167" s="38" t="s">
        <v>2929</v>
      </c>
      <c r="AB167" s="38" t="s">
        <v>93</v>
      </c>
      <c r="AC167" s="38" t="s">
        <v>2930</v>
      </c>
      <c r="AD167" s="38" t="s">
        <v>2946</v>
      </c>
      <c r="AE167" s="38" t="s">
        <v>2947</v>
      </c>
      <c r="AF167" s="38" t="s">
        <v>2948</v>
      </c>
      <c r="AG167" s="38" t="s">
        <v>2949</v>
      </c>
      <c r="AH167" s="38" t="s">
        <v>61</v>
      </c>
      <c r="AI167" s="38">
        <v>1</v>
      </c>
      <c r="AJ167" s="38">
        <v>0.8</v>
      </c>
      <c r="AK167" s="38">
        <v>1.5</v>
      </c>
      <c r="AL167" s="38">
        <v>1.5</v>
      </c>
      <c r="AM167" s="38" t="s">
        <v>204</v>
      </c>
      <c r="AN167" s="38">
        <v>141.37</v>
      </c>
      <c r="AO167" s="38" t="s">
        <v>62</v>
      </c>
      <c r="AP167" s="38" t="s">
        <v>62</v>
      </c>
      <c r="AQ167" s="38" t="s">
        <v>62</v>
      </c>
      <c r="AR167" s="38" t="s">
        <v>62</v>
      </c>
      <c r="AS167" s="38" t="s">
        <v>62</v>
      </c>
      <c r="AT167" s="38" t="s">
        <v>2212</v>
      </c>
      <c r="AU167" s="38" t="s">
        <v>2591</v>
      </c>
      <c r="AV167" s="38" t="s">
        <v>2213</v>
      </c>
      <c r="AW167" s="38" t="s">
        <v>61</v>
      </c>
      <c r="AX167" s="38" t="s">
        <v>63</v>
      </c>
      <c r="AY167" s="39" t="s">
        <v>2950</v>
      </c>
      <c r="AZ167" s="38" t="s">
        <v>2951</v>
      </c>
      <c r="BA167" s="39" t="s">
        <v>2951</v>
      </c>
      <c r="BB167" s="38" t="s">
        <v>196</v>
      </c>
      <c r="BC167" s="38" t="s">
        <v>2938</v>
      </c>
      <c r="BD167" s="38" t="s">
        <v>94</v>
      </c>
      <c r="BE167" s="38" t="s">
        <v>407</v>
      </c>
      <c r="BF167" s="38" t="s">
        <v>64</v>
      </c>
      <c r="BG167" s="38" t="s">
        <v>61</v>
      </c>
      <c r="BH167" s="38" t="s">
        <v>648</v>
      </c>
    </row>
    <row r="168" spans="2:60" x14ac:dyDescent="0.3">
      <c r="B168" s="55">
        <f t="shared" si="44"/>
        <v>164</v>
      </c>
      <c r="C168" s="55" t="str">
        <f t="shared" si="45"/>
        <v>NRT</v>
      </c>
      <c r="D168" s="55" t="str">
        <f t="shared" si="42"/>
        <v>2025-09-06</v>
      </c>
      <c r="E168" s="55" t="str">
        <f t="shared" si="52"/>
        <v>82020038071</v>
      </c>
      <c r="F168" s="55" t="str">
        <f t="shared" si="53"/>
        <v>PJP022700739</v>
      </c>
      <c r="G168" s="53" t="str">
        <f t="shared" si="54"/>
        <v>이상균</v>
      </c>
      <c r="H168" s="53" t="str">
        <f t="shared" si="55"/>
        <v>목록(Manifest)</v>
      </c>
      <c r="I168" s="62">
        <f t="shared" si="56"/>
        <v>141.37</v>
      </c>
      <c r="J168" s="53" t="str">
        <f t="shared" si="46"/>
        <v>WUS CORPORATION (BRCH USA)</v>
      </c>
      <c r="K168" s="55">
        <f t="shared" si="57"/>
        <v>1</v>
      </c>
      <c r="L168" s="54">
        <f t="shared" si="58"/>
        <v>0.75</v>
      </c>
      <c r="M168" s="54">
        <f t="shared" si="59"/>
        <v>1.6</v>
      </c>
      <c r="N168" s="54">
        <f t="shared" si="60"/>
        <v>1.6</v>
      </c>
      <c r="O168" s="54">
        <f t="shared" si="47"/>
        <v>1</v>
      </c>
      <c r="P168" s="55" t="str">
        <f t="shared" si="48"/>
        <v>516272836450</v>
      </c>
      <c r="Q168" s="70">
        <f t="shared" si="49"/>
        <v>7520</v>
      </c>
      <c r="R168" s="58">
        <v>0</v>
      </c>
      <c r="S168" s="57">
        <f t="shared" si="43"/>
        <v>0</v>
      </c>
      <c r="T168" s="58">
        <v>0</v>
      </c>
      <c r="U168" s="58">
        <f>(IF(VLOOKUP(VLOOKUP(AN168,MAPPING!$B$16:$D$21,2,1),MAPPING!$C$16:$E$21,2,0)=7000,0,VLOOKUP(VLOOKUP(AN168,MAPPING!$B$16:$D$21,2,1),MAPPING!$C$16:$E$21,2,0)))</f>
        <v>0</v>
      </c>
      <c r="V168" s="58">
        <f>(K168*VLOOKUP(N168/K168,MAPPING!$B$23:$D$30,3,10))</f>
        <v>0</v>
      </c>
      <c r="W168" s="58">
        <f t="shared" si="50"/>
        <v>0</v>
      </c>
      <c r="X168" s="58">
        <f t="shared" si="51"/>
        <v>7520</v>
      </c>
      <c r="Y168" s="116">
        <f>ROUND(SUM(Q168:W168)/INVOICE!$I$5,2)</f>
        <v>5.39</v>
      </c>
      <c r="AA168" s="38" t="s">
        <v>2929</v>
      </c>
      <c r="AB168" s="38" t="s">
        <v>93</v>
      </c>
      <c r="AC168" s="38" t="s">
        <v>2930</v>
      </c>
      <c r="AD168" s="38" t="s">
        <v>2952</v>
      </c>
      <c r="AE168" s="38" t="s">
        <v>2826</v>
      </c>
      <c r="AF168" s="38" t="s">
        <v>2827</v>
      </c>
      <c r="AG168" s="38" t="s">
        <v>606</v>
      </c>
      <c r="AH168" s="38" t="s">
        <v>61</v>
      </c>
      <c r="AI168" s="38">
        <v>1</v>
      </c>
      <c r="AJ168" s="38">
        <v>0.75</v>
      </c>
      <c r="AK168" s="38">
        <v>1.6</v>
      </c>
      <c r="AL168" s="38">
        <v>1.6</v>
      </c>
      <c r="AM168" s="38" t="s">
        <v>204</v>
      </c>
      <c r="AN168" s="38">
        <v>141.37</v>
      </c>
      <c r="AO168" s="38" t="s">
        <v>62</v>
      </c>
      <c r="AP168" s="38" t="s">
        <v>62</v>
      </c>
      <c r="AQ168" s="38" t="s">
        <v>62</v>
      </c>
      <c r="AR168" s="38" t="s">
        <v>62</v>
      </c>
      <c r="AS168" s="38" t="s">
        <v>62</v>
      </c>
      <c r="AT168" s="38" t="s">
        <v>2212</v>
      </c>
      <c r="AU168" s="38" t="s">
        <v>2591</v>
      </c>
      <c r="AV168" s="38" t="s">
        <v>2213</v>
      </c>
      <c r="AW168" s="38" t="s">
        <v>61</v>
      </c>
      <c r="AX168" s="38" t="s">
        <v>63</v>
      </c>
      <c r="AY168" s="39" t="s">
        <v>2953</v>
      </c>
      <c r="AZ168" s="38" t="s">
        <v>2954</v>
      </c>
      <c r="BA168" s="39" t="s">
        <v>2954</v>
      </c>
      <c r="BB168" s="38" t="s">
        <v>196</v>
      </c>
      <c r="BC168" s="38" t="s">
        <v>2938</v>
      </c>
      <c r="BD168" s="38" t="s">
        <v>94</v>
      </c>
      <c r="BE168" s="38" t="s">
        <v>407</v>
      </c>
      <c r="BF168" s="38" t="s">
        <v>64</v>
      </c>
      <c r="BG168" s="38" t="s">
        <v>61</v>
      </c>
      <c r="BH168" s="38" t="s">
        <v>648</v>
      </c>
    </row>
    <row r="169" spans="2:60" x14ac:dyDescent="0.3">
      <c r="B169" s="55">
        <f t="shared" si="44"/>
        <v>165</v>
      </c>
      <c r="C169" s="55" t="str">
        <f t="shared" si="45"/>
        <v>NRT</v>
      </c>
      <c r="D169" s="55" t="str">
        <f t="shared" si="42"/>
        <v>2025-09-06</v>
      </c>
      <c r="E169" s="55" t="str">
        <f t="shared" si="52"/>
        <v>82020038071</v>
      </c>
      <c r="F169" s="55" t="str">
        <f t="shared" si="53"/>
        <v>PJP022700738</v>
      </c>
      <c r="G169" s="53" t="str">
        <f t="shared" si="54"/>
        <v>박재필</v>
      </c>
      <c r="H169" s="53" t="str">
        <f t="shared" si="55"/>
        <v>목록(Manifest)</v>
      </c>
      <c r="I169" s="62">
        <f t="shared" si="56"/>
        <v>141.37</v>
      </c>
      <c r="J169" s="53" t="str">
        <f t="shared" si="46"/>
        <v>WUS CORPORATION (BRCH USA)</v>
      </c>
      <c r="K169" s="55">
        <f t="shared" si="57"/>
        <v>1</v>
      </c>
      <c r="L169" s="54">
        <f t="shared" si="58"/>
        <v>0.8</v>
      </c>
      <c r="M169" s="54">
        <f t="shared" si="59"/>
        <v>1.4</v>
      </c>
      <c r="N169" s="54">
        <f t="shared" si="60"/>
        <v>1.4</v>
      </c>
      <c r="O169" s="54">
        <f t="shared" si="47"/>
        <v>1</v>
      </c>
      <c r="P169" s="55" t="str">
        <f t="shared" si="48"/>
        <v>516272836446</v>
      </c>
      <c r="Q169" s="70">
        <f t="shared" si="49"/>
        <v>7520</v>
      </c>
      <c r="R169" s="58">
        <v>0</v>
      </c>
      <c r="S169" s="57">
        <f t="shared" si="43"/>
        <v>0</v>
      </c>
      <c r="T169" s="58">
        <v>0</v>
      </c>
      <c r="U169" s="58">
        <f>(IF(VLOOKUP(VLOOKUP(AN169,MAPPING!$B$16:$D$21,2,1),MAPPING!$C$16:$E$21,2,0)=7000,0,VLOOKUP(VLOOKUP(AN169,MAPPING!$B$16:$D$21,2,1),MAPPING!$C$16:$E$21,2,0)))</f>
        <v>0</v>
      </c>
      <c r="V169" s="58">
        <f>(K169*VLOOKUP(N169/K169,MAPPING!$B$23:$D$30,3,10))</f>
        <v>0</v>
      </c>
      <c r="W169" s="58">
        <f t="shared" si="50"/>
        <v>0</v>
      </c>
      <c r="X169" s="58">
        <f t="shared" si="51"/>
        <v>7520</v>
      </c>
      <c r="Y169" s="116">
        <f>ROUND(SUM(Q169:W169)/INVOICE!$I$5,2)</f>
        <v>5.39</v>
      </c>
      <c r="AA169" s="38" t="s">
        <v>2929</v>
      </c>
      <c r="AB169" s="38" t="s">
        <v>93</v>
      </c>
      <c r="AC169" s="38" t="s">
        <v>2930</v>
      </c>
      <c r="AD169" s="38" t="s">
        <v>2955</v>
      </c>
      <c r="AE169" s="38" t="s">
        <v>2956</v>
      </c>
      <c r="AF169" s="38" t="s">
        <v>2957</v>
      </c>
      <c r="AG169" s="38" t="s">
        <v>2958</v>
      </c>
      <c r="AH169" s="38" t="s">
        <v>61</v>
      </c>
      <c r="AI169" s="38">
        <v>1</v>
      </c>
      <c r="AJ169" s="38">
        <v>0.8</v>
      </c>
      <c r="AK169" s="38">
        <v>1.4</v>
      </c>
      <c r="AL169" s="38">
        <v>1.4</v>
      </c>
      <c r="AM169" s="38" t="s">
        <v>204</v>
      </c>
      <c r="AN169" s="38">
        <v>141.37</v>
      </c>
      <c r="AO169" s="38" t="s">
        <v>62</v>
      </c>
      <c r="AP169" s="38" t="s">
        <v>62</v>
      </c>
      <c r="AQ169" s="38" t="s">
        <v>62</v>
      </c>
      <c r="AR169" s="38" t="s">
        <v>62</v>
      </c>
      <c r="AS169" s="38" t="s">
        <v>62</v>
      </c>
      <c r="AT169" s="38" t="s">
        <v>2212</v>
      </c>
      <c r="AU169" s="38" t="s">
        <v>2591</v>
      </c>
      <c r="AV169" s="38" t="s">
        <v>2213</v>
      </c>
      <c r="AW169" s="38" t="s">
        <v>61</v>
      </c>
      <c r="AX169" s="38" t="s">
        <v>63</v>
      </c>
      <c r="AY169" s="39" t="s">
        <v>2959</v>
      </c>
      <c r="AZ169" s="38" t="s">
        <v>2960</v>
      </c>
      <c r="BA169" s="39" t="s">
        <v>2960</v>
      </c>
      <c r="BB169" s="38" t="s">
        <v>196</v>
      </c>
      <c r="BC169" s="38" t="s">
        <v>2938</v>
      </c>
      <c r="BD169" s="38" t="s">
        <v>94</v>
      </c>
      <c r="BE169" s="38" t="s">
        <v>407</v>
      </c>
      <c r="BF169" s="38" t="s">
        <v>64</v>
      </c>
      <c r="BG169" s="38" t="s">
        <v>61</v>
      </c>
      <c r="BH169" s="38" t="s">
        <v>648</v>
      </c>
    </row>
    <row r="170" spans="2:60" x14ac:dyDescent="0.3">
      <c r="B170" s="55">
        <f t="shared" si="44"/>
        <v>166</v>
      </c>
      <c r="C170" s="55" t="str">
        <f t="shared" si="45"/>
        <v>NRT</v>
      </c>
      <c r="D170" s="55" t="str">
        <f t="shared" si="42"/>
        <v>2025-09-06</v>
      </c>
      <c r="E170" s="55" t="str">
        <f t="shared" si="52"/>
        <v>82020038071</v>
      </c>
      <c r="F170" s="55" t="str">
        <f t="shared" si="53"/>
        <v>PJP022700732</v>
      </c>
      <c r="G170" s="53" t="str">
        <f t="shared" si="54"/>
        <v>박혜식</v>
      </c>
      <c r="H170" s="53" t="str">
        <f t="shared" si="55"/>
        <v>목록(Manifest)</v>
      </c>
      <c r="I170" s="62">
        <f t="shared" si="56"/>
        <v>141.37</v>
      </c>
      <c r="J170" s="53" t="str">
        <f t="shared" si="46"/>
        <v>WUS CORPORATION (BRCH USA)</v>
      </c>
      <c r="K170" s="55">
        <f t="shared" si="57"/>
        <v>1</v>
      </c>
      <c r="L170" s="54">
        <f t="shared" si="58"/>
        <v>0.8</v>
      </c>
      <c r="M170" s="54">
        <f t="shared" si="59"/>
        <v>1.5</v>
      </c>
      <c r="N170" s="54">
        <f t="shared" si="60"/>
        <v>1.5</v>
      </c>
      <c r="O170" s="54">
        <f t="shared" si="47"/>
        <v>1</v>
      </c>
      <c r="P170" s="55" t="str">
        <f t="shared" si="48"/>
        <v>516272836380</v>
      </c>
      <c r="Q170" s="70">
        <f t="shared" si="49"/>
        <v>7520</v>
      </c>
      <c r="R170" s="58">
        <v>0</v>
      </c>
      <c r="S170" s="57">
        <f t="shared" si="43"/>
        <v>0</v>
      </c>
      <c r="T170" s="58">
        <v>0</v>
      </c>
      <c r="U170" s="58">
        <f>(IF(VLOOKUP(VLOOKUP(AN170,MAPPING!$B$16:$D$21,2,1),MAPPING!$C$16:$E$21,2,0)=7000,0,VLOOKUP(VLOOKUP(AN170,MAPPING!$B$16:$D$21,2,1),MAPPING!$C$16:$E$21,2,0)))</f>
        <v>0</v>
      </c>
      <c r="V170" s="58">
        <f>(K170*VLOOKUP(N170/K170,MAPPING!$B$23:$D$30,3,10))</f>
        <v>0</v>
      </c>
      <c r="W170" s="58">
        <f t="shared" si="50"/>
        <v>0</v>
      </c>
      <c r="X170" s="58">
        <f t="shared" si="51"/>
        <v>7520</v>
      </c>
      <c r="Y170" s="116">
        <f>ROUND(SUM(Q170:W170)/INVOICE!$I$5,2)</f>
        <v>5.39</v>
      </c>
      <c r="AA170" s="38" t="s">
        <v>2929</v>
      </c>
      <c r="AB170" s="38" t="s">
        <v>93</v>
      </c>
      <c r="AC170" s="38" t="s">
        <v>2930</v>
      </c>
      <c r="AD170" s="38" t="s">
        <v>2961</v>
      </c>
      <c r="AE170" s="38" t="s">
        <v>2962</v>
      </c>
      <c r="AF170" s="38" t="s">
        <v>2963</v>
      </c>
      <c r="AG170" s="38" t="s">
        <v>1281</v>
      </c>
      <c r="AH170" s="38" t="s">
        <v>61</v>
      </c>
      <c r="AI170" s="38">
        <v>1</v>
      </c>
      <c r="AJ170" s="38">
        <v>0.8</v>
      </c>
      <c r="AK170" s="38">
        <v>1.5</v>
      </c>
      <c r="AL170" s="38">
        <v>1.5</v>
      </c>
      <c r="AM170" s="38" t="s">
        <v>204</v>
      </c>
      <c r="AN170" s="38">
        <v>141.37</v>
      </c>
      <c r="AO170" s="38" t="s">
        <v>62</v>
      </c>
      <c r="AP170" s="38" t="s">
        <v>62</v>
      </c>
      <c r="AQ170" s="38" t="s">
        <v>62</v>
      </c>
      <c r="AR170" s="38" t="s">
        <v>62</v>
      </c>
      <c r="AS170" s="38" t="s">
        <v>62</v>
      </c>
      <c r="AT170" s="38" t="s">
        <v>2212</v>
      </c>
      <c r="AU170" s="38" t="s">
        <v>2591</v>
      </c>
      <c r="AV170" s="38" t="s">
        <v>2213</v>
      </c>
      <c r="AW170" s="38" t="s">
        <v>61</v>
      </c>
      <c r="AX170" s="38" t="s">
        <v>63</v>
      </c>
      <c r="AY170" s="39" t="s">
        <v>2964</v>
      </c>
      <c r="AZ170" s="38" t="s">
        <v>2965</v>
      </c>
      <c r="BA170" s="39" t="s">
        <v>2965</v>
      </c>
      <c r="BB170" s="38" t="s">
        <v>196</v>
      </c>
      <c r="BC170" s="38" t="s">
        <v>2938</v>
      </c>
      <c r="BD170" s="38" t="s">
        <v>94</v>
      </c>
      <c r="BE170" s="38" t="s">
        <v>407</v>
      </c>
      <c r="BF170" s="38" t="s">
        <v>64</v>
      </c>
      <c r="BG170" s="38" t="s">
        <v>61</v>
      </c>
      <c r="BH170" s="38" t="s">
        <v>648</v>
      </c>
    </row>
    <row r="171" spans="2:60" x14ac:dyDescent="0.3">
      <c r="B171" s="55">
        <f t="shared" si="44"/>
        <v>167</v>
      </c>
      <c r="C171" s="55" t="str">
        <f t="shared" si="45"/>
        <v>NRT</v>
      </c>
      <c r="D171" s="55" t="str">
        <f t="shared" si="42"/>
        <v>2025-09-06</v>
      </c>
      <c r="E171" s="55" t="str">
        <f t="shared" si="52"/>
        <v>82020038071</v>
      </c>
      <c r="F171" s="55" t="str">
        <f t="shared" si="53"/>
        <v>PJP022700736</v>
      </c>
      <c r="G171" s="53" t="str">
        <f t="shared" si="54"/>
        <v>문성태</v>
      </c>
      <c r="H171" s="53" t="str">
        <f t="shared" si="55"/>
        <v>목록(Manifest)</v>
      </c>
      <c r="I171" s="62">
        <f t="shared" si="56"/>
        <v>141.37</v>
      </c>
      <c r="J171" s="53" t="str">
        <f t="shared" si="46"/>
        <v>WUS CORPORATION (BRCH USA)</v>
      </c>
      <c r="K171" s="55">
        <f t="shared" si="57"/>
        <v>1</v>
      </c>
      <c r="L171" s="54">
        <f t="shared" si="58"/>
        <v>0.75</v>
      </c>
      <c r="M171" s="54">
        <f t="shared" si="59"/>
        <v>1.5</v>
      </c>
      <c r="N171" s="54">
        <f t="shared" si="60"/>
        <v>1.5</v>
      </c>
      <c r="O171" s="54">
        <f t="shared" si="47"/>
        <v>1</v>
      </c>
      <c r="P171" s="55" t="str">
        <f t="shared" si="48"/>
        <v>516272836424</v>
      </c>
      <c r="Q171" s="70">
        <f t="shared" si="49"/>
        <v>7520</v>
      </c>
      <c r="R171" s="58">
        <v>0</v>
      </c>
      <c r="S171" s="57">
        <f t="shared" si="43"/>
        <v>0</v>
      </c>
      <c r="T171" s="58">
        <v>0</v>
      </c>
      <c r="U171" s="58">
        <f>(IF(VLOOKUP(VLOOKUP(AN171,MAPPING!$B$16:$D$21,2,1),MAPPING!$C$16:$E$21,2,0)=7000,0,VLOOKUP(VLOOKUP(AN171,MAPPING!$B$16:$D$21,2,1),MAPPING!$C$16:$E$21,2,0)))</f>
        <v>0</v>
      </c>
      <c r="V171" s="58">
        <f>(K171*VLOOKUP(N171/K171,MAPPING!$B$23:$D$30,3,10))</f>
        <v>0</v>
      </c>
      <c r="W171" s="58">
        <f t="shared" si="50"/>
        <v>0</v>
      </c>
      <c r="X171" s="58">
        <f t="shared" si="51"/>
        <v>7520</v>
      </c>
      <c r="Y171" s="116">
        <f>ROUND(SUM(Q171:W171)/INVOICE!$I$5,2)</f>
        <v>5.39</v>
      </c>
      <c r="AA171" s="38" t="s">
        <v>2929</v>
      </c>
      <c r="AB171" s="38" t="s">
        <v>93</v>
      </c>
      <c r="AC171" s="38" t="s">
        <v>2930</v>
      </c>
      <c r="AD171" s="38" t="s">
        <v>2966</v>
      </c>
      <c r="AE171" s="38" t="s">
        <v>2967</v>
      </c>
      <c r="AF171" s="38" t="s">
        <v>2968</v>
      </c>
      <c r="AG171" s="38" t="s">
        <v>2969</v>
      </c>
      <c r="AH171" s="38" t="s">
        <v>61</v>
      </c>
      <c r="AI171" s="38">
        <v>1</v>
      </c>
      <c r="AJ171" s="38">
        <v>0.75</v>
      </c>
      <c r="AK171" s="38">
        <v>1.5</v>
      </c>
      <c r="AL171" s="38">
        <v>1.5</v>
      </c>
      <c r="AM171" s="38" t="s">
        <v>204</v>
      </c>
      <c r="AN171" s="38">
        <v>141.37</v>
      </c>
      <c r="AO171" s="38" t="s">
        <v>62</v>
      </c>
      <c r="AP171" s="38" t="s">
        <v>62</v>
      </c>
      <c r="AQ171" s="38" t="s">
        <v>62</v>
      </c>
      <c r="AR171" s="38" t="s">
        <v>62</v>
      </c>
      <c r="AS171" s="38" t="s">
        <v>62</v>
      </c>
      <c r="AT171" s="38" t="s">
        <v>2212</v>
      </c>
      <c r="AU171" s="38" t="s">
        <v>2591</v>
      </c>
      <c r="AV171" s="38" t="s">
        <v>2213</v>
      </c>
      <c r="AW171" s="38" t="s">
        <v>61</v>
      </c>
      <c r="AX171" s="38" t="s">
        <v>63</v>
      </c>
      <c r="AY171" s="39" t="s">
        <v>2970</v>
      </c>
      <c r="AZ171" s="38" t="s">
        <v>2971</v>
      </c>
      <c r="BA171" s="39" t="s">
        <v>2971</v>
      </c>
      <c r="BB171" s="38" t="s">
        <v>196</v>
      </c>
      <c r="BC171" s="38" t="s">
        <v>2938</v>
      </c>
      <c r="BD171" s="38" t="s">
        <v>94</v>
      </c>
      <c r="BE171" s="38" t="s">
        <v>407</v>
      </c>
      <c r="BF171" s="38" t="s">
        <v>64</v>
      </c>
      <c r="BG171" s="38" t="s">
        <v>61</v>
      </c>
      <c r="BH171" s="38" t="s">
        <v>648</v>
      </c>
    </row>
    <row r="172" spans="2:60" x14ac:dyDescent="0.3">
      <c r="B172" s="55">
        <f t="shared" si="44"/>
        <v>168</v>
      </c>
      <c r="C172" s="55" t="str">
        <f t="shared" si="45"/>
        <v>NRT</v>
      </c>
      <c r="D172" s="55" t="str">
        <f t="shared" si="42"/>
        <v>2025-09-06</v>
      </c>
      <c r="E172" s="55" t="str">
        <f t="shared" si="52"/>
        <v>82020038071</v>
      </c>
      <c r="F172" s="55" t="str">
        <f t="shared" si="53"/>
        <v>PJP022700735</v>
      </c>
      <c r="G172" s="53" t="str">
        <f t="shared" si="54"/>
        <v>김지은</v>
      </c>
      <c r="H172" s="53" t="str">
        <f t="shared" si="55"/>
        <v>간이(Simple)</v>
      </c>
      <c r="I172" s="62">
        <f t="shared" si="56"/>
        <v>532.65</v>
      </c>
      <c r="J172" s="53" t="str">
        <f t="shared" si="46"/>
        <v>WUS CORPORATION (BRCH USA)</v>
      </c>
      <c r="K172" s="55">
        <f t="shared" si="57"/>
        <v>1</v>
      </c>
      <c r="L172" s="54">
        <f t="shared" si="58"/>
        <v>1.05</v>
      </c>
      <c r="M172" s="54">
        <f t="shared" si="59"/>
        <v>4.3</v>
      </c>
      <c r="N172" s="54">
        <f t="shared" si="60"/>
        <v>4.3</v>
      </c>
      <c r="O172" s="54">
        <f t="shared" si="47"/>
        <v>1.5</v>
      </c>
      <c r="P172" s="55" t="str">
        <f t="shared" si="48"/>
        <v>516272836413</v>
      </c>
      <c r="Q172" s="70">
        <f t="shared" si="49"/>
        <v>8530</v>
      </c>
      <c r="R172" s="58">
        <v>0</v>
      </c>
      <c r="S172" s="57">
        <f t="shared" si="43"/>
        <v>0</v>
      </c>
      <c r="T172" s="58">
        <v>0</v>
      </c>
      <c r="U172" s="58">
        <f>(IF(VLOOKUP(VLOOKUP(AN172,MAPPING!$B$16:$D$21,2,1),MAPPING!$C$16:$E$21,2,0)=7000,0,VLOOKUP(VLOOKUP(AN172,MAPPING!$B$16:$D$21,2,1),MAPPING!$C$16:$E$21,2,0)))</f>
        <v>0</v>
      </c>
      <c r="V172" s="58">
        <f>(K172*VLOOKUP(N172/K172,MAPPING!$B$23:$D$30,3,10))</f>
        <v>500</v>
      </c>
      <c r="W172" s="58">
        <f t="shared" si="50"/>
        <v>0</v>
      </c>
      <c r="X172" s="58">
        <f t="shared" si="51"/>
        <v>9030</v>
      </c>
      <c r="Y172" s="116">
        <f>ROUND(SUM(Q172:W172)/INVOICE!$I$5,2)</f>
        <v>6.48</v>
      </c>
      <c r="AA172" s="38" t="s">
        <v>2929</v>
      </c>
      <c r="AB172" s="38" t="s">
        <v>93</v>
      </c>
      <c r="AC172" s="38" t="s">
        <v>2930</v>
      </c>
      <c r="AD172" s="38" t="s">
        <v>2972</v>
      </c>
      <c r="AE172" s="38" t="s">
        <v>2973</v>
      </c>
      <c r="AF172" s="38" t="s">
        <v>2974</v>
      </c>
      <c r="AG172" s="38" t="s">
        <v>2975</v>
      </c>
      <c r="AH172" s="38" t="s">
        <v>61</v>
      </c>
      <c r="AI172" s="38">
        <v>1</v>
      </c>
      <c r="AJ172" s="38">
        <v>1.05</v>
      </c>
      <c r="AK172" s="38">
        <v>4.3</v>
      </c>
      <c r="AL172" s="38">
        <v>4.3</v>
      </c>
      <c r="AM172" s="38" t="s">
        <v>65</v>
      </c>
      <c r="AN172" s="38">
        <v>532.65</v>
      </c>
      <c r="AO172" s="38" t="s">
        <v>62</v>
      </c>
      <c r="AP172" s="38" t="s">
        <v>62</v>
      </c>
      <c r="AQ172" s="38" t="s">
        <v>62</v>
      </c>
      <c r="AR172" s="38" t="s">
        <v>62</v>
      </c>
      <c r="AS172" s="38" t="s">
        <v>62</v>
      </c>
      <c r="AT172" s="38" t="s">
        <v>2212</v>
      </c>
      <c r="AU172" s="38" t="s">
        <v>2591</v>
      </c>
      <c r="AV172" s="38" t="s">
        <v>2213</v>
      </c>
      <c r="AW172" s="38" t="s">
        <v>61</v>
      </c>
      <c r="AX172" s="38" t="s">
        <v>63</v>
      </c>
      <c r="AY172" s="39" t="s">
        <v>2976</v>
      </c>
      <c r="AZ172" s="38" t="s">
        <v>2977</v>
      </c>
      <c r="BA172" s="39" t="s">
        <v>2977</v>
      </c>
      <c r="BB172" s="38" t="s">
        <v>196</v>
      </c>
      <c r="BC172" s="38" t="s">
        <v>2938</v>
      </c>
      <c r="BD172" s="38" t="s">
        <v>94</v>
      </c>
      <c r="BE172" s="38" t="s">
        <v>407</v>
      </c>
      <c r="BF172" s="38" t="s">
        <v>64</v>
      </c>
      <c r="BG172" s="38" t="s">
        <v>61</v>
      </c>
      <c r="BH172" s="38" t="s">
        <v>648</v>
      </c>
    </row>
    <row r="173" spans="2:60" x14ac:dyDescent="0.3">
      <c r="B173" s="55">
        <f t="shared" si="44"/>
        <v>169</v>
      </c>
      <c r="C173" s="55" t="str">
        <f t="shared" si="45"/>
        <v>NRT</v>
      </c>
      <c r="D173" s="55" t="str">
        <f t="shared" si="42"/>
        <v>2025-09-06</v>
      </c>
      <c r="E173" s="55" t="str">
        <f t="shared" si="52"/>
        <v>82020038071</v>
      </c>
      <c r="F173" s="55" t="str">
        <f t="shared" si="53"/>
        <v>PJP022700734</v>
      </c>
      <c r="G173" s="53" t="str">
        <f t="shared" si="54"/>
        <v>한효범</v>
      </c>
      <c r="H173" s="53" t="str">
        <f t="shared" si="55"/>
        <v>간이(Simple)</v>
      </c>
      <c r="I173" s="62">
        <f t="shared" si="56"/>
        <v>532.65</v>
      </c>
      <c r="J173" s="53" t="str">
        <f t="shared" si="46"/>
        <v>WUS CORPORATION (BRCH USA)</v>
      </c>
      <c r="K173" s="55">
        <f t="shared" si="57"/>
        <v>1</v>
      </c>
      <c r="L173" s="54">
        <f t="shared" si="58"/>
        <v>1.05</v>
      </c>
      <c r="M173" s="54">
        <f t="shared" si="59"/>
        <v>4.3</v>
      </c>
      <c r="N173" s="54">
        <f t="shared" si="60"/>
        <v>4.3</v>
      </c>
      <c r="O173" s="54">
        <f t="shared" si="47"/>
        <v>1.5</v>
      </c>
      <c r="P173" s="55" t="str">
        <f t="shared" si="48"/>
        <v>516272836402</v>
      </c>
      <c r="Q173" s="70">
        <f t="shared" si="49"/>
        <v>8530</v>
      </c>
      <c r="R173" s="58">
        <v>0</v>
      </c>
      <c r="S173" s="57">
        <f t="shared" si="43"/>
        <v>0</v>
      </c>
      <c r="T173" s="58">
        <v>0</v>
      </c>
      <c r="U173" s="58">
        <f>(IF(VLOOKUP(VLOOKUP(AN173,MAPPING!$B$16:$D$21,2,1),MAPPING!$C$16:$E$21,2,0)=7000,0,VLOOKUP(VLOOKUP(AN173,MAPPING!$B$16:$D$21,2,1),MAPPING!$C$16:$E$21,2,0)))</f>
        <v>0</v>
      </c>
      <c r="V173" s="58">
        <f>(K173*VLOOKUP(N173/K173,MAPPING!$B$23:$D$30,3,10))</f>
        <v>500</v>
      </c>
      <c r="W173" s="58">
        <f t="shared" si="50"/>
        <v>0</v>
      </c>
      <c r="X173" s="58">
        <f t="shared" si="51"/>
        <v>9030</v>
      </c>
      <c r="Y173" s="116">
        <f>ROUND(SUM(Q173:W173)/INVOICE!$I$5,2)</f>
        <v>6.48</v>
      </c>
      <c r="AA173" s="38" t="s">
        <v>2929</v>
      </c>
      <c r="AB173" s="38" t="s">
        <v>93</v>
      </c>
      <c r="AC173" s="38" t="s">
        <v>2930</v>
      </c>
      <c r="AD173" s="38" t="s">
        <v>2978</v>
      </c>
      <c r="AE173" s="38" t="s">
        <v>2979</v>
      </c>
      <c r="AF173" s="38" t="s">
        <v>2980</v>
      </c>
      <c r="AG173" s="38" t="s">
        <v>2981</v>
      </c>
      <c r="AH173" s="38" t="s">
        <v>61</v>
      </c>
      <c r="AI173" s="38">
        <v>1</v>
      </c>
      <c r="AJ173" s="38">
        <v>1.05</v>
      </c>
      <c r="AK173" s="38">
        <v>4.3</v>
      </c>
      <c r="AL173" s="38">
        <v>4.3</v>
      </c>
      <c r="AM173" s="38" t="s">
        <v>65</v>
      </c>
      <c r="AN173" s="38">
        <v>532.65</v>
      </c>
      <c r="AO173" s="38" t="s">
        <v>62</v>
      </c>
      <c r="AP173" s="38" t="s">
        <v>62</v>
      </c>
      <c r="AQ173" s="38" t="s">
        <v>62</v>
      </c>
      <c r="AR173" s="38" t="s">
        <v>62</v>
      </c>
      <c r="AS173" s="38" t="s">
        <v>62</v>
      </c>
      <c r="AT173" s="38" t="s">
        <v>2212</v>
      </c>
      <c r="AU173" s="38" t="s">
        <v>2591</v>
      </c>
      <c r="AV173" s="38" t="s">
        <v>2213</v>
      </c>
      <c r="AW173" s="38" t="s">
        <v>61</v>
      </c>
      <c r="AX173" s="38" t="s">
        <v>63</v>
      </c>
      <c r="AY173" s="39" t="s">
        <v>2982</v>
      </c>
      <c r="AZ173" s="38" t="s">
        <v>2983</v>
      </c>
      <c r="BA173" s="39" t="s">
        <v>2983</v>
      </c>
      <c r="BB173" s="38" t="s">
        <v>196</v>
      </c>
      <c r="BC173" s="38" t="s">
        <v>2938</v>
      </c>
      <c r="BD173" s="38" t="s">
        <v>94</v>
      </c>
      <c r="BE173" s="38" t="s">
        <v>407</v>
      </c>
      <c r="BF173" s="38" t="s">
        <v>64</v>
      </c>
      <c r="BG173" s="38" t="s">
        <v>61</v>
      </c>
      <c r="BH173" s="38" t="s">
        <v>648</v>
      </c>
    </row>
    <row r="174" spans="2:60" x14ac:dyDescent="0.3">
      <c r="B174" s="55">
        <f t="shared" si="44"/>
        <v>170</v>
      </c>
      <c r="C174" s="55" t="str">
        <f t="shared" si="45"/>
        <v>NRT</v>
      </c>
      <c r="D174" s="55" t="str">
        <f t="shared" si="42"/>
        <v>2025-09-06</v>
      </c>
      <c r="E174" s="55" t="str">
        <f t="shared" si="52"/>
        <v>82020038071</v>
      </c>
      <c r="F174" s="55" t="str">
        <f t="shared" si="53"/>
        <v>PJP022700733</v>
      </c>
      <c r="G174" s="53" t="str">
        <f t="shared" si="54"/>
        <v>이소영</v>
      </c>
      <c r="H174" s="53" t="str">
        <f t="shared" si="55"/>
        <v>목록(Manifest)</v>
      </c>
      <c r="I174" s="62">
        <f t="shared" si="56"/>
        <v>141.37</v>
      </c>
      <c r="J174" s="53" t="str">
        <f t="shared" si="46"/>
        <v>WUS CORPORATION (BRCH USA)</v>
      </c>
      <c r="K174" s="55">
        <f t="shared" si="57"/>
        <v>1</v>
      </c>
      <c r="L174" s="54">
        <f t="shared" si="58"/>
        <v>0.75</v>
      </c>
      <c r="M174" s="54">
        <f t="shared" si="59"/>
        <v>1.5</v>
      </c>
      <c r="N174" s="54">
        <f t="shared" si="60"/>
        <v>1.5</v>
      </c>
      <c r="O174" s="54">
        <f t="shared" si="47"/>
        <v>1</v>
      </c>
      <c r="P174" s="55" t="str">
        <f t="shared" si="48"/>
        <v>516272836391</v>
      </c>
      <c r="Q174" s="70">
        <f t="shared" si="49"/>
        <v>7520</v>
      </c>
      <c r="R174" s="58">
        <v>0</v>
      </c>
      <c r="S174" s="57">
        <f t="shared" si="43"/>
        <v>0</v>
      </c>
      <c r="T174" s="58">
        <v>0</v>
      </c>
      <c r="U174" s="58">
        <f>(IF(VLOOKUP(VLOOKUP(AN174,MAPPING!$B$16:$D$21,2,1),MAPPING!$C$16:$E$21,2,0)=7000,0,VLOOKUP(VLOOKUP(AN174,MAPPING!$B$16:$D$21,2,1),MAPPING!$C$16:$E$21,2,0)))</f>
        <v>0</v>
      </c>
      <c r="V174" s="58">
        <f>(K174*VLOOKUP(N174/K174,MAPPING!$B$23:$D$30,3,10))</f>
        <v>0</v>
      </c>
      <c r="W174" s="58">
        <f t="shared" si="50"/>
        <v>0</v>
      </c>
      <c r="X174" s="58">
        <f t="shared" si="51"/>
        <v>7520</v>
      </c>
      <c r="Y174" s="116">
        <f>ROUND(SUM(Q174:W174)/INVOICE!$I$5,2)</f>
        <v>5.39</v>
      </c>
      <c r="AA174" s="38" t="s">
        <v>2929</v>
      </c>
      <c r="AB174" s="38" t="s">
        <v>93</v>
      </c>
      <c r="AC174" s="38" t="s">
        <v>2930</v>
      </c>
      <c r="AD174" s="38" t="s">
        <v>2984</v>
      </c>
      <c r="AE174" s="38" t="s">
        <v>2985</v>
      </c>
      <c r="AF174" s="38" t="s">
        <v>2986</v>
      </c>
      <c r="AG174" s="38" t="s">
        <v>1281</v>
      </c>
      <c r="AH174" s="38" t="s">
        <v>61</v>
      </c>
      <c r="AI174" s="38">
        <v>1</v>
      </c>
      <c r="AJ174" s="38">
        <v>0.75</v>
      </c>
      <c r="AK174" s="38">
        <v>1.5</v>
      </c>
      <c r="AL174" s="38">
        <v>1.5</v>
      </c>
      <c r="AM174" s="38" t="s">
        <v>204</v>
      </c>
      <c r="AN174" s="38">
        <v>141.37</v>
      </c>
      <c r="AO174" s="38" t="s">
        <v>62</v>
      </c>
      <c r="AP174" s="38" t="s">
        <v>62</v>
      </c>
      <c r="AQ174" s="38" t="s">
        <v>62</v>
      </c>
      <c r="AR174" s="38" t="s">
        <v>62</v>
      </c>
      <c r="AS174" s="38" t="s">
        <v>62</v>
      </c>
      <c r="AT174" s="38" t="s">
        <v>2212</v>
      </c>
      <c r="AU174" s="38" t="s">
        <v>2591</v>
      </c>
      <c r="AV174" s="38" t="s">
        <v>2213</v>
      </c>
      <c r="AW174" s="38" t="s">
        <v>61</v>
      </c>
      <c r="AX174" s="38" t="s">
        <v>63</v>
      </c>
      <c r="AY174" s="39" t="s">
        <v>2987</v>
      </c>
      <c r="AZ174" s="38" t="s">
        <v>2988</v>
      </c>
      <c r="BA174" s="39" t="s">
        <v>2988</v>
      </c>
      <c r="BB174" s="38" t="s">
        <v>196</v>
      </c>
      <c r="BC174" s="38" t="s">
        <v>2938</v>
      </c>
      <c r="BD174" s="38" t="s">
        <v>94</v>
      </c>
      <c r="BE174" s="38" t="s">
        <v>407</v>
      </c>
      <c r="BF174" s="38" t="s">
        <v>64</v>
      </c>
      <c r="BG174" s="38" t="s">
        <v>61</v>
      </c>
      <c r="BH174" s="38" t="s">
        <v>648</v>
      </c>
    </row>
    <row r="175" spans="2:60" x14ac:dyDescent="0.3">
      <c r="B175" s="55">
        <f t="shared" si="44"/>
        <v>171</v>
      </c>
      <c r="C175" s="55" t="str">
        <f t="shared" si="45"/>
        <v>NRT</v>
      </c>
      <c r="D175" s="55" t="str">
        <f t="shared" si="42"/>
        <v>2025-09-06</v>
      </c>
      <c r="E175" s="55" t="str">
        <f t="shared" si="52"/>
        <v>82020038071</v>
      </c>
      <c r="F175" s="55" t="str">
        <f t="shared" si="53"/>
        <v>PJP022700737</v>
      </c>
      <c r="G175" s="53" t="str">
        <f t="shared" si="54"/>
        <v>김경덕</v>
      </c>
      <c r="H175" s="53" t="str">
        <f t="shared" si="55"/>
        <v>목록(Manifest)</v>
      </c>
      <c r="I175" s="62">
        <f t="shared" si="56"/>
        <v>141.37</v>
      </c>
      <c r="J175" s="53" t="str">
        <f t="shared" si="46"/>
        <v>WUS CORPORATION (BRCH USA)</v>
      </c>
      <c r="K175" s="55">
        <f t="shared" si="57"/>
        <v>1</v>
      </c>
      <c r="L175" s="54">
        <f t="shared" si="58"/>
        <v>0.8</v>
      </c>
      <c r="M175" s="54">
        <f t="shared" si="59"/>
        <v>1.5</v>
      </c>
      <c r="N175" s="54">
        <f t="shared" si="60"/>
        <v>1.5</v>
      </c>
      <c r="O175" s="54">
        <f t="shared" si="47"/>
        <v>1</v>
      </c>
      <c r="P175" s="55" t="str">
        <f t="shared" si="48"/>
        <v>516272836435</v>
      </c>
      <c r="Q175" s="70">
        <f t="shared" si="49"/>
        <v>7520</v>
      </c>
      <c r="R175" s="58">
        <v>0</v>
      </c>
      <c r="S175" s="57">
        <f t="shared" si="43"/>
        <v>0</v>
      </c>
      <c r="T175" s="58">
        <v>0</v>
      </c>
      <c r="U175" s="58">
        <f>(IF(VLOOKUP(VLOOKUP(AN175,MAPPING!$B$16:$D$21,2,1),MAPPING!$C$16:$E$21,2,0)=7000,0,VLOOKUP(VLOOKUP(AN175,MAPPING!$B$16:$D$21,2,1),MAPPING!$C$16:$E$21,2,0)))</f>
        <v>0</v>
      </c>
      <c r="V175" s="58">
        <f>(K175*VLOOKUP(N175/K175,MAPPING!$B$23:$D$30,3,10))</f>
        <v>0</v>
      </c>
      <c r="W175" s="58">
        <f t="shared" si="50"/>
        <v>0</v>
      </c>
      <c r="X175" s="58">
        <f t="shared" si="51"/>
        <v>7520</v>
      </c>
      <c r="Y175" s="116">
        <f>ROUND(SUM(Q175:W175)/INVOICE!$I$5,2)</f>
        <v>5.39</v>
      </c>
      <c r="AA175" s="38" t="s">
        <v>2929</v>
      </c>
      <c r="AB175" s="38" t="s">
        <v>93</v>
      </c>
      <c r="AC175" s="38" t="s">
        <v>2930</v>
      </c>
      <c r="AD175" s="38" t="s">
        <v>2989</v>
      </c>
      <c r="AE175" s="38" t="s">
        <v>2990</v>
      </c>
      <c r="AF175" s="38" t="s">
        <v>2991</v>
      </c>
      <c r="AG175" s="38" t="s">
        <v>2992</v>
      </c>
      <c r="AH175" s="38" t="s">
        <v>61</v>
      </c>
      <c r="AI175" s="38">
        <v>1</v>
      </c>
      <c r="AJ175" s="38">
        <v>0.8</v>
      </c>
      <c r="AK175" s="38">
        <v>1.5</v>
      </c>
      <c r="AL175" s="38">
        <v>1.5</v>
      </c>
      <c r="AM175" s="38" t="s">
        <v>204</v>
      </c>
      <c r="AN175" s="38">
        <v>141.37</v>
      </c>
      <c r="AO175" s="38" t="s">
        <v>62</v>
      </c>
      <c r="AP175" s="38" t="s">
        <v>62</v>
      </c>
      <c r="AQ175" s="38" t="s">
        <v>62</v>
      </c>
      <c r="AR175" s="38" t="s">
        <v>62</v>
      </c>
      <c r="AS175" s="38" t="s">
        <v>62</v>
      </c>
      <c r="AT175" s="38" t="s">
        <v>2212</v>
      </c>
      <c r="AU175" s="38" t="s">
        <v>2591</v>
      </c>
      <c r="AV175" s="38" t="s">
        <v>2213</v>
      </c>
      <c r="AW175" s="38" t="s">
        <v>61</v>
      </c>
      <c r="AX175" s="38" t="s">
        <v>63</v>
      </c>
      <c r="AY175" s="39" t="s">
        <v>2993</v>
      </c>
      <c r="AZ175" s="38" t="s">
        <v>2994</v>
      </c>
      <c r="BA175" s="39" t="s">
        <v>2994</v>
      </c>
      <c r="BB175" s="38" t="s">
        <v>196</v>
      </c>
      <c r="BC175" s="38" t="s">
        <v>2938</v>
      </c>
      <c r="BD175" s="38" t="s">
        <v>94</v>
      </c>
      <c r="BE175" s="38" t="s">
        <v>407</v>
      </c>
      <c r="BF175" s="38" t="s">
        <v>64</v>
      </c>
      <c r="BG175" s="38" t="s">
        <v>61</v>
      </c>
      <c r="BH175" s="38" t="s">
        <v>648</v>
      </c>
    </row>
    <row r="176" spans="2:60" x14ac:dyDescent="0.3">
      <c r="B176" s="55">
        <f t="shared" si="44"/>
        <v>172</v>
      </c>
      <c r="C176" s="55" t="str">
        <f t="shared" si="45"/>
        <v>NRT</v>
      </c>
      <c r="D176" s="55" t="str">
        <f t="shared" si="42"/>
        <v>2025-09-06</v>
      </c>
      <c r="E176" s="55" t="str">
        <f t="shared" si="52"/>
        <v>82020038071</v>
      </c>
      <c r="F176" s="55" t="str">
        <f t="shared" si="53"/>
        <v>PJP029495896</v>
      </c>
      <c r="G176" s="53" t="str">
        <f t="shared" si="54"/>
        <v>김민주</v>
      </c>
      <c r="H176" s="53" t="str">
        <f t="shared" si="55"/>
        <v>목록(Manifest)</v>
      </c>
      <c r="I176" s="62">
        <f t="shared" si="56"/>
        <v>44.22</v>
      </c>
      <c r="J176" s="53" t="str">
        <f t="shared" si="46"/>
        <v>BRCH USA_JAVIS</v>
      </c>
      <c r="K176" s="55">
        <f t="shared" si="57"/>
        <v>1</v>
      </c>
      <c r="L176" s="54">
        <f t="shared" si="58"/>
        <v>0.45</v>
      </c>
      <c r="M176" s="54">
        <f t="shared" si="59"/>
        <v>0.9</v>
      </c>
      <c r="N176" s="54">
        <f t="shared" si="60"/>
        <v>0.9</v>
      </c>
      <c r="O176" s="54">
        <f t="shared" si="47"/>
        <v>0.5</v>
      </c>
      <c r="P176" s="55" t="str">
        <f t="shared" si="48"/>
        <v>516284377420</v>
      </c>
      <c r="Q176" s="70">
        <f t="shared" si="49"/>
        <v>6510</v>
      </c>
      <c r="R176" s="58">
        <v>0</v>
      </c>
      <c r="S176" s="57">
        <f t="shared" si="43"/>
        <v>0</v>
      </c>
      <c r="T176" s="58">
        <v>0</v>
      </c>
      <c r="U176" s="58">
        <f>(IF(VLOOKUP(VLOOKUP(AN176,MAPPING!$B$16:$D$21,2,1),MAPPING!$C$16:$E$21,2,0)=7000,0,VLOOKUP(VLOOKUP(AN176,MAPPING!$B$16:$D$21,2,1),MAPPING!$C$16:$E$21,2,0)))</f>
        <v>0</v>
      </c>
      <c r="V176" s="58">
        <f>(K176*VLOOKUP(N176/K176,MAPPING!$B$23:$D$30,3,10))</f>
        <v>0</v>
      </c>
      <c r="W176" s="58">
        <f t="shared" si="50"/>
        <v>0</v>
      </c>
      <c r="X176" s="58">
        <f t="shared" si="51"/>
        <v>6510</v>
      </c>
      <c r="Y176" s="116">
        <f>ROUND(SUM(Q176:W176)/INVOICE!$I$5,2)</f>
        <v>4.67</v>
      </c>
      <c r="AA176" s="38" t="s">
        <v>2929</v>
      </c>
      <c r="AB176" s="38" t="s">
        <v>93</v>
      </c>
      <c r="AC176" s="38" t="s">
        <v>2930</v>
      </c>
      <c r="AD176" s="38" t="s">
        <v>2995</v>
      </c>
      <c r="AE176" s="38" t="s">
        <v>2996</v>
      </c>
      <c r="AF176" s="38" t="s">
        <v>2997</v>
      </c>
      <c r="AG176" s="38" t="s">
        <v>2998</v>
      </c>
      <c r="AH176" s="38" t="s">
        <v>61</v>
      </c>
      <c r="AI176" s="38">
        <v>1</v>
      </c>
      <c r="AJ176" s="38">
        <v>0.45</v>
      </c>
      <c r="AK176" s="38">
        <v>0.9</v>
      </c>
      <c r="AL176" s="38">
        <v>0.9</v>
      </c>
      <c r="AM176" s="38" t="s">
        <v>204</v>
      </c>
      <c r="AN176" s="38">
        <v>44.22</v>
      </c>
      <c r="AO176" s="38" t="s">
        <v>62</v>
      </c>
      <c r="AP176" s="38" t="s">
        <v>62</v>
      </c>
      <c r="AQ176" s="38" t="s">
        <v>62</v>
      </c>
      <c r="AR176" s="38" t="s">
        <v>62</v>
      </c>
      <c r="AS176" s="38" t="s">
        <v>62</v>
      </c>
      <c r="AT176" s="38" t="s">
        <v>1973</v>
      </c>
      <c r="AU176" s="38" t="s">
        <v>2604</v>
      </c>
      <c r="AV176" s="38" t="s">
        <v>2999</v>
      </c>
      <c r="AW176" s="38" t="s">
        <v>61</v>
      </c>
      <c r="AX176" s="38" t="s">
        <v>63</v>
      </c>
      <c r="AY176" s="39" t="s">
        <v>3000</v>
      </c>
      <c r="AZ176" s="38" t="s">
        <v>3001</v>
      </c>
      <c r="BA176" s="39" t="s">
        <v>3001</v>
      </c>
      <c r="BB176" s="38" t="s">
        <v>196</v>
      </c>
      <c r="BC176" s="38" t="s">
        <v>2938</v>
      </c>
      <c r="BD176" s="38" t="s">
        <v>94</v>
      </c>
      <c r="BE176" s="38" t="s">
        <v>1978</v>
      </c>
      <c r="BF176" s="38" t="s">
        <v>64</v>
      </c>
      <c r="BG176" s="38" t="s">
        <v>61</v>
      </c>
      <c r="BH176" s="38" t="s">
        <v>648</v>
      </c>
    </row>
    <row r="177" spans="2:60" x14ac:dyDescent="0.3">
      <c r="B177" s="55">
        <f t="shared" si="44"/>
        <v>173</v>
      </c>
      <c r="C177" s="55" t="str">
        <f t="shared" si="45"/>
        <v>NRT</v>
      </c>
      <c r="D177" s="55" t="str">
        <f t="shared" si="42"/>
        <v>2025-09-06</v>
      </c>
      <c r="E177" s="55" t="str">
        <f t="shared" si="52"/>
        <v>82020038071</v>
      </c>
      <c r="F177" s="55" t="str">
        <f t="shared" si="53"/>
        <v>PJP029496017</v>
      </c>
      <c r="G177" s="53" t="str">
        <f t="shared" si="54"/>
        <v>조연서</v>
      </c>
      <c r="H177" s="53" t="str">
        <f t="shared" si="55"/>
        <v>목록(Manifest)</v>
      </c>
      <c r="I177" s="62">
        <f t="shared" si="56"/>
        <v>29.58</v>
      </c>
      <c r="J177" s="53" t="str">
        <f t="shared" si="46"/>
        <v>BRCH USA_JAVIS</v>
      </c>
      <c r="K177" s="55">
        <f t="shared" si="57"/>
        <v>1</v>
      </c>
      <c r="L177" s="54">
        <f t="shared" si="58"/>
        <v>0.25</v>
      </c>
      <c r="M177" s="54">
        <f t="shared" si="59"/>
        <v>0.6</v>
      </c>
      <c r="N177" s="54">
        <f t="shared" si="60"/>
        <v>0.6</v>
      </c>
      <c r="O177" s="54">
        <f t="shared" si="47"/>
        <v>0.5</v>
      </c>
      <c r="P177" s="55" t="str">
        <f t="shared" si="48"/>
        <v>516284378632</v>
      </c>
      <c r="Q177" s="70">
        <f t="shared" si="49"/>
        <v>6510</v>
      </c>
      <c r="R177" s="58">
        <v>0</v>
      </c>
      <c r="S177" s="57">
        <f t="shared" si="43"/>
        <v>0</v>
      </c>
      <c r="T177" s="58">
        <v>0</v>
      </c>
      <c r="U177" s="58">
        <f>(IF(VLOOKUP(VLOOKUP(AN177,MAPPING!$B$16:$D$21,2,1),MAPPING!$C$16:$E$21,2,0)=7000,0,VLOOKUP(VLOOKUP(AN177,MAPPING!$B$16:$D$21,2,1),MAPPING!$C$16:$E$21,2,0)))</f>
        <v>0</v>
      </c>
      <c r="V177" s="58">
        <f>(K177*VLOOKUP(N177/K177,MAPPING!$B$23:$D$30,3,10))</f>
        <v>0</v>
      </c>
      <c r="W177" s="58">
        <f t="shared" si="50"/>
        <v>0</v>
      </c>
      <c r="X177" s="58">
        <f t="shared" si="51"/>
        <v>6510</v>
      </c>
      <c r="Y177" s="116">
        <f>ROUND(SUM(Q177:W177)/INVOICE!$I$5,2)</f>
        <v>4.67</v>
      </c>
      <c r="AA177" s="38" t="s">
        <v>2929</v>
      </c>
      <c r="AB177" s="38" t="s">
        <v>93</v>
      </c>
      <c r="AC177" s="38" t="s">
        <v>2930</v>
      </c>
      <c r="AD177" s="38" t="s">
        <v>3002</v>
      </c>
      <c r="AE177" s="38" t="s">
        <v>3003</v>
      </c>
      <c r="AF177" s="38" t="s">
        <v>3004</v>
      </c>
      <c r="AG177" s="38" t="s">
        <v>3005</v>
      </c>
      <c r="AH177" s="38" t="s">
        <v>61</v>
      </c>
      <c r="AI177" s="38">
        <v>1</v>
      </c>
      <c r="AJ177" s="38">
        <v>0.25</v>
      </c>
      <c r="AK177" s="38">
        <v>0.6</v>
      </c>
      <c r="AL177" s="38">
        <v>0.6</v>
      </c>
      <c r="AM177" s="38" t="s">
        <v>204</v>
      </c>
      <c r="AN177" s="38">
        <v>29.58</v>
      </c>
      <c r="AO177" s="38" t="s">
        <v>62</v>
      </c>
      <c r="AP177" s="38" t="s">
        <v>62</v>
      </c>
      <c r="AQ177" s="38" t="s">
        <v>62</v>
      </c>
      <c r="AR177" s="38" t="s">
        <v>62</v>
      </c>
      <c r="AS177" s="38" t="s">
        <v>62</v>
      </c>
      <c r="AT177" s="38" t="s">
        <v>1973</v>
      </c>
      <c r="AU177" s="38" t="s">
        <v>2604</v>
      </c>
      <c r="AV177" s="38" t="s">
        <v>3006</v>
      </c>
      <c r="AW177" s="38" t="s">
        <v>61</v>
      </c>
      <c r="AX177" s="38" t="s">
        <v>63</v>
      </c>
      <c r="AY177" s="39" t="s">
        <v>3007</v>
      </c>
      <c r="AZ177" s="38" t="s">
        <v>3008</v>
      </c>
      <c r="BA177" s="39" t="s">
        <v>3008</v>
      </c>
      <c r="BB177" s="38" t="s">
        <v>196</v>
      </c>
      <c r="BC177" s="38" t="s">
        <v>2938</v>
      </c>
      <c r="BD177" s="38" t="s">
        <v>94</v>
      </c>
      <c r="BE177" s="38" t="s">
        <v>1978</v>
      </c>
      <c r="BF177" s="38" t="s">
        <v>64</v>
      </c>
      <c r="BG177" s="38" t="s">
        <v>61</v>
      </c>
      <c r="BH177" s="38" t="s">
        <v>648</v>
      </c>
    </row>
    <row r="178" spans="2:60" x14ac:dyDescent="0.3">
      <c r="B178" s="55">
        <f t="shared" si="44"/>
        <v>174</v>
      </c>
      <c r="C178" s="55" t="str">
        <f t="shared" si="45"/>
        <v>NRT</v>
      </c>
      <c r="D178" s="55" t="str">
        <f t="shared" si="42"/>
        <v>2025-09-06</v>
      </c>
      <c r="E178" s="55" t="str">
        <f t="shared" si="52"/>
        <v>82020038071</v>
      </c>
      <c r="F178" s="55" t="str">
        <f t="shared" si="53"/>
        <v>PJP029496000</v>
      </c>
      <c r="G178" s="53" t="str">
        <f t="shared" si="54"/>
        <v>펀펀스포츠</v>
      </c>
      <c r="H178" s="53" t="str">
        <f t="shared" si="55"/>
        <v>간이(Simple)</v>
      </c>
      <c r="I178" s="62">
        <f t="shared" si="56"/>
        <v>692.34</v>
      </c>
      <c r="J178" s="53" t="str">
        <f t="shared" si="46"/>
        <v>BRCH USA_JAVIS</v>
      </c>
      <c r="K178" s="55">
        <f t="shared" si="57"/>
        <v>1</v>
      </c>
      <c r="L178" s="54">
        <f t="shared" si="58"/>
        <v>3.2</v>
      </c>
      <c r="M178" s="54">
        <f t="shared" si="59"/>
        <v>7.5</v>
      </c>
      <c r="N178" s="54">
        <f t="shared" si="60"/>
        <v>7.5</v>
      </c>
      <c r="O178" s="54">
        <f t="shared" si="47"/>
        <v>3.5</v>
      </c>
      <c r="P178" s="55" t="str">
        <f t="shared" si="48"/>
        <v>516284378466</v>
      </c>
      <c r="Q178" s="70">
        <f t="shared" si="49"/>
        <v>12570</v>
      </c>
      <c r="R178" s="58">
        <v>0</v>
      </c>
      <c r="S178" s="57">
        <f t="shared" si="43"/>
        <v>0</v>
      </c>
      <c r="T178" s="58">
        <v>0</v>
      </c>
      <c r="U178" s="58">
        <f>(IF(VLOOKUP(VLOOKUP(AN178,MAPPING!$B$16:$D$21,2,1),MAPPING!$C$16:$E$21,2,0)=7000,0,VLOOKUP(VLOOKUP(AN178,MAPPING!$B$16:$D$21,2,1),MAPPING!$C$16:$E$21,2,0)))</f>
        <v>0</v>
      </c>
      <c r="V178" s="58">
        <f>(K178*VLOOKUP(N178/K178,MAPPING!$B$23:$D$30,3,10))</f>
        <v>1000</v>
      </c>
      <c r="W178" s="58">
        <f t="shared" si="50"/>
        <v>0</v>
      </c>
      <c r="X178" s="58">
        <f t="shared" si="51"/>
        <v>13570</v>
      </c>
      <c r="Y178" s="116">
        <f>ROUND(SUM(Q178:W178)/INVOICE!$I$5,2)</f>
        <v>9.73</v>
      </c>
      <c r="AA178" s="38" t="s">
        <v>2929</v>
      </c>
      <c r="AB178" s="38" t="s">
        <v>93</v>
      </c>
      <c r="AC178" s="38" t="s">
        <v>2930</v>
      </c>
      <c r="AD178" s="38" t="s">
        <v>3009</v>
      </c>
      <c r="AE178" s="38" t="s">
        <v>3010</v>
      </c>
      <c r="AF178" s="38" t="s">
        <v>3011</v>
      </c>
      <c r="AG178" s="38" t="s">
        <v>3012</v>
      </c>
      <c r="AH178" s="38" t="s">
        <v>156</v>
      </c>
      <c r="AI178" s="38">
        <v>1</v>
      </c>
      <c r="AJ178" s="38">
        <v>3.2</v>
      </c>
      <c r="AK178" s="38">
        <v>7.5</v>
      </c>
      <c r="AL178" s="38">
        <v>7.5</v>
      </c>
      <c r="AM178" s="38" t="s">
        <v>65</v>
      </c>
      <c r="AN178" s="38">
        <v>692.34</v>
      </c>
      <c r="AO178" s="38" t="s">
        <v>62</v>
      </c>
      <c r="AP178" s="38" t="s">
        <v>62</v>
      </c>
      <c r="AQ178" s="38" t="s">
        <v>62</v>
      </c>
      <c r="AR178" s="38" t="s">
        <v>62</v>
      </c>
      <c r="AS178" s="38" t="s">
        <v>62</v>
      </c>
      <c r="AT178" s="38" t="s">
        <v>1973</v>
      </c>
      <c r="AU178" s="38" t="s">
        <v>2604</v>
      </c>
      <c r="AV178" s="38" t="s">
        <v>2052</v>
      </c>
      <c r="AW178" s="38" t="s">
        <v>61</v>
      </c>
      <c r="AX178" s="38" t="s">
        <v>63</v>
      </c>
      <c r="AY178" s="39" t="s">
        <v>3013</v>
      </c>
      <c r="AZ178" s="38" t="s">
        <v>3014</v>
      </c>
      <c r="BA178" s="39" t="s">
        <v>3014</v>
      </c>
      <c r="BB178" s="38" t="s">
        <v>196</v>
      </c>
      <c r="BC178" s="38" t="s">
        <v>2938</v>
      </c>
      <c r="BD178" s="38" t="s">
        <v>94</v>
      </c>
      <c r="BE178" s="38" t="s">
        <v>1978</v>
      </c>
      <c r="BF178" s="38" t="s">
        <v>64</v>
      </c>
      <c r="BG178" s="38" t="s">
        <v>61</v>
      </c>
      <c r="BH178" s="38" t="s">
        <v>648</v>
      </c>
    </row>
    <row r="179" spans="2:60" x14ac:dyDescent="0.3">
      <c r="B179" s="55">
        <f t="shared" si="44"/>
        <v>175</v>
      </c>
      <c r="C179" s="55" t="str">
        <f t="shared" si="45"/>
        <v>NRT</v>
      </c>
      <c r="D179" s="55" t="str">
        <f t="shared" si="42"/>
        <v>2025-09-06</v>
      </c>
      <c r="E179" s="55" t="str">
        <f t="shared" si="52"/>
        <v>82020038071</v>
      </c>
      <c r="F179" s="55" t="str">
        <f t="shared" si="53"/>
        <v>PJP029487716</v>
      </c>
      <c r="G179" s="53" t="str">
        <f t="shared" si="54"/>
        <v>오나경</v>
      </c>
      <c r="H179" s="53" t="str">
        <f t="shared" si="55"/>
        <v>간이(Simple)</v>
      </c>
      <c r="I179" s="62">
        <f t="shared" si="56"/>
        <v>182.78</v>
      </c>
      <c r="J179" s="53" t="str">
        <f t="shared" si="46"/>
        <v>BRCH USA_JAVIS</v>
      </c>
      <c r="K179" s="55">
        <f t="shared" si="57"/>
        <v>1</v>
      </c>
      <c r="L179" s="54">
        <f t="shared" si="58"/>
        <v>0.5</v>
      </c>
      <c r="M179" s="54">
        <f t="shared" si="59"/>
        <v>1.3</v>
      </c>
      <c r="N179" s="54">
        <f t="shared" si="60"/>
        <v>1.3</v>
      </c>
      <c r="O179" s="54">
        <f t="shared" si="47"/>
        <v>0.5</v>
      </c>
      <c r="P179" s="55" t="str">
        <f t="shared" si="48"/>
        <v>516284295623</v>
      </c>
      <c r="Q179" s="70">
        <f t="shared" si="49"/>
        <v>6510</v>
      </c>
      <c r="R179" s="58">
        <v>0</v>
      </c>
      <c r="S179" s="57">
        <f t="shared" si="43"/>
        <v>0</v>
      </c>
      <c r="T179" s="58">
        <v>0</v>
      </c>
      <c r="U179" s="58">
        <f>(IF(VLOOKUP(VLOOKUP(AN179,MAPPING!$B$16:$D$21,2,1),MAPPING!$C$16:$E$21,2,0)=7000,0,VLOOKUP(VLOOKUP(AN179,MAPPING!$B$16:$D$21,2,1),MAPPING!$C$16:$E$21,2,0)))</f>
        <v>0</v>
      </c>
      <c r="V179" s="58">
        <f>(K179*VLOOKUP(N179/K179,MAPPING!$B$23:$D$30,3,10))</f>
        <v>0</v>
      </c>
      <c r="W179" s="58">
        <f t="shared" si="50"/>
        <v>0</v>
      </c>
      <c r="X179" s="58">
        <f t="shared" si="51"/>
        <v>6510</v>
      </c>
      <c r="Y179" s="116">
        <f>ROUND(SUM(Q179:W179)/INVOICE!$I$5,2)</f>
        <v>4.67</v>
      </c>
      <c r="AA179" s="38" t="s">
        <v>2929</v>
      </c>
      <c r="AB179" s="38" t="s">
        <v>93</v>
      </c>
      <c r="AC179" s="38" t="s">
        <v>2930</v>
      </c>
      <c r="AD179" s="38" t="s">
        <v>3015</v>
      </c>
      <c r="AE179" s="38" t="s">
        <v>3016</v>
      </c>
      <c r="AF179" s="38" t="s">
        <v>3017</v>
      </c>
      <c r="AG179" s="38" t="s">
        <v>3018</v>
      </c>
      <c r="AH179" s="38" t="s">
        <v>61</v>
      </c>
      <c r="AI179" s="38">
        <v>1</v>
      </c>
      <c r="AJ179" s="38">
        <v>0.5</v>
      </c>
      <c r="AK179" s="38">
        <v>1.3</v>
      </c>
      <c r="AL179" s="38">
        <v>1.3</v>
      </c>
      <c r="AM179" s="38" t="s">
        <v>65</v>
      </c>
      <c r="AN179" s="38">
        <v>182.78</v>
      </c>
      <c r="AO179" s="38" t="s">
        <v>62</v>
      </c>
      <c r="AP179" s="38" t="s">
        <v>62</v>
      </c>
      <c r="AQ179" s="38" t="s">
        <v>62</v>
      </c>
      <c r="AR179" s="38" t="s">
        <v>62</v>
      </c>
      <c r="AS179" s="38" t="s">
        <v>62</v>
      </c>
      <c r="AT179" s="38" t="s">
        <v>1973</v>
      </c>
      <c r="AU179" s="38" t="s">
        <v>2604</v>
      </c>
      <c r="AV179" s="38" t="s">
        <v>410</v>
      </c>
      <c r="AW179" s="38" t="s">
        <v>61</v>
      </c>
      <c r="AX179" s="38" t="s">
        <v>63</v>
      </c>
      <c r="AY179" s="39" t="s">
        <v>3019</v>
      </c>
      <c r="AZ179" s="38" t="s">
        <v>3020</v>
      </c>
      <c r="BA179" s="39" t="s">
        <v>3020</v>
      </c>
      <c r="BB179" s="38" t="s">
        <v>196</v>
      </c>
      <c r="BC179" s="38" t="s">
        <v>2938</v>
      </c>
      <c r="BD179" s="38" t="s">
        <v>94</v>
      </c>
      <c r="BE179" s="38" t="s">
        <v>1978</v>
      </c>
      <c r="BF179" s="38" t="s">
        <v>64</v>
      </c>
      <c r="BG179" s="38" t="s">
        <v>61</v>
      </c>
      <c r="BH179" s="38" t="s">
        <v>648</v>
      </c>
    </row>
    <row r="180" spans="2:60" x14ac:dyDescent="0.3">
      <c r="B180" s="55">
        <f t="shared" si="44"/>
        <v>176</v>
      </c>
      <c r="C180" s="55" t="str">
        <f t="shared" si="45"/>
        <v>NRT</v>
      </c>
      <c r="D180" s="55" t="str">
        <f t="shared" si="42"/>
        <v>2025-09-06</v>
      </c>
      <c r="E180" s="55" t="str">
        <f t="shared" si="52"/>
        <v>82020038071</v>
      </c>
      <c r="F180" s="55" t="str">
        <f t="shared" si="53"/>
        <v>PJP029496176</v>
      </c>
      <c r="G180" s="53" t="str">
        <f t="shared" si="54"/>
        <v>이장연</v>
      </c>
      <c r="H180" s="53" t="str">
        <f t="shared" si="55"/>
        <v>일반(목록배제,Normal-Manifest Exception)</v>
      </c>
      <c r="I180" s="62">
        <f t="shared" si="56"/>
        <v>138.13</v>
      </c>
      <c r="J180" s="53" t="str">
        <f t="shared" si="46"/>
        <v>BRCH USA_JAVIS</v>
      </c>
      <c r="K180" s="55">
        <f t="shared" si="57"/>
        <v>1</v>
      </c>
      <c r="L180" s="54">
        <f t="shared" si="58"/>
        <v>2.65</v>
      </c>
      <c r="M180" s="54">
        <f t="shared" si="59"/>
        <v>2</v>
      </c>
      <c r="N180" s="54">
        <f t="shared" si="60"/>
        <v>2.7</v>
      </c>
      <c r="O180" s="54">
        <f t="shared" si="47"/>
        <v>3</v>
      </c>
      <c r="P180" s="55" t="str">
        <f t="shared" si="48"/>
        <v>516284380220</v>
      </c>
      <c r="Q180" s="70">
        <f t="shared" si="49"/>
        <v>11560</v>
      </c>
      <c r="R180" s="58">
        <v>0</v>
      </c>
      <c r="S180" s="57">
        <f t="shared" si="43"/>
        <v>0</v>
      </c>
      <c r="T180" s="58">
        <v>0</v>
      </c>
      <c r="U180" s="58">
        <f>(IF(VLOOKUP(VLOOKUP(AN180,MAPPING!$B$16:$D$21,2,1),MAPPING!$C$16:$E$21,2,0)=7000,0,VLOOKUP(VLOOKUP(AN180,MAPPING!$B$16:$D$21,2,1),MAPPING!$C$16:$E$21,2,0)))</f>
        <v>0</v>
      </c>
      <c r="V180" s="58">
        <f>(K180*VLOOKUP(N180/K180,MAPPING!$B$23:$D$30,3,10))</f>
        <v>500</v>
      </c>
      <c r="W180" s="58">
        <f t="shared" si="50"/>
        <v>0</v>
      </c>
      <c r="X180" s="58">
        <f t="shared" si="51"/>
        <v>12060</v>
      </c>
      <c r="Y180" s="116">
        <f>ROUND(SUM(Q180:W180)/INVOICE!$I$5,2)</f>
        <v>8.65</v>
      </c>
      <c r="AA180" s="38" t="s">
        <v>2929</v>
      </c>
      <c r="AB180" s="38" t="s">
        <v>93</v>
      </c>
      <c r="AC180" s="38" t="s">
        <v>2930</v>
      </c>
      <c r="AD180" s="38" t="s">
        <v>3021</v>
      </c>
      <c r="AE180" s="38" t="s">
        <v>3022</v>
      </c>
      <c r="AF180" s="38" t="s">
        <v>3023</v>
      </c>
      <c r="AG180" s="38" t="s">
        <v>3024</v>
      </c>
      <c r="AH180" s="38" t="s">
        <v>61</v>
      </c>
      <c r="AI180" s="38">
        <v>1</v>
      </c>
      <c r="AJ180" s="38">
        <v>2.65</v>
      </c>
      <c r="AK180" s="38">
        <v>2</v>
      </c>
      <c r="AL180" s="38">
        <v>2.7</v>
      </c>
      <c r="AM180" s="38" t="s">
        <v>66</v>
      </c>
      <c r="AN180" s="38">
        <v>138.13</v>
      </c>
      <c r="AO180" s="38" t="s">
        <v>62</v>
      </c>
      <c r="AP180" s="38" t="s">
        <v>62</v>
      </c>
      <c r="AQ180" s="38" t="s">
        <v>62</v>
      </c>
      <c r="AR180" s="38" t="s">
        <v>62</v>
      </c>
      <c r="AS180" s="38" t="s">
        <v>62</v>
      </c>
      <c r="AT180" s="38" t="s">
        <v>1973</v>
      </c>
      <c r="AU180" s="38" t="s">
        <v>2604</v>
      </c>
      <c r="AV180" s="38" t="s">
        <v>2052</v>
      </c>
      <c r="AW180" s="38" t="s">
        <v>61</v>
      </c>
      <c r="AX180" s="38" t="s">
        <v>63</v>
      </c>
      <c r="AY180" s="39" t="s">
        <v>3025</v>
      </c>
      <c r="AZ180" s="38" t="s">
        <v>3026</v>
      </c>
      <c r="BA180" s="39" t="s">
        <v>3026</v>
      </c>
      <c r="BB180" s="38" t="s">
        <v>196</v>
      </c>
      <c r="BC180" s="38" t="s">
        <v>2938</v>
      </c>
      <c r="BD180" s="38" t="s">
        <v>94</v>
      </c>
      <c r="BE180" s="38" t="s">
        <v>1978</v>
      </c>
      <c r="BF180" s="38" t="s">
        <v>64</v>
      </c>
      <c r="BG180" s="38" t="s">
        <v>61</v>
      </c>
      <c r="BH180" s="38" t="s">
        <v>648</v>
      </c>
    </row>
    <row r="181" spans="2:60" x14ac:dyDescent="0.3">
      <c r="B181" s="55">
        <f t="shared" si="44"/>
        <v>177</v>
      </c>
      <c r="C181" s="55" t="str">
        <f t="shared" si="45"/>
        <v>NRT</v>
      </c>
      <c r="D181" s="55" t="str">
        <f t="shared" si="42"/>
        <v>2025-09-06</v>
      </c>
      <c r="E181" s="55" t="str">
        <f t="shared" si="52"/>
        <v>82020038071</v>
      </c>
      <c r="F181" s="55" t="str">
        <f t="shared" si="53"/>
        <v>PJP029494904</v>
      </c>
      <c r="G181" s="53" t="str">
        <f t="shared" si="54"/>
        <v>이주석</v>
      </c>
      <c r="H181" s="53" t="str">
        <f t="shared" si="55"/>
        <v>목록(Manifest)</v>
      </c>
      <c r="I181" s="62">
        <f t="shared" si="56"/>
        <v>1.01</v>
      </c>
      <c r="J181" s="53" t="str">
        <f t="shared" si="46"/>
        <v>BRCH USA_JAVIS</v>
      </c>
      <c r="K181" s="55">
        <f t="shared" si="57"/>
        <v>1</v>
      </c>
      <c r="L181" s="54">
        <f t="shared" si="58"/>
        <v>0.1</v>
      </c>
      <c r="M181" s="54">
        <f t="shared" si="59"/>
        <v>0.2</v>
      </c>
      <c r="N181" s="54">
        <f t="shared" si="60"/>
        <v>0.2</v>
      </c>
      <c r="O181" s="54">
        <f t="shared" si="47"/>
        <v>0.5</v>
      </c>
      <c r="P181" s="55" t="str">
        <f t="shared" si="48"/>
        <v>516284367502</v>
      </c>
      <c r="Q181" s="70">
        <f t="shared" si="49"/>
        <v>6510</v>
      </c>
      <c r="R181" s="58">
        <v>0</v>
      </c>
      <c r="S181" s="57">
        <f t="shared" si="43"/>
        <v>0</v>
      </c>
      <c r="T181" s="58">
        <v>0</v>
      </c>
      <c r="U181" s="58">
        <f>(IF(VLOOKUP(VLOOKUP(AN181,MAPPING!$B$16:$D$21,2,1),MAPPING!$C$16:$E$21,2,0)=7000,0,VLOOKUP(VLOOKUP(AN181,MAPPING!$B$16:$D$21,2,1),MAPPING!$C$16:$E$21,2,0)))</f>
        <v>0</v>
      </c>
      <c r="V181" s="58">
        <f>(K181*VLOOKUP(N181/K181,MAPPING!$B$23:$D$30,3,10))</f>
        <v>0</v>
      </c>
      <c r="W181" s="58">
        <f t="shared" si="50"/>
        <v>0</v>
      </c>
      <c r="X181" s="58">
        <f t="shared" si="51"/>
        <v>6510</v>
      </c>
      <c r="Y181" s="116">
        <f>ROUND(SUM(Q181:W181)/INVOICE!$I$5,2)</f>
        <v>4.67</v>
      </c>
      <c r="AA181" s="38" t="s">
        <v>2929</v>
      </c>
      <c r="AB181" s="38" t="s">
        <v>93</v>
      </c>
      <c r="AC181" s="38" t="s">
        <v>2930</v>
      </c>
      <c r="AD181" s="38" t="s">
        <v>3027</v>
      </c>
      <c r="AE181" s="38" t="s">
        <v>3028</v>
      </c>
      <c r="AF181" s="38" t="s">
        <v>3029</v>
      </c>
      <c r="AG181" s="38" t="s">
        <v>3030</v>
      </c>
      <c r="AH181" s="38" t="s">
        <v>61</v>
      </c>
      <c r="AI181" s="38">
        <v>1</v>
      </c>
      <c r="AJ181" s="38">
        <v>0.1</v>
      </c>
      <c r="AK181" s="38">
        <v>0.2</v>
      </c>
      <c r="AL181" s="38">
        <v>0.2</v>
      </c>
      <c r="AM181" s="38" t="s">
        <v>204</v>
      </c>
      <c r="AN181" s="38">
        <v>1.01</v>
      </c>
      <c r="AO181" s="38" t="s">
        <v>62</v>
      </c>
      <c r="AP181" s="38" t="s">
        <v>62</v>
      </c>
      <c r="AQ181" s="38" t="s">
        <v>62</v>
      </c>
      <c r="AR181" s="38" t="s">
        <v>62</v>
      </c>
      <c r="AS181" s="38" t="s">
        <v>62</v>
      </c>
      <c r="AT181" s="38" t="s">
        <v>1973</v>
      </c>
      <c r="AU181" s="38" t="s">
        <v>2604</v>
      </c>
      <c r="AV181" s="38" t="s">
        <v>3031</v>
      </c>
      <c r="AW181" s="38" t="s">
        <v>61</v>
      </c>
      <c r="AX181" s="38" t="s">
        <v>63</v>
      </c>
      <c r="AY181" s="39" t="s">
        <v>3032</v>
      </c>
      <c r="AZ181" s="38" t="s">
        <v>3033</v>
      </c>
      <c r="BA181" s="39" t="s">
        <v>3033</v>
      </c>
      <c r="BB181" s="38" t="s">
        <v>196</v>
      </c>
      <c r="BC181" s="38" t="s">
        <v>2938</v>
      </c>
      <c r="BD181" s="38" t="s">
        <v>94</v>
      </c>
      <c r="BE181" s="38" t="s">
        <v>1978</v>
      </c>
      <c r="BF181" s="38" t="s">
        <v>64</v>
      </c>
      <c r="BG181" s="38" t="s">
        <v>61</v>
      </c>
      <c r="BH181" s="38" t="s">
        <v>648</v>
      </c>
    </row>
    <row r="182" spans="2:60" x14ac:dyDescent="0.3">
      <c r="B182" s="55">
        <f t="shared" si="44"/>
        <v>178</v>
      </c>
      <c r="C182" s="55" t="str">
        <f t="shared" si="45"/>
        <v>NRT</v>
      </c>
      <c r="D182" s="55" t="str">
        <f t="shared" si="42"/>
        <v>2025-09-06</v>
      </c>
      <c r="E182" s="55" t="str">
        <f t="shared" si="52"/>
        <v>82020038071</v>
      </c>
      <c r="F182" s="55" t="str">
        <f t="shared" si="53"/>
        <v>PJP022700778</v>
      </c>
      <c r="G182" s="53" t="str">
        <f t="shared" si="54"/>
        <v>오모차랜드 일산점</v>
      </c>
      <c r="H182" s="53" t="str">
        <f t="shared" si="55"/>
        <v>간이(Simple)</v>
      </c>
      <c r="I182" s="62">
        <f t="shared" si="56"/>
        <v>350.07</v>
      </c>
      <c r="J182" s="53" t="str">
        <f t="shared" si="46"/>
        <v>BRCH USA_JAVIS</v>
      </c>
      <c r="K182" s="55">
        <f t="shared" si="57"/>
        <v>3</v>
      </c>
      <c r="L182" s="54">
        <f t="shared" si="58"/>
        <v>2.0099999999999998</v>
      </c>
      <c r="M182" s="54">
        <f t="shared" si="59"/>
        <v>0.2</v>
      </c>
      <c r="N182" s="54">
        <f t="shared" si="60"/>
        <v>2.1</v>
      </c>
      <c r="O182" s="54">
        <f t="shared" si="47"/>
        <v>2.5</v>
      </c>
      <c r="P182" s="55" t="str">
        <f t="shared" si="48"/>
        <v>516272836903 (3)</v>
      </c>
      <c r="Q182" s="70">
        <f t="shared" si="49"/>
        <v>10550</v>
      </c>
      <c r="R182" s="58">
        <v>0</v>
      </c>
      <c r="S182" s="57">
        <f t="shared" si="43"/>
        <v>5000</v>
      </c>
      <c r="T182" s="58">
        <v>0</v>
      </c>
      <c r="U182" s="58">
        <f>(IF(VLOOKUP(VLOOKUP(AN182,MAPPING!$B$16:$D$21,2,1),MAPPING!$C$16:$E$21,2,0)=7000,0,VLOOKUP(VLOOKUP(AN182,MAPPING!$B$16:$D$21,2,1),MAPPING!$C$16:$E$21,2,0)))</f>
        <v>0</v>
      </c>
      <c r="V182" s="58">
        <f>(K182*VLOOKUP(N182/K182,MAPPING!$B$23:$D$30,3,10))</f>
        <v>0</v>
      </c>
      <c r="W182" s="58">
        <f t="shared" si="50"/>
        <v>0</v>
      </c>
      <c r="X182" s="58">
        <f t="shared" si="51"/>
        <v>15550</v>
      </c>
      <c r="Y182" s="116">
        <f>ROUND(SUM(Q182:W182)/INVOICE!$I$5,2)</f>
        <v>11.15</v>
      </c>
      <c r="AA182" s="38" t="s">
        <v>2929</v>
      </c>
      <c r="AB182" s="38" t="s">
        <v>93</v>
      </c>
      <c r="AC182" s="38" t="s">
        <v>2930</v>
      </c>
      <c r="AD182" s="38" t="s">
        <v>3034</v>
      </c>
      <c r="AE182" s="38" t="s">
        <v>1980</v>
      </c>
      <c r="AF182" s="38" t="s">
        <v>1981</v>
      </c>
      <c r="AG182" s="38" t="s">
        <v>1982</v>
      </c>
      <c r="AH182" s="38" t="s">
        <v>156</v>
      </c>
      <c r="AI182" s="38">
        <v>3</v>
      </c>
      <c r="AJ182" s="38">
        <v>2.0099999999999998</v>
      </c>
      <c r="AK182" s="38">
        <v>0.2</v>
      </c>
      <c r="AL182" s="38">
        <v>2.1</v>
      </c>
      <c r="AM182" s="38" t="s">
        <v>65</v>
      </c>
      <c r="AN182" s="38">
        <v>350.07</v>
      </c>
      <c r="AO182" s="38" t="s">
        <v>62</v>
      </c>
      <c r="AP182" s="38" t="s">
        <v>62</v>
      </c>
      <c r="AQ182" s="38" t="s">
        <v>62</v>
      </c>
      <c r="AR182" s="38" t="s">
        <v>62</v>
      </c>
      <c r="AS182" s="38" t="s">
        <v>62</v>
      </c>
      <c r="AT182" s="38" t="s">
        <v>1973</v>
      </c>
      <c r="AU182" s="38" t="s">
        <v>2604</v>
      </c>
      <c r="AV182" s="38" t="s">
        <v>2457</v>
      </c>
      <c r="AW182" s="38" t="s">
        <v>61</v>
      </c>
      <c r="AX182" s="38" t="s">
        <v>63</v>
      </c>
      <c r="AY182" s="39" t="s">
        <v>3035</v>
      </c>
      <c r="AZ182" s="38" t="s">
        <v>3036</v>
      </c>
      <c r="BA182" s="39" t="s">
        <v>3036</v>
      </c>
      <c r="BB182" s="38" t="s">
        <v>196</v>
      </c>
      <c r="BC182" s="38" t="s">
        <v>2938</v>
      </c>
      <c r="BD182" s="38" t="s">
        <v>94</v>
      </c>
      <c r="BE182" s="38" t="s">
        <v>1978</v>
      </c>
      <c r="BF182" s="38" t="s">
        <v>64</v>
      </c>
      <c r="BG182" s="38" t="s">
        <v>61</v>
      </c>
      <c r="BH182" s="38" t="s">
        <v>648</v>
      </c>
    </row>
    <row r="183" spans="2:60" x14ac:dyDescent="0.3">
      <c r="B183" s="55">
        <f t="shared" si="44"/>
        <v>179</v>
      </c>
      <c r="C183" s="55" t="str">
        <f t="shared" si="45"/>
        <v>NRT</v>
      </c>
      <c r="D183" s="55" t="str">
        <f t="shared" si="42"/>
        <v>2025-09-06</v>
      </c>
      <c r="E183" s="55" t="str">
        <f t="shared" si="52"/>
        <v>82020038071</v>
      </c>
      <c r="F183" s="55" t="str">
        <f t="shared" si="53"/>
        <v>PJP029496108</v>
      </c>
      <c r="G183" s="53" t="str">
        <f t="shared" si="54"/>
        <v>박정은</v>
      </c>
      <c r="H183" s="53" t="str">
        <f t="shared" si="55"/>
        <v>목록(Manifest)</v>
      </c>
      <c r="I183" s="62">
        <f t="shared" si="56"/>
        <v>47.43</v>
      </c>
      <c r="J183" s="53" t="str">
        <f t="shared" si="46"/>
        <v>BRCH USA_JAVIS</v>
      </c>
      <c r="K183" s="55">
        <f t="shared" si="57"/>
        <v>1</v>
      </c>
      <c r="L183" s="54">
        <f t="shared" si="58"/>
        <v>0.65</v>
      </c>
      <c r="M183" s="54">
        <f t="shared" si="59"/>
        <v>1</v>
      </c>
      <c r="N183" s="54">
        <f t="shared" si="60"/>
        <v>1</v>
      </c>
      <c r="O183" s="54">
        <f t="shared" si="47"/>
        <v>1</v>
      </c>
      <c r="P183" s="55" t="str">
        <f t="shared" si="48"/>
        <v>516284379542</v>
      </c>
      <c r="Q183" s="70">
        <f t="shared" si="49"/>
        <v>7520</v>
      </c>
      <c r="R183" s="58">
        <v>0</v>
      </c>
      <c r="S183" s="57">
        <f t="shared" si="43"/>
        <v>0</v>
      </c>
      <c r="T183" s="58">
        <v>0</v>
      </c>
      <c r="U183" s="58">
        <f>(IF(VLOOKUP(VLOOKUP(AN183,MAPPING!$B$16:$D$21,2,1),MAPPING!$C$16:$E$21,2,0)=7000,0,VLOOKUP(VLOOKUP(AN183,MAPPING!$B$16:$D$21,2,1),MAPPING!$C$16:$E$21,2,0)))</f>
        <v>0</v>
      </c>
      <c r="V183" s="58">
        <f>(K183*VLOOKUP(N183/K183,MAPPING!$B$23:$D$30,3,10))</f>
        <v>0</v>
      </c>
      <c r="W183" s="58">
        <f t="shared" si="50"/>
        <v>0</v>
      </c>
      <c r="X183" s="58">
        <f t="shared" si="51"/>
        <v>7520</v>
      </c>
      <c r="Y183" s="116">
        <f>ROUND(SUM(Q183:W183)/INVOICE!$I$5,2)</f>
        <v>5.39</v>
      </c>
      <c r="AA183" s="38" t="s">
        <v>2929</v>
      </c>
      <c r="AB183" s="38" t="s">
        <v>93</v>
      </c>
      <c r="AC183" s="38" t="s">
        <v>2930</v>
      </c>
      <c r="AD183" s="38" t="s">
        <v>3037</v>
      </c>
      <c r="AE183" s="38" t="s">
        <v>3038</v>
      </c>
      <c r="AF183" s="38" t="s">
        <v>3039</v>
      </c>
      <c r="AG183" s="38" t="s">
        <v>3040</v>
      </c>
      <c r="AH183" s="38" t="s">
        <v>61</v>
      </c>
      <c r="AI183" s="38">
        <v>1</v>
      </c>
      <c r="AJ183" s="38">
        <v>0.65</v>
      </c>
      <c r="AK183" s="38">
        <v>1</v>
      </c>
      <c r="AL183" s="38">
        <v>1</v>
      </c>
      <c r="AM183" s="38" t="s">
        <v>204</v>
      </c>
      <c r="AN183" s="38">
        <v>47.43</v>
      </c>
      <c r="AO183" s="38" t="s">
        <v>62</v>
      </c>
      <c r="AP183" s="38" t="s">
        <v>62</v>
      </c>
      <c r="AQ183" s="38" t="s">
        <v>62</v>
      </c>
      <c r="AR183" s="38" t="s">
        <v>62</v>
      </c>
      <c r="AS183" s="38" t="s">
        <v>62</v>
      </c>
      <c r="AT183" s="38" t="s">
        <v>1973</v>
      </c>
      <c r="AU183" s="38" t="s">
        <v>2604</v>
      </c>
      <c r="AV183" s="38" t="s">
        <v>3041</v>
      </c>
      <c r="AW183" s="38" t="s">
        <v>61</v>
      </c>
      <c r="AX183" s="38" t="s">
        <v>63</v>
      </c>
      <c r="AY183" s="39" t="s">
        <v>3042</v>
      </c>
      <c r="AZ183" s="38" t="s">
        <v>3043</v>
      </c>
      <c r="BA183" s="39" t="s">
        <v>3043</v>
      </c>
      <c r="BB183" s="38" t="s">
        <v>196</v>
      </c>
      <c r="BC183" s="38" t="s">
        <v>2938</v>
      </c>
      <c r="BD183" s="38" t="s">
        <v>94</v>
      </c>
      <c r="BE183" s="38" t="s">
        <v>1978</v>
      </c>
      <c r="BF183" s="38" t="s">
        <v>64</v>
      </c>
      <c r="BG183" s="38" t="s">
        <v>61</v>
      </c>
      <c r="BH183" s="38" t="s">
        <v>648</v>
      </c>
    </row>
    <row r="184" spans="2:60" x14ac:dyDescent="0.3">
      <c r="B184" s="55">
        <f t="shared" si="44"/>
        <v>180</v>
      </c>
      <c r="C184" s="55" t="str">
        <f t="shared" si="45"/>
        <v>NRT</v>
      </c>
      <c r="D184" s="55" t="str">
        <f t="shared" si="42"/>
        <v>2025-09-06</v>
      </c>
      <c r="E184" s="55" t="str">
        <f t="shared" si="52"/>
        <v>82020038071</v>
      </c>
      <c r="F184" s="55" t="str">
        <f t="shared" si="53"/>
        <v>PJP029495928</v>
      </c>
      <c r="G184" s="53" t="str">
        <f t="shared" si="54"/>
        <v>윤선혜</v>
      </c>
      <c r="H184" s="53" t="str">
        <f t="shared" si="55"/>
        <v>목록(Manifest)</v>
      </c>
      <c r="I184" s="62">
        <f t="shared" si="56"/>
        <v>99.51</v>
      </c>
      <c r="J184" s="53" t="str">
        <f t="shared" si="46"/>
        <v>BRCH USA_JAVIS</v>
      </c>
      <c r="K184" s="55">
        <f t="shared" si="57"/>
        <v>1</v>
      </c>
      <c r="L184" s="54">
        <f t="shared" si="58"/>
        <v>1.2</v>
      </c>
      <c r="M184" s="54">
        <f t="shared" si="59"/>
        <v>2.2000000000000002</v>
      </c>
      <c r="N184" s="54">
        <f t="shared" si="60"/>
        <v>2.2000000000000002</v>
      </c>
      <c r="O184" s="54">
        <f t="shared" si="47"/>
        <v>1.5</v>
      </c>
      <c r="P184" s="55" t="str">
        <f t="shared" si="48"/>
        <v>516284377744</v>
      </c>
      <c r="Q184" s="70">
        <f t="shared" si="49"/>
        <v>8530</v>
      </c>
      <c r="R184" s="58">
        <v>0</v>
      </c>
      <c r="S184" s="57">
        <f t="shared" si="43"/>
        <v>0</v>
      </c>
      <c r="T184" s="58">
        <v>0</v>
      </c>
      <c r="U184" s="58">
        <f>(IF(VLOOKUP(VLOOKUP(AN184,MAPPING!$B$16:$D$21,2,1),MAPPING!$C$16:$E$21,2,0)=7000,0,VLOOKUP(VLOOKUP(AN184,MAPPING!$B$16:$D$21,2,1),MAPPING!$C$16:$E$21,2,0)))</f>
        <v>0</v>
      </c>
      <c r="V184" s="58">
        <f>(K184*VLOOKUP(N184/K184,MAPPING!$B$23:$D$30,3,10))</f>
        <v>500</v>
      </c>
      <c r="W184" s="58">
        <f t="shared" si="50"/>
        <v>0</v>
      </c>
      <c r="X184" s="58">
        <f t="shared" si="51"/>
        <v>9030</v>
      </c>
      <c r="Y184" s="116">
        <f>ROUND(SUM(Q184:W184)/INVOICE!$I$5,2)</f>
        <v>6.48</v>
      </c>
      <c r="AA184" s="38" t="s">
        <v>2929</v>
      </c>
      <c r="AB184" s="38" t="s">
        <v>93</v>
      </c>
      <c r="AC184" s="38" t="s">
        <v>2930</v>
      </c>
      <c r="AD184" s="38" t="s">
        <v>3044</v>
      </c>
      <c r="AE184" s="38" t="s">
        <v>3045</v>
      </c>
      <c r="AF184" s="38" t="s">
        <v>3046</v>
      </c>
      <c r="AG184" s="38" t="s">
        <v>3047</v>
      </c>
      <c r="AH184" s="38" t="s">
        <v>61</v>
      </c>
      <c r="AI184" s="38">
        <v>1</v>
      </c>
      <c r="AJ184" s="38">
        <v>1.2</v>
      </c>
      <c r="AK184" s="38">
        <v>2.2000000000000002</v>
      </c>
      <c r="AL184" s="38">
        <v>2.2000000000000002</v>
      </c>
      <c r="AM184" s="38" t="s">
        <v>204</v>
      </c>
      <c r="AN184" s="38">
        <v>99.51</v>
      </c>
      <c r="AO184" s="38" t="s">
        <v>62</v>
      </c>
      <c r="AP184" s="38" t="s">
        <v>62</v>
      </c>
      <c r="AQ184" s="38" t="s">
        <v>62</v>
      </c>
      <c r="AR184" s="38" t="s">
        <v>62</v>
      </c>
      <c r="AS184" s="38" t="s">
        <v>62</v>
      </c>
      <c r="AT184" s="38" t="s">
        <v>1973</v>
      </c>
      <c r="AU184" s="38" t="s">
        <v>2604</v>
      </c>
      <c r="AV184" s="38" t="s">
        <v>3048</v>
      </c>
      <c r="AW184" s="38" t="s">
        <v>61</v>
      </c>
      <c r="AX184" s="38" t="s">
        <v>63</v>
      </c>
      <c r="AY184" s="39" t="s">
        <v>3049</v>
      </c>
      <c r="AZ184" s="38" t="s">
        <v>3050</v>
      </c>
      <c r="BA184" s="39" t="s">
        <v>3050</v>
      </c>
      <c r="BB184" s="38" t="s">
        <v>196</v>
      </c>
      <c r="BC184" s="38" t="s">
        <v>2938</v>
      </c>
      <c r="BD184" s="38" t="s">
        <v>94</v>
      </c>
      <c r="BE184" s="38" t="s">
        <v>1978</v>
      </c>
      <c r="BF184" s="38" t="s">
        <v>64</v>
      </c>
      <c r="BG184" s="38" t="s">
        <v>61</v>
      </c>
      <c r="BH184" s="38" t="s">
        <v>648</v>
      </c>
    </row>
    <row r="185" spans="2:60" x14ac:dyDescent="0.3">
      <c r="B185" s="55">
        <f t="shared" si="44"/>
        <v>181</v>
      </c>
      <c r="C185" s="55" t="str">
        <f t="shared" si="45"/>
        <v>NRT</v>
      </c>
      <c r="D185" s="55" t="str">
        <f t="shared" si="42"/>
        <v>2025-09-06</v>
      </c>
      <c r="E185" s="55" t="str">
        <f t="shared" si="52"/>
        <v>82020038071</v>
      </c>
      <c r="F185" s="55" t="str">
        <f t="shared" si="53"/>
        <v>PJP029495949</v>
      </c>
      <c r="G185" s="53" t="str">
        <f t="shared" si="54"/>
        <v>정윤선</v>
      </c>
      <c r="H185" s="53" t="str">
        <f t="shared" si="55"/>
        <v>목록(Manifest)</v>
      </c>
      <c r="I185" s="62">
        <f t="shared" si="56"/>
        <v>137.02000000000001</v>
      </c>
      <c r="J185" s="53" t="str">
        <f t="shared" si="46"/>
        <v>BRCH USA_JAVIS</v>
      </c>
      <c r="K185" s="55">
        <f t="shared" si="57"/>
        <v>1</v>
      </c>
      <c r="L185" s="54">
        <f t="shared" si="58"/>
        <v>1.4</v>
      </c>
      <c r="M185" s="54">
        <f t="shared" si="59"/>
        <v>2.1</v>
      </c>
      <c r="N185" s="54">
        <f t="shared" si="60"/>
        <v>2.1</v>
      </c>
      <c r="O185" s="54">
        <f t="shared" si="47"/>
        <v>1.5</v>
      </c>
      <c r="P185" s="55" t="str">
        <f t="shared" si="48"/>
        <v>516284377954</v>
      </c>
      <c r="Q185" s="70">
        <f t="shared" si="49"/>
        <v>8530</v>
      </c>
      <c r="R185" s="58">
        <v>0</v>
      </c>
      <c r="S185" s="57">
        <f t="shared" si="43"/>
        <v>0</v>
      </c>
      <c r="T185" s="58">
        <v>0</v>
      </c>
      <c r="U185" s="58">
        <f>(IF(VLOOKUP(VLOOKUP(AN185,MAPPING!$B$16:$D$21,2,1),MAPPING!$C$16:$E$21,2,0)=7000,0,VLOOKUP(VLOOKUP(AN185,MAPPING!$B$16:$D$21,2,1),MAPPING!$C$16:$E$21,2,0)))</f>
        <v>0</v>
      </c>
      <c r="V185" s="58">
        <f>(K185*VLOOKUP(N185/K185,MAPPING!$B$23:$D$30,3,10))</f>
        <v>500</v>
      </c>
      <c r="W185" s="58">
        <f t="shared" si="50"/>
        <v>0</v>
      </c>
      <c r="X185" s="58">
        <f t="shared" si="51"/>
        <v>9030</v>
      </c>
      <c r="Y185" s="116">
        <f>ROUND(SUM(Q185:W185)/INVOICE!$I$5,2)</f>
        <v>6.48</v>
      </c>
      <c r="AA185" s="38" t="s">
        <v>2929</v>
      </c>
      <c r="AB185" s="38" t="s">
        <v>93</v>
      </c>
      <c r="AC185" s="38" t="s">
        <v>2930</v>
      </c>
      <c r="AD185" s="38" t="s">
        <v>3051</v>
      </c>
      <c r="AE185" s="38" t="s">
        <v>3052</v>
      </c>
      <c r="AF185" s="38" t="s">
        <v>3053</v>
      </c>
      <c r="AG185" s="38" t="s">
        <v>465</v>
      </c>
      <c r="AH185" s="38" t="s">
        <v>61</v>
      </c>
      <c r="AI185" s="38">
        <v>1</v>
      </c>
      <c r="AJ185" s="38">
        <v>1.4</v>
      </c>
      <c r="AK185" s="38">
        <v>2.1</v>
      </c>
      <c r="AL185" s="38">
        <v>2.1</v>
      </c>
      <c r="AM185" s="38" t="s">
        <v>204</v>
      </c>
      <c r="AN185" s="38">
        <v>137.02000000000001</v>
      </c>
      <c r="AO185" s="38" t="s">
        <v>62</v>
      </c>
      <c r="AP185" s="38" t="s">
        <v>62</v>
      </c>
      <c r="AQ185" s="38" t="s">
        <v>62</v>
      </c>
      <c r="AR185" s="38" t="s">
        <v>62</v>
      </c>
      <c r="AS185" s="38" t="s">
        <v>62</v>
      </c>
      <c r="AT185" s="38" t="s">
        <v>1973</v>
      </c>
      <c r="AU185" s="38" t="s">
        <v>2604</v>
      </c>
      <c r="AV185" s="38" t="s">
        <v>2052</v>
      </c>
      <c r="AW185" s="38" t="s">
        <v>61</v>
      </c>
      <c r="AX185" s="38" t="s">
        <v>63</v>
      </c>
      <c r="AY185" s="39" t="s">
        <v>3054</v>
      </c>
      <c r="AZ185" s="38" t="s">
        <v>3055</v>
      </c>
      <c r="BA185" s="39" t="s">
        <v>3055</v>
      </c>
      <c r="BB185" s="38" t="s">
        <v>196</v>
      </c>
      <c r="BC185" s="38" t="s">
        <v>2938</v>
      </c>
      <c r="BD185" s="38" t="s">
        <v>94</v>
      </c>
      <c r="BE185" s="38" t="s">
        <v>1978</v>
      </c>
      <c r="BF185" s="38" t="s">
        <v>64</v>
      </c>
      <c r="BG185" s="38" t="s">
        <v>61</v>
      </c>
      <c r="BH185" s="38" t="s">
        <v>648</v>
      </c>
    </row>
    <row r="186" spans="2:60" x14ac:dyDescent="0.3">
      <c r="B186" s="55">
        <f t="shared" si="44"/>
        <v>182</v>
      </c>
      <c r="C186" s="55" t="str">
        <f t="shared" si="45"/>
        <v>NRT</v>
      </c>
      <c r="D186" s="55" t="str">
        <f t="shared" si="42"/>
        <v>2025-09-06</v>
      </c>
      <c r="E186" s="55" t="str">
        <f t="shared" si="52"/>
        <v>82020038071</v>
      </c>
      <c r="F186" s="55" t="str">
        <f t="shared" si="53"/>
        <v>PJP029492639</v>
      </c>
      <c r="G186" s="53" t="str">
        <f t="shared" si="54"/>
        <v>전우혁</v>
      </c>
      <c r="H186" s="53" t="str">
        <f t="shared" si="55"/>
        <v>간이(Simple)</v>
      </c>
      <c r="I186" s="62">
        <f t="shared" si="56"/>
        <v>158.47</v>
      </c>
      <c r="J186" s="53" t="str">
        <f t="shared" si="46"/>
        <v>BRCH USA_JAVIS</v>
      </c>
      <c r="K186" s="55">
        <f t="shared" si="57"/>
        <v>1</v>
      </c>
      <c r="L186" s="54">
        <f t="shared" si="58"/>
        <v>2.5499999999999998</v>
      </c>
      <c r="M186" s="54">
        <f t="shared" si="59"/>
        <v>3.9</v>
      </c>
      <c r="N186" s="54">
        <f t="shared" si="60"/>
        <v>3.9</v>
      </c>
      <c r="O186" s="54">
        <f t="shared" si="47"/>
        <v>3</v>
      </c>
      <c r="P186" s="55" t="str">
        <f t="shared" si="48"/>
        <v>516284344855</v>
      </c>
      <c r="Q186" s="70">
        <f t="shared" si="49"/>
        <v>11560</v>
      </c>
      <c r="R186" s="58">
        <v>0</v>
      </c>
      <c r="S186" s="57">
        <f t="shared" si="43"/>
        <v>0</v>
      </c>
      <c r="T186" s="58">
        <v>0</v>
      </c>
      <c r="U186" s="58">
        <f>(IF(VLOOKUP(VLOOKUP(AN186,MAPPING!$B$16:$D$21,2,1),MAPPING!$C$16:$E$21,2,0)=7000,0,VLOOKUP(VLOOKUP(AN186,MAPPING!$B$16:$D$21,2,1),MAPPING!$C$16:$E$21,2,0)))</f>
        <v>0</v>
      </c>
      <c r="V186" s="58">
        <f>(K186*VLOOKUP(N186/K186,MAPPING!$B$23:$D$30,3,10))</f>
        <v>500</v>
      </c>
      <c r="W186" s="58">
        <f t="shared" si="50"/>
        <v>0</v>
      </c>
      <c r="X186" s="58">
        <f t="shared" si="51"/>
        <v>12060</v>
      </c>
      <c r="Y186" s="116">
        <f>ROUND(SUM(Q186:W186)/INVOICE!$I$5,2)</f>
        <v>8.65</v>
      </c>
      <c r="AA186" s="38" t="s">
        <v>2929</v>
      </c>
      <c r="AB186" s="38" t="s">
        <v>93</v>
      </c>
      <c r="AC186" s="38" t="s">
        <v>2930</v>
      </c>
      <c r="AD186" s="38" t="s">
        <v>3056</v>
      </c>
      <c r="AE186" s="38" t="s">
        <v>3057</v>
      </c>
      <c r="AF186" s="38" t="s">
        <v>3058</v>
      </c>
      <c r="AG186" s="38" t="s">
        <v>2117</v>
      </c>
      <c r="AH186" s="38" t="s">
        <v>61</v>
      </c>
      <c r="AI186" s="38">
        <v>1</v>
      </c>
      <c r="AJ186" s="38">
        <v>2.5499999999999998</v>
      </c>
      <c r="AK186" s="38">
        <v>3.9</v>
      </c>
      <c r="AL186" s="38">
        <v>3.9</v>
      </c>
      <c r="AM186" s="38" t="s">
        <v>65</v>
      </c>
      <c r="AN186" s="38">
        <v>158.47</v>
      </c>
      <c r="AO186" s="38" t="s">
        <v>62</v>
      </c>
      <c r="AP186" s="38" t="s">
        <v>62</v>
      </c>
      <c r="AQ186" s="38" t="s">
        <v>62</v>
      </c>
      <c r="AR186" s="38" t="s">
        <v>62</v>
      </c>
      <c r="AS186" s="38" t="s">
        <v>62</v>
      </c>
      <c r="AT186" s="38" t="s">
        <v>1973</v>
      </c>
      <c r="AU186" s="38" t="s">
        <v>2604</v>
      </c>
      <c r="AV186" s="38" t="s">
        <v>3059</v>
      </c>
      <c r="AW186" s="38" t="s">
        <v>61</v>
      </c>
      <c r="AX186" s="38" t="s">
        <v>63</v>
      </c>
      <c r="AY186" s="39" t="s">
        <v>3060</v>
      </c>
      <c r="AZ186" s="38" t="s">
        <v>3061</v>
      </c>
      <c r="BA186" s="39" t="s">
        <v>3061</v>
      </c>
      <c r="BB186" s="38" t="s">
        <v>196</v>
      </c>
      <c r="BC186" s="38" t="s">
        <v>2938</v>
      </c>
      <c r="BD186" s="38" t="s">
        <v>94</v>
      </c>
      <c r="BE186" s="38" t="s">
        <v>1978</v>
      </c>
      <c r="BF186" s="38" t="s">
        <v>64</v>
      </c>
      <c r="BG186" s="38" t="s">
        <v>61</v>
      </c>
      <c r="BH186" s="38" t="s">
        <v>648</v>
      </c>
    </row>
    <row r="187" spans="2:60" x14ac:dyDescent="0.3">
      <c r="B187" s="55">
        <f t="shared" si="44"/>
        <v>183</v>
      </c>
      <c r="C187" s="55" t="str">
        <f t="shared" si="45"/>
        <v>NRT</v>
      </c>
      <c r="D187" s="55" t="str">
        <f t="shared" si="42"/>
        <v>2025-09-06</v>
      </c>
      <c r="E187" s="55" t="str">
        <f t="shared" si="52"/>
        <v>82020038071</v>
      </c>
      <c r="F187" s="55" t="str">
        <f t="shared" si="53"/>
        <v>PJP029496031</v>
      </c>
      <c r="G187" s="53" t="str">
        <f t="shared" si="54"/>
        <v>윤대진</v>
      </c>
      <c r="H187" s="53" t="str">
        <f t="shared" si="55"/>
        <v>목록(Manifest)</v>
      </c>
      <c r="I187" s="62">
        <f t="shared" si="56"/>
        <v>92.88</v>
      </c>
      <c r="J187" s="53" t="str">
        <f t="shared" si="46"/>
        <v>BRCH USA_JAVIS</v>
      </c>
      <c r="K187" s="55">
        <f t="shared" si="57"/>
        <v>1</v>
      </c>
      <c r="L187" s="54">
        <f t="shared" si="58"/>
        <v>0.15</v>
      </c>
      <c r="M187" s="54">
        <f t="shared" si="59"/>
        <v>0.3</v>
      </c>
      <c r="N187" s="54">
        <f t="shared" si="60"/>
        <v>0.3</v>
      </c>
      <c r="O187" s="54">
        <f t="shared" si="47"/>
        <v>0.5</v>
      </c>
      <c r="P187" s="55" t="str">
        <f t="shared" si="48"/>
        <v>516284378772</v>
      </c>
      <c r="Q187" s="70">
        <f t="shared" si="49"/>
        <v>6510</v>
      </c>
      <c r="R187" s="58">
        <v>0</v>
      </c>
      <c r="S187" s="57">
        <f t="shared" si="43"/>
        <v>0</v>
      </c>
      <c r="T187" s="58">
        <v>0</v>
      </c>
      <c r="U187" s="58">
        <f>(IF(VLOOKUP(VLOOKUP(AN187,MAPPING!$B$16:$D$21,2,1),MAPPING!$C$16:$E$21,2,0)=7000,0,VLOOKUP(VLOOKUP(AN187,MAPPING!$B$16:$D$21,2,1),MAPPING!$C$16:$E$21,2,0)))</f>
        <v>0</v>
      </c>
      <c r="V187" s="58">
        <f>(K187*VLOOKUP(N187/K187,MAPPING!$B$23:$D$30,3,10))</f>
        <v>0</v>
      </c>
      <c r="W187" s="58">
        <f t="shared" si="50"/>
        <v>0</v>
      </c>
      <c r="X187" s="58">
        <f t="shared" si="51"/>
        <v>6510</v>
      </c>
      <c r="Y187" s="116">
        <f>ROUND(SUM(Q187:W187)/INVOICE!$I$5,2)</f>
        <v>4.67</v>
      </c>
      <c r="AA187" s="38" t="s">
        <v>2929</v>
      </c>
      <c r="AB187" s="38" t="s">
        <v>93</v>
      </c>
      <c r="AC187" s="38" t="s">
        <v>2930</v>
      </c>
      <c r="AD187" s="38" t="s">
        <v>3062</v>
      </c>
      <c r="AE187" s="38" t="s">
        <v>3063</v>
      </c>
      <c r="AF187" s="38" t="s">
        <v>3064</v>
      </c>
      <c r="AG187" s="38" t="s">
        <v>2134</v>
      </c>
      <c r="AH187" s="38" t="s">
        <v>61</v>
      </c>
      <c r="AI187" s="38">
        <v>1</v>
      </c>
      <c r="AJ187" s="38">
        <v>0.15</v>
      </c>
      <c r="AK187" s="38">
        <v>0.3</v>
      </c>
      <c r="AL187" s="38">
        <v>0.3</v>
      </c>
      <c r="AM187" s="38" t="s">
        <v>204</v>
      </c>
      <c r="AN187" s="38">
        <v>92.88</v>
      </c>
      <c r="AO187" s="38" t="s">
        <v>62</v>
      </c>
      <c r="AP187" s="38" t="s">
        <v>62</v>
      </c>
      <c r="AQ187" s="38" t="s">
        <v>62</v>
      </c>
      <c r="AR187" s="38" t="s">
        <v>62</v>
      </c>
      <c r="AS187" s="38" t="s">
        <v>62</v>
      </c>
      <c r="AT187" s="38" t="s">
        <v>1973</v>
      </c>
      <c r="AU187" s="38" t="s">
        <v>2604</v>
      </c>
      <c r="AV187" s="38" t="s">
        <v>2002</v>
      </c>
      <c r="AW187" s="38" t="s">
        <v>61</v>
      </c>
      <c r="AX187" s="38" t="s">
        <v>63</v>
      </c>
      <c r="AY187" s="39" t="s">
        <v>3065</v>
      </c>
      <c r="AZ187" s="38" t="s">
        <v>3066</v>
      </c>
      <c r="BA187" s="39" t="s">
        <v>3066</v>
      </c>
      <c r="BB187" s="38" t="s">
        <v>196</v>
      </c>
      <c r="BC187" s="38" t="s">
        <v>2938</v>
      </c>
      <c r="BD187" s="38" t="s">
        <v>94</v>
      </c>
      <c r="BE187" s="38" t="s">
        <v>1978</v>
      </c>
      <c r="BF187" s="38" t="s">
        <v>64</v>
      </c>
      <c r="BG187" s="38" t="s">
        <v>61</v>
      </c>
      <c r="BH187" s="38" t="s">
        <v>648</v>
      </c>
    </row>
    <row r="188" spans="2:60" x14ac:dyDescent="0.3">
      <c r="B188" s="55">
        <f t="shared" si="44"/>
        <v>184</v>
      </c>
      <c r="C188" s="55" t="str">
        <f t="shared" si="45"/>
        <v>NRT</v>
      </c>
      <c r="D188" s="55" t="str">
        <f t="shared" si="42"/>
        <v>2025-09-06</v>
      </c>
      <c r="E188" s="55" t="str">
        <f t="shared" si="52"/>
        <v>82020038071</v>
      </c>
      <c r="F188" s="55" t="str">
        <f t="shared" si="53"/>
        <v>PJP029496113</v>
      </c>
      <c r="G188" s="53" t="str">
        <f t="shared" si="54"/>
        <v>한미소</v>
      </c>
      <c r="H188" s="53" t="str">
        <f t="shared" si="55"/>
        <v>목록(Manifest)</v>
      </c>
      <c r="I188" s="62">
        <f t="shared" si="56"/>
        <v>43.8</v>
      </c>
      <c r="J188" s="53" t="str">
        <f t="shared" si="46"/>
        <v>BRCH USA_JAVIS</v>
      </c>
      <c r="K188" s="55">
        <f t="shared" si="57"/>
        <v>1</v>
      </c>
      <c r="L188" s="54">
        <f t="shared" si="58"/>
        <v>0.35</v>
      </c>
      <c r="M188" s="54">
        <f t="shared" si="59"/>
        <v>1</v>
      </c>
      <c r="N188" s="54">
        <f t="shared" si="60"/>
        <v>1</v>
      </c>
      <c r="O188" s="54">
        <f t="shared" si="47"/>
        <v>0.5</v>
      </c>
      <c r="P188" s="55" t="str">
        <f t="shared" si="48"/>
        <v>516284379590</v>
      </c>
      <c r="Q188" s="70">
        <f t="shared" si="49"/>
        <v>6510</v>
      </c>
      <c r="R188" s="58">
        <v>0</v>
      </c>
      <c r="S188" s="57">
        <f t="shared" si="43"/>
        <v>0</v>
      </c>
      <c r="T188" s="58">
        <v>0</v>
      </c>
      <c r="U188" s="58">
        <f>(IF(VLOOKUP(VLOOKUP(AN188,MAPPING!$B$16:$D$21,2,1),MAPPING!$C$16:$E$21,2,0)=7000,0,VLOOKUP(VLOOKUP(AN188,MAPPING!$B$16:$D$21,2,1),MAPPING!$C$16:$E$21,2,0)))</f>
        <v>0</v>
      </c>
      <c r="V188" s="58">
        <f>(K188*VLOOKUP(N188/K188,MAPPING!$B$23:$D$30,3,10))</f>
        <v>0</v>
      </c>
      <c r="W188" s="58">
        <f t="shared" si="50"/>
        <v>0</v>
      </c>
      <c r="X188" s="58">
        <f t="shared" si="51"/>
        <v>6510</v>
      </c>
      <c r="Y188" s="116">
        <f>ROUND(SUM(Q188:W188)/INVOICE!$I$5,2)</f>
        <v>4.67</v>
      </c>
      <c r="AA188" s="38" t="s">
        <v>2929</v>
      </c>
      <c r="AB188" s="38" t="s">
        <v>93</v>
      </c>
      <c r="AC188" s="38" t="s">
        <v>2930</v>
      </c>
      <c r="AD188" s="38" t="s">
        <v>3067</v>
      </c>
      <c r="AE188" s="38" t="s">
        <v>3068</v>
      </c>
      <c r="AF188" s="38" t="s">
        <v>3069</v>
      </c>
      <c r="AG188" s="38" t="s">
        <v>3070</v>
      </c>
      <c r="AH188" s="38" t="s">
        <v>61</v>
      </c>
      <c r="AI188" s="38">
        <v>1</v>
      </c>
      <c r="AJ188" s="38">
        <v>0.35</v>
      </c>
      <c r="AK188" s="38">
        <v>1</v>
      </c>
      <c r="AL188" s="38">
        <v>1</v>
      </c>
      <c r="AM188" s="38" t="s">
        <v>204</v>
      </c>
      <c r="AN188" s="38">
        <v>43.8</v>
      </c>
      <c r="AO188" s="38" t="s">
        <v>62</v>
      </c>
      <c r="AP188" s="38" t="s">
        <v>62</v>
      </c>
      <c r="AQ188" s="38" t="s">
        <v>62</v>
      </c>
      <c r="AR188" s="38" t="s">
        <v>62</v>
      </c>
      <c r="AS188" s="38" t="s">
        <v>62</v>
      </c>
      <c r="AT188" s="38" t="s">
        <v>1973</v>
      </c>
      <c r="AU188" s="38" t="s">
        <v>2604</v>
      </c>
      <c r="AV188" s="38" t="s">
        <v>3071</v>
      </c>
      <c r="AW188" s="38" t="s">
        <v>61</v>
      </c>
      <c r="AX188" s="38" t="s">
        <v>63</v>
      </c>
      <c r="AY188" s="39" t="s">
        <v>3072</v>
      </c>
      <c r="AZ188" s="38" t="s">
        <v>3073</v>
      </c>
      <c r="BA188" s="39" t="s">
        <v>3073</v>
      </c>
      <c r="BB188" s="38" t="s">
        <v>196</v>
      </c>
      <c r="BC188" s="38" t="s">
        <v>2938</v>
      </c>
      <c r="BD188" s="38" t="s">
        <v>94</v>
      </c>
      <c r="BE188" s="38" t="s">
        <v>1978</v>
      </c>
      <c r="BF188" s="38" t="s">
        <v>64</v>
      </c>
      <c r="BG188" s="38" t="s">
        <v>61</v>
      </c>
      <c r="BH188" s="38" t="s">
        <v>648</v>
      </c>
    </row>
    <row r="189" spans="2:60" x14ac:dyDescent="0.3">
      <c r="B189" s="55">
        <f t="shared" si="44"/>
        <v>185</v>
      </c>
      <c r="C189" s="55" t="str">
        <f t="shared" si="45"/>
        <v>NRT</v>
      </c>
      <c r="D189" s="55" t="str">
        <f t="shared" si="42"/>
        <v>2025-09-06</v>
      </c>
      <c r="E189" s="55" t="str">
        <f t="shared" si="52"/>
        <v>82020038071</v>
      </c>
      <c r="F189" s="55" t="str">
        <f t="shared" si="53"/>
        <v>PJP029496111</v>
      </c>
      <c r="G189" s="53" t="str">
        <f t="shared" si="54"/>
        <v>한미소</v>
      </c>
      <c r="H189" s="53" t="str">
        <f t="shared" si="55"/>
        <v>간이(Simple)</v>
      </c>
      <c r="I189" s="62">
        <f t="shared" si="56"/>
        <v>176.9</v>
      </c>
      <c r="J189" s="53" t="str">
        <f t="shared" si="46"/>
        <v>BRCH USA_JAVIS</v>
      </c>
      <c r="K189" s="55">
        <f t="shared" si="57"/>
        <v>1</v>
      </c>
      <c r="L189" s="54">
        <f t="shared" si="58"/>
        <v>0.7</v>
      </c>
      <c r="M189" s="54">
        <f t="shared" si="59"/>
        <v>1.4</v>
      </c>
      <c r="N189" s="54">
        <f t="shared" si="60"/>
        <v>1.4</v>
      </c>
      <c r="O189" s="54">
        <f t="shared" si="47"/>
        <v>1</v>
      </c>
      <c r="P189" s="55" t="str">
        <f t="shared" si="48"/>
        <v>516284379575</v>
      </c>
      <c r="Q189" s="70">
        <f t="shared" si="49"/>
        <v>7520</v>
      </c>
      <c r="R189" s="58">
        <v>0</v>
      </c>
      <c r="S189" s="57">
        <f t="shared" si="43"/>
        <v>0</v>
      </c>
      <c r="T189" s="58">
        <v>0</v>
      </c>
      <c r="U189" s="58">
        <f>(IF(VLOOKUP(VLOOKUP(AN189,MAPPING!$B$16:$D$21,2,1),MAPPING!$C$16:$E$21,2,0)=7000,0,VLOOKUP(VLOOKUP(AN189,MAPPING!$B$16:$D$21,2,1),MAPPING!$C$16:$E$21,2,0)))</f>
        <v>0</v>
      </c>
      <c r="V189" s="58">
        <f>(K189*VLOOKUP(N189/K189,MAPPING!$B$23:$D$30,3,10))</f>
        <v>0</v>
      </c>
      <c r="W189" s="58">
        <f t="shared" si="50"/>
        <v>0</v>
      </c>
      <c r="X189" s="58">
        <f t="shared" si="51"/>
        <v>7520</v>
      </c>
      <c r="Y189" s="116">
        <f>ROUND(SUM(Q189:W189)/INVOICE!$I$5,2)</f>
        <v>5.39</v>
      </c>
      <c r="AA189" s="38" t="s">
        <v>2929</v>
      </c>
      <c r="AB189" s="38" t="s">
        <v>93</v>
      </c>
      <c r="AC189" s="38" t="s">
        <v>2930</v>
      </c>
      <c r="AD189" s="38" t="s">
        <v>3074</v>
      </c>
      <c r="AE189" s="38" t="s">
        <v>3068</v>
      </c>
      <c r="AF189" s="38" t="s">
        <v>3069</v>
      </c>
      <c r="AG189" s="38" t="s">
        <v>3070</v>
      </c>
      <c r="AH189" s="38" t="s">
        <v>61</v>
      </c>
      <c r="AI189" s="38">
        <v>1</v>
      </c>
      <c r="AJ189" s="38">
        <v>0.7</v>
      </c>
      <c r="AK189" s="38">
        <v>1.4</v>
      </c>
      <c r="AL189" s="38">
        <v>1.4</v>
      </c>
      <c r="AM189" s="38" t="s">
        <v>65</v>
      </c>
      <c r="AN189" s="38">
        <v>176.9</v>
      </c>
      <c r="AO189" s="38" t="s">
        <v>62</v>
      </c>
      <c r="AP189" s="38" t="s">
        <v>62</v>
      </c>
      <c r="AQ189" s="38" t="s">
        <v>62</v>
      </c>
      <c r="AR189" s="38" t="s">
        <v>62</v>
      </c>
      <c r="AS189" s="38" t="s">
        <v>62</v>
      </c>
      <c r="AT189" s="38" t="s">
        <v>1973</v>
      </c>
      <c r="AU189" s="38" t="s">
        <v>2604</v>
      </c>
      <c r="AV189" s="38" t="s">
        <v>3071</v>
      </c>
      <c r="AW189" s="38" t="s">
        <v>61</v>
      </c>
      <c r="AX189" s="38" t="s">
        <v>63</v>
      </c>
      <c r="AY189" s="39" t="s">
        <v>3075</v>
      </c>
      <c r="AZ189" s="38" t="s">
        <v>3076</v>
      </c>
      <c r="BA189" s="39" t="s">
        <v>3076</v>
      </c>
      <c r="BB189" s="38" t="s">
        <v>196</v>
      </c>
      <c r="BC189" s="38" t="s">
        <v>2938</v>
      </c>
      <c r="BD189" s="38" t="s">
        <v>94</v>
      </c>
      <c r="BE189" s="38" t="s">
        <v>1978</v>
      </c>
      <c r="BF189" s="38" t="s">
        <v>64</v>
      </c>
      <c r="BG189" s="38" t="s">
        <v>61</v>
      </c>
      <c r="BH189" s="38" t="s">
        <v>648</v>
      </c>
    </row>
    <row r="190" spans="2:60" x14ac:dyDescent="0.3">
      <c r="B190" s="55">
        <f t="shared" si="44"/>
        <v>186</v>
      </c>
      <c r="C190" s="55" t="str">
        <f t="shared" si="45"/>
        <v>NRT</v>
      </c>
      <c r="D190" s="55" t="str">
        <f t="shared" si="42"/>
        <v>2025-09-06</v>
      </c>
      <c r="E190" s="55" t="str">
        <f t="shared" si="52"/>
        <v>82020038071</v>
      </c>
      <c r="F190" s="55" t="str">
        <f t="shared" si="53"/>
        <v>PJP029495791</v>
      </c>
      <c r="G190" s="53" t="str">
        <f t="shared" si="54"/>
        <v>민지현</v>
      </c>
      <c r="H190" s="53" t="str">
        <f t="shared" si="55"/>
        <v>목록(Manifest)</v>
      </c>
      <c r="I190" s="62">
        <f t="shared" si="56"/>
        <v>122.48</v>
      </c>
      <c r="J190" s="53" t="str">
        <f t="shared" si="46"/>
        <v>BRCH USA_JAVIS</v>
      </c>
      <c r="K190" s="55">
        <f t="shared" si="57"/>
        <v>1</v>
      </c>
      <c r="L190" s="54">
        <f t="shared" si="58"/>
        <v>0.2</v>
      </c>
      <c r="M190" s="54">
        <f t="shared" si="59"/>
        <v>0.8</v>
      </c>
      <c r="N190" s="54">
        <f t="shared" si="60"/>
        <v>0.8</v>
      </c>
      <c r="O190" s="54">
        <f t="shared" si="47"/>
        <v>0.5</v>
      </c>
      <c r="P190" s="55" t="str">
        <f t="shared" si="48"/>
        <v>516284376370</v>
      </c>
      <c r="Q190" s="70">
        <f t="shared" si="49"/>
        <v>6510</v>
      </c>
      <c r="R190" s="58">
        <v>0</v>
      </c>
      <c r="S190" s="57">
        <f t="shared" si="43"/>
        <v>0</v>
      </c>
      <c r="T190" s="58">
        <v>0</v>
      </c>
      <c r="U190" s="58">
        <f>(IF(VLOOKUP(VLOOKUP(AN190,MAPPING!$B$16:$D$21,2,1),MAPPING!$C$16:$E$21,2,0)=7000,0,VLOOKUP(VLOOKUP(AN190,MAPPING!$B$16:$D$21,2,1),MAPPING!$C$16:$E$21,2,0)))</f>
        <v>0</v>
      </c>
      <c r="V190" s="58">
        <f>(K190*VLOOKUP(N190/K190,MAPPING!$B$23:$D$30,3,10))</f>
        <v>0</v>
      </c>
      <c r="W190" s="58">
        <f t="shared" si="50"/>
        <v>0</v>
      </c>
      <c r="X190" s="58">
        <f t="shared" si="51"/>
        <v>6510</v>
      </c>
      <c r="Y190" s="116">
        <f>ROUND(SUM(Q190:W190)/INVOICE!$I$5,2)</f>
        <v>4.67</v>
      </c>
      <c r="AA190" s="38" t="s">
        <v>2929</v>
      </c>
      <c r="AB190" s="38" t="s">
        <v>93</v>
      </c>
      <c r="AC190" s="38" t="s">
        <v>2930</v>
      </c>
      <c r="AD190" s="38" t="s">
        <v>3077</v>
      </c>
      <c r="AE190" s="38" t="s">
        <v>2121</v>
      </c>
      <c r="AF190" s="38" t="s">
        <v>2122</v>
      </c>
      <c r="AG190" s="38" t="s">
        <v>732</v>
      </c>
      <c r="AH190" s="38" t="s">
        <v>61</v>
      </c>
      <c r="AI190" s="38">
        <v>1</v>
      </c>
      <c r="AJ190" s="38">
        <v>0.2</v>
      </c>
      <c r="AK190" s="38">
        <v>0.8</v>
      </c>
      <c r="AL190" s="38">
        <v>0.8</v>
      </c>
      <c r="AM190" s="38" t="s">
        <v>204</v>
      </c>
      <c r="AN190" s="38">
        <v>122.48</v>
      </c>
      <c r="AO190" s="38" t="s">
        <v>62</v>
      </c>
      <c r="AP190" s="38" t="s">
        <v>62</v>
      </c>
      <c r="AQ190" s="38" t="s">
        <v>62</v>
      </c>
      <c r="AR190" s="38" t="s">
        <v>62</v>
      </c>
      <c r="AS190" s="38" t="s">
        <v>62</v>
      </c>
      <c r="AT190" s="38" t="s">
        <v>1973</v>
      </c>
      <c r="AU190" s="38" t="s">
        <v>2604</v>
      </c>
      <c r="AV190" s="38" t="s">
        <v>2002</v>
      </c>
      <c r="AW190" s="38" t="s">
        <v>61</v>
      </c>
      <c r="AX190" s="38" t="s">
        <v>63</v>
      </c>
      <c r="AY190" s="39" t="s">
        <v>3078</v>
      </c>
      <c r="AZ190" s="38" t="s">
        <v>3079</v>
      </c>
      <c r="BA190" s="39" t="s">
        <v>3079</v>
      </c>
      <c r="BB190" s="38" t="s">
        <v>196</v>
      </c>
      <c r="BC190" s="38" t="s">
        <v>2938</v>
      </c>
      <c r="BD190" s="38" t="s">
        <v>94</v>
      </c>
      <c r="BE190" s="38" t="s">
        <v>1978</v>
      </c>
      <c r="BF190" s="38" t="s">
        <v>64</v>
      </c>
      <c r="BG190" s="38" t="s">
        <v>61</v>
      </c>
      <c r="BH190" s="38" t="s">
        <v>648</v>
      </c>
    </row>
    <row r="191" spans="2:60" x14ac:dyDescent="0.3">
      <c r="B191" s="55">
        <f t="shared" si="44"/>
        <v>187</v>
      </c>
      <c r="C191" s="55" t="str">
        <f t="shared" si="45"/>
        <v>NRT</v>
      </c>
      <c r="D191" s="55" t="str">
        <f t="shared" si="42"/>
        <v>2025-09-06</v>
      </c>
      <c r="E191" s="55" t="str">
        <f t="shared" si="52"/>
        <v>82020038071</v>
      </c>
      <c r="F191" s="55" t="str">
        <f t="shared" si="53"/>
        <v>PJP029496099</v>
      </c>
      <c r="G191" s="53" t="str">
        <f t="shared" si="54"/>
        <v>김세환</v>
      </c>
      <c r="H191" s="53" t="str">
        <f t="shared" si="55"/>
        <v>목록(Manifest)</v>
      </c>
      <c r="I191" s="62">
        <f t="shared" si="56"/>
        <v>130.80000000000001</v>
      </c>
      <c r="J191" s="53" t="str">
        <f t="shared" si="46"/>
        <v>BRCH USA_JAVIS</v>
      </c>
      <c r="K191" s="55">
        <f t="shared" si="57"/>
        <v>1</v>
      </c>
      <c r="L191" s="54">
        <f t="shared" si="58"/>
        <v>1.7</v>
      </c>
      <c r="M191" s="54">
        <f t="shared" si="59"/>
        <v>4.5</v>
      </c>
      <c r="N191" s="54">
        <f t="shared" si="60"/>
        <v>4.5</v>
      </c>
      <c r="O191" s="54">
        <f t="shared" si="47"/>
        <v>2</v>
      </c>
      <c r="P191" s="55" t="str">
        <f t="shared" si="48"/>
        <v>516284379450</v>
      </c>
      <c r="Q191" s="70">
        <f t="shared" si="49"/>
        <v>9540</v>
      </c>
      <c r="R191" s="58">
        <v>0</v>
      </c>
      <c r="S191" s="57">
        <f t="shared" si="43"/>
        <v>0</v>
      </c>
      <c r="T191" s="58">
        <v>0</v>
      </c>
      <c r="U191" s="58">
        <f>(IF(VLOOKUP(VLOOKUP(AN191,MAPPING!$B$16:$D$21,2,1),MAPPING!$C$16:$E$21,2,0)=7000,0,VLOOKUP(VLOOKUP(AN191,MAPPING!$B$16:$D$21,2,1),MAPPING!$C$16:$E$21,2,0)))</f>
        <v>0</v>
      </c>
      <c r="V191" s="58">
        <f>(K191*VLOOKUP(N191/K191,MAPPING!$B$23:$D$30,3,10))</f>
        <v>500</v>
      </c>
      <c r="W191" s="58">
        <f t="shared" si="50"/>
        <v>0</v>
      </c>
      <c r="X191" s="58">
        <f t="shared" si="51"/>
        <v>10040</v>
      </c>
      <c r="Y191" s="116">
        <f>ROUND(SUM(Q191:W191)/INVOICE!$I$5,2)</f>
        <v>7.2</v>
      </c>
      <c r="AA191" s="38" t="s">
        <v>2929</v>
      </c>
      <c r="AB191" s="38" t="s">
        <v>93</v>
      </c>
      <c r="AC191" s="38" t="s">
        <v>2930</v>
      </c>
      <c r="AD191" s="38" t="s">
        <v>3080</v>
      </c>
      <c r="AE191" s="38" t="s">
        <v>2436</v>
      </c>
      <c r="AF191" s="38" t="s">
        <v>3081</v>
      </c>
      <c r="AG191" s="38" t="s">
        <v>3082</v>
      </c>
      <c r="AH191" s="38" t="s">
        <v>61</v>
      </c>
      <c r="AI191" s="38">
        <v>1</v>
      </c>
      <c r="AJ191" s="38">
        <v>1.7</v>
      </c>
      <c r="AK191" s="38">
        <v>4.5</v>
      </c>
      <c r="AL191" s="38">
        <v>4.5</v>
      </c>
      <c r="AM191" s="38" t="s">
        <v>204</v>
      </c>
      <c r="AN191" s="38">
        <v>130.80000000000001</v>
      </c>
      <c r="AO191" s="38" t="s">
        <v>62</v>
      </c>
      <c r="AP191" s="38" t="s">
        <v>62</v>
      </c>
      <c r="AQ191" s="38" t="s">
        <v>62</v>
      </c>
      <c r="AR191" s="38" t="s">
        <v>62</v>
      </c>
      <c r="AS191" s="38" t="s">
        <v>62</v>
      </c>
      <c r="AT191" s="38" t="s">
        <v>1973</v>
      </c>
      <c r="AU191" s="38" t="s">
        <v>2604</v>
      </c>
      <c r="AV191" s="38" t="s">
        <v>2052</v>
      </c>
      <c r="AW191" s="38" t="s">
        <v>61</v>
      </c>
      <c r="AX191" s="38" t="s">
        <v>63</v>
      </c>
      <c r="AY191" s="39" t="s">
        <v>3083</v>
      </c>
      <c r="AZ191" s="38" t="s">
        <v>3084</v>
      </c>
      <c r="BA191" s="39" t="s">
        <v>3084</v>
      </c>
      <c r="BB191" s="38" t="s">
        <v>196</v>
      </c>
      <c r="BC191" s="38" t="s">
        <v>2938</v>
      </c>
      <c r="BD191" s="38" t="s">
        <v>94</v>
      </c>
      <c r="BE191" s="38" t="s">
        <v>1978</v>
      </c>
      <c r="BF191" s="38" t="s">
        <v>64</v>
      </c>
      <c r="BG191" s="38" t="s">
        <v>61</v>
      </c>
      <c r="BH191" s="38" t="s">
        <v>648</v>
      </c>
    </row>
    <row r="192" spans="2:60" x14ac:dyDescent="0.3">
      <c r="B192" s="55">
        <f t="shared" si="44"/>
        <v>188</v>
      </c>
      <c r="C192" s="55" t="str">
        <f t="shared" si="45"/>
        <v>NRT</v>
      </c>
      <c r="D192" s="55" t="str">
        <f t="shared" si="42"/>
        <v>2025-09-06</v>
      </c>
      <c r="E192" s="55" t="str">
        <f t="shared" si="52"/>
        <v>82020038071</v>
      </c>
      <c r="F192" s="55" t="str">
        <f t="shared" si="53"/>
        <v>PJP022700777</v>
      </c>
      <c r="G192" s="53" t="str">
        <f t="shared" si="54"/>
        <v>헬렌크래프트</v>
      </c>
      <c r="H192" s="53" t="str">
        <f t="shared" si="55"/>
        <v>간이(Simple)</v>
      </c>
      <c r="I192" s="62">
        <f t="shared" si="56"/>
        <v>1324.88</v>
      </c>
      <c r="J192" s="53" t="str">
        <f t="shared" si="46"/>
        <v>BRCH USA_JAVIS</v>
      </c>
      <c r="K192" s="55">
        <f t="shared" si="57"/>
        <v>7</v>
      </c>
      <c r="L192" s="54">
        <f t="shared" si="58"/>
        <v>35.979999999999997</v>
      </c>
      <c r="M192" s="54">
        <f t="shared" si="59"/>
        <v>0.2</v>
      </c>
      <c r="N192" s="54">
        <f t="shared" si="60"/>
        <v>36</v>
      </c>
      <c r="O192" s="54">
        <f t="shared" si="47"/>
        <v>36</v>
      </c>
      <c r="P192" s="55" t="str">
        <f t="shared" si="48"/>
        <v>516272836833 (7)</v>
      </c>
      <c r="Q192" s="70">
        <f t="shared" si="49"/>
        <v>78220</v>
      </c>
      <c r="R192" s="58">
        <v>0</v>
      </c>
      <c r="S192" s="57">
        <f t="shared" si="43"/>
        <v>15000</v>
      </c>
      <c r="T192" s="58">
        <v>0</v>
      </c>
      <c r="U192" s="58">
        <f>(IF(VLOOKUP(VLOOKUP(AN192,MAPPING!$B$16:$D$21,2,1),MAPPING!$C$16:$E$21,2,0)=7000,0,VLOOKUP(VLOOKUP(AN192,MAPPING!$B$16:$D$21,2,1),MAPPING!$C$16:$E$21,2,0)))</f>
        <v>0</v>
      </c>
      <c r="V192" s="58">
        <f>(K192*VLOOKUP(N192/K192,MAPPING!$B$23:$D$30,3,10))</f>
        <v>7000</v>
      </c>
      <c r="W192" s="58">
        <f t="shared" si="50"/>
        <v>2400</v>
      </c>
      <c r="X192" s="58">
        <f t="shared" si="51"/>
        <v>100220</v>
      </c>
      <c r="Y192" s="116">
        <f>ROUND(SUM(Q192:W192)/INVOICE!$I$5,2)</f>
        <v>73.61</v>
      </c>
      <c r="AA192" s="38" t="s">
        <v>2929</v>
      </c>
      <c r="AB192" s="38" t="s">
        <v>93</v>
      </c>
      <c r="AC192" s="38" t="s">
        <v>2930</v>
      </c>
      <c r="AD192" s="38" t="s">
        <v>3085</v>
      </c>
      <c r="AE192" s="38" t="s">
        <v>3086</v>
      </c>
      <c r="AF192" s="38" t="s">
        <v>3087</v>
      </c>
      <c r="AG192" s="38" t="s">
        <v>3088</v>
      </c>
      <c r="AH192" s="38" t="s">
        <v>156</v>
      </c>
      <c r="AI192" s="38">
        <v>7</v>
      </c>
      <c r="AJ192" s="38">
        <v>35.979999999999997</v>
      </c>
      <c r="AK192" s="38">
        <v>0.2</v>
      </c>
      <c r="AL192" s="38">
        <v>36</v>
      </c>
      <c r="AM192" s="38" t="s">
        <v>65</v>
      </c>
      <c r="AN192" s="38">
        <v>1324.88</v>
      </c>
      <c r="AO192" s="38" t="s">
        <v>62</v>
      </c>
      <c r="AP192" s="38" t="s">
        <v>62</v>
      </c>
      <c r="AQ192" s="38" t="s">
        <v>62</v>
      </c>
      <c r="AR192" s="38" t="s">
        <v>62</v>
      </c>
      <c r="AS192" s="38" t="s">
        <v>62</v>
      </c>
      <c r="AT192" s="38" t="s">
        <v>1973</v>
      </c>
      <c r="AU192" s="38" t="s">
        <v>2604</v>
      </c>
      <c r="AV192" s="38" t="s">
        <v>3089</v>
      </c>
      <c r="AW192" s="38" t="s">
        <v>61</v>
      </c>
      <c r="AX192" s="38" t="s">
        <v>63</v>
      </c>
      <c r="AY192" s="39" t="s">
        <v>3090</v>
      </c>
      <c r="AZ192" s="38" t="s">
        <v>3091</v>
      </c>
      <c r="BA192" s="39" t="s">
        <v>3091</v>
      </c>
      <c r="BB192" s="38" t="s">
        <v>196</v>
      </c>
      <c r="BC192" s="38" t="s">
        <v>2938</v>
      </c>
      <c r="BD192" s="38" t="s">
        <v>94</v>
      </c>
      <c r="BE192" s="38" t="s">
        <v>1978</v>
      </c>
      <c r="BF192" s="38" t="s">
        <v>64</v>
      </c>
      <c r="BG192" s="38" t="s">
        <v>61</v>
      </c>
      <c r="BH192" s="38" t="s">
        <v>648</v>
      </c>
    </row>
    <row r="193" spans="2:60" x14ac:dyDescent="0.3">
      <c r="B193" s="55">
        <f t="shared" si="44"/>
        <v>189</v>
      </c>
      <c r="C193" s="55" t="str">
        <f t="shared" si="45"/>
        <v>NRT</v>
      </c>
      <c r="D193" s="55" t="str">
        <f t="shared" si="42"/>
        <v>2025-09-06</v>
      </c>
      <c r="E193" s="55" t="str">
        <f t="shared" si="52"/>
        <v>82020038071</v>
      </c>
      <c r="F193" s="55" t="str">
        <f t="shared" si="53"/>
        <v>PJP029496081</v>
      </c>
      <c r="G193" s="53" t="str">
        <f t="shared" si="54"/>
        <v>박정빈</v>
      </c>
      <c r="H193" s="53" t="str">
        <f t="shared" si="55"/>
        <v>간이(Simple)</v>
      </c>
      <c r="I193" s="62">
        <f t="shared" si="56"/>
        <v>294.8</v>
      </c>
      <c r="J193" s="53" t="str">
        <f t="shared" si="46"/>
        <v>BRCH USA_JAVIS</v>
      </c>
      <c r="K193" s="55">
        <f t="shared" si="57"/>
        <v>1</v>
      </c>
      <c r="L193" s="54">
        <f t="shared" si="58"/>
        <v>4.3499999999999996</v>
      </c>
      <c r="M193" s="54">
        <f t="shared" si="59"/>
        <v>8.6999999999999993</v>
      </c>
      <c r="N193" s="54">
        <f t="shared" si="60"/>
        <v>9</v>
      </c>
      <c r="O193" s="54">
        <f t="shared" si="47"/>
        <v>4.5</v>
      </c>
      <c r="P193" s="55" t="str">
        <f t="shared" si="48"/>
        <v>516284379273</v>
      </c>
      <c r="Q193" s="70">
        <f t="shared" si="49"/>
        <v>14590</v>
      </c>
      <c r="R193" s="58">
        <v>0</v>
      </c>
      <c r="S193" s="57">
        <f t="shared" si="43"/>
        <v>0</v>
      </c>
      <c r="T193" s="58">
        <v>0</v>
      </c>
      <c r="U193" s="58">
        <f>(IF(VLOOKUP(VLOOKUP(AN193,MAPPING!$B$16:$D$21,2,1),MAPPING!$C$16:$E$21,2,0)=7000,0,VLOOKUP(VLOOKUP(AN193,MAPPING!$B$16:$D$21,2,1),MAPPING!$C$16:$E$21,2,0)))</f>
        <v>0</v>
      </c>
      <c r="V193" s="58">
        <f>(K193*VLOOKUP(N193/K193,MAPPING!$B$23:$D$30,3,10))</f>
        <v>1000</v>
      </c>
      <c r="W193" s="58">
        <f t="shared" si="50"/>
        <v>0</v>
      </c>
      <c r="X193" s="58">
        <f t="shared" si="51"/>
        <v>15590</v>
      </c>
      <c r="Y193" s="116">
        <f>ROUND(SUM(Q193:W193)/INVOICE!$I$5,2)</f>
        <v>11.18</v>
      </c>
      <c r="AA193" s="38" t="s">
        <v>2929</v>
      </c>
      <c r="AB193" s="38" t="s">
        <v>93</v>
      </c>
      <c r="AC193" s="38" t="s">
        <v>2930</v>
      </c>
      <c r="AD193" s="38" t="s">
        <v>3092</v>
      </c>
      <c r="AE193" s="38" t="s">
        <v>3093</v>
      </c>
      <c r="AF193" s="38" t="s">
        <v>3094</v>
      </c>
      <c r="AG193" s="38" t="s">
        <v>426</v>
      </c>
      <c r="AH193" s="38" t="s">
        <v>61</v>
      </c>
      <c r="AI193" s="38">
        <v>1</v>
      </c>
      <c r="AJ193" s="38">
        <v>4.3499999999999996</v>
      </c>
      <c r="AK193" s="38">
        <v>8.6999999999999993</v>
      </c>
      <c r="AL193" s="38">
        <v>9</v>
      </c>
      <c r="AM193" s="38" t="s">
        <v>65</v>
      </c>
      <c r="AN193" s="38">
        <v>294.8</v>
      </c>
      <c r="AO193" s="38" t="s">
        <v>62</v>
      </c>
      <c r="AP193" s="38" t="s">
        <v>62</v>
      </c>
      <c r="AQ193" s="38" t="s">
        <v>62</v>
      </c>
      <c r="AR193" s="38" t="s">
        <v>62</v>
      </c>
      <c r="AS193" s="38" t="s">
        <v>62</v>
      </c>
      <c r="AT193" s="38" t="s">
        <v>1973</v>
      </c>
      <c r="AU193" s="38" t="s">
        <v>2604</v>
      </c>
      <c r="AV193" s="38" t="s">
        <v>2092</v>
      </c>
      <c r="AW193" s="38" t="s">
        <v>61</v>
      </c>
      <c r="AX193" s="38" t="s">
        <v>63</v>
      </c>
      <c r="AY193" s="39" t="s">
        <v>3095</v>
      </c>
      <c r="AZ193" s="38" t="s">
        <v>3096</v>
      </c>
      <c r="BA193" s="39" t="s">
        <v>3096</v>
      </c>
      <c r="BB193" s="38" t="s">
        <v>196</v>
      </c>
      <c r="BC193" s="38" t="s">
        <v>2938</v>
      </c>
      <c r="BD193" s="38" t="s">
        <v>94</v>
      </c>
      <c r="BE193" s="38" t="s">
        <v>1978</v>
      </c>
      <c r="BF193" s="38" t="s">
        <v>64</v>
      </c>
      <c r="BG193" s="38" t="s">
        <v>61</v>
      </c>
      <c r="BH193" s="38" t="s">
        <v>648</v>
      </c>
    </row>
    <row r="194" spans="2:60" x14ac:dyDescent="0.3">
      <c r="B194" s="55">
        <f t="shared" si="44"/>
        <v>190</v>
      </c>
      <c r="C194" s="55" t="str">
        <f t="shared" si="45"/>
        <v>NRT</v>
      </c>
      <c r="D194" s="55" t="str">
        <f t="shared" si="42"/>
        <v>2025-09-06</v>
      </c>
      <c r="E194" s="55" t="str">
        <f t="shared" si="52"/>
        <v>82020038071</v>
      </c>
      <c r="F194" s="55" t="str">
        <f t="shared" si="53"/>
        <v>PJP029496102</v>
      </c>
      <c r="G194" s="53" t="str">
        <f t="shared" si="54"/>
        <v>박정은</v>
      </c>
      <c r="H194" s="53" t="str">
        <f t="shared" si="55"/>
        <v>일반(목록배제,Normal-Manifest Exception)</v>
      </c>
      <c r="I194" s="62">
        <f t="shared" si="56"/>
        <v>18.010000000000002</v>
      </c>
      <c r="J194" s="53" t="str">
        <f t="shared" si="46"/>
        <v>BRCH USA_JAVIS</v>
      </c>
      <c r="K194" s="55">
        <f t="shared" si="57"/>
        <v>1</v>
      </c>
      <c r="L194" s="54">
        <f t="shared" si="58"/>
        <v>1.05</v>
      </c>
      <c r="M194" s="54">
        <f t="shared" si="59"/>
        <v>2.9</v>
      </c>
      <c r="N194" s="54">
        <f t="shared" si="60"/>
        <v>2.9</v>
      </c>
      <c r="O194" s="54">
        <f t="shared" si="47"/>
        <v>1.5</v>
      </c>
      <c r="P194" s="55" t="str">
        <f t="shared" si="48"/>
        <v>516284379483</v>
      </c>
      <c r="Q194" s="70">
        <f t="shared" si="49"/>
        <v>8530</v>
      </c>
      <c r="R194" s="58">
        <v>0</v>
      </c>
      <c r="S194" s="57">
        <f t="shared" si="43"/>
        <v>0</v>
      </c>
      <c r="T194" s="58">
        <v>0</v>
      </c>
      <c r="U194" s="58">
        <f>(IF(VLOOKUP(VLOOKUP(AN194,MAPPING!$B$16:$D$21,2,1),MAPPING!$C$16:$E$21,2,0)=7000,0,VLOOKUP(VLOOKUP(AN194,MAPPING!$B$16:$D$21,2,1),MAPPING!$C$16:$E$21,2,0)))</f>
        <v>0</v>
      </c>
      <c r="V194" s="58">
        <f>(K194*VLOOKUP(N194/K194,MAPPING!$B$23:$D$30,3,10))</f>
        <v>500</v>
      </c>
      <c r="W194" s="58">
        <f t="shared" si="50"/>
        <v>0</v>
      </c>
      <c r="X194" s="58">
        <f t="shared" si="51"/>
        <v>9030</v>
      </c>
      <c r="Y194" s="116">
        <f>ROUND(SUM(Q194:W194)/INVOICE!$I$5,2)</f>
        <v>6.48</v>
      </c>
      <c r="AA194" s="38" t="s">
        <v>2929</v>
      </c>
      <c r="AB194" s="38" t="s">
        <v>93</v>
      </c>
      <c r="AC194" s="38" t="s">
        <v>2930</v>
      </c>
      <c r="AD194" s="38" t="s">
        <v>3097</v>
      </c>
      <c r="AE194" s="38" t="s">
        <v>3038</v>
      </c>
      <c r="AF194" s="38" t="s">
        <v>3098</v>
      </c>
      <c r="AG194" s="38" t="s">
        <v>3099</v>
      </c>
      <c r="AH194" s="38" t="s">
        <v>61</v>
      </c>
      <c r="AI194" s="38">
        <v>1</v>
      </c>
      <c r="AJ194" s="38">
        <v>1.05</v>
      </c>
      <c r="AK194" s="38">
        <v>2.9</v>
      </c>
      <c r="AL194" s="38">
        <v>2.9</v>
      </c>
      <c r="AM194" s="38" t="s">
        <v>66</v>
      </c>
      <c r="AN194" s="38">
        <v>18.010000000000002</v>
      </c>
      <c r="AO194" s="38" t="s">
        <v>62</v>
      </c>
      <c r="AP194" s="38" t="s">
        <v>62</v>
      </c>
      <c r="AQ194" s="38" t="s">
        <v>62</v>
      </c>
      <c r="AR194" s="38" t="s">
        <v>62</v>
      </c>
      <c r="AS194" s="38" t="s">
        <v>62</v>
      </c>
      <c r="AT194" s="38" t="s">
        <v>1973</v>
      </c>
      <c r="AU194" s="38" t="s">
        <v>2604</v>
      </c>
      <c r="AV194" s="38" t="s">
        <v>2002</v>
      </c>
      <c r="AW194" s="38" t="s">
        <v>61</v>
      </c>
      <c r="AX194" s="38" t="s">
        <v>63</v>
      </c>
      <c r="AY194" s="39" t="s">
        <v>3100</v>
      </c>
      <c r="AZ194" s="38" t="s">
        <v>3101</v>
      </c>
      <c r="BA194" s="39" t="s">
        <v>3101</v>
      </c>
      <c r="BB194" s="38" t="s">
        <v>196</v>
      </c>
      <c r="BC194" s="38" t="s">
        <v>2938</v>
      </c>
      <c r="BD194" s="38" t="s">
        <v>94</v>
      </c>
      <c r="BE194" s="38" t="s">
        <v>1978</v>
      </c>
      <c r="BF194" s="38" t="s">
        <v>64</v>
      </c>
      <c r="BG194" s="38" t="s">
        <v>61</v>
      </c>
      <c r="BH194" s="38" t="s">
        <v>648</v>
      </c>
    </row>
    <row r="195" spans="2:60" x14ac:dyDescent="0.3">
      <c r="B195" s="55">
        <f t="shared" si="44"/>
        <v>191</v>
      </c>
      <c r="C195" s="55" t="str">
        <f t="shared" si="45"/>
        <v>NRT</v>
      </c>
      <c r="D195" s="55" t="str">
        <f t="shared" si="42"/>
        <v>2025-09-06</v>
      </c>
      <c r="E195" s="55" t="str">
        <f t="shared" si="52"/>
        <v>82020038071</v>
      </c>
      <c r="F195" s="55" t="str">
        <f t="shared" si="53"/>
        <v>PJP029496065</v>
      </c>
      <c r="G195" s="53" t="str">
        <f t="shared" si="54"/>
        <v>오모차랜드 일산점</v>
      </c>
      <c r="H195" s="53" t="str">
        <f t="shared" si="55"/>
        <v>간이(Simple)</v>
      </c>
      <c r="I195" s="62">
        <f t="shared" si="56"/>
        <v>158.1</v>
      </c>
      <c r="J195" s="53" t="str">
        <f t="shared" si="46"/>
        <v>BRCH USA_JAVIS</v>
      </c>
      <c r="K195" s="55">
        <f t="shared" si="57"/>
        <v>1</v>
      </c>
      <c r="L195" s="54">
        <f t="shared" si="58"/>
        <v>12.6</v>
      </c>
      <c r="M195" s="54">
        <f t="shared" si="59"/>
        <v>20.399999999999999</v>
      </c>
      <c r="N195" s="54">
        <f t="shared" si="60"/>
        <v>20.5</v>
      </c>
      <c r="O195" s="54">
        <f t="shared" si="47"/>
        <v>13</v>
      </c>
      <c r="P195" s="55" t="str">
        <f t="shared" si="48"/>
        <v>516284379111</v>
      </c>
      <c r="Q195" s="70">
        <f t="shared" si="49"/>
        <v>31760</v>
      </c>
      <c r="R195" s="58">
        <v>0</v>
      </c>
      <c r="S195" s="57">
        <f t="shared" si="43"/>
        <v>0</v>
      </c>
      <c r="T195" s="58">
        <v>0</v>
      </c>
      <c r="U195" s="58">
        <f>(IF(VLOOKUP(VLOOKUP(AN195,MAPPING!$B$16:$D$21,2,1),MAPPING!$C$16:$E$21,2,0)=7000,0,VLOOKUP(VLOOKUP(AN195,MAPPING!$B$16:$D$21,2,1),MAPPING!$C$16:$E$21,2,0)))</f>
        <v>0</v>
      </c>
      <c r="V195" s="58">
        <f>(K195*VLOOKUP(N195/K195,MAPPING!$B$23:$D$30,3,10))</f>
        <v>11000</v>
      </c>
      <c r="W195" s="58">
        <f t="shared" si="50"/>
        <v>0</v>
      </c>
      <c r="X195" s="58">
        <f t="shared" si="51"/>
        <v>42760</v>
      </c>
      <c r="Y195" s="116">
        <f>ROUND(SUM(Q195:W195)/INVOICE!$I$5,2)</f>
        <v>30.67</v>
      </c>
      <c r="AA195" s="38" t="s">
        <v>2929</v>
      </c>
      <c r="AB195" s="38" t="s">
        <v>93</v>
      </c>
      <c r="AC195" s="38" t="s">
        <v>2930</v>
      </c>
      <c r="AD195" s="38" t="s">
        <v>3102</v>
      </c>
      <c r="AE195" s="38" t="s">
        <v>1980</v>
      </c>
      <c r="AF195" s="38" t="s">
        <v>1981</v>
      </c>
      <c r="AG195" s="38" t="s">
        <v>1982</v>
      </c>
      <c r="AH195" s="38" t="s">
        <v>3103</v>
      </c>
      <c r="AI195" s="38">
        <v>1</v>
      </c>
      <c r="AJ195" s="38">
        <v>12.6</v>
      </c>
      <c r="AK195" s="38">
        <v>20.399999999999999</v>
      </c>
      <c r="AL195" s="38">
        <v>20.5</v>
      </c>
      <c r="AM195" s="38" t="s">
        <v>65</v>
      </c>
      <c r="AN195" s="38">
        <v>158.1</v>
      </c>
      <c r="AO195" s="38" t="s">
        <v>62</v>
      </c>
      <c r="AP195" s="38" t="s">
        <v>62</v>
      </c>
      <c r="AQ195" s="38" t="s">
        <v>62</v>
      </c>
      <c r="AR195" s="38" t="s">
        <v>61</v>
      </c>
      <c r="AS195" s="38" t="s">
        <v>61</v>
      </c>
      <c r="AT195" s="38" t="s">
        <v>1973</v>
      </c>
      <c r="AU195" s="38" t="s">
        <v>2604</v>
      </c>
      <c r="AV195" s="38" t="s">
        <v>2052</v>
      </c>
      <c r="AW195" s="38" t="s">
        <v>61</v>
      </c>
      <c r="AX195" s="38" t="s">
        <v>63</v>
      </c>
      <c r="AY195" s="39" t="s">
        <v>3104</v>
      </c>
      <c r="AZ195" s="38" t="s">
        <v>3105</v>
      </c>
      <c r="BA195" s="39" t="s">
        <v>3105</v>
      </c>
      <c r="BB195" s="38" t="s">
        <v>196</v>
      </c>
      <c r="BC195" s="38" t="s">
        <v>2938</v>
      </c>
      <c r="BD195" s="38" t="s">
        <v>94</v>
      </c>
      <c r="BE195" s="38" t="s">
        <v>1978</v>
      </c>
      <c r="BF195" s="38" t="s">
        <v>64</v>
      </c>
      <c r="BG195" s="38" t="s">
        <v>61</v>
      </c>
      <c r="BH195" s="38" t="s">
        <v>648</v>
      </c>
    </row>
    <row r="196" spans="2:60" x14ac:dyDescent="0.3">
      <c r="B196" s="55">
        <f t="shared" si="44"/>
        <v>192</v>
      </c>
      <c r="C196" s="55" t="str">
        <f t="shared" si="45"/>
        <v>NRT</v>
      </c>
      <c r="D196" s="55" t="str">
        <f t="shared" si="42"/>
        <v>2025-09-06</v>
      </c>
      <c r="E196" s="55" t="str">
        <f t="shared" si="52"/>
        <v>82020038071</v>
      </c>
      <c r="F196" s="55" t="str">
        <f t="shared" si="53"/>
        <v>PJP029496070</v>
      </c>
      <c r="G196" s="53" t="str">
        <f t="shared" si="54"/>
        <v>오모차랜드 일산점</v>
      </c>
      <c r="H196" s="53" t="str">
        <f t="shared" si="55"/>
        <v>간이(Simple)</v>
      </c>
      <c r="I196" s="62">
        <f t="shared" si="56"/>
        <v>246.29</v>
      </c>
      <c r="J196" s="53" t="str">
        <f t="shared" si="46"/>
        <v>BRCH USA_JAVIS</v>
      </c>
      <c r="K196" s="55">
        <f t="shared" si="57"/>
        <v>1</v>
      </c>
      <c r="L196" s="54">
        <f t="shared" si="58"/>
        <v>6.4</v>
      </c>
      <c r="M196" s="54">
        <f t="shared" si="59"/>
        <v>16.2</v>
      </c>
      <c r="N196" s="54">
        <f t="shared" si="60"/>
        <v>16.5</v>
      </c>
      <c r="O196" s="54">
        <f t="shared" si="47"/>
        <v>6.5</v>
      </c>
      <c r="P196" s="55" t="str">
        <f t="shared" si="48"/>
        <v>516284379166</v>
      </c>
      <c r="Q196" s="70">
        <f t="shared" si="49"/>
        <v>18630</v>
      </c>
      <c r="R196" s="58">
        <v>0</v>
      </c>
      <c r="S196" s="57">
        <f t="shared" si="43"/>
        <v>0</v>
      </c>
      <c r="T196" s="58">
        <v>0</v>
      </c>
      <c r="U196" s="58">
        <f>(IF(VLOOKUP(VLOOKUP(AN196,MAPPING!$B$16:$D$21,2,1),MAPPING!$C$16:$E$21,2,0)=7000,0,VLOOKUP(VLOOKUP(AN196,MAPPING!$B$16:$D$21,2,1),MAPPING!$C$16:$E$21,2,0)))</f>
        <v>0</v>
      </c>
      <c r="V196" s="58">
        <f>(K196*VLOOKUP(N196/K196,MAPPING!$B$23:$D$30,3,10))</f>
        <v>3000</v>
      </c>
      <c r="W196" s="58">
        <f t="shared" si="50"/>
        <v>0</v>
      </c>
      <c r="X196" s="58">
        <f t="shared" si="51"/>
        <v>21630</v>
      </c>
      <c r="Y196" s="116">
        <f>ROUND(SUM(Q196:W196)/INVOICE!$I$5,2)</f>
        <v>15.52</v>
      </c>
      <c r="AA196" s="38" t="s">
        <v>2929</v>
      </c>
      <c r="AB196" s="38" t="s">
        <v>93</v>
      </c>
      <c r="AC196" s="38" t="s">
        <v>2930</v>
      </c>
      <c r="AD196" s="38" t="s">
        <v>3106</v>
      </c>
      <c r="AE196" s="38" t="s">
        <v>1980</v>
      </c>
      <c r="AF196" s="38" t="s">
        <v>1981</v>
      </c>
      <c r="AG196" s="38" t="s">
        <v>1982</v>
      </c>
      <c r="AH196" s="38" t="s">
        <v>156</v>
      </c>
      <c r="AI196" s="38">
        <v>1</v>
      </c>
      <c r="AJ196" s="38">
        <v>6.4</v>
      </c>
      <c r="AK196" s="38">
        <v>16.2</v>
      </c>
      <c r="AL196" s="38">
        <v>16.5</v>
      </c>
      <c r="AM196" s="38" t="s">
        <v>65</v>
      </c>
      <c r="AN196" s="38">
        <v>246.29</v>
      </c>
      <c r="AO196" s="38" t="s">
        <v>62</v>
      </c>
      <c r="AP196" s="38" t="s">
        <v>62</v>
      </c>
      <c r="AQ196" s="38" t="s">
        <v>62</v>
      </c>
      <c r="AR196" s="38" t="s">
        <v>62</v>
      </c>
      <c r="AS196" s="38" t="s">
        <v>62</v>
      </c>
      <c r="AT196" s="38" t="s">
        <v>1973</v>
      </c>
      <c r="AU196" s="38" t="s">
        <v>2604</v>
      </c>
      <c r="AV196" s="38" t="s">
        <v>1983</v>
      </c>
      <c r="AW196" s="38" t="s">
        <v>61</v>
      </c>
      <c r="AX196" s="38" t="s">
        <v>63</v>
      </c>
      <c r="AY196" s="39" t="s">
        <v>3107</v>
      </c>
      <c r="AZ196" s="38" t="s">
        <v>3108</v>
      </c>
      <c r="BA196" s="39" t="s">
        <v>3108</v>
      </c>
      <c r="BB196" s="38" t="s">
        <v>196</v>
      </c>
      <c r="BC196" s="38" t="s">
        <v>2938</v>
      </c>
      <c r="BD196" s="38" t="s">
        <v>94</v>
      </c>
      <c r="BE196" s="38" t="s">
        <v>1978</v>
      </c>
      <c r="BF196" s="38" t="s">
        <v>64</v>
      </c>
      <c r="BG196" s="38" t="s">
        <v>61</v>
      </c>
      <c r="BH196" s="38" t="s">
        <v>648</v>
      </c>
    </row>
    <row r="197" spans="2:60" x14ac:dyDescent="0.3">
      <c r="B197" s="55">
        <f t="shared" si="44"/>
        <v>193</v>
      </c>
      <c r="C197" s="55" t="str">
        <f t="shared" si="45"/>
        <v>NRT</v>
      </c>
      <c r="D197" s="55" t="str">
        <f t="shared" ref="D197:D260" si="61">AA197</f>
        <v>2025-09-06</v>
      </c>
      <c r="E197" s="55" t="str">
        <f t="shared" si="52"/>
        <v>82020038071</v>
      </c>
      <c r="F197" s="55" t="str">
        <f t="shared" si="53"/>
        <v>PJP029495184</v>
      </c>
      <c r="G197" s="53" t="str">
        <f t="shared" si="54"/>
        <v>임재웅</v>
      </c>
      <c r="H197" s="53" t="str">
        <f t="shared" si="55"/>
        <v>목록(Manifest)</v>
      </c>
      <c r="I197" s="62">
        <f t="shared" si="56"/>
        <v>60.3</v>
      </c>
      <c r="J197" s="53" t="str">
        <f t="shared" si="46"/>
        <v>BRCH USA_JAVIS</v>
      </c>
      <c r="K197" s="55">
        <f t="shared" si="57"/>
        <v>1</v>
      </c>
      <c r="L197" s="54">
        <f t="shared" si="58"/>
        <v>0.5</v>
      </c>
      <c r="M197" s="54">
        <f t="shared" si="59"/>
        <v>1</v>
      </c>
      <c r="N197" s="54">
        <f t="shared" si="60"/>
        <v>1</v>
      </c>
      <c r="O197" s="54">
        <f t="shared" si="47"/>
        <v>0.5</v>
      </c>
      <c r="P197" s="55" t="str">
        <f t="shared" si="48"/>
        <v>516284370302</v>
      </c>
      <c r="Q197" s="70">
        <f t="shared" si="49"/>
        <v>6510</v>
      </c>
      <c r="R197" s="58">
        <v>0</v>
      </c>
      <c r="S197" s="57">
        <f t="shared" ref="S197:S260" si="62">2500*(K197-1)</f>
        <v>0</v>
      </c>
      <c r="T197" s="58">
        <v>0</v>
      </c>
      <c r="U197" s="58">
        <f>(IF(VLOOKUP(VLOOKUP(AN197,MAPPING!$B$16:$D$21,2,1),MAPPING!$C$16:$E$21,2,0)=7000,0,VLOOKUP(VLOOKUP(AN197,MAPPING!$B$16:$D$21,2,1),MAPPING!$C$16:$E$21,2,0)))</f>
        <v>0</v>
      </c>
      <c r="V197" s="58">
        <f>(K197*VLOOKUP(N197/K197,MAPPING!$B$23:$D$30,3,10))</f>
        <v>0</v>
      </c>
      <c r="W197" s="58">
        <f t="shared" si="50"/>
        <v>0</v>
      </c>
      <c r="X197" s="58">
        <f t="shared" si="51"/>
        <v>6510</v>
      </c>
      <c r="Y197" s="116">
        <f>ROUND(SUM(Q197:W197)/INVOICE!$I$5,2)</f>
        <v>4.67</v>
      </c>
      <c r="AA197" s="38" t="s">
        <v>2929</v>
      </c>
      <c r="AB197" s="38" t="s">
        <v>93</v>
      </c>
      <c r="AC197" s="38" t="s">
        <v>2930</v>
      </c>
      <c r="AD197" s="38" t="s">
        <v>3109</v>
      </c>
      <c r="AE197" s="38" t="s">
        <v>3110</v>
      </c>
      <c r="AF197" s="38" t="s">
        <v>3111</v>
      </c>
      <c r="AG197" s="38" t="s">
        <v>3112</v>
      </c>
      <c r="AH197" s="38" t="s">
        <v>61</v>
      </c>
      <c r="AI197" s="38">
        <v>1</v>
      </c>
      <c r="AJ197" s="38">
        <v>0.5</v>
      </c>
      <c r="AK197" s="38">
        <v>1</v>
      </c>
      <c r="AL197" s="38">
        <v>1</v>
      </c>
      <c r="AM197" s="38" t="s">
        <v>204</v>
      </c>
      <c r="AN197" s="38">
        <v>60.3</v>
      </c>
      <c r="AO197" s="38" t="s">
        <v>62</v>
      </c>
      <c r="AP197" s="38" t="s">
        <v>62</v>
      </c>
      <c r="AQ197" s="38" t="s">
        <v>62</v>
      </c>
      <c r="AR197" s="38" t="s">
        <v>62</v>
      </c>
      <c r="AS197" s="38" t="s">
        <v>62</v>
      </c>
      <c r="AT197" s="38" t="s">
        <v>1973</v>
      </c>
      <c r="AU197" s="38" t="s">
        <v>2604</v>
      </c>
      <c r="AV197" s="38" t="s">
        <v>410</v>
      </c>
      <c r="AW197" s="38" t="s">
        <v>61</v>
      </c>
      <c r="AX197" s="38" t="s">
        <v>63</v>
      </c>
      <c r="AY197" s="39" t="s">
        <v>3113</v>
      </c>
      <c r="AZ197" s="38" t="s">
        <v>3114</v>
      </c>
      <c r="BA197" s="39" t="s">
        <v>3114</v>
      </c>
      <c r="BB197" s="38" t="s">
        <v>196</v>
      </c>
      <c r="BC197" s="38" t="s">
        <v>2938</v>
      </c>
      <c r="BD197" s="38" t="s">
        <v>94</v>
      </c>
      <c r="BE197" s="38" t="s">
        <v>1978</v>
      </c>
      <c r="BF197" s="38" t="s">
        <v>64</v>
      </c>
      <c r="BG197" s="38" t="s">
        <v>61</v>
      </c>
      <c r="BH197" s="38" t="s">
        <v>648</v>
      </c>
    </row>
    <row r="198" spans="2:60" x14ac:dyDescent="0.3">
      <c r="B198" s="55">
        <f t="shared" ref="B198:B261" si="63">B197+1</f>
        <v>194</v>
      </c>
      <c r="C198" s="55" t="str">
        <f t="shared" ref="C198:C261" si="64">AB198</f>
        <v>NRT</v>
      </c>
      <c r="D198" s="55" t="str">
        <f t="shared" si="61"/>
        <v>2025-09-06</v>
      </c>
      <c r="E198" s="55" t="str">
        <f t="shared" si="52"/>
        <v>82020038071</v>
      </c>
      <c r="F198" s="55" t="str">
        <f t="shared" si="53"/>
        <v>PJP029496124</v>
      </c>
      <c r="G198" s="53" t="str">
        <f t="shared" si="54"/>
        <v>오모차랜드 일산점</v>
      </c>
      <c r="H198" s="53" t="str">
        <f t="shared" si="55"/>
        <v>간이(Simple)</v>
      </c>
      <c r="I198" s="62">
        <f t="shared" si="56"/>
        <v>169.8</v>
      </c>
      <c r="J198" s="53" t="str">
        <f t="shared" ref="J198:J261" si="65">AU198</f>
        <v>BRCH USA_JAVIS</v>
      </c>
      <c r="K198" s="55">
        <f t="shared" si="57"/>
        <v>1</v>
      </c>
      <c r="L198" s="54">
        <f t="shared" si="58"/>
        <v>6.5</v>
      </c>
      <c r="M198" s="54">
        <f t="shared" si="59"/>
        <v>8.1999999999999993</v>
      </c>
      <c r="N198" s="54">
        <f t="shared" si="60"/>
        <v>8.5</v>
      </c>
      <c r="O198" s="54">
        <f t="shared" ref="O198:O261" si="66">CEILING(L198,0.5)</f>
        <v>6.5</v>
      </c>
      <c r="P198" s="55" t="str">
        <f t="shared" ref="P198:P261" si="67">AY198</f>
        <v>516284379704</v>
      </c>
      <c r="Q198" s="70">
        <f t="shared" ref="Q198:Q261" si="68">6510+(O198-0.5)/0.5*1010</f>
        <v>18630</v>
      </c>
      <c r="R198" s="58">
        <v>0</v>
      </c>
      <c r="S198" s="57">
        <f t="shared" si="62"/>
        <v>0</v>
      </c>
      <c r="T198" s="58">
        <v>0</v>
      </c>
      <c r="U198" s="58">
        <f>(IF(VLOOKUP(VLOOKUP(AN198,MAPPING!$B$16:$D$21,2,1),MAPPING!$C$16:$E$21,2,0)=7000,0,VLOOKUP(VLOOKUP(AN198,MAPPING!$B$16:$D$21,2,1),MAPPING!$C$16:$E$21,2,0)))</f>
        <v>0</v>
      </c>
      <c r="V198" s="58">
        <f>(K198*VLOOKUP(N198/K198,MAPPING!$B$23:$D$30,3,10))</f>
        <v>1000</v>
      </c>
      <c r="W198" s="58">
        <f t="shared" ref="W198:W261" si="69">IF(_xlfn.CEILING.MATH(N198-30,1)&lt;0,0,_xlfn.CEILING.MATH(N198-30,1))*400</f>
        <v>0</v>
      </c>
      <c r="X198" s="58">
        <f t="shared" ref="X198:X261" si="70">SUM(P198:V198)</f>
        <v>19630</v>
      </c>
      <c r="Y198" s="116">
        <f>ROUND(SUM(Q198:W198)/INVOICE!$I$5,2)</f>
        <v>14.08</v>
      </c>
      <c r="AA198" s="38" t="s">
        <v>2929</v>
      </c>
      <c r="AB198" s="38" t="s">
        <v>93</v>
      </c>
      <c r="AC198" s="38" t="s">
        <v>2930</v>
      </c>
      <c r="AD198" s="38" t="s">
        <v>3115</v>
      </c>
      <c r="AE198" s="38" t="s">
        <v>1980</v>
      </c>
      <c r="AF198" s="38" t="s">
        <v>1981</v>
      </c>
      <c r="AG198" s="38" t="s">
        <v>1982</v>
      </c>
      <c r="AH198" s="38" t="s">
        <v>156</v>
      </c>
      <c r="AI198" s="38">
        <v>1</v>
      </c>
      <c r="AJ198" s="38">
        <v>6.5</v>
      </c>
      <c r="AK198" s="38">
        <v>8.1999999999999993</v>
      </c>
      <c r="AL198" s="38">
        <v>8.5</v>
      </c>
      <c r="AM198" s="38" t="s">
        <v>65</v>
      </c>
      <c r="AN198" s="38">
        <v>169.8</v>
      </c>
      <c r="AO198" s="38" t="s">
        <v>62</v>
      </c>
      <c r="AP198" s="38" t="s">
        <v>62</v>
      </c>
      <c r="AQ198" s="38" t="s">
        <v>62</v>
      </c>
      <c r="AR198" s="38" t="s">
        <v>62</v>
      </c>
      <c r="AS198" s="38" t="s">
        <v>62</v>
      </c>
      <c r="AT198" s="38" t="s">
        <v>1973</v>
      </c>
      <c r="AU198" s="38" t="s">
        <v>2604</v>
      </c>
      <c r="AV198" s="38" t="s">
        <v>1983</v>
      </c>
      <c r="AW198" s="38" t="s">
        <v>61</v>
      </c>
      <c r="AX198" s="38" t="s">
        <v>63</v>
      </c>
      <c r="AY198" s="39" t="s">
        <v>3116</v>
      </c>
      <c r="AZ198" s="38" t="s">
        <v>3117</v>
      </c>
      <c r="BA198" s="39" t="s">
        <v>3117</v>
      </c>
      <c r="BB198" s="38" t="s">
        <v>196</v>
      </c>
      <c r="BC198" s="38" t="s">
        <v>2938</v>
      </c>
      <c r="BD198" s="38" t="s">
        <v>94</v>
      </c>
      <c r="BE198" s="38" t="s">
        <v>1978</v>
      </c>
      <c r="BF198" s="38" t="s">
        <v>64</v>
      </c>
      <c r="BG198" s="38" t="s">
        <v>61</v>
      </c>
      <c r="BH198" s="38" t="s">
        <v>648</v>
      </c>
    </row>
    <row r="199" spans="2:60" x14ac:dyDescent="0.3">
      <c r="B199" s="55">
        <f t="shared" si="63"/>
        <v>195</v>
      </c>
      <c r="C199" s="55" t="str">
        <f t="shared" si="64"/>
        <v>NRT</v>
      </c>
      <c r="D199" s="55" t="str">
        <f t="shared" si="61"/>
        <v>2025-09-06</v>
      </c>
      <c r="E199" s="55" t="str">
        <f t="shared" si="52"/>
        <v>82020038071</v>
      </c>
      <c r="F199" s="55" t="str">
        <f t="shared" si="53"/>
        <v>PJP029495954</v>
      </c>
      <c r="G199" s="53" t="str">
        <f t="shared" si="54"/>
        <v>박성용</v>
      </c>
      <c r="H199" s="53" t="str">
        <f t="shared" si="55"/>
        <v>목록(Manifest)</v>
      </c>
      <c r="I199" s="62">
        <f t="shared" si="56"/>
        <v>109.88</v>
      </c>
      <c r="J199" s="53" t="str">
        <f t="shared" si="65"/>
        <v>BRCH USA_JAVIS</v>
      </c>
      <c r="K199" s="55">
        <f t="shared" si="57"/>
        <v>1</v>
      </c>
      <c r="L199" s="54">
        <f t="shared" si="58"/>
        <v>1.45</v>
      </c>
      <c r="M199" s="54">
        <f t="shared" si="59"/>
        <v>2.7</v>
      </c>
      <c r="N199" s="54">
        <f t="shared" si="60"/>
        <v>2.7</v>
      </c>
      <c r="O199" s="54">
        <f t="shared" si="66"/>
        <v>1.5</v>
      </c>
      <c r="P199" s="55" t="str">
        <f t="shared" si="67"/>
        <v>516284378002</v>
      </c>
      <c r="Q199" s="70">
        <f t="shared" si="68"/>
        <v>8530</v>
      </c>
      <c r="R199" s="58">
        <v>0</v>
      </c>
      <c r="S199" s="57">
        <f t="shared" si="62"/>
        <v>0</v>
      </c>
      <c r="T199" s="58">
        <v>0</v>
      </c>
      <c r="U199" s="58">
        <f>(IF(VLOOKUP(VLOOKUP(AN199,MAPPING!$B$16:$D$21,2,1),MAPPING!$C$16:$E$21,2,0)=7000,0,VLOOKUP(VLOOKUP(AN199,MAPPING!$B$16:$D$21,2,1),MAPPING!$C$16:$E$21,2,0)))</f>
        <v>0</v>
      </c>
      <c r="V199" s="58">
        <f>(K199*VLOOKUP(N199/K199,MAPPING!$B$23:$D$30,3,10))</f>
        <v>500</v>
      </c>
      <c r="W199" s="58">
        <f t="shared" si="69"/>
        <v>0</v>
      </c>
      <c r="X199" s="58">
        <f t="shared" si="70"/>
        <v>9030</v>
      </c>
      <c r="Y199" s="116">
        <f>ROUND(SUM(Q199:W199)/INVOICE!$I$5,2)</f>
        <v>6.48</v>
      </c>
      <c r="AA199" s="38" t="s">
        <v>2929</v>
      </c>
      <c r="AB199" s="38" t="s">
        <v>93</v>
      </c>
      <c r="AC199" s="38" t="s">
        <v>2930</v>
      </c>
      <c r="AD199" s="38" t="s">
        <v>3118</v>
      </c>
      <c r="AE199" s="38" t="s">
        <v>2083</v>
      </c>
      <c r="AF199" s="38" t="s">
        <v>2084</v>
      </c>
      <c r="AG199" s="38" t="s">
        <v>2085</v>
      </c>
      <c r="AH199" s="38" t="s">
        <v>61</v>
      </c>
      <c r="AI199" s="38">
        <v>1</v>
      </c>
      <c r="AJ199" s="38">
        <v>1.45</v>
      </c>
      <c r="AK199" s="38">
        <v>2.7</v>
      </c>
      <c r="AL199" s="38">
        <v>2.7</v>
      </c>
      <c r="AM199" s="38" t="s">
        <v>204</v>
      </c>
      <c r="AN199" s="38">
        <v>109.88</v>
      </c>
      <c r="AO199" s="38" t="s">
        <v>62</v>
      </c>
      <c r="AP199" s="38" t="s">
        <v>62</v>
      </c>
      <c r="AQ199" s="38" t="s">
        <v>62</v>
      </c>
      <c r="AR199" s="38" t="s">
        <v>62</v>
      </c>
      <c r="AS199" s="38" t="s">
        <v>62</v>
      </c>
      <c r="AT199" s="38" t="s">
        <v>1973</v>
      </c>
      <c r="AU199" s="38" t="s">
        <v>2604</v>
      </c>
      <c r="AV199" s="38" t="s">
        <v>2052</v>
      </c>
      <c r="AW199" s="38" t="s">
        <v>61</v>
      </c>
      <c r="AX199" s="38" t="s">
        <v>63</v>
      </c>
      <c r="AY199" s="39" t="s">
        <v>3119</v>
      </c>
      <c r="AZ199" s="38" t="s">
        <v>3120</v>
      </c>
      <c r="BA199" s="39" t="s">
        <v>3120</v>
      </c>
      <c r="BB199" s="38" t="s">
        <v>196</v>
      </c>
      <c r="BC199" s="38" t="s">
        <v>2938</v>
      </c>
      <c r="BD199" s="38" t="s">
        <v>94</v>
      </c>
      <c r="BE199" s="38" t="s">
        <v>1978</v>
      </c>
      <c r="BF199" s="38" t="s">
        <v>64</v>
      </c>
      <c r="BG199" s="38" t="s">
        <v>61</v>
      </c>
      <c r="BH199" s="38" t="s">
        <v>648</v>
      </c>
    </row>
    <row r="200" spans="2:60" x14ac:dyDescent="0.3">
      <c r="B200" s="55">
        <f t="shared" si="63"/>
        <v>196</v>
      </c>
      <c r="C200" s="55" t="str">
        <f t="shared" si="64"/>
        <v>NRT</v>
      </c>
      <c r="D200" s="55" t="str">
        <f t="shared" si="61"/>
        <v>2025-09-06</v>
      </c>
      <c r="E200" s="55" t="str">
        <f t="shared" si="52"/>
        <v>82020038071</v>
      </c>
      <c r="F200" s="55" t="str">
        <f t="shared" si="53"/>
        <v>PJP029496087</v>
      </c>
      <c r="G200" s="53" t="str">
        <f t="shared" si="54"/>
        <v>차송아</v>
      </c>
      <c r="H200" s="53" t="str">
        <f t="shared" si="55"/>
        <v>간이(Simple)</v>
      </c>
      <c r="I200" s="62">
        <f t="shared" si="56"/>
        <v>245.94</v>
      </c>
      <c r="J200" s="53" t="str">
        <f t="shared" si="65"/>
        <v>BRCH USA_JAVIS</v>
      </c>
      <c r="K200" s="55">
        <f t="shared" si="57"/>
        <v>1</v>
      </c>
      <c r="L200" s="54">
        <f t="shared" si="58"/>
        <v>4.2</v>
      </c>
      <c r="M200" s="54">
        <f t="shared" si="59"/>
        <v>5.4</v>
      </c>
      <c r="N200" s="54">
        <f t="shared" si="60"/>
        <v>5.5</v>
      </c>
      <c r="O200" s="54">
        <f t="shared" si="66"/>
        <v>4.5</v>
      </c>
      <c r="P200" s="55" t="str">
        <f t="shared" si="67"/>
        <v>516284379332</v>
      </c>
      <c r="Q200" s="70">
        <f t="shared" si="68"/>
        <v>14590</v>
      </c>
      <c r="R200" s="58">
        <v>0</v>
      </c>
      <c r="S200" s="57">
        <f t="shared" si="62"/>
        <v>0</v>
      </c>
      <c r="T200" s="58">
        <v>0</v>
      </c>
      <c r="U200" s="58">
        <f>(IF(VLOOKUP(VLOOKUP(AN200,MAPPING!$B$16:$D$21,2,1),MAPPING!$C$16:$E$21,2,0)=7000,0,VLOOKUP(VLOOKUP(AN200,MAPPING!$B$16:$D$21,2,1),MAPPING!$C$16:$E$21,2,0)))</f>
        <v>0</v>
      </c>
      <c r="V200" s="58">
        <f>(K200*VLOOKUP(N200/K200,MAPPING!$B$23:$D$30,3,10))</f>
        <v>1000</v>
      </c>
      <c r="W200" s="58">
        <f t="shared" si="69"/>
        <v>0</v>
      </c>
      <c r="X200" s="58">
        <f t="shared" si="70"/>
        <v>15590</v>
      </c>
      <c r="Y200" s="116">
        <f>ROUND(SUM(Q200:W200)/INVOICE!$I$5,2)</f>
        <v>11.18</v>
      </c>
      <c r="AA200" s="38" t="s">
        <v>2929</v>
      </c>
      <c r="AB200" s="38" t="s">
        <v>93</v>
      </c>
      <c r="AC200" s="38" t="s">
        <v>2930</v>
      </c>
      <c r="AD200" s="38" t="s">
        <v>3121</v>
      </c>
      <c r="AE200" s="38" t="s">
        <v>3122</v>
      </c>
      <c r="AF200" s="38" t="s">
        <v>3123</v>
      </c>
      <c r="AG200" s="38" t="s">
        <v>1972</v>
      </c>
      <c r="AH200" s="38" t="s">
        <v>61</v>
      </c>
      <c r="AI200" s="38">
        <v>1</v>
      </c>
      <c r="AJ200" s="38">
        <v>4.2</v>
      </c>
      <c r="AK200" s="38">
        <v>5.4</v>
      </c>
      <c r="AL200" s="38">
        <v>5.5</v>
      </c>
      <c r="AM200" s="38" t="s">
        <v>65</v>
      </c>
      <c r="AN200" s="38">
        <v>245.94</v>
      </c>
      <c r="AO200" s="38" t="s">
        <v>62</v>
      </c>
      <c r="AP200" s="38" t="s">
        <v>62</v>
      </c>
      <c r="AQ200" s="38" t="s">
        <v>62</v>
      </c>
      <c r="AR200" s="38" t="s">
        <v>62</v>
      </c>
      <c r="AS200" s="38" t="s">
        <v>62</v>
      </c>
      <c r="AT200" s="38" t="s">
        <v>1973</v>
      </c>
      <c r="AU200" s="38" t="s">
        <v>2604</v>
      </c>
      <c r="AV200" s="38" t="s">
        <v>3124</v>
      </c>
      <c r="AW200" s="38" t="s">
        <v>61</v>
      </c>
      <c r="AX200" s="38" t="s">
        <v>63</v>
      </c>
      <c r="AY200" s="39" t="s">
        <v>3125</v>
      </c>
      <c r="AZ200" s="38" t="s">
        <v>3126</v>
      </c>
      <c r="BA200" s="39" t="s">
        <v>3126</v>
      </c>
      <c r="BB200" s="38" t="s">
        <v>196</v>
      </c>
      <c r="BC200" s="38" t="s">
        <v>2938</v>
      </c>
      <c r="BD200" s="38" t="s">
        <v>94</v>
      </c>
      <c r="BE200" s="38" t="s">
        <v>1978</v>
      </c>
      <c r="BF200" s="38" t="s">
        <v>64</v>
      </c>
      <c r="BG200" s="38" t="s">
        <v>61</v>
      </c>
      <c r="BH200" s="38" t="s">
        <v>648</v>
      </c>
    </row>
    <row r="201" spans="2:60" x14ac:dyDescent="0.3">
      <c r="B201" s="55">
        <f t="shared" si="63"/>
        <v>197</v>
      </c>
      <c r="C201" s="55" t="str">
        <f t="shared" si="64"/>
        <v>NRT</v>
      </c>
      <c r="D201" s="55" t="str">
        <f t="shared" si="61"/>
        <v>2025-09-09</v>
      </c>
      <c r="E201" s="55" t="str">
        <f t="shared" si="52"/>
        <v>82020038082</v>
      </c>
      <c r="F201" s="55" t="str">
        <f t="shared" si="53"/>
        <v>PJP029495936</v>
      </c>
      <c r="G201" s="53" t="str">
        <f t="shared" si="54"/>
        <v>정하은</v>
      </c>
      <c r="H201" s="53" t="str">
        <f t="shared" si="55"/>
        <v>식물검역(Plants Inspection)</v>
      </c>
      <c r="I201" s="62">
        <f t="shared" si="56"/>
        <v>54.24</v>
      </c>
      <c r="J201" s="53" t="str">
        <f t="shared" si="65"/>
        <v>JAVIS (BRCH USA)</v>
      </c>
      <c r="K201" s="55">
        <f t="shared" si="57"/>
        <v>1</v>
      </c>
      <c r="L201" s="54">
        <f t="shared" si="58"/>
        <v>2.2000000000000002</v>
      </c>
      <c r="M201" s="54">
        <f t="shared" si="59"/>
        <v>2.6</v>
      </c>
      <c r="N201" s="54">
        <f t="shared" si="60"/>
        <v>2.6</v>
      </c>
      <c r="O201" s="54">
        <f t="shared" si="66"/>
        <v>2.5</v>
      </c>
      <c r="P201" s="55" t="str">
        <f t="shared" si="67"/>
        <v>516284377825</v>
      </c>
      <c r="Q201" s="70">
        <f t="shared" si="68"/>
        <v>10550</v>
      </c>
      <c r="R201" s="58">
        <v>0</v>
      </c>
      <c r="S201" s="57">
        <f t="shared" si="62"/>
        <v>0</v>
      </c>
      <c r="T201" s="58">
        <v>0</v>
      </c>
      <c r="U201" s="58">
        <f>(IF(VLOOKUP(VLOOKUP(AN201,MAPPING!$B$16:$D$21,2,1),MAPPING!$C$16:$E$21,2,0)=7000,0,VLOOKUP(VLOOKUP(AN201,MAPPING!$B$16:$D$21,2,1),MAPPING!$C$16:$E$21,2,0)))</f>
        <v>0</v>
      </c>
      <c r="V201" s="58">
        <f>(K201*VLOOKUP(N201/K201,MAPPING!$B$23:$D$30,3,10))</f>
        <v>500</v>
      </c>
      <c r="W201" s="58">
        <f t="shared" si="69"/>
        <v>0</v>
      </c>
      <c r="X201" s="58">
        <f t="shared" si="70"/>
        <v>11050</v>
      </c>
      <c r="Y201" s="116">
        <f>ROUND(SUM(Q201:W201)/INVOICE!$I$5,2)</f>
        <v>7.93</v>
      </c>
      <c r="AA201" s="38" t="s">
        <v>3127</v>
      </c>
      <c r="AB201" s="38" t="s">
        <v>93</v>
      </c>
      <c r="AC201" s="38" t="s">
        <v>3128</v>
      </c>
      <c r="AD201" s="38" t="s">
        <v>3129</v>
      </c>
      <c r="AE201" s="38" t="s">
        <v>3130</v>
      </c>
      <c r="AF201" s="38" t="s">
        <v>3131</v>
      </c>
      <c r="AG201" s="38" t="s">
        <v>3132</v>
      </c>
      <c r="AH201" s="38" t="s">
        <v>3133</v>
      </c>
      <c r="AI201" s="38">
        <v>1</v>
      </c>
      <c r="AJ201" s="38">
        <v>2.2000000000000002</v>
      </c>
      <c r="AK201" s="38">
        <v>2.6</v>
      </c>
      <c r="AL201" s="38">
        <v>2.6</v>
      </c>
      <c r="AM201" s="38" t="s">
        <v>2394</v>
      </c>
      <c r="AN201" s="38">
        <v>54.24</v>
      </c>
      <c r="AO201" s="38" t="s">
        <v>62</v>
      </c>
      <c r="AP201" s="38" t="s">
        <v>62</v>
      </c>
      <c r="AQ201" s="38" t="s">
        <v>62</v>
      </c>
      <c r="AR201" s="38" t="s">
        <v>62</v>
      </c>
      <c r="AS201" s="38" t="s">
        <v>62</v>
      </c>
      <c r="AT201" s="38" t="s">
        <v>1973</v>
      </c>
      <c r="AU201" s="38" t="s">
        <v>1974</v>
      </c>
      <c r="AV201" s="38" t="s">
        <v>2002</v>
      </c>
      <c r="AW201" s="38" t="s">
        <v>61</v>
      </c>
      <c r="AX201" s="38" t="s">
        <v>63</v>
      </c>
      <c r="AY201" s="39" t="s">
        <v>3134</v>
      </c>
      <c r="AZ201" s="38" t="s">
        <v>3135</v>
      </c>
      <c r="BA201" s="39" t="s">
        <v>3135</v>
      </c>
      <c r="BB201" s="38" t="s">
        <v>196</v>
      </c>
      <c r="BC201" s="38" t="s">
        <v>197</v>
      </c>
      <c r="BD201" s="38" t="s">
        <v>94</v>
      </c>
      <c r="BE201" s="38" t="s">
        <v>1978</v>
      </c>
      <c r="BF201" s="38" t="s">
        <v>64</v>
      </c>
      <c r="BG201" s="38" t="s">
        <v>61</v>
      </c>
      <c r="BH201" s="38" t="s">
        <v>648</v>
      </c>
    </row>
    <row r="202" spans="2:60" x14ac:dyDescent="0.3">
      <c r="B202" s="55">
        <f t="shared" si="63"/>
        <v>198</v>
      </c>
      <c r="C202" s="55" t="str">
        <f t="shared" si="64"/>
        <v>NRT</v>
      </c>
      <c r="D202" s="55" t="str">
        <f t="shared" si="61"/>
        <v>2025-09-09</v>
      </c>
      <c r="E202" s="55" t="str">
        <f t="shared" si="52"/>
        <v>82020038082</v>
      </c>
      <c r="F202" s="55" t="str">
        <f t="shared" si="53"/>
        <v>PJP029493931</v>
      </c>
      <c r="G202" s="53" t="str">
        <f t="shared" si="54"/>
        <v>박지민</v>
      </c>
      <c r="H202" s="53" t="str">
        <f t="shared" si="55"/>
        <v>목록(Manifest)</v>
      </c>
      <c r="I202" s="62">
        <f t="shared" si="56"/>
        <v>103.18</v>
      </c>
      <c r="J202" s="53" t="str">
        <f t="shared" si="65"/>
        <v>JAVIS (BRCH USA)</v>
      </c>
      <c r="K202" s="55">
        <f t="shared" si="57"/>
        <v>1</v>
      </c>
      <c r="L202" s="54">
        <f t="shared" si="58"/>
        <v>1.05</v>
      </c>
      <c r="M202" s="54">
        <f t="shared" si="59"/>
        <v>3.2</v>
      </c>
      <c r="N202" s="54">
        <f t="shared" si="60"/>
        <v>3.2</v>
      </c>
      <c r="O202" s="54">
        <f t="shared" si="66"/>
        <v>1.5</v>
      </c>
      <c r="P202" s="55" t="str">
        <f t="shared" si="67"/>
        <v>516284357772</v>
      </c>
      <c r="Q202" s="70">
        <f t="shared" si="68"/>
        <v>8530</v>
      </c>
      <c r="R202" s="58">
        <v>0</v>
      </c>
      <c r="S202" s="57">
        <f t="shared" si="62"/>
        <v>0</v>
      </c>
      <c r="T202" s="58">
        <v>0</v>
      </c>
      <c r="U202" s="58">
        <f>(IF(VLOOKUP(VLOOKUP(AN202,MAPPING!$B$16:$D$21,2,1),MAPPING!$C$16:$E$21,2,0)=7000,0,VLOOKUP(VLOOKUP(AN202,MAPPING!$B$16:$D$21,2,1),MAPPING!$C$16:$E$21,2,0)))</f>
        <v>0</v>
      </c>
      <c r="V202" s="58">
        <f>(K202*VLOOKUP(N202/K202,MAPPING!$B$23:$D$30,3,10))</f>
        <v>500</v>
      </c>
      <c r="W202" s="58">
        <f t="shared" si="69"/>
        <v>0</v>
      </c>
      <c r="X202" s="58">
        <f t="shared" si="70"/>
        <v>9030</v>
      </c>
      <c r="Y202" s="116">
        <f>ROUND(SUM(Q202:W202)/INVOICE!$I$5,2)</f>
        <v>6.48</v>
      </c>
      <c r="AA202" s="38" t="s">
        <v>3127</v>
      </c>
      <c r="AB202" s="38" t="s">
        <v>93</v>
      </c>
      <c r="AC202" s="38" t="s">
        <v>3128</v>
      </c>
      <c r="AD202" s="38" t="s">
        <v>3136</v>
      </c>
      <c r="AE202" s="38" t="s">
        <v>3137</v>
      </c>
      <c r="AF202" s="38" t="s">
        <v>3138</v>
      </c>
      <c r="AG202" s="38" t="s">
        <v>3139</v>
      </c>
      <c r="AH202" s="38" t="s">
        <v>61</v>
      </c>
      <c r="AI202" s="38">
        <v>1</v>
      </c>
      <c r="AJ202" s="38">
        <v>1.05</v>
      </c>
      <c r="AK202" s="38">
        <v>3.2</v>
      </c>
      <c r="AL202" s="38">
        <v>3.2</v>
      </c>
      <c r="AM202" s="38" t="s">
        <v>204</v>
      </c>
      <c r="AN202" s="38">
        <v>103.18</v>
      </c>
      <c r="AO202" s="38" t="s">
        <v>62</v>
      </c>
      <c r="AP202" s="38" t="s">
        <v>62</v>
      </c>
      <c r="AQ202" s="38" t="s">
        <v>62</v>
      </c>
      <c r="AR202" s="38" t="s">
        <v>62</v>
      </c>
      <c r="AS202" s="38" t="s">
        <v>62</v>
      </c>
      <c r="AT202" s="38" t="s">
        <v>1973</v>
      </c>
      <c r="AU202" s="38" t="s">
        <v>1974</v>
      </c>
      <c r="AV202" s="38" t="s">
        <v>3140</v>
      </c>
      <c r="AW202" s="38" t="s">
        <v>61</v>
      </c>
      <c r="AX202" s="38" t="s">
        <v>63</v>
      </c>
      <c r="AY202" s="39" t="s">
        <v>3141</v>
      </c>
      <c r="AZ202" s="38" t="s">
        <v>3142</v>
      </c>
      <c r="BA202" s="39" t="s">
        <v>3142</v>
      </c>
      <c r="BB202" s="38" t="s">
        <v>196</v>
      </c>
      <c r="BC202" s="38" t="s">
        <v>197</v>
      </c>
      <c r="BD202" s="38" t="s">
        <v>94</v>
      </c>
      <c r="BE202" s="38" t="s">
        <v>1978</v>
      </c>
      <c r="BF202" s="38" t="s">
        <v>64</v>
      </c>
      <c r="BG202" s="38" t="s">
        <v>61</v>
      </c>
      <c r="BH202" s="38" t="s">
        <v>648</v>
      </c>
    </row>
    <row r="203" spans="2:60" x14ac:dyDescent="0.3">
      <c r="B203" s="55">
        <f t="shared" si="63"/>
        <v>199</v>
      </c>
      <c r="C203" s="55" t="str">
        <f t="shared" si="64"/>
        <v>NRT</v>
      </c>
      <c r="D203" s="55" t="str">
        <f t="shared" si="61"/>
        <v>2025-09-09</v>
      </c>
      <c r="E203" s="55" t="str">
        <f t="shared" si="52"/>
        <v>82020038082</v>
      </c>
      <c r="F203" s="55" t="str">
        <f t="shared" si="53"/>
        <v>PJP029495322</v>
      </c>
      <c r="G203" s="53" t="str">
        <f t="shared" si="54"/>
        <v>송지영</v>
      </c>
      <c r="H203" s="53" t="str">
        <f t="shared" si="55"/>
        <v>목록(Manifest)</v>
      </c>
      <c r="I203" s="62">
        <f t="shared" si="56"/>
        <v>117.87</v>
      </c>
      <c r="J203" s="53" t="str">
        <f t="shared" si="65"/>
        <v>JAVIS (BRCH USA)</v>
      </c>
      <c r="K203" s="55">
        <f t="shared" si="57"/>
        <v>1</v>
      </c>
      <c r="L203" s="54">
        <f t="shared" si="58"/>
        <v>6.3</v>
      </c>
      <c r="M203" s="54">
        <f t="shared" si="59"/>
        <v>3.4</v>
      </c>
      <c r="N203" s="54">
        <f t="shared" si="60"/>
        <v>6.5</v>
      </c>
      <c r="O203" s="54">
        <f t="shared" si="66"/>
        <v>6.5</v>
      </c>
      <c r="P203" s="55" t="str">
        <f t="shared" si="67"/>
        <v>516284371680</v>
      </c>
      <c r="Q203" s="70">
        <f t="shared" si="68"/>
        <v>18630</v>
      </c>
      <c r="R203" s="58">
        <v>0</v>
      </c>
      <c r="S203" s="57">
        <f t="shared" si="62"/>
        <v>0</v>
      </c>
      <c r="T203" s="58">
        <v>0</v>
      </c>
      <c r="U203" s="58">
        <f>(IF(VLOOKUP(VLOOKUP(AN203,MAPPING!$B$16:$D$21,2,1),MAPPING!$C$16:$E$21,2,0)=7000,0,VLOOKUP(VLOOKUP(AN203,MAPPING!$B$16:$D$21,2,1),MAPPING!$C$16:$E$21,2,0)))</f>
        <v>0</v>
      </c>
      <c r="V203" s="58">
        <f>(K203*VLOOKUP(N203/K203,MAPPING!$B$23:$D$30,3,10))</f>
        <v>1000</v>
      </c>
      <c r="W203" s="58">
        <f t="shared" si="69"/>
        <v>0</v>
      </c>
      <c r="X203" s="58">
        <f t="shared" si="70"/>
        <v>19630</v>
      </c>
      <c r="Y203" s="116">
        <f>ROUND(SUM(Q203:W203)/INVOICE!$I$5,2)</f>
        <v>14.08</v>
      </c>
      <c r="AA203" s="38" t="s">
        <v>3127</v>
      </c>
      <c r="AB203" s="38" t="s">
        <v>93</v>
      </c>
      <c r="AC203" s="38" t="s">
        <v>3128</v>
      </c>
      <c r="AD203" s="38" t="s">
        <v>3143</v>
      </c>
      <c r="AE203" s="38" t="s">
        <v>3144</v>
      </c>
      <c r="AF203" s="38" t="s">
        <v>3145</v>
      </c>
      <c r="AG203" s="38" t="s">
        <v>3146</v>
      </c>
      <c r="AH203" s="38" t="s">
        <v>61</v>
      </c>
      <c r="AI203" s="38">
        <v>1</v>
      </c>
      <c r="AJ203" s="38">
        <v>6.3</v>
      </c>
      <c r="AK203" s="38">
        <v>3.4</v>
      </c>
      <c r="AL203" s="38">
        <v>6.5</v>
      </c>
      <c r="AM203" s="38" t="s">
        <v>204</v>
      </c>
      <c r="AN203" s="38">
        <v>117.87</v>
      </c>
      <c r="AO203" s="38" t="s">
        <v>62</v>
      </c>
      <c r="AP203" s="38" t="s">
        <v>62</v>
      </c>
      <c r="AQ203" s="38" t="s">
        <v>62</v>
      </c>
      <c r="AR203" s="38" t="s">
        <v>62</v>
      </c>
      <c r="AS203" s="38" t="s">
        <v>62</v>
      </c>
      <c r="AT203" s="38" t="s">
        <v>1973</v>
      </c>
      <c r="AU203" s="38" t="s">
        <v>1974</v>
      </c>
      <c r="AV203" s="38" t="s">
        <v>410</v>
      </c>
      <c r="AW203" s="38" t="s">
        <v>61</v>
      </c>
      <c r="AX203" s="38" t="s">
        <v>63</v>
      </c>
      <c r="AY203" s="39" t="s">
        <v>3147</v>
      </c>
      <c r="AZ203" s="38" t="s">
        <v>3148</v>
      </c>
      <c r="BA203" s="39" t="s">
        <v>3148</v>
      </c>
      <c r="BB203" s="38" t="s">
        <v>196</v>
      </c>
      <c r="BC203" s="38" t="s">
        <v>197</v>
      </c>
      <c r="BD203" s="38" t="s">
        <v>94</v>
      </c>
      <c r="BE203" s="38" t="s">
        <v>1978</v>
      </c>
      <c r="BF203" s="38" t="s">
        <v>64</v>
      </c>
      <c r="BG203" s="38" t="s">
        <v>61</v>
      </c>
      <c r="BH203" s="38" t="s">
        <v>648</v>
      </c>
    </row>
    <row r="204" spans="2:60" x14ac:dyDescent="0.3">
      <c r="B204" s="55">
        <f t="shared" si="63"/>
        <v>200</v>
      </c>
      <c r="C204" s="55" t="str">
        <f t="shared" si="64"/>
        <v>NRT</v>
      </c>
      <c r="D204" s="55" t="str">
        <f t="shared" si="61"/>
        <v>2025-09-09</v>
      </c>
      <c r="E204" s="55" t="str">
        <f t="shared" si="52"/>
        <v>82020038082</v>
      </c>
      <c r="F204" s="55" t="str">
        <f t="shared" si="53"/>
        <v>PJP029495810</v>
      </c>
      <c r="G204" s="53" t="str">
        <f t="shared" si="54"/>
        <v>김수란</v>
      </c>
      <c r="H204" s="53" t="str">
        <f t="shared" si="55"/>
        <v>목록(Manifest)</v>
      </c>
      <c r="I204" s="62">
        <f t="shared" si="56"/>
        <v>141.56</v>
      </c>
      <c r="J204" s="53" t="str">
        <f t="shared" si="65"/>
        <v>JAVIS (BRCH USA)</v>
      </c>
      <c r="K204" s="55">
        <f t="shared" si="57"/>
        <v>1</v>
      </c>
      <c r="L204" s="54">
        <f t="shared" si="58"/>
        <v>8.9</v>
      </c>
      <c r="M204" s="54">
        <f t="shared" si="59"/>
        <v>5.7</v>
      </c>
      <c r="N204" s="54">
        <f t="shared" si="60"/>
        <v>9</v>
      </c>
      <c r="O204" s="54">
        <f t="shared" si="66"/>
        <v>9</v>
      </c>
      <c r="P204" s="55" t="str">
        <f t="shared" si="67"/>
        <v>516284376565</v>
      </c>
      <c r="Q204" s="70">
        <f t="shared" si="68"/>
        <v>23680</v>
      </c>
      <c r="R204" s="58">
        <v>0</v>
      </c>
      <c r="S204" s="57">
        <f t="shared" si="62"/>
        <v>0</v>
      </c>
      <c r="T204" s="58">
        <v>0</v>
      </c>
      <c r="U204" s="58">
        <f>(IF(VLOOKUP(VLOOKUP(AN204,MAPPING!$B$16:$D$21,2,1),MAPPING!$C$16:$E$21,2,0)=7000,0,VLOOKUP(VLOOKUP(AN204,MAPPING!$B$16:$D$21,2,1),MAPPING!$C$16:$E$21,2,0)))</f>
        <v>0</v>
      </c>
      <c r="V204" s="58">
        <f>(K204*VLOOKUP(N204/K204,MAPPING!$B$23:$D$30,3,10))</f>
        <v>1000</v>
      </c>
      <c r="W204" s="58">
        <f t="shared" si="69"/>
        <v>0</v>
      </c>
      <c r="X204" s="58">
        <f t="shared" si="70"/>
        <v>24680</v>
      </c>
      <c r="Y204" s="116">
        <f>ROUND(SUM(Q204:W204)/INVOICE!$I$5,2)</f>
        <v>17.7</v>
      </c>
      <c r="AA204" s="38" t="s">
        <v>3127</v>
      </c>
      <c r="AB204" s="38" t="s">
        <v>93</v>
      </c>
      <c r="AC204" s="38" t="s">
        <v>3128</v>
      </c>
      <c r="AD204" s="38" t="s">
        <v>3149</v>
      </c>
      <c r="AE204" s="38" t="s">
        <v>3150</v>
      </c>
      <c r="AF204" s="38" t="s">
        <v>3151</v>
      </c>
      <c r="AG204" s="38" t="s">
        <v>3152</v>
      </c>
      <c r="AH204" s="38" t="s">
        <v>61</v>
      </c>
      <c r="AI204" s="38">
        <v>1</v>
      </c>
      <c r="AJ204" s="38">
        <v>8.9</v>
      </c>
      <c r="AK204" s="38">
        <v>5.7</v>
      </c>
      <c r="AL204" s="38">
        <v>9</v>
      </c>
      <c r="AM204" s="38" t="s">
        <v>204</v>
      </c>
      <c r="AN204" s="38">
        <v>141.56</v>
      </c>
      <c r="AO204" s="38" t="s">
        <v>62</v>
      </c>
      <c r="AP204" s="38" t="s">
        <v>62</v>
      </c>
      <c r="AQ204" s="38" t="s">
        <v>62</v>
      </c>
      <c r="AR204" s="38" t="s">
        <v>62</v>
      </c>
      <c r="AS204" s="38" t="s">
        <v>62</v>
      </c>
      <c r="AT204" s="38" t="s">
        <v>1973</v>
      </c>
      <c r="AU204" s="38" t="s">
        <v>1974</v>
      </c>
      <c r="AV204" s="38" t="s">
        <v>410</v>
      </c>
      <c r="AW204" s="38" t="s">
        <v>61</v>
      </c>
      <c r="AX204" s="38" t="s">
        <v>63</v>
      </c>
      <c r="AY204" s="39" t="s">
        <v>3153</v>
      </c>
      <c r="AZ204" s="38" t="s">
        <v>3154</v>
      </c>
      <c r="BA204" s="39" t="s">
        <v>3154</v>
      </c>
      <c r="BB204" s="38" t="s">
        <v>196</v>
      </c>
      <c r="BC204" s="38" t="s">
        <v>197</v>
      </c>
      <c r="BD204" s="38" t="s">
        <v>94</v>
      </c>
      <c r="BE204" s="38" t="s">
        <v>1978</v>
      </c>
      <c r="BF204" s="38" t="s">
        <v>64</v>
      </c>
      <c r="BG204" s="38" t="s">
        <v>61</v>
      </c>
      <c r="BH204" s="38" t="s">
        <v>648</v>
      </c>
    </row>
    <row r="205" spans="2:60" x14ac:dyDescent="0.3">
      <c r="B205" s="55">
        <f t="shared" si="63"/>
        <v>201</v>
      </c>
      <c r="C205" s="55" t="str">
        <f t="shared" si="64"/>
        <v>NRT</v>
      </c>
      <c r="D205" s="55" t="str">
        <f t="shared" si="61"/>
        <v>2025-09-09</v>
      </c>
      <c r="E205" s="55" t="str">
        <f t="shared" si="52"/>
        <v>82020038082</v>
      </c>
      <c r="F205" s="55" t="str">
        <f t="shared" si="53"/>
        <v>PJP029495585</v>
      </c>
      <c r="G205" s="53" t="str">
        <f t="shared" si="54"/>
        <v>정지아</v>
      </c>
      <c r="H205" s="53" t="str">
        <f t="shared" si="55"/>
        <v>목록(Manifest)</v>
      </c>
      <c r="I205" s="62">
        <f t="shared" si="56"/>
        <v>102.3</v>
      </c>
      <c r="J205" s="53" t="str">
        <f t="shared" si="65"/>
        <v>JAVIS (BRCH USA)</v>
      </c>
      <c r="K205" s="55">
        <f t="shared" si="57"/>
        <v>1</v>
      </c>
      <c r="L205" s="54">
        <f t="shared" si="58"/>
        <v>0.85</v>
      </c>
      <c r="M205" s="54">
        <f t="shared" si="59"/>
        <v>1.1000000000000001</v>
      </c>
      <c r="N205" s="54">
        <f t="shared" si="60"/>
        <v>1.1000000000000001</v>
      </c>
      <c r="O205" s="54">
        <f t="shared" si="66"/>
        <v>1</v>
      </c>
      <c r="P205" s="55" t="str">
        <f t="shared" si="67"/>
        <v>516284374314</v>
      </c>
      <c r="Q205" s="70">
        <f t="shared" si="68"/>
        <v>7520</v>
      </c>
      <c r="R205" s="58">
        <v>0</v>
      </c>
      <c r="S205" s="57">
        <f t="shared" si="62"/>
        <v>0</v>
      </c>
      <c r="T205" s="58">
        <v>0</v>
      </c>
      <c r="U205" s="58">
        <f>(IF(VLOOKUP(VLOOKUP(AN205,MAPPING!$B$16:$D$21,2,1),MAPPING!$C$16:$E$21,2,0)=7000,0,VLOOKUP(VLOOKUP(AN205,MAPPING!$B$16:$D$21,2,1),MAPPING!$C$16:$E$21,2,0)))</f>
        <v>0</v>
      </c>
      <c r="V205" s="58">
        <f>(K205*VLOOKUP(N205/K205,MAPPING!$B$23:$D$30,3,10))</f>
        <v>0</v>
      </c>
      <c r="W205" s="58">
        <f t="shared" si="69"/>
        <v>0</v>
      </c>
      <c r="X205" s="58">
        <f t="shared" si="70"/>
        <v>7520</v>
      </c>
      <c r="Y205" s="116">
        <f>ROUND(SUM(Q205:W205)/INVOICE!$I$5,2)</f>
        <v>5.39</v>
      </c>
      <c r="AA205" s="38" t="s">
        <v>3127</v>
      </c>
      <c r="AB205" s="38" t="s">
        <v>93</v>
      </c>
      <c r="AC205" s="38" t="s">
        <v>3128</v>
      </c>
      <c r="AD205" s="38" t="s">
        <v>3155</v>
      </c>
      <c r="AE205" s="38" t="s">
        <v>3156</v>
      </c>
      <c r="AF205" s="38" t="s">
        <v>3157</v>
      </c>
      <c r="AG205" s="38" t="s">
        <v>3158</v>
      </c>
      <c r="AH205" s="38" t="s">
        <v>61</v>
      </c>
      <c r="AI205" s="38">
        <v>1</v>
      </c>
      <c r="AJ205" s="38">
        <v>0.85</v>
      </c>
      <c r="AK205" s="38">
        <v>1.1000000000000001</v>
      </c>
      <c r="AL205" s="38">
        <v>1.1000000000000001</v>
      </c>
      <c r="AM205" s="38" t="s">
        <v>204</v>
      </c>
      <c r="AN205" s="38">
        <v>102.3</v>
      </c>
      <c r="AO205" s="38" t="s">
        <v>62</v>
      </c>
      <c r="AP205" s="38" t="s">
        <v>62</v>
      </c>
      <c r="AQ205" s="38" t="s">
        <v>62</v>
      </c>
      <c r="AR205" s="38" t="s">
        <v>62</v>
      </c>
      <c r="AS205" s="38" t="s">
        <v>62</v>
      </c>
      <c r="AT205" s="38" t="s">
        <v>1973</v>
      </c>
      <c r="AU205" s="38" t="s">
        <v>1974</v>
      </c>
      <c r="AV205" s="38" t="s">
        <v>3159</v>
      </c>
      <c r="AW205" s="38" t="s">
        <v>61</v>
      </c>
      <c r="AX205" s="38" t="s">
        <v>63</v>
      </c>
      <c r="AY205" s="39" t="s">
        <v>3160</v>
      </c>
      <c r="AZ205" s="38" t="s">
        <v>3161</v>
      </c>
      <c r="BA205" s="39" t="s">
        <v>3161</v>
      </c>
      <c r="BB205" s="38" t="s">
        <v>196</v>
      </c>
      <c r="BC205" s="38" t="s">
        <v>197</v>
      </c>
      <c r="BD205" s="38" t="s">
        <v>94</v>
      </c>
      <c r="BE205" s="38" t="s">
        <v>1978</v>
      </c>
      <c r="BF205" s="38" t="s">
        <v>64</v>
      </c>
      <c r="BG205" s="38" t="s">
        <v>61</v>
      </c>
      <c r="BH205" s="38" t="s">
        <v>648</v>
      </c>
    </row>
    <row r="206" spans="2:60" x14ac:dyDescent="0.3">
      <c r="B206" s="55">
        <f t="shared" si="63"/>
        <v>202</v>
      </c>
      <c r="C206" s="55" t="str">
        <f t="shared" si="64"/>
        <v>NRT</v>
      </c>
      <c r="D206" s="55" t="str">
        <f t="shared" si="61"/>
        <v>2025-09-09</v>
      </c>
      <c r="E206" s="55" t="str">
        <f t="shared" si="52"/>
        <v>82020038082</v>
      </c>
      <c r="F206" s="55" t="str">
        <f t="shared" si="53"/>
        <v>PJP029495943</v>
      </c>
      <c r="G206" s="53" t="str">
        <f t="shared" si="54"/>
        <v>박지은</v>
      </c>
      <c r="H206" s="53" t="str">
        <f t="shared" si="55"/>
        <v>식물검역(Plants Inspection)</v>
      </c>
      <c r="I206" s="62">
        <f t="shared" si="56"/>
        <v>34.700000000000003</v>
      </c>
      <c r="J206" s="53" t="str">
        <f t="shared" si="65"/>
        <v>JAVIS (BRCH USA)</v>
      </c>
      <c r="K206" s="55">
        <f t="shared" si="57"/>
        <v>1</v>
      </c>
      <c r="L206" s="54">
        <f t="shared" si="58"/>
        <v>0.8</v>
      </c>
      <c r="M206" s="54">
        <f t="shared" si="59"/>
        <v>0.2</v>
      </c>
      <c r="N206" s="54">
        <f t="shared" si="60"/>
        <v>0.8</v>
      </c>
      <c r="O206" s="54">
        <f t="shared" si="66"/>
        <v>1</v>
      </c>
      <c r="P206" s="55" t="str">
        <f t="shared" si="67"/>
        <v>516284377895</v>
      </c>
      <c r="Q206" s="70">
        <f t="shared" si="68"/>
        <v>7520</v>
      </c>
      <c r="R206" s="58">
        <v>0</v>
      </c>
      <c r="S206" s="57">
        <f t="shared" si="62"/>
        <v>0</v>
      </c>
      <c r="T206" s="58">
        <v>0</v>
      </c>
      <c r="U206" s="58">
        <f>(IF(VLOOKUP(VLOOKUP(AN206,MAPPING!$B$16:$D$21,2,1),MAPPING!$C$16:$E$21,2,0)=7000,0,VLOOKUP(VLOOKUP(AN206,MAPPING!$B$16:$D$21,2,1),MAPPING!$C$16:$E$21,2,0)))</f>
        <v>0</v>
      </c>
      <c r="V206" s="58">
        <f>(K206*VLOOKUP(N206/K206,MAPPING!$B$23:$D$30,3,10))</f>
        <v>0</v>
      </c>
      <c r="W206" s="58">
        <f t="shared" si="69"/>
        <v>0</v>
      </c>
      <c r="X206" s="58">
        <f t="shared" si="70"/>
        <v>7520</v>
      </c>
      <c r="Y206" s="116">
        <f>ROUND(SUM(Q206:W206)/INVOICE!$I$5,2)</f>
        <v>5.39</v>
      </c>
      <c r="AA206" s="38" t="s">
        <v>3127</v>
      </c>
      <c r="AB206" s="38" t="s">
        <v>93</v>
      </c>
      <c r="AC206" s="38" t="s">
        <v>3128</v>
      </c>
      <c r="AD206" s="38" t="s">
        <v>3162</v>
      </c>
      <c r="AE206" s="38" t="s">
        <v>736</v>
      </c>
      <c r="AF206" s="38" t="s">
        <v>3163</v>
      </c>
      <c r="AG206" s="38" t="s">
        <v>3164</v>
      </c>
      <c r="AH206" s="38" t="s">
        <v>3133</v>
      </c>
      <c r="AI206" s="38">
        <v>1</v>
      </c>
      <c r="AJ206" s="38">
        <v>0.8</v>
      </c>
      <c r="AK206" s="38">
        <v>0.2</v>
      </c>
      <c r="AL206" s="38">
        <v>0.8</v>
      </c>
      <c r="AM206" s="38" t="s">
        <v>2394</v>
      </c>
      <c r="AN206" s="38">
        <v>34.700000000000003</v>
      </c>
      <c r="AO206" s="38" t="s">
        <v>62</v>
      </c>
      <c r="AP206" s="38" t="s">
        <v>62</v>
      </c>
      <c r="AQ206" s="38" t="s">
        <v>62</v>
      </c>
      <c r="AR206" s="38" t="s">
        <v>62</v>
      </c>
      <c r="AS206" s="38" t="s">
        <v>62</v>
      </c>
      <c r="AT206" s="38" t="s">
        <v>1973</v>
      </c>
      <c r="AU206" s="38" t="s">
        <v>1974</v>
      </c>
      <c r="AV206" s="38" t="s">
        <v>2002</v>
      </c>
      <c r="AW206" s="38" t="s">
        <v>61</v>
      </c>
      <c r="AX206" s="38" t="s">
        <v>63</v>
      </c>
      <c r="AY206" s="39" t="s">
        <v>3165</v>
      </c>
      <c r="AZ206" s="38" t="s">
        <v>3166</v>
      </c>
      <c r="BA206" s="39" t="s">
        <v>3166</v>
      </c>
      <c r="BB206" s="38" t="s">
        <v>196</v>
      </c>
      <c r="BC206" s="38" t="s">
        <v>197</v>
      </c>
      <c r="BD206" s="38" t="s">
        <v>94</v>
      </c>
      <c r="BE206" s="38" t="s">
        <v>1978</v>
      </c>
      <c r="BF206" s="38" t="s">
        <v>64</v>
      </c>
      <c r="BG206" s="38" t="s">
        <v>61</v>
      </c>
      <c r="BH206" s="38" t="s">
        <v>648</v>
      </c>
    </row>
    <row r="207" spans="2:60" x14ac:dyDescent="0.3">
      <c r="B207" s="55">
        <f t="shared" si="63"/>
        <v>203</v>
      </c>
      <c r="C207" s="55" t="str">
        <f t="shared" si="64"/>
        <v>NRT</v>
      </c>
      <c r="D207" s="55" t="str">
        <f t="shared" si="61"/>
        <v>2025-09-09</v>
      </c>
      <c r="E207" s="55" t="str">
        <f t="shared" si="52"/>
        <v>82020038082</v>
      </c>
      <c r="F207" s="55" t="str">
        <f t="shared" si="53"/>
        <v>PJP029494689</v>
      </c>
      <c r="G207" s="53" t="str">
        <f t="shared" si="54"/>
        <v>박상준</v>
      </c>
      <c r="H207" s="53" t="str">
        <f t="shared" si="55"/>
        <v>목록(Manifest)</v>
      </c>
      <c r="I207" s="62">
        <f t="shared" si="56"/>
        <v>93.86</v>
      </c>
      <c r="J207" s="53" t="str">
        <f t="shared" si="65"/>
        <v>BRCH USA_JAVIS</v>
      </c>
      <c r="K207" s="55">
        <f t="shared" si="57"/>
        <v>1</v>
      </c>
      <c r="L207" s="54">
        <f t="shared" si="58"/>
        <v>0.7</v>
      </c>
      <c r="M207" s="54">
        <f t="shared" si="59"/>
        <v>1.8</v>
      </c>
      <c r="N207" s="54">
        <f t="shared" si="60"/>
        <v>1.8</v>
      </c>
      <c r="O207" s="54">
        <f t="shared" si="66"/>
        <v>1</v>
      </c>
      <c r="P207" s="55" t="str">
        <f t="shared" si="67"/>
        <v>516284365354</v>
      </c>
      <c r="Q207" s="70">
        <f t="shared" si="68"/>
        <v>7520</v>
      </c>
      <c r="R207" s="58">
        <v>0</v>
      </c>
      <c r="S207" s="57">
        <f t="shared" si="62"/>
        <v>0</v>
      </c>
      <c r="T207" s="58">
        <v>0</v>
      </c>
      <c r="U207" s="58">
        <f>(IF(VLOOKUP(VLOOKUP(AN207,MAPPING!$B$16:$D$21,2,1),MAPPING!$C$16:$E$21,2,0)=7000,0,VLOOKUP(VLOOKUP(AN207,MAPPING!$B$16:$D$21,2,1),MAPPING!$C$16:$E$21,2,0)))</f>
        <v>0</v>
      </c>
      <c r="V207" s="58">
        <f>(K207*VLOOKUP(N207/K207,MAPPING!$B$23:$D$30,3,10))</f>
        <v>0</v>
      </c>
      <c r="W207" s="58">
        <f t="shared" si="69"/>
        <v>0</v>
      </c>
      <c r="X207" s="58">
        <f t="shared" si="70"/>
        <v>7520</v>
      </c>
      <c r="Y207" s="116">
        <f>ROUND(SUM(Q207:W207)/INVOICE!$I$5,2)</f>
        <v>5.39</v>
      </c>
      <c r="AA207" s="38" t="s">
        <v>3127</v>
      </c>
      <c r="AB207" s="38" t="s">
        <v>93</v>
      </c>
      <c r="AC207" s="38" t="s">
        <v>3128</v>
      </c>
      <c r="AD207" s="38" t="s">
        <v>3167</v>
      </c>
      <c r="AE207" s="38" t="s">
        <v>286</v>
      </c>
      <c r="AF207" s="38" t="s">
        <v>3168</v>
      </c>
      <c r="AG207" s="38" t="s">
        <v>3169</v>
      </c>
      <c r="AH207" s="38" t="s">
        <v>61</v>
      </c>
      <c r="AI207" s="38">
        <v>1</v>
      </c>
      <c r="AJ207" s="38">
        <v>0.7</v>
      </c>
      <c r="AK207" s="38">
        <v>1.8</v>
      </c>
      <c r="AL207" s="38">
        <v>1.8</v>
      </c>
      <c r="AM207" s="38" t="s">
        <v>204</v>
      </c>
      <c r="AN207" s="38">
        <v>93.86</v>
      </c>
      <c r="AO207" s="38" t="s">
        <v>62</v>
      </c>
      <c r="AP207" s="38" t="s">
        <v>62</v>
      </c>
      <c r="AQ207" s="38" t="s">
        <v>62</v>
      </c>
      <c r="AR207" s="38" t="s">
        <v>62</v>
      </c>
      <c r="AS207" s="38" t="s">
        <v>62</v>
      </c>
      <c r="AT207" s="38" t="s">
        <v>1973</v>
      </c>
      <c r="AU207" s="38" t="s">
        <v>2604</v>
      </c>
      <c r="AV207" s="38" t="s">
        <v>3170</v>
      </c>
      <c r="AW207" s="38" t="s">
        <v>61</v>
      </c>
      <c r="AX207" s="38" t="s">
        <v>63</v>
      </c>
      <c r="AY207" s="39" t="s">
        <v>3171</v>
      </c>
      <c r="AZ207" s="38" t="s">
        <v>3172</v>
      </c>
      <c r="BA207" s="39" t="s">
        <v>3173</v>
      </c>
      <c r="BB207" s="38" t="s">
        <v>196</v>
      </c>
      <c r="BC207" s="38" t="s">
        <v>197</v>
      </c>
      <c r="BD207" s="38" t="s">
        <v>94</v>
      </c>
      <c r="BE207" s="38" t="s">
        <v>1978</v>
      </c>
      <c r="BF207" s="38" t="s">
        <v>64</v>
      </c>
      <c r="BG207" s="38" t="s">
        <v>61</v>
      </c>
      <c r="BH207" s="38" t="s">
        <v>648</v>
      </c>
    </row>
    <row r="208" spans="2:60" x14ac:dyDescent="0.3">
      <c r="B208" s="55">
        <f t="shared" si="63"/>
        <v>204</v>
      </c>
      <c r="C208" s="55" t="str">
        <f t="shared" si="64"/>
        <v>NRT</v>
      </c>
      <c r="D208" s="55" t="str">
        <f t="shared" si="61"/>
        <v>2025-09-09</v>
      </c>
      <c r="E208" s="55" t="str">
        <f t="shared" si="52"/>
        <v>82020038082</v>
      </c>
      <c r="F208" s="55" t="str">
        <f t="shared" si="53"/>
        <v>PJP029496235</v>
      </c>
      <c r="G208" s="53" t="str">
        <f t="shared" si="54"/>
        <v>박정아</v>
      </c>
      <c r="H208" s="53" t="str">
        <f t="shared" si="55"/>
        <v>목록(Manifest)</v>
      </c>
      <c r="I208" s="62">
        <f t="shared" si="56"/>
        <v>134.97989999999999</v>
      </c>
      <c r="J208" s="53" t="str">
        <f t="shared" si="65"/>
        <v>BRCH USA_JAVIS</v>
      </c>
      <c r="K208" s="55">
        <f t="shared" si="57"/>
        <v>1</v>
      </c>
      <c r="L208" s="54">
        <f t="shared" si="58"/>
        <v>1.05</v>
      </c>
      <c r="M208" s="54">
        <f t="shared" si="59"/>
        <v>1.3</v>
      </c>
      <c r="N208" s="54">
        <f t="shared" si="60"/>
        <v>1.3</v>
      </c>
      <c r="O208" s="54">
        <f t="shared" si="66"/>
        <v>1.5</v>
      </c>
      <c r="P208" s="55" t="str">
        <f t="shared" si="67"/>
        <v>516284380813</v>
      </c>
      <c r="Q208" s="70">
        <f t="shared" si="68"/>
        <v>8530</v>
      </c>
      <c r="R208" s="58">
        <v>0</v>
      </c>
      <c r="S208" s="57">
        <f t="shared" si="62"/>
        <v>0</v>
      </c>
      <c r="T208" s="58">
        <v>0</v>
      </c>
      <c r="U208" s="58">
        <f>(IF(VLOOKUP(VLOOKUP(AN208,MAPPING!$B$16:$D$21,2,1),MAPPING!$C$16:$E$21,2,0)=7000,0,VLOOKUP(VLOOKUP(AN208,MAPPING!$B$16:$D$21,2,1),MAPPING!$C$16:$E$21,2,0)))</f>
        <v>0</v>
      </c>
      <c r="V208" s="58">
        <f>(K208*VLOOKUP(N208/K208,MAPPING!$B$23:$D$30,3,10))</f>
        <v>0</v>
      </c>
      <c r="W208" s="58">
        <f t="shared" si="69"/>
        <v>0</v>
      </c>
      <c r="X208" s="58">
        <f t="shared" si="70"/>
        <v>8530</v>
      </c>
      <c r="Y208" s="116">
        <f>ROUND(SUM(Q208:W208)/INVOICE!$I$5,2)</f>
        <v>6.12</v>
      </c>
      <c r="AA208" s="38" t="s">
        <v>3127</v>
      </c>
      <c r="AB208" s="38" t="s">
        <v>93</v>
      </c>
      <c r="AC208" s="38" t="s">
        <v>3128</v>
      </c>
      <c r="AD208" s="38" t="s">
        <v>3174</v>
      </c>
      <c r="AE208" s="38" t="s">
        <v>3175</v>
      </c>
      <c r="AF208" s="38" t="s">
        <v>3176</v>
      </c>
      <c r="AG208" s="38" t="s">
        <v>3177</v>
      </c>
      <c r="AH208" s="38" t="s">
        <v>61</v>
      </c>
      <c r="AI208" s="38">
        <v>1</v>
      </c>
      <c r="AJ208" s="38">
        <v>1.05</v>
      </c>
      <c r="AK208" s="38">
        <v>1.3</v>
      </c>
      <c r="AL208" s="38">
        <v>1.3</v>
      </c>
      <c r="AM208" s="38" t="s">
        <v>204</v>
      </c>
      <c r="AN208" s="38">
        <v>134.97989999999999</v>
      </c>
      <c r="AO208" s="38" t="s">
        <v>62</v>
      </c>
      <c r="AP208" s="38" t="s">
        <v>62</v>
      </c>
      <c r="AQ208" s="38" t="s">
        <v>62</v>
      </c>
      <c r="AR208" s="38" t="s">
        <v>62</v>
      </c>
      <c r="AS208" s="38" t="s">
        <v>62</v>
      </c>
      <c r="AT208" s="38" t="s">
        <v>1973</v>
      </c>
      <c r="AU208" s="38" t="s">
        <v>2604</v>
      </c>
      <c r="AV208" s="38" t="s">
        <v>3178</v>
      </c>
      <c r="AW208" s="38" t="s">
        <v>61</v>
      </c>
      <c r="AX208" s="38" t="s">
        <v>63</v>
      </c>
      <c r="AY208" s="39" t="s">
        <v>3179</v>
      </c>
      <c r="AZ208" s="38" t="s">
        <v>3180</v>
      </c>
      <c r="BA208" s="39" t="s">
        <v>3181</v>
      </c>
      <c r="BB208" s="38" t="s">
        <v>196</v>
      </c>
      <c r="BC208" s="38" t="s">
        <v>197</v>
      </c>
      <c r="BD208" s="38" t="s">
        <v>94</v>
      </c>
      <c r="BE208" s="38" t="s">
        <v>1978</v>
      </c>
      <c r="BF208" s="38" t="s">
        <v>64</v>
      </c>
      <c r="BG208" s="38" t="s">
        <v>61</v>
      </c>
      <c r="BH208" s="38" t="s">
        <v>648</v>
      </c>
    </row>
    <row r="209" spans="2:60" x14ac:dyDescent="0.3">
      <c r="B209" s="55">
        <f t="shared" si="63"/>
        <v>205</v>
      </c>
      <c r="C209" s="55" t="str">
        <f t="shared" si="64"/>
        <v>NRT</v>
      </c>
      <c r="D209" s="55" t="str">
        <f t="shared" si="61"/>
        <v>2025-09-09</v>
      </c>
      <c r="E209" s="55" t="str">
        <f t="shared" si="52"/>
        <v>82020038082</v>
      </c>
      <c r="F209" s="55" t="str">
        <f t="shared" si="53"/>
        <v>PJP029495435</v>
      </c>
      <c r="G209" s="53" t="str">
        <f t="shared" si="54"/>
        <v>박현주</v>
      </c>
      <c r="H209" s="53" t="str">
        <f t="shared" si="55"/>
        <v>목록(Manifest)</v>
      </c>
      <c r="I209" s="62">
        <f t="shared" si="56"/>
        <v>118.16</v>
      </c>
      <c r="J209" s="53" t="str">
        <f t="shared" si="65"/>
        <v>BRCH USA_JAVIS</v>
      </c>
      <c r="K209" s="55">
        <f t="shared" si="57"/>
        <v>1</v>
      </c>
      <c r="L209" s="54">
        <f t="shared" si="58"/>
        <v>2.9</v>
      </c>
      <c r="M209" s="54">
        <f t="shared" si="59"/>
        <v>6.1</v>
      </c>
      <c r="N209" s="54">
        <f t="shared" si="60"/>
        <v>6.5</v>
      </c>
      <c r="O209" s="54">
        <f t="shared" si="66"/>
        <v>3</v>
      </c>
      <c r="P209" s="55" t="str">
        <f t="shared" si="67"/>
        <v>516284372811</v>
      </c>
      <c r="Q209" s="70">
        <f t="shared" si="68"/>
        <v>11560</v>
      </c>
      <c r="R209" s="58">
        <v>0</v>
      </c>
      <c r="S209" s="57">
        <f t="shared" si="62"/>
        <v>0</v>
      </c>
      <c r="T209" s="58">
        <v>0</v>
      </c>
      <c r="U209" s="58">
        <f>(IF(VLOOKUP(VLOOKUP(AN209,MAPPING!$B$16:$D$21,2,1),MAPPING!$C$16:$E$21,2,0)=7000,0,VLOOKUP(VLOOKUP(AN209,MAPPING!$B$16:$D$21,2,1),MAPPING!$C$16:$E$21,2,0)))</f>
        <v>0</v>
      </c>
      <c r="V209" s="58">
        <f>(K209*VLOOKUP(N209/K209,MAPPING!$B$23:$D$30,3,10))</f>
        <v>1000</v>
      </c>
      <c r="W209" s="58">
        <f t="shared" si="69"/>
        <v>0</v>
      </c>
      <c r="X209" s="58">
        <f t="shared" si="70"/>
        <v>12560</v>
      </c>
      <c r="Y209" s="116">
        <f>ROUND(SUM(Q209:W209)/INVOICE!$I$5,2)</f>
        <v>9.01</v>
      </c>
      <c r="AA209" s="38" t="s">
        <v>3127</v>
      </c>
      <c r="AB209" s="38" t="s">
        <v>93</v>
      </c>
      <c r="AC209" s="38" t="s">
        <v>3128</v>
      </c>
      <c r="AD209" s="38" t="s">
        <v>3182</v>
      </c>
      <c r="AE209" s="38" t="s">
        <v>3183</v>
      </c>
      <c r="AF209" s="38" t="s">
        <v>3184</v>
      </c>
      <c r="AG209" s="38" t="s">
        <v>3185</v>
      </c>
      <c r="AH209" s="38" t="s">
        <v>61</v>
      </c>
      <c r="AI209" s="38">
        <v>1</v>
      </c>
      <c r="AJ209" s="38">
        <v>2.9</v>
      </c>
      <c r="AK209" s="38">
        <v>6.1</v>
      </c>
      <c r="AL209" s="38">
        <v>6.5</v>
      </c>
      <c r="AM209" s="38" t="s">
        <v>204</v>
      </c>
      <c r="AN209" s="38">
        <v>118.16</v>
      </c>
      <c r="AO209" s="38" t="s">
        <v>62</v>
      </c>
      <c r="AP209" s="38" t="s">
        <v>62</v>
      </c>
      <c r="AQ209" s="38" t="s">
        <v>62</v>
      </c>
      <c r="AR209" s="38" t="s">
        <v>62</v>
      </c>
      <c r="AS209" s="38" t="s">
        <v>62</v>
      </c>
      <c r="AT209" s="38" t="s">
        <v>1973</v>
      </c>
      <c r="AU209" s="38" t="s">
        <v>2604</v>
      </c>
      <c r="AV209" s="38" t="s">
        <v>3186</v>
      </c>
      <c r="AW209" s="38" t="s">
        <v>61</v>
      </c>
      <c r="AX209" s="38" t="s">
        <v>63</v>
      </c>
      <c r="AY209" s="39" t="s">
        <v>3187</v>
      </c>
      <c r="AZ209" s="38" t="s">
        <v>3188</v>
      </c>
      <c r="BA209" s="39" t="s">
        <v>3189</v>
      </c>
      <c r="BB209" s="38" t="s">
        <v>196</v>
      </c>
      <c r="BC209" s="38" t="s">
        <v>197</v>
      </c>
      <c r="BD209" s="38" t="s">
        <v>94</v>
      </c>
      <c r="BE209" s="38" t="s">
        <v>1978</v>
      </c>
      <c r="BF209" s="38" t="s">
        <v>64</v>
      </c>
      <c r="BG209" s="38" t="s">
        <v>61</v>
      </c>
      <c r="BH209" s="38" t="s">
        <v>648</v>
      </c>
    </row>
    <row r="210" spans="2:60" x14ac:dyDescent="0.3">
      <c r="B210" s="55">
        <f t="shared" si="63"/>
        <v>206</v>
      </c>
      <c r="C210" s="55" t="str">
        <f t="shared" si="64"/>
        <v>NRT</v>
      </c>
      <c r="D210" s="55" t="str">
        <f t="shared" si="61"/>
        <v>2025-09-09</v>
      </c>
      <c r="E210" s="55" t="str">
        <f t="shared" si="52"/>
        <v>82020038082</v>
      </c>
      <c r="F210" s="55" t="str">
        <f t="shared" si="53"/>
        <v>PJP029495591</v>
      </c>
      <c r="G210" s="53" t="str">
        <f t="shared" si="54"/>
        <v>유지선</v>
      </c>
      <c r="H210" s="53" t="str">
        <f t="shared" si="55"/>
        <v>목록(Manifest)</v>
      </c>
      <c r="I210" s="62">
        <f t="shared" si="56"/>
        <v>64.239999999999995</v>
      </c>
      <c r="J210" s="53" t="str">
        <f t="shared" si="65"/>
        <v>BRCH USA_JAVIS</v>
      </c>
      <c r="K210" s="55">
        <f t="shared" si="57"/>
        <v>1</v>
      </c>
      <c r="L210" s="54">
        <f t="shared" si="58"/>
        <v>4.1500000000000004</v>
      </c>
      <c r="M210" s="54">
        <f t="shared" si="59"/>
        <v>4.0999999999999996</v>
      </c>
      <c r="N210" s="54">
        <f t="shared" si="60"/>
        <v>4.2</v>
      </c>
      <c r="O210" s="54">
        <f t="shared" si="66"/>
        <v>4.5</v>
      </c>
      <c r="P210" s="55" t="str">
        <f t="shared" si="67"/>
        <v>516284374373</v>
      </c>
      <c r="Q210" s="70">
        <f t="shared" si="68"/>
        <v>14590</v>
      </c>
      <c r="R210" s="58">
        <v>0</v>
      </c>
      <c r="S210" s="57">
        <f t="shared" si="62"/>
        <v>0</v>
      </c>
      <c r="T210" s="58">
        <v>0</v>
      </c>
      <c r="U210" s="58">
        <f>(IF(VLOOKUP(VLOOKUP(AN210,MAPPING!$B$16:$D$21,2,1),MAPPING!$C$16:$E$21,2,0)=7000,0,VLOOKUP(VLOOKUP(AN210,MAPPING!$B$16:$D$21,2,1),MAPPING!$C$16:$E$21,2,0)))</f>
        <v>0</v>
      </c>
      <c r="V210" s="58">
        <f>(K210*VLOOKUP(N210/K210,MAPPING!$B$23:$D$30,3,10))</f>
        <v>500</v>
      </c>
      <c r="W210" s="58">
        <f t="shared" si="69"/>
        <v>0</v>
      </c>
      <c r="X210" s="58">
        <f t="shared" si="70"/>
        <v>15090</v>
      </c>
      <c r="Y210" s="116">
        <f>ROUND(SUM(Q210:W210)/INVOICE!$I$5,2)</f>
        <v>10.82</v>
      </c>
      <c r="AA210" s="38" t="s">
        <v>3127</v>
      </c>
      <c r="AB210" s="38" t="s">
        <v>93</v>
      </c>
      <c r="AC210" s="38" t="s">
        <v>3128</v>
      </c>
      <c r="AD210" s="38" t="s">
        <v>3190</v>
      </c>
      <c r="AE210" s="38" t="s">
        <v>3191</v>
      </c>
      <c r="AF210" s="38" t="s">
        <v>3192</v>
      </c>
      <c r="AG210" s="38" t="s">
        <v>3193</v>
      </c>
      <c r="AH210" s="38" t="s">
        <v>61</v>
      </c>
      <c r="AI210" s="38">
        <v>1</v>
      </c>
      <c r="AJ210" s="38">
        <v>4.1500000000000004</v>
      </c>
      <c r="AK210" s="38">
        <v>4.0999999999999996</v>
      </c>
      <c r="AL210" s="38">
        <v>4.2</v>
      </c>
      <c r="AM210" s="38" t="s">
        <v>204</v>
      </c>
      <c r="AN210" s="38">
        <v>64.239999999999995</v>
      </c>
      <c r="AO210" s="38" t="s">
        <v>62</v>
      </c>
      <c r="AP210" s="38" t="s">
        <v>62</v>
      </c>
      <c r="AQ210" s="38" t="s">
        <v>62</v>
      </c>
      <c r="AR210" s="38" t="s">
        <v>62</v>
      </c>
      <c r="AS210" s="38" t="s">
        <v>62</v>
      </c>
      <c r="AT210" s="38" t="s">
        <v>1973</v>
      </c>
      <c r="AU210" s="38" t="s">
        <v>2604</v>
      </c>
      <c r="AV210" s="38" t="s">
        <v>3194</v>
      </c>
      <c r="AW210" s="38" t="s">
        <v>61</v>
      </c>
      <c r="AX210" s="38" t="s">
        <v>63</v>
      </c>
      <c r="AY210" s="39" t="s">
        <v>3195</v>
      </c>
      <c r="AZ210" s="38" t="s">
        <v>3196</v>
      </c>
      <c r="BA210" s="39" t="s">
        <v>3197</v>
      </c>
      <c r="BB210" s="38" t="s">
        <v>196</v>
      </c>
      <c r="BC210" s="38" t="s">
        <v>197</v>
      </c>
      <c r="BD210" s="38" t="s">
        <v>94</v>
      </c>
      <c r="BE210" s="38" t="s">
        <v>1978</v>
      </c>
      <c r="BF210" s="38" t="s">
        <v>64</v>
      </c>
      <c r="BG210" s="38" t="s">
        <v>61</v>
      </c>
      <c r="BH210" s="38" t="s">
        <v>648</v>
      </c>
    </row>
    <row r="211" spans="2:60" x14ac:dyDescent="0.3">
      <c r="B211" s="55">
        <f t="shared" si="63"/>
        <v>207</v>
      </c>
      <c r="C211" s="55" t="str">
        <f t="shared" si="64"/>
        <v>NRT</v>
      </c>
      <c r="D211" s="55" t="str">
        <f t="shared" si="61"/>
        <v>2025-09-09</v>
      </c>
      <c r="E211" s="55" t="str">
        <f t="shared" si="52"/>
        <v>82020038082</v>
      </c>
      <c r="F211" s="55" t="str">
        <f t="shared" si="53"/>
        <v>PJP022700789</v>
      </c>
      <c r="G211" s="53" t="str">
        <f t="shared" si="54"/>
        <v>시원하우스</v>
      </c>
      <c r="H211" s="53" t="str">
        <f t="shared" si="55"/>
        <v>간이(Simple)</v>
      </c>
      <c r="I211" s="62">
        <f t="shared" si="56"/>
        <v>1766.31998</v>
      </c>
      <c r="J211" s="53" t="str">
        <f t="shared" si="65"/>
        <v>BRCH USA_JAVIS</v>
      </c>
      <c r="K211" s="55">
        <f t="shared" si="57"/>
        <v>3</v>
      </c>
      <c r="L211" s="54">
        <f t="shared" si="58"/>
        <v>8.61</v>
      </c>
      <c r="M211" s="54">
        <f t="shared" si="59"/>
        <v>0.5</v>
      </c>
      <c r="N211" s="54">
        <f t="shared" si="60"/>
        <v>9</v>
      </c>
      <c r="O211" s="54">
        <f t="shared" si="66"/>
        <v>9</v>
      </c>
      <c r="P211" s="55" t="str">
        <f t="shared" si="67"/>
        <v>516272837006 (3)</v>
      </c>
      <c r="Q211" s="70">
        <f t="shared" si="68"/>
        <v>23680</v>
      </c>
      <c r="R211" s="58">
        <v>0</v>
      </c>
      <c r="S211" s="57">
        <f t="shared" si="62"/>
        <v>5000</v>
      </c>
      <c r="T211" s="58">
        <v>0</v>
      </c>
      <c r="U211" s="58">
        <f>(IF(VLOOKUP(VLOOKUP(AN211,MAPPING!$B$16:$D$21,2,1),MAPPING!$C$16:$E$21,2,0)=7000,0,VLOOKUP(VLOOKUP(AN211,MAPPING!$B$16:$D$21,2,1),MAPPING!$C$16:$E$21,2,0)))</f>
        <v>0</v>
      </c>
      <c r="V211" s="58">
        <f>(K211*VLOOKUP(N211/K211,MAPPING!$B$23:$D$30,3,10))</f>
        <v>1500</v>
      </c>
      <c r="W211" s="58">
        <f t="shared" si="69"/>
        <v>0</v>
      </c>
      <c r="X211" s="58">
        <f t="shared" si="70"/>
        <v>30180</v>
      </c>
      <c r="Y211" s="116">
        <f>ROUND(SUM(Q211:W211)/INVOICE!$I$5,2)</f>
        <v>21.65</v>
      </c>
      <c r="AA211" s="38" t="s">
        <v>3127</v>
      </c>
      <c r="AB211" s="38" t="s">
        <v>93</v>
      </c>
      <c r="AC211" s="38" t="s">
        <v>3128</v>
      </c>
      <c r="AD211" s="38" t="s">
        <v>3198</v>
      </c>
      <c r="AE211" s="38" t="s">
        <v>2289</v>
      </c>
      <c r="AF211" s="38" t="s">
        <v>2290</v>
      </c>
      <c r="AG211" s="38" t="s">
        <v>2291</v>
      </c>
      <c r="AH211" s="38" t="s">
        <v>3199</v>
      </c>
      <c r="AI211" s="38">
        <v>3</v>
      </c>
      <c r="AJ211" s="38">
        <v>8.61</v>
      </c>
      <c r="AK211" s="38">
        <v>0.5</v>
      </c>
      <c r="AL211" s="38">
        <v>9</v>
      </c>
      <c r="AM211" s="38" t="s">
        <v>65</v>
      </c>
      <c r="AN211" s="38">
        <v>1766.31998</v>
      </c>
      <c r="AO211" s="38" t="s">
        <v>62</v>
      </c>
      <c r="AP211" s="38" t="s">
        <v>62</v>
      </c>
      <c r="AQ211" s="38" t="s">
        <v>62</v>
      </c>
      <c r="AR211" s="38" t="s">
        <v>62</v>
      </c>
      <c r="AS211" s="38" t="s">
        <v>62</v>
      </c>
      <c r="AT211" s="38" t="s">
        <v>1973</v>
      </c>
      <c r="AU211" s="38" t="s">
        <v>2604</v>
      </c>
      <c r="AV211" s="38" t="s">
        <v>3200</v>
      </c>
      <c r="AW211" s="38" t="s">
        <v>61</v>
      </c>
      <c r="AX211" s="38" t="s">
        <v>63</v>
      </c>
      <c r="AY211" s="39" t="s">
        <v>3201</v>
      </c>
      <c r="AZ211" s="38" t="s">
        <v>3202</v>
      </c>
      <c r="BA211" s="39" t="s">
        <v>3203</v>
      </c>
      <c r="BB211" s="38" t="s">
        <v>196</v>
      </c>
      <c r="BC211" s="38" t="s">
        <v>197</v>
      </c>
      <c r="BD211" s="38" t="s">
        <v>94</v>
      </c>
      <c r="BE211" s="38" t="s">
        <v>1978</v>
      </c>
      <c r="BF211" s="38" t="s">
        <v>64</v>
      </c>
      <c r="BG211" s="38" t="s">
        <v>61</v>
      </c>
      <c r="BH211" s="38" t="s">
        <v>648</v>
      </c>
    </row>
    <row r="212" spans="2:60" x14ac:dyDescent="0.3">
      <c r="B212" s="55">
        <f t="shared" si="63"/>
        <v>208</v>
      </c>
      <c r="C212" s="55" t="str">
        <f t="shared" si="64"/>
        <v>NRT</v>
      </c>
      <c r="D212" s="55" t="str">
        <f t="shared" si="61"/>
        <v>2025-09-09</v>
      </c>
      <c r="E212" s="55" t="str">
        <f t="shared" si="52"/>
        <v>82020038082</v>
      </c>
      <c r="F212" s="55" t="str">
        <f t="shared" si="53"/>
        <v>PJP029495756</v>
      </c>
      <c r="G212" s="53" t="str">
        <f t="shared" si="54"/>
        <v>최효민</v>
      </c>
      <c r="H212" s="53" t="str">
        <f t="shared" si="55"/>
        <v>목록(Manifest)</v>
      </c>
      <c r="I212" s="62">
        <f t="shared" si="56"/>
        <v>47.15</v>
      </c>
      <c r="J212" s="53" t="str">
        <f t="shared" si="65"/>
        <v>BRCH USA_JAVIS</v>
      </c>
      <c r="K212" s="55">
        <f t="shared" si="57"/>
        <v>1</v>
      </c>
      <c r="L212" s="54">
        <f t="shared" si="58"/>
        <v>1.1000000000000001</v>
      </c>
      <c r="M212" s="54">
        <f t="shared" si="59"/>
        <v>0.8</v>
      </c>
      <c r="N212" s="54">
        <f t="shared" si="60"/>
        <v>1.1000000000000001</v>
      </c>
      <c r="O212" s="54">
        <f t="shared" si="66"/>
        <v>1.5</v>
      </c>
      <c r="P212" s="55" t="str">
        <f t="shared" si="67"/>
        <v>516284376020</v>
      </c>
      <c r="Q212" s="70">
        <f t="shared" si="68"/>
        <v>8530</v>
      </c>
      <c r="R212" s="58">
        <v>0</v>
      </c>
      <c r="S212" s="57">
        <f t="shared" si="62"/>
        <v>0</v>
      </c>
      <c r="T212" s="58">
        <v>0</v>
      </c>
      <c r="U212" s="58">
        <f>(IF(VLOOKUP(VLOOKUP(AN212,MAPPING!$B$16:$D$21,2,1),MAPPING!$C$16:$E$21,2,0)=7000,0,VLOOKUP(VLOOKUP(AN212,MAPPING!$B$16:$D$21,2,1),MAPPING!$C$16:$E$21,2,0)))</f>
        <v>0</v>
      </c>
      <c r="V212" s="58">
        <f>(K212*VLOOKUP(N212/K212,MAPPING!$B$23:$D$30,3,10))</f>
        <v>0</v>
      </c>
      <c r="W212" s="58">
        <f t="shared" si="69"/>
        <v>0</v>
      </c>
      <c r="X212" s="58">
        <f t="shared" si="70"/>
        <v>8530</v>
      </c>
      <c r="Y212" s="116">
        <f>ROUND(SUM(Q212:W212)/INVOICE!$I$5,2)</f>
        <v>6.12</v>
      </c>
      <c r="AA212" s="38" t="s">
        <v>3127</v>
      </c>
      <c r="AB212" s="38" t="s">
        <v>93</v>
      </c>
      <c r="AC212" s="38" t="s">
        <v>3128</v>
      </c>
      <c r="AD212" s="38" t="s">
        <v>3204</v>
      </c>
      <c r="AE212" s="38" t="s">
        <v>3205</v>
      </c>
      <c r="AF212" s="38" t="s">
        <v>3206</v>
      </c>
      <c r="AG212" s="38" t="s">
        <v>3207</v>
      </c>
      <c r="AH212" s="38" t="s">
        <v>61</v>
      </c>
      <c r="AI212" s="38">
        <v>1</v>
      </c>
      <c r="AJ212" s="38">
        <v>1.1000000000000001</v>
      </c>
      <c r="AK212" s="38">
        <v>0.8</v>
      </c>
      <c r="AL212" s="38">
        <v>1.1000000000000001</v>
      </c>
      <c r="AM212" s="38" t="s">
        <v>204</v>
      </c>
      <c r="AN212" s="38">
        <v>47.15</v>
      </c>
      <c r="AO212" s="38" t="s">
        <v>62</v>
      </c>
      <c r="AP212" s="38" t="s">
        <v>62</v>
      </c>
      <c r="AQ212" s="38" t="s">
        <v>62</v>
      </c>
      <c r="AR212" s="38" t="s">
        <v>62</v>
      </c>
      <c r="AS212" s="38" t="s">
        <v>62</v>
      </c>
      <c r="AT212" s="38" t="s">
        <v>1973</v>
      </c>
      <c r="AU212" s="38" t="s">
        <v>2604</v>
      </c>
      <c r="AV212" s="38" t="s">
        <v>3208</v>
      </c>
      <c r="AW212" s="38" t="s">
        <v>61</v>
      </c>
      <c r="AX212" s="38" t="s">
        <v>63</v>
      </c>
      <c r="AY212" s="39" t="s">
        <v>3209</v>
      </c>
      <c r="AZ212" s="38" t="s">
        <v>3210</v>
      </c>
      <c r="BA212" s="39" t="s">
        <v>3211</v>
      </c>
      <c r="BB212" s="38" t="s">
        <v>196</v>
      </c>
      <c r="BC212" s="38" t="s">
        <v>197</v>
      </c>
      <c r="BD212" s="38" t="s">
        <v>94</v>
      </c>
      <c r="BE212" s="38" t="s">
        <v>1978</v>
      </c>
      <c r="BF212" s="38" t="s">
        <v>64</v>
      </c>
      <c r="BG212" s="38" t="s">
        <v>61</v>
      </c>
      <c r="BH212" s="38" t="s">
        <v>648</v>
      </c>
    </row>
    <row r="213" spans="2:60" x14ac:dyDescent="0.3">
      <c r="B213" s="55">
        <f t="shared" si="63"/>
        <v>209</v>
      </c>
      <c r="C213" s="55" t="str">
        <f t="shared" si="64"/>
        <v>NRT</v>
      </c>
      <c r="D213" s="55" t="str">
        <f t="shared" si="61"/>
        <v>2025-09-09</v>
      </c>
      <c r="E213" s="55" t="str">
        <f t="shared" ref="E213:E276" si="71">AC213</f>
        <v>82020038082</v>
      </c>
      <c r="F213" s="55" t="str">
        <f t="shared" ref="F213:F276" si="72">AD213</f>
        <v>PJP022700788</v>
      </c>
      <c r="G213" s="53" t="str">
        <f t="shared" ref="G213:G276" si="73">AE213</f>
        <v>밤비하우스</v>
      </c>
      <c r="H213" s="53" t="str">
        <f t="shared" ref="H213:H276" si="74">AM213</f>
        <v>간이(Simple)</v>
      </c>
      <c r="I213" s="62">
        <f t="shared" ref="I213:I276" si="75">AN213</f>
        <v>708.06</v>
      </c>
      <c r="J213" s="53" t="str">
        <f t="shared" si="65"/>
        <v>BRCH USA_JAVIS</v>
      </c>
      <c r="K213" s="55">
        <f t="shared" ref="K213:K276" si="76">AI213</f>
        <v>2</v>
      </c>
      <c r="L213" s="54">
        <f t="shared" ref="L213:L276" si="77">AJ213</f>
        <v>8</v>
      </c>
      <c r="M213" s="54">
        <f t="shared" ref="M213:M276" si="78">AK213</f>
        <v>0.4</v>
      </c>
      <c r="N213" s="54">
        <f t="shared" ref="N213:N276" si="79">AL213</f>
        <v>8</v>
      </c>
      <c r="O213" s="54">
        <f t="shared" si="66"/>
        <v>8</v>
      </c>
      <c r="P213" s="55" t="str">
        <f t="shared" si="67"/>
        <v>516272836984 (2)</v>
      </c>
      <c r="Q213" s="70">
        <f t="shared" si="68"/>
        <v>21660</v>
      </c>
      <c r="R213" s="58">
        <v>0</v>
      </c>
      <c r="S213" s="57">
        <f t="shared" si="62"/>
        <v>2500</v>
      </c>
      <c r="T213" s="58">
        <v>0</v>
      </c>
      <c r="U213" s="58">
        <f>(IF(VLOOKUP(VLOOKUP(AN213,MAPPING!$B$16:$D$21,2,1),MAPPING!$C$16:$E$21,2,0)=7000,0,VLOOKUP(VLOOKUP(AN213,MAPPING!$B$16:$D$21,2,1),MAPPING!$C$16:$E$21,2,0)))</f>
        <v>0</v>
      </c>
      <c r="V213" s="58">
        <f>(K213*VLOOKUP(N213/K213,MAPPING!$B$23:$D$30,3,10))</f>
        <v>1000</v>
      </c>
      <c r="W213" s="58">
        <f t="shared" si="69"/>
        <v>0</v>
      </c>
      <c r="X213" s="58">
        <f t="shared" si="70"/>
        <v>25160</v>
      </c>
      <c r="Y213" s="116">
        <f>ROUND(SUM(Q213:W213)/INVOICE!$I$5,2)</f>
        <v>18.05</v>
      </c>
      <c r="AA213" s="38" t="s">
        <v>3127</v>
      </c>
      <c r="AB213" s="38" t="s">
        <v>93</v>
      </c>
      <c r="AC213" s="38" t="s">
        <v>3128</v>
      </c>
      <c r="AD213" s="38" t="s">
        <v>3212</v>
      </c>
      <c r="AE213" s="38" t="s">
        <v>3213</v>
      </c>
      <c r="AF213" s="38" t="s">
        <v>3214</v>
      </c>
      <c r="AG213" s="38" t="s">
        <v>3215</v>
      </c>
      <c r="AH213" s="38" t="s">
        <v>3216</v>
      </c>
      <c r="AI213" s="38">
        <v>2</v>
      </c>
      <c r="AJ213" s="38">
        <v>8</v>
      </c>
      <c r="AK213" s="38">
        <v>0.4</v>
      </c>
      <c r="AL213" s="38">
        <v>8</v>
      </c>
      <c r="AM213" s="38" t="s">
        <v>65</v>
      </c>
      <c r="AN213" s="38">
        <v>708.06</v>
      </c>
      <c r="AO213" s="38" t="s">
        <v>62</v>
      </c>
      <c r="AP213" s="38" t="s">
        <v>62</v>
      </c>
      <c r="AQ213" s="38" t="s">
        <v>62</v>
      </c>
      <c r="AR213" s="38" t="s">
        <v>62</v>
      </c>
      <c r="AS213" s="38" t="s">
        <v>62</v>
      </c>
      <c r="AT213" s="38" t="s">
        <v>1973</v>
      </c>
      <c r="AU213" s="38" t="s">
        <v>2604</v>
      </c>
      <c r="AV213" s="38" t="s">
        <v>3217</v>
      </c>
      <c r="AW213" s="38" t="s">
        <v>61</v>
      </c>
      <c r="AX213" s="38" t="s">
        <v>63</v>
      </c>
      <c r="AY213" s="39" t="s">
        <v>3218</v>
      </c>
      <c r="AZ213" s="38" t="s">
        <v>3219</v>
      </c>
      <c r="BA213" s="39" t="s">
        <v>3220</v>
      </c>
      <c r="BB213" s="38" t="s">
        <v>196</v>
      </c>
      <c r="BC213" s="38" t="s">
        <v>197</v>
      </c>
      <c r="BD213" s="38" t="s">
        <v>94</v>
      </c>
      <c r="BE213" s="38" t="s">
        <v>1978</v>
      </c>
      <c r="BF213" s="38" t="s">
        <v>64</v>
      </c>
      <c r="BG213" s="38" t="s">
        <v>61</v>
      </c>
      <c r="BH213" s="38" t="s">
        <v>648</v>
      </c>
    </row>
    <row r="214" spans="2:60" x14ac:dyDescent="0.3">
      <c r="B214" s="55">
        <f t="shared" si="63"/>
        <v>210</v>
      </c>
      <c r="C214" s="55" t="str">
        <f t="shared" si="64"/>
        <v>NRT</v>
      </c>
      <c r="D214" s="55" t="str">
        <f t="shared" si="61"/>
        <v>2025-09-09</v>
      </c>
      <c r="E214" s="55" t="str">
        <f t="shared" si="71"/>
        <v>82020038082</v>
      </c>
      <c r="F214" s="55" t="str">
        <f t="shared" si="72"/>
        <v>PJP029495922</v>
      </c>
      <c r="G214" s="53" t="str">
        <f t="shared" si="73"/>
        <v>황보현</v>
      </c>
      <c r="H214" s="53" t="str">
        <f t="shared" si="74"/>
        <v>목록(Manifest)</v>
      </c>
      <c r="I214" s="62">
        <f t="shared" si="75"/>
        <v>57.28</v>
      </c>
      <c r="J214" s="53" t="str">
        <f t="shared" si="65"/>
        <v>BRCH USA_JAVIS</v>
      </c>
      <c r="K214" s="55">
        <f t="shared" si="76"/>
        <v>1</v>
      </c>
      <c r="L214" s="54">
        <f t="shared" si="77"/>
        <v>1.65</v>
      </c>
      <c r="M214" s="54">
        <f t="shared" si="78"/>
        <v>5.5</v>
      </c>
      <c r="N214" s="54">
        <f t="shared" si="79"/>
        <v>5.5</v>
      </c>
      <c r="O214" s="54">
        <f t="shared" si="66"/>
        <v>2</v>
      </c>
      <c r="P214" s="55" t="str">
        <f t="shared" si="67"/>
        <v>516284377685</v>
      </c>
      <c r="Q214" s="70">
        <f t="shared" si="68"/>
        <v>9540</v>
      </c>
      <c r="R214" s="58">
        <v>0</v>
      </c>
      <c r="S214" s="57">
        <f t="shared" si="62"/>
        <v>0</v>
      </c>
      <c r="T214" s="58">
        <v>0</v>
      </c>
      <c r="U214" s="58">
        <f>(IF(VLOOKUP(VLOOKUP(AN214,MAPPING!$B$16:$D$21,2,1),MAPPING!$C$16:$E$21,2,0)=7000,0,VLOOKUP(VLOOKUP(AN214,MAPPING!$B$16:$D$21,2,1),MAPPING!$C$16:$E$21,2,0)))</f>
        <v>0</v>
      </c>
      <c r="V214" s="58">
        <f>(K214*VLOOKUP(N214/K214,MAPPING!$B$23:$D$30,3,10))</f>
        <v>1000</v>
      </c>
      <c r="W214" s="58">
        <f t="shared" si="69"/>
        <v>0</v>
      </c>
      <c r="X214" s="58">
        <f t="shared" si="70"/>
        <v>10540</v>
      </c>
      <c r="Y214" s="116">
        <f>ROUND(SUM(Q214:W214)/INVOICE!$I$5,2)</f>
        <v>7.56</v>
      </c>
      <c r="AA214" s="38" t="s">
        <v>3127</v>
      </c>
      <c r="AB214" s="38" t="s">
        <v>93</v>
      </c>
      <c r="AC214" s="38" t="s">
        <v>3128</v>
      </c>
      <c r="AD214" s="38" t="s">
        <v>3221</v>
      </c>
      <c r="AE214" s="38" t="s">
        <v>3222</v>
      </c>
      <c r="AF214" s="38" t="s">
        <v>3223</v>
      </c>
      <c r="AG214" s="38" t="s">
        <v>3224</v>
      </c>
      <c r="AH214" s="38" t="s">
        <v>61</v>
      </c>
      <c r="AI214" s="38">
        <v>1</v>
      </c>
      <c r="AJ214" s="38">
        <v>1.65</v>
      </c>
      <c r="AK214" s="38">
        <v>5.5</v>
      </c>
      <c r="AL214" s="38">
        <v>5.5</v>
      </c>
      <c r="AM214" s="38" t="s">
        <v>204</v>
      </c>
      <c r="AN214" s="38">
        <v>57.28</v>
      </c>
      <c r="AO214" s="38" t="s">
        <v>62</v>
      </c>
      <c r="AP214" s="38" t="s">
        <v>62</v>
      </c>
      <c r="AQ214" s="38" t="s">
        <v>62</v>
      </c>
      <c r="AR214" s="38" t="s">
        <v>62</v>
      </c>
      <c r="AS214" s="38" t="s">
        <v>62</v>
      </c>
      <c r="AT214" s="38" t="s">
        <v>1973</v>
      </c>
      <c r="AU214" s="38" t="s">
        <v>2604</v>
      </c>
      <c r="AV214" s="38" t="s">
        <v>3225</v>
      </c>
      <c r="AW214" s="38" t="s">
        <v>61</v>
      </c>
      <c r="AX214" s="38" t="s">
        <v>63</v>
      </c>
      <c r="AY214" s="39" t="s">
        <v>3226</v>
      </c>
      <c r="AZ214" s="38" t="s">
        <v>3227</v>
      </c>
      <c r="BA214" s="39" t="s">
        <v>3228</v>
      </c>
      <c r="BB214" s="38" t="s">
        <v>196</v>
      </c>
      <c r="BC214" s="38" t="s">
        <v>197</v>
      </c>
      <c r="BD214" s="38" t="s">
        <v>94</v>
      </c>
      <c r="BE214" s="38" t="s">
        <v>1978</v>
      </c>
      <c r="BF214" s="38" t="s">
        <v>64</v>
      </c>
      <c r="BG214" s="38" t="s">
        <v>61</v>
      </c>
      <c r="BH214" s="38" t="s">
        <v>648</v>
      </c>
    </row>
    <row r="215" spans="2:60" x14ac:dyDescent="0.3">
      <c r="B215" s="55">
        <f t="shared" si="63"/>
        <v>211</v>
      </c>
      <c r="C215" s="55" t="str">
        <f t="shared" si="64"/>
        <v>NRT</v>
      </c>
      <c r="D215" s="55" t="str">
        <f t="shared" si="61"/>
        <v>2025-09-09</v>
      </c>
      <c r="E215" s="55" t="str">
        <f t="shared" si="71"/>
        <v>82020038082</v>
      </c>
      <c r="F215" s="55" t="str">
        <f t="shared" si="72"/>
        <v>PJP029495981</v>
      </c>
      <c r="G215" s="53" t="str">
        <f t="shared" si="73"/>
        <v>김정흠</v>
      </c>
      <c r="H215" s="53" t="str">
        <f t="shared" si="74"/>
        <v>간이(Simple)</v>
      </c>
      <c r="I215" s="62">
        <f t="shared" si="75"/>
        <v>472.97</v>
      </c>
      <c r="J215" s="53" t="str">
        <f t="shared" si="65"/>
        <v>BRCH USA_JAVIS</v>
      </c>
      <c r="K215" s="55">
        <f t="shared" si="76"/>
        <v>1</v>
      </c>
      <c r="L215" s="54">
        <f t="shared" si="77"/>
        <v>2.85</v>
      </c>
      <c r="M215" s="54">
        <f t="shared" si="78"/>
        <v>2.1</v>
      </c>
      <c r="N215" s="54">
        <f t="shared" si="79"/>
        <v>2.9</v>
      </c>
      <c r="O215" s="54">
        <f t="shared" si="66"/>
        <v>3</v>
      </c>
      <c r="P215" s="55" t="str">
        <f t="shared" si="67"/>
        <v>516284378271</v>
      </c>
      <c r="Q215" s="70">
        <f t="shared" si="68"/>
        <v>11560</v>
      </c>
      <c r="R215" s="58">
        <v>0</v>
      </c>
      <c r="S215" s="57">
        <f t="shared" si="62"/>
        <v>0</v>
      </c>
      <c r="T215" s="58">
        <v>0</v>
      </c>
      <c r="U215" s="58">
        <f>(IF(VLOOKUP(VLOOKUP(AN215,MAPPING!$B$16:$D$21,2,1),MAPPING!$C$16:$E$21,2,0)=7000,0,VLOOKUP(VLOOKUP(AN215,MAPPING!$B$16:$D$21,2,1),MAPPING!$C$16:$E$21,2,0)))</f>
        <v>0</v>
      </c>
      <c r="V215" s="58">
        <f>(K215*VLOOKUP(N215/K215,MAPPING!$B$23:$D$30,3,10))</f>
        <v>500</v>
      </c>
      <c r="W215" s="58">
        <f t="shared" si="69"/>
        <v>0</v>
      </c>
      <c r="X215" s="58">
        <f t="shared" si="70"/>
        <v>12060</v>
      </c>
      <c r="Y215" s="116">
        <f>ROUND(SUM(Q215:W215)/INVOICE!$I$5,2)</f>
        <v>8.65</v>
      </c>
      <c r="AA215" s="38" t="s">
        <v>3127</v>
      </c>
      <c r="AB215" s="38" t="s">
        <v>93</v>
      </c>
      <c r="AC215" s="38" t="s">
        <v>3128</v>
      </c>
      <c r="AD215" s="38" t="s">
        <v>3229</v>
      </c>
      <c r="AE215" s="38" t="s">
        <v>3230</v>
      </c>
      <c r="AF215" s="38" t="s">
        <v>3231</v>
      </c>
      <c r="AG215" s="38" t="s">
        <v>3232</v>
      </c>
      <c r="AH215" s="38" t="s">
        <v>61</v>
      </c>
      <c r="AI215" s="38">
        <v>1</v>
      </c>
      <c r="AJ215" s="38">
        <v>2.85</v>
      </c>
      <c r="AK215" s="38">
        <v>2.1</v>
      </c>
      <c r="AL215" s="38">
        <v>2.9</v>
      </c>
      <c r="AM215" s="38" t="s">
        <v>65</v>
      </c>
      <c r="AN215" s="38">
        <v>472.97</v>
      </c>
      <c r="AO215" s="38" t="s">
        <v>62</v>
      </c>
      <c r="AP215" s="38" t="s">
        <v>61</v>
      </c>
      <c r="AQ215" s="38" t="s">
        <v>61</v>
      </c>
      <c r="AR215" s="38" t="s">
        <v>61</v>
      </c>
      <c r="AS215" s="38" t="s">
        <v>61</v>
      </c>
      <c r="AT215" s="38" t="s">
        <v>1973</v>
      </c>
      <c r="AU215" s="38" t="s">
        <v>2604</v>
      </c>
      <c r="AV215" s="38" t="s">
        <v>3233</v>
      </c>
      <c r="AW215" s="38" t="s">
        <v>61</v>
      </c>
      <c r="AX215" s="38" t="s">
        <v>63</v>
      </c>
      <c r="AY215" s="39" t="s">
        <v>3234</v>
      </c>
      <c r="AZ215" s="38" t="s">
        <v>3235</v>
      </c>
      <c r="BA215" s="39" t="s">
        <v>3236</v>
      </c>
      <c r="BB215" s="38" t="s">
        <v>196</v>
      </c>
      <c r="BC215" s="38" t="s">
        <v>197</v>
      </c>
      <c r="BD215" s="38" t="s">
        <v>94</v>
      </c>
      <c r="BE215" s="38" t="s">
        <v>1978</v>
      </c>
      <c r="BF215" s="38" t="s">
        <v>64</v>
      </c>
      <c r="BG215" s="38" t="s">
        <v>61</v>
      </c>
      <c r="BH215" s="38" t="s">
        <v>648</v>
      </c>
    </row>
    <row r="216" spans="2:60" x14ac:dyDescent="0.3">
      <c r="B216" s="55">
        <f t="shared" si="63"/>
        <v>212</v>
      </c>
      <c r="C216" s="55" t="str">
        <f t="shared" si="64"/>
        <v>NRT</v>
      </c>
      <c r="D216" s="55" t="str">
        <f t="shared" si="61"/>
        <v>2025-09-09</v>
      </c>
      <c r="E216" s="55" t="str">
        <f t="shared" si="71"/>
        <v>82020038082</v>
      </c>
      <c r="F216" s="55" t="str">
        <f t="shared" si="72"/>
        <v>PJP029496006</v>
      </c>
      <c r="G216" s="53" t="str">
        <f t="shared" si="73"/>
        <v>배신숙</v>
      </c>
      <c r="H216" s="53" t="str">
        <f t="shared" si="74"/>
        <v>목록(Manifest)</v>
      </c>
      <c r="I216" s="62">
        <f t="shared" si="75"/>
        <v>42.51</v>
      </c>
      <c r="J216" s="53" t="str">
        <f t="shared" si="65"/>
        <v>BRCH USA_JAVIS</v>
      </c>
      <c r="K216" s="55">
        <f t="shared" si="76"/>
        <v>1</v>
      </c>
      <c r="L216" s="54">
        <f t="shared" si="77"/>
        <v>4.75</v>
      </c>
      <c r="M216" s="54">
        <f t="shared" si="78"/>
        <v>14</v>
      </c>
      <c r="N216" s="54">
        <f t="shared" si="79"/>
        <v>14</v>
      </c>
      <c r="O216" s="54">
        <f t="shared" si="66"/>
        <v>5</v>
      </c>
      <c r="P216" s="55" t="str">
        <f t="shared" si="67"/>
        <v>516284378525</v>
      </c>
      <c r="Q216" s="70">
        <f t="shared" si="68"/>
        <v>15600</v>
      </c>
      <c r="R216" s="58">
        <v>0</v>
      </c>
      <c r="S216" s="57">
        <f t="shared" si="62"/>
        <v>0</v>
      </c>
      <c r="T216" s="58">
        <v>0</v>
      </c>
      <c r="U216" s="58">
        <f>(IF(VLOOKUP(VLOOKUP(AN216,MAPPING!$B$16:$D$21,2,1),MAPPING!$C$16:$E$21,2,0)=7000,0,VLOOKUP(VLOOKUP(AN216,MAPPING!$B$16:$D$21,2,1),MAPPING!$C$16:$E$21,2,0)))</f>
        <v>0</v>
      </c>
      <c r="V216" s="58">
        <f>(K216*VLOOKUP(N216/K216,MAPPING!$B$23:$D$30,3,10))</f>
        <v>3000</v>
      </c>
      <c r="W216" s="58">
        <f t="shared" si="69"/>
        <v>0</v>
      </c>
      <c r="X216" s="58">
        <f t="shared" si="70"/>
        <v>18600</v>
      </c>
      <c r="Y216" s="116">
        <f>ROUND(SUM(Q216:W216)/INVOICE!$I$5,2)</f>
        <v>13.34</v>
      </c>
      <c r="AA216" s="38" t="s">
        <v>3127</v>
      </c>
      <c r="AB216" s="38" t="s">
        <v>93</v>
      </c>
      <c r="AC216" s="38" t="s">
        <v>3128</v>
      </c>
      <c r="AD216" s="38" t="s">
        <v>3237</v>
      </c>
      <c r="AE216" s="38" t="s">
        <v>3238</v>
      </c>
      <c r="AF216" s="38" t="s">
        <v>3239</v>
      </c>
      <c r="AG216" s="38" t="s">
        <v>3240</v>
      </c>
      <c r="AH216" s="38" t="s">
        <v>61</v>
      </c>
      <c r="AI216" s="38">
        <v>1</v>
      </c>
      <c r="AJ216" s="38">
        <v>4.75</v>
      </c>
      <c r="AK216" s="38">
        <v>14</v>
      </c>
      <c r="AL216" s="38">
        <v>14</v>
      </c>
      <c r="AM216" s="38" t="s">
        <v>204</v>
      </c>
      <c r="AN216" s="38">
        <v>42.51</v>
      </c>
      <c r="AO216" s="38" t="s">
        <v>62</v>
      </c>
      <c r="AP216" s="38" t="s">
        <v>62</v>
      </c>
      <c r="AQ216" s="38" t="s">
        <v>62</v>
      </c>
      <c r="AR216" s="38" t="s">
        <v>62</v>
      </c>
      <c r="AS216" s="38" t="s">
        <v>62</v>
      </c>
      <c r="AT216" s="38" t="s">
        <v>1973</v>
      </c>
      <c r="AU216" s="38" t="s">
        <v>2604</v>
      </c>
      <c r="AV216" s="38" t="s">
        <v>3200</v>
      </c>
      <c r="AW216" s="38" t="s">
        <v>61</v>
      </c>
      <c r="AX216" s="38" t="s">
        <v>63</v>
      </c>
      <c r="AY216" s="39" t="s">
        <v>3241</v>
      </c>
      <c r="AZ216" s="38" t="s">
        <v>3242</v>
      </c>
      <c r="BA216" s="39" t="s">
        <v>3243</v>
      </c>
      <c r="BB216" s="38" t="s">
        <v>196</v>
      </c>
      <c r="BC216" s="38" t="s">
        <v>197</v>
      </c>
      <c r="BD216" s="38" t="s">
        <v>94</v>
      </c>
      <c r="BE216" s="38" t="s">
        <v>1978</v>
      </c>
      <c r="BF216" s="38" t="s">
        <v>64</v>
      </c>
      <c r="BG216" s="38" t="s">
        <v>61</v>
      </c>
      <c r="BH216" s="38" t="s">
        <v>648</v>
      </c>
    </row>
    <row r="217" spans="2:60" x14ac:dyDescent="0.3">
      <c r="B217" s="55">
        <f t="shared" si="63"/>
        <v>213</v>
      </c>
      <c r="C217" s="55" t="str">
        <f t="shared" si="64"/>
        <v>NRT</v>
      </c>
      <c r="D217" s="55" t="str">
        <f t="shared" si="61"/>
        <v>2025-09-09</v>
      </c>
      <c r="E217" s="55" t="str">
        <f t="shared" si="71"/>
        <v>82020038082</v>
      </c>
      <c r="F217" s="55" t="str">
        <f t="shared" si="72"/>
        <v>PJP029496026</v>
      </c>
      <c r="G217" s="53" t="str">
        <f t="shared" si="73"/>
        <v>변기정</v>
      </c>
      <c r="H217" s="53" t="str">
        <f t="shared" si="74"/>
        <v>간이(Simple)</v>
      </c>
      <c r="I217" s="62">
        <f t="shared" si="75"/>
        <v>152.44999999999999</v>
      </c>
      <c r="J217" s="53" t="str">
        <f t="shared" si="65"/>
        <v>BRCH USA_JAVIS</v>
      </c>
      <c r="K217" s="55">
        <f t="shared" si="76"/>
        <v>1</v>
      </c>
      <c r="L217" s="54">
        <f t="shared" si="77"/>
        <v>0.55000000000000004</v>
      </c>
      <c r="M217" s="54">
        <f t="shared" si="78"/>
        <v>1.7</v>
      </c>
      <c r="N217" s="54">
        <f t="shared" si="79"/>
        <v>1.7</v>
      </c>
      <c r="O217" s="54">
        <f t="shared" si="66"/>
        <v>1</v>
      </c>
      <c r="P217" s="55" t="str">
        <f t="shared" si="67"/>
        <v>516284378724</v>
      </c>
      <c r="Q217" s="70">
        <f t="shared" si="68"/>
        <v>7520</v>
      </c>
      <c r="R217" s="58">
        <v>0</v>
      </c>
      <c r="S217" s="57">
        <f t="shared" si="62"/>
        <v>0</v>
      </c>
      <c r="T217" s="58">
        <v>0</v>
      </c>
      <c r="U217" s="58">
        <f>(IF(VLOOKUP(VLOOKUP(AN217,MAPPING!$B$16:$D$21,2,1),MAPPING!$C$16:$E$21,2,0)=7000,0,VLOOKUP(VLOOKUP(AN217,MAPPING!$B$16:$D$21,2,1),MAPPING!$C$16:$E$21,2,0)))</f>
        <v>0</v>
      </c>
      <c r="V217" s="58">
        <f>(K217*VLOOKUP(N217/K217,MAPPING!$B$23:$D$30,3,10))</f>
        <v>0</v>
      </c>
      <c r="W217" s="58">
        <f t="shared" si="69"/>
        <v>0</v>
      </c>
      <c r="X217" s="58">
        <f t="shared" si="70"/>
        <v>7520</v>
      </c>
      <c r="Y217" s="116">
        <f>ROUND(SUM(Q217:W217)/INVOICE!$I$5,2)</f>
        <v>5.39</v>
      </c>
      <c r="AA217" s="38" t="s">
        <v>3127</v>
      </c>
      <c r="AB217" s="38" t="s">
        <v>93</v>
      </c>
      <c r="AC217" s="38" t="s">
        <v>3128</v>
      </c>
      <c r="AD217" s="38" t="s">
        <v>3244</v>
      </c>
      <c r="AE217" s="38" t="s">
        <v>3245</v>
      </c>
      <c r="AF217" s="38" t="s">
        <v>3246</v>
      </c>
      <c r="AG217" s="38" t="s">
        <v>3247</v>
      </c>
      <c r="AH217" s="38" t="s">
        <v>61</v>
      </c>
      <c r="AI217" s="38">
        <v>1</v>
      </c>
      <c r="AJ217" s="38">
        <v>0.55000000000000004</v>
      </c>
      <c r="AK217" s="38">
        <v>1.7</v>
      </c>
      <c r="AL217" s="38">
        <v>1.7</v>
      </c>
      <c r="AM217" s="38" t="s">
        <v>65</v>
      </c>
      <c r="AN217" s="38">
        <v>152.44999999999999</v>
      </c>
      <c r="AO217" s="38" t="s">
        <v>62</v>
      </c>
      <c r="AP217" s="38" t="s">
        <v>62</v>
      </c>
      <c r="AQ217" s="38" t="s">
        <v>62</v>
      </c>
      <c r="AR217" s="38" t="s">
        <v>62</v>
      </c>
      <c r="AS217" s="38" t="s">
        <v>62</v>
      </c>
      <c r="AT217" s="38" t="s">
        <v>1973</v>
      </c>
      <c r="AU217" s="38" t="s">
        <v>2604</v>
      </c>
      <c r="AV217" s="38" t="s">
        <v>3200</v>
      </c>
      <c r="AW217" s="38" t="s">
        <v>61</v>
      </c>
      <c r="AX217" s="38" t="s">
        <v>63</v>
      </c>
      <c r="AY217" s="39" t="s">
        <v>3248</v>
      </c>
      <c r="AZ217" s="38" t="s">
        <v>3249</v>
      </c>
      <c r="BA217" s="39" t="s">
        <v>3250</v>
      </c>
      <c r="BB217" s="38" t="s">
        <v>196</v>
      </c>
      <c r="BC217" s="38" t="s">
        <v>197</v>
      </c>
      <c r="BD217" s="38" t="s">
        <v>94</v>
      </c>
      <c r="BE217" s="38" t="s">
        <v>1978</v>
      </c>
      <c r="BF217" s="38" t="s">
        <v>64</v>
      </c>
      <c r="BG217" s="38" t="s">
        <v>61</v>
      </c>
      <c r="BH217" s="38" t="s">
        <v>648</v>
      </c>
    </row>
    <row r="218" spans="2:60" x14ac:dyDescent="0.3">
      <c r="B218" s="55">
        <f t="shared" si="63"/>
        <v>214</v>
      </c>
      <c r="C218" s="55" t="str">
        <f t="shared" si="64"/>
        <v>NRT</v>
      </c>
      <c r="D218" s="55" t="str">
        <f t="shared" si="61"/>
        <v>2025-09-09</v>
      </c>
      <c r="E218" s="55" t="str">
        <f t="shared" si="71"/>
        <v>82020038082</v>
      </c>
      <c r="F218" s="55" t="str">
        <f t="shared" si="72"/>
        <v>PJP029496068</v>
      </c>
      <c r="G218" s="53" t="str">
        <f t="shared" si="73"/>
        <v>신민수</v>
      </c>
      <c r="H218" s="53" t="str">
        <f t="shared" si="74"/>
        <v>일반(목록배제,Normal-Manifest Exception)</v>
      </c>
      <c r="I218" s="62">
        <f t="shared" si="75"/>
        <v>77.48</v>
      </c>
      <c r="J218" s="53" t="str">
        <f t="shared" si="65"/>
        <v>BRCH USA_JAVIS</v>
      </c>
      <c r="K218" s="55">
        <f t="shared" si="76"/>
        <v>1</v>
      </c>
      <c r="L218" s="54">
        <f t="shared" si="77"/>
        <v>2.75</v>
      </c>
      <c r="M218" s="54">
        <f t="shared" si="78"/>
        <v>4.4000000000000004</v>
      </c>
      <c r="N218" s="54">
        <f t="shared" si="79"/>
        <v>4.4000000000000004</v>
      </c>
      <c r="O218" s="54">
        <f t="shared" si="66"/>
        <v>3</v>
      </c>
      <c r="P218" s="55" t="str">
        <f t="shared" si="67"/>
        <v>516284379144</v>
      </c>
      <c r="Q218" s="70">
        <f t="shared" si="68"/>
        <v>11560</v>
      </c>
      <c r="R218" s="58">
        <v>0</v>
      </c>
      <c r="S218" s="57">
        <f t="shared" si="62"/>
        <v>0</v>
      </c>
      <c r="T218" s="58">
        <v>0</v>
      </c>
      <c r="U218" s="58">
        <f>(IF(VLOOKUP(VLOOKUP(AN218,MAPPING!$B$16:$D$21,2,1),MAPPING!$C$16:$E$21,2,0)=7000,0,VLOOKUP(VLOOKUP(AN218,MAPPING!$B$16:$D$21,2,1),MAPPING!$C$16:$E$21,2,0)))</f>
        <v>0</v>
      </c>
      <c r="V218" s="58">
        <f>(K218*VLOOKUP(N218/K218,MAPPING!$B$23:$D$30,3,10))</f>
        <v>500</v>
      </c>
      <c r="W218" s="58">
        <f t="shared" si="69"/>
        <v>0</v>
      </c>
      <c r="X218" s="58">
        <f t="shared" si="70"/>
        <v>12060</v>
      </c>
      <c r="Y218" s="116">
        <f>ROUND(SUM(Q218:W218)/INVOICE!$I$5,2)</f>
        <v>8.65</v>
      </c>
      <c r="AA218" s="38" t="s">
        <v>3127</v>
      </c>
      <c r="AB218" s="38" t="s">
        <v>93</v>
      </c>
      <c r="AC218" s="38" t="s">
        <v>3128</v>
      </c>
      <c r="AD218" s="38" t="s">
        <v>3251</v>
      </c>
      <c r="AE218" s="38" t="s">
        <v>3252</v>
      </c>
      <c r="AF218" s="38" t="s">
        <v>3253</v>
      </c>
      <c r="AG218" s="38" t="s">
        <v>3254</v>
      </c>
      <c r="AH218" s="38" t="s">
        <v>61</v>
      </c>
      <c r="AI218" s="38">
        <v>1</v>
      </c>
      <c r="AJ218" s="38">
        <v>2.75</v>
      </c>
      <c r="AK218" s="38">
        <v>4.4000000000000004</v>
      </c>
      <c r="AL218" s="38">
        <v>4.4000000000000004</v>
      </c>
      <c r="AM218" s="38" t="s">
        <v>66</v>
      </c>
      <c r="AN218" s="38">
        <v>77.48</v>
      </c>
      <c r="AO218" s="38" t="s">
        <v>62</v>
      </c>
      <c r="AP218" s="38" t="s">
        <v>62</v>
      </c>
      <c r="AQ218" s="38" t="s">
        <v>62</v>
      </c>
      <c r="AR218" s="38" t="s">
        <v>62</v>
      </c>
      <c r="AS218" s="38" t="s">
        <v>62</v>
      </c>
      <c r="AT218" s="38" t="s">
        <v>1973</v>
      </c>
      <c r="AU218" s="38" t="s">
        <v>2604</v>
      </c>
      <c r="AV218" s="38" t="s">
        <v>3200</v>
      </c>
      <c r="AW218" s="38" t="s">
        <v>61</v>
      </c>
      <c r="AX218" s="38" t="s">
        <v>63</v>
      </c>
      <c r="AY218" s="39" t="s">
        <v>3255</v>
      </c>
      <c r="AZ218" s="38" t="s">
        <v>3256</v>
      </c>
      <c r="BA218" s="39" t="s">
        <v>3257</v>
      </c>
      <c r="BB218" s="38" t="s">
        <v>196</v>
      </c>
      <c r="BC218" s="38" t="s">
        <v>197</v>
      </c>
      <c r="BD218" s="38" t="s">
        <v>94</v>
      </c>
      <c r="BE218" s="38" t="s">
        <v>1978</v>
      </c>
      <c r="BF218" s="38" t="s">
        <v>64</v>
      </c>
      <c r="BG218" s="38" t="s">
        <v>61</v>
      </c>
      <c r="BH218" s="38" t="s">
        <v>648</v>
      </c>
    </row>
    <row r="219" spans="2:60" x14ac:dyDescent="0.3">
      <c r="B219" s="55">
        <f t="shared" si="63"/>
        <v>215</v>
      </c>
      <c r="C219" s="55" t="str">
        <f t="shared" si="64"/>
        <v>NRT</v>
      </c>
      <c r="D219" s="55" t="str">
        <f t="shared" si="61"/>
        <v>2025-09-09</v>
      </c>
      <c r="E219" s="55" t="str">
        <f t="shared" si="71"/>
        <v>82020038082</v>
      </c>
      <c r="F219" s="55" t="str">
        <f t="shared" si="72"/>
        <v>PJP029496076</v>
      </c>
      <c r="G219" s="53" t="str">
        <f t="shared" si="73"/>
        <v>윤세진</v>
      </c>
      <c r="H219" s="53" t="str">
        <f t="shared" si="74"/>
        <v>선별(검사,Manifest-Inspection)</v>
      </c>
      <c r="I219" s="62">
        <f t="shared" si="75"/>
        <v>124.76</v>
      </c>
      <c r="J219" s="53" t="str">
        <f t="shared" si="65"/>
        <v>BRCH USA_JAVIS</v>
      </c>
      <c r="K219" s="55">
        <f t="shared" si="76"/>
        <v>1</v>
      </c>
      <c r="L219" s="54">
        <f t="shared" si="77"/>
        <v>0.5</v>
      </c>
      <c r="M219" s="54">
        <f t="shared" si="78"/>
        <v>1.5</v>
      </c>
      <c r="N219" s="54">
        <f t="shared" si="79"/>
        <v>1.5</v>
      </c>
      <c r="O219" s="54">
        <f t="shared" si="66"/>
        <v>0.5</v>
      </c>
      <c r="P219" s="55" t="str">
        <f t="shared" si="67"/>
        <v>516284379225</v>
      </c>
      <c r="Q219" s="70">
        <f t="shared" si="68"/>
        <v>6510</v>
      </c>
      <c r="R219" s="58">
        <v>0</v>
      </c>
      <c r="S219" s="57">
        <f t="shared" si="62"/>
        <v>0</v>
      </c>
      <c r="T219" s="58">
        <v>0</v>
      </c>
      <c r="U219" s="58">
        <f>(IF(VLOOKUP(VLOOKUP(AN219,MAPPING!$B$16:$D$21,2,1),MAPPING!$C$16:$E$21,2,0)=7000,0,VLOOKUP(VLOOKUP(AN219,MAPPING!$B$16:$D$21,2,1),MAPPING!$C$16:$E$21,2,0)))</f>
        <v>0</v>
      </c>
      <c r="V219" s="58">
        <f>(K219*VLOOKUP(N219/K219,MAPPING!$B$23:$D$30,3,10))</f>
        <v>0</v>
      </c>
      <c r="W219" s="58">
        <f t="shared" si="69"/>
        <v>0</v>
      </c>
      <c r="X219" s="58">
        <f t="shared" si="70"/>
        <v>6510</v>
      </c>
      <c r="Y219" s="116">
        <f>ROUND(SUM(Q219:W219)/INVOICE!$I$5,2)</f>
        <v>4.67</v>
      </c>
      <c r="AA219" s="38" t="s">
        <v>3127</v>
      </c>
      <c r="AB219" s="38" t="s">
        <v>93</v>
      </c>
      <c r="AC219" s="38" t="s">
        <v>3128</v>
      </c>
      <c r="AD219" s="38" t="s">
        <v>3258</v>
      </c>
      <c r="AE219" s="38" t="s">
        <v>3259</v>
      </c>
      <c r="AF219" s="38" t="s">
        <v>3260</v>
      </c>
      <c r="AG219" s="38" t="s">
        <v>3261</v>
      </c>
      <c r="AH219" s="38" t="s">
        <v>61</v>
      </c>
      <c r="AI219" s="38">
        <v>1</v>
      </c>
      <c r="AJ219" s="38">
        <v>0.5</v>
      </c>
      <c r="AK219" s="38">
        <v>1.5</v>
      </c>
      <c r="AL219" s="38">
        <v>1.5</v>
      </c>
      <c r="AM219" s="38" t="s">
        <v>67</v>
      </c>
      <c r="AN219" s="38">
        <v>124.76</v>
      </c>
      <c r="AO219" s="38" t="s">
        <v>62</v>
      </c>
      <c r="AP219" s="38" t="s">
        <v>62</v>
      </c>
      <c r="AQ219" s="38" t="s">
        <v>62</v>
      </c>
      <c r="AR219" s="38" t="s">
        <v>62</v>
      </c>
      <c r="AS219" s="38" t="s">
        <v>62</v>
      </c>
      <c r="AT219" s="38" t="s">
        <v>1973</v>
      </c>
      <c r="AU219" s="38" t="s">
        <v>2604</v>
      </c>
      <c r="AV219" s="38" t="s">
        <v>3262</v>
      </c>
      <c r="AW219" s="38" t="s">
        <v>61</v>
      </c>
      <c r="AX219" s="38" t="s">
        <v>63</v>
      </c>
      <c r="AY219" s="39" t="s">
        <v>3263</v>
      </c>
      <c r="AZ219" s="38" t="s">
        <v>3264</v>
      </c>
      <c r="BA219" s="39" t="s">
        <v>3265</v>
      </c>
      <c r="BB219" s="38" t="s">
        <v>196</v>
      </c>
      <c r="BC219" s="38" t="s">
        <v>197</v>
      </c>
      <c r="BD219" s="38" t="s">
        <v>94</v>
      </c>
      <c r="BE219" s="38" t="s">
        <v>1978</v>
      </c>
      <c r="BF219" s="38" t="s">
        <v>64</v>
      </c>
      <c r="BG219" s="38" t="s">
        <v>61</v>
      </c>
      <c r="BH219" s="38" t="s">
        <v>648</v>
      </c>
    </row>
    <row r="220" spans="2:60" x14ac:dyDescent="0.3">
      <c r="B220" s="55">
        <f t="shared" si="63"/>
        <v>216</v>
      </c>
      <c r="C220" s="55" t="str">
        <f t="shared" si="64"/>
        <v>NRT</v>
      </c>
      <c r="D220" s="55" t="str">
        <f t="shared" si="61"/>
        <v>2025-09-09</v>
      </c>
      <c r="E220" s="55" t="str">
        <f t="shared" si="71"/>
        <v>82020038082</v>
      </c>
      <c r="F220" s="55" t="str">
        <f t="shared" si="72"/>
        <v>PJP029496085</v>
      </c>
      <c r="G220" s="53" t="str">
        <f t="shared" si="73"/>
        <v>임희용</v>
      </c>
      <c r="H220" s="53" t="str">
        <f t="shared" si="74"/>
        <v>일반(목록배제,Normal-Manifest Exception)</v>
      </c>
      <c r="I220" s="62">
        <f t="shared" si="75"/>
        <v>19.88</v>
      </c>
      <c r="J220" s="53" t="str">
        <f t="shared" si="65"/>
        <v>BRCH USA_JAVIS</v>
      </c>
      <c r="K220" s="55">
        <f t="shared" si="76"/>
        <v>1</v>
      </c>
      <c r="L220" s="54">
        <f t="shared" si="77"/>
        <v>10.3</v>
      </c>
      <c r="M220" s="54">
        <f t="shared" si="78"/>
        <v>3.3</v>
      </c>
      <c r="N220" s="54">
        <f t="shared" si="79"/>
        <v>10.5</v>
      </c>
      <c r="O220" s="54">
        <f t="shared" si="66"/>
        <v>10.5</v>
      </c>
      <c r="P220" s="55" t="str">
        <f t="shared" si="67"/>
        <v>516284379310</v>
      </c>
      <c r="Q220" s="70">
        <f t="shared" si="68"/>
        <v>26710</v>
      </c>
      <c r="R220" s="58">
        <v>0</v>
      </c>
      <c r="S220" s="57">
        <f t="shared" si="62"/>
        <v>0</v>
      </c>
      <c r="T220" s="58">
        <v>0</v>
      </c>
      <c r="U220" s="58">
        <f>(IF(VLOOKUP(VLOOKUP(AN220,MAPPING!$B$16:$D$21,2,1),MAPPING!$C$16:$E$21,2,0)=7000,0,VLOOKUP(VLOOKUP(AN220,MAPPING!$B$16:$D$21,2,1),MAPPING!$C$16:$E$21,2,0)))</f>
        <v>0</v>
      </c>
      <c r="V220" s="58">
        <f>(K220*VLOOKUP(N220/K220,MAPPING!$B$23:$D$30,3,10))</f>
        <v>3000</v>
      </c>
      <c r="W220" s="58">
        <f t="shared" si="69"/>
        <v>0</v>
      </c>
      <c r="X220" s="58">
        <f t="shared" si="70"/>
        <v>29710</v>
      </c>
      <c r="Y220" s="116">
        <f>ROUND(SUM(Q220:W220)/INVOICE!$I$5,2)</f>
        <v>21.31</v>
      </c>
      <c r="AA220" s="38" t="s">
        <v>3127</v>
      </c>
      <c r="AB220" s="38" t="s">
        <v>93</v>
      </c>
      <c r="AC220" s="38" t="s">
        <v>3128</v>
      </c>
      <c r="AD220" s="38" t="s">
        <v>3266</v>
      </c>
      <c r="AE220" s="38" t="s">
        <v>3267</v>
      </c>
      <c r="AF220" s="38" t="s">
        <v>3268</v>
      </c>
      <c r="AG220" s="38" t="s">
        <v>3269</v>
      </c>
      <c r="AH220" s="38" t="s">
        <v>61</v>
      </c>
      <c r="AI220" s="38">
        <v>1</v>
      </c>
      <c r="AJ220" s="38">
        <v>10.3</v>
      </c>
      <c r="AK220" s="38">
        <v>3.3</v>
      </c>
      <c r="AL220" s="38">
        <v>10.5</v>
      </c>
      <c r="AM220" s="38" t="s">
        <v>66</v>
      </c>
      <c r="AN220" s="38">
        <v>19.88</v>
      </c>
      <c r="AO220" s="38" t="s">
        <v>62</v>
      </c>
      <c r="AP220" s="38" t="s">
        <v>62</v>
      </c>
      <c r="AQ220" s="38" t="s">
        <v>62</v>
      </c>
      <c r="AR220" s="38" t="s">
        <v>62</v>
      </c>
      <c r="AS220" s="38" t="s">
        <v>62</v>
      </c>
      <c r="AT220" s="38" t="s">
        <v>1973</v>
      </c>
      <c r="AU220" s="38" t="s">
        <v>2604</v>
      </c>
      <c r="AV220" s="38" t="s">
        <v>3270</v>
      </c>
      <c r="AW220" s="38" t="s">
        <v>61</v>
      </c>
      <c r="AX220" s="38" t="s">
        <v>63</v>
      </c>
      <c r="AY220" s="39" t="s">
        <v>3271</v>
      </c>
      <c r="AZ220" s="38" t="s">
        <v>3272</v>
      </c>
      <c r="BA220" s="39" t="s">
        <v>3273</v>
      </c>
      <c r="BB220" s="38" t="s">
        <v>196</v>
      </c>
      <c r="BC220" s="38" t="s">
        <v>197</v>
      </c>
      <c r="BD220" s="38" t="s">
        <v>94</v>
      </c>
      <c r="BE220" s="38" t="s">
        <v>1978</v>
      </c>
      <c r="BF220" s="38" t="s">
        <v>64</v>
      </c>
      <c r="BG220" s="38" t="s">
        <v>61</v>
      </c>
      <c r="BH220" s="38" t="s">
        <v>648</v>
      </c>
    </row>
    <row r="221" spans="2:60" x14ac:dyDescent="0.3">
      <c r="B221" s="55">
        <f t="shared" si="63"/>
        <v>217</v>
      </c>
      <c r="C221" s="55" t="str">
        <f t="shared" si="64"/>
        <v>NRT</v>
      </c>
      <c r="D221" s="55" t="str">
        <f t="shared" si="61"/>
        <v>2025-09-09</v>
      </c>
      <c r="E221" s="55" t="str">
        <f t="shared" si="71"/>
        <v>82020038082</v>
      </c>
      <c r="F221" s="55" t="str">
        <f t="shared" si="72"/>
        <v>PJP029496106</v>
      </c>
      <c r="G221" s="53" t="str">
        <f t="shared" si="73"/>
        <v>홍지운</v>
      </c>
      <c r="H221" s="53" t="str">
        <f t="shared" si="74"/>
        <v>일반(목록배제,Normal-Manifest Exception)</v>
      </c>
      <c r="I221" s="62">
        <f t="shared" si="75"/>
        <v>54.700020000000002</v>
      </c>
      <c r="J221" s="53" t="str">
        <f t="shared" si="65"/>
        <v>BRCH USA_JAVIS</v>
      </c>
      <c r="K221" s="55">
        <f t="shared" si="76"/>
        <v>1</v>
      </c>
      <c r="L221" s="54">
        <f t="shared" si="77"/>
        <v>1.5</v>
      </c>
      <c r="M221" s="54">
        <f t="shared" si="78"/>
        <v>3.1</v>
      </c>
      <c r="N221" s="54">
        <f t="shared" si="79"/>
        <v>3.1</v>
      </c>
      <c r="O221" s="54">
        <f t="shared" si="66"/>
        <v>1.5</v>
      </c>
      <c r="P221" s="55" t="str">
        <f t="shared" si="67"/>
        <v>516284379520</v>
      </c>
      <c r="Q221" s="70">
        <f t="shared" si="68"/>
        <v>8530</v>
      </c>
      <c r="R221" s="58">
        <v>0</v>
      </c>
      <c r="S221" s="57">
        <f t="shared" si="62"/>
        <v>0</v>
      </c>
      <c r="T221" s="58">
        <v>0</v>
      </c>
      <c r="U221" s="58">
        <f>(IF(VLOOKUP(VLOOKUP(AN221,MAPPING!$B$16:$D$21,2,1),MAPPING!$C$16:$E$21,2,0)=7000,0,VLOOKUP(VLOOKUP(AN221,MAPPING!$B$16:$D$21,2,1),MAPPING!$C$16:$E$21,2,0)))</f>
        <v>0</v>
      </c>
      <c r="V221" s="58">
        <f>(K221*VLOOKUP(N221/K221,MAPPING!$B$23:$D$30,3,10))</f>
        <v>500</v>
      </c>
      <c r="W221" s="58">
        <f t="shared" si="69"/>
        <v>0</v>
      </c>
      <c r="X221" s="58">
        <f t="shared" si="70"/>
        <v>9030</v>
      </c>
      <c r="Y221" s="116">
        <f>ROUND(SUM(Q221:W221)/INVOICE!$I$5,2)</f>
        <v>6.48</v>
      </c>
      <c r="AA221" s="38" t="s">
        <v>3127</v>
      </c>
      <c r="AB221" s="38" t="s">
        <v>93</v>
      </c>
      <c r="AC221" s="38" t="s">
        <v>3128</v>
      </c>
      <c r="AD221" s="38" t="s">
        <v>3274</v>
      </c>
      <c r="AE221" s="38" t="s">
        <v>3275</v>
      </c>
      <c r="AF221" s="38" t="s">
        <v>3276</v>
      </c>
      <c r="AG221" s="38" t="s">
        <v>3277</v>
      </c>
      <c r="AH221" s="38" t="s">
        <v>61</v>
      </c>
      <c r="AI221" s="38">
        <v>1</v>
      </c>
      <c r="AJ221" s="38">
        <v>1.5</v>
      </c>
      <c r="AK221" s="38">
        <v>3.1</v>
      </c>
      <c r="AL221" s="38">
        <v>3.1</v>
      </c>
      <c r="AM221" s="38" t="s">
        <v>66</v>
      </c>
      <c r="AN221" s="38">
        <v>54.700020000000002</v>
      </c>
      <c r="AO221" s="38" t="s">
        <v>62</v>
      </c>
      <c r="AP221" s="38" t="s">
        <v>62</v>
      </c>
      <c r="AQ221" s="38" t="s">
        <v>62</v>
      </c>
      <c r="AR221" s="38" t="s">
        <v>62</v>
      </c>
      <c r="AS221" s="38" t="s">
        <v>62</v>
      </c>
      <c r="AT221" s="38" t="s">
        <v>1973</v>
      </c>
      <c r="AU221" s="38" t="s">
        <v>2604</v>
      </c>
      <c r="AV221" s="38" t="s">
        <v>3278</v>
      </c>
      <c r="AW221" s="38" t="s">
        <v>61</v>
      </c>
      <c r="AX221" s="38" t="s">
        <v>63</v>
      </c>
      <c r="AY221" s="39" t="s">
        <v>3279</v>
      </c>
      <c r="AZ221" s="38" t="s">
        <v>3280</v>
      </c>
      <c r="BA221" s="39" t="s">
        <v>3281</v>
      </c>
      <c r="BB221" s="38" t="s">
        <v>196</v>
      </c>
      <c r="BC221" s="38" t="s">
        <v>197</v>
      </c>
      <c r="BD221" s="38" t="s">
        <v>94</v>
      </c>
      <c r="BE221" s="38" t="s">
        <v>1978</v>
      </c>
      <c r="BF221" s="38" t="s">
        <v>64</v>
      </c>
      <c r="BG221" s="38" t="s">
        <v>61</v>
      </c>
      <c r="BH221" s="38" t="s">
        <v>648</v>
      </c>
    </row>
    <row r="222" spans="2:60" x14ac:dyDescent="0.3">
      <c r="B222" s="55">
        <f t="shared" si="63"/>
        <v>218</v>
      </c>
      <c r="C222" s="55" t="str">
        <f t="shared" si="64"/>
        <v>NRT</v>
      </c>
      <c r="D222" s="55" t="str">
        <f t="shared" si="61"/>
        <v>2025-09-09</v>
      </c>
      <c r="E222" s="55" t="str">
        <f t="shared" si="71"/>
        <v>82020038082</v>
      </c>
      <c r="F222" s="55" t="str">
        <f t="shared" si="72"/>
        <v>PJP029496115</v>
      </c>
      <c r="G222" s="53" t="str">
        <f t="shared" si="73"/>
        <v>박보경</v>
      </c>
      <c r="H222" s="53" t="str">
        <f t="shared" si="74"/>
        <v>목록(Manifest)</v>
      </c>
      <c r="I222" s="62">
        <f t="shared" si="75"/>
        <v>100.08</v>
      </c>
      <c r="J222" s="53" t="str">
        <f t="shared" si="65"/>
        <v>BRCH USA_JAVIS</v>
      </c>
      <c r="K222" s="55">
        <f t="shared" si="76"/>
        <v>1</v>
      </c>
      <c r="L222" s="54">
        <f t="shared" si="77"/>
        <v>2.6</v>
      </c>
      <c r="M222" s="54">
        <f t="shared" si="78"/>
        <v>2.4</v>
      </c>
      <c r="N222" s="54">
        <f t="shared" si="79"/>
        <v>2.6</v>
      </c>
      <c r="O222" s="54">
        <f t="shared" si="66"/>
        <v>3</v>
      </c>
      <c r="P222" s="55" t="str">
        <f t="shared" si="67"/>
        <v>516284379612</v>
      </c>
      <c r="Q222" s="70">
        <f t="shared" si="68"/>
        <v>11560</v>
      </c>
      <c r="R222" s="58">
        <v>0</v>
      </c>
      <c r="S222" s="57">
        <f t="shared" si="62"/>
        <v>0</v>
      </c>
      <c r="T222" s="58">
        <v>0</v>
      </c>
      <c r="U222" s="58">
        <f>(IF(VLOOKUP(VLOOKUP(AN222,MAPPING!$B$16:$D$21,2,1),MAPPING!$C$16:$E$21,2,0)=7000,0,VLOOKUP(VLOOKUP(AN222,MAPPING!$B$16:$D$21,2,1),MAPPING!$C$16:$E$21,2,0)))</f>
        <v>0</v>
      </c>
      <c r="V222" s="58">
        <f>(K222*VLOOKUP(N222/K222,MAPPING!$B$23:$D$30,3,10))</f>
        <v>500</v>
      </c>
      <c r="W222" s="58">
        <f t="shared" si="69"/>
        <v>0</v>
      </c>
      <c r="X222" s="58">
        <f t="shared" si="70"/>
        <v>12060</v>
      </c>
      <c r="Y222" s="116">
        <f>ROUND(SUM(Q222:W222)/INVOICE!$I$5,2)</f>
        <v>8.65</v>
      </c>
      <c r="AA222" s="38" t="s">
        <v>3127</v>
      </c>
      <c r="AB222" s="38" t="s">
        <v>93</v>
      </c>
      <c r="AC222" s="38" t="s">
        <v>3128</v>
      </c>
      <c r="AD222" s="38" t="s">
        <v>3282</v>
      </c>
      <c r="AE222" s="38" t="s">
        <v>3283</v>
      </c>
      <c r="AF222" s="38" t="s">
        <v>3284</v>
      </c>
      <c r="AG222" s="38" t="s">
        <v>3285</v>
      </c>
      <c r="AH222" s="38" t="s">
        <v>61</v>
      </c>
      <c r="AI222" s="38">
        <v>1</v>
      </c>
      <c r="AJ222" s="38">
        <v>2.6</v>
      </c>
      <c r="AK222" s="38">
        <v>2.4</v>
      </c>
      <c r="AL222" s="38">
        <v>2.6</v>
      </c>
      <c r="AM222" s="38" t="s">
        <v>204</v>
      </c>
      <c r="AN222" s="38">
        <v>100.08</v>
      </c>
      <c r="AO222" s="38" t="s">
        <v>62</v>
      </c>
      <c r="AP222" s="38" t="s">
        <v>62</v>
      </c>
      <c r="AQ222" s="38" t="s">
        <v>62</v>
      </c>
      <c r="AR222" s="38" t="s">
        <v>62</v>
      </c>
      <c r="AS222" s="38" t="s">
        <v>62</v>
      </c>
      <c r="AT222" s="38" t="s">
        <v>1973</v>
      </c>
      <c r="AU222" s="38" t="s">
        <v>2604</v>
      </c>
      <c r="AV222" s="38" t="s">
        <v>3286</v>
      </c>
      <c r="AW222" s="38" t="s">
        <v>61</v>
      </c>
      <c r="AX222" s="38" t="s">
        <v>63</v>
      </c>
      <c r="AY222" s="39" t="s">
        <v>3287</v>
      </c>
      <c r="AZ222" s="38" t="s">
        <v>3288</v>
      </c>
      <c r="BA222" s="39" t="s">
        <v>3289</v>
      </c>
      <c r="BB222" s="38" t="s">
        <v>196</v>
      </c>
      <c r="BC222" s="38" t="s">
        <v>197</v>
      </c>
      <c r="BD222" s="38" t="s">
        <v>94</v>
      </c>
      <c r="BE222" s="38" t="s">
        <v>1978</v>
      </c>
      <c r="BF222" s="38" t="s">
        <v>64</v>
      </c>
      <c r="BG222" s="38" t="s">
        <v>61</v>
      </c>
      <c r="BH222" s="38" t="s">
        <v>648</v>
      </c>
    </row>
    <row r="223" spans="2:60" x14ac:dyDescent="0.3">
      <c r="B223" s="55">
        <f t="shared" si="63"/>
        <v>219</v>
      </c>
      <c r="C223" s="55" t="str">
        <f t="shared" si="64"/>
        <v>NRT</v>
      </c>
      <c r="D223" s="55" t="str">
        <f t="shared" si="61"/>
        <v>2025-09-09</v>
      </c>
      <c r="E223" s="55" t="str">
        <f t="shared" si="71"/>
        <v>82020038082</v>
      </c>
      <c r="F223" s="55" t="str">
        <f t="shared" si="72"/>
        <v>PJP029496127</v>
      </c>
      <c r="G223" s="53" t="str">
        <f t="shared" si="73"/>
        <v>김우준</v>
      </c>
      <c r="H223" s="53" t="str">
        <f t="shared" si="74"/>
        <v>목록(Manifest)</v>
      </c>
      <c r="I223" s="62">
        <f t="shared" si="75"/>
        <v>32.44</v>
      </c>
      <c r="J223" s="53" t="str">
        <f t="shared" si="65"/>
        <v>BRCH USA_JAVIS</v>
      </c>
      <c r="K223" s="55">
        <f t="shared" si="76"/>
        <v>1</v>
      </c>
      <c r="L223" s="54">
        <f t="shared" si="77"/>
        <v>0.15</v>
      </c>
      <c r="M223" s="54">
        <f t="shared" si="78"/>
        <v>0.3</v>
      </c>
      <c r="N223" s="54">
        <f t="shared" si="79"/>
        <v>0.3</v>
      </c>
      <c r="O223" s="54">
        <f t="shared" si="66"/>
        <v>0.5</v>
      </c>
      <c r="P223" s="55" t="str">
        <f t="shared" si="67"/>
        <v>516284379730</v>
      </c>
      <c r="Q223" s="70">
        <f t="shared" si="68"/>
        <v>6510</v>
      </c>
      <c r="R223" s="58">
        <v>0</v>
      </c>
      <c r="S223" s="57">
        <f t="shared" si="62"/>
        <v>0</v>
      </c>
      <c r="T223" s="58">
        <v>0</v>
      </c>
      <c r="U223" s="58">
        <f>(IF(VLOOKUP(VLOOKUP(AN223,MAPPING!$B$16:$D$21,2,1),MAPPING!$C$16:$E$21,2,0)=7000,0,VLOOKUP(VLOOKUP(AN223,MAPPING!$B$16:$D$21,2,1),MAPPING!$C$16:$E$21,2,0)))</f>
        <v>0</v>
      </c>
      <c r="V223" s="58">
        <f>(K223*VLOOKUP(N223/K223,MAPPING!$B$23:$D$30,3,10))</f>
        <v>0</v>
      </c>
      <c r="W223" s="58">
        <f t="shared" si="69"/>
        <v>0</v>
      </c>
      <c r="X223" s="58">
        <f t="shared" si="70"/>
        <v>6510</v>
      </c>
      <c r="Y223" s="116">
        <f>ROUND(SUM(Q223:W223)/INVOICE!$I$5,2)</f>
        <v>4.67</v>
      </c>
      <c r="AA223" s="38" t="s">
        <v>3127</v>
      </c>
      <c r="AB223" s="38" t="s">
        <v>93</v>
      </c>
      <c r="AC223" s="38" t="s">
        <v>3128</v>
      </c>
      <c r="AD223" s="38" t="s">
        <v>3290</v>
      </c>
      <c r="AE223" s="38" t="s">
        <v>3291</v>
      </c>
      <c r="AF223" s="38" t="s">
        <v>3292</v>
      </c>
      <c r="AG223" s="38" t="s">
        <v>3293</v>
      </c>
      <c r="AH223" s="38" t="s">
        <v>61</v>
      </c>
      <c r="AI223" s="38">
        <v>1</v>
      </c>
      <c r="AJ223" s="38">
        <v>0.15</v>
      </c>
      <c r="AK223" s="38">
        <v>0.3</v>
      </c>
      <c r="AL223" s="38">
        <v>0.3</v>
      </c>
      <c r="AM223" s="38" t="s">
        <v>204</v>
      </c>
      <c r="AN223" s="38">
        <v>32.44</v>
      </c>
      <c r="AO223" s="38" t="s">
        <v>62</v>
      </c>
      <c r="AP223" s="38" t="s">
        <v>62</v>
      </c>
      <c r="AQ223" s="38" t="s">
        <v>62</v>
      </c>
      <c r="AR223" s="38" t="s">
        <v>62</v>
      </c>
      <c r="AS223" s="38" t="s">
        <v>62</v>
      </c>
      <c r="AT223" s="38" t="s">
        <v>1973</v>
      </c>
      <c r="AU223" s="38" t="s">
        <v>2604</v>
      </c>
      <c r="AV223" s="38" t="s">
        <v>3200</v>
      </c>
      <c r="AW223" s="38" t="s">
        <v>61</v>
      </c>
      <c r="AX223" s="38" t="s">
        <v>63</v>
      </c>
      <c r="AY223" s="39" t="s">
        <v>3294</v>
      </c>
      <c r="AZ223" s="38" t="s">
        <v>3295</v>
      </c>
      <c r="BA223" s="39" t="s">
        <v>3296</v>
      </c>
      <c r="BB223" s="38" t="s">
        <v>196</v>
      </c>
      <c r="BC223" s="38" t="s">
        <v>197</v>
      </c>
      <c r="BD223" s="38" t="s">
        <v>94</v>
      </c>
      <c r="BE223" s="38" t="s">
        <v>1978</v>
      </c>
      <c r="BF223" s="38" t="s">
        <v>64</v>
      </c>
      <c r="BG223" s="38" t="s">
        <v>61</v>
      </c>
      <c r="BH223" s="38" t="s">
        <v>648</v>
      </c>
    </row>
    <row r="224" spans="2:60" x14ac:dyDescent="0.3">
      <c r="B224" s="55">
        <f t="shared" si="63"/>
        <v>220</v>
      </c>
      <c r="C224" s="55" t="str">
        <f t="shared" si="64"/>
        <v>NRT</v>
      </c>
      <c r="D224" s="55" t="str">
        <f t="shared" si="61"/>
        <v>2025-09-09</v>
      </c>
      <c r="E224" s="55" t="str">
        <f t="shared" si="71"/>
        <v>82020038082</v>
      </c>
      <c r="F224" s="55" t="str">
        <f t="shared" si="72"/>
        <v>PJP029496135</v>
      </c>
      <c r="G224" s="53" t="str">
        <f t="shared" si="73"/>
        <v>김호선</v>
      </c>
      <c r="H224" s="53" t="str">
        <f t="shared" si="74"/>
        <v>간이(Simple)</v>
      </c>
      <c r="I224" s="62">
        <f t="shared" si="75"/>
        <v>380.73</v>
      </c>
      <c r="J224" s="53" t="str">
        <f t="shared" si="65"/>
        <v>BRCH USA_JAVIS</v>
      </c>
      <c r="K224" s="55">
        <f t="shared" si="76"/>
        <v>1</v>
      </c>
      <c r="L224" s="54">
        <f t="shared" si="77"/>
        <v>3.15</v>
      </c>
      <c r="M224" s="54">
        <f t="shared" si="78"/>
        <v>6.3</v>
      </c>
      <c r="N224" s="54">
        <f t="shared" si="79"/>
        <v>6.5</v>
      </c>
      <c r="O224" s="54">
        <f t="shared" si="66"/>
        <v>3.5</v>
      </c>
      <c r="P224" s="55" t="str">
        <f t="shared" si="67"/>
        <v>516284379811</v>
      </c>
      <c r="Q224" s="70">
        <f t="shared" si="68"/>
        <v>12570</v>
      </c>
      <c r="R224" s="58">
        <v>0</v>
      </c>
      <c r="S224" s="57">
        <f t="shared" si="62"/>
        <v>0</v>
      </c>
      <c r="T224" s="58">
        <v>0</v>
      </c>
      <c r="U224" s="58">
        <f>(IF(VLOOKUP(VLOOKUP(AN224,MAPPING!$B$16:$D$21,2,1),MAPPING!$C$16:$E$21,2,0)=7000,0,VLOOKUP(VLOOKUP(AN224,MAPPING!$B$16:$D$21,2,1),MAPPING!$C$16:$E$21,2,0)))</f>
        <v>0</v>
      </c>
      <c r="V224" s="58">
        <f>(K224*VLOOKUP(N224/K224,MAPPING!$B$23:$D$30,3,10))</f>
        <v>1000</v>
      </c>
      <c r="W224" s="58">
        <f t="shared" si="69"/>
        <v>0</v>
      </c>
      <c r="X224" s="58">
        <f t="shared" si="70"/>
        <v>13570</v>
      </c>
      <c r="Y224" s="116">
        <f>ROUND(SUM(Q224:W224)/INVOICE!$I$5,2)</f>
        <v>9.73</v>
      </c>
      <c r="AA224" s="38" t="s">
        <v>3127</v>
      </c>
      <c r="AB224" s="38" t="s">
        <v>93</v>
      </c>
      <c r="AC224" s="38" t="s">
        <v>3128</v>
      </c>
      <c r="AD224" s="38" t="s">
        <v>3297</v>
      </c>
      <c r="AE224" s="38" t="s">
        <v>3298</v>
      </c>
      <c r="AF224" s="38" t="s">
        <v>3299</v>
      </c>
      <c r="AG224" s="38" t="s">
        <v>3300</v>
      </c>
      <c r="AH224" s="38" t="s">
        <v>156</v>
      </c>
      <c r="AI224" s="38">
        <v>1</v>
      </c>
      <c r="AJ224" s="38">
        <v>3.15</v>
      </c>
      <c r="AK224" s="38">
        <v>6.3</v>
      </c>
      <c r="AL224" s="38">
        <v>6.5</v>
      </c>
      <c r="AM224" s="38" t="s">
        <v>65</v>
      </c>
      <c r="AN224" s="38">
        <v>380.73</v>
      </c>
      <c r="AO224" s="38" t="s">
        <v>62</v>
      </c>
      <c r="AP224" s="38" t="s">
        <v>62</v>
      </c>
      <c r="AQ224" s="38" t="s">
        <v>62</v>
      </c>
      <c r="AR224" s="38" t="s">
        <v>62</v>
      </c>
      <c r="AS224" s="38" t="s">
        <v>62</v>
      </c>
      <c r="AT224" s="38" t="s">
        <v>1973</v>
      </c>
      <c r="AU224" s="38" t="s">
        <v>2604</v>
      </c>
      <c r="AV224" s="38" t="s">
        <v>3301</v>
      </c>
      <c r="AW224" s="38" t="s">
        <v>61</v>
      </c>
      <c r="AX224" s="38" t="s">
        <v>63</v>
      </c>
      <c r="AY224" s="39" t="s">
        <v>3302</v>
      </c>
      <c r="AZ224" s="38" t="s">
        <v>3303</v>
      </c>
      <c r="BA224" s="39" t="s">
        <v>3304</v>
      </c>
      <c r="BB224" s="38" t="s">
        <v>196</v>
      </c>
      <c r="BC224" s="38" t="s">
        <v>197</v>
      </c>
      <c r="BD224" s="38" t="s">
        <v>94</v>
      </c>
      <c r="BE224" s="38" t="s">
        <v>1978</v>
      </c>
      <c r="BF224" s="38" t="s">
        <v>64</v>
      </c>
      <c r="BG224" s="38" t="s">
        <v>61</v>
      </c>
      <c r="BH224" s="38" t="s">
        <v>648</v>
      </c>
    </row>
    <row r="225" spans="2:60" x14ac:dyDescent="0.3">
      <c r="B225" s="55">
        <f t="shared" si="63"/>
        <v>221</v>
      </c>
      <c r="C225" s="55" t="str">
        <f t="shared" si="64"/>
        <v>NRT</v>
      </c>
      <c r="D225" s="55" t="str">
        <f t="shared" si="61"/>
        <v>2025-09-09</v>
      </c>
      <c r="E225" s="55" t="str">
        <f t="shared" si="71"/>
        <v>82020038082</v>
      </c>
      <c r="F225" s="55" t="str">
        <f t="shared" si="72"/>
        <v>PJP029496145</v>
      </c>
      <c r="G225" s="53" t="str">
        <f t="shared" si="73"/>
        <v>한미소</v>
      </c>
      <c r="H225" s="53" t="str">
        <f t="shared" si="74"/>
        <v>목록(Manifest)</v>
      </c>
      <c r="I225" s="62">
        <f t="shared" si="75"/>
        <v>28.05</v>
      </c>
      <c r="J225" s="53" t="str">
        <f t="shared" si="65"/>
        <v>BRCH USA_JAVIS</v>
      </c>
      <c r="K225" s="55">
        <f t="shared" si="76"/>
        <v>1</v>
      </c>
      <c r="L225" s="54">
        <f t="shared" si="77"/>
        <v>0.1</v>
      </c>
      <c r="M225" s="54">
        <f t="shared" si="78"/>
        <v>0.2</v>
      </c>
      <c r="N225" s="54">
        <f t="shared" si="79"/>
        <v>0.2</v>
      </c>
      <c r="O225" s="54">
        <f t="shared" si="66"/>
        <v>0.5</v>
      </c>
      <c r="P225" s="55" t="str">
        <f t="shared" si="67"/>
        <v>516284379914</v>
      </c>
      <c r="Q225" s="70">
        <f t="shared" si="68"/>
        <v>6510</v>
      </c>
      <c r="R225" s="58">
        <v>0</v>
      </c>
      <c r="S225" s="57">
        <f t="shared" si="62"/>
        <v>0</v>
      </c>
      <c r="T225" s="58">
        <v>0</v>
      </c>
      <c r="U225" s="58">
        <f>(IF(VLOOKUP(VLOOKUP(AN225,MAPPING!$B$16:$D$21,2,1),MAPPING!$C$16:$E$21,2,0)=7000,0,VLOOKUP(VLOOKUP(AN225,MAPPING!$B$16:$D$21,2,1),MAPPING!$C$16:$E$21,2,0)))</f>
        <v>0</v>
      </c>
      <c r="V225" s="58">
        <f>(K225*VLOOKUP(N225/K225,MAPPING!$B$23:$D$30,3,10))</f>
        <v>0</v>
      </c>
      <c r="W225" s="58">
        <f t="shared" si="69"/>
        <v>0</v>
      </c>
      <c r="X225" s="58">
        <f t="shared" si="70"/>
        <v>6510</v>
      </c>
      <c r="Y225" s="116">
        <f>ROUND(SUM(Q225:W225)/INVOICE!$I$5,2)</f>
        <v>4.67</v>
      </c>
      <c r="AA225" s="38" t="s">
        <v>3127</v>
      </c>
      <c r="AB225" s="38" t="s">
        <v>93</v>
      </c>
      <c r="AC225" s="38" t="s">
        <v>3128</v>
      </c>
      <c r="AD225" s="38" t="s">
        <v>3305</v>
      </c>
      <c r="AE225" s="38" t="s">
        <v>3068</v>
      </c>
      <c r="AF225" s="38" t="s">
        <v>3069</v>
      </c>
      <c r="AG225" s="38" t="s">
        <v>3070</v>
      </c>
      <c r="AH225" s="38" t="s">
        <v>61</v>
      </c>
      <c r="AI225" s="38">
        <v>1</v>
      </c>
      <c r="AJ225" s="38">
        <v>0.1</v>
      </c>
      <c r="AK225" s="38">
        <v>0.2</v>
      </c>
      <c r="AL225" s="38">
        <v>0.2</v>
      </c>
      <c r="AM225" s="38" t="s">
        <v>204</v>
      </c>
      <c r="AN225" s="38">
        <v>28.05</v>
      </c>
      <c r="AO225" s="38" t="s">
        <v>62</v>
      </c>
      <c r="AP225" s="38" t="s">
        <v>62</v>
      </c>
      <c r="AQ225" s="38" t="s">
        <v>62</v>
      </c>
      <c r="AR225" s="38" t="s">
        <v>62</v>
      </c>
      <c r="AS225" s="38" t="s">
        <v>62</v>
      </c>
      <c r="AT225" s="38" t="s">
        <v>1973</v>
      </c>
      <c r="AU225" s="38" t="s">
        <v>2604</v>
      </c>
      <c r="AV225" s="38" t="s">
        <v>3306</v>
      </c>
      <c r="AW225" s="38" t="s">
        <v>61</v>
      </c>
      <c r="AX225" s="38" t="s">
        <v>63</v>
      </c>
      <c r="AY225" s="39" t="s">
        <v>3307</v>
      </c>
      <c r="AZ225" s="38" t="s">
        <v>3308</v>
      </c>
      <c r="BA225" s="39" t="s">
        <v>3309</v>
      </c>
      <c r="BB225" s="38" t="s">
        <v>196</v>
      </c>
      <c r="BC225" s="38" t="s">
        <v>197</v>
      </c>
      <c r="BD225" s="38" t="s">
        <v>94</v>
      </c>
      <c r="BE225" s="38" t="s">
        <v>1978</v>
      </c>
      <c r="BF225" s="38" t="s">
        <v>64</v>
      </c>
      <c r="BG225" s="38" t="s">
        <v>61</v>
      </c>
      <c r="BH225" s="38" t="s">
        <v>648</v>
      </c>
    </row>
    <row r="226" spans="2:60" x14ac:dyDescent="0.3">
      <c r="B226" s="55">
        <f t="shared" si="63"/>
        <v>222</v>
      </c>
      <c r="C226" s="55" t="str">
        <f t="shared" si="64"/>
        <v>NRT</v>
      </c>
      <c r="D226" s="55" t="str">
        <f t="shared" si="61"/>
        <v>2025-09-09</v>
      </c>
      <c r="E226" s="55" t="str">
        <f t="shared" si="71"/>
        <v>82020038082</v>
      </c>
      <c r="F226" s="55" t="str">
        <f t="shared" si="72"/>
        <v>PJP029496153</v>
      </c>
      <c r="G226" s="53" t="str">
        <f t="shared" si="73"/>
        <v>조주연</v>
      </c>
      <c r="H226" s="53" t="str">
        <f t="shared" si="74"/>
        <v>목록(Manifest)</v>
      </c>
      <c r="I226" s="62">
        <f t="shared" si="75"/>
        <v>22.96</v>
      </c>
      <c r="J226" s="53" t="str">
        <f t="shared" si="65"/>
        <v>BRCH USA_JAVIS</v>
      </c>
      <c r="K226" s="55">
        <f t="shared" si="76"/>
        <v>1</v>
      </c>
      <c r="L226" s="54">
        <f t="shared" si="77"/>
        <v>0.25</v>
      </c>
      <c r="M226" s="54">
        <f t="shared" si="78"/>
        <v>1.2</v>
      </c>
      <c r="N226" s="54">
        <f t="shared" si="79"/>
        <v>1.2</v>
      </c>
      <c r="O226" s="54">
        <f t="shared" si="66"/>
        <v>0.5</v>
      </c>
      <c r="P226" s="55" t="str">
        <f t="shared" si="67"/>
        <v>516284379995</v>
      </c>
      <c r="Q226" s="70">
        <f t="shared" si="68"/>
        <v>6510</v>
      </c>
      <c r="R226" s="58">
        <v>0</v>
      </c>
      <c r="S226" s="57">
        <f t="shared" si="62"/>
        <v>0</v>
      </c>
      <c r="T226" s="58">
        <v>0</v>
      </c>
      <c r="U226" s="58">
        <f>(IF(VLOOKUP(VLOOKUP(AN226,MAPPING!$B$16:$D$21,2,1),MAPPING!$C$16:$E$21,2,0)=7000,0,VLOOKUP(VLOOKUP(AN226,MAPPING!$B$16:$D$21,2,1),MAPPING!$C$16:$E$21,2,0)))</f>
        <v>0</v>
      </c>
      <c r="V226" s="58">
        <f>(K226*VLOOKUP(N226/K226,MAPPING!$B$23:$D$30,3,10))</f>
        <v>0</v>
      </c>
      <c r="W226" s="58">
        <f t="shared" si="69"/>
        <v>0</v>
      </c>
      <c r="X226" s="58">
        <f t="shared" si="70"/>
        <v>6510</v>
      </c>
      <c r="Y226" s="116">
        <f>ROUND(SUM(Q226:W226)/INVOICE!$I$5,2)</f>
        <v>4.67</v>
      </c>
      <c r="AA226" s="38" t="s">
        <v>3127</v>
      </c>
      <c r="AB226" s="38" t="s">
        <v>93</v>
      </c>
      <c r="AC226" s="38" t="s">
        <v>3128</v>
      </c>
      <c r="AD226" s="38" t="s">
        <v>3310</v>
      </c>
      <c r="AE226" s="38" t="s">
        <v>3311</v>
      </c>
      <c r="AF226" s="38" t="s">
        <v>3312</v>
      </c>
      <c r="AG226" s="38" t="s">
        <v>3313</v>
      </c>
      <c r="AH226" s="38" t="s">
        <v>61</v>
      </c>
      <c r="AI226" s="38">
        <v>1</v>
      </c>
      <c r="AJ226" s="38">
        <v>0.25</v>
      </c>
      <c r="AK226" s="38">
        <v>1.2</v>
      </c>
      <c r="AL226" s="38">
        <v>1.2</v>
      </c>
      <c r="AM226" s="38" t="s">
        <v>204</v>
      </c>
      <c r="AN226" s="38">
        <v>22.96</v>
      </c>
      <c r="AO226" s="38" t="s">
        <v>62</v>
      </c>
      <c r="AP226" s="38" t="s">
        <v>62</v>
      </c>
      <c r="AQ226" s="38" t="s">
        <v>62</v>
      </c>
      <c r="AR226" s="38" t="s">
        <v>62</v>
      </c>
      <c r="AS226" s="38" t="s">
        <v>62</v>
      </c>
      <c r="AT226" s="38" t="s">
        <v>1973</v>
      </c>
      <c r="AU226" s="38" t="s">
        <v>2604</v>
      </c>
      <c r="AV226" s="38" t="s">
        <v>3314</v>
      </c>
      <c r="AW226" s="38" t="s">
        <v>61</v>
      </c>
      <c r="AX226" s="38" t="s">
        <v>63</v>
      </c>
      <c r="AY226" s="39" t="s">
        <v>3315</v>
      </c>
      <c r="AZ226" s="38" t="s">
        <v>3316</v>
      </c>
      <c r="BA226" s="39" t="s">
        <v>3317</v>
      </c>
      <c r="BB226" s="38" t="s">
        <v>196</v>
      </c>
      <c r="BC226" s="38" t="s">
        <v>197</v>
      </c>
      <c r="BD226" s="38" t="s">
        <v>94</v>
      </c>
      <c r="BE226" s="38" t="s">
        <v>1978</v>
      </c>
      <c r="BF226" s="38" t="s">
        <v>64</v>
      </c>
      <c r="BG226" s="38" t="s">
        <v>61</v>
      </c>
      <c r="BH226" s="38" t="s">
        <v>648</v>
      </c>
    </row>
    <row r="227" spans="2:60" x14ac:dyDescent="0.3">
      <c r="B227" s="55">
        <f t="shared" si="63"/>
        <v>223</v>
      </c>
      <c r="C227" s="55" t="str">
        <f t="shared" si="64"/>
        <v>NRT</v>
      </c>
      <c r="D227" s="55" t="str">
        <f t="shared" si="61"/>
        <v>2025-09-09</v>
      </c>
      <c r="E227" s="55" t="str">
        <f t="shared" si="71"/>
        <v>82020038082</v>
      </c>
      <c r="F227" s="55" t="str">
        <f t="shared" si="72"/>
        <v>PJP029496154</v>
      </c>
      <c r="G227" s="53" t="str">
        <f t="shared" si="73"/>
        <v>조주연</v>
      </c>
      <c r="H227" s="53" t="str">
        <f t="shared" si="74"/>
        <v>목록(Manifest)</v>
      </c>
      <c r="I227" s="62">
        <f t="shared" si="75"/>
        <v>22.84</v>
      </c>
      <c r="J227" s="53" t="str">
        <f t="shared" si="65"/>
        <v>BRCH USA_JAVIS</v>
      </c>
      <c r="K227" s="55">
        <f t="shared" si="76"/>
        <v>1</v>
      </c>
      <c r="L227" s="54">
        <f t="shared" si="77"/>
        <v>0.25</v>
      </c>
      <c r="M227" s="54">
        <f t="shared" si="78"/>
        <v>1.2</v>
      </c>
      <c r="N227" s="54">
        <f t="shared" si="79"/>
        <v>1.2</v>
      </c>
      <c r="O227" s="54">
        <f t="shared" si="66"/>
        <v>0.5</v>
      </c>
      <c r="P227" s="55" t="str">
        <f t="shared" si="67"/>
        <v>516284380006</v>
      </c>
      <c r="Q227" s="70">
        <f t="shared" si="68"/>
        <v>6510</v>
      </c>
      <c r="R227" s="58">
        <v>0</v>
      </c>
      <c r="S227" s="57">
        <f t="shared" si="62"/>
        <v>0</v>
      </c>
      <c r="T227" s="58">
        <v>0</v>
      </c>
      <c r="U227" s="58">
        <f>(IF(VLOOKUP(VLOOKUP(AN227,MAPPING!$B$16:$D$21,2,1),MAPPING!$C$16:$E$21,2,0)=7000,0,VLOOKUP(VLOOKUP(AN227,MAPPING!$B$16:$D$21,2,1),MAPPING!$C$16:$E$21,2,0)))</f>
        <v>0</v>
      </c>
      <c r="V227" s="58">
        <f>(K227*VLOOKUP(N227/K227,MAPPING!$B$23:$D$30,3,10))</f>
        <v>0</v>
      </c>
      <c r="W227" s="58">
        <f t="shared" si="69"/>
        <v>0</v>
      </c>
      <c r="X227" s="58">
        <f t="shared" si="70"/>
        <v>6510</v>
      </c>
      <c r="Y227" s="116">
        <f>ROUND(SUM(Q227:W227)/INVOICE!$I$5,2)</f>
        <v>4.67</v>
      </c>
      <c r="AA227" s="38" t="s">
        <v>3127</v>
      </c>
      <c r="AB227" s="38" t="s">
        <v>93</v>
      </c>
      <c r="AC227" s="38" t="s">
        <v>3128</v>
      </c>
      <c r="AD227" s="38" t="s">
        <v>3318</v>
      </c>
      <c r="AE227" s="38" t="s">
        <v>3311</v>
      </c>
      <c r="AF227" s="38" t="s">
        <v>3312</v>
      </c>
      <c r="AG227" s="38" t="s">
        <v>3313</v>
      </c>
      <c r="AH227" s="38" t="s">
        <v>61</v>
      </c>
      <c r="AI227" s="38">
        <v>1</v>
      </c>
      <c r="AJ227" s="38">
        <v>0.25</v>
      </c>
      <c r="AK227" s="38">
        <v>1.2</v>
      </c>
      <c r="AL227" s="38">
        <v>1.2</v>
      </c>
      <c r="AM227" s="38" t="s">
        <v>204</v>
      </c>
      <c r="AN227" s="38">
        <v>22.84</v>
      </c>
      <c r="AO227" s="38" t="s">
        <v>62</v>
      </c>
      <c r="AP227" s="38" t="s">
        <v>62</v>
      </c>
      <c r="AQ227" s="38" t="s">
        <v>62</v>
      </c>
      <c r="AR227" s="38" t="s">
        <v>62</v>
      </c>
      <c r="AS227" s="38" t="s">
        <v>62</v>
      </c>
      <c r="AT227" s="38" t="s">
        <v>1973</v>
      </c>
      <c r="AU227" s="38" t="s">
        <v>2604</v>
      </c>
      <c r="AV227" s="38" t="s">
        <v>3314</v>
      </c>
      <c r="AW227" s="38" t="s">
        <v>61</v>
      </c>
      <c r="AX227" s="38" t="s">
        <v>63</v>
      </c>
      <c r="AY227" s="39" t="s">
        <v>3319</v>
      </c>
      <c r="AZ227" s="38" t="s">
        <v>3320</v>
      </c>
      <c r="BA227" s="39" t="s">
        <v>3321</v>
      </c>
      <c r="BB227" s="38" t="s">
        <v>196</v>
      </c>
      <c r="BC227" s="38" t="s">
        <v>197</v>
      </c>
      <c r="BD227" s="38" t="s">
        <v>94</v>
      </c>
      <c r="BE227" s="38" t="s">
        <v>1978</v>
      </c>
      <c r="BF227" s="38" t="s">
        <v>64</v>
      </c>
      <c r="BG227" s="38" t="s">
        <v>61</v>
      </c>
      <c r="BH227" s="38" t="s">
        <v>648</v>
      </c>
    </row>
    <row r="228" spans="2:60" x14ac:dyDescent="0.3">
      <c r="B228" s="55">
        <f t="shared" si="63"/>
        <v>224</v>
      </c>
      <c r="C228" s="55" t="str">
        <f t="shared" si="64"/>
        <v>NRT</v>
      </c>
      <c r="D228" s="55" t="str">
        <f t="shared" si="61"/>
        <v>2025-09-09</v>
      </c>
      <c r="E228" s="55" t="str">
        <f t="shared" si="71"/>
        <v>82020038082</v>
      </c>
      <c r="F228" s="55" t="str">
        <f t="shared" si="72"/>
        <v>PJP029496164</v>
      </c>
      <c r="G228" s="53" t="str">
        <f t="shared" si="73"/>
        <v>황영수</v>
      </c>
      <c r="H228" s="53" t="str">
        <f t="shared" si="74"/>
        <v>일반(목록배제,Normal-Manifest Exception)</v>
      </c>
      <c r="I228" s="62">
        <f t="shared" si="75"/>
        <v>14.59</v>
      </c>
      <c r="J228" s="53" t="str">
        <f t="shared" si="65"/>
        <v>BRCH USA_JAVIS</v>
      </c>
      <c r="K228" s="55">
        <f t="shared" si="76"/>
        <v>1</v>
      </c>
      <c r="L228" s="54">
        <f t="shared" si="77"/>
        <v>1.25</v>
      </c>
      <c r="M228" s="54">
        <f t="shared" si="78"/>
        <v>0.9</v>
      </c>
      <c r="N228" s="54">
        <f t="shared" si="79"/>
        <v>1.3</v>
      </c>
      <c r="O228" s="54">
        <f t="shared" si="66"/>
        <v>1.5</v>
      </c>
      <c r="P228" s="55" t="str">
        <f t="shared" si="67"/>
        <v>516284380102</v>
      </c>
      <c r="Q228" s="70">
        <f t="shared" si="68"/>
        <v>8530</v>
      </c>
      <c r="R228" s="58">
        <v>0</v>
      </c>
      <c r="S228" s="57">
        <f t="shared" si="62"/>
        <v>0</v>
      </c>
      <c r="T228" s="58">
        <v>0</v>
      </c>
      <c r="U228" s="58">
        <f>(IF(VLOOKUP(VLOOKUP(AN228,MAPPING!$B$16:$D$21,2,1),MAPPING!$C$16:$E$21,2,0)=7000,0,VLOOKUP(VLOOKUP(AN228,MAPPING!$B$16:$D$21,2,1),MAPPING!$C$16:$E$21,2,0)))</f>
        <v>0</v>
      </c>
      <c r="V228" s="58">
        <f>(K228*VLOOKUP(N228/K228,MAPPING!$B$23:$D$30,3,10))</f>
        <v>0</v>
      </c>
      <c r="W228" s="58">
        <f t="shared" si="69"/>
        <v>0</v>
      </c>
      <c r="X228" s="58">
        <f t="shared" si="70"/>
        <v>8530</v>
      </c>
      <c r="Y228" s="116">
        <f>ROUND(SUM(Q228:W228)/INVOICE!$I$5,2)</f>
        <v>6.12</v>
      </c>
      <c r="AA228" s="38" t="s">
        <v>3127</v>
      </c>
      <c r="AB228" s="38" t="s">
        <v>93</v>
      </c>
      <c r="AC228" s="38" t="s">
        <v>3128</v>
      </c>
      <c r="AD228" s="38" t="s">
        <v>3322</v>
      </c>
      <c r="AE228" s="38" t="s">
        <v>3323</v>
      </c>
      <c r="AF228" s="38" t="s">
        <v>3324</v>
      </c>
      <c r="AG228" s="38" t="s">
        <v>3325</v>
      </c>
      <c r="AH228" s="38" t="s">
        <v>61</v>
      </c>
      <c r="AI228" s="38">
        <v>1</v>
      </c>
      <c r="AJ228" s="38">
        <v>1.25</v>
      </c>
      <c r="AK228" s="38">
        <v>0.9</v>
      </c>
      <c r="AL228" s="38">
        <v>1.3</v>
      </c>
      <c r="AM228" s="38" t="s">
        <v>66</v>
      </c>
      <c r="AN228" s="38">
        <v>14.59</v>
      </c>
      <c r="AO228" s="38" t="s">
        <v>62</v>
      </c>
      <c r="AP228" s="38" t="s">
        <v>62</v>
      </c>
      <c r="AQ228" s="38" t="s">
        <v>62</v>
      </c>
      <c r="AR228" s="38" t="s">
        <v>62</v>
      </c>
      <c r="AS228" s="38" t="s">
        <v>62</v>
      </c>
      <c r="AT228" s="38" t="s">
        <v>1973</v>
      </c>
      <c r="AU228" s="38" t="s">
        <v>2604</v>
      </c>
      <c r="AV228" s="38" t="s">
        <v>3270</v>
      </c>
      <c r="AW228" s="38" t="s">
        <v>61</v>
      </c>
      <c r="AX228" s="38" t="s">
        <v>63</v>
      </c>
      <c r="AY228" s="39" t="s">
        <v>3326</v>
      </c>
      <c r="AZ228" s="38" t="s">
        <v>3327</v>
      </c>
      <c r="BA228" s="39" t="s">
        <v>3328</v>
      </c>
      <c r="BB228" s="38" t="s">
        <v>196</v>
      </c>
      <c r="BC228" s="38" t="s">
        <v>197</v>
      </c>
      <c r="BD228" s="38" t="s">
        <v>94</v>
      </c>
      <c r="BE228" s="38" t="s">
        <v>1978</v>
      </c>
      <c r="BF228" s="38" t="s">
        <v>64</v>
      </c>
      <c r="BG228" s="38" t="s">
        <v>61</v>
      </c>
      <c r="BH228" s="38" t="s">
        <v>648</v>
      </c>
    </row>
    <row r="229" spans="2:60" x14ac:dyDescent="0.3">
      <c r="B229" s="55">
        <f t="shared" si="63"/>
        <v>225</v>
      </c>
      <c r="C229" s="55" t="str">
        <f t="shared" si="64"/>
        <v>NRT</v>
      </c>
      <c r="D229" s="55" t="str">
        <f t="shared" si="61"/>
        <v>2025-09-09</v>
      </c>
      <c r="E229" s="55" t="str">
        <f t="shared" si="71"/>
        <v>82020038082</v>
      </c>
      <c r="F229" s="55" t="str">
        <f t="shared" si="72"/>
        <v>PJP029496168</v>
      </c>
      <c r="G229" s="53" t="str">
        <f t="shared" si="73"/>
        <v>김용완</v>
      </c>
      <c r="H229" s="53" t="str">
        <f t="shared" si="74"/>
        <v>목록(Manifest)</v>
      </c>
      <c r="I229" s="62">
        <f t="shared" si="75"/>
        <v>36.840000000000003</v>
      </c>
      <c r="J229" s="53" t="str">
        <f t="shared" si="65"/>
        <v>BRCH USA_JAVIS</v>
      </c>
      <c r="K229" s="55">
        <f t="shared" si="76"/>
        <v>1</v>
      </c>
      <c r="L229" s="54">
        <f t="shared" si="77"/>
        <v>0.2</v>
      </c>
      <c r="M229" s="54">
        <f t="shared" si="78"/>
        <v>0.5</v>
      </c>
      <c r="N229" s="54">
        <f t="shared" si="79"/>
        <v>0.5</v>
      </c>
      <c r="O229" s="54">
        <f t="shared" si="66"/>
        <v>0.5</v>
      </c>
      <c r="P229" s="55" t="str">
        <f t="shared" si="67"/>
        <v>516284380146</v>
      </c>
      <c r="Q229" s="70">
        <f t="shared" si="68"/>
        <v>6510</v>
      </c>
      <c r="R229" s="58">
        <v>0</v>
      </c>
      <c r="S229" s="57">
        <f t="shared" si="62"/>
        <v>0</v>
      </c>
      <c r="T229" s="58">
        <v>0</v>
      </c>
      <c r="U229" s="58">
        <f>(IF(VLOOKUP(VLOOKUP(AN229,MAPPING!$B$16:$D$21,2,1),MAPPING!$C$16:$E$21,2,0)=7000,0,VLOOKUP(VLOOKUP(AN229,MAPPING!$B$16:$D$21,2,1),MAPPING!$C$16:$E$21,2,0)))</f>
        <v>0</v>
      </c>
      <c r="V229" s="58">
        <f>(K229*VLOOKUP(N229/K229,MAPPING!$B$23:$D$30,3,10))</f>
        <v>0</v>
      </c>
      <c r="W229" s="58">
        <f t="shared" si="69"/>
        <v>0</v>
      </c>
      <c r="X229" s="58">
        <f t="shared" si="70"/>
        <v>6510</v>
      </c>
      <c r="Y229" s="116">
        <f>ROUND(SUM(Q229:W229)/INVOICE!$I$5,2)</f>
        <v>4.67</v>
      </c>
      <c r="AA229" s="38" t="s">
        <v>3127</v>
      </c>
      <c r="AB229" s="38" t="s">
        <v>93</v>
      </c>
      <c r="AC229" s="38" t="s">
        <v>3128</v>
      </c>
      <c r="AD229" s="38" t="s">
        <v>3329</v>
      </c>
      <c r="AE229" s="38" t="s">
        <v>3330</v>
      </c>
      <c r="AF229" s="38" t="s">
        <v>3331</v>
      </c>
      <c r="AG229" s="38" t="s">
        <v>3332</v>
      </c>
      <c r="AH229" s="38" t="s">
        <v>61</v>
      </c>
      <c r="AI229" s="38">
        <v>1</v>
      </c>
      <c r="AJ229" s="38">
        <v>0.2</v>
      </c>
      <c r="AK229" s="38">
        <v>0.5</v>
      </c>
      <c r="AL229" s="38">
        <v>0.5</v>
      </c>
      <c r="AM229" s="38" t="s">
        <v>204</v>
      </c>
      <c r="AN229" s="38">
        <v>36.840000000000003</v>
      </c>
      <c r="AO229" s="38" t="s">
        <v>62</v>
      </c>
      <c r="AP229" s="38" t="s">
        <v>62</v>
      </c>
      <c r="AQ229" s="38" t="s">
        <v>62</v>
      </c>
      <c r="AR229" s="38" t="s">
        <v>62</v>
      </c>
      <c r="AS229" s="38" t="s">
        <v>62</v>
      </c>
      <c r="AT229" s="38" t="s">
        <v>1973</v>
      </c>
      <c r="AU229" s="38" t="s">
        <v>2604</v>
      </c>
      <c r="AV229" s="38" t="s">
        <v>3278</v>
      </c>
      <c r="AW229" s="38" t="s">
        <v>61</v>
      </c>
      <c r="AX229" s="38" t="s">
        <v>63</v>
      </c>
      <c r="AY229" s="39" t="s">
        <v>3333</v>
      </c>
      <c r="AZ229" s="38" t="s">
        <v>3334</v>
      </c>
      <c r="BA229" s="39" t="s">
        <v>3335</v>
      </c>
      <c r="BB229" s="38" t="s">
        <v>196</v>
      </c>
      <c r="BC229" s="38" t="s">
        <v>197</v>
      </c>
      <c r="BD229" s="38" t="s">
        <v>94</v>
      </c>
      <c r="BE229" s="38" t="s">
        <v>1978</v>
      </c>
      <c r="BF229" s="38" t="s">
        <v>64</v>
      </c>
      <c r="BG229" s="38" t="s">
        <v>61</v>
      </c>
      <c r="BH229" s="38" t="s">
        <v>648</v>
      </c>
    </row>
    <row r="230" spans="2:60" x14ac:dyDescent="0.3">
      <c r="B230" s="55">
        <f t="shared" si="63"/>
        <v>226</v>
      </c>
      <c r="C230" s="55" t="str">
        <f t="shared" si="64"/>
        <v>NRT</v>
      </c>
      <c r="D230" s="55" t="str">
        <f t="shared" si="61"/>
        <v>2025-09-09</v>
      </c>
      <c r="E230" s="55" t="str">
        <f t="shared" si="71"/>
        <v>82020038082</v>
      </c>
      <c r="F230" s="55" t="str">
        <f t="shared" si="72"/>
        <v>PJP029496173</v>
      </c>
      <c r="G230" s="53" t="str">
        <f t="shared" si="73"/>
        <v>오모차랜드 일산점</v>
      </c>
      <c r="H230" s="53" t="str">
        <f t="shared" si="74"/>
        <v>간이(Simple)</v>
      </c>
      <c r="I230" s="62">
        <f t="shared" si="75"/>
        <v>227.58996999999999</v>
      </c>
      <c r="J230" s="53" t="str">
        <f t="shared" si="65"/>
        <v>BRCH USA_JAVIS</v>
      </c>
      <c r="K230" s="55">
        <f t="shared" si="76"/>
        <v>1</v>
      </c>
      <c r="L230" s="54">
        <f t="shared" si="77"/>
        <v>6.2</v>
      </c>
      <c r="M230" s="54">
        <f t="shared" si="78"/>
        <v>5.2</v>
      </c>
      <c r="N230" s="54">
        <f t="shared" si="79"/>
        <v>6.5</v>
      </c>
      <c r="O230" s="54">
        <f t="shared" si="66"/>
        <v>6.5</v>
      </c>
      <c r="P230" s="55" t="str">
        <f t="shared" si="67"/>
        <v>516284380194</v>
      </c>
      <c r="Q230" s="70">
        <f t="shared" si="68"/>
        <v>18630</v>
      </c>
      <c r="R230" s="58">
        <v>0</v>
      </c>
      <c r="S230" s="57">
        <f t="shared" si="62"/>
        <v>0</v>
      </c>
      <c r="T230" s="58">
        <v>0</v>
      </c>
      <c r="U230" s="58">
        <f>(IF(VLOOKUP(VLOOKUP(AN230,MAPPING!$B$16:$D$21,2,1),MAPPING!$C$16:$E$21,2,0)=7000,0,VLOOKUP(VLOOKUP(AN230,MAPPING!$B$16:$D$21,2,1),MAPPING!$C$16:$E$21,2,0)))</f>
        <v>0</v>
      </c>
      <c r="V230" s="58">
        <f>(K230*VLOOKUP(N230/K230,MAPPING!$B$23:$D$30,3,10))</f>
        <v>1000</v>
      </c>
      <c r="W230" s="58">
        <f t="shared" si="69"/>
        <v>0</v>
      </c>
      <c r="X230" s="58">
        <f t="shared" si="70"/>
        <v>19630</v>
      </c>
      <c r="Y230" s="116">
        <f>ROUND(SUM(Q230:W230)/INVOICE!$I$5,2)</f>
        <v>14.08</v>
      </c>
      <c r="AA230" s="38" t="s">
        <v>3127</v>
      </c>
      <c r="AB230" s="38" t="s">
        <v>93</v>
      </c>
      <c r="AC230" s="38" t="s">
        <v>3128</v>
      </c>
      <c r="AD230" s="38" t="s">
        <v>3336</v>
      </c>
      <c r="AE230" s="38" t="s">
        <v>1980</v>
      </c>
      <c r="AF230" s="38" t="s">
        <v>1981</v>
      </c>
      <c r="AG230" s="38" t="s">
        <v>1982</v>
      </c>
      <c r="AH230" s="38" t="s">
        <v>156</v>
      </c>
      <c r="AI230" s="38">
        <v>1</v>
      </c>
      <c r="AJ230" s="38">
        <v>6.2</v>
      </c>
      <c r="AK230" s="38">
        <v>5.2</v>
      </c>
      <c r="AL230" s="38">
        <v>6.5</v>
      </c>
      <c r="AM230" s="38" t="s">
        <v>65</v>
      </c>
      <c r="AN230" s="38">
        <v>227.58996999999999</v>
      </c>
      <c r="AO230" s="38" t="s">
        <v>62</v>
      </c>
      <c r="AP230" s="38" t="s">
        <v>62</v>
      </c>
      <c r="AQ230" s="38" t="s">
        <v>62</v>
      </c>
      <c r="AR230" s="38" t="s">
        <v>62</v>
      </c>
      <c r="AS230" s="38" t="s">
        <v>62</v>
      </c>
      <c r="AT230" s="38" t="s">
        <v>1973</v>
      </c>
      <c r="AU230" s="38" t="s">
        <v>2604</v>
      </c>
      <c r="AV230" s="38" t="s">
        <v>3178</v>
      </c>
      <c r="AW230" s="38" t="s">
        <v>61</v>
      </c>
      <c r="AX230" s="38" t="s">
        <v>63</v>
      </c>
      <c r="AY230" s="39" t="s">
        <v>3337</v>
      </c>
      <c r="AZ230" s="38" t="s">
        <v>3338</v>
      </c>
      <c r="BA230" s="39" t="s">
        <v>3339</v>
      </c>
      <c r="BB230" s="38" t="s">
        <v>196</v>
      </c>
      <c r="BC230" s="38" t="s">
        <v>197</v>
      </c>
      <c r="BD230" s="38" t="s">
        <v>94</v>
      </c>
      <c r="BE230" s="38" t="s">
        <v>1978</v>
      </c>
      <c r="BF230" s="38" t="s">
        <v>64</v>
      </c>
      <c r="BG230" s="38" t="s">
        <v>61</v>
      </c>
      <c r="BH230" s="38" t="s">
        <v>648</v>
      </c>
    </row>
    <row r="231" spans="2:60" x14ac:dyDescent="0.3">
      <c r="B231" s="55">
        <f t="shared" si="63"/>
        <v>227</v>
      </c>
      <c r="C231" s="55" t="str">
        <f t="shared" si="64"/>
        <v>NRT</v>
      </c>
      <c r="D231" s="55" t="str">
        <f t="shared" si="61"/>
        <v>2025-09-09</v>
      </c>
      <c r="E231" s="55" t="str">
        <f t="shared" si="71"/>
        <v>82020038082</v>
      </c>
      <c r="F231" s="55" t="str">
        <f t="shared" si="72"/>
        <v>PJP029496180</v>
      </c>
      <c r="G231" s="53" t="str">
        <f t="shared" si="73"/>
        <v>이재경</v>
      </c>
      <c r="H231" s="53" t="str">
        <f t="shared" si="74"/>
        <v>목록(Manifest)</v>
      </c>
      <c r="I231" s="62">
        <f t="shared" si="75"/>
        <v>45.64</v>
      </c>
      <c r="J231" s="53" t="str">
        <f t="shared" si="65"/>
        <v>BRCH USA_JAVIS</v>
      </c>
      <c r="K231" s="55">
        <f t="shared" si="76"/>
        <v>1</v>
      </c>
      <c r="L231" s="54">
        <f t="shared" si="77"/>
        <v>0.1</v>
      </c>
      <c r="M231" s="54">
        <f t="shared" si="78"/>
        <v>0.2</v>
      </c>
      <c r="N231" s="54">
        <f t="shared" si="79"/>
        <v>0.2</v>
      </c>
      <c r="O231" s="54">
        <f t="shared" si="66"/>
        <v>0.5</v>
      </c>
      <c r="P231" s="55" t="str">
        <f t="shared" si="67"/>
        <v>516284380264</v>
      </c>
      <c r="Q231" s="70">
        <f t="shared" si="68"/>
        <v>6510</v>
      </c>
      <c r="R231" s="58">
        <v>0</v>
      </c>
      <c r="S231" s="57">
        <f t="shared" si="62"/>
        <v>0</v>
      </c>
      <c r="T231" s="58">
        <v>0</v>
      </c>
      <c r="U231" s="58">
        <f>(IF(VLOOKUP(VLOOKUP(AN231,MAPPING!$B$16:$D$21,2,1),MAPPING!$C$16:$E$21,2,0)=7000,0,VLOOKUP(VLOOKUP(AN231,MAPPING!$B$16:$D$21,2,1),MAPPING!$C$16:$E$21,2,0)))</f>
        <v>0</v>
      </c>
      <c r="V231" s="58">
        <f>(K231*VLOOKUP(N231/K231,MAPPING!$B$23:$D$30,3,10))</f>
        <v>0</v>
      </c>
      <c r="W231" s="58">
        <f t="shared" si="69"/>
        <v>0</v>
      </c>
      <c r="X231" s="58">
        <f t="shared" si="70"/>
        <v>6510</v>
      </c>
      <c r="Y231" s="116">
        <f>ROUND(SUM(Q231:W231)/INVOICE!$I$5,2)</f>
        <v>4.67</v>
      </c>
      <c r="AA231" s="38" t="s">
        <v>3127</v>
      </c>
      <c r="AB231" s="38" t="s">
        <v>93</v>
      </c>
      <c r="AC231" s="38" t="s">
        <v>3128</v>
      </c>
      <c r="AD231" s="38" t="s">
        <v>3340</v>
      </c>
      <c r="AE231" s="38" t="s">
        <v>3341</v>
      </c>
      <c r="AF231" s="38" t="s">
        <v>3342</v>
      </c>
      <c r="AG231" s="38" t="s">
        <v>3343</v>
      </c>
      <c r="AH231" s="38" t="s">
        <v>61</v>
      </c>
      <c r="AI231" s="38">
        <v>1</v>
      </c>
      <c r="AJ231" s="38">
        <v>0.1</v>
      </c>
      <c r="AK231" s="38">
        <v>0.2</v>
      </c>
      <c r="AL231" s="38">
        <v>0.2</v>
      </c>
      <c r="AM231" s="38" t="s">
        <v>204</v>
      </c>
      <c r="AN231" s="38">
        <v>45.64</v>
      </c>
      <c r="AO231" s="38" t="s">
        <v>62</v>
      </c>
      <c r="AP231" s="38" t="s">
        <v>62</v>
      </c>
      <c r="AQ231" s="38" t="s">
        <v>62</v>
      </c>
      <c r="AR231" s="38" t="s">
        <v>62</v>
      </c>
      <c r="AS231" s="38" t="s">
        <v>62</v>
      </c>
      <c r="AT231" s="38" t="s">
        <v>1973</v>
      </c>
      <c r="AU231" s="38" t="s">
        <v>2604</v>
      </c>
      <c r="AV231" s="38" t="s">
        <v>3344</v>
      </c>
      <c r="AW231" s="38" t="s">
        <v>61</v>
      </c>
      <c r="AX231" s="38" t="s">
        <v>63</v>
      </c>
      <c r="AY231" s="39" t="s">
        <v>3345</v>
      </c>
      <c r="AZ231" s="38" t="s">
        <v>3346</v>
      </c>
      <c r="BA231" s="39" t="s">
        <v>3347</v>
      </c>
      <c r="BB231" s="38" t="s">
        <v>196</v>
      </c>
      <c r="BC231" s="38" t="s">
        <v>197</v>
      </c>
      <c r="BD231" s="38" t="s">
        <v>94</v>
      </c>
      <c r="BE231" s="38" t="s">
        <v>1978</v>
      </c>
      <c r="BF231" s="38" t="s">
        <v>64</v>
      </c>
      <c r="BG231" s="38" t="s">
        <v>61</v>
      </c>
      <c r="BH231" s="38" t="s">
        <v>648</v>
      </c>
    </row>
    <row r="232" spans="2:60" x14ac:dyDescent="0.3">
      <c r="B232" s="55">
        <f t="shared" si="63"/>
        <v>228</v>
      </c>
      <c r="C232" s="55" t="str">
        <f t="shared" si="64"/>
        <v>NRT</v>
      </c>
      <c r="D232" s="55" t="str">
        <f t="shared" si="61"/>
        <v>2025-09-09</v>
      </c>
      <c r="E232" s="55" t="str">
        <f t="shared" si="71"/>
        <v>82020038082</v>
      </c>
      <c r="F232" s="55" t="str">
        <f t="shared" si="72"/>
        <v>PJP029496184</v>
      </c>
      <c r="G232" s="53" t="str">
        <f t="shared" si="73"/>
        <v>윤영진</v>
      </c>
      <c r="H232" s="53" t="str">
        <f t="shared" si="74"/>
        <v>목록(Manifest)</v>
      </c>
      <c r="I232" s="62">
        <f t="shared" si="75"/>
        <v>9.93</v>
      </c>
      <c r="J232" s="53" t="str">
        <f t="shared" si="65"/>
        <v>BRCH USA_JAVIS</v>
      </c>
      <c r="K232" s="55">
        <f t="shared" si="76"/>
        <v>1</v>
      </c>
      <c r="L232" s="54">
        <f t="shared" si="77"/>
        <v>0.1</v>
      </c>
      <c r="M232" s="54">
        <f t="shared" si="78"/>
        <v>0.2</v>
      </c>
      <c r="N232" s="54">
        <f t="shared" si="79"/>
        <v>0.2</v>
      </c>
      <c r="O232" s="54">
        <f t="shared" si="66"/>
        <v>0.5</v>
      </c>
      <c r="P232" s="55" t="str">
        <f t="shared" si="67"/>
        <v>516284380301</v>
      </c>
      <c r="Q232" s="70">
        <f t="shared" si="68"/>
        <v>6510</v>
      </c>
      <c r="R232" s="58">
        <v>0</v>
      </c>
      <c r="S232" s="57">
        <f t="shared" si="62"/>
        <v>0</v>
      </c>
      <c r="T232" s="58">
        <v>0</v>
      </c>
      <c r="U232" s="58">
        <f>(IF(VLOOKUP(VLOOKUP(AN232,MAPPING!$B$16:$D$21,2,1),MAPPING!$C$16:$E$21,2,0)=7000,0,VLOOKUP(VLOOKUP(AN232,MAPPING!$B$16:$D$21,2,1),MAPPING!$C$16:$E$21,2,0)))</f>
        <v>0</v>
      </c>
      <c r="V232" s="58">
        <f>(K232*VLOOKUP(N232/K232,MAPPING!$B$23:$D$30,3,10))</f>
        <v>0</v>
      </c>
      <c r="W232" s="58">
        <f t="shared" si="69"/>
        <v>0</v>
      </c>
      <c r="X232" s="58">
        <f t="shared" si="70"/>
        <v>6510</v>
      </c>
      <c r="Y232" s="116">
        <f>ROUND(SUM(Q232:W232)/INVOICE!$I$5,2)</f>
        <v>4.67</v>
      </c>
      <c r="AA232" s="38" t="s">
        <v>3127</v>
      </c>
      <c r="AB232" s="38" t="s">
        <v>93</v>
      </c>
      <c r="AC232" s="38" t="s">
        <v>3128</v>
      </c>
      <c r="AD232" s="38" t="s">
        <v>3348</v>
      </c>
      <c r="AE232" s="38" t="s">
        <v>3349</v>
      </c>
      <c r="AF232" s="38" t="s">
        <v>3350</v>
      </c>
      <c r="AG232" s="38" t="s">
        <v>3351</v>
      </c>
      <c r="AH232" s="38" t="s">
        <v>61</v>
      </c>
      <c r="AI232" s="38">
        <v>1</v>
      </c>
      <c r="AJ232" s="38">
        <v>0.1</v>
      </c>
      <c r="AK232" s="38">
        <v>0.2</v>
      </c>
      <c r="AL232" s="38">
        <v>0.2</v>
      </c>
      <c r="AM232" s="38" t="s">
        <v>204</v>
      </c>
      <c r="AN232" s="38">
        <v>9.93</v>
      </c>
      <c r="AO232" s="38" t="s">
        <v>62</v>
      </c>
      <c r="AP232" s="38" t="s">
        <v>62</v>
      </c>
      <c r="AQ232" s="38" t="s">
        <v>62</v>
      </c>
      <c r="AR232" s="38" t="s">
        <v>62</v>
      </c>
      <c r="AS232" s="38" t="s">
        <v>62</v>
      </c>
      <c r="AT232" s="38" t="s">
        <v>1973</v>
      </c>
      <c r="AU232" s="38" t="s">
        <v>2604</v>
      </c>
      <c r="AV232" s="38" t="s">
        <v>3352</v>
      </c>
      <c r="AW232" s="38" t="s">
        <v>61</v>
      </c>
      <c r="AX232" s="38" t="s">
        <v>63</v>
      </c>
      <c r="AY232" s="39" t="s">
        <v>3353</v>
      </c>
      <c r="AZ232" s="38" t="s">
        <v>3354</v>
      </c>
      <c r="BA232" s="39" t="s">
        <v>3355</v>
      </c>
      <c r="BB232" s="38" t="s">
        <v>196</v>
      </c>
      <c r="BC232" s="38" t="s">
        <v>197</v>
      </c>
      <c r="BD232" s="38" t="s">
        <v>94</v>
      </c>
      <c r="BE232" s="38" t="s">
        <v>1978</v>
      </c>
      <c r="BF232" s="38" t="s">
        <v>64</v>
      </c>
      <c r="BG232" s="38" t="s">
        <v>61</v>
      </c>
      <c r="BH232" s="38" t="s">
        <v>648</v>
      </c>
    </row>
    <row r="233" spans="2:60" x14ac:dyDescent="0.3">
      <c r="B233" s="55">
        <f t="shared" si="63"/>
        <v>229</v>
      </c>
      <c r="C233" s="55" t="str">
        <f t="shared" si="64"/>
        <v>NRT</v>
      </c>
      <c r="D233" s="55" t="str">
        <f t="shared" si="61"/>
        <v>2025-09-09</v>
      </c>
      <c r="E233" s="55" t="str">
        <f t="shared" si="71"/>
        <v>82020038082</v>
      </c>
      <c r="F233" s="55" t="str">
        <f t="shared" si="72"/>
        <v>PJP029496201</v>
      </c>
      <c r="G233" s="53" t="str">
        <f t="shared" si="73"/>
        <v>최은석</v>
      </c>
      <c r="H233" s="53" t="str">
        <f t="shared" si="74"/>
        <v>목록(Manifest)</v>
      </c>
      <c r="I233" s="62">
        <f t="shared" si="75"/>
        <v>2.0099999999999998</v>
      </c>
      <c r="J233" s="53" t="str">
        <f t="shared" si="65"/>
        <v>BRCH USA_JAVIS</v>
      </c>
      <c r="K233" s="55">
        <f t="shared" si="76"/>
        <v>1</v>
      </c>
      <c r="L233" s="54">
        <f t="shared" si="77"/>
        <v>0.1</v>
      </c>
      <c r="M233" s="54">
        <f t="shared" si="78"/>
        <v>0.3</v>
      </c>
      <c r="N233" s="54">
        <f t="shared" si="79"/>
        <v>0.3</v>
      </c>
      <c r="O233" s="54">
        <f t="shared" si="66"/>
        <v>0.5</v>
      </c>
      <c r="P233" s="55" t="str">
        <f t="shared" si="67"/>
        <v>516284380474</v>
      </c>
      <c r="Q233" s="70">
        <f t="shared" si="68"/>
        <v>6510</v>
      </c>
      <c r="R233" s="58">
        <v>0</v>
      </c>
      <c r="S233" s="57">
        <f t="shared" si="62"/>
        <v>0</v>
      </c>
      <c r="T233" s="58">
        <v>0</v>
      </c>
      <c r="U233" s="58">
        <f>(IF(VLOOKUP(VLOOKUP(AN233,MAPPING!$B$16:$D$21,2,1),MAPPING!$C$16:$E$21,2,0)=7000,0,VLOOKUP(VLOOKUP(AN233,MAPPING!$B$16:$D$21,2,1),MAPPING!$C$16:$E$21,2,0)))</f>
        <v>0</v>
      </c>
      <c r="V233" s="58">
        <f>(K233*VLOOKUP(N233/K233,MAPPING!$B$23:$D$30,3,10))</f>
        <v>0</v>
      </c>
      <c r="W233" s="58">
        <f t="shared" si="69"/>
        <v>0</v>
      </c>
      <c r="X233" s="58">
        <f t="shared" si="70"/>
        <v>6510</v>
      </c>
      <c r="Y233" s="116">
        <f>ROUND(SUM(Q233:W233)/INVOICE!$I$5,2)</f>
        <v>4.67</v>
      </c>
      <c r="AA233" s="38" t="s">
        <v>3127</v>
      </c>
      <c r="AB233" s="38" t="s">
        <v>93</v>
      </c>
      <c r="AC233" s="38" t="s">
        <v>3128</v>
      </c>
      <c r="AD233" s="38" t="s">
        <v>3356</v>
      </c>
      <c r="AE233" s="38" t="s">
        <v>3357</v>
      </c>
      <c r="AF233" s="38" t="s">
        <v>3358</v>
      </c>
      <c r="AG233" s="38" t="s">
        <v>3359</v>
      </c>
      <c r="AH233" s="38" t="s">
        <v>61</v>
      </c>
      <c r="AI233" s="38">
        <v>1</v>
      </c>
      <c r="AJ233" s="38">
        <v>0.1</v>
      </c>
      <c r="AK233" s="38">
        <v>0.3</v>
      </c>
      <c r="AL233" s="38">
        <v>0.3</v>
      </c>
      <c r="AM233" s="38" t="s">
        <v>204</v>
      </c>
      <c r="AN233" s="38">
        <v>2.0099999999999998</v>
      </c>
      <c r="AO233" s="38" t="s">
        <v>62</v>
      </c>
      <c r="AP233" s="38" t="s">
        <v>62</v>
      </c>
      <c r="AQ233" s="38" t="s">
        <v>62</v>
      </c>
      <c r="AR233" s="38" t="s">
        <v>62</v>
      </c>
      <c r="AS233" s="38" t="s">
        <v>62</v>
      </c>
      <c r="AT233" s="38" t="s">
        <v>1973</v>
      </c>
      <c r="AU233" s="38" t="s">
        <v>2604</v>
      </c>
      <c r="AV233" s="38" t="s">
        <v>3360</v>
      </c>
      <c r="AW233" s="38" t="s">
        <v>61</v>
      </c>
      <c r="AX233" s="38" t="s">
        <v>63</v>
      </c>
      <c r="AY233" s="39" t="s">
        <v>3361</v>
      </c>
      <c r="AZ233" s="38" t="s">
        <v>3362</v>
      </c>
      <c r="BA233" s="39" t="s">
        <v>3363</v>
      </c>
      <c r="BB233" s="38" t="s">
        <v>196</v>
      </c>
      <c r="BC233" s="38" t="s">
        <v>197</v>
      </c>
      <c r="BD233" s="38" t="s">
        <v>94</v>
      </c>
      <c r="BE233" s="38" t="s">
        <v>1978</v>
      </c>
      <c r="BF233" s="38" t="s">
        <v>64</v>
      </c>
      <c r="BG233" s="38" t="s">
        <v>61</v>
      </c>
      <c r="BH233" s="38" t="s">
        <v>648</v>
      </c>
    </row>
    <row r="234" spans="2:60" x14ac:dyDescent="0.3">
      <c r="B234" s="55">
        <f t="shared" si="63"/>
        <v>230</v>
      </c>
      <c r="C234" s="55" t="str">
        <f t="shared" si="64"/>
        <v>NRT</v>
      </c>
      <c r="D234" s="55" t="str">
        <f t="shared" si="61"/>
        <v>2025-09-09</v>
      </c>
      <c r="E234" s="55" t="str">
        <f t="shared" si="71"/>
        <v>82020038082</v>
      </c>
      <c r="F234" s="55" t="str">
        <f t="shared" si="72"/>
        <v>PJP029496205</v>
      </c>
      <c r="G234" s="53" t="str">
        <f t="shared" si="73"/>
        <v>최수진</v>
      </c>
      <c r="H234" s="53" t="str">
        <f t="shared" si="74"/>
        <v>목록(Manifest)</v>
      </c>
      <c r="I234" s="62">
        <f t="shared" si="75"/>
        <v>7.76</v>
      </c>
      <c r="J234" s="53" t="str">
        <f t="shared" si="65"/>
        <v>BRCH USA_JAVIS</v>
      </c>
      <c r="K234" s="55">
        <f t="shared" si="76"/>
        <v>1</v>
      </c>
      <c r="L234" s="54">
        <f t="shared" si="77"/>
        <v>0.1</v>
      </c>
      <c r="M234" s="54">
        <f t="shared" si="78"/>
        <v>0.3</v>
      </c>
      <c r="N234" s="54">
        <f t="shared" si="79"/>
        <v>0.3</v>
      </c>
      <c r="O234" s="54">
        <f t="shared" si="66"/>
        <v>0.5</v>
      </c>
      <c r="P234" s="55" t="str">
        <f t="shared" si="67"/>
        <v>516284380511</v>
      </c>
      <c r="Q234" s="70">
        <f t="shared" si="68"/>
        <v>6510</v>
      </c>
      <c r="R234" s="58">
        <v>0</v>
      </c>
      <c r="S234" s="57">
        <f t="shared" si="62"/>
        <v>0</v>
      </c>
      <c r="T234" s="58">
        <v>0</v>
      </c>
      <c r="U234" s="58">
        <f>(IF(VLOOKUP(VLOOKUP(AN234,MAPPING!$B$16:$D$21,2,1),MAPPING!$C$16:$E$21,2,0)=7000,0,VLOOKUP(VLOOKUP(AN234,MAPPING!$B$16:$D$21,2,1),MAPPING!$C$16:$E$21,2,0)))</f>
        <v>0</v>
      </c>
      <c r="V234" s="58">
        <f>(K234*VLOOKUP(N234/K234,MAPPING!$B$23:$D$30,3,10))</f>
        <v>0</v>
      </c>
      <c r="W234" s="58">
        <f t="shared" si="69"/>
        <v>0</v>
      </c>
      <c r="X234" s="58">
        <f t="shared" si="70"/>
        <v>6510</v>
      </c>
      <c r="Y234" s="116">
        <f>ROUND(SUM(Q234:W234)/INVOICE!$I$5,2)</f>
        <v>4.67</v>
      </c>
      <c r="AA234" s="38" t="s">
        <v>3127</v>
      </c>
      <c r="AB234" s="38" t="s">
        <v>93</v>
      </c>
      <c r="AC234" s="38" t="s">
        <v>3128</v>
      </c>
      <c r="AD234" s="38" t="s">
        <v>3364</v>
      </c>
      <c r="AE234" s="38" t="s">
        <v>3365</v>
      </c>
      <c r="AF234" s="38" t="s">
        <v>3366</v>
      </c>
      <c r="AG234" s="38" t="s">
        <v>3359</v>
      </c>
      <c r="AH234" s="38" t="s">
        <v>61</v>
      </c>
      <c r="AI234" s="38">
        <v>1</v>
      </c>
      <c r="AJ234" s="38">
        <v>0.1</v>
      </c>
      <c r="AK234" s="38">
        <v>0.3</v>
      </c>
      <c r="AL234" s="38">
        <v>0.3</v>
      </c>
      <c r="AM234" s="38" t="s">
        <v>204</v>
      </c>
      <c r="AN234" s="38">
        <v>7.76</v>
      </c>
      <c r="AO234" s="38" t="s">
        <v>62</v>
      </c>
      <c r="AP234" s="38" t="s">
        <v>62</v>
      </c>
      <c r="AQ234" s="38" t="s">
        <v>62</v>
      </c>
      <c r="AR234" s="38" t="s">
        <v>62</v>
      </c>
      <c r="AS234" s="38" t="s">
        <v>62</v>
      </c>
      <c r="AT234" s="38" t="s">
        <v>1973</v>
      </c>
      <c r="AU234" s="38" t="s">
        <v>2604</v>
      </c>
      <c r="AV234" s="38" t="s">
        <v>3367</v>
      </c>
      <c r="AW234" s="38" t="s">
        <v>61</v>
      </c>
      <c r="AX234" s="38" t="s">
        <v>63</v>
      </c>
      <c r="AY234" s="39" t="s">
        <v>3368</v>
      </c>
      <c r="AZ234" s="38" t="s">
        <v>3369</v>
      </c>
      <c r="BA234" s="39" t="s">
        <v>3370</v>
      </c>
      <c r="BB234" s="38" t="s">
        <v>196</v>
      </c>
      <c r="BC234" s="38" t="s">
        <v>197</v>
      </c>
      <c r="BD234" s="38" t="s">
        <v>94</v>
      </c>
      <c r="BE234" s="38" t="s">
        <v>1978</v>
      </c>
      <c r="BF234" s="38" t="s">
        <v>64</v>
      </c>
      <c r="BG234" s="38" t="s">
        <v>61</v>
      </c>
      <c r="BH234" s="38" t="s">
        <v>648</v>
      </c>
    </row>
    <row r="235" spans="2:60" x14ac:dyDescent="0.3">
      <c r="B235" s="55">
        <f t="shared" si="63"/>
        <v>231</v>
      </c>
      <c r="C235" s="55" t="str">
        <f t="shared" si="64"/>
        <v>NRT</v>
      </c>
      <c r="D235" s="55" t="str">
        <f t="shared" si="61"/>
        <v>2025-09-09</v>
      </c>
      <c r="E235" s="55" t="str">
        <f t="shared" si="71"/>
        <v>82020038082</v>
      </c>
      <c r="F235" s="55" t="str">
        <f t="shared" si="72"/>
        <v>PJP029496207</v>
      </c>
      <c r="G235" s="53" t="str">
        <f t="shared" si="73"/>
        <v>한미소</v>
      </c>
      <c r="H235" s="53" t="str">
        <f t="shared" si="74"/>
        <v>일반(목록배제,Normal-Manifest Exception)</v>
      </c>
      <c r="I235" s="62">
        <f t="shared" si="75"/>
        <v>35.96</v>
      </c>
      <c r="J235" s="53" t="str">
        <f t="shared" si="65"/>
        <v>BRCH USA_JAVIS</v>
      </c>
      <c r="K235" s="55">
        <f t="shared" si="76"/>
        <v>1</v>
      </c>
      <c r="L235" s="54">
        <f t="shared" si="77"/>
        <v>0.7</v>
      </c>
      <c r="M235" s="54">
        <f t="shared" si="78"/>
        <v>1.7</v>
      </c>
      <c r="N235" s="54">
        <f t="shared" si="79"/>
        <v>1.7</v>
      </c>
      <c r="O235" s="54">
        <f t="shared" si="66"/>
        <v>1</v>
      </c>
      <c r="P235" s="55" t="str">
        <f t="shared" si="67"/>
        <v>516284380533</v>
      </c>
      <c r="Q235" s="70">
        <f t="shared" si="68"/>
        <v>7520</v>
      </c>
      <c r="R235" s="58">
        <v>0</v>
      </c>
      <c r="S235" s="57">
        <f t="shared" si="62"/>
        <v>0</v>
      </c>
      <c r="T235" s="58">
        <v>0</v>
      </c>
      <c r="U235" s="58">
        <f>(IF(VLOOKUP(VLOOKUP(AN235,MAPPING!$B$16:$D$21,2,1),MAPPING!$C$16:$E$21,2,0)=7000,0,VLOOKUP(VLOOKUP(AN235,MAPPING!$B$16:$D$21,2,1),MAPPING!$C$16:$E$21,2,0)))</f>
        <v>0</v>
      </c>
      <c r="V235" s="58">
        <f>(K235*VLOOKUP(N235/K235,MAPPING!$B$23:$D$30,3,10))</f>
        <v>0</v>
      </c>
      <c r="W235" s="58">
        <f t="shared" si="69"/>
        <v>0</v>
      </c>
      <c r="X235" s="58">
        <f t="shared" si="70"/>
        <v>7520</v>
      </c>
      <c r="Y235" s="116">
        <f>ROUND(SUM(Q235:W235)/INVOICE!$I$5,2)</f>
        <v>5.39</v>
      </c>
      <c r="AA235" s="38" t="s">
        <v>3127</v>
      </c>
      <c r="AB235" s="38" t="s">
        <v>93</v>
      </c>
      <c r="AC235" s="38" t="s">
        <v>3128</v>
      </c>
      <c r="AD235" s="38" t="s">
        <v>3371</v>
      </c>
      <c r="AE235" s="38" t="s">
        <v>3068</v>
      </c>
      <c r="AF235" s="38" t="s">
        <v>3069</v>
      </c>
      <c r="AG235" s="38" t="s">
        <v>3070</v>
      </c>
      <c r="AH235" s="38" t="s">
        <v>61</v>
      </c>
      <c r="AI235" s="38">
        <v>1</v>
      </c>
      <c r="AJ235" s="38">
        <v>0.7</v>
      </c>
      <c r="AK235" s="38">
        <v>1.7</v>
      </c>
      <c r="AL235" s="38">
        <v>1.7</v>
      </c>
      <c r="AM235" s="38" t="s">
        <v>66</v>
      </c>
      <c r="AN235" s="38">
        <v>35.96</v>
      </c>
      <c r="AO235" s="38" t="s">
        <v>62</v>
      </c>
      <c r="AP235" s="38" t="s">
        <v>62</v>
      </c>
      <c r="AQ235" s="38" t="s">
        <v>62</v>
      </c>
      <c r="AR235" s="38" t="s">
        <v>62</v>
      </c>
      <c r="AS235" s="38" t="s">
        <v>62</v>
      </c>
      <c r="AT235" s="38" t="s">
        <v>1973</v>
      </c>
      <c r="AU235" s="38" t="s">
        <v>2604</v>
      </c>
      <c r="AV235" s="38" t="s">
        <v>3372</v>
      </c>
      <c r="AW235" s="38" t="s">
        <v>61</v>
      </c>
      <c r="AX235" s="38" t="s">
        <v>63</v>
      </c>
      <c r="AY235" s="39" t="s">
        <v>3373</v>
      </c>
      <c r="AZ235" s="38" t="s">
        <v>3374</v>
      </c>
      <c r="BA235" s="39" t="s">
        <v>3375</v>
      </c>
      <c r="BB235" s="38" t="s">
        <v>196</v>
      </c>
      <c r="BC235" s="38" t="s">
        <v>197</v>
      </c>
      <c r="BD235" s="38" t="s">
        <v>94</v>
      </c>
      <c r="BE235" s="38" t="s">
        <v>1978</v>
      </c>
      <c r="BF235" s="38" t="s">
        <v>64</v>
      </c>
      <c r="BG235" s="38" t="s">
        <v>61</v>
      </c>
      <c r="BH235" s="38" t="s">
        <v>648</v>
      </c>
    </row>
    <row r="236" spans="2:60" x14ac:dyDescent="0.3">
      <c r="B236" s="55">
        <f t="shared" si="63"/>
        <v>232</v>
      </c>
      <c r="C236" s="55" t="str">
        <f t="shared" si="64"/>
        <v>NRT</v>
      </c>
      <c r="D236" s="55" t="str">
        <f t="shared" si="61"/>
        <v>2025-09-09</v>
      </c>
      <c r="E236" s="55" t="str">
        <f t="shared" si="71"/>
        <v>82020038082</v>
      </c>
      <c r="F236" s="55" t="str">
        <f t="shared" si="72"/>
        <v>PJP029496208</v>
      </c>
      <c r="G236" s="53" t="str">
        <f t="shared" si="73"/>
        <v>석인혁</v>
      </c>
      <c r="H236" s="53" t="str">
        <f t="shared" si="74"/>
        <v>목록(Manifest)</v>
      </c>
      <c r="I236" s="62">
        <f t="shared" si="75"/>
        <v>101.07</v>
      </c>
      <c r="J236" s="53" t="str">
        <f t="shared" si="65"/>
        <v>BRCH USA_JAVIS</v>
      </c>
      <c r="K236" s="55">
        <f t="shared" si="76"/>
        <v>1</v>
      </c>
      <c r="L236" s="54">
        <f t="shared" si="77"/>
        <v>1.6</v>
      </c>
      <c r="M236" s="54">
        <f t="shared" si="78"/>
        <v>5.4</v>
      </c>
      <c r="N236" s="54">
        <f t="shared" si="79"/>
        <v>5.5</v>
      </c>
      <c r="O236" s="54">
        <f t="shared" si="66"/>
        <v>2</v>
      </c>
      <c r="P236" s="55" t="str">
        <f t="shared" si="67"/>
        <v>516284380544</v>
      </c>
      <c r="Q236" s="70">
        <f t="shared" si="68"/>
        <v>9540</v>
      </c>
      <c r="R236" s="58">
        <v>0</v>
      </c>
      <c r="S236" s="57">
        <f t="shared" si="62"/>
        <v>0</v>
      </c>
      <c r="T236" s="58">
        <v>0</v>
      </c>
      <c r="U236" s="58">
        <f>(IF(VLOOKUP(VLOOKUP(AN236,MAPPING!$B$16:$D$21,2,1),MAPPING!$C$16:$E$21,2,0)=7000,0,VLOOKUP(VLOOKUP(AN236,MAPPING!$B$16:$D$21,2,1),MAPPING!$C$16:$E$21,2,0)))</f>
        <v>0</v>
      </c>
      <c r="V236" s="58">
        <f>(K236*VLOOKUP(N236/K236,MAPPING!$B$23:$D$30,3,10))</f>
        <v>1000</v>
      </c>
      <c r="W236" s="58">
        <f t="shared" si="69"/>
        <v>0</v>
      </c>
      <c r="X236" s="58">
        <f t="shared" si="70"/>
        <v>10540</v>
      </c>
      <c r="Y236" s="116">
        <f>ROUND(SUM(Q236:W236)/INVOICE!$I$5,2)</f>
        <v>7.56</v>
      </c>
      <c r="AA236" s="38" t="s">
        <v>3127</v>
      </c>
      <c r="AB236" s="38" t="s">
        <v>93</v>
      </c>
      <c r="AC236" s="38" t="s">
        <v>3128</v>
      </c>
      <c r="AD236" s="38" t="s">
        <v>3376</v>
      </c>
      <c r="AE236" s="38" t="s">
        <v>3377</v>
      </c>
      <c r="AF236" s="38" t="s">
        <v>3378</v>
      </c>
      <c r="AG236" s="38" t="s">
        <v>3379</v>
      </c>
      <c r="AH236" s="38" t="s">
        <v>61</v>
      </c>
      <c r="AI236" s="38">
        <v>1</v>
      </c>
      <c r="AJ236" s="38">
        <v>1.6</v>
      </c>
      <c r="AK236" s="38">
        <v>5.4</v>
      </c>
      <c r="AL236" s="38">
        <v>5.5</v>
      </c>
      <c r="AM236" s="38" t="s">
        <v>204</v>
      </c>
      <c r="AN236" s="38">
        <v>101.07</v>
      </c>
      <c r="AO236" s="38" t="s">
        <v>62</v>
      </c>
      <c r="AP236" s="38" t="s">
        <v>62</v>
      </c>
      <c r="AQ236" s="38" t="s">
        <v>62</v>
      </c>
      <c r="AR236" s="38" t="s">
        <v>62</v>
      </c>
      <c r="AS236" s="38" t="s">
        <v>62</v>
      </c>
      <c r="AT236" s="38" t="s">
        <v>1973</v>
      </c>
      <c r="AU236" s="38" t="s">
        <v>2604</v>
      </c>
      <c r="AV236" s="38" t="s">
        <v>3380</v>
      </c>
      <c r="AW236" s="38" t="s">
        <v>61</v>
      </c>
      <c r="AX236" s="38" t="s">
        <v>63</v>
      </c>
      <c r="AY236" s="39" t="s">
        <v>3381</v>
      </c>
      <c r="AZ236" s="38" t="s">
        <v>3382</v>
      </c>
      <c r="BA236" s="39" t="s">
        <v>3383</v>
      </c>
      <c r="BB236" s="38" t="s">
        <v>196</v>
      </c>
      <c r="BC236" s="38" t="s">
        <v>197</v>
      </c>
      <c r="BD236" s="38" t="s">
        <v>94</v>
      </c>
      <c r="BE236" s="38" t="s">
        <v>1978</v>
      </c>
      <c r="BF236" s="38" t="s">
        <v>64</v>
      </c>
      <c r="BG236" s="38" t="s">
        <v>61</v>
      </c>
      <c r="BH236" s="38" t="s">
        <v>648</v>
      </c>
    </row>
    <row r="237" spans="2:60" x14ac:dyDescent="0.3">
      <c r="B237" s="55">
        <f t="shared" si="63"/>
        <v>233</v>
      </c>
      <c r="C237" s="55" t="str">
        <f t="shared" si="64"/>
        <v>NRT</v>
      </c>
      <c r="D237" s="55" t="str">
        <f t="shared" si="61"/>
        <v>2025-09-09</v>
      </c>
      <c r="E237" s="55" t="str">
        <f t="shared" si="71"/>
        <v>82020038082</v>
      </c>
      <c r="F237" s="55" t="str">
        <f t="shared" si="72"/>
        <v>PJP029496210</v>
      </c>
      <c r="G237" s="53" t="str">
        <f t="shared" si="73"/>
        <v>이화정</v>
      </c>
      <c r="H237" s="53" t="str">
        <f t="shared" si="74"/>
        <v>목록(Manifest)</v>
      </c>
      <c r="I237" s="62">
        <f t="shared" si="75"/>
        <v>7.76</v>
      </c>
      <c r="J237" s="53" t="str">
        <f t="shared" si="65"/>
        <v>BRCH USA_JAVIS</v>
      </c>
      <c r="K237" s="55">
        <f t="shared" si="76"/>
        <v>1</v>
      </c>
      <c r="L237" s="54">
        <f t="shared" si="77"/>
        <v>0.1</v>
      </c>
      <c r="M237" s="54">
        <f t="shared" si="78"/>
        <v>0.1</v>
      </c>
      <c r="N237" s="54">
        <f t="shared" si="79"/>
        <v>0.1</v>
      </c>
      <c r="O237" s="54">
        <f t="shared" si="66"/>
        <v>0.5</v>
      </c>
      <c r="P237" s="55" t="str">
        <f t="shared" si="67"/>
        <v>516284380566</v>
      </c>
      <c r="Q237" s="70">
        <f t="shared" si="68"/>
        <v>6510</v>
      </c>
      <c r="R237" s="58">
        <v>0</v>
      </c>
      <c r="S237" s="57">
        <f t="shared" si="62"/>
        <v>0</v>
      </c>
      <c r="T237" s="58">
        <v>0</v>
      </c>
      <c r="U237" s="58">
        <f>(IF(VLOOKUP(VLOOKUP(AN237,MAPPING!$B$16:$D$21,2,1),MAPPING!$C$16:$E$21,2,0)=7000,0,VLOOKUP(VLOOKUP(AN237,MAPPING!$B$16:$D$21,2,1),MAPPING!$C$16:$E$21,2,0)))</f>
        <v>0</v>
      </c>
      <c r="V237" s="58">
        <f>(K237*VLOOKUP(N237/K237,MAPPING!$B$23:$D$30,3,10))</f>
        <v>0</v>
      </c>
      <c r="W237" s="58">
        <f t="shared" si="69"/>
        <v>0</v>
      </c>
      <c r="X237" s="58">
        <f t="shared" si="70"/>
        <v>6510</v>
      </c>
      <c r="Y237" s="116">
        <f>ROUND(SUM(Q237:W237)/INVOICE!$I$5,2)</f>
        <v>4.67</v>
      </c>
      <c r="AA237" s="38" t="s">
        <v>3127</v>
      </c>
      <c r="AB237" s="38" t="s">
        <v>93</v>
      </c>
      <c r="AC237" s="38" t="s">
        <v>3128</v>
      </c>
      <c r="AD237" s="38" t="s">
        <v>3384</v>
      </c>
      <c r="AE237" s="38" t="s">
        <v>3385</v>
      </c>
      <c r="AF237" s="38" t="s">
        <v>3386</v>
      </c>
      <c r="AG237" s="38" t="s">
        <v>3387</v>
      </c>
      <c r="AH237" s="38" t="s">
        <v>61</v>
      </c>
      <c r="AI237" s="38">
        <v>1</v>
      </c>
      <c r="AJ237" s="38">
        <v>0.1</v>
      </c>
      <c r="AK237" s="38">
        <v>0.1</v>
      </c>
      <c r="AL237" s="38">
        <v>0.1</v>
      </c>
      <c r="AM237" s="38" t="s">
        <v>204</v>
      </c>
      <c r="AN237" s="38">
        <v>7.76</v>
      </c>
      <c r="AO237" s="38" t="s">
        <v>62</v>
      </c>
      <c r="AP237" s="38" t="s">
        <v>62</v>
      </c>
      <c r="AQ237" s="38" t="s">
        <v>62</v>
      </c>
      <c r="AR237" s="38" t="s">
        <v>62</v>
      </c>
      <c r="AS237" s="38" t="s">
        <v>62</v>
      </c>
      <c r="AT237" s="38" t="s">
        <v>1973</v>
      </c>
      <c r="AU237" s="38" t="s">
        <v>2604</v>
      </c>
      <c r="AV237" s="38" t="s">
        <v>3388</v>
      </c>
      <c r="AW237" s="38" t="s">
        <v>61</v>
      </c>
      <c r="AX237" s="38" t="s">
        <v>63</v>
      </c>
      <c r="AY237" s="39" t="s">
        <v>3389</v>
      </c>
      <c r="AZ237" s="38" t="s">
        <v>3390</v>
      </c>
      <c r="BA237" s="39" t="s">
        <v>3391</v>
      </c>
      <c r="BB237" s="38" t="s">
        <v>196</v>
      </c>
      <c r="BC237" s="38" t="s">
        <v>197</v>
      </c>
      <c r="BD237" s="38" t="s">
        <v>94</v>
      </c>
      <c r="BE237" s="38" t="s">
        <v>1978</v>
      </c>
      <c r="BF237" s="38" t="s">
        <v>64</v>
      </c>
      <c r="BG237" s="38" t="s">
        <v>61</v>
      </c>
      <c r="BH237" s="38" t="s">
        <v>648</v>
      </c>
    </row>
    <row r="238" spans="2:60" x14ac:dyDescent="0.3">
      <c r="B238" s="55">
        <f t="shared" si="63"/>
        <v>234</v>
      </c>
      <c r="C238" s="55" t="str">
        <f t="shared" si="64"/>
        <v>NRT</v>
      </c>
      <c r="D238" s="55" t="str">
        <f t="shared" si="61"/>
        <v>2025-09-09</v>
      </c>
      <c r="E238" s="55" t="str">
        <f t="shared" si="71"/>
        <v>82020038082</v>
      </c>
      <c r="F238" s="55" t="str">
        <f t="shared" si="72"/>
        <v>PJP029496228</v>
      </c>
      <c r="G238" s="53" t="str">
        <f t="shared" si="73"/>
        <v>박희철</v>
      </c>
      <c r="H238" s="53" t="str">
        <f t="shared" si="74"/>
        <v>목록(Manifest)</v>
      </c>
      <c r="I238" s="62">
        <f t="shared" si="75"/>
        <v>143.44002</v>
      </c>
      <c r="J238" s="53" t="str">
        <f t="shared" si="65"/>
        <v>BRCH USA_JAVIS</v>
      </c>
      <c r="K238" s="55">
        <f t="shared" si="76"/>
        <v>1</v>
      </c>
      <c r="L238" s="54">
        <f t="shared" si="77"/>
        <v>0.9</v>
      </c>
      <c r="M238" s="54">
        <f t="shared" si="78"/>
        <v>0.8</v>
      </c>
      <c r="N238" s="54">
        <f t="shared" si="79"/>
        <v>0.9</v>
      </c>
      <c r="O238" s="54">
        <f t="shared" si="66"/>
        <v>1</v>
      </c>
      <c r="P238" s="55" t="str">
        <f t="shared" si="67"/>
        <v>516284380743</v>
      </c>
      <c r="Q238" s="70">
        <f t="shared" si="68"/>
        <v>7520</v>
      </c>
      <c r="R238" s="58">
        <v>0</v>
      </c>
      <c r="S238" s="57">
        <f t="shared" si="62"/>
        <v>0</v>
      </c>
      <c r="T238" s="58">
        <v>0</v>
      </c>
      <c r="U238" s="58">
        <f>(IF(VLOOKUP(VLOOKUP(AN238,MAPPING!$B$16:$D$21,2,1),MAPPING!$C$16:$E$21,2,0)=7000,0,VLOOKUP(VLOOKUP(AN238,MAPPING!$B$16:$D$21,2,1),MAPPING!$C$16:$E$21,2,0)))</f>
        <v>0</v>
      </c>
      <c r="V238" s="58">
        <f>(K238*VLOOKUP(N238/K238,MAPPING!$B$23:$D$30,3,10))</f>
        <v>0</v>
      </c>
      <c r="W238" s="58">
        <f t="shared" si="69"/>
        <v>0</v>
      </c>
      <c r="X238" s="58">
        <f t="shared" si="70"/>
        <v>7520</v>
      </c>
      <c r="Y238" s="116">
        <f>ROUND(SUM(Q238:W238)/INVOICE!$I$5,2)</f>
        <v>5.39</v>
      </c>
      <c r="AA238" s="38" t="s">
        <v>3127</v>
      </c>
      <c r="AB238" s="38" t="s">
        <v>93</v>
      </c>
      <c r="AC238" s="38" t="s">
        <v>3128</v>
      </c>
      <c r="AD238" s="38" t="s">
        <v>3392</v>
      </c>
      <c r="AE238" s="38" t="s">
        <v>3393</v>
      </c>
      <c r="AF238" s="38" t="s">
        <v>3394</v>
      </c>
      <c r="AG238" s="38" t="s">
        <v>3177</v>
      </c>
      <c r="AH238" s="38" t="s">
        <v>61</v>
      </c>
      <c r="AI238" s="38">
        <v>1</v>
      </c>
      <c r="AJ238" s="38">
        <v>0.9</v>
      </c>
      <c r="AK238" s="38">
        <v>0.8</v>
      </c>
      <c r="AL238" s="38">
        <v>0.9</v>
      </c>
      <c r="AM238" s="38" t="s">
        <v>204</v>
      </c>
      <c r="AN238" s="38">
        <v>143.44002</v>
      </c>
      <c r="AO238" s="38" t="s">
        <v>62</v>
      </c>
      <c r="AP238" s="38" t="s">
        <v>62</v>
      </c>
      <c r="AQ238" s="38" t="s">
        <v>62</v>
      </c>
      <c r="AR238" s="38" t="s">
        <v>62</v>
      </c>
      <c r="AS238" s="38" t="s">
        <v>62</v>
      </c>
      <c r="AT238" s="38" t="s">
        <v>1973</v>
      </c>
      <c r="AU238" s="38" t="s">
        <v>2604</v>
      </c>
      <c r="AV238" s="38" t="s">
        <v>3395</v>
      </c>
      <c r="AW238" s="38" t="s">
        <v>61</v>
      </c>
      <c r="AX238" s="38" t="s">
        <v>63</v>
      </c>
      <c r="AY238" s="39" t="s">
        <v>3396</v>
      </c>
      <c r="AZ238" s="38" t="s">
        <v>3397</v>
      </c>
      <c r="BA238" s="39" t="s">
        <v>3398</v>
      </c>
      <c r="BB238" s="38" t="s">
        <v>196</v>
      </c>
      <c r="BC238" s="38" t="s">
        <v>197</v>
      </c>
      <c r="BD238" s="38" t="s">
        <v>94</v>
      </c>
      <c r="BE238" s="38" t="s">
        <v>1978</v>
      </c>
      <c r="BF238" s="38" t="s">
        <v>64</v>
      </c>
      <c r="BG238" s="38" t="s">
        <v>61</v>
      </c>
      <c r="BH238" s="38" t="s">
        <v>648</v>
      </c>
    </row>
    <row r="239" spans="2:60" x14ac:dyDescent="0.3">
      <c r="B239" s="55">
        <f t="shared" si="63"/>
        <v>235</v>
      </c>
      <c r="C239" s="55" t="str">
        <f t="shared" si="64"/>
        <v>NRT</v>
      </c>
      <c r="D239" s="55" t="str">
        <f t="shared" si="61"/>
        <v>2025-09-09</v>
      </c>
      <c r="E239" s="55" t="str">
        <f t="shared" si="71"/>
        <v>82020038082</v>
      </c>
      <c r="F239" s="55" t="str">
        <f t="shared" si="72"/>
        <v>PJP029496234</v>
      </c>
      <c r="G239" s="53" t="str">
        <f t="shared" si="73"/>
        <v>염혜선</v>
      </c>
      <c r="H239" s="53" t="str">
        <f t="shared" si="74"/>
        <v>목록(Manifest)</v>
      </c>
      <c r="I239" s="62">
        <f t="shared" si="75"/>
        <v>134.97989999999999</v>
      </c>
      <c r="J239" s="53" t="str">
        <f t="shared" si="65"/>
        <v>BRCH USA_JAVIS</v>
      </c>
      <c r="K239" s="55">
        <f t="shared" si="76"/>
        <v>1</v>
      </c>
      <c r="L239" s="54">
        <f t="shared" si="77"/>
        <v>1.05</v>
      </c>
      <c r="M239" s="54">
        <f t="shared" si="78"/>
        <v>1.3</v>
      </c>
      <c r="N239" s="54">
        <f t="shared" si="79"/>
        <v>1.3</v>
      </c>
      <c r="O239" s="54">
        <f t="shared" si="66"/>
        <v>1.5</v>
      </c>
      <c r="P239" s="55" t="str">
        <f t="shared" si="67"/>
        <v>516284380802</v>
      </c>
      <c r="Q239" s="70">
        <f t="shared" si="68"/>
        <v>8530</v>
      </c>
      <c r="R239" s="58">
        <v>0</v>
      </c>
      <c r="S239" s="57">
        <f t="shared" si="62"/>
        <v>0</v>
      </c>
      <c r="T239" s="58">
        <v>0</v>
      </c>
      <c r="U239" s="58">
        <f>(IF(VLOOKUP(VLOOKUP(AN239,MAPPING!$B$16:$D$21,2,1),MAPPING!$C$16:$E$21,2,0)=7000,0,VLOOKUP(VLOOKUP(AN239,MAPPING!$B$16:$D$21,2,1),MAPPING!$C$16:$E$21,2,0)))</f>
        <v>0</v>
      </c>
      <c r="V239" s="58">
        <f>(K239*VLOOKUP(N239/K239,MAPPING!$B$23:$D$30,3,10))</f>
        <v>0</v>
      </c>
      <c r="W239" s="58">
        <f t="shared" si="69"/>
        <v>0</v>
      </c>
      <c r="X239" s="58">
        <f t="shared" si="70"/>
        <v>8530</v>
      </c>
      <c r="Y239" s="116">
        <f>ROUND(SUM(Q239:W239)/INVOICE!$I$5,2)</f>
        <v>6.12</v>
      </c>
      <c r="AA239" s="38" t="s">
        <v>3127</v>
      </c>
      <c r="AB239" s="38" t="s">
        <v>93</v>
      </c>
      <c r="AC239" s="38" t="s">
        <v>3128</v>
      </c>
      <c r="AD239" s="38" t="s">
        <v>3399</v>
      </c>
      <c r="AE239" s="38" t="s">
        <v>3400</v>
      </c>
      <c r="AF239" s="38" t="s">
        <v>3401</v>
      </c>
      <c r="AG239" s="38" t="s">
        <v>3177</v>
      </c>
      <c r="AH239" s="38" t="s">
        <v>61</v>
      </c>
      <c r="AI239" s="38">
        <v>1</v>
      </c>
      <c r="AJ239" s="38">
        <v>1.05</v>
      </c>
      <c r="AK239" s="38">
        <v>1.3</v>
      </c>
      <c r="AL239" s="38">
        <v>1.3</v>
      </c>
      <c r="AM239" s="38" t="s">
        <v>204</v>
      </c>
      <c r="AN239" s="38">
        <v>134.97989999999999</v>
      </c>
      <c r="AO239" s="38" t="s">
        <v>62</v>
      </c>
      <c r="AP239" s="38" t="s">
        <v>62</v>
      </c>
      <c r="AQ239" s="38" t="s">
        <v>62</v>
      </c>
      <c r="AR239" s="38" t="s">
        <v>62</v>
      </c>
      <c r="AS239" s="38" t="s">
        <v>62</v>
      </c>
      <c r="AT239" s="38" t="s">
        <v>1973</v>
      </c>
      <c r="AU239" s="38" t="s">
        <v>2604</v>
      </c>
      <c r="AV239" s="38" t="s">
        <v>3178</v>
      </c>
      <c r="AW239" s="38" t="s">
        <v>61</v>
      </c>
      <c r="AX239" s="38" t="s">
        <v>63</v>
      </c>
      <c r="AY239" s="39" t="s">
        <v>3402</v>
      </c>
      <c r="AZ239" s="38" t="s">
        <v>3403</v>
      </c>
      <c r="BA239" s="39" t="s">
        <v>3404</v>
      </c>
      <c r="BB239" s="38" t="s">
        <v>196</v>
      </c>
      <c r="BC239" s="38" t="s">
        <v>197</v>
      </c>
      <c r="BD239" s="38" t="s">
        <v>94</v>
      </c>
      <c r="BE239" s="38" t="s">
        <v>1978</v>
      </c>
      <c r="BF239" s="38" t="s">
        <v>64</v>
      </c>
      <c r="BG239" s="38" t="s">
        <v>61</v>
      </c>
      <c r="BH239" s="38" t="s">
        <v>648</v>
      </c>
    </row>
    <row r="240" spans="2:60" x14ac:dyDescent="0.3">
      <c r="B240" s="55">
        <f t="shared" si="63"/>
        <v>236</v>
      </c>
      <c r="C240" s="55" t="str">
        <f t="shared" si="64"/>
        <v>NRT</v>
      </c>
      <c r="D240" s="55" t="str">
        <f t="shared" si="61"/>
        <v>2025-09-09</v>
      </c>
      <c r="E240" s="55" t="str">
        <f t="shared" si="71"/>
        <v>82020038082</v>
      </c>
      <c r="F240" s="55" t="str">
        <f t="shared" si="72"/>
        <v>PJP029494970</v>
      </c>
      <c r="G240" s="53" t="str">
        <f t="shared" si="73"/>
        <v>권기환</v>
      </c>
      <c r="H240" s="53" t="str">
        <f t="shared" si="74"/>
        <v>간이(Simple)</v>
      </c>
      <c r="I240" s="62">
        <f t="shared" si="75"/>
        <v>166.84</v>
      </c>
      <c r="J240" s="53" t="str">
        <f t="shared" si="65"/>
        <v>BRCH USA_JAVIS</v>
      </c>
      <c r="K240" s="55">
        <f t="shared" si="76"/>
        <v>1</v>
      </c>
      <c r="L240" s="54">
        <f t="shared" si="77"/>
        <v>2.1</v>
      </c>
      <c r="M240" s="54">
        <f t="shared" si="78"/>
        <v>2.5</v>
      </c>
      <c r="N240" s="54">
        <f t="shared" si="79"/>
        <v>2.5</v>
      </c>
      <c r="O240" s="54">
        <f t="shared" si="66"/>
        <v>2.5</v>
      </c>
      <c r="P240" s="55" t="str">
        <f t="shared" si="67"/>
        <v>516284368165</v>
      </c>
      <c r="Q240" s="70">
        <f t="shared" si="68"/>
        <v>10550</v>
      </c>
      <c r="R240" s="58">
        <v>0</v>
      </c>
      <c r="S240" s="57">
        <f t="shared" si="62"/>
        <v>0</v>
      </c>
      <c r="T240" s="58">
        <v>0</v>
      </c>
      <c r="U240" s="58">
        <f>(IF(VLOOKUP(VLOOKUP(AN240,MAPPING!$B$16:$D$21,2,1),MAPPING!$C$16:$E$21,2,0)=7000,0,VLOOKUP(VLOOKUP(AN240,MAPPING!$B$16:$D$21,2,1),MAPPING!$C$16:$E$21,2,0)))</f>
        <v>0</v>
      </c>
      <c r="V240" s="58">
        <f>(K240*VLOOKUP(N240/K240,MAPPING!$B$23:$D$30,3,10))</f>
        <v>500</v>
      </c>
      <c r="W240" s="58">
        <f t="shared" si="69"/>
        <v>0</v>
      </c>
      <c r="X240" s="58">
        <f t="shared" si="70"/>
        <v>11050</v>
      </c>
      <c r="Y240" s="116">
        <f>ROUND(SUM(Q240:W240)/INVOICE!$I$5,2)</f>
        <v>7.93</v>
      </c>
      <c r="AA240" s="38" t="s">
        <v>3127</v>
      </c>
      <c r="AB240" s="38" t="s">
        <v>93</v>
      </c>
      <c r="AC240" s="38" t="s">
        <v>3128</v>
      </c>
      <c r="AD240" s="38" t="s">
        <v>3405</v>
      </c>
      <c r="AE240" s="38" t="s">
        <v>3406</v>
      </c>
      <c r="AF240" s="38" t="s">
        <v>3407</v>
      </c>
      <c r="AG240" s="38" t="s">
        <v>3408</v>
      </c>
      <c r="AH240" s="38" t="s">
        <v>61</v>
      </c>
      <c r="AI240" s="38">
        <v>1</v>
      </c>
      <c r="AJ240" s="38">
        <v>2.1</v>
      </c>
      <c r="AK240" s="38">
        <v>2.5</v>
      </c>
      <c r="AL240" s="38">
        <v>2.5</v>
      </c>
      <c r="AM240" s="38" t="s">
        <v>65</v>
      </c>
      <c r="AN240" s="38">
        <v>166.84</v>
      </c>
      <c r="AO240" s="38" t="s">
        <v>62</v>
      </c>
      <c r="AP240" s="38" t="s">
        <v>62</v>
      </c>
      <c r="AQ240" s="38" t="s">
        <v>62</v>
      </c>
      <c r="AR240" s="38" t="s">
        <v>62</v>
      </c>
      <c r="AS240" s="38" t="s">
        <v>62</v>
      </c>
      <c r="AT240" s="38" t="s">
        <v>1973</v>
      </c>
      <c r="AU240" s="38" t="s">
        <v>2604</v>
      </c>
      <c r="AV240" s="38" t="s">
        <v>3409</v>
      </c>
      <c r="AW240" s="38" t="s">
        <v>61</v>
      </c>
      <c r="AX240" s="38" t="s">
        <v>63</v>
      </c>
      <c r="AY240" s="39" t="s">
        <v>3410</v>
      </c>
      <c r="AZ240" s="38" t="s">
        <v>3411</v>
      </c>
      <c r="BA240" s="39" t="s">
        <v>3412</v>
      </c>
      <c r="BB240" s="38" t="s">
        <v>196</v>
      </c>
      <c r="BC240" s="38" t="s">
        <v>197</v>
      </c>
      <c r="BD240" s="38" t="s">
        <v>94</v>
      </c>
      <c r="BE240" s="38" t="s">
        <v>1978</v>
      </c>
      <c r="BF240" s="38" t="s">
        <v>64</v>
      </c>
      <c r="BG240" s="38" t="s">
        <v>61</v>
      </c>
      <c r="BH240" s="38" t="s">
        <v>648</v>
      </c>
    </row>
    <row r="241" spans="2:60" x14ac:dyDescent="0.3">
      <c r="B241" s="55">
        <f t="shared" si="63"/>
        <v>237</v>
      </c>
      <c r="C241" s="55" t="str">
        <f t="shared" si="64"/>
        <v>NRT</v>
      </c>
      <c r="D241" s="55" t="str">
        <f t="shared" si="61"/>
        <v>2025-09-10</v>
      </c>
      <c r="E241" s="55" t="str">
        <f t="shared" si="71"/>
        <v>82020038093</v>
      </c>
      <c r="F241" s="55" t="str">
        <f t="shared" si="72"/>
        <v>PJP029495898</v>
      </c>
      <c r="G241" s="53" t="str">
        <f t="shared" si="73"/>
        <v>안지은</v>
      </c>
      <c r="H241" s="53" t="str">
        <f t="shared" si="74"/>
        <v>일반(목록배제,Normal-Manifest Exception)</v>
      </c>
      <c r="I241" s="62">
        <f t="shared" si="75"/>
        <v>128.97999999999999</v>
      </c>
      <c r="J241" s="53" t="str">
        <f t="shared" si="65"/>
        <v>BRCH USA_JAVIS</v>
      </c>
      <c r="K241" s="55">
        <f t="shared" si="76"/>
        <v>1</v>
      </c>
      <c r="L241" s="54">
        <f t="shared" si="77"/>
        <v>2.4500000000000002</v>
      </c>
      <c r="M241" s="54">
        <f t="shared" si="78"/>
        <v>5.2</v>
      </c>
      <c r="N241" s="54">
        <f t="shared" si="79"/>
        <v>5.5</v>
      </c>
      <c r="O241" s="54">
        <f t="shared" si="66"/>
        <v>2.5</v>
      </c>
      <c r="P241" s="55" t="str">
        <f t="shared" si="67"/>
        <v>516284377442</v>
      </c>
      <c r="Q241" s="70">
        <f t="shared" si="68"/>
        <v>10550</v>
      </c>
      <c r="R241" s="58">
        <v>0</v>
      </c>
      <c r="S241" s="57">
        <f t="shared" si="62"/>
        <v>0</v>
      </c>
      <c r="T241" s="58">
        <v>0</v>
      </c>
      <c r="U241" s="58">
        <f>(IF(VLOOKUP(VLOOKUP(AN241,MAPPING!$B$16:$D$21,2,1),MAPPING!$C$16:$E$21,2,0)=7000,0,VLOOKUP(VLOOKUP(AN241,MAPPING!$B$16:$D$21,2,1),MAPPING!$C$16:$E$21,2,0)))</f>
        <v>0</v>
      </c>
      <c r="V241" s="58">
        <f>(K241*VLOOKUP(N241/K241,MAPPING!$B$23:$D$30,3,10))</f>
        <v>1000</v>
      </c>
      <c r="W241" s="58">
        <f t="shared" si="69"/>
        <v>0</v>
      </c>
      <c r="X241" s="58">
        <f t="shared" si="70"/>
        <v>11550</v>
      </c>
      <c r="Y241" s="116">
        <f>ROUND(SUM(Q241:W241)/INVOICE!$I$5,2)</f>
        <v>8.2899999999999991</v>
      </c>
      <c r="AA241" s="38" t="s">
        <v>3413</v>
      </c>
      <c r="AB241" s="38" t="s">
        <v>93</v>
      </c>
      <c r="AC241" s="38" t="s">
        <v>3414</v>
      </c>
      <c r="AD241" s="38" t="s">
        <v>3415</v>
      </c>
      <c r="AE241" s="38" t="s">
        <v>3416</v>
      </c>
      <c r="AF241" s="38" t="s">
        <v>3417</v>
      </c>
      <c r="AG241" s="38" t="s">
        <v>3418</v>
      </c>
      <c r="AH241" s="38" t="s">
        <v>61</v>
      </c>
      <c r="AI241" s="38">
        <v>1</v>
      </c>
      <c r="AJ241" s="38">
        <v>2.4500000000000002</v>
      </c>
      <c r="AK241" s="38">
        <v>5.2</v>
      </c>
      <c r="AL241" s="38">
        <v>5.5</v>
      </c>
      <c r="AM241" s="38" t="s">
        <v>66</v>
      </c>
      <c r="AN241" s="38">
        <v>128.97999999999999</v>
      </c>
      <c r="AO241" s="38" t="s">
        <v>62</v>
      </c>
      <c r="AP241" s="38" t="s">
        <v>62</v>
      </c>
      <c r="AQ241" s="38" t="s">
        <v>62</v>
      </c>
      <c r="AR241" s="38" t="s">
        <v>62</v>
      </c>
      <c r="AS241" s="38" t="s">
        <v>62</v>
      </c>
      <c r="AT241" s="38" t="s">
        <v>1973</v>
      </c>
      <c r="AU241" s="38" t="s">
        <v>2604</v>
      </c>
      <c r="AV241" s="38" t="s">
        <v>3419</v>
      </c>
      <c r="AW241" s="38" t="s">
        <v>61</v>
      </c>
      <c r="AX241" s="38" t="s">
        <v>63</v>
      </c>
      <c r="AY241" s="39" t="s">
        <v>3420</v>
      </c>
      <c r="AZ241" s="38" t="s">
        <v>3421</v>
      </c>
      <c r="BA241" s="39" t="s">
        <v>3421</v>
      </c>
      <c r="BB241" s="38" t="s">
        <v>196</v>
      </c>
      <c r="BC241" s="38" t="s">
        <v>197</v>
      </c>
      <c r="BD241" s="38" t="s">
        <v>94</v>
      </c>
      <c r="BE241" s="38" t="s">
        <v>1978</v>
      </c>
      <c r="BF241" s="38" t="s">
        <v>64</v>
      </c>
      <c r="BG241" s="38" t="s">
        <v>61</v>
      </c>
      <c r="BH241" s="38" t="s">
        <v>648</v>
      </c>
    </row>
    <row r="242" spans="2:60" x14ac:dyDescent="0.3">
      <c r="B242" s="55">
        <f t="shared" si="63"/>
        <v>238</v>
      </c>
      <c r="C242" s="55" t="str">
        <f t="shared" si="64"/>
        <v>NRT</v>
      </c>
      <c r="D242" s="55" t="str">
        <f t="shared" si="61"/>
        <v>2025-09-10</v>
      </c>
      <c r="E242" s="55" t="str">
        <f t="shared" si="71"/>
        <v>82020038093</v>
      </c>
      <c r="F242" s="55" t="str">
        <f t="shared" si="72"/>
        <v>PJP022700708</v>
      </c>
      <c r="G242" s="53" t="str">
        <f t="shared" si="73"/>
        <v>오상진</v>
      </c>
      <c r="H242" s="53" t="str">
        <f t="shared" si="74"/>
        <v>목록(Manifest)</v>
      </c>
      <c r="I242" s="62">
        <f t="shared" si="75"/>
        <v>26.71</v>
      </c>
      <c r="J242" s="53" t="str">
        <f t="shared" si="65"/>
        <v>KNEX (BRCH USA)</v>
      </c>
      <c r="K242" s="55">
        <f t="shared" si="76"/>
        <v>1</v>
      </c>
      <c r="L242" s="54">
        <f t="shared" si="77"/>
        <v>0.1</v>
      </c>
      <c r="M242" s="54">
        <f t="shared" si="78"/>
        <v>0.4</v>
      </c>
      <c r="N242" s="54">
        <f t="shared" si="79"/>
        <v>0.4</v>
      </c>
      <c r="O242" s="54">
        <f t="shared" si="66"/>
        <v>0.5</v>
      </c>
      <c r="P242" s="55" t="str">
        <f t="shared" si="67"/>
        <v>516272836155</v>
      </c>
      <c r="Q242" s="70">
        <f t="shared" si="68"/>
        <v>6510</v>
      </c>
      <c r="R242" s="58">
        <v>0</v>
      </c>
      <c r="S242" s="57">
        <f t="shared" si="62"/>
        <v>0</v>
      </c>
      <c r="T242" s="58">
        <v>0</v>
      </c>
      <c r="U242" s="58">
        <f>(IF(VLOOKUP(VLOOKUP(AN242,MAPPING!$B$16:$D$21,2,1),MAPPING!$C$16:$E$21,2,0)=7000,0,VLOOKUP(VLOOKUP(AN242,MAPPING!$B$16:$D$21,2,1),MAPPING!$C$16:$E$21,2,0)))</f>
        <v>0</v>
      </c>
      <c r="V242" s="58">
        <f>(K242*VLOOKUP(N242/K242,MAPPING!$B$23:$D$30,3,10))</f>
        <v>0</v>
      </c>
      <c r="W242" s="58">
        <f t="shared" si="69"/>
        <v>0</v>
      </c>
      <c r="X242" s="58">
        <f t="shared" si="70"/>
        <v>6510</v>
      </c>
      <c r="Y242" s="116">
        <f>ROUND(SUM(Q242:W242)/INVOICE!$I$5,2)</f>
        <v>4.67</v>
      </c>
      <c r="AA242" s="38" t="s">
        <v>3413</v>
      </c>
      <c r="AB242" s="38" t="s">
        <v>93</v>
      </c>
      <c r="AC242" s="38" t="s">
        <v>3414</v>
      </c>
      <c r="AD242" s="38" t="s">
        <v>3422</v>
      </c>
      <c r="AE242" s="38" t="s">
        <v>3423</v>
      </c>
      <c r="AF242" s="38" t="s">
        <v>3424</v>
      </c>
      <c r="AG242" s="38" t="s">
        <v>3425</v>
      </c>
      <c r="AH242" s="38" t="s">
        <v>61</v>
      </c>
      <c r="AI242" s="38">
        <v>1</v>
      </c>
      <c r="AJ242" s="38">
        <v>0.1</v>
      </c>
      <c r="AK242" s="38">
        <v>0.4</v>
      </c>
      <c r="AL242" s="38">
        <v>0.4</v>
      </c>
      <c r="AM242" s="38" t="s">
        <v>204</v>
      </c>
      <c r="AN242" s="38">
        <v>26.71</v>
      </c>
      <c r="AO242" s="38" t="s">
        <v>62</v>
      </c>
      <c r="AP242" s="38" t="s">
        <v>62</v>
      </c>
      <c r="AQ242" s="38" t="s">
        <v>62</v>
      </c>
      <c r="AR242" s="38" t="s">
        <v>62</v>
      </c>
      <c r="AS242" s="38" t="s">
        <v>62</v>
      </c>
      <c r="AT242" s="38" t="s">
        <v>1946</v>
      </c>
      <c r="AU242" s="38" t="s">
        <v>2943</v>
      </c>
      <c r="AV242" s="38" t="s">
        <v>1947</v>
      </c>
      <c r="AW242" s="38" t="s">
        <v>61</v>
      </c>
      <c r="AX242" s="38" t="s">
        <v>63</v>
      </c>
      <c r="AY242" s="39" t="s">
        <v>3426</v>
      </c>
      <c r="AZ242" s="38" t="s">
        <v>3427</v>
      </c>
      <c r="BA242" s="39" t="s">
        <v>3427</v>
      </c>
      <c r="BB242" s="38" t="s">
        <v>196</v>
      </c>
      <c r="BC242" s="38" t="s">
        <v>197</v>
      </c>
      <c r="BD242" s="38" t="s">
        <v>94</v>
      </c>
      <c r="BE242" s="38" t="s">
        <v>407</v>
      </c>
      <c r="BF242" s="38" t="s">
        <v>64</v>
      </c>
      <c r="BG242" s="38" t="s">
        <v>61</v>
      </c>
      <c r="BH242" s="38" t="s">
        <v>648</v>
      </c>
    </row>
    <row r="243" spans="2:60" x14ac:dyDescent="0.3">
      <c r="B243" s="55">
        <f t="shared" si="63"/>
        <v>239</v>
      </c>
      <c r="C243" s="55" t="str">
        <f t="shared" si="64"/>
        <v>NRT</v>
      </c>
      <c r="D243" s="55" t="str">
        <f t="shared" si="61"/>
        <v>2025-09-10</v>
      </c>
      <c r="E243" s="55" t="str">
        <f t="shared" si="71"/>
        <v>82020038093</v>
      </c>
      <c r="F243" s="55" t="str">
        <f t="shared" si="72"/>
        <v>PJP029496156</v>
      </c>
      <c r="G243" s="53" t="str">
        <f t="shared" si="73"/>
        <v>박소현</v>
      </c>
      <c r="H243" s="53" t="str">
        <f t="shared" si="74"/>
        <v>목록(Manifest)</v>
      </c>
      <c r="I243" s="62">
        <f t="shared" si="75"/>
        <v>85.43</v>
      </c>
      <c r="J243" s="53" t="str">
        <f t="shared" si="65"/>
        <v>BRCH USA_JAVIS</v>
      </c>
      <c r="K243" s="55">
        <f t="shared" si="76"/>
        <v>1</v>
      </c>
      <c r="L243" s="54">
        <f t="shared" si="77"/>
        <v>1.45</v>
      </c>
      <c r="M243" s="54">
        <f t="shared" si="78"/>
        <v>5.7</v>
      </c>
      <c r="N243" s="54">
        <f t="shared" si="79"/>
        <v>6</v>
      </c>
      <c r="O243" s="54">
        <f t="shared" si="66"/>
        <v>1.5</v>
      </c>
      <c r="P243" s="55" t="str">
        <f t="shared" si="67"/>
        <v>516284380021</v>
      </c>
      <c r="Q243" s="70">
        <f t="shared" si="68"/>
        <v>8530</v>
      </c>
      <c r="R243" s="58">
        <v>0</v>
      </c>
      <c r="S243" s="57">
        <f t="shared" si="62"/>
        <v>0</v>
      </c>
      <c r="T243" s="58">
        <v>0</v>
      </c>
      <c r="U243" s="58">
        <f>(IF(VLOOKUP(VLOOKUP(AN243,MAPPING!$B$16:$D$21,2,1),MAPPING!$C$16:$E$21,2,0)=7000,0,VLOOKUP(VLOOKUP(AN243,MAPPING!$B$16:$D$21,2,1),MAPPING!$C$16:$E$21,2,0)))</f>
        <v>0</v>
      </c>
      <c r="V243" s="58">
        <f>(K243*VLOOKUP(N243/K243,MAPPING!$B$23:$D$30,3,10))</f>
        <v>1000</v>
      </c>
      <c r="W243" s="58">
        <f t="shared" si="69"/>
        <v>0</v>
      </c>
      <c r="X243" s="58">
        <f t="shared" si="70"/>
        <v>9530</v>
      </c>
      <c r="Y243" s="116">
        <f>ROUND(SUM(Q243:W243)/INVOICE!$I$5,2)</f>
        <v>6.84</v>
      </c>
      <c r="AA243" s="38" t="s">
        <v>3413</v>
      </c>
      <c r="AB243" s="38" t="s">
        <v>93</v>
      </c>
      <c r="AC243" s="38" t="s">
        <v>3414</v>
      </c>
      <c r="AD243" s="38" t="s">
        <v>3428</v>
      </c>
      <c r="AE243" s="38" t="s">
        <v>3429</v>
      </c>
      <c r="AF243" s="38" t="s">
        <v>3430</v>
      </c>
      <c r="AG243" s="38" t="s">
        <v>3431</v>
      </c>
      <c r="AH243" s="38" t="s">
        <v>61</v>
      </c>
      <c r="AI243" s="38">
        <v>1</v>
      </c>
      <c r="AJ243" s="38">
        <v>1.45</v>
      </c>
      <c r="AK243" s="38">
        <v>5.7</v>
      </c>
      <c r="AL243" s="38">
        <v>6</v>
      </c>
      <c r="AM243" s="38" t="s">
        <v>204</v>
      </c>
      <c r="AN243" s="38">
        <v>85.43</v>
      </c>
      <c r="AO243" s="38" t="s">
        <v>62</v>
      </c>
      <c r="AP243" s="38" t="s">
        <v>62</v>
      </c>
      <c r="AQ243" s="38" t="s">
        <v>62</v>
      </c>
      <c r="AR243" s="38" t="s">
        <v>62</v>
      </c>
      <c r="AS243" s="38" t="s">
        <v>62</v>
      </c>
      <c r="AT243" s="38" t="s">
        <v>1973</v>
      </c>
      <c r="AU243" s="38" t="s">
        <v>2604</v>
      </c>
      <c r="AV243" s="38" t="s">
        <v>3432</v>
      </c>
      <c r="AW243" s="38" t="s">
        <v>61</v>
      </c>
      <c r="AX243" s="38" t="s">
        <v>63</v>
      </c>
      <c r="AY243" s="39" t="s">
        <v>3433</v>
      </c>
      <c r="AZ243" s="38" t="s">
        <v>3434</v>
      </c>
      <c r="BA243" s="39" t="s">
        <v>3434</v>
      </c>
      <c r="BB243" s="38" t="s">
        <v>196</v>
      </c>
      <c r="BC243" s="38" t="s">
        <v>197</v>
      </c>
      <c r="BD243" s="38" t="s">
        <v>94</v>
      </c>
      <c r="BE243" s="38" t="s">
        <v>1978</v>
      </c>
      <c r="BF243" s="38" t="s">
        <v>64</v>
      </c>
      <c r="BG243" s="38" t="s">
        <v>61</v>
      </c>
      <c r="BH243" s="38" t="s">
        <v>648</v>
      </c>
    </row>
    <row r="244" spans="2:60" x14ac:dyDescent="0.3">
      <c r="B244" s="55">
        <f t="shared" si="63"/>
        <v>240</v>
      </c>
      <c r="C244" s="55" t="str">
        <f t="shared" si="64"/>
        <v>NRT</v>
      </c>
      <c r="D244" s="55" t="str">
        <f t="shared" si="61"/>
        <v>2025-09-10</v>
      </c>
      <c r="E244" s="55" t="str">
        <f t="shared" si="71"/>
        <v>82020038093</v>
      </c>
      <c r="F244" s="55" t="str">
        <f t="shared" si="72"/>
        <v>PJP029496157</v>
      </c>
      <c r="G244" s="53" t="str">
        <f t="shared" si="73"/>
        <v>윤영진</v>
      </c>
      <c r="H244" s="53" t="str">
        <f t="shared" si="74"/>
        <v>목록(Manifest)</v>
      </c>
      <c r="I244" s="62">
        <f t="shared" si="75"/>
        <v>19.16</v>
      </c>
      <c r="J244" s="53" t="str">
        <f t="shared" si="65"/>
        <v>BRCH USA_JAVIS</v>
      </c>
      <c r="K244" s="55">
        <f t="shared" si="76"/>
        <v>1</v>
      </c>
      <c r="L244" s="54">
        <f t="shared" si="77"/>
        <v>0.25</v>
      </c>
      <c r="M244" s="54">
        <f t="shared" si="78"/>
        <v>0.3</v>
      </c>
      <c r="N244" s="54">
        <f t="shared" si="79"/>
        <v>0.3</v>
      </c>
      <c r="O244" s="54">
        <f t="shared" si="66"/>
        <v>0.5</v>
      </c>
      <c r="P244" s="55" t="str">
        <f t="shared" si="67"/>
        <v>516284380032</v>
      </c>
      <c r="Q244" s="70">
        <f t="shared" si="68"/>
        <v>6510</v>
      </c>
      <c r="R244" s="58">
        <v>0</v>
      </c>
      <c r="S244" s="57">
        <f t="shared" si="62"/>
        <v>0</v>
      </c>
      <c r="T244" s="58">
        <v>0</v>
      </c>
      <c r="U244" s="58">
        <f>(IF(VLOOKUP(VLOOKUP(AN244,MAPPING!$B$16:$D$21,2,1),MAPPING!$C$16:$E$21,2,0)=7000,0,VLOOKUP(VLOOKUP(AN244,MAPPING!$B$16:$D$21,2,1),MAPPING!$C$16:$E$21,2,0)))</f>
        <v>0</v>
      </c>
      <c r="V244" s="58">
        <f>(K244*VLOOKUP(N244/K244,MAPPING!$B$23:$D$30,3,10))</f>
        <v>0</v>
      </c>
      <c r="W244" s="58">
        <f t="shared" si="69"/>
        <v>0</v>
      </c>
      <c r="X244" s="58">
        <f t="shared" si="70"/>
        <v>6510</v>
      </c>
      <c r="Y244" s="116">
        <f>ROUND(SUM(Q244:W244)/INVOICE!$I$5,2)</f>
        <v>4.67</v>
      </c>
      <c r="AA244" s="38" t="s">
        <v>3413</v>
      </c>
      <c r="AB244" s="38" t="s">
        <v>93</v>
      </c>
      <c r="AC244" s="38" t="s">
        <v>3414</v>
      </c>
      <c r="AD244" s="38" t="s">
        <v>3435</v>
      </c>
      <c r="AE244" s="38" t="s">
        <v>3349</v>
      </c>
      <c r="AF244" s="38" t="s">
        <v>3350</v>
      </c>
      <c r="AG244" s="38" t="s">
        <v>3351</v>
      </c>
      <c r="AH244" s="38" t="s">
        <v>61</v>
      </c>
      <c r="AI244" s="38">
        <v>1</v>
      </c>
      <c r="AJ244" s="38">
        <v>0.25</v>
      </c>
      <c r="AK244" s="38">
        <v>0.3</v>
      </c>
      <c r="AL244" s="38">
        <v>0.3</v>
      </c>
      <c r="AM244" s="38" t="s">
        <v>204</v>
      </c>
      <c r="AN244" s="38">
        <v>19.16</v>
      </c>
      <c r="AO244" s="38" t="s">
        <v>62</v>
      </c>
      <c r="AP244" s="38" t="s">
        <v>62</v>
      </c>
      <c r="AQ244" s="38" t="s">
        <v>62</v>
      </c>
      <c r="AR244" s="38" t="s">
        <v>62</v>
      </c>
      <c r="AS244" s="38" t="s">
        <v>62</v>
      </c>
      <c r="AT244" s="38" t="s">
        <v>1973</v>
      </c>
      <c r="AU244" s="38" t="s">
        <v>2604</v>
      </c>
      <c r="AV244" s="38" t="s">
        <v>2052</v>
      </c>
      <c r="AW244" s="38" t="s">
        <v>61</v>
      </c>
      <c r="AX244" s="38" t="s">
        <v>63</v>
      </c>
      <c r="AY244" s="39" t="s">
        <v>3436</v>
      </c>
      <c r="AZ244" s="38" t="s">
        <v>3437</v>
      </c>
      <c r="BA244" s="39" t="s">
        <v>3437</v>
      </c>
      <c r="BB244" s="38" t="s">
        <v>196</v>
      </c>
      <c r="BC244" s="38" t="s">
        <v>197</v>
      </c>
      <c r="BD244" s="38" t="s">
        <v>94</v>
      </c>
      <c r="BE244" s="38" t="s">
        <v>1978</v>
      </c>
      <c r="BF244" s="38" t="s">
        <v>64</v>
      </c>
      <c r="BG244" s="38" t="s">
        <v>61</v>
      </c>
      <c r="BH244" s="38" t="s">
        <v>648</v>
      </c>
    </row>
    <row r="245" spans="2:60" x14ac:dyDescent="0.3">
      <c r="B245" s="55">
        <f t="shared" si="63"/>
        <v>241</v>
      </c>
      <c r="C245" s="55" t="str">
        <f t="shared" si="64"/>
        <v>NRT</v>
      </c>
      <c r="D245" s="55" t="str">
        <f t="shared" si="61"/>
        <v>2025-09-10</v>
      </c>
      <c r="E245" s="55" t="str">
        <f t="shared" si="71"/>
        <v>82020038093</v>
      </c>
      <c r="F245" s="55" t="str">
        <f t="shared" si="72"/>
        <v>PJP029496286</v>
      </c>
      <c r="G245" s="53" t="str">
        <f t="shared" si="73"/>
        <v>백지훈</v>
      </c>
      <c r="H245" s="53" t="str">
        <f t="shared" si="74"/>
        <v>목록(Manifest)</v>
      </c>
      <c r="I245" s="62">
        <f t="shared" si="75"/>
        <v>51.59</v>
      </c>
      <c r="J245" s="53" t="str">
        <f t="shared" si="65"/>
        <v>BRCH USA_JAVIS</v>
      </c>
      <c r="K245" s="55">
        <f t="shared" si="76"/>
        <v>1</v>
      </c>
      <c r="L245" s="54">
        <f t="shared" si="77"/>
        <v>0.1</v>
      </c>
      <c r="M245" s="54">
        <f t="shared" si="78"/>
        <v>0.4</v>
      </c>
      <c r="N245" s="54">
        <f t="shared" si="79"/>
        <v>0.4</v>
      </c>
      <c r="O245" s="54">
        <f t="shared" si="66"/>
        <v>0.5</v>
      </c>
      <c r="P245" s="55" t="str">
        <f t="shared" si="67"/>
        <v>516284381325</v>
      </c>
      <c r="Q245" s="70">
        <f t="shared" si="68"/>
        <v>6510</v>
      </c>
      <c r="R245" s="58">
        <v>0</v>
      </c>
      <c r="S245" s="57">
        <f t="shared" si="62"/>
        <v>0</v>
      </c>
      <c r="T245" s="58">
        <v>0</v>
      </c>
      <c r="U245" s="58">
        <f>(IF(VLOOKUP(VLOOKUP(AN245,MAPPING!$B$16:$D$21,2,1),MAPPING!$C$16:$E$21,2,0)=7000,0,VLOOKUP(VLOOKUP(AN245,MAPPING!$B$16:$D$21,2,1),MAPPING!$C$16:$E$21,2,0)))</f>
        <v>0</v>
      </c>
      <c r="V245" s="58">
        <f>(K245*VLOOKUP(N245/K245,MAPPING!$B$23:$D$30,3,10))</f>
        <v>0</v>
      </c>
      <c r="W245" s="58">
        <f t="shared" si="69"/>
        <v>0</v>
      </c>
      <c r="X245" s="58">
        <f t="shared" si="70"/>
        <v>6510</v>
      </c>
      <c r="Y245" s="116">
        <f>ROUND(SUM(Q245:W245)/INVOICE!$I$5,2)</f>
        <v>4.67</v>
      </c>
      <c r="AA245" s="38" t="s">
        <v>3413</v>
      </c>
      <c r="AB245" s="38" t="s">
        <v>93</v>
      </c>
      <c r="AC245" s="38" t="s">
        <v>3414</v>
      </c>
      <c r="AD245" s="38" t="s">
        <v>3438</v>
      </c>
      <c r="AE245" s="38" t="s">
        <v>1367</v>
      </c>
      <c r="AF245" s="38" t="s">
        <v>3439</v>
      </c>
      <c r="AG245" s="38" t="s">
        <v>3440</v>
      </c>
      <c r="AH245" s="38" t="s">
        <v>61</v>
      </c>
      <c r="AI245" s="38">
        <v>1</v>
      </c>
      <c r="AJ245" s="38">
        <v>0.1</v>
      </c>
      <c r="AK245" s="38">
        <v>0.4</v>
      </c>
      <c r="AL245" s="38">
        <v>0.4</v>
      </c>
      <c r="AM245" s="38" t="s">
        <v>204</v>
      </c>
      <c r="AN245" s="38">
        <v>51.59</v>
      </c>
      <c r="AO245" s="38" t="s">
        <v>62</v>
      </c>
      <c r="AP245" s="38" t="s">
        <v>62</v>
      </c>
      <c r="AQ245" s="38" t="s">
        <v>62</v>
      </c>
      <c r="AR245" s="38" t="s">
        <v>62</v>
      </c>
      <c r="AS245" s="38" t="s">
        <v>62</v>
      </c>
      <c r="AT245" s="38" t="s">
        <v>1973</v>
      </c>
      <c r="AU245" s="38" t="s">
        <v>2604</v>
      </c>
      <c r="AV245" s="38" t="s">
        <v>2173</v>
      </c>
      <c r="AW245" s="38" t="s">
        <v>61</v>
      </c>
      <c r="AX245" s="38" t="s">
        <v>63</v>
      </c>
      <c r="AY245" s="39" t="s">
        <v>3441</v>
      </c>
      <c r="AZ245" s="38" t="s">
        <v>3442</v>
      </c>
      <c r="BA245" s="39" t="s">
        <v>3442</v>
      </c>
      <c r="BB245" s="38" t="s">
        <v>196</v>
      </c>
      <c r="BC245" s="38" t="s">
        <v>197</v>
      </c>
      <c r="BD245" s="38" t="s">
        <v>94</v>
      </c>
      <c r="BE245" s="38" t="s">
        <v>1978</v>
      </c>
      <c r="BF245" s="38" t="s">
        <v>64</v>
      </c>
      <c r="BG245" s="38" t="s">
        <v>61</v>
      </c>
      <c r="BH245" s="38" t="s">
        <v>648</v>
      </c>
    </row>
    <row r="246" spans="2:60" x14ac:dyDescent="0.3">
      <c r="B246" s="55">
        <f t="shared" si="63"/>
        <v>242</v>
      </c>
      <c r="C246" s="55" t="str">
        <f t="shared" si="64"/>
        <v>NRT</v>
      </c>
      <c r="D246" s="55" t="str">
        <f t="shared" si="61"/>
        <v>2025-09-10</v>
      </c>
      <c r="E246" s="55" t="str">
        <f t="shared" si="71"/>
        <v>82020038093</v>
      </c>
      <c r="F246" s="55" t="str">
        <f t="shared" si="72"/>
        <v>PJP029495261</v>
      </c>
      <c r="G246" s="53" t="str">
        <f t="shared" si="73"/>
        <v>윤지영</v>
      </c>
      <c r="H246" s="53" t="str">
        <f t="shared" si="74"/>
        <v>목록(Manifest)</v>
      </c>
      <c r="I246" s="62">
        <f t="shared" si="75"/>
        <v>139.22999999999999</v>
      </c>
      <c r="J246" s="53" t="str">
        <f t="shared" si="65"/>
        <v>BRCH USA_JAVIS</v>
      </c>
      <c r="K246" s="55">
        <f t="shared" si="76"/>
        <v>1</v>
      </c>
      <c r="L246" s="54">
        <f t="shared" si="77"/>
        <v>0.85</v>
      </c>
      <c r="M246" s="54">
        <f t="shared" si="78"/>
        <v>2.6</v>
      </c>
      <c r="N246" s="54">
        <f t="shared" si="79"/>
        <v>2.6</v>
      </c>
      <c r="O246" s="54">
        <f t="shared" si="66"/>
        <v>1</v>
      </c>
      <c r="P246" s="55" t="str">
        <f t="shared" si="67"/>
        <v>516284371072</v>
      </c>
      <c r="Q246" s="70">
        <f t="shared" si="68"/>
        <v>7520</v>
      </c>
      <c r="R246" s="58">
        <v>0</v>
      </c>
      <c r="S246" s="57">
        <f t="shared" si="62"/>
        <v>0</v>
      </c>
      <c r="T246" s="58">
        <v>0</v>
      </c>
      <c r="U246" s="58">
        <f>(IF(VLOOKUP(VLOOKUP(AN246,MAPPING!$B$16:$D$21,2,1),MAPPING!$C$16:$E$21,2,0)=7000,0,VLOOKUP(VLOOKUP(AN246,MAPPING!$B$16:$D$21,2,1),MAPPING!$C$16:$E$21,2,0)))</f>
        <v>0</v>
      </c>
      <c r="V246" s="58">
        <f>(K246*VLOOKUP(N246/K246,MAPPING!$B$23:$D$30,3,10))</f>
        <v>500</v>
      </c>
      <c r="W246" s="58">
        <f t="shared" si="69"/>
        <v>0</v>
      </c>
      <c r="X246" s="58">
        <f t="shared" si="70"/>
        <v>8020</v>
      </c>
      <c r="Y246" s="116">
        <f>ROUND(SUM(Q246:W246)/INVOICE!$I$5,2)</f>
        <v>5.75</v>
      </c>
      <c r="AA246" s="38" t="s">
        <v>3413</v>
      </c>
      <c r="AB246" s="38" t="s">
        <v>93</v>
      </c>
      <c r="AC246" s="38" t="s">
        <v>3414</v>
      </c>
      <c r="AD246" s="38" t="s">
        <v>3443</v>
      </c>
      <c r="AE246" s="38" t="s">
        <v>3444</v>
      </c>
      <c r="AF246" s="38" t="s">
        <v>3445</v>
      </c>
      <c r="AG246" s="38" t="s">
        <v>3446</v>
      </c>
      <c r="AH246" s="38" t="s">
        <v>61</v>
      </c>
      <c r="AI246" s="38">
        <v>1</v>
      </c>
      <c r="AJ246" s="38">
        <v>0.85</v>
      </c>
      <c r="AK246" s="38">
        <v>2.6</v>
      </c>
      <c r="AL246" s="38">
        <v>2.6</v>
      </c>
      <c r="AM246" s="38" t="s">
        <v>204</v>
      </c>
      <c r="AN246" s="38">
        <v>139.22999999999999</v>
      </c>
      <c r="AO246" s="38" t="s">
        <v>62</v>
      </c>
      <c r="AP246" s="38" t="s">
        <v>62</v>
      </c>
      <c r="AQ246" s="38" t="s">
        <v>62</v>
      </c>
      <c r="AR246" s="38" t="s">
        <v>62</v>
      </c>
      <c r="AS246" s="38" t="s">
        <v>62</v>
      </c>
      <c r="AT246" s="38" t="s">
        <v>1973</v>
      </c>
      <c r="AU246" s="38" t="s">
        <v>2604</v>
      </c>
      <c r="AV246" s="38" t="s">
        <v>2111</v>
      </c>
      <c r="AW246" s="38" t="s">
        <v>61</v>
      </c>
      <c r="AX246" s="38" t="s">
        <v>63</v>
      </c>
      <c r="AY246" s="39" t="s">
        <v>3447</v>
      </c>
      <c r="AZ246" s="38" t="s">
        <v>3448</v>
      </c>
      <c r="BA246" s="39" t="s">
        <v>3448</v>
      </c>
      <c r="BB246" s="38" t="s">
        <v>196</v>
      </c>
      <c r="BC246" s="38" t="s">
        <v>197</v>
      </c>
      <c r="BD246" s="38" t="s">
        <v>94</v>
      </c>
      <c r="BE246" s="38" t="s">
        <v>1978</v>
      </c>
      <c r="BF246" s="38" t="s">
        <v>64</v>
      </c>
      <c r="BG246" s="38" t="s">
        <v>61</v>
      </c>
      <c r="BH246" s="38" t="s">
        <v>648</v>
      </c>
    </row>
    <row r="247" spans="2:60" x14ac:dyDescent="0.3">
      <c r="B247" s="55">
        <f t="shared" si="63"/>
        <v>243</v>
      </c>
      <c r="C247" s="55" t="str">
        <f t="shared" si="64"/>
        <v>NRT</v>
      </c>
      <c r="D247" s="55" t="str">
        <f t="shared" si="61"/>
        <v>2025-09-10</v>
      </c>
      <c r="E247" s="55" t="str">
        <f t="shared" si="71"/>
        <v>82020038093</v>
      </c>
      <c r="F247" s="55" t="str">
        <f t="shared" si="72"/>
        <v>PJP029496086</v>
      </c>
      <c r="G247" s="53" t="str">
        <f t="shared" si="73"/>
        <v>손현진</v>
      </c>
      <c r="H247" s="53" t="str">
        <f t="shared" si="74"/>
        <v>목록(Manifest)</v>
      </c>
      <c r="I247" s="62">
        <f t="shared" si="75"/>
        <v>131.16</v>
      </c>
      <c r="J247" s="53" t="str">
        <f t="shared" si="65"/>
        <v>BRCH USA_JAVIS</v>
      </c>
      <c r="K247" s="55">
        <f t="shared" si="76"/>
        <v>1</v>
      </c>
      <c r="L247" s="54">
        <f t="shared" si="77"/>
        <v>1.6</v>
      </c>
      <c r="M247" s="54">
        <f t="shared" si="78"/>
        <v>2.7</v>
      </c>
      <c r="N247" s="54">
        <f t="shared" si="79"/>
        <v>2.7</v>
      </c>
      <c r="O247" s="54">
        <f t="shared" si="66"/>
        <v>2</v>
      </c>
      <c r="P247" s="55" t="str">
        <f t="shared" si="67"/>
        <v>516284379321</v>
      </c>
      <c r="Q247" s="70">
        <f t="shared" si="68"/>
        <v>9540</v>
      </c>
      <c r="R247" s="58">
        <v>0</v>
      </c>
      <c r="S247" s="57">
        <f t="shared" si="62"/>
        <v>0</v>
      </c>
      <c r="T247" s="58">
        <v>0</v>
      </c>
      <c r="U247" s="58">
        <f>(IF(VLOOKUP(VLOOKUP(AN247,MAPPING!$B$16:$D$21,2,1),MAPPING!$C$16:$E$21,2,0)=7000,0,VLOOKUP(VLOOKUP(AN247,MAPPING!$B$16:$D$21,2,1),MAPPING!$C$16:$E$21,2,0)))</f>
        <v>0</v>
      </c>
      <c r="V247" s="58">
        <f>(K247*VLOOKUP(N247/K247,MAPPING!$B$23:$D$30,3,10))</f>
        <v>500</v>
      </c>
      <c r="W247" s="58">
        <f t="shared" si="69"/>
        <v>0</v>
      </c>
      <c r="X247" s="58">
        <f t="shared" si="70"/>
        <v>10040</v>
      </c>
      <c r="Y247" s="116">
        <f>ROUND(SUM(Q247:W247)/INVOICE!$I$5,2)</f>
        <v>7.2</v>
      </c>
      <c r="AA247" s="38" t="s">
        <v>3413</v>
      </c>
      <c r="AB247" s="38" t="s">
        <v>93</v>
      </c>
      <c r="AC247" s="38" t="s">
        <v>3414</v>
      </c>
      <c r="AD247" s="38" t="s">
        <v>3449</v>
      </c>
      <c r="AE247" s="38" t="s">
        <v>3450</v>
      </c>
      <c r="AF247" s="38" t="s">
        <v>3451</v>
      </c>
      <c r="AG247" s="38" t="s">
        <v>3452</v>
      </c>
      <c r="AH247" s="38" t="s">
        <v>61</v>
      </c>
      <c r="AI247" s="38">
        <v>1</v>
      </c>
      <c r="AJ247" s="38">
        <v>1.6</v>
      </c>
      <c r="AK247" s="38">
        <v>2.7</v>
      </c>
      <c r="AL247" s="38">
        <v>2.7</v>
      </c>
      <c r="AM247" s="38" t="s">
        <v>204</v>
      </c>
      <c r="AN247" s="38">
        <v>131.16</v>
      </c>
      <c r="AO247" s="38" t="s">
        <v>62</v>
      </c>
      <c r="AP247" s="38" t="s">
        <v>62</v>
      </c>
      <c r="AQ247" s="38" t="s">
        <v>62</v>
      </c>
      <c r="AR247" s="38" t="s">
        <v>62</v>
      </c>
      <c r="AS247" s="38" t="s">
        <v>62</v>
      </c>
      <c r="AT247" s="38" t="s">
        <v>1973</v>
      </c>
      <c r="AU247" s="38" t="s">
        <v>2604</v>
      </c>
      <c r="AV247" s="38" t="s">
        <v>2052</v>
      </c>
      <c r="AW247" s="38" t="s">
        <v>61</v>
      </c>
      <c r="AX247" s="38" t="s">
        <v>63</v>
      </c>
      <c r="AY247" s="39" t="s">
        <v>3453</v>
      </c>
      <c r="AZ247" s="38" t="s">
        <v>3454</v>
      </c>
      <c r="BA247" s="39" t="s">
        <v>3454</v>
      </c>
      <c r="BB247" s="38" t="s">
        <v>196</v>
      </c>
      <c r="BC247" s="38" t="s">
        <v>197</v>
      </c>
      <c r="BD247" s="38" t="s">
        <v>94</v>
      </c>
      <c r="BE247" s="38" t="s">
        <v>1978</v>
      </c>
      <c r="BF247" s="38" t="s">
        <v>64</v>
      </c>
      <c r="BG247" s="38" t="s">
        <v>61</v>
      </c>
      <c r="BH247" s="38" t="s">
        <v>648</v>
      </c>
    </row>
    <row r="248" spans="2:60" x14ac:dyDescent="0.3">
      <c r="B248" s="55">
        <f t="shared" si="63"/>
        <v>244</v>
      </c>
      <c r="C248" s="55" t="str">
        <f t="shared" si="64"/>
        <v>NRT</v>
      </c>
      <c r="D248" s="55" t="str">
        <f t="shared" si="61"/>
        <v>2025-09-10</v>
      </c>
      <c r="E248" s="55" t="str">
        <f t="shared" si="71"/>
        <v>82020038093</v>
      </c>
      <c r="F248" s="55" t="str">
        <f t="shared" si="72"/>
        <v>PJP029495758</v>
      </c>
      <c r="G248" s="53" t="str">
        <f t="shared" si="73"/>
        <v>박영현</v>
      </c>
      <c r="H248" s="53" t="str">
        <f t="shared" si="74"/>
        <v>목록(Manifest)</v>
      </c>
      <c r="I248" s="62">
        <f t="shared" si="75"/>
        <v>55.41</v>
      </c>
      <c r="J248" s="53" t="str">
        <f t="shared" si="65"/>
        <v>BRCH USA_JAVIS</v>
      </c>
      <c r="K248" s="55">
        <f t="shared" si="76"/>
        <v>1</v>
      </c>
      <c r="L248" s="54">
        <f t="shared" si="77"/>
        <v>0.25</v>
      </c>
      <c r="M248" s="54">
        <f t="shared" si="78"/>
        <v>0.5</v>
      </c>
      <c r="N248" s="54">
        <f t="shared" si="79"/>
        <v>0.5</v>
      </c>
      <c r="O248" s="54">
        <f t="shared" si="66"/>
        <v>0.5</v>
      </c>
      <c r="P248" s="55" t="str">
        <f t="shared" si="67"/>
        <v>516284376042</v>
      </c>
      <c r="Q248" s="70">
        <f t="shared" si="68"/>
        <v>6510</v>
      </c>
      <c r="R248" s="58">
        <v>0</v>
      </c>
      <c r="S248" s="57">
        <f t="shared" si="62"/>
        <v>0</v>
      </c>
      <c r="T248" s="58">
        <v>0</v>
      </c>
      <c r="U248" s="58">
        <f>(IF(VLOOKUP(VLOOKUP(AN248,MAPPING!$B$16:$D$21,2,1),MAPPING!$C$16:$E$21,2,0)=7000,0,VLOOKUP(VLOOKUP(AN248,MAPPING!$B$16:$D$21,2,1),MAPPING!$C$16:$E$21,2,0)))</f>
        <v>0</v>
      </c>
      <c r="V248" s="58">
        <f>(K248*VLOOKUP(N248/K248,MAPPING!$B$23:$D$30,3,10))</f>
        <v>0</v>
      </c>
      <c r="W248" s="58">
        <f t="shared" si="69"/>
        <v>0</v>
      </c>
      <c r="X248" s="58">
        <f t="shared" si="70"/>
        <v>6510</v>
      </c>
      <c r="Y248" s="116">
        <f>ROUND(SUM(Q248:W248)/INVOICE!$I$5,2)</f>
        <v>4.67</v>
      </c>
      <c r="AA248" s="38" t="s">
        <v>3413</v>
      </c>
      <c r="AB248" s="38" t="s">
        <v>93</v>
      </c>
      <c r="AC248" s="38" t="s">
        <v>3414</v>
      </c>
      <c r="AD248" s="38" t="s">
        <v>3455</v>
      </c>
      <c r="AE248" s="38" t="s">
        <v>3456</v>
      </c>
      <c r="AF248" s="38" t="s">
        <v>3457</v>
      </c>
      <c r="AG248" s="38" t="s">
        <v>3458</v>
      </c>
      <c r="AH248" s="38" t="s">
        <v>61</v>
      </c>
      <c r="AI248" s="38">
        <v>1</v>
      </c>
      <c r="AJ248" s="38">
        <v>0.25</v>
      </c>
      <c r="AK248" s="38">
        <v>0.5</v>
      </c>
      <c r="AL248" s="38">
        <v>0.5</v>
      </c>
      <c r="AM248" s="38" t="s">
        <v>204</v>
      </c>
      <c r="AN248" s="38">
        <v>55.41</v>
      </c>
      <c r="AO248" s="38" t="s">
        <v>62</v>
      </c>
      <c r="AP248" s="38" t="s">
        <v>62</v>
      </c>
      <c r="AQ248" s="38" t="s">
        <v>62</v>
      </c>
      <c r="AR248" s="38" t="s">
        <v>62</v>
      </c>
      <c r="AS248" s="38" t="s">
        <v>62</v>
      </c>
      <c r="AT248" s="38" t="s">
        <v>1973</v>
      </c>
      <c r="AU248" s="38" t="s">
        <v>2604</v>
      </c>
      <c r="AV248" s="38" t="s">
        <v>3459</v>
      </c>
      <c r="AW248" s="38" t="s">
        <v>61</v>
      </c>
      <c r="AX248" s="38" t="s">
        <v>63</v>
      </c>
      <c r="AY248" s="39" t="s">
        <v>3460</v>
      </c>
      <c r="AZ248" s="38" t="s">
        <v>3461</v>
      </c>
      <c r="BA248" s="39" t="s">
        <v>3461</v>
      </c>
      <c r="BB248" s="38" t="s">
        <v>196</v>
      </c>
      <c r="BC248" s="38" t="s">
        <v>197</v>
      </c>
      <c r="BD248" s="38" t="s">
        <v>94</v>
      </c>
      <c r="BE248" s="38" t="s">
        <v>1978</v>
      </c>
      <c r="BF248" s="38" t="s">
        <v>64</v>
      </c>
      <c r="BG248" s="38" t="s">
        <v>61</v>
      </c>
      <c r="BH248" s="38" t="s">
        <v>648</v>
      </c>
    </row>
    <row r="249" spans="2:60" x14ac:dyDescent="0.3">
      <c r="B249" s="55">
        <f t="shared" si="63"/>
        <v>245</v>
      </c>
      <c r="C249" s="55" t="str">
        <f t="shared" si="64"/>
        <v>NRT</v>
      </c>
      <c r="D249" s="55" t="str">
        <f t="shared" si="61"/>
        <v>2025-09-10</v>
      </c>
      <c r="E249" s="55" t="str">
        <f t="shared" si="71"/>
        <v>82020038093</v>
      </c>
      <c r="F249" s="55" t="str">
        <f t="shared" si="72"/>
        <v>PJP029496132</v>
      </c>
      <c r="G249" s="53" t="str">
        <f t="shared" si="73"/>
        <v>황용문</v>
      </c>
      <c r="H249" s="53" t="str">
        <f t="shared" si="74"/>
        <v>목록(Manifest)</v>
      </c>
      <c r="I249" s="62">
        <f t="shared" si="75"/>
        <v>146.75</v>
      </c>
      <c r="J249" s="53" t="str">
        <f t="shared" si="65"/>
        <v>BRCH USA_JAVIS</v>
      </c>
      <c r="K249" s="55">
        <f t="shared" si="76"/>
        <v>1</v>
      </c>
      <c r="L249" s="54">
        <f t="shared" si="77"/>
        <v>1.1499999999999999</v>
      </c>
      <c r="M249" s="54">
        <f t="shared" si="78"/>
        <v>1.4</v>
      </c>
      <c r="N249" s="54">
        <f t="shared" si="79"/>
        <v>1.4</v>
      </c>
      <c r="O249" s="54">
        <f t="shared" si="66"/>
        <v>1.5</v>
      </c>
      <c r="P249" s="55" t="str">
        <f t="shared" si="67"/>
        <v>516284379785</v>
      </c>
      <c r="Q249" s="70">
        <f t="shared" si="68"/>
        <v>8530</v>
      </c>
      <c r="R249" s="58">
        <v>0</v>
      </c>
      <c r="S249" s="57">
        <f t="shared" si="62"/>
        <v>0</v>
      </c>
      <c r="T249" s="58">
        <v>0</v>
      </c>
      <c r="U249" s="58">
        <f>(IF(VLOOKUP(VLOOKUP(AN249,MAPPING!$B$16:$D$21,2,1),MAPPING!$C$16:$E$21,2,0)=7000,0,VLOOKUP(VLOOKUP(AN249,MAPPING!$B$16:$D$21,2,1),MAPPING!$C$16:$E$21,2,0)))</f>
        <v>0</v>
      </c>
      <c r="V249" s="58">
        <f>(K249*VLOOKUP(N249/K249,MAPPING!$B$23:$D$30,3,10))</f>
        <v>0</v>
      </c>
      <c r="W249" s="58">
        <f t="shared" si="69"/>
        <v>0</v>
      </c>
      <c r="X249" s="58">
        <f t="shared" si="70"/>
        <v>8530</v>
      </c>
      <c r="Y249" s="116">
        <f>ROUND(SUM(Q249:W249)/INVOICE!$I$5,2)</f>
        <v>6.12</v>
      </c>
      <c r="AA249" s="38" t="s">
        <v>3413</v>
      </c>
      <c r="AB249" s="38" t="s">
        <v>93</v>
      </c>
      <c r="AC249" s="38" t="s">
        <v>3414</v>
      </c>
      <c r="AD249" s="38" t="s">
        <v>3462</v>
      </c>
      <c r="AE249" s="38" t="s">
        <v>3463</v>
      </c>
      <c r="AF249" s="38" t="s">
        <v>3464</v>
      </c>
      <c r="AG249" s="38" t="s">
        <v>3465</v>
      </c>
      <c r="AH249" s="38" t="s">
        <v>61</v>
      </c>
      <c r="AI249" s="38">
        <v>1</v>
      </c>
      <c r="AJ249" s="38">
        <v>1.1499999999999999</v>
      </c>
      <c r="AK249" s="38">
        <v>1.4</v>
      </c>
      <c r="AL249" s="38">
        <v>1.4</v>
      </c>
      <c r="AM249" s="38" t="s">
        <v>204</v>
      </c>
      <c r="AN249" s="38">
        <v>146.75</v>
      </c>
      <c r="AO249" s="38" t="s">
        <v>62</v>
      </c>
      <c r="AP249" s="38" t="s">
        <v>62</v>
      </c>
      <c r="AQ249" s="38" t="s">
        <v>62</v>
      </c>
      <c r="AR249" s="38" t="s">
        <v>62</v>
      </c>
      <c r="AS249" s="38" t="s">
        <v>62</v>
      </c>
      <c r="AT249" s="38" t="s">
        <v>1973</v>
      </c>
      <c r="AU249" s="38" t="s">
        <v>2604</v>
      </c>
      <c r="AV249" s="38" t="s">
        <v>2052</v>
      </c>
      <c r="AW249" s="38" t="s">
        <v>61</v>
      </c>
      <c r="AX249" s="38" t="s">
        <v>63</v>
      </c>
      <c r="AY249" s="39" t="s">
        <v>3466</v>
      </c>
      <c r="AZ249" s="38" t="s">
        <v>3467</v>
      </c>
      <c r="BA249" s="39" t="s">
        <v>3467</v>
      </c>
      <c r="BB249" s="38" t="s">
        <v>196</v>
      </c>
      <c r="BC249" s="38" t="s">
        <v>197</v>
      </c>
      <c r="BD249" s="38" t="s">
        <v>94</v>
      </c>
      <c r="BE249" s="38" t="s">
        <v>1978</v>
      </c>
      <c r="BF249" s="38" t="s">
        <v>64</v>
      </c>
      <c r="BG249" s="38" t="s">
        <v>61</v>
      </c>
      <c r="BH249" s="38" t="s">
        <v>648</v>
      </c>
    </row>
    <row r="250" spans="2:60" x14ac:dyDescent="0.3">
      <c r="B250" s="55">
        <f t="shared" si="63"/>
        <v>246</v>
      </c>
      <c r="C250" s="55" t="str">
        <f t="shared" si="64"/>
        <v>NRT</v>
      </c>
      <c r="D250" s="55" t="str">
        <f t="shared" si="61"/>
        <v>2025-09-10</v>
      </c>
      <c r="E250" s="55" t="str">
        <f t="shared" si="71"/>
        <v>82020038093</v>
      </c>
      <c r="F250" s="55" t="str">
        <f t="shared" si="72"/>
        <v>PJP029496152</v>
      </c>
      <c r="G250" s="53" t="str">
        <f t="shared" si="73"/>
        <v>조주연</v>
      </c>
      <c r="H250" s="53" t="str">
        <f t="shared" si="74"/>
        <v>목록(Manifest)</v>
      </c>
      <c r="I250" s="62">
        <f t="shared" si="75"/>
        <v>30.96</v>
      </c>
      <c r="J250" s="53" t="str">
        <f t="shared" si="65"/>
        <v>BRCH USA_JAVIS</v>
      </c>
      <c r="K250" s="55">
        <f t="shared" si="76"/>
        <v>1</v>
      </c>
      <c r="L250" s="54">
        <f t="shared" si="77"/>
        <v>0.3</v>
      </c>
      <c r="M250" s="54">
        <f t="shared" si="78"/>
        <v>1</v>
      </c>
      <c r="N250" s="54">
        <f t="shared" si="79"/>
        <v>1</v>
      </c>
      <c r="O250" s="54">
        <f t="shared" si="66"/>
        <v>0.5</v>
      </c>
      <c r="P250" s="55" t="str">
        <f t="shared" si="67"/>
        <v>516284379984</v>
      </c>
      <c r="Q250" s="70">
        <f t="shared" si="68"/>
        <v>6510</v>
      </c>
      <c r="R250" s="58">
        <v>0</v>
      </c>
      <c r="S250" s="57">
        <f t="shared" si="62"/>
        <v>0</v>
      </c>
      <c r="T250" s="58">
        <v>0</v>
      </c>
      <c r="U250" s="58">
        <f>(IF(VLOOKUP(VLOOKUP(AN250,MAPPING!$B$16:$D$21,2,1),MAPPING!$C$16:$E$21,2,0)=7000,0,VLOOKUP(VLOOKUP(AN250,MAPPING!$B$16:$D$21,2,1),MAPPING!$C$16:$E$21,2,0)))</f>
        <v>0</v>
      </c>
      <c r="V250" s="58">
        <f>(K250*VLOOKUP(N250/K250,MAPPING!$B$23:$D$30,3,10))</f>
        <v>0</v>
      </c>
      <c r="W250" s="58">
        <f t="shared" si="69"/>
        <v>0</v>
      </c>
      <c r="X250" s="58">
        <f t="shared" si="70"/>
        <v>6510</v>
      </c>
      <c r="Y250" s="116">
        <f>ROUND(SUM(Q250:W250)/INVOICE!$I$5,2)</f>
        <v>4.67</v>
      </c>
      <c r="AA250" s="38" t="s">
        <v>3413</v>
      </c>
      <c r="AB250" s="38" t="s">
        <v>93</v>
      </c>
      <c r="AC250" s="38" t="s">
        <v>3414</v>
      </c>
      <c r="AD250" s="38" t="s">
        <v>3468</v>
      </c>
      <c r="AE250" s="38" t="s">
        <v>3311</v>
      </c>
      <c r="AF250" s="38" t="s">
        <v>3312</v>
      </c>
      <c r="AG250" s="38" t="s">
        <v>3313</v>
      </c>
      <c r="AH250" s="38" t="s">
        <v>61</v>
      </c>
      <c r="AI250" s="38">
        <v>1</v>
      </c>
      <c r="AJ250" s="38">
        <v>0.3</v>
      </c>
      <c r="AK250" s="38">
        <v>1</v>
      </c>
      <c r="AL250" s="38">
        <v>1</v>
      </c>
      <c r="AM250" s="38" t="s">
        <v>204</v>
      </c>
      <c r="AN250" s="38">
        <v>30.96</v>
      </c>
      <c r="AO250" s="38" t="s">
        <v>62</v>
      </c>
      <c r="AP250" s="38" t="s">
        <v>62</v>
      </c>
      <c r="AQ250" s="38" t="s">
        <v>62</v>
      </c>
      <c r="AR250" s="38" t="s">
        <v>62</v>
      </c>
      <c r="AS250" s="38" t="s">
        <v>62</v>
      </c>
      <c r="AT250" s="38" t="s">
        <v>1973</v>
      </c>
      <c r="AU250" s="38" t="s">
        <v>2604</v>
      </c>
      <c r="AV250" s="38" t="s">
        <v>3469</v>
      </c>
      <c r="AW250" s="38" t="s">
        <v>61</v>
      </c>
      <c r="AX250" s="38" t="s">
        <v>63</v>
      </c>
      <c r="AY250" s="39" t="s">
        <v>3470</v>
      </c>
      <c r="AZ250" s="38" t="s">
        <v>3471</v>
      </c>
      <c r="BA250" s="39" t="s">
        <v>3471</v>
      </c>
      <c r="BB250" s="38" t="s">
        <v>196</v>
      </c>
      <c r="BC250" s="38" t="s">
        <v>197</v>
      </c>
      <c r="BD250" s="38" t="s">
        <v>94</v>
      </c>
      <c r="BE250" s="38" t="s">
        <v>1978</v>
      </c>
      <c r="BF250" s="38" t="s">
        <v>64</v>
      </c>
      <c r="BG250" s="38" t="s">
        <v>61</v>
      </c>
      <c r="BH250" s="38" t="s">
        <v>648</v>
      </c>
    </row>
    <row r="251" spans="2:60" x14ac:dyDescent="0.3">
      <c r="B251" s="55">
        <f t="shared" si="63"/>
        <v>247</v>
      </c>
      <c r="C251" s="55" t="str">
        <f t="shared" si="64"/>
        <v>NRT</v>
      </c>
      <c r="D251" s="55" t="str">
        <f t="shared" si="61"/>
        <v>2025-09-10</v>
      </c>
      <c r="E251" s="55" t="str">
        <f t="shared" si="71"/>
        <v>82020038093</v>
      </c>
      <c r="F251" s="55" t="str">
        <f t="shared" si="72"/>
        <v>PJP029495865</v>
      </c>
      <c r="G251" s="53" t="str">
        <f t="shared" si="73"/>
        <v>황보현</v>
      </c>
      <c r="H251" s="53" t="str">
        <f t="shared" si="74"/>
        <v>목록(Manifest)</v>
      </c>
      <c r="I251" s="62">
        <f t="shared" si="75"/>
        <v>71.290000000000006</v>
      </c>
      <c r="J251" s="53" t="str">
        <f t="shared" si="65"/>
        <v>BRCH USA_JAVIS</v>
      </c>
      <c r="K251" s="55">
        <f t="shared" si="76"/>
        <v>1</v>
      </c>
      <c r="L251" s="54">
        <f t="shared" si="77"/>
        <v>0.8</v>
      </c>
      <c r="M251" s="54">
        <f t="shared" si="78"/>
        <v>1.2</v>
      </c>
      <c r="N251" s="54">
        <f t="shared" si="79"/>
        <v>1.2</v>
      </c>
      <c r="O251" s="54">
        <f t="shared" si="66"/>
        <v>1</v>
      </c>
      <c r="P251" s="55" t="str">
        <f t="shared" si="67"/>
        <v>516284377114</v>
      </c>
      <c r="Q251" s="70">
        <f t="shared" si="68"/>
        <v>7520</v>
      </c>
      <c r="R251" s="58">
        <v>0</v>
      </c>
      <c r="S251" s="57">
        <f t="shared" si="62"/>
        <v>0</v>
      </c>
      <c r="T251" s="58">
        <v>0</v>
      </c>
      <c r="U251" s="58">
        <f>(IF(VLOOKUP(VLOOKUP(AN251,MAPPING!$B$16:$D$21,2,1),MAPPING!$C$16:$E$21,2,0)=7000,0,VLOOKUP(VLOOKUP(AN251,MAPPING!$B$16:$D$21,2,1),MAPPING!$C$16:$E$21,2,0)))</f>
        <v>0</v>
      </c>
      <c r="V251" s="58">
        <f>(K251*VLOOKUP(N251/K251,MAPPING!$B$23:$D$30,3,10))</f>
        <v>0</v>
      </c>
      <c r="W251" s="58">
        <f t="shared" si="69"/>
        <v>0</v>
      </c>
      <c r="X251" s="58">
        <f t="shared" si="70"/>
        <v>7520</v>
      </c>
      <c r="Y251" s="116">
        <f>ROUND(SUM(Q251:W251)/INVOICE!$I$5,2)</f>
        <v>5.39</v>
      </c>
      <c r="AA251" s="38" t="s">
        <v>3413</v>
      </c>
      <c r="AB251" s="38" t="s">
        <v>93</v>
      </c>
      <c r="AC251" s="38" t="s">
        <v>3414</v>
      </c>
      <c r="AD251" s="38" t="s">
        <v>3472</v>
      </c>
      <c r="AE251" s="38" t="s">
        <v>3222</v>
      </c>
      <c r="AF251" s="38" t="s">
        <v>3223</v>
      </c>
      <c r="AG251" s="38" t="s">
        <v>3224</v>
      </c>
      <c r="AH251" s="38" t="s">
        <v>61</v>
      </c>
      <c r="AI251" s="38">
        <v>1</v>
      </c>
      <c r="AJ251" s="38">
        <v>0.8</v>
      </c>
      <c r="AK251" s="38">
        <v>1.2</v>
      </c>
      <c r="AL251" s="38">
        <v>1.2</v>
      </c>
      <c r="AM251" s="38" t="s">
        <v>204</v>
      </c>
      <c r="AN251" s="38">
        <v>71.290000000000006</v>
      </c>
      <c r="AO251" s="38" t="s">
        <v>62</v>
      </c>
      <c r="AP251" s="38" t="s">
        <v>62</v>
      </c>
      <c r="AQ251" s="38" t="s">
        <v>62</v>
      </c>
      <c r="AR251" s="38" t="s">
        <v>62</v>
      </c>
      <c r="AS251" s="38" t="s">
        <v>62</v>
      </c>
      <c r="AT251" s="38" t="s">
        <v>1973</v>
      </c>
      <c r="AU251" s="38" t="s">
        <v>2604</v>
      </c>
      <c r="AV251" s="38" t="s">
        <v>2510</v>
      </c>
      <c r="AW251" s="38" t="s">
        <v>61</v>
      </c>
      <c r="AX251" s="38" t="s">
        <v>63</v>
      </c>
      <c r="AY251" s="39" t="s">
        <v>3473</v>
      </c>
      <c r="AZ251" s="38" t="s">
        <v>3474</v>
      </c>
      <c r="BA251" s="39" t="s">
        <v>3474</v>
      </c>
      <c r="BB251" s="38" t="s">
        <v>196</v>
      </c>
      <c r="BC251" s="38" t="s">
        <v>197</v>
      </c>
      <c r="BD251" s="38" t="s">
        <v>94</v>
      </c>
      <c r="BE251" s="38" t="s">
        <v>1978</v>
      </c>
      <c r="BF251" s="38" t="s">
        <v>64</v>
      </c>
      <c r="BG251" s="38" t="s">
        <v>61</v>
      </c>
      <c r="BH251" s="38" t="s">
        <v>648</v>
      </c>
    </row>
    <row r="252" spans="2:60" x14ac:dyDescent="0.3">
      <c r="B252" s="55">
        <f t="shared" si="63"/>
        <v>248</v>
      </c>
      <c r="C252" s="55" t="str">
        <f t="shared" si="64"/>
        <v>NRT</v>
      </c>
      <c r="D252" s="55" t="str">
        <f t="shared" si="61"/>
        <v>2025-09-10</v>
      </c>
      <c r="E252" s="55" t="str">
        <f t="shared" si="71"/>
        <v>82020038093</v>
      </c>
      <c r="F252" s="55" t="str">
        <f t="shared" si="72"/>
        <v>PJP029496107</v>
      </c>
      <c r="G252" s="53" t="str">
        <f t="shared" si="73"/>
        <v>조민주</v>
      </c>
      <c r="H252" s="53" t="str">
        <f t="shared" si="74"/>
        <v>일반(목록배제,Normal-Manifest Exception)</v>
      </c>
      <c r="I252" s="62">
        <f t="shared" si="75"/>
        <v>53.22</v>
      </c>
      <c r="J252" s="53" t="str">
        <f t="shared" si="65"/>
        <v>BRCH USA_JAVIS</v>
      </c>
      <c r="K252" s="55">
        <f t="shared" si="76"/>
        <v>1</v>
      </c>
      <c r="L252" s="54">
        <f t="shared" si="77"/>
        <v>1.5</v>
      </c>
      <c r="M252" s="54">
        <f t="shared" si="78"/>
        <v>3</v>
      </c>
      <c r="N252" s="54">
        <f t="shared" si="79"/>
        <v>3</v>
      </c>
      <c r="O252" s="54">
        <f t="shared" si="66"/>
        <v>1.5</v>
      </c>
      <c r="P252" s="55" t="str">
        <f t="shared" si="67"/>
        <v>516284379531</v>
      </c>
      <c r="Q252" s="70">
        <f t="shared" si="68"/>
        <v>8530</v>
      </c>
      <c r="R252" s="58">
        <v>0</v>
      </c>
      <c r="S252" s="57">
        <f t="shared" si="62"/>
        <v>0</v>
      </c>
      <c r="T252" s="58">
        <v>0</v>
      </c>
      <c r="U252" s="58">
        <f>(IF(VLOOKUP(VLOOKUP(AN252,MAPPING!$B$16:$D$21,2,1),MAPPING!$C$16:$E$21,2,0)=7000,0,VLOOKUP(VLOOKUP(AN252,MAPPING!$B$16:$D$21,2,1),MAPPING!$C$16:$E$21,2,0)))</f>
        <v>0</v>
      </c>
      <c r="V252" s="58">
        <f>(K252*VLOOKUP(N252/K252,MAPPING!$B$23:$D$30,3,10))</f>
        <v>500</v>
      </c>
      <c r="W252" s="58">
        <f t="shared" si="69"/>
        <v>0</v>
      </c>
      <c r="X252" s="58">
        <f t="shared" si="70"/>
        <v>9030</v>
      </c>
      <c r="Y252" s="116">
        <f>ROUND(SUM(Q252:W252)/INVOICE!$I$5,2)</f>
        <v>6.48</v>
      </c>
      <c r="AA252" s="38" t="s">
        <v>3413</v>
      </c>
      <c r="AB252" s="38" t="s">
        <v>93</v>
      </c>
      <c r="AC252" s="38" t="s">
        <v>3414</v>
      </c>
      <c r="AD252" s="38" t="s">
        <v>3475</v>
      </c>
      <c r="AE252" s="38" t="s">
        <v>3476</v>
      </c>
      <c r="AF252" s="38" t="s">
        <v>3477</v>
      </c>
      <c r="AG252" s="38" t="s">
        <v>587</v>
      </c>
      <c r="AH252" s="38" t="s">
        <v>61</v>
      </c>
      <c r="AI252" s="38">
        <v>1</v>
      </c>
      <c r="AJ252" s="38">
        <v>1.5</v>
      </c>
      <c r="AK252" s="38">
        <v>3</v>
      </c>
      <c r="AL252" s="38">
        <v>3</v>
      </c>
      <c r="AM252" s="38" t="s">
        <v>66</v>
      </c>
      <c r="AN252" s="38">
        <v>53.22</v>
      </c>
      <c r="AO252" s="38" t="s">
        <v>62</v>
      </c>
      <c r="AP252" s="38" t="s">
        <v>62</v>
      </c>
      <c r="AQ252" s="38" t="s">
        <v>62</v>
      </c>
      <c r="AR252" s="38" t="s">
        <v>62</v>
      </c>
      <c r="AS252" s="38" t="s">
        <v>62</v>
      </c>
      <c r="AT252" s="38" t="s">
        <v>1973</v>
      </c>
      <c r="AU252" s="38" t="s">
        <v>2604</v>
      </c>
      <c r="AV252" s="38" t="s">
        <v>2052</v>
      </c>
      <c r="AW252" s="38" t="s">
        <v>61</v>
      </c>
      <c r="AX252" s="38" t="s">
        <v>63</v>
      </c>
      <c r="AY252" s="39" t="s">
        <v>3478</v>
      </c>
      <c r="AZ252" s="38" t="s">
        <v>3479</v>
      </c>
      <c r="BA252" s="39" t="s">
        <v>3479</v>
      </c>
      <c r="BB252" s="38" t="s">
        <v>196</v>
      </c>
      <c r="BC252" s="38" t="s">
        <v>197</v>
      </c>
      <c r="BD252" s="38" t="s">
        <v>94</v>
      </c>
      <c r="BE252" s="38" t="s">
        <v>1978</v>
      </c>
      <c r="BF252" s="38" t="s">
        <v>64</v>
      </c>
      <c r="BG252" s="38" t="s">
        <v>61</v>
      </c>
      <c r="BH252" s="38" t="s">
        <v>648</v>
      </c>
    </row>
    <row r="253" spans="2:60" x14ac:dyDescent="0.3">
      <c r="B253" s="55">
        <f t="shared" si="63"/>
        <v>249</v>
      </c>
      <c r="C253" s="55" t="str">
        <f t="shared" si="64"/>
        <v>NRT</v>
      </c>
      <c r="D253" s="55" t="str">
        <f t="shared" si="61"/>
        <v>2025-09-10</v>
      </c>
      <c r="E253" s="55" t="str">
        <f t="shared" si="71"/>
        <v>82020038093</v>
      </c>
      <c r="F253" s="55" t="str">
        <f t="shared" si="72"/>
        <v>PJP029496141</v>
      </c>
      <c r="G253" s="53" t="str">
        <f t="shared" si="73"/>
        <v>이환규</v>
      </c>
      <c r="H253" s="53" t="str">
        <f t="shared" si="74"/>
        <v>목록(Manifest)</v>
      </c>
      <c r="I253" s="62">
        <f t="shared" si="75"/>
        <v>144.46</v>
      </c>
      <c r="J253" s="53" t="str">
        <f t="shared" si="65"/>
        <v>BRCH USA_JAVIS</v>
      </c>
      <c r="K253" s="55">
        <f t="shared" si="76"/>
        <v>1</v>
      </c>
      <c r="L253" s="54">
        <f t="shared" si="77"/>
        <v>0.35</v>
      </c>
      <c r="M253" s="54">
        <f t="shared" si="78"/>
        <v>1.1000000000000001</v>
      </c>
      <c r="N253" s="54">
        <f t="shared" si="79"/>
        <v>1.1000000000000001</v>
      </c>
      <c r="O253" s="54">
        <f t="shared" si="66"/>
        <v>0.5</v>
      </c>
      <c r="P253" s="55" t="str">
        <f t="shared" si="67"/>
        <v>516284379870</v>
      </c>
      <c r="Q253" s="70">
        <f t="shared" si="68"/>
        <v>6510</v>
      </c>
      <c r="R253" s="58">
        <v>0</v>
      </c>
      <c r="S253" s="57">
        <f t="shared" si="62"/>
        <v>0</v>
      </c>
      <c r="T253" s="58">
        <v>0</v>
      </c>
      <c r="U253" s="58">
        <f>(IF(VLOOKUP(VLOOKUP(AN253,MAPPING!$B$16:$D$21,2,1),MAPPING!$C$16:$E$21,2,0)=7000,0,VLOOKUP(VLOOKUP(AN253,MAPPING!$B$16:$D$21,2,1),MAPPING!$C$16:$E$21,2,0)))</f>
        <v>0</v>
      </c>
      <c r="V253" s="58">
        <f>(K253*VLOOKUP(N253/K253,MAPPING!$B$23:$D$30,3,10))</f>
        <v>0</v>
      </c>
      <c r="W253" s="58">
        <f t="shared" si="69"/>
        <v>0</v>
      </c>
      <c r="X253" s="58">
        <f t="shared" si="70"/>
        <v>6510</v>
      </c>
      <c r="Y253" s="116">
        <f>ROUND(SUM(Q253:W253)/INVOICE!$I$5,2)</f>
        <v>4.67</v>
      </c>
      <c r="AA253" s="38" t="s">
        <v>3413</v>
      </c>
      <c r="AB253" s="38" t="s">
        <v>93</v>
      </c>
      <c r="AC253" s="38" t="s">
        <v>3414</v>
      </c>
      <c r="AD253" s="38" t="s">
        <v>3480</v>
      </c>
      <c r="AE253" s="38" t="s">
        <v>2089</v>
      </c>
      <c r="AF253" s="38" t="s">
        <v>2090</v>
      </c>
      <c r="AG253" s="38" t="s">
        <v>2091</v>
      </c>
      <c r="AH253" s="38" t="s">
        <v>61</v>
      </c>
      <c r="AI253" s="38">
        <v>1</v>
      </c>
      <c r="AJ253" s="38">
        <v>0.35</v>
      </c>
      <c r="AK253" s="38">
        <v>1.1000000000000001</v>
      </c>
      <c r="AL253" s="38">
        <v>1.1000000000000001</v>
      </c>
      <c r="AM253" s="38" t="s">
        <v>204</v>
      </c>
      <c r="AN253" s="38">
        <v>144.46</v>
      </c>
      <c r="AO253" s="38" t="s">
        <v>62</v>
      </c>
      <c r="AP253" s="38" t="s">
        <v>62</v>
      </c>
      <c r="AQ253" s="38" t="s">
        <v>62</v>
      </c>
      <c r="AR253" s="38" t="s">
        <v>62</v>
      </c>
      <c r="AS253" s="38" t="s">
        <v>62</v>
      </c>
      <c r="AT253" s="38" t="s">
        <v>1973</v>
      </c>
      <c r="AU253" s="38" t="s">
        <v>2604</v>
      </c>
      <c r="AV253" s="38" t="s">
        <v>2092</v>
      </c>
      <c r="AW253" s="38" t="s">
        <v>61</v>
      </c>
      <c r="AX253" s="38" t="s">
        <v>63</v>
      </c>
      <c r="AY253" s="39" t="s">
        <v>3481</v>
      </c>
      <c r="AZ253" s="38" t="s">
        <v>3482</v>
      </c>
      <c r="BA253" s="39" t="s">
        <v>3482</v>
      </c>
      <c r="BB253" s="38" t="s">
        <v>196</v>
      </c>
      <c r="BC253" s="38" t="s">
        <v>197</v>
      </c>
      <c r="BD253" s="38" t="s">
        <v>94</v>
      </c>
      <c r="BE253" s="38" t="s">
        <v>1978</v>
      </c>
      <c r="BF253" s="38" t="s">
        <v>64</v>
      </c>
      <c r="BG253" s="38" t="s">
        <v>61</v>
      </c>
      <c r="BH253" s="38" t="s">
        <v>648</v>
      </c>
    </row>
    <row r="254" spans="2:60" x14ac:dyDescent="0.3">
      <c r="B254" s="55">
        <f t="shared" si="63"/>
        <v>250</v>
      </c>
      <c r="C254" s="55" t="str">
        <f t="shared" si="64"/>
        <v>NRT</v>
      </c>
      <c r="D254" s="55" t="str">
        <f t="shared" si="61"/>
        <v>2025-09-10</v>
      </c>
      <c r="E254" s="55" t="str">
        <f t="shared" si="71"/>
        <v>82020038093</v>
      </c>
      <c r="F254" s="55" t="str">
        <f t="shared" si="72"/>
        <v>PJP029496140</v>
      </c>
      <c r="G254" s="53" t="str">
        <f t="shared" si="73"/>
        <v>이우규</v>
      </c>
      <c r="H254" s="53" t="str">
        <f t="shared" si="74"/>
        <v>목록(Manifest)</v>
      </c>
      <c r="I254" s="62">
        <f t="shared" si="75"/>
        <v>144.46</v>
      </c>
      <c r="J254" s="53" t="str">
        <f t="shared" si="65"/>
        <v>BRCH USA_JAVIS</v>
      </c>
      <c r="K254" s="55">
        <f t="shared" si="76"/>
        <v>1</v>
      </c>
      <c r="L254" s="54">
        <f t="shared" si="77"/>
        <v>0.6</v>
      </c>
      <c r="M254" s="54">
        <f t="shared" si="78"/>
        <v>2.2000000000000002</v>
      </c>
      <c r="N254" s="54">
        <f t="shared" si="79"/>
        <v>2.2000000000000002</v>
      </c>
      <c r="O254" s="54">
        <f t="shared" si="66"/>
        <v>1</v>
      </c>
      <c r="P254" s="55" t="str">
        <f t="shared" si="67"/>
        <v>516284379866</v>
      </c>
      <c r="Q254" s="70">
        <f t="shared" si="68"/>
        <v>7520</v>
      </c>
      <c r="R254" s="58">
        <v>0</v>
      </c>
      <c r="S254" s="57">
        <f t="shared" si="62"/>
        <v>0</v>
      </c>
      <c r="T254" s="58">
        <v>0</v>
      </c>
      <c r="U254" s="58">
        <f>(IF(VLOOKUP(VLOOKUP(AN254,MAPPING!$B$16:$D$21,2,1),MAPPING!$C$16:$E$21,2,0)=7000,0,VLOOKUP(VLOOKUP(AN254,MAPPING!$B$16:$D$21,2,1),MAPPING!$C$16:$E$21,2,0)))</f>
        <v>0</v>
      </c>
      <c r="V254" s="58">
        <f>(K254*VLOOKUP(N254/K254,MAPPING!$B$23:$D$30,3,10))</f>
        <v>500</v>
      </c>
      <c r="W254" s="58">
        <f t="shared" si="69"/>
        <v>0</v>
      </c>
      <c r="X254" s="58">
        <f t="shared" si="70"/>
        <v>8020</v>
      </c>
      <c r="Y254" s="116">
        <f>ROUND(SUM(Q254:W254)/INVOICE!$I$5,2)</f>
        <v>5.75</v>
      </c>
      <c r="AA254" s="38" t="s">
        <v>3413</v>
      </c>
      <c r="AB254" s="38" t="s">
        <v>93</v>
      </c>
      <c r="AC254" s="38" t="s">
        <v>3414</v>
      </c>
      <c r="AD254" s="38" t="s">
        <v>3483</v>
      </c>
      <c r="AE254" s="38" t="s">
        <v>2096</v>
      </c>
      <c r="AF254" s="38" t="s">
        <v>2097</v>
      </c>
      <c r="AG254" s="38" t="s">
        <v>2091</v>
      </c>
      <c r="AH254" s="38" t="s">
        <v>61</v>
      </c>
      <c r="AI254" s="38">
        <v>1</v>
      </c>
      <c r="AJ254" s="38">
        <v>0.6</v>
      </c>
      <c r="AK254" s="38">
        <v>2.2000000000000002</v>
      </c>
      <c r="AL254" s="38">
        <v>2.2000000000000002</v>
      </c>
      <c r="AM254" s="38" t="s">
        <v>204</v>
      </c>
      <c r="AN254" s="38">
        <v>144.46</v>
      </c>
      <c r="AO254" s="38" t="s">
        <v>62</v>
      </c>
      <c r="AP254" s="38" t="s">
        <v>62</v>
      </c>
      <c r="AQ254" s="38" t="s">
        <v>62</v>
      </c>
      <c r="AR254" s="38" t="s">
        <v>62</v>
      </c>
      <c r="AS254" s="38" t="s">
        <v>62</v>
      </c>
      <c r="AT254" s="38" t="s">
        <v>1973</v>
      </c>
      <c r="AU254" s="38" t="s">
        <v>2604</v>
      </c>
      <c r="AV254" s="38" t="s">
        <v>2092</v>
      </c>
      <c r="AW254" s="38" t="s">
        <v>61</v>
      </c>
      <c r="AX254" s="38" t="s">
        <v>63</v>
      </c>
      <c r="AY254" s="39" t="s">
        <v>3484</v>
      </c>
      <c r="AZ254" s="38" t="s">
        <v>3485</v>
      </c>
      <c r="BA254" s="39" t="s">
        <v>3485</v>
      </c>
      <c r="BB254" s="38" t="s">
        <v>196</v>
      </c>
      <c r="BC254" s="38" t="s">
        <v>197</v>
      </c>
      <c r="BD254" s="38" t="s">
        <v>94</v>
      </c>
      <c r="BE254" s="38" t="s">
        <v>1978</v>
      </c>
      <c r="BF254" s="38" t="s">
        <v>64</v>
      </c>
      <c r="BG254" s="38" t="s">
        <v>61</v>
      </c>
      <c r="BH254" s="38" t="s">
        <v>648</v>
      </c>
    </row>
    <row r="255" spans="2:60" x14ac:dyDescent="0.3">
      <c r="B255" s="55">
        <f t="shared" si="63"/>
        <v>251</v>
      </c>
      <c r="C255" s="55" t="str">
        <f t="shared" si="64"/>
        <v>NRT</v>
      </c>
      <c r="D255" s="55" t="str">
        <f t="shared" si="61"/>
        <v>2025-09-10</v>
      </c>
      <c r="E255" s="55" t="str">
        <f t="shared" si="71"/>
        <v>82020038093</v>
      </c>
      <c r="F255" s="55" t="str">
        <f t="shared" si="72"/>
        <v>PJP029496139</v>
      </c>
      <c r="G255" s="53" t="str">
        <f t="shared" si="73"/>
        <v>심은정</v>
      </c>
      <c r="H255" s="53" t="str">
        <f t="shared" si="74"/>
        <v>일반(목록배제,Normal-Manifest Exception)</v>
      </c>
      <c r="I255" s="62">
        <f t="shared" si="75"/>
        <v>44.52</v>
      </c>
      <c r="J255" s="53" t="str">
        <f t="shared" si="65"/>
        <v>BRCH USA_JAVIS</v>
      </c>
      <c r="K255" s="55">
        <f t="shared" si="76"/>
        <v>1</v>
      </c>
      <c r="L255" s="54">
        <f t="shared" si="77"/>
        <v>2.2999999999999998</v>
      </c>
      <c r="M255" s="54">
        <f t="shared" si="78"/>
        <v>1.3</v>
      </c>
      <c r="N255" s="54">
        <f t="shared" si="79"/>
        <v>2.2999999999999998</v>
      </c>
      <c r="O255" s="54">
        <f t="shared" si="66"/>
        <v>2.5</v>
      </c>
      <c r="P255" s="55" t="str">
        <f t="shared" si="67"/>
        <v>516284379855</v>
      </c>
      <c r="Q255" s="70">
        <f t="shared" si="68"/>
        <v>10550</v>
      </c>
      <c r="R255" s="58">
        <v>0</v>
      </c>
      <c r="S255" s="57">
        <f t="shared" si="62"/>
        <v>0</v>
      </c>
      <c r="T255" s="58">
        <v>0</v>
      </c>
      <c r="U255" s="58">
        <f>(IF(VLOOKUP(VLOOKUP(AN255,MAPPING!$B$16:$D$21,2,1),MAPPING!$C$16:$E$21,2,0)=7000,0,VLOOKUP(VLOOKUP(AN255,MAPPING!$B$16:$D$21,2,1),MAPPING!$C$16:$E$21,2,0)))</f>
        <v>0</v>
      </c>
      <c r="V255" s="58">
        <f>(K255*VLOOKUP(N255/K255,MAPPING!$B$23:$D$30,3,10))</f>
        <v>500</v>
      </c>
      <c r="W255" s="58">
        <f t="shared" si="69"/>
        <v>0</v>
      </c>
      <c r="X255" s="58">
        <f t="shared" si="70"/>
        <v>11050</v>
      </c>
      <c r="Y255" s="116">
        <f>ROUND(SUM(Q255:W255)/INVOICE!$I$5,2)</f>
        <v>7.93</v>
      </c>
      <c r="AA255" s="38" t="s">
        <v>3413</v>
      </c>
      <c r="AB255" s="38" t="s">
        <v>93</v>
      </c>
      <c r="AC255" s="38" t="s">
        <v>3414</v>
      </c>
      <c r="AD255" s="38" t="s">
        <v>3486</v>
      </c>
      <c r="AE255" s="38" t="s">
        <v>3487</v>
      </c>
      <c r="AF255" s="38" t="s">
        <v>3488</v>
      </c>
      <c r="AG255" s="38" t="s">
        <v>3489</v>
      </c>
      <c r="AH255" s="38" t="s">
        <v>61</v>
      </c>
      <c r="AI255" s="38">
        <v>1</v>
      </c>
      <c r="AJ255" s="38">
        <v>2.2999999999999998</v>
      </c>
      <c r="AK255" s="38">
        <v>1.3</v>
      </c>
      <c r="AL255" s="38">
        <v>2.2999999999999998</v>
      </c>
      <c r="AM255" s="38" t="s">
        <v>66</v>
      </c>
      <c r="AN255" s="38">
        <v>44.52</v>
      </c>
      <c r="AO255" s="38" t="s">
        <v>62</v>
      </c>
      <c r="AP255" s="38" t="s">
        <v>62</v>
      </c>
      <c r="AQ255" s="38" t="s">
        <v>62</v>
      </c>
      <c r="AR255" s="38" t="s">
        <v>62</v>
      </c>
      <c r="AS255" s="38" t="s">
        <v>62</v>
      </c>
      <c r="AT255" s="38" t="s">
        <v>1973</v>
      </c>
      <c r="AU255" s="38" t="s">
        <v>2604</v>
      </c>
      <c r="AV255" s="38" t="s">
        <v>2002</v>
      </c>
      <c r="AW255" s="38" t="s">
        <v>61</v>
      </c>
      <c r="AX255" s="38" t="s">
        <v>63</v>
      </c>
      <c r="AY255" s="39" t="s">
        <v>3490</v>
      </c>
      <c r="AZ255" s="38" t="s">
        <v>3491</v>
      </c>
      <c r="BA255" s="39" t="s">
        <v>3491</v>
      </c>
      <c r="BB255" s="38" t="s">
        <v>196</v>
      </c>
      <c r="BC255" s="38" t="s">
        <v>197</v>
      </c>
      <c r="BD255" s="38" t="s">
        <v>94</v>
      </c>
      <c r="BE255" s="38" t="s">
        <v>1978</v>
      </c>
      <c r="BF255" s="38" t="s">
        <v>64</v>
      </c>
      <c r="BG255" s="38" t="s">
        <v>61</v>
      </c>
      <c r="BH255" s="38" t="s">
        <v>648</v>
      </c>
    </row>
    <row r="256" spans="2:60" x14ac:dyDescent="0.3">
      <c r="B256" s="55">
        <f t="shared" si="63"/>
        <v>252</v>
      </c>
      <c r="C256" s="55" t="str">
        <f t="shared" si="64"/>
        <v>NRT</v>
      </c>
      <c r="D256" s="55" t="str">
        <f t="shared" si="61"/>
        <v>2025-09-10</v>
      </c>
      <c r="E256" s="55" t="str">
        <f t="shared" si="71"/>
        <v>82020038093</v>
      </c>
      <c r="F256" s="55" t="str">
        <f t="shared" si="72"/>
        <v>PJP029496162</v>
      </c>
      <c r="G256" s="53" t="str">
        <f t="shared" si="73"/>
        <v>지창환</v>
      </c>
      <c r="H256" s="53" t="str">
        <f t="shared" si="74"/>
        <v>목록(Manifest)</v>
      </c>
      <c r="I256" s="62">
        <f t="shared" si="75"/>
        <v>132.66</v>
      </c>
      <c r="J256" s="53" t="str">
        <f t="shared" si="65"/>
        <v>BRCH USA_JAVIS</v>
      </c>
      <c r="K256" s="55">
        <f t="shared" si="76"/>
        <v>1</v>
      </c>
      <c r="L256" s="54">
        <f t="shared" si="77"/>
        <v>0.4</v>
      </c>
      <c r="M256" s="54">
        <f t="shared" si="78"/>
        <v>0.2</v>
      </c>
      <c r="N256" s="54">
        <f t="shared" si="79"/>
        <v>0.4</v>
      </c>
      <c r="O256" s="54">
        <f t="shared" si="66"/>
        <v>0.5</v>
      </c>
      <c r="P256" s="55" t="str">
        <f t="shared" si="67"/>
        <v>516284380080</v>
      </c>
      <c r="Q256" s="70">
        <f t="shared" si="68"/>
        <v>6510</v>
      </c>
      <c r="R256" s="58">
        <v>0</v>
      </c>
      <c r="S256" s="57">
        <f t="shared" si="62"/>
        <v>0</v>
      </c>
      <c r="T256" s="58">
        <v>0</v>
      </c>
      <c r="U256" s="58">
        <f>(IF(VLOOKUP(VLOOKUP(AN256,MAPPING!$B$16:$D$21,2,1),MAPPING!$C$16:$E$21,2,0)=7000,0,VLOOKUP(VLOOKUP(AN256,MAPPING!$B$16:$D$21,2,1),MAPPING!$C$16:$E$21,2,0)))</f>
        <v>0</v>
      </c>
      <c r="V256" s="58">
        <f>(K256*VLOOKUP(N256/K256,MAPPING!$B$23:$D$30,3,10))</f>
        <v>0</v>
      </c>
      <c r="W256" s="58">
        <f t="shared" si="69"/>
        <v>0</v>
      </c>
      <c r="X256" s="58">
        <f t="shared" si="70"/>
        <v>6510</v>
      </c>
      <c r="Y256" s="116">
        <f>ROUND(SUM(Q256:W256)/INVOICE!$I$5,2)</f>
        <v>4.67</v>
      </c>
      <c r="AA256" s="38" t="s">
        <v>3413</v>
      </c>
      <c r="AB256" s="38" t="s">
        <v>93</v>
      </c>
      <c r="AC256" s="38" t="s">
        <v>3414</v>
      </c>
      <c r="AD256" s="38" t="s">
        <v>3492</v>
      </c>
      <c r="AE256" s="38" t="s">
        <v>3493</v>
      </c>
      <c r="AF256" s="38" t="s">
        <v>3494</v>
      </c>
      <c r="AG256" s="38" t="s">
        <v>3495</v>
      </c>
      <c r="AH256" s="38" t="s">
        <v>61</v>
      </c>
      <c r="AI256" s="38">
        <v>1</v>
      </c>
      <c r="AJ256" s="38">
        <v>0.4</v>
      </c>
      <c r="AK256" s="38">
        <v>0.2</v>
      </c>
      <c r="AL256" s="38">
        <v>0.4</v>
      </c>
      <c r="AM256" s="38" t="s">
        <v>204</v>
      </c>
      <c r="AN256" s="38">
        <v>132.66</v>
      </c>
      <c r="AO256" s="38" t="s">
        <v>62</v>
      </c>
      <c r="AP256" s="38" t="s">
        <v>62</v>
      </c>
      <c r="AQ256" s="38" t="s">
        <v>62</v>
      </c>
      <c r="AR256" s="38" t="s">
        <v>62</v>
      </c>
      <c r="AS256" s="38" t="s">
        <v>62</v>
      </c>
      <c r="AT256" s="38" t="s">
        <v>1973</v>
      </c>
      <c r="AU256" s="38" t="s">
        <v>2604</v>
      </c>
      <c r="AV256" s="38" t="s">
        <v>3496</v>
      </c>
      <c r="AW256" s="38" t="s">
        <v>61</v>
      </c>
      <c r="AX256" s="38" t="s">
        <v>63</v>
      </c>
      <c r="AY256" s="39" t="s">
        <v>3497</v>
      </c>
      <c r="AZ256" s="38" t="s">
        <v>3498</v>
      </c>
      <c r="BA256" s="39" t="s">
        <v>3498</v>
      </c>
      <c r="BB256" s="38" t="s">
        <v>196</v>
      </c>
      <c r="BC256" s="38" t="s">
        <v>197</v>
      </c>
      <c r="BD256" s="38" t="s">
        <v>94</v>
      </c>
      <c r="BE256" s="38" t="s">
        <v>1978</v>
      </c>
      <c r="BF256" s="38" t="s">
        <v>64</v>
      </c>
      <c r="BG256" s="38" t="s">
        <v>61</v>
      </c>
      <c r="BH256" s="38" t="s">
        <v>648</v>
      </c>
    </row>
    <row r="257" spans="2:60" x14ac:dyDescent="0.3">
      <c r="B257" s="55">
        <f t="shared" si="63"/>
        <v>253</v>
      </c>
      <c r="C257" s="55" t="str">
        <f t="shared" si="64"/>
        <v>NRT</v>
      </c>
      <c r="D257" s="55" t="str">
        <f t="shared" si="61"/>
        <v>2025-09-10</v>
      </c>
      <c r="E257" s="55" t="str">
        <f t="shared" si="71"/>
        <v>82020038093</v>
      </c>
      <c r="F257" s="55" t="str">
        <f t="shared" si="72"/>
        <v>PJP029496244</v>
      </c>
      <c r="G257" s="53" t="str">
        <f t="shared" si="73"/>
        <v>이장연</v>
      </c>
      <c r="H257" s="53" t="str">
        <f t="shared" si="74"/>
        <v>목록(Manifest)</v>
      </c>
      <c r="I257" s="62">
        <f t="shared" si="75"/>
        <v>61.84</v>
      </c>
      <c r="J257" s="53" t="str">
        <f t="shared" si="65"/>
        <v>BRCH USA_JAVIS</v>
      </c>
      <c r="K257" s="55">
        <f t="shared" si="76"/>
        <v>1</v>
      </c>
      <c r="L257" s="54">
        <f t="shared" si="77"/>
        <v>0.7</v>
      </c>
      <c r="M257" s="54">
        <f t="shared" si="78"/>
        <v>1.9</v>
      </c>
      <c r="N257" s="54">
        <f t="shared" si="79"/>
        <v>1.9</v>
      </c>
      <c r="O257" s="54">
        <f t="shared" si="66"/>
        <v>1</v>
      </c>
      <c r="P257" s="55" t="str">
        <f t="shared" si="67"/>
        <v>516284380905</v>
      </c>
      <c r="Q257" s="70">
        <f t="shared" si="68"/>
        <v>7520</v>
      </c>
      <c r="R257" s="58">
        <v>0</v>
      </c>
      <c r="S257" s="57">
        <f t="shared" si="62"/>
        <v>0</v>
      </c>
      <c r="T257" s="58">
        <v>0</v>
      </c>
      <c r="U257" s="58">
        <f>(IF(VLOOKUP(VLOOKUP(AN257,MAPPING!$B$16:$D$21,2,1),MAPPING!$C$16:$E$21,2,0)=7000,0,VLOOKUP(VLOOKUP(AN257,MAPPING!$B$16:$D$21,2,1),MAPPING!$C$16:$E$21,2,0)))</f>
        <v>0</v>
      </c>
      <c r="V257" s="58">
        <f>(K257*VLOOKUP(N257/K257,MAPPING!$B$23:$D$30,3,10))</f>
        <v>0</v>
      </c>
      <c r="W257" s="58">
        <f t="shared" si="69"/>
        <v>0</v>
      </c>
      <c r="X257" s="58">
        <f t="shared" si="70"/>
        <v>7520</v>
      </c>
      <c r="Y257" s="116">
        <f>ROUND(SUM(Q257:W257)/INVOICE!$I$5,2)</f>
        <v>5.39</v>
      </c>
      <c r="AA257" s="38" t="s">
        <v>3413</v>
      </c>
      <c r="AB257" s="38" t="s">
        <v>93</v>
      </c>
      <c r="AC257" s="38" t="s">
        <v>3414</v>
      </c>
      <c r="AD257" s="38" t="s">
        <v>3499</v>
      </c>
      <c r="AE257" s="38" t="s">
        <v>3022</v>
      </c>
      <c r="AF257" s="38" t="s">
        <v>3023</v>
      </c>
      <c r="AG257" s="38" t="s">
        <v>3024</v>
      </c>
      <c r="AH257" s="38" t="s">
        <v>61</v>
      </c>
      <c r="AI257" s="38">
        <v>1</v>
      </c>
      <c r="AJ257" s="38">
        <v>0.7</v>
      </c>
      <c r="AK257" s="38">
        <v>1.9</v>
      </c>
      <c r="AL257" s="38">
        <v>1.9</v>
      </c>
      <c r="AM257" s="38" t="s">
        <v>204</v>
      </c>
      <c r="AN257" s="38">
        <v>61.84</v>
      </c>
      <c r="AO257" s="38" t="s">
        <v>62</v>
      </c>
      <c r="AP257" s="38" t="s">
        <v>62</v>
      </c>
      <c r="AQ257" s="38" t="s">
        <v>62</v>
      </c>
      <c r="AR257" s="38" t="s">
        <v>62</v>
      </c>
      <c r="AS257" s="38" t="s">
        <v>62</v>
      </c>
      <c r="AT257" s="38" t="s">
        <v>1973</v>
      </c>
      <c r="AU257" s="38" t="s">
        <v>2604</v>
      </c>
      <c r="AV257" s="38" t="s">
        <v>2052</v>
      </c>
      <c r="AW257" s="38" t="s">
        <v>61</v>
      </c>
      <c r="AX257" s="38" t="s">
        <v>63</v>
      </c>
      <c r="AY257" s="39" t="s">
        <v>3500</v>
      </c>
      <c r="AZ257" s="38" t="s">
        <v>3501</v>
      </c>
      <c r="BA257" s="39" t="s">
        <v>3501</v>
      </c>
      <c r="BB257" s="38" t="s">
        <v>196</v>
      </c>
      <c r="BC257" s="38" t="s">
        <v>197</v>
      </c>
      <c r="BD257" s="38" t="s">
        <v>94</v>
      </c>
      <c r="BE257" s="38" t="s">
        <v>1978</v>
      </c>
      <c r="BF257" s="38" t="s">
        <v>64</v>
      </c>
      <c r="BG257" s="38" t="s">
        <v>61</v>
      </c>
      <c r="BH257" s="38" t="s">
        <v>648</v>
      </c>
    </row>
    <row r="258" spans="2:60" x14ac:dyDescent="0.3">
      <c r="B258" s="55">
        <f t="shared" si="63"/>
        <v>254</v>
      </c>
      <c r="C258" s="55" t="str">
        <f t="shared" si="64"/>
        <v>NRT</v>
      </c>
      <c r="D258" s="55" t="str">
        <f t="shared" si="61"/>
        <v>2025-09-10</v>
      </c>
      <c r="E258" s="55" t="str">
        <f t="shared" si="71"/>
        <v>82020038093</v>
      </c>
      <c r="F258" s="55" t="str">
        <f t="shared" si="72"/>
        <v>PJP029496009</v>
      </c>
      <c r="G258" s="53" t="str">
        <f t="shared" si="73"/>
        <v>김현수</v>
      </c>
      <c r="H258" s="53" t="str">
        <f t="shared" si="74"/>
        <v>목록(Manifest)</v>
      </c>
      <c r="I258" s="62">
        <f t="shared" si="75"/>
        <v>68.31</v>
      </c>
      <c r="J258" s="53" t="str">
        <f t="shared" si="65"/>
        <v>BRCH USA_JAVIS</v>
      </c>
      <c r="K258" s="55">
        <f t="shared" si="76"/>
        <v>1</v>
      </c>
      <c r="L258" s="54">
        <f t="shared" si="77"/>
        <v>1.25</v>
      </c>
      <c r="M258" s="54">
        <f t="shared" si="78"/>
        <v>1.5</v>
      </c>
      <c r="N258" s="54">
        <f t="shared" si="79"/>
        <v>1.5</v>
      </c>
      <c r="O258" s="54">
        <f t="shared" si="66"/>
        <v>1.5</v>
      </c>
      <c r="P258" s="55" t="str">
        <f t="shared" si="67"/>
        <v>516284378551</v>
      </c>
      <c r="Q258" s="70">
        <f t="shared" si="68"/>
        <v>8530</v>
      </c>
      <c r="R258" s="58">
        <v>0</v>
      </c>
      <c r="S258" s="57">
        <f t="shared" si="62"/>
        <v>0</v>
      </c>
      <c r="T258" s="58">
        <v>0</v>
      </c>
      <c r="U258" s="58">
        <f>(IF(VLOOKUP(VLOOKUP(AN258,MAPPING!$B$16:$D$21,2,1),MAPPING!$C$16:$E$21,2,0)=7000,0,VLOOKUP(VLOOKUP(AN258,MAPPING!$B$16:$D$21,2,1),MAPPING!$C$16:$E$21,2,0)))</f>
        <v>0</v>
      </c>
      <c r="V258" s="58">
        <f>(K258*VLOOKUP(N258/K258,MAPPING!$B$23:$D$30,3,10))</f>
        <v>0</v>
      </c>
      <c r="W258" s="58">
        <f t="shared" si="69"/>
        <v>0</v>
      </c>
      <c r="X258" s="58">
        <f t="shared" si="70"/>
        <v>8530</v>
      </c>
      <c r="Y258" s="116">
        <f>ROUND(SUM(Q258:W258)/INVOICE!$I$5,2)</f>
        <v>6.12</v>
      </c>
      <c r="AA258" s="38" t="s">
        <v>3413</v>
      </c>
      <c r="AB258" s="38" t="s">
        <v>93</v>
      </c>
      <c r="AC258" s="38" t="s">
        <v>3414</v>
      </c>
      <c r="AD258" s="38" t="s">
        <v>3502</v>
      </c>
      <c r="AE258" s="38" t="s">
        <v>2647</v>
      </c>
      <c r="AF258" s="38" t="s">
        <v>3503</v>
      </c>
      <c r="AG258" s="38" t="s">
        <v>676</v>
      </c>
      <c r="AH258" s="38" t="s">
        <v>61</v>
      </c>
      <c r="AI258" s="38">
        <v>1</v>
      </c>
      <c r="AJ258" s="38">
        <v>1.25</v>
      </c>
      <c r="AK258" s="38">
        <v>1.5</v>
      </c>
      <c r="AL258" s="38">
        <v>1.5</v>
      </c>
      <c r="AM258" s="38" t="s">
        <v>204</v>
      </c>
      <c r="AN258" s="38">
        <v>68.31</v>
      </c>
      <c r="AO258" s="38" t="s">
        <v>62</v>
      </c>
      <c r="AP258" s="38" t="s">
        <v>62</v>
      </c>
      <c r="AQ258" s="38" t="s">
        <v>62</v>
      </c>
      <c r="AR258" s="38" t="s">
        <v>62</v>
      </c>
      <c r="AS258" s="38" t="s">
        <v>62</v>
      </c>
      <c r="AT258" s="38" t="s">
        <v>1973</v>
      </c>
      <c r="AU258" s="38" t="s">
        <v>2604</v>
      </c>
      <c r="AV258" s="38" t="s">
        <v>2052</v>
      </c>
      <c r="AW258" s="38" t="s">
        <v>61</v>
      </c>
      <c r="AX258" s="38" t="s">
        <v>63</v>
      </c>
      <c r="AY258" s="39" t="s">
        <v>3504</v>
      </c>
      <c r="AZ258" s="38" t="s">
        <v>3505</v>
      </c>
      <c r="BA258" s="39" t="s">
        <v>3505</v>
      </c>
      <c r="BB258" s="38" t="s">
        <v>196</v>
      </c>
      <c r="BC258" s="38" t="s">
        <v>197</v>
      </c>
      <c r="BD258" s="38" t="s">
        <v>94</v>
      </c>
      <c r="BE258" s="38" t="s">
        <v>1978</v>
      </c>
      <c r="BF258" s="38" t="s">
        <v>64</v>
      </c>
      <c r="BG258" s="38" t="s">
        <v>61</v>
      </c>
      <c r="BH258" s="38" t="s">
        <v>648</v>
      </c>
    </row>
    <row r="259" spans="2:60" x14ac:dyDescent="0.3">
      <c r="B259" s="55">
        <f t="shared" si="63"/>
        <v>255</v>
      </c>
      <c r="C259" s="55" t="str">
        <f t="shared" si="64"/>
        <v>NRT</v>
      </c>
      <c r="D259" s="55" t="str">
        <f t="shared" si="61"/>
        <v>2025-09-10</v>
      </c>
      <c r="E259" s="55" t="str">
        <f t="shared" si="71"/>
        <v>82020038093</v>
      </c>
      <c r="F259" s="55" t="str">
        <f t="shared" si="72"/>
        <v>PJP029496064</v>
      </c>
      <c r="G259" s="53" t="str">
        <f t="shared" si="73"/>
        <v>박진용</v>
      </c>
      <c r="H259" s="53" t="str">
        <f t="shared" si="74"/>
        <v>일반(목록배제,Normal-Manifest Exception)</v>
      </c>
      <c r="I259" s="62">
        <f t="shared" si="75"/>
        <v>80.400000000000006</v>
      </c>
      <c r="J259" s="53" t="str">
        <f t="shared" si="65"/>
        <v>BRCH USA_JAVIS</v>
      </c>
      <c r="K259" s="55">
        <f t="shared" si="76"/>
        <v>1</v>
      </c>
      <c r="L259" s="54">
        <f t="shared" si="77"/>
        <v>0.6</v>
      </c>
      <c r="M259" s="54">
        <f t="shared" si="78"/>
        <v>0.6</v>
      </c>
      <c r="N259" s="54">
        <f t="shared" si="79"/>
        <v>0.6</v>
      </c>
      <c r="O259" s="54">
        <f t="shared" si="66"/>
        <v>1</v>
      </c>
      <c r="P259" s="55" t="str">
        <f t="shared" si="67"/>
        <v>516284379100</v>
      </c>
      <c r="Q259" s="70">
        <f t="shared" si="68"/>
        <v>7520</v>
      </c>
      <c r="R259" s="58">
        <v>0</v>
      </c>
      <c r="S259" s="57">
        <f t="shared" si="62"/>
        <v>0</v>
      </c>
      <c r="T259" s="58">
        <v>0</v>
      </c>
      <c r="U259" s="58">
        <f>(IF(VLOOKUP(VLOOKUP(AN259,MAPPING!$B$16:$D$21,2,1),MAPPING!$C$16:$E$21,2,0)=7000,0,VLOOKUP(VLOOKUP(AN259,MAPPING!$B$16:$D$21,2,1),MAPPING!$C$16:$E$21,2,0)))</f>
        <v>0</v>
      </c>
      <c r="V259" s="58">
        <f>(K259*VLOOKUP(N259/K259,MAPPING!$B$23:$D$30,3,10))</f>
        <v>0</v>
      </c>
      <c r="W259" s="58">
        <f t="shared" si="69"/>
        <v>0</v>
      </c>
      <c r="X259" s="58">
        <f t="shared" si="70"/>
        <v>7520</v>
      </c>
      <c r="Y259" s="116">
        <f>ROUND(SUM(Q259:W259)/INVOICE!$I$5,2)</f>
        <v>5.39</v>
      </c>
      <c r="AA259" s="38" t="s">
        <v>3413</v>
      </c>
      <c r="AB259" s="38" t="s">
        <v>93</v>
      </c>
      <c r="AC259" s="38" t="s">
        <v>3414</v>
      </c>
      <c r="AD259" s="38" t="s">
        <v>3506</v>
      </c>
      <c r="AE259" s="38" t="s">
        <v>3507</v>
      </c>
      <c r="AF259" s="38" t="s">
        <v>3508</v>
      </c>
      <c r="AG259" s="38" t="s">
        <v>3509</v>
      </c>
      <c r="AH259" s="38" t="s">
        <v>61</v>
      </c>
      <c r="AI259" s="38">
        <v>1</v>
      </c>
      <c r="AJ259" s="38">
        <v>0.6</v>
      </c>
      <c r="AK259" s="38">
        <v>0.6</v>
      </c>
      <c r="AL259" s="38">
        <v>0.6</v>
      </c>
      <c r="AM259" s="38" t="s">
        <v>66</v>
      </c>
      <c r="AN259" s="38">
        <v>80.400000000000006</v>
      </c>
      <c r="AO259" s="38" t="s">
        <v>62</v>
      </c>
      <c r="AP259" s="38" t="s">
        <v>62</v>
      </c>
      <c r="AQ259" s="38" t="s">
        <v>62</v>
      </c>
      <c r="AR259" s="38" t="s">
        <v>62</v>
      </c>
      <c r="AS259" s="38" t="s">
        <v>62</v>
      </c>
      <c r="AT259" s="38" t="s">
        <v>1973</v>
      </c>
      <c r="AU259" s="38" t="s">
        <v>2604</v>
      </c>
      <c r="AV259" s="38" t="s">
        <v>2220</v>
      </c>
      <c r="AW259" s="38" t="s">
        <v>61</v>
      </c>
      <c r="AX259" s="38" t="s">
        <v>63</v>
      </c>
      <c r="AY259" s="39" t="s">
        <v>3510</v>
      </c>
      <c r="AZ259" s="38" t="s">
        <v>3511</v>
      </c>
      <c r="BA259" s="39" t="s">
        <v>3511</v>
      </c>
      <c r="BB259" s="38" t="s">
        <v>196</v>
      </c>
      <c r="BC259" s="38" t="s">
        <v>197</v>
      </c>
      <c r="BD259" s="38" t="s">
        <v>94</v>
      </c>
      <c r="BE259" s="38" t="s">
        <v>1978</v>
      </c>
      <c r="BF259" s="38" t="s">
        <v>64</v>
      </c>
      <c r="BG259" s="38" t="s">
        <v>61</v>
      </c>
      <c r="BH259" s="38" t="s">
        <v>648</v>
      </c>
    </row>
    <row r="260" spans="2:60" x14ac:dyDescent="0.3">
      <c r="B260" s="55">
        <f t="shared" si="63"/>
        <v>256</v>
      </c>
      <c r="C260" s="55" t="str">
        <f t="shared" si="64"/>
        <v>NRT</v>
      </c>
      <c r="D260" s="55" t="str">
        <f t="shared" si="61"/>
        <v>2025-09-10</v>
      </c>
      <c r="E260" s="55" t="str">
        <f t="shared" si="71"/>
        <v>82020038093</v>
      </c>
      <c r="F260" s="55" t="str">
        <f t="shared" si="72"/>
        <v>PJP029496098</v>
      </c>
      <c r="G260" s="53" t="str">
        <f t="shared" si="73"/>
        <v>이지언</v>
      </c>
      <c r="H260" s="53" t="str">
        <f t="shared" si="74"/>
        <v>목록(Manifest)</v>
      </c>
      <c r="I260" s="62">
        <f t="shared" si="75"/>
        <v>76.209999999999994</v>
      </c>
      <c r="J260" s="53" t="str">
        <f t="shared" si="65"/>
        <v>BRCH USA_JAVIS</v>
      </c>
      <c r="K260" s="55">
        <f t="shared" si="76"/>
        <v>1</v>
      </c>
      <c r="L260" s="54">
        <f t="shared" si="77"/>
        <v>0.3</v>
      </c>
      <c r="M260" s="54">
        <f t="shared" si="78"/>
        <v>0.8</v>
      </c>
      <c r="N260" s="54">
        <f t="shared" si="79"/>
        <v>0.8</v>
      </c>
      <c r="O260" s="54">
        <f t="shared" si="66"/>
        <v>0.5</v>
      </c>
      <c r="P260" s="55" t="str">
        <f t="shared" si="67"/>
        <v>516284379446</v>
      </c>
      <c r="Q260" s="70">
        <f t="shared" si="68"/>
        <v>6510</v>
      </c>
      <c r="R260" s="58">
        <v>0</v>
      </c>
      <c r="S260" s="57">
        <f t="shared" si="62"/>
        <v>0</v>
      </c>
      <c r="T260" s="58">
        <v>0</v>
      </c>
      <c r="U260" s="58">
        <f>(IF(VLOOKUP(VLOOKUP(AN260,MAPPING!$B$16:$D$21,2,1),MAPPING!$C$16:$E$21,2,0)=7000,0,VLOOKUP(VLOOKUP(AN260,MAPPING!$B$16:$D$21,2,1),MAPPING!$C$16:$E$21,2,0)))</f>
        <v>0</v>
      </c>
      <c r="V260" s="58">
        <f>(K260*VLOOKUP(N260/K260,MAPPING!$B$23:$D$30,3,10))</f>
        <v>0</v>
      </c>
      <c r="W260" s="58">
        <f t="shared" si="69"/>
        <v>0</v>
      </c>
      <c r="X260" s="58">
        <f t="shared" si="70"/>
        <v>6510</v>
      </c>
      <c r="Y260" s="116">
        <f>ROUND(SUM(Q260:W260)/INVOICE!$I$5,2)</f>
        <v>4.67</v>
      </c>
      <c r="AA260" s="38" t="s">
        <v>3413</v>
      </c>
      <c r="AB260" s="38" t="s">
        <v>93</v>
      </c>
      <c r="AC260" s="38" t="s">
        <v>3414</v>
      </c>
      <c r="AD260" s="38" t="s">
        <v>3512</v>
      </c>
      <c r="AE260" s="38" t="s">
        <v>3513</v>
      </c>
      <c r="AF260" s="38" t="s">
        <v>3514</v>
      </c>
      <c r="AG260" s="38" t="s">
        <v>3515</v>
      </c>
      <c r="AH260" s="38" t="s">
        <v>61</v>
      </c>
      <c r="AI260" s="38">
        <v>1</v>
      </c>
      <c r="AJ260" s="38">
        <v>0.3</v>
      </c>
      <c r="AK260" s="38">
        <v>0.8</v>
      </c>
      <c r="AL260" s="38">
        <v>0.8</v>
      </c>
      <c r="AM260" s="38" t="s">
        <v>204</v>
      </c>
      <c r="AN260" s="38">
        <v>76.209999999999994</v>
      </c>
      <c r="AO260" s="38" t="s">
        <v>62</v>
      </c>
      <c r="AP260" s="38" t="s">
        <v>62</v>
      </c>
      <c r="AQ260" s="38" t="s">
        <v>62</v>
      </c>
      <c r="AR260" s="38" t="s">
        <v>62</v>
      </c>
      <c r="AS260" s="38" t="s">
        <v>62</v>
      </c>
      <c r="AT260" s="38" t="s">
        <v>1973</v>
      </c>
      <c r="AU260" s="38" t="s">
        <v>2604</v>
      </c>
      <c r="AV260" s="38" t="s">
        <v>3516</v>
      </c>
      <c r="AW260" s="38" t="s">
        <v>61</v>
      </c>
      <c r="AX260" s="38" t="s">
        <v>63</v>
      </c>
      <c r="AY260" s="39" t="s">
        <v>3517</v>
      </c>
      <c r="AZ260" s="38" t="s">
        <v>3518</v>
      </c>
      <c r="BA260" s="39" t="s">
        <v>3518</v>
      </c>
      <c r="BB260" s="38" t="s">
        <v>196</v>
      </c>
      <c r="BC260" s="38" t="s">
        <v>197</v>
      </c>
      <c r="BD260" s="38" t="s">
        <v>94</v>
      </c>
      <c r="BE260" s="38" t="s">
        <v>1978</v>
      </c>
      <c r="BF260" s="38" t="s">
        <v>64</v>
      </c>
      <c r="BG260" s="38" t="s">
        <v>61</v>
      </c>
      <c r="BH260" s="38" t="s">
        <v>648</v>
      </c>
    </row>
    <row r="261" spans="2:60" x14ac:dyDescent="0.3">
      <c r="B261" s="55">
        <f t="shared" si="63"/>
        <v>257</v>
      </c>
      <c r="C261" s="55" t="str">
        <f t="shared" si="64"/>
        <v>NRT</v>
      </c>
      <c r="D261" s="55" t="str">
        <f t="shared" ref="D261:D324" si="80">AA261</f>
        <v>2025-09-10</v>
      </c>
      <c r="E261" s="55" t="str">
        <f t="shared" si="71"/>
        <v>82020038093</v>
      </c>
      <c r="F261" s="55" t="str">
        <f t="shared" si="72"/>
        <v>PJP029496191</v>
      </c>
      <c r="G261" s="53" t="str">
        <f t="shared" si="73"/>
        <v>오성준</v>
      </c>
      <c r="H261" s="53" t="str">
        <f t="shared" si="74"/>
        <v>목록(Manifest)</v>
      </c>
      <c r="I261" s="62">
        <f t="shared" si="75"/>
        <v>35.51</v>
      </c>
      <c r="J261" s="53" t="str">
        <f t="shared" si="65"/>
        <v>BRCH USA_JAVIS</v>
      </c>
      <c r="K261" s="55">
        <f t="shared" si="76"/>
        <v>1</v>
      </c>
      <c r="L261" s="54">
        <f t="shared" si="77"/>
        <v>0.15</v>
      </c>
      <c r="M261" s="54">
        <f t="shared" si="78"/>
        <v>0.3</v>
      </c>
      <c r="N261" s="54">
        <f t="shared" si="79"/>
        <v>0.3</v>
      </c>
      <c r="O261" s="54">
        <f t="shared" si="66"/>
        <v>0.5</v>
      </c>
      <c r="P261" s="55" t="str">
        <f t="shared" si="67"/>
        <v>516284380371</v>
      </c>
      <c r="Q261" s="70">
        <f t="shared" si="68"/>
        <v>6510</v>
      </c>
      <c r="R261" s="58">
        <v>0</v>
      </c>
      <c r="S261" s="57">
        <f t="shared" ref="S261:S324" si="81">2500*(K261-1)</f>
        <v>0</v>
      </c>
      <c r="T261" s="58">
        <v>0</v>
      </c>
      <c r="U261" s="58">
        <f>(IF(VLOOKUP(VLOOKUP(AN261,MAPPING!$B$16:$D$21,2,1),MAPPING!$C$16:$E$21,2,0)=7000,0,VLOOKUP(VLOOKUP(AN261,MAPPING!$B$16:$D$21,2,1),MAPPING!$C$16:$E$21,2,0)))</f>
        <v>0</v>
      </c>
      <c r="V261" s="58">
        <f>(K261*VLOOKUP(N261/K261,MAPPING!$B$23:$D$30,3,10))</f>
        <v>0</v>
      </c>
      <c r="W261" s="58">
        <f t="shared" si="69"/>
        <v>0</v>
      </c>
      <c r="X261" s="58">
        <f t="shared" si="70"/>
        <v>6510</v>
      </c>
      <c r="Y261" s="116">
        <f>ROUND(SUM(Q261:W261)/INVOICE!$I$5,2)</f>
        <v>4.67</v>
      </c>
      <c r="AA261" s="38" t="s">
        <v>3413</v>
      </c>
      <c r="AB261" s="38" t="s">
        <v>93</v>
      </c>
      <c r="AC261" s="38" t="s">
        <v>3414</v>
      </c>
      <c r="AD261" s="38" t="s">
        <v>3519</v>
      </c>
      <c r="AE261" s="38" t="s">
        <v>3520</v>
      </c>
      <c r="AF261" s="38" t="s">
        <v>3521</v>
      </c>
      <c r="AG261" s="38" t="s">
        <v>3224</v>
      </c>
      <c r="AH261" s="38" t="s">
        <v>61</v>
      </c>
      <c r="AI261" s="38">
        <v>1</v>
      </c>
      <c r="AJ261" s="38">
        <v>0.15</v>
      </c>
      <c r="AK261" s="38">
        <v>0.3</v>
      </c>
      <c r="AL261" s="38">
        <v>0.3</v>
      </c>
      <c r="AM261" s="38" t="s">
        <v>204</v>
      </c>
      <c r="AN261" s="38">
        <v>35.51</v>
      </c>
      <c r="AO261" s="38" t="s">
        <v>62</v>
      </c>
      <c r="AP261" s="38" t="s">
        <v>62</v>
      </c>
      <c r="AQ261" s="38" t="s">
        <v>62</v>
      </c>
      <c r="AR261" s="38" t="s">
        <v>62</v>
      </c>
      <c r="AS261" s="38" t="s">
        <v>62</v>
      </c>
      <c r="AT261" s="38" t="s">
        <v>1973</v>
      </c>
      <c r="AU261" s="38" t="s">
        <v>2604</v>
      </c>
      <c r="AV261" s="38" t="s">
        <v>2002</v>
      </c>
      <c r="AW261" s="38" t="s">
        <v>61</v>
      </c>
      <c r="AX261" s="38" t="s">
        <v>63</v>
      </c>
      <c r="AY261" s="39" t="s">
        <v>3522</v>
      </c>
      <c r="AZ261" s="38" t="s">
        <v>3523</v>
      </c>
      <c r="BA261" s="39" t="s">
        <v>3523</v>
      </c>
      <c r="BB261" s="38" t="s">
        <v>196</v>
      </c>
      <c r="BC261" s="38" t="s">
        <v>197</v>
      </c>
      <c r="BD261" s="38" t="s">
        <v>94</v>
      </c>
      <c r="BE261" s="38" t="s">
        <v>1978</v>
      </c>
      <c r="BF261" s="38" t="s">
        <v>64</v>
      </c>
      <c r="BG261" s="38" t="s">
        <v>61</v>
      </c>
      <c r="BH261" s="38" t="s">
        <v>648</v>
      </c>
    </row>
    <row r="262" spans="2:60" x14ac:dyDescent="0.3">
      <c r="B262" s="55">
        <f t="shared" ref="B262:B325" si="82">B261+1</f>
        <v>258</v>
      </c>
      <c r="C262" s="55" t="str">
        <f t="shared" ref="C262:C325" si="83">AB262</f>
        <v>NRT</v>
      </c>
      <c r="D262" s="55" t="str">
        <f t="shared" si="80"/>
        <v>2025-09-10</v>
      </c>
      <c r="E262" s="55" t="str">
        <f t="shared" si="71"/>
        <v>82020038093</v>
      </c>
      <c r="F262" s="55" t="str">
        <f t="shared" si="72"/>
        <v>PJP029496172</v>
      </c>
      <c r="G262" s="53" t="str">
        <f t="shared" si="73"/>
        <v>이낙균</v>
      </c>
      <c r="H262" s="53" t="str">
        <f t="shared" si="74"/>
        <v>목록(Manifest)</v>
      </c>
      <c r="I262" s="62">
        <f t="shared" si="75"/>
        <v>30.15</v>
      </c>
      <c r="J262" s="53" t="str">
        <f t="shared" ref="J262:J325" si="84">AU262</f>
        <v>BRCH USA_JAVIS</v>
      </c>
      <c r="K262" s="55">
        <f t="shared" si="76"/>
        <v>1</v>
      </c>
      <c r="L262" s="54">
        <f t="shared" si="77"/>
        <v>0.1</v>
      </c>
      <c r="M262" s="54">
        <f t="shared" si="78"/>
        <v>0.3</v>
      </c>
      <c r="N262" s="54">
        <f t="shared" si="79"/>
        <v>0.3</v>
      </c>
      <c r="O262" s="54">
        <f t="shared" ref="O262:O325" si="85">CEILING(L262,0.5)</f>
        <v>0.5</v>
      </c>
      <c r="P262" s="55" t="str">
        <f t="shared" ref="P262:P325" si="86">AY262</f>
        <v>516284380183</v>
      </c>
      <c r="Q262" s="70">
        <f t="shared" ref="Q262:Q325" si="87">6510+(O262-0.5)/0.5*1010</f>
        <v>6510</v>
      </c>
      <c r="R262" s="58">
        <v>0</v>
      </c>
      <c r="S262" s="57">
        <f t="shared" si="81"/>
        <v>0</v>
      </c>
      <c r="T262" s="58">
        <v>0</v>
      </c>
      <c r="U262" s="58">
        <f>(IF(VLOOKUP(VLOOKUP(AN262,MAPPING!$B$16:$D$21,2,1),MAPPING!$C$16:$E$21,2,0)=7000,0,VLOOKUP(VLOOKUP(AN262,MAPPING!$B$16:$D$21,2,1),MAPPING!$C$16:$E$21,2,0)))</f>
        <v>0</v>
      </c>
      <c r="V262" s="58">
        <f>(K262*VLOOKUP(N262/K262,MAPPING!$B$23:$D$30,3,10))</f>
        <v>0</v>
      </c>
      <c r="W262" s="58">
        <f t="shared" ref="W262:W325" si="88">IF(_xlfn.CEILING.MATH(N262-30,1)&lt;0,0,_xlfn.CEILING.MATH(N262-30,1))*400</f>
        <v>0</v>
      </c>
      <c r="X262" s="58">
        <f t="shared" ref="X262:X325" si="89">SUM(P262:V262)</f>
        <v>6510</v>
      </c>
      <c r="Y262" s="116">
        <f>ROUND(SUM(Q262:W262)/INVOICE!$I$5,2)</f>
        <v>4.67</v>
      </c>
      <c r="AA262" s="38" t="s">
        <v>3413</v>
      </c>
      <c r="AB262" s="38" t="s">
        <v>93</v>
      </c>
      <c r="AC262" s="38" t="s">
        <v>3414</v>
      </c>
      <c r="AD262" s="38" t="s">
        <v>3524</v>
      </c>
      <c r="AE262" s="38" t="s">
        <v>3525</v>
      </c>
      <c r="AF262" s="38" t="s">
        <v>3526</v>
      </c>
      <c r="AG262" s="38" t="s">
        <v>3527</v>
      </c>
      <c r="AH262" s="38" t="s">
        <v>61</v>
      </c>
      <c r="AI262" s="38">
        <v>1</v>
      </c>
      <c r="AJ262" s="38">
        <v>0.1</v>
      </c>
      <c r="AK262" s="38">
        <v>0.3</v>
      </c>
      <c r="AL262" s="38">
        <v>0.3</v>
      </c>
      <c r="AM262" s="38" t="s">
        <v>204</v>
      </c>
      <c r="AN262" s="38">
        <v>30.15</v>
      </c>
      <c r="AO262" s="38" t="s">
        <v>62</v>
      </c>
      <c r="AP262" s="38" t="s">
        <v>62</v>
      </c>
      <c r="AQ262" s="38" t="s">
        <v>62</v>
      </c>
      <c r="AR262" s="38" t="s">
        <v>62</v>
      </c>
      <c r="AS262" s="38" t="s">
        <v>62</v>
      </c>
      <c r="AT262" s="38" t="s">
        <v>1973</v>
      </c>
      <c r="AU262" s="38" t="s">
        <v>2604</v>
      </c>
      <c r="AV262" s="38" t="s">
        <v>3528</v>
      </c>
      <c r="AW262" s="38" t="s">
        <v>61</v>
      </c>
      <c r="AX262" s="38" t="s">
        <v>63</v>
      </c>
      <c r="AY262" s="39" t="s">
        <v>3529</v>
      </c>
      <c r="AZ262" s="38" t="s">
        <v>3530</v>
      </c>
      <c r="BA262" s="39" t="s">
        <v>3530</v>
      </c>
      <c r="BB262" s="38" t="s">
        <v>196</v>
      </c>
      <c r="BC262" s="38" t="s">
        <v>197</v>
      </c>
      <c r="BD262" s="38" t="s">
        <v>94</v>
      </c>
      <c r="BE262" s="38" t="s">
        <v>1978</v>
      </c>
      <c r="BF262" s="38" t="s">
        <v>64</v>
      </c>
      <c r="BG262" s="38" t="s">
        <v>61</v>
      </c>
      <c r="BH262" s="38" t="s">
        <v>648</v>
      </c>
    </row>
    <row r="263" spans="2:60" x14ac:dyDescent="0.3">
      <c r="B263" s="55">
        <f t="shared" si="82"/>
        <v>259</v>
      </c>
      <c r="C263" s="55" t="str">
        <f t="shared" si="83"/>
        <v>NRT</v>
      </c>
      <c r="D263" s="55" t="str">
        <f t="shared" si="80"/>
        <v>2025-09-10</v>
      </c>
      <c r="E263" s="55" t="str">
        <f t="shared" si="71"/>
        <v>82020038093</v>
      </c>
      <c r="F263" s="55" t="str">
        <f t="shared" si="72"/>
        <v>PJP029495911</v>
      </c>
      <c r="G263" s="53" t="str">
        <f t="shared" si="73"/>
        <v>송명희</v>
      </c>
      <c r="H263" s="53" t="str">
        <f t="shared" si="74"/>
        <v>목록(Manifest)</v>
      </c>
      <c r="I263" s="62">
        <f t="shared" si="75"/>
        <v>14.41</v>
      </c>
      <c r="J263" s="53" t="str">
        <f t="shared" si="84"/>
        <v>BRCH USA_JAVIS</v>
      </c>
      <c r="K263" s="55">
        <f t="shared" si="76"/>
        <v>1</v>
      </c>
      <c r="L263" s="54">
        <f t="shared" si="77"/>
        <v>0.3</v>
      </c>
      <c r="M263" s="54">
        <f t="shared" si="78"/>
        <v>0.9</v>
      </c>
      <c r="N263" s="54">
        <f t="shared" si="79"/>
        <v>0.9</v>
      </c>
      <c r="O263" s="54">
        <f t="shared" si="85"/>
        <v>0.5</v>
      </c>
      <c r="P263" s="55" t="str">
        <f t="shared" si="86"/>
        <v>516284377571</v>
      </c>
      <c r="Q263" s="70">
        <f t="shared" si="87"/>
        <v>6510</v>
      </c>
      <c r="R263" s="58">
        <v>0</v>
      </c>
      <c r="S263" s="57">
        <f t="shared" si="81"/>
        <v>0</v>
      </c>
      <c r="T263" s="58">
        <v>0</v>
      </c>
      <c r="U263" s="58">
        <f>(IF(VLOOKUP(VLOOKUP(AN263,MAPPING!$B$16:$D$21,2,1),MAPPING!$C$16:$E$21,2,0)=7000,0,VLOOKUP(VLOOKUP(AN263,MAPPING!$B$16:$D$21,2,1),MAPPING!$C$16:$E$21,2,0)))</f>
        <v>0</v>
      </c>
      <c r="V263" s="58">
        <f>(K263*VLOOKUP(N263/K263,MAPPING!$B$23:$D$30,3,10))</f>
        <v>0</v>
      </c>
      <c r="W263" s="58">
        <f t="shared" si="88"/>
        <v>0</v>
      </c>
      <c r="X263" s="58">
        <f t="shared" si="89"/>
        <v>6510</v>
      </c>
      <c r="Y263" s="116">
        <f>ROUND(SUM(Q263:W263)/INVOICE!$I$5,2)</f>
        <v>4.67</v>
      </c>
      <c r="AA263" s="38" t="s">
        <v>3413</v>
      </c>
      <c r="AB263" s="38" t="s">
        <v>93</v>
      </c>
      <c r="AC263" s="38" t="s">
        <v>3414</v>
      </c>
      <c r="AD263" s="38" t="s">
        <v>3531</v>
      </c>
      <c r="AE263" s="38" t="s">
        <v>3532</v>
      </c>
      <c r="AF263" s="38" t="s">
        <v>3533</v>
      </c>
      <c r="AG263" s="38" t="s">
        <v>3534</v>
      </c>
      <c r="AH263" s="38" t="s">
        <v>3535</v>
      </c>
      <c r="AI263" s="38">
        <v>1</v>
      </c>
      <c r="AJ263" s="38">
        <v>0.3</v>
      </c>
      <c r="AK263" s="38">
        <v>0.9</v>
      </c>
      <c r="AL263" s="38">
        <v>0.9</v>
      </c>
      <c r="AM263" s="38" t="s">
        <v>204</v>
      </c>
      <c r="AN263" s="38">
        <v>14.41</v>
      </c>
      <c r="AO263" s="38" t="s">
        <v>62</v>
      </c>
      <c r="AP263" s="38" t="s">
        <v>62</v>
      </c>
      <c r="AQ263" s="38" t="s">
        <v>62</v>
      </c>
      <c r="AR263" s="38" t="s">
        <v>62</v>
      </c>
      <c r="AS263" s="38" t="s">
        <v>62</v>
      </c>
      <c r="AT263" s="38" t="s">
        <v>1973</v>
      </c>
      <c r="AU263" s="38" t="s">
        <v>2604</v>
      </c>
      <c r="AV263" s="38" t="s">
        <v>2052</v>
      </c>
      <c r="AW263" s="38" t="s">
        <v>61</v>
      </c>
      <c r="AX263" s="38" t="s">
        <v>63</v>
      </c>
      <c r="AY263" s="39" t="s">
        <v>3536</v>
      </c>
      <c r="AZ263" s="38" t="s">
        <v>3537</v>
      </c>
      <c r="BA263" s="39" t="s">
        <v>3537</v>
      </c>
      <c r="BB263" s="38" t="s">
        <v>196</v>
      </c>
      <c r="BC263" s="38" t="s">
        <v>197</v>
      </c>
      <c r="BD263" s="38" t="s">
        <v>94</v>
      </c>
      <c r="BE263" s="38" t="s">
        <v>1978</v>
      </c>
      <c r="BF263" s="38" t="s">
        <v>64</v>
      </c>
      <c r="BG263" s="38" t="s">
        <v>61</v>
      </c>
      <c r="BH263" s="38" t="s">
        <v>648</v>
      </c>
    </row>
    <row r="264" spans="2:60" x14ac:dyDescent="0.3">
      <c r="B264" s="55">
        <f t="shared" si="82"/>
        <v>260</v>
      </c>
      <c r="C264" s="55" t="str">
        <f t="shared" si="83"/>
        <v>NRT</v>
      </c>
      <c r="D264" s="55" t="str">
        <f t="shared" si="80"/>
        <v>2025-09-10</v>
      </c>
      <c r="E264" s="55" t="str">
        <f t="shared" si="71"/>
        <v>82020038093</v>
      </c>
      <c r="F264" s="55" t="str">
        <f t="shared" si="72"/>
        <v>PJP029496170</v>
      </c>
      <c r="G264" s="53" t="str">
        <f t="shared" si="73"/>
        <v>한성규</v>
      </c>
      <c r="H264" s="53" t="str">
        <f t="shared" si="74"/>
        <v>간이(Simple)</v>
      </c>
      <c r="I264" s="62">
        <f t="shared" si="75"/>
        <v>250.58</v>
      </c>
      <c r="J264" s="53" t="str">
        <f t="shared" si="84"/>
        <v>BRCH USA_JAVIS</v>
      </c>
      <c r="K264" s="55">
        <f t="shared" si="76"/>
        <v>1</v>
      </c>
      <c r="L264" s="54">
        <f t="shared" si="77"/>
        <v>0.25</v>
      </c>
      <c r="M264" s="54">
        <f t="shared" si="78"/>
        <v>1.2</v>
      </c>
      <c r="N264" s="54">
        <f t="shared" si="79"/>
        <v>1.2</v>
      </c>
      <c r="O264" s="54">
        <f t="shared" si="85"/>
        <v>0.5</v>
      </c>
      <c r="P264" s="55" t="str">
        <f t="shared" si="86"/>
        <v>516284380161</v>
      </c>
      <c r="Q264" s="70">
        <f t="shared" si="87"/>
        <v>6510</v>
      </c>
      <c r="R264" s="58">
        <v>0</v>
      </c>
      <c r="S264" s="57">
        <f t="shared" si="81"/>
        <v>0</v>
      </c>
      <c r="T264" s="58">
        <v>0</v>
      </c>
      <c r="U264" s="58">
        <f>(IF(VLOOKUP(VLOOKUP(AN264,MAPPING!$B$16:$D$21,2,1),MAPPING!$C$16:$E$21,2,0)=7000,0,VLOOKUP(VLOOKUP(AN264,MAPPING!$B$16:$D$21,2,1),MAPPING!$C$16:$E$21,2,0)))</f>
        <v>0</v>
      </c>
      <c r="V264" s="58">
        <f>(K264*VLOOKUP(N264/K264,MAPPING!$B$23:$D$30,3,10))</f>
        <v>0</v>
      </c>
      <c r="W264" s="58">
        <f t="shared" si="88"/>
        <v>0</v>
      </c>
      <c r="X264" s="58">
        <f t="shared" si="89"/>
        <v>6510</v>
      </c>
      <c r="Y264" s="116">
        <f>ROUND(SUM(Q264:W264)/INVOICE!$I$5,2)</f>
        <v>4.67</v>
      </c>
      <c r="AA264" s="38" t="s">
        <v>3413</v>
      </c>
      <c r="AB264" s="38" t="s">
        <v>93</v>
      </c>
      <c r="AC264" s="38" t="s">
        <v>3414</v>
      </c>
      <c r="AD264" s="38" t="s">
        <v>3538</v>
      </c>
      <c r="AE264" s="38" t="s">
        <v>3539</v>
      </c>
      <c r="AF264" s="38" t="s">
        <v>3540</v>
      </c>
      <c r="AG264" s="38" t="s">
        <v>3541</v>
      </c>
      <c r="AH264" s="38" t="s">
        <v>61</v>
      </c>
      <c r="AI264" s="38">
        <v>1</v>
      </c>
      <c r="AJ264" s="38">
        <v>0.25</v>
      </c>
      <c r="AK264" s="38">
        <v>1.2</v>
      </c>
      <c r="AL264" s="38">
        <v>1.2</v>
      </c>
      <c r="AM264" s="38" t="s">
        <v>65</v>
      </c>
      <c r="AN264" s="38">
        <v>250.58</v>
      </c>
      <c r="AO264" s="38" t="s">
        <v>62</v>
      </c>
      <c r="AP264" s="38" t="s">
        <v>62</v>
      </c>
      <c r="AQ264" s="38" t="s">
        <v>62</v>
      </c>
      <c r="AR264" s="38" t="s">
        <v>62</v>
      </c>
      <c r="AS264" s="38" t="s">
        <v>62</v>
      </c>
      <c r="AT264" s="38" t="s">
        <v>1973</v>
      </c>
      <c r="AU264" s="38" t="s">
        <v>2604</v>
      </c>
      <c r="AV264" s="38" t="s">
        <v>3542</v>
      </c>
      <c r="AW264" s="38" t="s">
        <v>61</v>
      </c>
      <c r="AX264" s="38" t="s">
        <v>63</v>
      </c>
      <c r="AY264" s="39" t="s">
        <v>3543</v>
      </c>
      <c r="AZ264" s="38" t="s">
        <v>3544</v>
      </c>
      <c r="BA264" s="39" t="s">
        <v>3544</v>
      </c>
      <c r="BB264" s="38" t="s">
        <v>196</v>
      </c>
      <c r="BC264" s="38" t="s">
        <v>197</v>
      </c>
      <c r="BD264" s="38" t="s">
        <v>94</v>
      </c>
      <c r="BE264" s="38" t="s">
        <v>1978</v>
      </c>
      <c r="BF264" s="38" t="s">
        <v>64</v>
      </c>
      <c r="BG264" s="38" t="s">
        <v>61</v>
      </c>
      <c r="BH264" s="38" t="s">
        <v>648</v>
      </c>
    </row>
    <row r="265" spans="2:60" x14ac:dyDescent="0.3">
      <c r="B265" s="55">
        <f t="shared" si="82"/>
        <v>261</v>
      </c>
      <c r="C265" s="55" t="str">
        <f t="shared" si="83"/>
        <v>NRT</v>
      </c>
      <c r="D265" s="55" t="str">
        <f t="shared" si="80"/>
        <v>2025-09-10</v>
      </c>
      <c r="E265" s="55" t="str">
        <f t="shared" si="71"/>
        <v>82020038093</v>
      </c>
      <c r="F265" s="55" t="str">
        <f t="shared" si="72"/>
        <v>PJP029496079</v>
      </c>
      <c r="G265" s="53" t="str">
        <f t="shared" si="73"/>
        <v>이승재</v>
      </c>
      <c r="H265" s="53" t="str">
        <f t="shared" si="74"/>
        <v>일반(목록배제,Normal-Manifest Exception)</v>
      </c>
      <c r="I265" s="62">
        <f t="shared" si="75"/>
        <v>96.7</v>
      </c>
      <c r="J265" s="53" t="str">
        <f t="shared" si="84"/>
        <v>BRCH USA_JAVIS</v>
      </c>
      <c r="K265" s="55">
        <f t="shared" si="76"/>
        <v>1</v>
      </c>
      <c r="L265" s="54">
        <f t="shared" si="77"/>
        <v>2.6</v>
      </c>
      <c r="M265" s="54">
        <f t="shared" si="78"/>
        <v>2.4</v>
      </c>
      <c r="N265" s="54">
        <f t="shared" si="79"/>
        <v>2.6</v>
      </c>
      <c r="O265" s="54">
        <f t="shared" si="85"/>
        <v>3</v>
      </c>
      <c r="P265" s="55" t="str">
        <f t="shared" si="86"/>
        <v>516284379251</v>
      </c>
      <c r="Q265" s="70">
        <f t="shared" si="87"/>
        <v>11560</v>
      </c>
      <c r="R265" s="58">
        <v>0</v>
      </c>
      <c r="S265" s="57">
        <f t="shared" si="81"/>
        <v>0</v>
      </c>
      <c r="T265" s="58">
        <v>0</v>
      </c>
      <c r="U265" s="58">
        <f>(IF(VLOOKUP(VLOOKUP(AN265,MAPPING!$B$16:$D$21,2,1),MAPPING!$C$16:$E$21,2,0)=7000,0,VLOOKUP(VLOOKUP(AN265,MAPPING!$B$16:$D$21,2,1),MAPPING!$C$16:$E$21,2,0)))</f>
        <v>0</v>
      </c>
      <c r="V265" s="58">
        <f>(K265*VLOOKUP(N265/K265,MAPPING!$B$23:$D$30,3,10))</f>
        <v>500</v>
      </c>
      <c r="W265" s="58">
        <f t="shared" si="88"/>
        <v>0</v>
      </c>
      <c r="X265" s="58">
        <f t="shared" si="89"/>
        <v>12060</v>
      </c>
      <c r="Y265" s="116">
        <f>ROUND(SUM(Q265:W265)/INVOICE!$I$5,2)</f>
        <v>8.65</v>
      </c>
      <c r="AA265" s="38" t="s">
        <v>3413</v>
      </c>
      <c r="AB265" s="38" t="s">
        <v>93</v>
      </c>
      <c r="AC265" s="38" t="s">
        <v>3414</v>
      </c>
      <c r="AD265" s="38" t="s">
        <v>3545</v>
      </c>
      <c r="AE265" s="38" t="s">
        <v>3546</v>
      </c>
      <c r="AF265" s="38" t="s">
        <v>3547</v>
      </c>
      <c r="AG265" s="38" t="s">
        <v>3548</v>
      </c>
      <c r="AH265" s="38" t="s">
        <v>61</v>
      </c>
      <c r="AI265" s="38">
        <v>1</v>
      </c>
      <c r="AJ265" s="38">
        <v>2.6</v>
      </c>
      <c r="AK265" s="38">
        <v>2.4</v>
      </c>
      <c r="AL265" s="38">
        <v>2.6</v>
      </c>
      <c r="AM265" s="38" t="s">
        <v>66</v>
      </c>
      <c r="AN265" s="38">
        <v>96.7</v>
      </c>
      <c r="AO265" s="38" t="s">
        <v>62</v>
      </c>
      <c r="AP265" s="38" t="s">
        <v>62</v>
      </c>
      <c r="AQ265" s="38" t="s">
        <v>62</v>
      </c>
      <c r="AR265" s="38" t="s">
        <v>62</v>
      </c>
      <c r="AS265" s="38" t="s">
        <v>62</v>
      </c>
      <c r="AT265" s="38" t="s">
        <v>1973</v>
      </c>
      <c r="AU265" s="38" t="s">
        <v>2604</v>
      </c>
      <c r="AV265" s="38" t="s">
        <v>2220</v>
      </c>
      <c r="AW265" s="38" t="s">
        <v>61</v>
      </c>
      <c r="AX265" s="38" t="s">
        <v>63</v>
      </c>
      <c r="AY265" s="39" t="s">
        <v>3549</v>
      </c>
      <c r="AZ265" s="38" t="s">
        <v>3550</v>
      </c>
      <c r="BA265" s="39" t="s">
        <v>3550</v>
      </c>
      <c r="BB265" s="38" t="s">
        <v>196</v>
      </c>
      <c r="BC265" s="38" t="s">
        <v>197</v>
      </c>
      <c r="BD265" s="38" t="s">
        <v>94</v>
      </c>
      <c r="BE265" s="38" t="s">
        <v>1978</v>
      </c>
      <c r="BF265" s="38" t="s">
        <v>64</v>
      </c>
      <c r="BG265" s="38" t="s">
        <v>61</v>
      </c>
      <c r="BH265" s="38" t="s">
        <v>648</v>
      </c>
    </row>
    <row r="266" spans="2:60" x14ac:dyDescent="0.3">
      <c r="B266" s="55">
        <f t="shared" si="82"/>
        <v>262</v>
      </c>
      <c r="C266" s="55" t="str">
        <f t="shared" si="83"/>
        <v>NRT</v>
      </c>
      <c r="D266" s="55" t="str">
        <f t="shared" si="80"/>
        <v>2025-09-10</v>
      </c>
      <c r="E266" s="55" t="str">
        <f t="shared" si="71"/>
        <v>82020038093</v>
      </c>
      <c r="F266" s="55" t="str">
        <f t="shared" si="72"/>
        <v>PJP029495942</v>
      </c>
      <c r="G266" s="53" t="str">
        <f t="shared" si="73"/>
        <v>김현택</v>
      </c>
      <c r="H266" s="53" t="str">
        <f t="shared" si="74"/>
        <v>목록(Manifest)</v>
      </c>
      <c r="I266" s="62">
        <f t="shared" si="75"/>
        <v>56.55</v>
      </c>
      <c r="J266" s="53" t="str">
        <f t="shared" si="84"/>
        <v>BRCH USA_JAVIS</v>
      </c>
      <c r="K266" s="55">
        <f t="shared" si="76"/>
        <v>1</v>
      </c>
      <c r="L266" s="54">
        <f t="shared" si="77"/>
        <v>1.25</v>
      </c>
      <c r="M266" s="54">
        <f t="shared" si="78"/>
        <v>1.7</v>
      </c>
      <c r="N266" s="54">
        <f t="shared" si="79"/>
        <v>1.7</v>
      </c>
      <c r="O266" s="54">
        <f t="shared" si="85"/>
        <v>1.5</v>
      </c>
      <c r="P266" s="55" t="str">
        <f t="shared" si="86"/>
        <v>516284377884</v>
      </c>
      <c r="Q266" s="70">
        <f t="shared" si="87"/>
        <v>8530</v>
      </c>
      <c r="R266" s="58">
        <v>0</v>
      </c>
      <c r="S266" s="57">
        <f t="shared" si="81"/>
        <v>0</v>
      </c>
      <c r="T266" s="58">
        <v>0</v>
      </c>
      <c r="U266" s="58">
        <f>(IF(VLOOKUP(VLOOKUP(AN266,MAPPING!$B$16:$D$21,2,1),MAPPING!$C$16:$E$21,2,0)=7000,0,VLOOKUP(VLOOKUP(AN266,MAPPING!$B$16:$D$21,2,1),MAPPING!$C$16:$E$21,2,0)))</f>
        <v>0</v>
      </c>
      <c r="V266" s="58">
        <f>(K266*VLOOKUP(N266/K266,MAPPING!$B$23:$D$30,3,10))</f>
        <v>0</v>
      </c>
      <c r="W266" s="58">
        <f t="shared" si="88"/>
        <v>0</v>
      </c>
      <c r="X266" s="58">
        <f t="shared" si="89"/>
        <v>8530</v>
      </c>
      <c r="Y266" s="116">
        <f>ROUND(SUM(Q266:W266)/INVOICE!$I$5,2)</f>
        <v>6.12</v>
      </c>
      <c r="AA266" s="38" t="s">
        <v>3413</v>
      </c>
      <c r="AB266" s="38" t="s">
        <v>93</v>
      </c>
      <c r="AC266" s="38" t="s">
        <v>3414</v>
      </c>
      <c r="AD266" s="38" t="s">
        <v>3551</v>
      </c>
      <c r="AE266" s="38" t="s">
        <v>3552</v>
      </c>
      <c r="AF266" s="38" t="s">
        <v>3553</v>
      </c>
      <c r="AG266" s="38" t="s">
        <v>3554</v>
      </c>
      <c r="AH266" s="38" t="s">
        <v>61</v>
      </c>
      <c r="AI266" s="38">
        <v>1</v>
      </c>
      <c r="AJ266" s="38">
        <v>1.25</v>
      </c>
      <c r="AK266" s="38">
        <v>1.7</v>
      </c>
      <c r="AL266" s="38">
        <v>1.7</v>
      </c>
      <c r="AM266" s="38" t="s">
        <v>204</v>
      </c>
      <c r="AN266" s="38">
        <v>56.55</v>
      </c>
      <c r="AO266" s="38" t="s">
        <v>62</v>
      </c>
      <c r="AP266" s="38" t="s">
        <v>62</v>
      </c>
      <c r="AQ266" s="38" t="s">
        <v>62</v>
      </c>
      <c r="AR266" s="38" t="s">
        <v>62</v>
      </c>
      <c r="AS266" s="38" t="s">
        <v>62</v>
      </c>
      <c r="AT266" s="38" t="s">
        <v>1973</v>
      </c>
      <c r="AU266" s="38" t="s">
        <v>2604</v>
      </c>
      <c r="AV266" s="38" t="s">
        <v>2510</v>
      </c>
      <c r="AW266" s="38" t="s">
        <v>61</v>
      </c>
      <c r="AX266" s="38" t="s">
        <v>63</v>
      </c>
      <c r="AY266" s="39" t="s">
        <v>3555</v>
      </c>
      <c r="AZ266" s="38" t="s">
        <v>3556</v>
      </c>
      <c r="BA266" s="39" t="s">
        <v>3556</v>
      </c>
      <c r="BB266" s="38" t="s">
        <v>196</v>
      </c>
      <c r="BC266" s="38" t="s">
        <v>197</v>
      </c>
      <c r="BD266" s="38" t="s">
        <v>94</v>
      </c>
      <c r="BE266" s="38" t="s">
        <v>1978</v>
      </c>
      <c r="BF266" s="38" t="s">
        <v>64</v>
      </c>
      <c r="BG266" s="38" t="s">
        <v>61</v>
      </c>
      <c r="BH266" s="38" t="s">
        <v>648</v>
      </c>
    </row>
    <row r="267" spans="2:60" x14ac:dyDescent="0.3">
      <c r="B267" s="55">
        <f t="shared" si="82"/>
        <v>263</v>
      </c>
      <c r="C267" s="55" t="str">
        <f t="shared" si="83"/>
        <v>NRT</v>
      </c>
      <c r="D267" s="55" t="str">
        <f t="shared" si="80"/>
        <v>2025-09-10</v>
      </c>
      <c r="E267" s="55" t="str">
        <f t="shared" si="71"/>
        <v>82020038093</v>
      </c>
      <c r="F267" s="55" t="str">
        <f t="shared" si="72"/>
        <v>PJP029496161</v>
      </c>
      <c r="G267" s="53" t="str">
        <f t="shared" si="73"/>
        <v>김명지</v>
      </c>
      <c r="H267" s="53" t="str">
        <f t="shared" si="74"/>
        <v>일반(목록배제,Normal-Manifest Exception)</v>
      </c>
      <c r="I267" s="62">
        <f t="shared" si="75"/>
        <v>26.26</v>
      </c>
      <c r="J267" s="53" t="str">
        <f t="shared" si="84"/>
        <v>BRCH USA_JAVIS</v>
      </c>
      <c r="K267" s="55">
        <f t="shared" si="76"/>
        <v>1</v>
      </c>
      <c r="L267" s="54">
        <f t="shared" si="77"/>
        <v>0.2</v>
      </c>
      <c r="M267" s="54">
        <f t="shared" si="78"/>
        <v>0.6</v>
      </c>
      <c r="N267" s="54">
        <f t="shared" si="79"/>
        <v>0.6</v>
      </c>
      <c r="O267" s="54">
        <f t="shared" si="85"/>
        <v>0.5</v>
      </c>
      <c r="P267" s="55" t="str">
        <f t="shared" si="86"/>
        <v>516284380076</v>
      </c>
      <c r="Q267" s="70">
        <f t="shared" si="87"/>
        <v>6510</v>
      </c>
      <c r="R267" s="58">
        <v>0</v>
      </c>
      <c r="S267" s="57">
        <f t="shared" si="81"/>
        <v>0</v>
      </c>
      <c r="T267" s="58">
        <v>0</v>
      </c>
      <c r="U267" s="58">
        <f>(IF(VLOOKUP(VLOOKUP(AN267,MAPPING!$B$16:$D$21,2,1),MAPPING!$C$16:$E$21,2,0)=7000,0,VLOOKUP(VLOOKUP(AN267,MAPPING!$B$16:$D$21,2,1),MAPPING!$C$16:$E$21,2,0)))</f>
        <v>0</v>
      </c>
      <c r="V267" s="58">
        <f>(K267*VLOOKUP(N267/K267,MAPPING!$B$23:$D$30,3,10))</f>
        <v>0</v>
      </c>
      <c r="W267" s="58">
        <f t="shared" si="88"/>
        <v>0</v>
      </c>
      <c r="X267" s="58">
        <f t="shared" si="89"/>
        <v>6510</v>
      </c>
      <c r="Y267" s="116">
        <f>ROUND(SUM(Q267:W267)/INVOICE!$I$5,2)</f>
        <v>4.67</v>
      </c>
      <c r="AA267" s="38" t="s">
        <v>3413</v>
      </c>
      <c r="AB267" s="38" t="s">
        <v>93</v>
      </c>
      <c r="AC267" s="38" t="s">
        <v>3414</v>
      </c>
      <c r="AD267" s="38" t="s">
        <v>3557</v>
      </c>
      <c r="AE267" s="38" t="s">
        <v>3558</v>
      </c>
      <c r="AF267" s="38" t="s">
        <v>3559</v>
      </c>
      <c r="AG267" s="38" t="s">
        <v>3560</v>
      </c>
      <c r="AH267" s="38" t="s">
        <v>61</v>
      </c>
      <c r="AI267" s="38">
        <v>1</v>
      </c>
      <c r="AJ267" s="38">
        <v>0.2</v>
      </c>
      <c r="AK267" s="38">
        <v>0.6</v>
      </c>
      <c r="AL267" s="38">
        <v>0.6</v>
      </c>
      <c r="AM267" s="38" t="s">
        <v>66</v>
      </c>
      <c r="AN267" s="38">
        <v>26.26</v>
      </c>
      <c r="AO267" s="38" t="s">
        <v>62</v>
      </c>
      <c r="AP267" s="38" t="s">
        <v>62</v>
      </c>
      <c r="AQ267" s="38" t="s">
        <v>62</v>
      </c>
      <c r="AR267" s="38" t="s">
        <v>62</v>
      </c>
      <c r="AS267" s="38" t="s">
        <v>62</v>
      </c>
      <c r="AT267" s="38" t="s">
        <v>1973</v>
      </c>
      <c r="AU267" s="38" t="s">
        <v>2604</v>
      </c>
      <c r="AV267" s="38" t="s">
        <v>2173</v>
      </c>
      <c r="AW267" s="38" t="s">
        <v>61</v>
      </c>
      <c r="AX267" s="38" t="s">
        <v>63</v>
      </c>
      <c r="AY267" s="39" t="s">
        <v>3561</v>
      </c>
      <c r="AZ267" s="38" t="s">
        <v>3562</v>
      </c>
      <c r="BA267" s="39" t="s">
        <v>3562</v>
      </c>
      <c r="BB267" s="38" t="s">
        <v>196</v>
      </c>
      <c r="BC267" s="38" t="s">
        <v>197</v>
      </c>
      <c r="BD267" s="38" t="s">
        <v>94</v>
      </c>
      <c r="BE267" s="38" t="s">
        <v>1978</v>
      </c>
      <c r="BF267" s="38" t="s">
        <v>64</v>
      </c>
      <c r="BG267" s="38" t="s">
        <v>61</v>
      </c>
      <c r="BH267" s="38" t="s">
        <v>648</v>
      </c>
    </row>
    <row r="268" spans="2:60" x14ac:dyDescent="0.3">
      <c r="B268" s="55">
        <f t="shared" si="82"/>
        <v>264</v>
      </c>
      <c r="C268" s="55" t="str">
        <f t="shared" si="83"/>
        <v>NRT</v>
      </c>
      <c r="D268" s="55" t="str">
        <f t="shared" si="80"/>
        <v>2025-09-10</v>
      </c>
      <c r="E268" s="55" t="str">
        <f t="shared" si="71"/>
        <v>82020038093</v>
      </c>
      <c r="F268" s="55" t="str">
        <f t="shared" si="72"/>
        <v>PJP029496189</v>
      </c>
      <c r="G268" s="53" t="str">
        <f t="shared" si="73"/>
        <v>이미영</v>
      </c>
      <c r="H268" s="53" t="str">
        <f t="shared" si="74"/>
        <v>일반(목록배제,Normal-Manifest Exception)</v>
      </c>
      <c r="I268" s="62">
        <f t="shared" si="75"/>
        <v>35.200000000000003</v>
      </c>
      <c r="J268" s="53" t="str">
        <f t="shared" si="84"/>
        <v>BRCH USA_JAVIS</v>
      </c>
      <c r="K268" s="55">
        <f t="shared" si="76"/>
        <v>1</v>
      </c>
      <c r="L268" s="54">
        <f t="shared" si="77"/>
        <v>0.25</v>
      </c>
      <c r="M268" s="54">
        <f t="shared" si="78"/>
        <v>0.7</v>
      </c>
      <c r="N268" s="54">
        <f t="shared" si="79"/>
        <v>0.7</v>
      </c>
      <c r="O268" s="54">
        <f t="shared" si="85"/>
        <v>0.5</v>
      </c>
      <c r="P268" s="55" t="str">
        <f t="shared" si="86"/>
        <v>516284380356</v>
      </c>
      <c r="Q268" s="70">
        <f t="shared" si="87"/>
        <v>6510</v>
      </c>
      <c r="R268" s="58">
        <v>0</v>
      </c>
      <c r="S268" s="57">
        <f t="shared" si="81"/>
        <v>0</v>
      </c>
      <c r="T268" s="58">
        <v>0</v>
      </c>
      <c r="U268" s="58">
        <f>(IF(VLOOKUP(VLOOKUP(AN268,MAPPING!$B$16:$D$21,2,1),MAPPING!$C$16:$E$21,2,0)=7000,0,VLOOKUP(VLOOKUP(AN268,MAPPING!$B$16:$D$21,2,1),MAPPING!$C$16:$E$21,2,0)))</f>
        <v>0</v>
      </c>
      <c r="V268" s="58">
        <f>(K268*VLOOKUP(N268/K268,MAPPING!$B$23:$D$30,3,10))</f>
        <v>0</v>
      </c>
      <c r="W268" s="58">
        <f t="shared" si="88"/>
        <v>0</v>
      </c>
      <c r="X268" s="58">
        <f t="shared" si="89"/>
        <v>6510</v>
      </c>
      <c r="Y268" s="116">
        <f>ROUND(SUM(Q268:W268)/INVOICE!$I$5,2)</f>
        <v>4.67</v>
      </c>
      <c r="AA268" s="38" t="s">
        <v>3413</v>
      </c>
      <c r="AB268" s="38" t="s">
        <v>93</v>
      </c>
      <c r="AC268" s="38" t="s">
        <v>3414</v>
      </c>
      <c r="AD268" s="38" t="s">
        <v>3563</v>
      </c>
      <c r="AE268" s="38" t="s">
        <v>3564</v>
      </c>
      <c r="AF268" s="38" t="s">
        <v>3565</v>
      </c>
      <c r="AG268" s="38" t="s">
        <v>3566</v>
      </c>
      <c r="AH268" s="38" t="s">
        <v>61</v>
      </c>
      <c r="AI268" s="38">
        <v>1</v>
      </c>
      <c r="AJ268" s="38">
        <v>0.25</v>
      </c>
      <c r="AK268" s="38">
        <v>0.7</v>
      </c>
      <c r="AL268" s="38">
        <v>0.7</v>
      </c>
      <c r="AM268" s="38" t="s">
        <v>66</v>
      </c>
      <c r="AN268" s="38">
        <v>35.200000000000003</v>
      </c>
      <c r="AO268" s="38" t="s">
        <v>62</v>
      </c>
      <c r="AP268" s="38" t="s">
        <v>62</v>
      </c>
      <c r="AQ268" s="38" t="s">
        <v>62</v>
      </c>
      <c r="AR268" s="38" t="s">
        <v>62</v>
      </c>
      <c r="AS268" s="38" t="s">
        <v>62</v>
      </c>
      <c r="AT268" s="38" t="s">
        <v>1973</v>
      </c>
      <c r="AU268" s="38" t="s">
        <v>2604</v>
      </c>
      <c r="AV268" s="38" t="s">
        <v>2052</v>
      </c>
      <c r="AW268" s="38" t="s">
        <v>61</v>
      </c>
      <c r="AX268" s="38" t="s">
        <v>63</v>
      </c>
      <c r="AY268" s="39" t="s">
        <v>3567</v>
      </c>
      <c r="AZ268" s="38" t="s">
        <v>3568</v>
      </c>
      <c r="BA268" s="39" t="s">
        <v>3568</v>
      </c>
      <c r="BB268" s="38" t="s">
        <v>196</v>
      </c>
      <c r="BC268" s="38" t="s">
        <v>197</v>
      </c>
      <c r="BD268" s="38" t="s">
        <v>94</v>
      </c>
      <c r="BE268" s="38" t="s">
        <v>1978</v>
      </c>
      <c r="BF268" s="38" t="s">
        <v>64</v>
      </c>
      <c r="BG268" s="38" t="s">
        <v>61</v>
      </c>
      <c r="BH268" s="38" t="s">
        <v>648</v>
      </c>
    </row>
    <row r="269" spans="2:60" x14ac:dyDescent="0.3">
      <c r="B269" s="55">
        <f t="shared" si="82"/>
        <v>265</v>
      </c>
      <c r="C269" s="55" t="str">
        <f t="shared" si="83"/>
        <v>NRT</v>
      </c>
      <c r="D269" s="55" t="str">
        <f t="shared" si="80"/>
        <v>2025-09-10</v>
      </c>
      <c r="E269" s="55" t="str">
        <f t="shared" si="71"/>
        <v>82020038093</v>
      </c>
      <c r="F269" s="55" t="str">
        <f t="shared" si="72"/>
        <v>PJP029496136</v>
      </c>
      <c r="G269" s="53" t="str">
        <f t="shared" si="73"/>
        <v>노동표</v>
      </c>
      <c r="H269" s="53" t="str">
        <f t="shared" si="74"/>
        <v>목록(Manifest)</v>
      </c>
      <c r="I269" s="62">
        <f t="shared" si="75"/>
        <v>35.9</v>
      </c>
      <c r="J269" s="53" t="str">
        <f t="shared" si="84"/>
        <v>BRCH USA_JAVIS</v>
      </c>
      <c r="K269" s="55">
        <f t="shared" si="76"/>
        <v>1</v>
      </c>
      <c r="L269" s="54">
        <f t="shared" si="77"/>
        <v>0.1</v>
      </c>
      <c r="M269" s="54">
        <f t="shared" si="78"/>
        <v>0.2</v>
      </c>
      <c r="N269" s="54">
        <f t="shared" si="79"/>
        <v>0.2</v>
      </c>
      <c r="O269" s="54">
        <f t="shared" si="85"/>
        <v>0.5</v>
      </c>
      <c r="P269" s="55" t="str">
        <f t="shared" si="86"/>
        <v>516284379822</v>
      </c>
      <c r="Q269" s="70">
        <f t="shared" si="87"/>
        <v>6510</v>
      </c>
      <c r="R269" s="58">
        <v>0</v>
      </c>
      <c r="S269" s="57">
        <f t="shared" si="81"/>
        <v>0</v>
      </c>
      <c r="T269" s="58">
        <v>0</v>
      </c>
      <c r="U269" s="58">
        <f>(IF(VLOOKUP(VLOOKUP(AN269,MAPPING!$B$16:$D$21,2,1),MAPPING!$C$16:$E$21,2,0)=7000,0,VLOOKUP(VLOOKUP(AN269,MAPPING!$B$16:$D$21,2,1),MAPPING!$C$16:$E$21,2,0)))</f>
        <v>0</v>
      </c>
      <c r="V269" s="58">
        <f>(K269*VLOOKUP(N269/K269,MAPPING!$B$23:$D$30,3,10))</f>
        <v>0</v>
      </c>
      <c r="W269" s="58">
        <f t="shared" si="88"/>
        <v>0</v>
      </c>
      <c r="X269" s="58">
        <f t="shared" si="89"/>
        <v>6510</v>
      </c>
      <c r="Y269" s="116">
        <f>ROUND(SUM(Q269:W269)/INVOICE!$I$5,2)</f>
        <v>4.67</v>
      </c>
      <c r="AA269" s="38" t="s">
        <v>3413</v>
      </c>
      <c r="AB269" s="38" t="s">
        <v>93</v>
      </c>
      <c r="AC269" s="38" t="s">
        <v>3414</v>
      </c>
      <c r="AD269" s="38" t="s">
        <v>3569</v>
      </c>
      <c r="AE269" s="38" t="s">
        <v>3570</v>
      </c>
      <c r="AF269" s="38" t="s">
        <v>3571</v>
      </c>
      <c r="AG269" s="38" t="s">
        <v>3572</v>
      </c>
      <c r="AH269" s="38" t="s">
        <v>61</v>
      </c>
      <c r="AI269" s="38">
        <v>1</v>
      </c>
      <c r="AJ269" s="38">
        <v>0.1</v>
      </c>
      <c r="AK269" s="38">
        <v>0.2</v>
      </c>
      <c r="AL269" s="38">
        <v>0.2</v>
      </c>
      <c r="AM269" s="38" t="s">
        <v>204</v>
      </c>
      <c r="AN269" s="38">
        <v>35.9</v>
      </c>
      <c r="AO269" s="38" t="s">
        <v>62</v>
      </c>
      <c r="AP269" s="38" t="s">
        <v>62</v>
      </c>
      <c r="AQ269" s="38" t="s">
        <v>62</v>
      </c>
      <c r="AR269" s="38" t="s">
        <v>62</v>
      </c>
      <c r="AS269" s="38" t="s">
        <v>62</v>
      </c>
      <c r="AT269" s="38" t="s">
        <v>1973</v>
      </c>
      <c r="AU269" s="38" t="s">
        <v>2604</v>
      </c>
      <c r="AV269" s="38" t="s">
        <v>2052</v>
      </c>
      <c r="AW269" s="38" t="s">
        <v>61</v>
      </c>
      <c r="AX269" s="38" t="s">
        <v>63</v>
      </c>
      <c r="AY269" s="39" t="s">
        <v>3573</v>
      </c>
      <c r="AZ269" s="38" t="s">
        <v>3574</v>
      </c>
      <c r="BA269" s="39" t="s">
        <v>3574</v>
      </c>
      <c r="BB269" s="38" t="s">
        <v>196</v>
      </c>
      <c r="BC269" s="38" t="s">
        <v>197</v>
      </c>
      <c r="BD269" s="38" t="s">
        <v>94</v>
      </c>
      <c r="BE269" s="38" t="s">
        <v>1978</v>
      </c>
      <c r="BF269" s="38" t="s">
        <v>64</v>
      </c>
      <c r="BG269" s="38" t="s">
        <v>61</v>
      </c>
      <c r="BH269" s="38" t="s">
        <v>648</v>
      </c>
    </row>
    <row r="270" spans="2:60" x14ac:dyDescent="0.3">
      <c r="B270" s="55">
        <f t="shared" si="82"/>
        <v>266</v>
      </c>
      <c r="C270" s="55" t="str">
        <f t="shared" si="83"/>
        <v>NRT</v>
      </c>
      <c r="D270" s="55" t="str">
        <f t="shared" si="80"/>
        <v>2025-09-10</v>
      </c>
      <c r="E270" s="55" t="str">
        <f t="shared" si="71"/>
        <v>82020038093</v>
      </c>
      <c r="F270" s="55" t="str">
        <f t="shared" si="72"/>
        <v>PJP029496183</v>
      </c>
      <c r="G270" s="53" t="str">
        <f t="shared" si="73"/>
        <v>고광호</v>
      </c>
      <c r="H270" s="53" t="str">
        <f t="shared" si="74"/>
        <v>간이(Simple)</v>
      </c>
      <c r="I270" s="62">
        <f t="shared" si="75"/>
        <v>191.62</v>
      </c>
      <c r="J270" s="53" t="str">
        <f t="shared" si="84"/>
        <v>BRCH USA_JAVIS</v>
      </c>
      <c r="K270" s="55">
        <f t="shared" si="76"/>
        <v>1</v>
      </c>
      <c r="L270" s="54">
        <f t="shared" si="77"/>
        <v>0.95</v>
      </c>
      <c r="M270" s="54">
        <f t="shared" si="78"/>
        <v>4.4000000000000004</v>
      </c>
      <c r="N270" s="54">
        <f t="shared" si="79"/>
        <v>4.4000000000000004</v>
      </c>
      <c r="O270" s="54">
        <f t="shared" si="85"/>
        <v>1</v>
      </c>
      <c r="P270" s="55" t="str">
        <f t="shared" si="86"/>
        <v>516284380290</v>
      </c>
      <c r="Q270" s="70">
        <f t="shared" si="87"/>
        <v>7520</v>
      </c>
      <c r="R270" s="58">
        <v>0</v>
      </c>
      <c r="S270" s="57">
        <f t="shared" si="81"/>
        <v>0</v>
      </c>
      <c r="T270" s="58">
        <v>0</v>
      </c>
      <c r="U270" s="58">
        <f>(IF(VLOOKUP(VLOOKUP(AN270,MAPPING!$B$16:$D$21,2,1),MAPPING!$C$16:$E$21,2,0)=7000,0,VLOOKUP(VLOOKUP(AN270,MAPPING!$B$16:$D$21,2,1),MAPPING!$C$16:$E$21,2,0)))</f>
        <v>0</v>
      </c>
      <c r="V270" s="58">
        <f>(K270*VLOOKUP(N270/K270,MAPPING!$B$23:$D$30,3,10))</f>
        <v>500</v>
      </c>
      <c r="W270" s="58">
        <f t="shared" si="88"/>
        <v>0</v>
      </c>
      <c r="X270" s="58">
        <f t="shared" si="89"/>
        <v>8020</v>
      </c>
      <c r="Y270" s="116">
        <f>ROUND(SUM(Q270:W270)/INVOICE!$I$5,2)</f>
        <v>5.75</v>
      </c>
      <c r="AA270" s="38" t="s">
        <v>3413</v>
      </c>
      <c r="AB270" s="38" t="s">
        <v>93</v>
      </c>
      <c r="AC270" s="38" t="s">
        <v>3414</v>
      </c>
      <c r="AD270" s="38" t="s">
        <v>3575</v>
      </c>
      <c r="AE270" s="38" t="s">
        <v>3576</v>
      </c>
      <c r="AF270" s="38" t="s">
        <v>3577</v>
      </c>
      <c r="AG270" s="38" t="s">
        <v>3578</v>
      </c>
      <c r="AH270" s="38" t="s">
        <v>61</v>
      </c>
      <c r="AI270" s="38">
        <v>1</v>
      </c>
      <c r="AJ270" s="38">
        <v>0.95</v>
      </c>
      <c r="AK270" s="38">
        <v>4.4000000000000004</v>
      </c>
      <c r="AL270" s="38">
        <v>4.4000000000000004</v>
      </c>
      <c r="AM270" s="38" t="s">
        <v>65</v>
      </c>
      <c r="AN270" s="38">
        <v>191.62</v>
      </c>
      <c r="AO270" s="38" t="s">
        <v>62</v>
      </c>
      <c r="AP270" s="38" t="s">
        <v>62</v>
      </c>
      <c r="AQ270" s="38" t="s">
        <v>62</v>
      </c>
      <c r="AR270" s="38" t="s">
        <v>62</v>
      </c>
      <c r="AS270" s="38" t="s">
        <v>62</v>
      </c>
      <c r="AT270" s="38" t="s">
        <v>1973</v>
      </c>
      <c r="AU270" s="38" t="s">
        <v>2604</v>
      </c>
      <c r="AV270" s="38" t="s">
        <v>3496</v>
      </c>
      <c r="AW270" s="38" t="s">
        <v>61</v>
      </c>
      <c r="AX270" s="38" t="s">
        <v>63</v>
      </c>
      <c r="AY270" s="39" t="s">
        <v>3579</v>
      </c>
      <c r="AZ270" s="38" t="s">
        <v>3580</v>
      </c>
      <c r="BA270" s="39" t="s">
        <v>3580</v>
      </c>
      <c r="BB270" s="38" t="s">
        <v>196</v>
      </c>
      <c r="BC270" s="38" t="s">
        <v>197</v>
      </c>
      <c r="BD270" s="38" t="s">
        <v>94</v>
      </c>
      <c r="BE270" s="38" t="s">
        <v>1978</v>
      </c>
      <c r="BF270" s="38" t="s">
        <v>64</v>
      </c>
      <c r="BG270" s="38" t="s">
        <v>61</v>
      </c>
      <c r="BH270" s="38" t="s">
        <v>648</v>
      </c>
    </row>
    <row r="271" spans="2:60" x14ac:dyDescent="0.3">
      <c r="B271" s="55">
        <f t="shared" si="82"/>
        <v>267</v>
      </c>
      <c r="C271" s="55" t="str">
        <f t="shared" si="83"/>
        <v>NRT</v>
      </c>
      <c r="D271" s="55" t="str">
        <f t="shared" si="80"/>
        <v>2025-09-10</v>
      </c>
      <c r="E271" s="55" t="str">
        <f t="shared" si="71"/>
        <v>82020038093</v>
      </c>
      <c r="F271" s="55" t="str">
        <f t="shared" si="72"/>
        <v>PJP029496123</v>
      </c>
      <c r="G271" s="53" t="str">
        <f t="shared" si="73"/>
        <v>이중호</v>
      </c>
      <c r="H271" s="53" t="str">
        <f t="shared" si="74"/>
        <v>목록(Manifest)</v>
      </c>
      <c r="I271" s="62">
        <f t="shared" si="75"/>
        <v>60.1</v>
      </c>
      <c r="J271" s="53" t="str">
        <f t="shared" si="84"/>
        <v>BRCH USA_JAVIS</v>
      </c>
      <c r="K271" s="55">
        <f t="shared" si="76"/>
        <v>1</v>
      </c>
      <c r="L271" s="54">
        <f t="shared" si="77"/>
        <v>0.25</v>
      </c>
      <c r="M271" s="54">
        <f t="shared" si="78"/>
        <v>0.8</v>
      </c>
      <c r="N271" s="54">
        <f t="shared" si="79"/>
        <v>0.8</v>
      </c>
      <c r="O271" s="54">
        <f t="shared" si="85"/>
        <v>0.5</v>
      </c>
      <c r="P271" s="55" t="str">
        <f t="shared" si="86"/>
        <v>516284379693</v>
      </c>
      <c r="Q271" s="70">
        <f t="shared" si="87"/>
        <v>6510</v>
      </c>
      <c r="R271" s="58">
        <v>0</v>
      </c>
      <c r="S271" s="57">
        <f t="shared" si="81"/>
        <v>0</v>
      </c>
      <c r="T271" s="58">
        <v>0</v>
      </c>
      <c r="U271" s="58">
        <f>(IF(VLOOKUP(VLOOKUP(AN271,MAPPING!$B$16:$D$21,2,1),MAPPING!$C$16:$E$21,2,0)=7000,0,VLOOKUP(VLOOKUP(AN271,MAPPING!$B$16:$D$21,2,1),MAPPING!$C$16:$E$21,2,0)))</f>
        <v>0</v>
      </c>
      <c r="V271" s="58">
        <f>(K271*VLOOKUP(N271/K271,MAPPING!$B$23:$D$30,3,10))</f>
        <v>0</v>
      </c>
      <c r="W271" s="58">
        <f t="shared" si="88"/>
        <v>0</v>
      </c>
      <c r="X271" s="58">
        <f t="shared" si="89"/>
        <v>6510</v>
      </c>
      <c r="Y271" s="116">
        <f>ROUND(SUM(Q271:W271)/INVOICE!$I$5,2)</f>
        <v>4.67</v>
      </c>
      <c r="AA271" s="38" t="s">
        <v>3413</v>
      </c>
      <c r="AB271" s="38" t="s">
        <v>93</v>
      </c>
      <c r="AC271" s="38" t="s">
        <v>3414</v>
      </c>
      <c r="AD271" s="38" t="s">
        <v>3581</v>
      </c>
      <c r="AE271" s="38" t="s">
        <v>3582</v>
      </c>
      <c r="AF271" s="38" t="s">
        <v>3583</v>
      </c>
      <c r="AG271" s="38" t="s">
        <v>3584</v>
      </c>
      <c r="AH271" s="38" t="s">
        <v>61</v>
      </c>
      <c r="AI271" s="38">
        <v>1</v>
      </c>
      <c r="AJ271" s="38">
        <v>0.25</v>
      </c>
      <c r="AK271" s="38">
        <v>0.8</v>
      </c>
      <c r="AL271" s="38">
        <v>0.8</v>
      </c>
      <c r="AM271" s="38" t="s">
        <v>204</v>
      </c>
      <c r="AN271" s="38">
        <v>60.1</v>
      </c>
      <c r="AO271" s="38" t="s">
        <v>62</v>
      </c>
      <c r="AP271" s="38" t="s">
        <v>62</v>
      </c>
      <c r="AQ271" s="38" t="s">
        <v>62</v>
      </c>
      <c r="AR271" s="38" t="s">
        <v>62</v>
      </c>
      <c r="AS271" s="38" t="s">
        <v>62</v>
      </c>
      <c r="AT271" s="38" t="s">
        <v>1973</v>
      </c>
      <c r="AU271" s="38" t="s">
        <v>2604</v>
      </c>
      <c r="AV271" s="38" t="s">
        <v>2052</v>
      </c>
      <c r="AW271" s="38" t="s">
        <v>61</v>
      </c>
      <c r="AX271" s="38" t="s">
        <v>63</v>
      </c>
      <c r="AY271" s="39" t="s">
        <v>3585</v>
      </c>
      <c r="AZ271" s="38" t="s">
        <v>3586</v>
      </c>
      <c r="BA271" s="39" t="s">
        <v>3586</v>
      </c>
      <c r="BB271" s="38" t="s">
        <v>196</v>
      </c>
      <c r="BC271" s="38" t="s">
        <v>197</v>
      </c>
      <c r="BD271" s="38" t="s">
        <v>94</v>
      </c>
      <c r="BE271" s="38" t="s">
        <v>1978</v>
      </c>
      <c r="BF271" s="38" t="s">
        <v>64</v>
      </c>
      <c r="BG271" s="38" t="s">
        <v>61</v>
      </c>
      <c r="BH271" s="38" t="s">
        <v>648</v>
      </c>
    </row>
    <row r="272" spans="2:60" x14ac:dyDescent="0.3">
      <c r="B272" s="55">
        <f t="shared" si="82"/>
        <v>268</v>
      </c>
      <c r="C272" s="55" t="str">
        <f t="shared" si="83"/>
        <v>NRT</v>
      </c>
      <c r="D272" s="55" t="str">
        <f t="shared" si="80"/>
        <v>2025-09-10</v>
      </c>
      <c r="E272" s="55" t="str">
        <f t="shared" si="71"/>
        <v>82020038093</v>
      </c>
      <c r="F272" s="55" t="str">
        <f t="shared" si="72"/>
        <v>PJP029496174</v>
      </c>
      <c r="G272" s="53" t="str">
        <f t="shared" si="73"/>
        <v>윤영진</v>
      </c>
      <c r="H272" s="53" t="str">
        <f t="shared" si="74"/>
        <v>목록(Manifest)</v>
      </c>
      <c r="I272" s="62">
        <f t="shared" si="75"/>
        <v>8.84</v>
      </c>
      <c r="J272" s="53" t="str">
        <f t="shared" si="84"/>
        <v>BRCH USA_JAVIS</v>
      </c>
      <c r="K272" s="55">
        <f t="shared" si="76"/>
        <v>1</v>
      </c>
      <c r="L272" s="54">
        <f t="shared" si="77"/>
        <v>0.1</v>
      </c>
      <c r="M272" s="54">
        <f t="shared" si="78"/>
        <v>0.1</v>
      </c>
      <c r="N272" s="54">
        <f t="shared" si="79"/>
        <v>0.1</v>
      </c>
      <c r="O272" s="54">
        <f t="shared" si="85"/>
        <v>0.5</v>
      </c>
      <c r="P272" s="55" t="str">
        <f t="shared" si="86"/>
        <v>516284380205</v>
      </c>
      <c r="Q272" s="70">
        <f t="shared" si="87"/>
        <v>6510</v>
      </c>
      <c r="R272" s="58">
        <v>0</v>
      </c>
      <c r="S272" s="57">
        <f t="shared" si="81"/>
        <v>0</v>
      </c>
      <c r="T272" s="58">
        <v>0</v>
      </c>
      <c r="U272" s="58">
        <f>(IF(VLOOKUP(VLOOKUP(AN272,MAPPING!$B$16:$D$21,2,1),MAPPING!$C$16:$E$21,2,0)=7000,0,VLOOKUP(VLOOKUP(AN272,MAPPING!$B$16:$D$21,2,1),MAPPING!$C$16:$E$21,2,0)))</f>
        <v>0</v>
      </c>
      <c r="V272" s="58">
        <f>(K272*VLOOKUP(N272/K272,MAPPING!$B$23:$D$30,3,10))</f>
        <v>0</v>
      </c>
      <c r="W272" s="58">
        <f t="shared" si="88"/>
        <v>0</v>
      </c>
      <c r="X272" s="58">
        <f t="shared" si="89"/>
        <v>6510</v>
      </c>
      <c r="Y272" s="116">
        <f>ROUND(SUM(Q272:W272)/INVOICE!$I$5,2)</f>
        <v>4.67</v>
      </c>
      <c r="AA272" s="38" t="s">
        <v>3413</v>
      </c>
      <c r="AB272" s="38" t="s">
        <v>93</v>
      </c>
      <c r="AC272" s="38" t="s">
        <v>3414</v>
      </c>
      <c r="AD272" s="38" t="s">
        <v>3587</v>
      </c>
      <c r="AE272" s="38" t="s">
        <v>3349</v>
      </c>
      <c r="AF272" s="38" t="s">
        <v>3350</v>
      </c>
      <c r="AG272" s="38" t="s">
        <v>3351</v>
      </c>
      <c r="AH272" s="38" t="s">
        <v>61</v>
      </c>
      <c r="AI272" s="38">
        <v>1</v>
      </c>
      <c r="AJ272" s="38">
        <v>0.1</v>
      </c>
      <c r="AK272" s="38">
        <v>0.1</v>
      </c>
      <c r="AL272" s="38">
        <v>0.1</v>
      </c>
      <c r="AM272" s="38" t="s">
        <v>204</v>
      </c>
      <c r="AN272" s="38">
        <v>8.84</v>
      </c>
      <c r="AO272" s="38" t="s">
        <v>62</v>
      </c>
      <c r="AP272" s="38" t="s">
        <v>62</v>
      </c>
      <c r="AQ272" s="38" t="s">
        <v>62</v>
      </c>
      <c r="AR272" s="38" t="s">
        <v>62</v>
      </c>
      <c r="AS272" s="38" t="s">
        <v>62</v>
      </c>
      <c r="AT272" s="38" t="s">
        <v>1973</v>
      </c>
      <c r="AU272" s="38" t="s">
        <v>2604</v>
      </c>
      <c r="AV272" s="38" t="s">
        <v>3588</v>
      </c>
      <c r="AW272" s="38" t="s">
        <v>61</v>
      </c>
      <c r="AX272" s="38" t="s">
        <v>63</v>
      </c>
      <c r="AY272" s="39" t="s">
        <v>3589</v>
      </c>
      <c r="AZ272" s="38" t="s">
        <v>3590</v>
      </c>
      <c r="BA272" s="39" t="s">
        <v>3590</v>
      </c>
      <c r="BB272" s="38" t="s">
        <v>196</v>
      </c>
      <c r="BC272" s="38" t="s">
        <v>197</v>
      </c>
      <c r="BD272" s="38" t="s">
        <v>94</v>
      </c>
      <c r="BE272" s="38" t="s">
        <v>1978</v>
      </c>
      <c r="BF272" s="38" t="s">
        <v>64</v>
      </c>
      <c r="BG272" s="38" t="s">
        <v>61</v>
      </c>
      <c r="BH272" s="38" t="s">
        <v>648</v>
      </c>
    </row>
    <row r="273" spans="2:60" x14ac:dyDescent="0.3">
      <c r="B273" s="55">
        <f t="shared" si="82"/>
        <v>269</v>
      </c>
      <c r="C273" s="55" t="str">
        <f t="shared" si="83"/>
        <v>NRT</v>
      </c>
      <c r="D273" s="55" t="str">
        <f t="shared" si="80"/>
        <v>2025-09-10</v>
      </c>
      <c r="E273" s="55" t="str">
        <f t="shared" si="71"/>
        <v>82020038093</v>
      </c>
      <c r="F273" s="55" t="str">
        <f t="shared" si="72"/>
        <v>PJP029496169</v>
      </c>
      <c r="G273" s="53" t="str">
        <f t="shared" si="73"/>
        <v>윤용대</v>
      </c>
      <c r="H273" s="53" t="str">
        <f t="shared" si="74"/>
        <v>목록(Manifest)</v>
      </c>
      <c r="I273" s="62">
        <f t="shared" si="75"/>
        <v>93.8</v>
      </c>
      <c r="J273" s="53" t="str">
        <f t="shared" si="84"/>
        <v>BRCH USA_JAVIS</v>
      </c>
      <c r="K273" s="55">
        <f t="shared" si="76"/>
        <v>1</v>
      </c>
      <c r="L273" s="54">
        <f t="shared" si="77"/>
        <v>0.3</v>
      </c>
      <c r="M273" s="54">
        <f t="shared" si="78"/>
        <v>0.2</v>
      </c>
      <c r="N273" s="54">
        <f t="shared" si="79"/>
        <v>0.3</v>
      </c>
      <c r="O273" s="54">
        <f t="shared" si="85"/>
        <v>0.5</v>
      </c>
      <c r="P273" s="55" t="str">
        <f t="shared" si="86"/>
        <v>516284380150</v>
      </c>
      <c r="Q273" s="70">
        <f t="shared" si="87"/>
        <v>6510</v>
      </c>
      <c r="R273" s="58">
        <v>0</v>
      </c>
      <c r="S273" s="57">
        <f t="shared" si="81"/>
        <v>0</v>
      </c>
      <c r="T273" s="58">
        <v>0</v>
      </c>
      <c r="U273" s="58">
        <f>(IF(VLOOKUP(VLOOKUP(AN273,MAPPING!$B$16:$D$21,2,1),MAPPING!$C$16:$E$21,2,0)=7000,0,VLOOKUP(VLOOKUP(AN273,MAPPING!$B$16:$D$21,2,1),MAPPING!$C$16:$E$21,2,0)))</f>
        <v>0</v>
      </c>
      <c r="V273" s="58">
        <f>(K273*VLOOKUP(N273/K273,MAPPING!$B$23:$D$30,3,10))</f>
        <v>0</v>
      </c>
      <c r="W273" s="58">
        <f t="shared" si="88"/>
        <v>0</v>
      </c>
      <c r="X273" s="58">
        <f t="shared" si="89"/>
        <v>6510</v>
      </c>
      <c r="Y273" s="116">
        <f>ROUND(SUM(Q273:W273)/INVOICE!$I$5,2)</f>
        <v>4.67</v>
      </c>
      <c r="AA273" s="38" t="s">
        <v>3413</v>
      </c>
      <c r="AB273" s="38" t="s">
        <v>93</v>
      </c>
      <c r="AC273" s="38" t="s">
        <v>3414</v>
      </c>
      <c r="AD273" s="38" t="s">
        <v>3591</v>
      </c>
      <c r="AE273" s="38" t="s">
        <v>2481</v>
      </c>
      <c r="AF273" s="38" t="s">
        <v>2482</v>
      </c>
      <c r="AG273" s="38" t="s">
        <v>2483</v>
      </c>
      <c r="AH273" s="38" t="s">
        <v>61</v>
      </c>
      <c r="AI273" s="38">
        <v>1</v>
      </c>
      <c r="AJ273" s="38">
        <v>0.3</v>
      </c>
      <c r="AK273" s="38">
        <v>0.2</v>
      </c>
      <c r="AL273" s="38">
        <v>0.3</v>
      </c>
      <c r="AM273" s="38" t="s">
        <v>204</v>
      </c>
      <c r="AN273" s="38">
        <v>93.8</v>
      </c>
      <c r="AO273" s="38" t="s">
        <v>62</v>
      </c>
      <c r="AP273" s="38" t="s">
        <v>62</v>
      </c>
      <c r="AQ273" s="38" t="s">
        <v>62</v>
      </c>
      <c r="AR273" s="38" t="s">
        <v>62</v>
      </c>
      <c r="AS273" s="38" t="s">
        <v>62</v>
      </c>
      <c r="AT273" s="38" t="s">
        <v>1973</v>
      </c>
      <c r="AU273" s="38" t="s">
        <v>2604</v>
      </c>
      <c r="AV273" s="38" t="s">
        <v>2052</v>
      </c>
      <c r="AW273" s="38" t="s">
        <v>61</v>
      </c>
      <c r="AX273" s="38" t="s">
        <v>63</v>
      </c>
      <c r="AY273" s="39" t="s">
        <v>3592</v>
      </c>
      <c r="AZ273" s="38" t="s">
        <v>3593</v>
      </c>
      <c r="BA273" s="39" t="s">
        <v>3593</v>
      </c>
      <c r="BB273" s="38" t="s">
        <v>196</v>
      </c>
      <c r="BC273" s="38" t="s">
        <v>197</v>
      </c>
      <c r="BD273" s="38" t="s">
        <v>94</v>
      </c>
      <c r="BE273" s="38" t="s">
        <v>1978</v>
      </c>
      <c r="BF273" s="38" t="s">
        <v>64</v>
      </c>
      <c r="BG273" s="38" t="s">
        <v>61</v>
      </c>
      <c r="BH273" s="38" t="s">
        <v>648</v>
      </c>
    </row>
    <row r="274" spans="2:60" x14ac:dyDescent="0.3">
      <c r="B274" s="55">
        <f t="shared" si="82"/>
        <v>270</v>
      </c>
      <c r="C274" s="55" t="str">
        <f t="shared" si="83"/>
        <v>NRT</v>
      </c>
      <c r="D274" s="55" t="str">
        <f t="shared" si="80"/>
        <v>2025-09-10</v>
      </c>
      <c r="E274" s="55" t="str">
        <f t="shared" si="71"/>
        <v>82020038093</v>
      </c>
      <c r="F274" s="55" t="str">
        <f t="shared" si="72"/>
        <v>PJP029496063</v>
      </c>
      <c r="G274" s="53" t="str">
        <f t="shared" si="73"/>
        <v>김예슬</v>
      </c>
      <c r="H274" s="53" t="str">
        <f t="shared" si="74"/>
        <v>간이(Simple)</v>
      </c>
      <c r="I274" s="62">
        <f t="shared" si="75"/>
        <v>199.66</v>
      </c>
      <c r="J274" s="53" t="str">
        <f t="shared" si="84"/>
        <v>BRCH USA_JAVIS</v>
      </c>
      <c r="K274" s="55">
        <f t="shared" si="76"/>
        <v>1</v>
      </c>
      <c r="L274" s="54">
        <f t="shared" si="77"/>
        <v>1.4</v>
      </c>
      <c r="M274" s="54">
        <f t="shared" si="78"/>
        <v>3.9</v>
      </c>
      <c r="N274" s="54">
        <f t="shared" si="79"/>
        <v>3.9</v>
      </c>
      <c r="O274" s="54">
        <f t="shared" si="85"/>
        <v>1.5</v>
      </c>
      <c r="P274" s="55" t="str">
        <f t="shared" si="86"/>
        <v>516284379096</v>
      </c>
      <c r="Q274" s="70">
        <f t="shared" si="87"/>
        <v>8530</v>
      </c>
      <c r="R274" s="58">
        <v>0</v>
      </c>
      <c r="S274" s="57">
        <f t="shared" si="81"/>
        <v>0</v>
      </c>
      <c r="T274" s="58">
        <v>0</v>
      </c>
      <c r="U274" s="58">
        <f>(IF(VLOOKUP(VLOOKUP(AN274,MAPPING!$B$16:$D$21,2,1),MAPPING!$C$16:$E$21,2,0)=7000,0,VLOOKUP(VLOOKUP(AN274,MAPPING!$B$16:$D$21,2,1),MAPPING!$C$16:$E$21,2,0)))</f>
        <v>0</v>
      </c>
      <c r="V274" s="58">
        <f>(K274*VLOOKUP(N274/K274,MAPPING!$B$23:$D$30,3,10))</f>
        <v>500</v>
      </c>
      <c r="W274" s="58">
        <f t="shared" si="88"/>
        <v>0</v>
      </c>
      <c r="X274" s="58">
        <f t="shared" si="89"/>
        <v>9030</v>
      </c>
      <c r="Y274" s="116">
        <f>ROUND(SUM(Q274:W274)/INVOICE!$I$5,2)</f>
        <v>6.48</v>
      </c>
      <c r="AA274" s="38" t="s">
        <v>3413</v>
      </c>
      <c r="AB274" s="38" t="s">
        <v>93</v>
      </c>
      <c r="AC274" s="38" t="s">
        <v>3414</v>
      </c>
      <c r="AD274" s="38" t="s">
        <v>3594</v>
      </c>
      <c r="AE274" s="38" t="s">
        <v>3595</v>
      </c>
      <c r="AF274" s="38" t="s">
        <v>3596</v>
      </c>
      <c r="AG274" s="38" t="s">
        <v>3597</v>
      </c>
      <c r="AH274" s="38" t="s">
        <v>61</v>
      </c>
      <c r="AI274" s="38">
        <v>1</v>
      </c>
      <c r="AJ274" s="38">
        <v>1.4</v>
      </c>
      <c r="AK274" s="38">
        <v>3.9</v>
      </c>
      <c r="AL274" s="38">
        <v>3.9</v>
      </c>
      <c r="AM274" s="38" t="s">
        <v>65</v>
      </c>
      <c r="AN274" s="38">
        <v>199.66</v>
      </c>
      <c r="AO274" s="38" t="s">
        <v>62</v>
      </c>
      <c r="AP274" s="38" t="s">
        <v>62</v>
      </c>
      <c r="AQ274" s="38" t="s">
        <v>62</v>
      </c>
      <c r="AR274" s="38" t="s">
        <v>62</v>
      </c>
      <c r="AS274" s="38" t="s">
        <v>62</v>
      </c>
      <c r="AT274" s="38" t="s">
        <v>1973</v>
      </c>
      <c r="AU274" s="38" t="s">
        <v>2604</v>
      </c>
      <c r="AV274" s="38" t="s">
        <v>2092</v>
      </c>
      <c r="AW274" s="38" t="s">
        <v>61</v>
      </c>
      <c r="AX274" s="38" t="s">
        <v>63</v>
      </c>
      <c r="AY274" s="39" t="s">
        <v>3598</v>
      </c>
      <c r="AZ274" s="38" t="s">
        <v>3599</v>
      </c>
      <c r="BA274" s="39" t="s">
        <v>3599</v>
      </c>
      <c r="BB274" s="38" t="s">
        <v>196</v>
      </c>
      <c r="BC274" s="38" t="s">
        <v>197</v>
      </c>
      <c r="BD274" s="38" t="s">
        <v>94</v>
      </c>
      <c r="BE274" s="38" t="s">
        <v>1978</v>
      </c>
      <c r="BF274" s="38" t="s">
        <v>64</v>
      </c>
      <c r="BG274" s="38" t="s">
        <v>61</v>
      </c>
      <c r="BH274" s="38" t="s">
        <v>648</v>
      </c>
    </row>
    <row r="275" spans="2:60" x14ac:dyDescent="0.3">
      <c r="B275" s="55">
        <f t="shared" si="82"/>
        <v>271</v>
      </c>
      <c r="C275" s="55" t="str">
        <f t="shared" si="83"/>
        <v>NRT</v>
      </c>
      <c r="D275" s="55" t="str">
        <f t="shared" si="80"/>
        <v>2025-09-10</v>
      </c>
      <c r="E275" s="55" t="str">
        <f t="shared" si="71"/>
        <v>82020038093</v>
      </c>
      <c r="F275" s="55" t="str">
        <f t="shared" si="72"/>
        <v>PJP029496218</v>
      </c>
      <c r="G275" s="53" t="str">
        <f t="shared" si="73"/>
        <v>염윤덕</v>
      </c>
      <c r="H275" s="53" t="str">
        <f t="shared" si="74"/>
        <v>목록(Manifest)</v>
      </c>
      <c r="I275" s="62">
        <f t="shared" si="75"/>
        <v>40.54</v>
      </c>
      <c r="J275" s="53" t="str">
        <f t="shared" si="84"/>
        <v>BRCH USA_JAVIS</v>
      </c>
      <c r="K275" s="55">
        <f t="shared" si="76"/>
        <v>1</v>
      </c>
      <c r="L275" s="54">
        <f t="shared" si="77"/>
        <v>0.1</v>
      </c>
      <c r="M275" s="54">
        <f t="shared" si="78"/>
        <v>0.1</v>
      </c>
      <c r="N275" s="54">
        <f t="shared" si="79"/>
        <v>0.1</v>
      </c>
      <c r="O275" s="54">
        <f t="shared" si="85"/>
        <v>0.5</v>
      </c>
      <c r="P275" s="55" t="str">
        <f t="shared" si="86"/>
        <v>516284380640</v>
      </c>
      <c r="Q275" s="70">
        <f t="shared" si="87"/>
        <v>6510</v>
      </c>
      <c r="R275" s="58">
        <v>0</v>
      </c>
      <c r="S275" s="57">
        <f t="shared" si="81"/>
        <v>0</v>
      </c>
      <c r="T275" s="58">
        <v>0</v>
      </c>
      <c r="U275" s="58">
        <f>(IF(VLOOKUP(VLOOKUP(AN275,MAPPING!$B$16:$D$21,2,1),MAPPING!$C$16:$E$21,2,0)=7000,0,VLOOKUP(VLOOKUP(AN275,MAPPING!$B$16:$D$21,2,1),MAPPING!$C$16:$E$21,2,0)))</f>
        <v>0</v>
      </c>
      <c r="V275" s="58">
        <f>(K275*VLOOKUP(N275/K275,MAPPING!$B$23:$D$30,3,10))</f>
        <v>0</v>
      </c>
      <c r="W275" s="58">
        <f t="shared" si="88"/>
        <v>0</v>
      </c>
      <c r="X275" s="58">
        <f t="shared" si="89"/>
        <v>6510</v>
      </c>
      <c r="Y275" s="116">
        <f>ROUND(SUM(Q275:W275)/INVOICE!$I$5,2)</f>
        <v>4.67</v>
      </c>
      <c r="AA275" s="38" t="s">
        <v>3413</v>
      </c>
      <c r="AB275" s="38" t="s">
        <v>93</v>
      </c>
      <c r="AC275" s="38" t="s">
        <v>3414</v>
      </c>
      <c r="AD275" s="38" t="s">
        <v>3600</v>
      </c>
      <c r="AE275" s="38" t="s">
        <v>3601</v>
      </c>
      <c r="AF275" s="38" t="s">
        <v>3602</v>
      </c>
      <c r="AG275" s="38" t="s">
        <v>3603</v>
      </c>
      <c r="AH275" s="38" t="s">
        <v>61</v>
      </c>
      <c r="AI275" s="38">
        <v>1</v>
      </c>
      <c r="AJ275" s="38">
        <v>0.1</v>
      </c>
      <c r="AK275" s="38">
        <v>0.1</v>
      </c>
      <c r="AL275" s="38">
        <v>0.1</v>
      </c>
      <c r="AM275" s="38" t="s">
        <v>204</v>
      </c>
      <c r="AN275" s="38">
        <v>40.54</v>
      </c>
      <c r="AO275" s="38" t="s">
        <v>62</v>
      </c>
      <c r="AP275" s="38" t="s">
        <v>62</v>
      </c>
      <c r="AQ275" s="38" t="s">
        <v>62</v>
      </c>
      <c r="AR275" s="38" t="s">
        <v>62</v>
      </c>
      <c r="AS275" s="38" t="s">
        <v>62</v>
      </c>
      <c r="AT275" s="38" t="s">
        <v>1973</v>
      </c>
      <c r="AU275" s="38" t="s">
        <v>2604</v>
      </c>
      <c r="AV275" s="38" t="s">
        <v>3604</v>
      </c>
      <c r="AW275" s="38" t="s">
        <v>61</v>
      </c>
      <c r="AX275" s="38" t="s">
        <v>63</v>
      </c>
      <c r="AY275" s="39" t="s">
        <v>3605</v>
      </c>
      <c r="AZ275" s="38" t="s">
        <v>3606</v>
      </c>
      <c r="BA275" s="39" t="s">
        <v>3606</v>
      </c>
      <c r="BB275" s="38" t="s">
        <v>196</v>
      </c>
      <c r="BC275" s="38" t="s">
        <v>197</v>
      </c>
      <c r="BD275" s="38" t="s">
        <v>94</v>
      </c>
      <c r="BE275" s="38" t="s">
        <v>1978</v>
      </c>
      <c r="BF275" s="38" t="s">
        <v>64</v>
      </c>
      <c r="BG275" s="38" t="s">
        <v>61</v>
      </c>
      <c r="BH275" s="38" t="s">
        <v>648</v>
      </c>
    </row>
    <row r="276" spans="2:60" x14ac:dyDescent="0.3">
      <c r="B276" s="55">
        <f t="shared" si="82"/>
        <v>272</v>
      </c>
      <c r="C276" s="55" t="str">
        <f t="shared" si="83"/>
        <v>NRT</v>
      </c>
      <c r="D276" s="55" t="str">
        <f t="shared" si="80"/>
        <v>2025-09-10</v>
      </c>
      <c r="E276" s="55" t="str">
        <f t="shared" si="71"/>
        <v>82020038093</v>
      </c>
      <c r="F276" s="55" t="str">
        <f t="shared" si="72"/>
        <v>PJP029496188</v>
      </c>
      <c r="G276" s="53" t="str">
        <f t="shared" si="73"/>
        <v>엄정필</v>
      </c>
      <c r="H276" s="53" t="str">
        <f t="shared" si="74"/>
        <v>목록(Manifest)</v>
      </c>
      <c r="I276" s="62">
        <f t="shared" si="75"/>
        <v>4.0199999999999996</v>
      </c>
      <c r="J276" s="53" t="str">
        <f t="shared" si="84"/>
        <v>BRCH USA_JAVIS</v>
      </c>
      <c r="K276" s="55">
        <f t="shared" si="76"/>
        <v>1</v>
      </c>
      <c r="L276" s="54">
        <f t="shared" si="77"/>
        <v>0.85</v>
      </c>
      <c r="M276" s="54">
        <f t="shared" si="78"/>
        <v>0.6</v>
      </c>
      <c r="N276" s="54">
        <f t="shared" si="79"/>
        <v>0.9</v>
      </c>
      <c r="O276" s="54">
        <f t="shared" si="85"/>
        <v>1</v>
      </c>
      <c r="P276" s="55" t="str">
        <f t="shared" si="86"/>
        <v>516284380345</v>
      </c>
      <c r="Q276" s="70">
        <f t="shared" si="87"/>
        <v>7520</v>
      </c>
      <c r="R276" s="58">
        <v>0</v>
      </c>
      <c r="S276" s="57">
        <f t="shared" si="81"/>
        <v>0</v>
      </c>
      <c r="T276" s="58">
        <v>0</v>
      </c>
      <c r="U276" s="58">
        <f>(IF(VLOOKUP(VLOOKUP(AN276,MAPPING!$B$16:$D$21,2,1),MAPPING!$C$16:$E$21,2,0)=7000,0,VLOOKUP(VLOOKUP(AN276,MAPPING!$B$16:$D$21,2,1),MAPPING!$C$16:$E$21,2,0)))</f>
        <v>0</v>
      </c>
      <c r="V276" s="58">
        <f>(K276*VLOOKUP(N276/K276,MAPPING!$B$23:$D$30,3,10))</f>
        <v>0</v>
      </c>
      <c r="W276" s="58">
        <f t="shared" si="88"/>
        <v>0</v>
      </c>
      <c r="X276" s="58">
        <f t="shared" si="89"/>
        <v>7520</v>
      </c>
      <c r="Y276" s="116">
        <f>ROUND(SUM(Q276:W276)/INVOICE!$I$5,2)</f>
        <v>5.39</v>
      </c>
      <c r="AA276" s="38" t="s">
        <v>3413</v>
      </c>
      <c r="AB276" s="38" t="s">
        <v>93</v>
      </c>
      <c r="AC276" s="38" t="s">
        <v>3414</v>
      </c>
      <c r="AD276" s="38" t="s">
        <v>3607</v>
      </c>
      <c r="AE276" s="38" t="s">
        <v>3608</v>
      </c>
      <c r="AF276" s="38" t="s">
        <v>3609</v>
      </c>
      <c r="AG276" s="38" t="s">
        <v>3610</v>
      </c>
      <c r="AH276" s="38" t="s">
        <v>61</v>
      </c>
      <c r="AI276" s="38">
        <v>1</v>
      </c>
      <c r="AJ276" s="38">
        <v>0.85</v>
      </c>
      <c r="AK276" s="38">
        <v>0.6</v>
      </c>
      <c r="AL276" s="38">
        <v>0.9</v>
      </c>
      <c r="AM276" s="38" t="s">
        <v>204</v>
      </c>
      <c r="AN276" s="38">
        <v>4.0199999999999996</v>
      </c>
      <c r="AO276" s="38" t="s">
        <v>62</v>
      </c>
      <c r="AP276" s="38" t="s">
        <v>62</v>
      </c>
      <c r="AQ276" s="38" t="s">
        <v>62</v>
      </c>
      <c r="AR276" s="38" t="s">
        <v>62</v>
      </c>
      <c r="AS276" s="38" t="s">
        <v>62</v>
      </c>
      <c r="AT276" s="38" t="s">
        <v>1973</v>
      </c>
      <c r="AU276" s="38" t="s">
        <v>2604</v>
      </c>
      <c r="AV276" s="38" t="s">
        <v>3611</v>
      </c>
      <c r="AW276" s="38" t="s">
        <v>61</v>
      </c>
      <c r="AX276" s="38" t="s">
        <v>63</v>
      </c>
      <c r="AY276" s="39" t="s">
        <v>3612</v>
      </c>
      <c r="AZ276" s="38" t="s">
        <v>3613</v>
      </c>
      <c r="BA276" s="39" t="s">
        <v>3613</v>
      </c>
      <c r="BB276" s="38" t="s">
        <v>196</v>
      </c>
      <c r="BC276" s="38" t="s">
        <v>197</v>
      </c>
      <c r="BD276" s="38" t="s">
        <v>94</v>
      </c>
      <c r="BE276" s="38" t="s">
        <v>1978</v>
      </c>
      <c r="BF276" s="38" t="s">
        <v>64</v>
      </c>
      <c r="BG276" s="38" t="s">
        <v>61</v>
      </c>
      <c r="BH276" s="38" t="s">
        <v>648</v>
      </c>
    </row>
    <row r="277" spans="2:60" x14ac:dyDescent="0.3">
      <c r="B277" s="55">
        <f t="shared" si="82"/>
        <v>273</v>
      </c>
      <c r="C277" s="55" t="str">
        <f t="shared" si="83"/>
        <v>NRT</v>
      </c>
      <c r="D277" s="55" t="str">
        <f t="shared" si="80"/>
        <v>2025-09-10</v>
      </c>
      <c r="E277" s="55" t="str">
        <f t="shared" ref="E277:E340" si="90">AC277</f>
        <v>82020038093</v>
      </c>
      <c r="F277" s="55" t="str">
        <f t="shared" ref="F277:F340" si="91">AD277</f>
        <v>PJP029496185</v>
      </c>
      <c r="G277" s="53" t="str">
        <f t="shared" ref="G277:G340" si="92">AE277</f>
        <v>김나연</v>
      </c>
      <c r="H277" s="53" t="str">
        <f t="shared" ref="H277:H340" si="93">AM277</f>
        <v>목록(Manifest)</v>
      </c>
      <c r="I277" s="62">
        <f t="shared" ref="I277:I340" si="94">AN277</f>
        <v>1.01</v>
      </c>
      <c r="J277" s="53" t="str">
        <f t="shared" si="84"/>
        <v>BRCH USA_JAVIS</v>
      </c>
      <c r="K277" s="55">
        <f t="shared" ref="K277:K340" si="95">AI277</f>
        <v>1</v>
      </c>
      <c r="L277" s="54">
        <f t="shared" ref="L277:L340" si="96">AJ277</f>
        <v>0.1</v>
      </c>
      <c r="M277" s="54">
        <f t="shared" ref="M277:M340" si="97">AK277</f>
        <v>0.1</v>
      </c>
      <c r="N277" s="54">
        <f t="shared" ref="N277:N340" si="98">AL277</f>
        <v>0.1</v>
      </c>
      <c r="O277" s="54">
        <f t="shared" si="85"/>
        <v>0.5</v>
      </c>
      <c r="P277" s="55" t="str">
        <f t="shared" si="86"/>
        <v>516284380312</v>
      </c>
      <c r="Q277" s="70">
        <f t="shared" si="87"/>
        <v>6510</v>
      </c>
      <c r="R277" s="58">
        <v>0</v>
      </c>
      <c r="S277" s="57">
        <f t="shared" si="81"/>
        <v>0</v>
      </c>
      <c r="T277" s="58">
        <v>0</v>
      </c>
      <c r="U277" s="58">
        <f>(IF(VLOOKUP(VLOOKUP(AN277,MAPPING!$B$16:$D$21,2,1),MAPPING!$C$16:$E$21,2,0)=7000,0,VLOOKUP(VLOOKUP(AN277,MAPPING!$B$16:$D$21,2,1),MAPPING!$C$16:$E$21,2,0)))</f>
        <v>0</v>
      </c>
      <c r="V277" s="58">
        <f>(K277*VLOOKUP(N277/K277,MAPPING!$B$23:$D$30,3,10))</f>
        <v>0</v>
      </c>
      <c r="W277" s="58">
        <f t="shared" si="88"/>
        <v>0</v>
      </c>
      <c r="X277" s="58">
        <f t="shared" si="89"/>
        <v>6510</v>
      </c>
      <c r="Y277" s="116">
        <f>ROUND(SUM(Q277:W277)/INVOICE!$I$5,2)</f>
        <v>4.67</v>
      </c>
      <c r="AA277" s="38" t="s">
        <v>3413</v>
      </c>
      <c r="AB277" s="38" t="s">
        <v>93</v>
      </c>
      <c r="AC277" s="38" t="s">
        <v>3414</v>
      </c>
      <c r="AD277" s="38" t="s">
        <v>3614</v>
      </c>
      <c r="AE277" s="38" t="s">
        <v>2628</v>
      </c>
      <c r="AF277" s="38" t="s">
        <v>2629</v>
      </c>
      <c r="AG277" s="38" t="s">
        <v>2630</v>
      </c>
      <c r="AH277" s="38" t="s">
        <v>61</v>
      </c>
      <c r="AI277" s="38">
        <v>1</v>
      </c>
      <c r="AJ277" s="38">
        <v>0.1</v>
      </c>
      <c r="AK277" s="38">
        <v>0.1</v>
      </c>
      <c r="AL277" s="38">
        <v>0.1</v>
      </c>
      <c r="AM277" s="38" t="s">
        <v>204</v>
      </c>
      <c r="AN277" s="38">
        <v>1.01</v>
      </c>
      <c r="AO277" s="38" t="s">
        <v>62</v>
      </c>
      <c r="AP277" s="38" t="s">
        <v>62</v>
      </c>
      <c r="AQ277" s="38" t="s">
        <v>62</v>
      </c>
      <c r="AR277" s="38" t="s">
        <v>62</v>
      </c>
      <c r="AS277" s="38" t="s">
        <v>62</v>
      </c>
      <c r="AT277" s="38" t="s">
        <v>1973</v>
      </c>
      <c r="AU277" s="38" t="s">
        <v>2604</v>
      </c>
      <c r="AV277" s="38" t="s">
        <v>2052</v>
      </c>
      <c r="AW277" s="38" t="s">
        <v>61</v>
      </c>
      <c r="AX277" s="38" t="s">
        <v>63</v>
      </c>
      <c r="AY277" s="39" t="s">
        <v>3615</v>
      </c>
      <c r="AZ277" s="38" t="s">
        <v>3616</v>
      </c>
      <c r="BA277" s="39" t="s">
        <v>3616</v>
      </c>
      <c r="BB277" s="38" t="s">
        <v>196</v>
      </c>
      <c r="BC277" s="38" t="s">
        <v>197</v>
      </c>
      <c r="BD277" s="38" t="s">
        <v>94</v>
      </c>
      <c r="BE277" s="38" t="s">
        <v>1978</v>
      </c>
      <c r="BF277" s="38" t="s">
        <v>64</v>
      </c>
      <c r="BG277" s="38" t="s">
        <v>61</v>
      </c>
      <c r="BH277" s="38" t="s">
        <v>648</v>
      </c>
    </row>
    <row r="278" spans="2:60" x14ac:dyDescent="0.3">
      <c r="B278" s="55">
        <f t="shared" si="82"/>
        <v>274</v>
      </c>
      <c r="C278" s="55" t="str">
        <f t="shared" si="83"/>
        <v>NRT</v>
      </c>
      <c r="D278" s="55" t="str">
        <f t="shared" si="80"/>
        <v>2025-09-10</v>
      </c>
      <c r="E278" s="55" t="str">
        <f t="shared" si="90"/>
        <v>82020038093</v>
      </c>
      <c r="F278" s="55" t="str">
        <f t="shared" si="91"/>
        <v>PJP029496062</v>
      </c>
      <c r="G278" s="53" t="str">
        <f t="shared" si="92"/>
        <v>강혜인</v>
      </c>
      <c r="H278" s="53" t="str">
        <f t="shared" si="93"/>
        <v>목록(Manifest)</v>
      </c>
      <c r="I278" s="62">
        <f t="shared" si="94"/>
        <v>140.69999999999999</v>
      </c>
      <c r="J278" s="53" t="str">
        <f t="shared" si="84"/>
        <v>BRCH USA_JAVIS</v>
      </c>
      <c r="K278" s="55">
        <f t="shared" si="95"/>
        <v>1</v>
      </c>
      <c r="L278" s="54">
        <f t="shared" si="96"/>
        <v>0.9</v>
      </c>
      <c r="M278" s="54">
        <f t="shared" si="97"/>
        <v>0.2</v>
      </c>
      <c r="N278" s="54">
        <f t="shared" si="98"/>
        <v>0.9</v>
      </c>
      <c r="O278" s="54">
        <f t="shared" si="85"/>
        <v>1</v>
      </c>
      <c r="P278" s="55" t="str">
        <f t="shared" si="86"/>
        <v>516284379085</v>
      </c>
      <c r="Q278" s="70">
        <f t="shared" si="87"/>
        <v>7520</v>
      </c>
      <c r="R278" s="58">
        <v>0</v>
      </c>
      <c r="S278" s="57">
        <f t="shared" si="81"/>
        <v>0</v>
      </c>
      <c r="T278" s="58">
        <v>0</v>
      </c>
      <c r="U278" s="58">
        <f>(IF(VLOOKUP(VLOOKUP(AN278,MAPPING!$B$16:$D$21,2,1),MAPPING!$C$16:$E$21,2,0)=7000,0,VLOOKUP(VLOOKUP(AN278,MAPPING!$B$16:$D$21,2,1),MAPPING!$C$16:$E$21,2,0)))</f>
        <v>0</v>
      </c>
      <c r="V278" s="58">
        <f>(K278*VLOOKUP(N278/K278,MAPPING!$B$23:$D$30,3,10))</f>
        <v>0</v>
      </c>
      <c r="W278" s="58">
        <f t="shared" si="88"/>
        <v>0</v>
      </c>
      <c r="X278" s="58">
        <f t="shared" si="89"/>
        <v>7520</v>
      </c>
      <c r="Y278" s="116">
        <f>ROUND(SUM(Q278:W278)/INVOICE!$I$5,2)</f>
        <v>5.39</v>
      </c>
      <c r="AA278" s="38" t="s">
        <v>3413</v>
      </c>
      <c r="AB278" s="38" t="s">
        <v>93</v>
      </c>
      <c r="AC278" s="38" t="s">
        <v>3414</v>
      </c>
      <c r="AD278" s="38" t="s">
        <v>3617</v>
      </c>
      <c r="AE278" s="38" t="s">
        <v>3618</v>
      </c>
      <c r="AF278" s="38" t="s">
        <v>3619</v>
      </c>
      <c r="AG278" s="38" t="s">
        <v>3620</v>
      </c>
      <c r="AH278" s="38" t="s">
        <v>61</v>
      </c>
      <c r="AI278" s="38">
        <v>1</v>
      </c>
      <c r="AJ278" s="38">
        <v>0.9</v>
      </c>
      <c r="AK278" s="38">
        <v>0.2</v>
      </c>
      <c r="AL278" s="38">
        <v>0.9</v>
      </c>
      <c r="AM278" s="38" t="s">
        <v>204</v>
      </c>
      <c r="AN278" s="38">
        <v>140.69999999999999</v>
      </c>
      <c r="AO278" s="38" t="s">
        <v>62</v>
      </c>
      <c r="AP278" s="38" t="s">
        <v>62</v>
      </c>
      <c r="AQ278" s="38" t="s">
        <v>62</v>
      </c>
      <c r="AR278" s="38" t="s">
        <v>62</v>
      </c>
      <c r="AS278" s="38" t="s">
        <v>62</v>
      </c>
      <c r="AT278" s="38" t="s">
        <v>1973</v>
      </c>
      <c r="AU278" s="38" t="s">
        <v>2604</v>
      </c>
      <c r="AV278" s="38" t="s">
        <v>3621</v>
      </c>
      <c r="AW278" s="38" t="s">
        <v>61</v>
      </c>
      <c r="AX278" s="38" t="s">
        <v>63</v>
      </c>
      <c r="AY278" s="39" t="s">
        <v>3622</v>
      </c>
      <c r="AZ278" s="38" t="s">
        <v>3623</v>
      </c>
      <c r="BA278" s="39" t="s">
        <v>3623</v>
      </c>
      <c r="BB278" s="38" t="s">
        <v>196</v>
      </c>
      <c r="BC278" s="38" t="s">
        <v>197</v>
      </c>
      <c r="BD278" s="38" t="s">
        <v>94</v>
      </c>
      <c r="BE278" s="38" t="s">
        <v>1978</v>
      </c>
      <c r="BF278" s="38" t="s">
        <v>64</v>
      </c>
      <c r="BG278" s="38" t="s">
        <v>61</v>
      </c>
      <c r="BH278" s="38" t="s">
        <v>648</v>
      </c>
    </row>
    <row r="279" spans="2:60" x14ac:dyDescent="0.3">
      <c r="B279" s="55">
        <f t="shared" si="82"/>
        <v>275</v>
      </c>
      <c r="C279" s="55" t="str">
        <f t="shared" si="83"/>
        <v>NRT</v>
      </c>
      <c r="D279" s="55" t="str">
        <f t="shared" si="80"/>
        <v>2025-09-10</v>
      </c>
      <c r="E279" s="55" t="str">
        <f t="shared" si="90"/>
        <v>82020038093</v>
      </c>
      <c r="F279" s="55" t="str">
        <f t="shared" si="91"/>
        <v>PJP029496143</v>
      </c>
      <c r="G279" s="53" t="str">
        <f t="shared" si="92"/>
        <v>배윤진</v>
      </c>
      <c r="H279" s="53" t="str">
        <f t="shared" si="93"/>
        <v>목록(Manifest)</v>
      </c>
      <c r="I279" s="62">
        <f t="shared" si="94"/>
        <v>65.34</v>
      </c>
      <c r="J279" s="53" t="str">
        <f t="shared" si="84"/>
        <v>BRCH USA_JAVIS</v>
      </c>
      <c r="K279" s="55">
        <f t="shared" si="95"/>
        <v>1</v>
      </c>
      <c r="L279" s="54">
        <f t="shared" si="96"/>
        <v>2.65</v>
      </c>
      <c r="M279" s="54">
        <f t="shared" si="97"/>
        <v>2.5</v>
      </c>
      <c r="N279" s="54">
        <f t="shared" si="98"/>
        <v>2.7</v>
      </c>
      <c r="O279" s="54">
        <f t="shared" si="85"/>
        <v>3</v>
      </c>
      <c r="P279" s="55" t="str">
        <f t="shared" si="86"/>
        <v>516284379892</v>
      </c>
      <c r="Q279" s="70">
        <f t="shared" si="87"/>
        <v>11560</v>
      </c>
      <c r="R279" s="58">
        <v>0</v>
      </c>
      <c r="S279" s="57">
        <f t="shared" si="81"/>
        <v>0</v>
      </c>
      <c r="T279" s="58">
        <v>0</v>
      </c>
      <c r="U279" s="58">
        <f>(IF(VLOOKUP(VLOOKUP(AN279,MAPPING!$B$16:$D$21,2,1),MAPPING!$C$16:$E$21,2,0)=7000,0,VLOOKUP(VLOOKUP(AN279,MAPPING!$B$16:$D$21,2,1),MAPPING!$C$16:$E$21,2,0)))</f>
        <v>0</v>
      </c>
      <c r="V279" s="58">
        <f>(K279*VLOOKUP(N279/K279,MAPPING!$B$23:$D$30,3,10))</f>
        <v>500</v>
      </c>
      <c r="W279" s="58">
        <f t="shared" si="88"/>
        <v>0</v>
      </c>
      <c r="X279" s="58">
        <f t="shared" si="89"/>
        <v>12060</v>
      </c>
      <c r="Y279" s="116">
        <f>ROUND(SUM(Q279:W279)/INVOICE!$I$5,2)</f>
        <v>8.65</v>
      </c>
      <c r="AA279" s="38" t="s">
        <v>3413</v>
      </c>
      <c r="AB279" s="38" t="s">
        <v>93</v>
      </c>
      <c r="AC279" s="38" t="s">
        <v>3414</v>
      </c>
      <c r="AD279" s="38" t="s">
        <v>3624</v>
      </c>
      <c r="AE279" s="38" t="s">
        <v>3625</v>
      </c>
      <c r="AF279" s="38" t="s">
        <v>3626</v>
      </c>
      <c r="AG279" s="38" t="s">
        <v>3627</v>
      </c>
      <c r="AH279" s="38" t="s">
        <v>61</v>
      </c>
      <c r="AI279" s="38">
        <v>1</v>
      </c>
      <c r="AJ279" s="38">
        <v>2.65</v>
      </c>
      <c r="AK279" s="38">
        <v>2.5</v>
      </c>
      <c r="AL279" s="38">
        <v>2.7</v>
      </c>
      <c r="AM279" s="38" t="s">
        <v>204</v>
      </c>
      <c r="AN279" s="38">
        <v>65.34</v>
      </c>
      <c r="AO279" s="38" t="s">
        <v>62</v>
      </c>
      <c r="AP279" s="38" t="s">
        <v>62</v>
      </c>
      <c r="AQ279" s="38" t="s">
        <v>62</v>
      </c>
      <c r="AR279" s="38" t="s">
        <v>62</v>
      </c>
      <c r="AS279" s="38" t="s">
        <v>62</v>
      </c>
      <c r="AT279" s="38" t="s">
        <v>1973</v>
      </c>
      <c r="AU279" s="38" t="s">
        <v>2604</v>
      </c>
      <c r="AV279" s="38" t="s">
        <v>2052</v>
      </c>
      <c r="AW279" s="38" t="s">
        <v>61</v>
      </c>
      <c r="AX279" s="38" t="s">
        <v>63</v>
      </c>
      <c r="AY279" s="39" t="s">
        <v>3628</v>
      </c>
      <c r="AZ279" s="38" t="s">
        <v>3629</v>
      </c>
      <c r="BA279" s="39" t="s">
        <v>3629</v>
      </c>
      <c r="BB279" s="38" t="s">
        <v>196</v>
      </c>
      <c r="BC279" s="38" t="s">
        <v>197</v>
      </c>
      <c r="BD279" s="38" t="s">
        <v>94</v>
      </c>
      <c r="BE279" s="38" t="s">
        <v>1978</v>
      </c>
      <c r="BF279" s="38" t="s">
        <v>64</v>
      </c>
      <c r="BG279" s="38" t="s">
        <v>61</v>
      </c>
      <c r="BH279" s="38" t="s">
        <v>648</v>
      </c>
    </row>
    <row r="280" spans="2:60" x14ac:dyDescent="0.3">
      <c r="B280" s="55">
        <f t="shared" si="82"/>
        <v>276</v>
      </c>
      <c r="C280" s="55" t="str">
        <f t="shared" si="83"/>
        <v>NRT</v>
      </c>
      <c r="D280" s="55" t="str">
        <f t="shared" si="80"/>
        <v>2025-09-10</v>
      </c>
      <c r="E280" s="55" t="str">
        <f t="shared" si="90"/>
        <v>82020038093</v>
      </c>
      <c r="F280" s="55" t="str">
        <f t="shared" si="91"/>
        <v>PJP029496110</v>
      </c>
      <c r="G280" s="53" t="str">
        <f t="shared" si="92"/>
        <v>이승욱</v>
      </c>
      <c r="H280" s="53" t="str">
        <f t="shared" si="93"/>
        <v>목록(Manifest)</v>
      </c>
      <c r="I280" s="62">
        <f t="shared" si="94"/>
        <v>137.02000000000001</v>
      </c>
      <c r="J280" s="53" t="str">
        <f t="shared" si="84"/>
        <v>BRCH USA_JAVIS</v>
      </c>
      <c r="K280" s="55">
        <f t="shared" si="95"/>
        <v>1</v>
      </c>
      <c r="L280" s="54">
        <f t="shared" si="96"/>
        <v>1.35</v>
      </c>
      <c r="M280" s="54">
        <f t="shared" si="97"/>
        <v>2.1</v>
      </c>
      <c r="N280" s="54">
        <f t="shared" si="98"/>
        <v>2.1</v>
      </c>
      <c r="O280" s="54">
        <f t="shared" si="85"/>
        <v>1.5</v>
      </c>
      <c r="P280" s="55" t="str">
        <f t="shared" si="86"/>
        <v>516284379564</v>
      </c>
      <c r="Q280" s="70">
        <f t="shared" si="87"/>
        <v>8530</v>
      </c>
      <c r="R280" s="58">
        <v>0</v>
      </c>
      <c r="S280" s="57">
        <f t="shared" si="81"/>
        <v>0</v>
      </c>
      <c r="T280" s="58">
        <v>0</v>
      </c>
      <c r="U280" s="58">
        <f>(IF(VLOOKUP(VLOOKUP(AN280,MAPPING!$B$16:$D$21,2,1),MAPPING!$C$16:$E$21,2,0)=7000,0,VLOOKUP(VLOOKUP(AN280,MAPPING!$B$16:$D$21,2,1),MAPPING!$C$16:$E$21,2,0)))</f>
        <v>0</v>
      </c>
      <c r="V280" s="58">
        <f>(K280*VLOOKUP(N280/K280,MAPPING!$B$23:$D$30,3,10))</f>
        <v>500</v>
      </c>
      <c r="W280" s="58">
        <f t="shared" si="88"/>
        <v>0</v>
      </c>
      <c r="X280" s="58">
        <f t="shared" si="89"/>
        <v>9030</v>
      </c>
      <c r="Y280" s="116">
        <f>ROUND(SUM(Q280:W280)/INVOICE!$I$5,2)</f>
        <v>6.48</v>
      </c>
      <c r="AA280" s="38" t="s">
        <v>3413</v>
      </c>
      <c r="AB280" s="38" t="s">
        <v>93</v>
      </c>
      <c r="AC280" s="38" t="s">
        <v>3414</v>
      </c>
      <c r="AD280" s="38" t="s">
        <v>3630</v>
      </c>
      <c r="AE280" s="38" t="s">
        <v>3631</v>
      </c>
      <c r="AF280" s="38" t="s">
        <v>3632</v>
      </c>
      <c r="AG280" s="38" t="s">
        <v>3633</v>
      </c>
      <c r="AH280" s="38" t="s">
        <v>61</v>
      </c>
      <c r="AI280" s="38">
        <v>1</v>
      </c>
      <c r="AJ280" s="38">
        <v>1.35</v>
      </c>
      <c r="AK280" s="38">
        <v>2.1</v>
      </c>
      <c r="AL280" s="38">
        <v>2.1</v>
      </c>
      <c r="AM280" s="38" t="s">
        <v>204</v>
      </c>
      <c r="AN280" s="38">
        <v>137.02000000000001</v>
      </c>
      <c r="AO280" s="38" t="s">
        <v>62</v>
      </c>
      <c r="AP280" s="38" t="s">
        <v>62</v>
      </c>
      <c r="AQ280" s="38" t="s">
        <v>62</v>
      </c>
      <c r="AR280" s="38" t="s">
        <v>62</v>
      </c>
      <c r="AS280" s="38" t="s">
        <v>62</v>
      </c>
      <c r="AT280" s="38" t="s">
        <v>1973</v>
      </c>
      <c r="AU280" s="38" t="s">
        <v>2604</v>
      </c>
      <c r="AV280" s="38" t="s">
        <v>2052</v>
      </c>
      <c r="AW280" s="38" t="s">
        <v>61</v>
      </c>
      <c r="AX280" s="38" t="s">
        <v>63</v>
      </c>
      <c r="AY280" s="39" t="s">
        <v>3634</v>
      </c>
      <c r="AZ280" s="38" t="s">
        <v>3635</v>
      </c>
      <c r="BA280" s="39" t="s">
        <v>3635</v>
      </c>
      <c r="BB280" s="38" t="s">
        <v>196</v>
      </c>
      <c r="BC280" s="38" t="s">
        <v>197</v>
      </c>
      <c r="BD280" s="38" t="s">
        <v>94</v>
      </c>
      <c r="BE280" s="38" t="s">
        <v>1978</v>
      </c>
      <c r="BF280" s="38" t="s">
        <v>64</v>
      </c>
      <c r="BG280" s="38" t="s">
        <v>61</v>
      </c>
      <c r="BH280" s="38" t="s">
        <v>648</v>
      </c>
    </row>
    <row r="281" spans="2:60" x14ac:dyDescent="0.3">
      <c r="B281" s="55">
        <f t="shared" si="82"/>
        <v>277</v>
      </c>
      <c r="C281" s="55" t="str">
        <f t="shared" si="83"/>
        <v>NRT</v>
      </c>
      <c r="D281" s="55" t="str">
        <f t="shared" si="80"/>
        <v>2025-09-10</v>
      </c>
      <c r="E281" s="55" t="str">
        <f t="shared" si="90"/>
        <v>82020038093</v>
      </c>
      <c r="F281" s="55" t="str">
        <f t="shared" si="91"/>
        <v>PJP022700798</v>
      </c>
      <c r="G281" s="53" t="str">
        <f t="shared" si="92"/>
        <v>오모차랜드 일산점</v>
      </c>
      <c r="H281" s="53" t="str">
        <f t="shared" si="93"/>
        <v>간이(Simple)</v>
      </c>
      <c r="I281" s="62">
        <f t="shared" si="94"/>
        <v>263.63</v>
      </c>
      <c r="J281" s="53" t="str">
        <f t="shared" si="84"/>
        <v>BRCH USA_JAVIS</v>
      </c>
      <c r="K281" s="55">
        <f t="shared" si="95"/>
        <v>2</v>
      </c>
      <c r="L281" s="54">
        <f t="shared" si="96"/>
        <v>9.9</v>
      </c>
      <c r="M281" s="54">
        <f t="shared" si="97"/>
        <v>0.2</v>
      </c>
      <c r="N281" s="54">
        <f t="shared" si="98"/>
        <v>10</v>
      </c>
      <c r="O281" s="54">
        <f t="shared" si="85"/>
        <v>10</v>
      </c>
      <c r="P281" s="55" t="str">
        <f t="shared" si="86"/>
        <v>516272837102 (2)</v>
      </c>
      <c r="Q281" s="70">
        <f t="shared" si="87"/>
        <v>25700</v>
      </c>
      <c r="R281" s="58">
        <v>0</v>
      </c>
      <c r="S281" s="57">
        <f t="shared" si="81"/>
        <v>2500</v>
      </c>
      <c r="T281" s="58">
        <v>0</v>
      </c>
      <c r="U281" s="58">
        <f>(IF(VLOOKUP(VLOOKUP(AN281,MAPPING!$B$16:$D$21,2,1),MAPPING!$C$16:$E$21,2,0)=7000,0,VLOOKUP(VLOOKUP(AN281,MAPPING!$B$16:$D$21,2,1),MAPPING!$C$16:$E$21,2,0)))</f>
        <v>0</v>
      </c>
      <c r="V281" s="58">
        <f>(K281*VLOOKUP(N281/K281,MAPPING!$B$23:$D$30,3,10))</f>
        <v>1000</v>
      </c>
      <c r="W281" s="58">
        <f t="shared" si="88"/>
        <v>0</v>
      </c>
      <c r="X281" s="58">
        <f t="shared" si="89"/>
        <v>29200</v>
      </c>
      <c r="Y281" s="116">
        <f>ROUND(SUM(Q281:W281)/INVOICE!$I$5,2)</f>
        <v>20.95</v>
      </c>
      <c r="AA281" s="38" t="s">
        <v>3413</v>
      </c>
      <c r="AB281" s="38" t="s">
        <v>93</v>
      </c>
      <c r="AC281" s="38" t="s">
        <v>3414</v>
      </c>
      <c r="AD281" s="38" t="s">
        <v>3636</v>
      </c>
      <c r="AE281" s="38" t="s">
        <v>1980</v>
      </c>
      <c r="AF281" s="38" t="s">
        <v>1981</v>
      </c>
      <c r="AG281" s="38" t="s">
        <v>1982</v>
      </c>
      <c r="AH281" s="38" t="s">
        <v>156</v>
      </c>
      <c r="AI281" s="38">
        <v>2</v>
      </c>
      <c r="AJ281" s="38">
        <v>9.9</v>
      </c>
      <c r="AK281" s="38">
        <v>0.2</v>
      </c>
      <c r="AL281" s="38">
        <v>10</v>
      </c>
      <c r="AM281" s="38" t="s">
        <v>65</v>
      </c>
      <c r="AN281" s="38">
        <v>263.63</v>
      </c>
      <c r="AO281" s="38" t="s">
        <v>62</v>
      </c>
      <c r="AP281" s="38" t="s">
        <v>62</v>
      </c>
      <c r="AQ281" s="38" t="s">
        <v>62</v>
      </c>
      <c r="AR281" s="38" t="s">
        <v>62</v>
      </c>
      <c r="AS281" s="38" t="s">
        <v>62</v>
      </c>
      <c r="AT281" s="38" t="s">
        <v>1973</v>
      </c>
      <c r="AU281" s="38" t="s">
        <v>2604</v>
      </c>
      <c r="AV281" s="38" t="s">
        <v>3637</v>
      </c>
      <c r="AW281" s="38" t="s">
        <v>61</v>
      </c>
      <c r="AX281" s="38" t="s">
        <v>63</v>
      </c>
      <c r="AY281" s="39" t="s">
        <v>3638</v>
      </c>
      <c r="AZ281" s="38" t="s">
        <v>3639</v>
      </c>
      <c r="BA281" s="39" t="s">
        <v>3639</v>
      </c>
      <c r="BB281" s="38" t="s">
        <v>196</v>
      </c>
      <c r="BC281" s="38" t="s">
        <v>197</v>
      </c>
      <c r="BD281" s="38" t="s">
        <v>94</v>
      </c>
      <c r="BE281" s="38" t="s">
        <v>1978</v>
      </c>
      <c r="BF281" s="38" t="s">
        <v>64</v>
      </c>
      <c r="BG281" s="38" t="s">
        <v>61</v>
      </c>
      <c r="BH281" s="38" t="s">
        <v>648</v>
      </c>
    </row>
    <row r="282" spans="2:60" x14ac:dyDescent="0.3">
      <c r="B282" s="55">
        <f t="shared" si="82"/>
        <v>278</v>
      </c>
      <c r="C282" s="55" t="str">
        <f t="shared" si="83"/>
        <v>NRT</v>
      </c>
      <c r="D282" s="55" t="str">
        <f t="shared" si="80"/>
        <v>2025-09-10</v>
      </c>
      <c r="E282" s="55" t="str">
        <f t="shared" si="90"/>
        <v>82020038093</v>
      </c>
      <c r="F282" s="55" t="str">
        <f t="shared" si="91"/>
        <v>PJP029491873</v>
      </c>
      <c r="G282" s="53" t="str">
        <f t="shared" si="92"/>
        <v>황유림</v>
      </c>
      <c r="H282" s="53" t="str">
        <f t="shared" si="93"/>
        <v>목록(Manifest)</v>
      </c>
      <c r="I282" s="62">
        <f t="shared" si="94"/>
        <v>53.6</v>
      </c>
      <c r="J282" s="53" t="str">
        <f t="shared" si="84"/>
        <v>BRCH USA_JAVIS</v>
      </c>
      <c r="K282" s="55">
        <f t="shared" si="95"/>
        <v>1</v>
      </c>
      <c r="L282" s="54">
        <f t="shared" si="96"/>
        <v>0.7</v>
      </c>
      <c r="M282" s="54">
        <f t="shared" si="97"/>
        <v>3</v>
      </c>
      <c r="N282" s="54">
        <f t="shared" si="98"/>
        <v>3</v>
      </c>
      <c r="O282" s="54">
        <f t="shared" si="85"/>
        <v>1</v>
      </c>
      <c r="P282" s="55" t="str">
        <f t="shared" si="86"/>
        <v>516284337192</v>
      </c>
      <c r="Q282" s="70">
        <f t="shared" si="87"/>
        <v>7520</v>
      </c>
      <c r="R282" s="58">
        <v>0</v>
      </c>
      <c r="S282" s="57">
        <f t="shared" si="81"/>
        <v>0</v>
      </c>
      <c r="T282" s="58">
        <v>0</v>
      </c>
      <c r="U282" s="58">
        <f>(IF(VLOOKUP(VLOOKUP(AN282,MAPPING!$B$16:$D$21,2,1),MAPPING!$C$16:$E$21,2,0)=7000,0,VLOOKUP(VLOOKUP(AN282,MAPPING!$B$16:$D$21,2,1),MAPPING!$C$16:$E$21,2,0)))</f>
        <v>0</v>
      </c>
      <c r="V282" s="58">
        <f>(K282*VLOOKUP(N282/K282,MAPPING!$B$23:$D$30,3,10))</f>
        <v>500</v>
      </c>
      <c r="W282" s="58">
        <f t="shared" si="88"/>
        <v>0</v>
      </c>
      <c r="X282" s="58">
        <f t="shared" si="89"/>
        <v>8020</v>
      </c>
      <c r="Y282" s="116">
        <f>ROUND(SUM(Q282:W282)/INVOICE!$I$5,2)</f>
        <v>5.75</v>
      </c>
      <c r="AA282" s="38" t="s">
        <v>3413</v>
      </c>
      <c r="AB282" s="38" t="s">
        <v>93</v>
      </c>
      <c r="AC282" s="38" t="s">
        <v>3414</v>
      </c>
      <c r="AD282" s="38" t="s">
        <v>3640</v>
      </c>
      <c r="AE282" s="38" t="s">
        <v>3641</v>
      </c>
      <c r="AF282" s="38" t="s">
        <v>3642</v>
      </c>
      <c r="AG282" s="38" t="s">
        <v>3643</v>
      </c>
      <c r="AH282" s="38" t="s">
        <v>61</v>
      </c>
      <c r="AI282" s="38">
        <v>1</v>
      </c>
      <c r="AJ282" s="38">
        <v>0.7</v>
      </c>
      <c r="AK282" s="38">
        <v>3</v>
      </c>
      <c r="AL282" s="38">
        <v>3</v>
      </c>
      <c r="AM282" s="38" t="s">
        <v>204</v>
      </c>
      <c r="AN282" s="38">
        <v>53.6</v>
      </c>
      <c r="AO282" s="38" t="s">
        <v>62</v>
      </c>
      <c r="AP282" s="38" t="s">
        <v>62</v>
      </c>
      <c r="AQ282" s="38" t="s">
        <v>62</v>
      </c>
      <c r="AR282" s="38" t="s">
        <v>62</v>
      </c>
      <c r="AS282" s="38" t="s">
        <v>62</v>
      </c>
      <c r="AT282" s="38" t="s">
        <v>1973</v>
      </c>
      <c r="AU282" s="38" t="s">
        <v>2604</v>
      </c>
      <c r="AV282" s="38" t="s">
        <v>2457</v>
      </c>
      <c r="AW282" s="38" t="s">
        <v>61</v>
      </c>
      <c r="AX282" s="38" t="s">
        <v>63</v>
      </c>
      <c r="AY282" s="39" t="s">
        <v>3644</v>
      </c>
      <c r="AZ282" s="38" t="s">
        <v>3645</v>
      </c>
      <c r="BA282" s="39" t="s">
        <v>3645</v>
      </c>
      <c r="BB282" s="38" t="s">
        <v>196</v>
      </c>
      <c r="BC282" s="38" t="s">
        <v>197</v>
      </c>
      <c r="BD282" s="38" t="s">
        <v>94</v>
      </c>
      <c r="BE282" s="38" t="s">
        <v>1978</v>
      </c>
      <c r="BF282" s="38" t="s">
        <v>64</v>
      </c>
      <c r="BG282" s="38" t="s">
        <v>61</v>
      </c>
      <c r="BH282" s="38" t="s">
        <v>648</v>
      </c>
    </row>
    <row r="283" spans="2:60" x14ac:dyDescent="0.3">
      <c r="B283" s="55">
        <f t="shared" si="82"/>
        <v>279</v>
      </c>
      <c r="C283" s="55" t="str">
        <f t="shared" si="83"/>
        <v>NRT</v>
      </c>
      <c r="D283" s="55" t="str">
        <f t="shared" si="80"/>
        <v>2025-09-10</v>
      </c>
      <c r="E283" s="55" t="str">
        <f t="shared" si="90"/>
        <v>82020038093</v>
      </c>
      <c r="F283" s="55" t="str">
        <f t="shared" si="91"/>
        <v>PJP029496206</v>
      </c>
      <c r="G283" s="53" t="str">
        <f t="shared" si="92"/>
        <v>김채원</v>
      </c>
      <c r="H283" s="53" t="str">
        <f t="shared" si="93"/>
        <v>목록(Manifest)</v>
      </c>
      <c r="I283" s="62">
        <f t="shared" si="94"/>
        <v>1.01</v>
      </c>
      <c r="J283" s="53" t="str">
        <f t="shared" si="84"/>
        <v>BRCH USA_JAVIS</v>
      </c>
      <c r="K283" s="55">
        <f t="shared" si="95"/>
        <v>1</v>
      </c>
      <c r="L283" s="54">
        <f t="shared" si="96"/>
        <v>0.1</v>
      </c>
      <c r="M283" s="54">
        <f t="shared" si="97"/>
        <v>0.3</v>
      </c>
      <c r="N283" s="54">
        <f t="shared" si="98"/>
        <v>0.3</v>
      </c>
      <c r="O283" s="54">
        <f t="shared" si="85"/>
        <v>0.5</v>
      </c>
      <c r="P283" s="55" t="str">
        <f t="shared" si="86"/>
        <v>516284380522</v>
      </c>
      <c r="Q283" s="70">
        <f t="shared" si="87"/>
        <v>6510</v>
      </c>
      <c r="R283" s="58">
        <v>0</v>
      </c>
      <c r="S283" s="57">
        <f t="shared" si="81"/>
        <v>0</v>
      </c>
      <c r="T283" s="58">
        <v>0</v>
      </c>
      <c r="U283" s="58">
        <f>(IF(VLOOKUP(VLOOKUP(AN283,MAPPING!$B$16:$D$21,2,1),MAPPING!$C$16:$E$21,2,0)=7000,0,VLOOKUP(VLOOKUP(AN283,MAPPING!$B$16:$D$21,2,1),MAPPING!$C$16:$E$21,2,0)))</f>
        <v>0</v>
      </c>
      <c r="V283" s="58">
        <f>(K283*VLOOKUP(N283/K283,MAPPING!$B$23:$D$30,3,10))</f>
        <v>0</v>
      </c>
      <c r="W283" s="58">
        <f t="shared" si="88"/>
        <v>0</v>
      </c>
      <c r="X283" s="58">
        <f t="shared" si="89"/>
        <v>6510</v>
      </c>
      <c r="Y283" s="116">
        <f>ROUND(SUM(Q283:W283)/INVOICE!$I$5,2)</f>
        <v>4.67</v>
      </c>
      <c r="AA283" s="38" t="s">
        <v>3413</v>
      </c>
      <c r="AB283" s="38" t="s">
        <v>93</v>
      </c>
      <c r="AC283" s="38" t="s">
        <v>3414</v>
      </c>
      <c r="AD283" s="38" t="s">
        <v>3646</v>
      </c>
      <c r="AE283" s="38" t="s">
        <v>3647</v>
      </c>
      <c r="AF283" s="38" t="s">
        <v>3648</v>
      </c>
      <c r="AG283" s="38" t="s">
        <v>3649</v>
      </c>
      <c r="AH283" s="38" t="s">
        <v>61</v>
      </c>
      <c r="AI283" s="38">
        <v>1</v>
      </c>
      <c r="AJ283" s="38">
        <v>0.1</v>
      </c>
      <c r="AK283" s="38">
        <v>0.3</v>
      </c>
      <c r="AL283" s="38">
        <v>0.3</v>
      </c>
      <c r="AM283" s="38" t="s">
        <v>204</v>
      </c>
      <c r="AN283" s="38">
        <v>1.01</v>
      </c>
      <c r="AO283" s="38" t="s">
        <v>62</v>
      </c>
      <c r="AP283" s="38" t="s">
        <v>62</v>
      </c>
      <c r="AQ283" s="38" t="s">
        <v>62</v>
      </c>
      <c r="AR283" s="38" t="s">
        <v>62</v>
      </c>
      <c r="AS283" s="38" t="s">
        <v>62</v>
      </c>
      <c r="AT283" s="38" t="s">
        <v>1973</v>
      </c>
      <c r="AU283" s="38" t="s">
        <v>2604</v>
      </c>
      <c r="AV283" s="38" t="s">
        <v>3650</v>
      </c>
      <c r="AW283" s="38" t="s">
        <v>61</v>
      </c>
      <c r="AX283" s="38" t="s">
        <v>63</v>
      </c>
      <c r="AY283" s="39" t="s">
        <v>3651</v>
      </c>
      <c r="AZ283" s="38" t="s">
        <v>3652</v>
      </c>
      <c r="BA283" s="39" t="s">
        <v>3652</v>
      </c>
      <c r="BB283" s="38" t="s">
        <v>196</v>
      </c>
      <c r="BC283" s="38" t="s">
        <v>197</v>
      </c>
      <c r="BD283" s="38" t="s">
        <v>94</v>
      </c>
      <c r="BE283" s="38" t="s">
        <v>1978</v>
      </c>
      <c r="BF283" s="38" t="s">
        <v>64</v>
      </c>
      <c r="BG283" s="38" t="s">
        <v>61</v>
      </c>
      <c r="BH283" s="38" t="s">
        <v>648</v>
      </c>
    </row>
    <row r="284" spans="2:60" x14ac:dyDescent="0.3">
      <c r="B284" s="55">
        <f t="shared" si="82"/>
        <v>280</v>
      </c>
      <c r="C284" s="55" t="str">
        <f t="shared" si="83"/>
        <v>NRT</v>
      </c>
      <c r="D284" s="55" t="str">
        <f t="shared" si="80"/>
        <v>2025-09-10</v>
      </c>
      <c r="E284" s="55" t="str">
        <f t="shared" si="90"/>
        <v>82020038093</v>
      </c>
      <c r="F284" s="55" t="str">
        <f t="shared" si="91"/>
        <v>PJP029496233</v>
      </c>
      <c r="G284" s="53" t="str">
        <f t="shared" si="92"/>
        <v>염지선</v>
      </c>
      <c r="H284" s="53" t="str">
        <f t="shared" si="93"/>
        <v>목록(Manifest)</v>
      </c>
      <c r="I284" s="62">
        <f t="shared" si="94"/>
        <v>133.69999999999999</v>
      </c>
      <c r="J284" s="53" t="str">
        <f t="shared" si="84"/>
        <v>BRCH USA_JAVIS</v>
      </c>
      <c r="K284" s="55">
        <f t="shared" si="95"/>
        <v>1</v>
      </c>
      <c r="L284" s="54">
        <f t="shared" si="96"/>
        <v>0.6</v>
      </c>
      <c r="M284" s="54">
        <f t="shared" si="97"/>
        <v>1.3</v>
      </c>
      <c r="N284" s="54">
        <f t="shared" si="98"/>
        <v>1.3</v>
      </c>
      <c r="O284" s="54">
        <f t="shared" si="85"/>
        <v>1</v>
      </c>
      <c r="P284" s="55" t="str">
        <f t="shared" si="86"/>
        <v>516284380791</v>
      </c>
      <c r="Q284" s="70">
        <f t="shared" si="87"/>
        <v>7520</v>
      </c>
      <c r="R284" s="58">
        <v>0</v>
      </c>
      <c r="S284" s="57">
        <f t="shared" si="81"/>
        <v>0</v>
      </c>
      <c r="T284" s="58">
        <v>0</v>
      </c>
      <c r="U284" s="58">
        <f>(IF(VLOOKUP(VLOOKUP(AN284,MAPPING!$B$16:$D$21,2,1),MAPPING!$C$16:$E$21,2,0)=7000,0,VLOOKUP(VLOOKUP(AN284,MAPPING!$B$16:$D$21,2,1),MAPPING!$C$16:$E$21,2,0)))</f>
        <v>0</v>
      </c>
      <c r="V284" s="58">
        <f>(K284*VLOOKUP(N284/K284,MAPPING!$B$23:$D$30,3,10))</f>
        <v>0</v>
      </c>
      <c r="W284" s="58">
        <f t="shared" si="88"/>
        <v>0</v>
      </c>
      <c r="X284" s="58">
        <f t="shared" si="89"/>
        <v>7520</v>
      </c>
      <c r="Y284" s="116">
        <f>ROUND(SUM(Q284:W284)/INVOICE!$I$5,2)</f>
        <v>5.39</v>
      </c>
      <c r="AA284" s="38" t="s">
        <v>3413</v>
      </c>
      <c r="AB284" s="38" t="s">
        <v>93</v>
      </c>
      <c r="AC284" s="38" t="s">
        <v>3414</v>
      </c>
      <c r="AD284" s="38" t="s">
        <v>3653</v>
      </c>
      <c r="AE284" s="38" t="s">
        <v>3654</v>
      </c>
      <c r="AF284" s="38" t="s">
        <v>3655</v>
      </c>
      <c r="AG284" s="38" t="s">
        <v>3656</v>
      </c>
      <c r="AH284" s="38" t="s">
        <v>61</v>
      </c>
      <c r="AI284" s="38">
        <v>1</v>
      </c>
      <c r="AJ284" s="38">
        <v>0.6</v>
      </c>
      <c r="AK284" s="38">
        <v>1.3</v>
      </c>
      <c r="AL284" s="38">
        <v>1.3</v>
      </c>
      <c r="AM284" s="38" t="s">
        <v>204</v>
      </c>
      <c r="AN284" s="38">
        <v>133.69999999999999</v>
      </c>
      <c r="AO284" s="38" t="s">
        <v>62</v>
      </c>
      <c r="AP284" s="38" t="s">
        <v>62</v>
      </c>
      <c r="AQ284" s="38" t="s">
        <v>62</v>
      </c>
      <c r="AR284" s="38" t="s">
        <v>62</v>
      </c>
      <c r="AS284" s="38" t="s">
        <v>62</v>
      </c>
      <c r="AT284" s="38" t="s">
        <v>1973</v>
      </c>
      <c r="AU284" s="38" t="s">
        <v>2604</v>
      </c>
      <c r="AV284" s="38" t="s">
        <v>2180</v>
      </c>
      <c r="AW284" s="38" t="s">
        <v>61</v>
      </c>
      <c r="AX284" s="38" t="s">
        <v>63</v>
      </c>
      <c r="AY284" s="39" t="s">
        <v>3657</v>
      </c>
      <c r="AZ284" s="38" t="s">
        <v>3658</v>
      </c>
      <c r="BA284" s="39" t="s">
        <v>3658</v>
      </c>
      <c r="BB284" s="38" t="s">
        <v>196</v>
      </c>
      <c r="BC284" s="38" t="s">
        <v>197</v>
      </c>
      <c r="BD284" s="38" t="s">
        <v>94</v>
      </c>
      <c r="BE284" s="38" t="s">
        <v>1978</v>
      </c>
      <c r="BF284" s="38" t="s">
        <v>64</v>
      </c>
      <c r="BG284" s="38" t="s">
        <v>61</v>
      </c>
      <c r="BH284" s="38" t="s">
        <v>648</v>
      </c>
    </row>
    <row r="285" spans="2:60" x14ac:dyDescent="0.3">
      <c r="B285" s="55">
        <f t="shared" si="82"/>
        <v>281</v>
      </c>
      <c r="C285" s="55" t="str">
        <f t="shared" si="83"/>
        <v>NRT</v>
      </c>
      <c r="D285" s="55" t="str">
        <f t="shared" si="80"/>
        <v>2025-09-10</v>
      </c>
      <c r="E285" s="55" t="str">
        <f t="shared" si="90"/>
        <v>82020038093</v>
      </c>
      <c r="F285" s="55" t="str">
        <f t="shared" si="91"/>
        <v>PJP029495907</v>
      </c>
      <c r="G285" s="53" t="str">
        <f t="shared" si="92"/>
        <v>이형숙</v>
      </c>
      <c r="H285" s="53" t="str">
        <f t="shared" si="93"/>
        <v>목록(Manifest)</v>
      </c>
      <c r="I285" s="62">
        <f t="shared" si="94"/>
        <v>79.59</v>
      </c>
      <c r="J285" s="53" t="str">
        <f t="shared" si="84"/>
        <v>BRCH USA_JAVIS</v>
      </c>
      <c r="K285" s="55">
        <f t="shared" si="95"/>
        <v>1</v>
      </c>
      <c r="L285" s="54">
        <f t="shared" si="96"/>
        <v>4.2</v>
      </c>
      <c r="M285" s="54">
        <f t="shared" si="97"/>
        <v>7.8</v>
      </c>
      <c r="N285" s="54">
        <f t="shared" si="98"/>
        <v>8</v>
      </c>
      <c r="O285" s="54">
        <f t="shared" si="85"/>
        <v>4.5</v>
      </c>
      <c r="P285" s="55" t="str">
        <f t="shared" si="86"/>
        <v>516284377534</v>
      </c>
      <c r="Q285" s="70">
        <f t="shared" si="87"/>
        <v>14590</v>
      </c>
      <c r="R285" s="58">
        <v>0</v>
      </c>
      <c r="S285" s="57">
        <f t="shared" si="81"/>
        <v>0</v>
      </c>
      <c r="T285" s="58">
        <v>0</v>
      </c>
      <c r="U285" s="58">
        <f>(IF(VLOOKUP(VLOOKUP(AN285,MAPPING!$B$16:$D$21,2,1),MAPPING!$C$16:$E$21,2,0)=7000,0,VLOOKUP(VLOOKUP(AN285,MAPPING!$B$16:$D$21,2,1),MAPPING!$C$16:$E$21,2,0)))</f>
        <v>0</v>
      </c>
      <c r="V285" s="58">
        <f>(K285*VLOOKUP(N285/K285,MAPPING!$B$23:$D$30,3,10))</f>
        <v>1000</v>
      </c>
      <c r="W285" s="58">
        <f t="shared" si="88"/>
        <v>0</v>
      </c>
      <c r="X285" s="58">
        <f t="shared" si="89"/>
        <v>15590</v>
      </c>
      <c r="Y285" s="116">
        <f>ROUND(SUM(Q285:W285)/INVOICE!$I$5,2)</f>
        <v>11.18</v>
      </c>
      <c r="AA285" s="38" t="s">
        <v>3413</v>
      </c>
      <c r="AB285" s="38" t="s">
        <v>93</v>
      </c>
      <c r="AC285" s="38" t="s">
        <v>3414</v>
      </c>
      <c r="AD285" s="38" t="s">
        <v>3659</v>
      </c>
      <c r="AE285" s="38" t="s">
        <v>3660</v>
      </c>
      <c r="AF285" s="38" t="s">
        <v>3661</v>
      </c>
      <c r="AG285" s="38" t="s">
        <v>3662</v>
      </c>
      <c r="AH285" s="38" t="s">
        <v>61</v>
      </c>
      <c r="AI285" s="38">
        <v>1</v>
      </c>
      <c r="AJ285" s="38">
        <v>4.2</v>
      </c>
      <c r="AK285" s="38">
        <v>7.8</v>
      </c>
      <c r="AL285" s="38">
        <v>8</v>
      </c>
      <c r="AM285" s="38" t="s">
        <v>204</v>
      </c>
      <c r="AN285" s="38">
        <v>79.59</v>
      </c>
      <c r="AO285" s="38" t="s">
        <v>62</v>
      </c>
      <c r="AP285" s="38" t="s">
        <v>62</v>
      </c>
      <c r="AQ285" s="38" t="s">
        <v>62</v>
      </c>
      <c r="AR285" s="38" t="s">
        <v>62</v>
      </c>
      <c r="AS285" s="38" t="s">
        <v>62</v>
      </c>
      <c r="AT285" s="38" t="s">
        <v>1973</v>
      </c>
      <c r="AU285" s="38" t="s">
        <v>2604</v>
      </c>
      <c r="AV285" s="38" t="s">
        <v>410</v>
      </c>
      <c r="AW285" s="38" t="s">
        <v>61</v>
      </c>
      <c r="AX285" s="38" t="s">
        <v>63</v>
      </c>
      <c r="AY285" s="39" t="s">
        <v>3663</v>
      </c>
      <c r="AZ285" s="38" t="s">
        <v>3664</v>
      </c>
      <c r="BA285" s="39" t="s">
        <v>3664</v>
      </c>
      <c r="BB285" s="38" t="s">
        <v>196</v>
      </c>
      <c r="BC285" s="38" t="s">
        <v>197</v>
      </c>
      <c r="BD285" s="38" t="s">
        <v>94</v>
      </c>
      <c r="BE285" s="38" t="s">
        <v>1978</v>
      </c>
      <c r="BF285" s="38" t="s">
        <v>64</v>
      </c>
      <c r="BG285" s="38" t="s">
        <v>61</v>
      </c>
      <c r="BH285" s="38" t="s">
        <v>648</v>
      </c>
    </row>
    <row r="286" spans="2:60" x14ac:dyDescent="0.3">
      <c r="B286" s="55">
        <f t="shared" si="82"/>
        <v>282</v>
      </c>
      <c r="C286" s="55" t="str">
        <f t="shared" si="83"/>
        <v>NRT</v>
      </c>
      <c r="D286" s="55" t="str">
        <f t="shared" si="80"/>
        <v>2025-09-10</v>
      </c>
      <c r="E286" s="55" t="str">
        <f t="shared" si="90"/>
        <v>82020038093</v>
      </c>
      <c r="F286" s="55" t="str">
        <f t="shared" si="91"/>
        <v>PJP022700731</v>
      </c>
      <c r="G286" s="53" t="str">
        <f t="shared" si="92"/>
        <v>김병섭</v>
      </c>
      <c r="H286" s="53" t="str">
        <f t="shared" si="93"/>
        <v>간이(Simple)</v>
      </c>
      <c r="I286" s="62">
        <f t="shared" si="94"/>
        <v>163.6</v>
      </c>
      <c r="J286" s="53" t="str">
        <f t="shared" si="84"/>
        <v>KNEX (BRCH USA)</v>
      </c>
      <c r="K286" s="55">
        <f t="shared" si="95"/>
        <v>1</v>
      </c>
      <c r="L286" s="54">
        <f t="shared" si="96"/>
        <v>0.35</v>
      </c>
      <c r="M286" s="54">
        <f t="shared" si="97"/>
        <v>0.6</v>
      </c>
      <c r="N286" s="54">
        <f t="shared" si="98"/>
        <v>0.6</v>
      </c>
      <c r="O286" s="54">
        <f t="shared" si="85"/>
        <v>0.5</v>
      </c>
      <c r="P286" s="55" t="str">
        <f t="shared" si="86"/>
        <v>516272836376</v>
      </c>
      <c r="Q286" s="70">
        <f t="shared" si="87"/>
        <v>6510</v>
      </c>
      <c r="R286" s="58">
        <v>0</v>
      </c>
      <c r="S286" s="57">
        <f t="shared" si="81"/>
        <v>0</v>
      </c>
      <c r="T286" s="58">
        <v>0</v>
      </c>
      <c r="U286" s="58">
        <f>(IF(VLOOKUP(VLOOKUP(AN286,MAPPING!$B$16:$D$21,2,1),MAPPING!$C$16:$E$21,2,0)=7000,0,VLOOKUP(VLOOKUP(AN286,MAPPING!$B$16:$D$21,2,1),MAPPING!$C$16:$E$21,2,0)))</f>
        <v>0</v>
      </c>
      <c r="V286" s="58">
        <f>(K286*VLOOKUP(N286/K286,MAPPING!$B$23:$D$30,3,10))</f>
        <v>0</v>
      </c>
      <c r="W286" s="58">
        <f t="shared" si="88"/>
        <v>0</v>
      </c>
      <c r="X286" s="58">
        <f t="shared" si="89"/>
        <v>6510</v>
      </c>
      <c r="Y286" s="116">
        <f>ROUND(SUM(Q286:W286)/INVOICE!$I$5,2)</f>
        <v>4.67</v>
      </c>
      <c r="AA286" s="38" t="s">
        <v>3413</v>
      </c>
      <c r="AB286" s="38" t="s">
        <v>93</v>
      </c>
      <c r="AC286" s="38" t="s">
        <v>3414</v>
      </c>
      <c r="AD286" s="38" t="s">
        <v>3665</v>
      </c>
      <c r="AE286" s="38" t="s">
        <v>3666</v>
      </c>
      <c r="AF286" s="38" t="s">
        <v>3667</v>
      </c>
      <c r="AG286" s="38" t="s">
        <v>3668</v>
      </c>
      <c r="AH286" s="38" t="s">
        <v>61</v>
      </c>
      <c r="AI286" s="38">
        <v>1</v>
      </c>
      <c r="AJ286" s="38">
        <v>0.35</v>
      </c>
      <c r="AK286" s="38">
        <v>0.6</v>
      </c>
      <c r="AL286" s="38">
        <v>0.6</v>
      </c>
      <c r="AM286" s="38" t="s">
        <v>65</v>
      </c>
      <c r="AN286" s="38">
        <v>163.6</v>
      </c>
      <c r="AO286" s="38" t="s">
        <v>62</v>
      </c>
      <c r="AP286" s="38" t="s">
        <v>62</v>
      </c>
      <c r="AQ286" s="38" t="s">
        <v>62</v>
      </c>
      <c r="AR286" s="38" t="s">
        <v>62</v>
      </c>
      <c r="AS286" s="38" t="s">
        <v>62</v>
      </c>
      <c r="AT286" s="38" t="s">
        <v>1946</v>
      </c>
      <c r="AU286" s="38" t="s">
        <v>2943</v>
      </c>
      <c r="AV286" s="38" t="s">
        <v>3669</v>
      </c>
      <c r="AW286" s="38" t="s">
        <v>61</v>
      </c>
      <c r="AX286" s="38" t="s">
        <v>63</v>
      </c>
      <c r="AY286" s="39" t="s">
        <v>3670</v>
      </c>
      <c r="AZ286" s="38" t="s">
        <v>3671</v>
      </c>
      <c r="BA286" s="39" t="s">
        <v>3671</v>
      </c>
      <c r="BB286" s="38" t="s">
        <v>196</v>
      </c>
      <c r="BC286" s="38" t="s">
        <v>197</v>
      </c>
      <c r="BD286" s="38" t="s">
        <v>94</v>
      </c>
      <c r="BE286" s="38" t="s">
        <v>407</v>
      </c>
      <c r="BF286" s="38" t="s">
        <v>64</v>
      </c>
      <c r="BG286" s="38" t="s">
        <v>61</v>
      </c>
      <c r="BH286" s="38" t="s">
        <v>648</v>
      </c>
    </row>
    <row r="287" spans="2:60" x14ac:dyDescent="0.3">
      <c r="B287" s="55">
        <f t="shared" si="82"/>
        <v>283</v>
      </c>
      <c r="C287" s="55" t="str">
        <f t="shared" si="83"/>
        <v>NRT</v>
      </c>
      <c r="D287" s="55" t="str">
        <f t="shared" si="80"/>
        <v>2025-09-10</v>
      </c>
      <c r="E287" s="55" t="str">
        <f t="shared" si="90"/>
        <v>82020038093</v>
      </c>
      <c r="F287" s="55" t="str">
        <f t="shared" si="91"/>
        <v>PJP022700784</v>
      </c>
      <c r="G287" s="53" t="str">
        <f t="shared" si="92"/>
        <v>조서영</v>
      </c>
      <c r="H287" s="53" t="str">
        <f t="shared" si="93"/>
        <v>목록(Manifest)</v>
      </c>
      <c r="I287" s="62">
        <f t="shared" si="94"/>
        <v>118.46</v>
      </c>
      <c r="J287" s="53" t="str">
        <f t="shared" si="84"/>
        <v>KNEX (BRCH USA)</v>
      </c>
      <c r="K287" s="55">
        <f t="shared" si="95"/>
        <v>1</v>
      </c>
      <c r="L287" s="54">
        <f t="shared" si="96"/>
        <v>0.35</v>
      </c>
      <c r="M287" s="54">
        <f t="shared" si="97"/>
        <v>1.1000000000000001</v>
      </c>
      <c r="N287" s="54">
        <f t="shared" si="98"/>
        <v>1.1000000000000001</v>
      </c>
      <c r="O287" s="54">
        <f t="shared" si="85"/>
        <v>0.5</v>
      </c>
      <c r="P287" s="55" t="str">
        <f t="shared" si="86"/>
        <v>516272836951</v>
      </c>
      <c r="Q287" s="70">
        <f t="shared" si="87"/>
        <v>6510</v>
      </c>
      <c r="R287" s="58">
        <v>0</v>
      </c>
      <c r="S287" s="57">
        <f t="shared" si="81"/>
        <v>0</v>
      </c>
      <c r="T287" s="58">
        <v>0</v>
      </c>
      <c r="U287" s="58">
        <f>(IF(VLOOKUP(VLOOKUP(AN287,MAPPING!$B$16:$D$21,2,1),MAPPING!$C$16:$E$21,2,0)=7000,0,VLOOKUP(VLOOKUP(AN287,MAPPING!$B$16:$D$21,2,1),MAPPING!$C$16:$E$21,2,0)))</f>
        <v>0</v>
      </c>
      <c r="V287" s="58">
        <f>(K287*VLOOKUP(N287/K287,MAPPING!$B$23:$D$30,3,10))</f>
        <v>0</v>
      </c>
      <c r="W287" s="58">
        <f t="shared" si="88"/>
        <v>0</v>
      </c>
      <c r="X287" s="58">
        <f t="shared" si="89"/>
        <v>6510</v>
      </c>
      <c r="Y287" s="116">
        <f>ROUND(SUM(Q287:W287)/INVOICE!$I$5,2)</f>
        <v>4.67</v>
      </c>
      <c r="AA287" s="38" t="s">
        <v>3413</v>
      </c>
      <c r="AB287" s="38" t="s">
        <v>93</v>
      </c>
      <c r="AC287" s="38" t="s">
        <v>3414</v>
      </c>
      <c r="AD287" s="38" t="s">
        <v>3672</v>
      </c>
      <c r="AE287" s="38" t="s">
        <v>3673</v>
      </c>
      <c r="AF287" s="38" t="s">
        <v>3674</v>
      </c>
      <c r="AG287" s="38" t="s">
        <v>3675</v>
      </c>
      <c r="AH287" s="38" t="s">
        <v>61</v>
      </c>
      <c r="AI287" s="38">
        <v>1</v>
      </c>
      <c r="AJ287" s="38">
        <v>0.35</v>
      </c>
      <c r="AK287" s="38">
        <v>1.1000000000000001</v>
      </c>
      <c r="AL287" s="38">
        <v>1.1000000000000001</v>
      </c>
      <c r="AM287" s="38" t="s">
        <v>204</v>
      </c>
      <c r="AN287" s="38">
        <v>118.46</v>
      </c>
      <c r="AO287" s="38" t="s">
        <v>62</v>
      </c>
      <c r="AP287" s="38" t="s">
        <v>62</v>
      </c>
      <c r="AQ287" s="38" t="s">
        <v>62</v>
      </c>
      <c r="AR287" s="38" t="s">
        <v>62</v>
      </c>
      <c r="AS287" s="38" t="s">
        <v>62</v>
      </c>
      <c r="AT287" s="38" t="s">
        <v>1946</v>
      </c>
      <c r="AU287" s="38" t="s">
        <v>2943</v>
      </c>
      <c r="AV287" s="38" t="s">
        <v>1966</v>
      </c>
      <c r="AW287" s="38" t="s">
        <v>61</v>
      </c>
      <c r="AX287" s="38" t="s">
        <v>63</v>
      </c>
      <c r="AY287" s="39" t="s">
        <v>3676</v>
      </c>
      <c r="AZ287" s="38" t="s">
        <v>3677</v>
      </c>
      <c r="BA287" s="39" t="s">
        <v>3677</v>
      </c>
      <c r="BB287" s="38" t="s">
        <v>196</v>
      </c>
      <c r="BC287" s="38" t="s">
        <v>197</v>
      </c>
      <c r="BD287" s="38" t="s">
        <v>94</v>
      </c>
      <c r="BE287" s="38" t="s">
        <v>407</v>
      </c>
      <c r="BF287" s="38" t="s">
        <v>64</v>
      </c>
      <c r="BG287" s="38" t="s">
        <v>61</v>
      </c>
      <c r="BH287" s="38" t="s">
        <v>648</v>
      </c>
    </row>
    <row r="288" spans="2:60" x14ac:dyDescent="0.3">
      <c r="B288" s="55">
        <f t="shared" si="82"/>
        <v>284</v>
      </c>
      <c r="C288" s="55" t="str">
        <f t="shared" si="83"/>
        <v>NRT</v>
      </c>
      <c r="D288" s="55" t="str">
        <f t="shared" si="80"/>
        <v>2025-09-10</v>
      </c>
      <c r="E288" s="55" t="str">
        <f t="shared" si="90"/>
        <v>82020038093</v>
      </c>
      <c r="F288" s="55" t="str">
        <f t="shared" si="91"/>
        <v>PJP022700782</v>
      </c>
      <c r="G288" s="53" t="str">
        <f t="shared" si="92"/>
        <v>송유나</v>
      </c>
      <c r="H288" s="53" t="str">
        <f t="shared" si="93"/>
        <v>목록(Manifest)</v>
      </c>
      <c r="I288" s="62">
        <f t="shared" si="94"/>
        <v>28.88</v>
      </c>
      <c r="J288" s="53" t="str">
        <f t="shared" si="84"/>
        <v>KNEX (BRCH USA)</v>
      </c>
      <c r="K288" s="55">
        <f t="shared" si="95"/>
        <v>1</v>
      </c>
      <c r="L288" s="54">
        <f t="shared" si="96"/>
        <v>1</v>
      </c>
      <c r="M288" s="54">
        <f t="shared" si="97"/>
        <v>1</v>
      </c>
      <c r="N288" s="54">
        <f t="shared" si="98"/>
        <v>1</v>
      </c>
      <c r="O288" s="54">
        <f t="shared" si="85"/>
        <v>1</v>
      </c>
      <c r="P288" s="55" t="str">
        <f t="shared" si="86"/>
        <v>516272836940</v>
      </c>
      <c r="Q288" s="70">
        <f t="shared" si="87"/>
        <v>7520</v>
      </c>
      <c r="R288" s="58">
        <v>0</v>
      </c>
      <c r="S288" s="57">
        <f t="shared" si="81"/>
        <v>0</v>
      </c>
      <c r="T288" s="58">
        <v>0</v>
      </c>
      <c r="U288" s="58">
        <f>(IF(VLOOKUP(VLOOKUP(AN288,MAPPING!$B$16:$D$21,2,1),MAPPING!$C$16:$E$21,2,0)=7000,0,VLOOKUP(VLOOKUP(AN288,MAPPING!$B$16:$D$21,2,1),MAPPING!$C$16:$E$21,2,0)))</f>
        <v>0</v>
      </c>
      <c r="V288" s="58">
        <f>(K288*VLOOKUP(N288/K288,MAPPING!$B$23:$D$30,3,10))</f>
        <v>0</v>
      </c>
      <c r="W288" s="58">
        <f t="shared" si="88"/>
        <v>0</v>
      </c>
      <c r="X288" s="58">
        <f t="shared" si="89"/>
        <v>7520</v>
      </c>
      <c r="Y288" s="116">
        <f>ROUND(SUM(Q288:W288)/INVOICE!$I$5,2)</f>
        <v>5.39</v>
      </c>
      <c r="AA288" s="38" t="s">
        <v>3413</v>
      </c>
      <c r="AB288" s="38" t="s">
        <v>93</v>
      </c>
      <c r="AC288" s="38" t="s">
        <v>3414</v>
      </c>
      <c r="AD288" s="38" t="s">
        <v>3678</v>
      </c>
      <c r="AE288" s="38" t="s">
        <v>2198</v>
      </c>
      <c r="AF288" s="38" t="s">
        <v>2199</v>
      </c>
      <c r="AG288" s="38" t="s">
        <v>2200</v>
      </c>
      <c r="AH288" s="38" t="s">
        <v>61</v>
      </c>
      <c r="AI288" s="38">
        <v>1</v>
      </c>
      <c r="AJ288" s="38">
        <v>1</v>
      </c>
      <c r="AK288" s="38">
        <v>1</v>
      </c>
      <c r="AL288" s="38">
        <v>1</v>
      </c>
      <c r="AM288" s="38" t="s">
        <v>204</v>
      </c>
      <c r="AN288" s="38">
        <v>28.88</v>
      </c>
      <c r="AO288" s="38" t="s">
        <v>62</v>
      </c>
      <c r="AP288" s="38" t="s">
        <v>62</v>
      </c>
      <c r="AQ288" s="38" t="s">
        <v>62</v>
      </c>
      <c r="AR288" s="38" t="s">
        <v>62</v>
      </c>
      <c r="AS288" s="38" t="s">
        <v>62</v>
      </c>
      <c r="AT288" s="38" t="s">
        <v>1946</v>
      </c>
      <c r="AU288" s="38" t="s">
        <v>2943</v>
      </c>
      <c r="AV288" s="38" t="s">
        <v>1966</v>
      </c>
      <c r="AW288" s="38" t="s">
        <v>61</v>
      </c>
      <c r="AX288" s="38" t="s">
        <v>63</v>
      </c>
      <c r="AY288" s="39" t="s">
        <v>3679</v>
      </c>
      <c r="AZ288" s="38" t="s">
        <v>3680</v>
      </c>
      <c r="BA288" s="39" t="s">
        <v>3680</v>
      </c>
      <c r="BB288" s="38" t="s">
        <v>196</v>
      </c>
      <c r="BC288" s="38" t="s">
        <v>197</v>
      </c>
      <c r="BD288" s="38" t="s">
        <v>94</v>
      </c>
      <c r="BE288" s="38" t="s">
        <v>407</v>
      </c>
      <c r="BF288" s="38" t="s">
        <v>64</v>
      </c>
      <c r="BG288" s="38" t="s">
        <v>61</v>
      </c>
      <c r="BH288" s="38" t="s">
        <v>648</v>
      </c>
    </row>
    <row r="289" spans="2:60" x14ac:dyDescent="0.3">
      <c r="B289" s="55">
        <f t="shared" si="82"/>
        <v>285</v>
      </c>
      <c r="C289" s="55" t="str">
        <f t="shared" si="83"/>
        <v>NRT</v>
      </c>
      <c r="D289" s="55" t="str">
        <f t="shared" si="80"/>
        <v>2025-09-10</v>
      </c>
      <c r="E289" s="55" t="str">
        <f t="shared" si="90"/>
        <v>82020038093</v>
      </c>
      <c r="F289" s="55" t="str">
        <f t="shared" si="91"/>
        <v>PJP022700780</v>
      </c>
      <c r="G289" s="53" t="str">
        <f t="shared" si="92"/>
        <v>박진석</v>
      </c>
      <c r="H289" s="53" t="str">
        <f t="shared" si="93"/>
        <v>목록(Manifest)</v>
      </c>
      <c r="I289" s="62">
        <f t="shared" si="94"/>
        <v>51.83</v>
      </c>
      <c r="J289" s="53" t="str">
        <f t="shared" si="84"/>
        <v>KNEX (BRCH USA)</v>
      </c>
      <c r="K289" s="55">
        <f t="shared" si="95"/>
        <v>1</v>
      </c>
      <c r="L289" s="54">
        <f t="shared" si="96"/>
        <v>1.2</v>
      </c>
      <c r="M289" s="54">
        <f t="shared" si="97"/>
        <v>8.4</v>
      </c>
      <c r="N289" s="54">
        <f t="shared" si="98"/>
        <v>8.5</v>
      </c>
      <c r="O289" s="54">
        <f t="shared" si="85"/>
        <v>1.5</v>
      </c>
      <c r="P289" s="55" t="str">
        <f t="shared" si="86"/>
        <v>516272836936</v>
      </c>
      <c r="Q289" s="70">
        <f t="shared" si="87"/>
        <v>8530</v>
      </c>
      <c r="R289" s="58">
        <v>0</v>
      </c>
      <c r="S289" s="57">
        <f t="shared" si="81"/>
        <v>0</v>
      </c>
      <c r="T289" s="58">
        <v>0</v>
      </c>
      <c r="U289" s="58">
        <f>(IF(VLOOKUP(VLOOKUP(AN289,MAPPING!$B$16:$D$21,2,1),MAPPING!$C$16:$E$21,2,0)=7000,0,VLOOKUP(VLOOKUP(AN289,MAPPING!$B$16:$D$21,2,1),MAPPING!$C$16:$E$21,2,0)))</f>
        <v>0</v>
      </c>
      <c r="V289" s="58">
        <f>(K289*VLOOKUP(N289/K289,MAPPING!$B$23:$D$30,3,10))</f>
        <v>1000</v>
      </c>
      <c r="W289" s="58">
        <f t="shared" si="88"/>
        <v>0</v>
      </c>
      <c r="X289" s="58">
        <f t="shared" si="89"/>
        <v>9530</v>
      </c>
      <c r="Y289" s="116">
        <f>ROUND(SUM(Q289:W289)/INVOICE!$I$5,2)</f>
        <v>6.84</v>
      </c>
      <c r="AA289" s="38" t="s">
        <v>3413</v>
      </c>
      <c r="AB289" s="38" t="s">
        <v>93</v>
      </c>
      <c r="AC289" s="38" t="s">
        <v>3414</v>
      </c>
      <c r="AD289" s="38" t="s">
        <v>3681</v>
      </c>
      <c r="AE289" s="38" t="s">
        <v>3682</v>
      </c>
      <c r="AF289" s="38" t="s">
        <v>3683</v>
      </c>
      <c r="AG289" s="38" t="s">
        <v>3684</v>
      </c>
      <c r="AH289" s="38" t="s">
        <v>61</v>
      </c>
      <c r="AI289" s="38">
        <v>1</v>
      </c>
      <c r="AJ289" s="38">
        <v>1.2</v>
      </c>
      <c r="AK289" s="38">
        <v>8.4</v>
      </c>
      <c r="AL289" s="38">
        <v>8.5</v>
      </c>
      <c r="AM289" s="38" t="s">
        <v>204</v>
      </c>
      <c r="AN289" s="38">
        <v>51.83</v>
      </c>
      <c r="AO289" s="38" t="s">
        <v>62</v>
      </c>
      <c r="AP289" s="38" t="s">
        <v>62</v>
      </c>
      <c r="AQ289" s="38" t="s">
        <v>62</v>
      </c>
      <c r="AR289" s="38" t="s">
        <v>62</v>
      </c>
      <c r="AS289" s="38" t="s">
        <v>62</v>
      </c>
      <c r="AT289" s="38" t="s">
        <v>1946</v>
      </c>
      <c r="AU289" s="38" t="s">
        <v>2943</v>
      </c>
      <c r="AV289" s="38" t="s">
        <v>1966</v>
      </c>
      <c r="AW289" s="38" t="s">
        <v>61</v>
      </c>
      <c r="AX289" s="38" t="s">
        <v>63</v>
      </c>
      <c r="AY289" s="39" t="s">
        <v>3685</v>
      </c>
      <c r="AZ289" s="38" t="s">
        <v>3686</v>
      </c>
      <c r="BA289" s="39" t="s">
        <v>3686</v>
      </c>
      <c r="BB289" s="38" t="s">
        <v>196</v>
      </c>
      <c r="BC289" s="38" t="s">
        <v>197</v>
      </c>
      <c r="BD289" s="38" t="s">
        <v>94</v>
      </c>
      <c r="BE289" s="38" t="s">
        <v>407</v>
      </c>
      <c r="BF289" s="38" t="s">
        <v>64</v>
      </c>
      <c r="BG289" s="38" t="s">
        <v>61</v>
      </c>
      <c r="BH289" s="38" t="s">
        <v>648</v>
      </c>
    </row>
    <row r="290" spans="2:60" x14ac:dyDescent="0.3">
      <c r="B290" s="55">
        <f t="shared" si="82"/>
        <v>286</v>
      </c>
      <c r="C290" s="55" t="str">
        <f t="shared" si="83"/>
        <v>NRT</v>
      </c>
      <c r="D290" s="55" t="str">
        <f t="shared" si="80"/>
        <v>2025-09-10</v>
      </c>
      <c r="E290" s="55" t="str">
        <f t="shared" si="90"/>
        <v>82020038093</v>
      </c>
      <c r="F290" s="55" t="str">
        <f t="shared" si="91"/>
        <v>PJP029495984</v>
      </c>
      <c r="G290" s="53" t="str">
        <f t="shared" si="92"/>
        <v>하현표</v>
      </c>
      <c r="H290" s="53" t="str">
        <f t="shared" si="93"/>
        <v>목록(Manifest)</v>
      </c>
      <c r="I290" s="62">
        <f t="shared" si="94"/>
        <v>128.25</v>
      </c>
      <c r="J290" s="53" t="str">
        <f t="shared" si="84"/>
        <v>BRCH USA_JAVIS</v>
      </c>
      <c r="K290" s="55">
        <f t="shared" si="95"/>
        <v>1</v>
      </c>
      <c r="L290" s="54">
        <f t="shared" si="96"/>
        <v>0.35</v>
      </c>
      <c r="M290" s="54">
        <f t="shared" si="97"/>
        <v>1</v>
      </c>
      <c r="N290" s="54">
        <f t="shared" si="98"/>
        <v>1</v>
      </c>
      <c r="O290" s="54">
        <f t="shared" si="85"/>
        <v>0.5</v>
      </c>
      <c r="P290" s="55" t="str">
        <f t="shared" si="86"/>
        <v>516284378304</v>
      </c>
      <c r="Q290" s="70">
        <f t="shared" si="87"/>
        <v>6510</v>
      </c>
      <c r="R290" s="58">
        <v>0</v>
      </c>
      <c r="S290" s="57">
        <f t="shared" si="81"/>
        <v>0</v>
      </c>
      <c r="T290" s="58">
        <v>0</v>
      </c>
      <c r="U290" s="58">
        <f>(IF(VLOOKUP(VLOOKUP(AN290,MAPPING!$B$16:$D$21,2,1),MAPPING!$C$16:$E$21,2,0)=7000,0,VLOOKUP(VLOOKUP(AN290,MAPPING!$B$16:$D$21,2,1),MAPPING!$C$16:$E$21,2,0)))</f>
        <v>0</v>
      </c>
      <c r="V290" s="58">
        <f>(K290*VLOOKUP(N290/K290,MAPPING!$B$23:$D$30,3,10))</f>
        <v>0</v>
      </c>
      <c r="W290" s="58">
        <f t="shared" si="88"/>
        <v>0</v>
      </c>
      <c r="X290" s="58">
        <f t="shared" si="89"/>
        <v>6510</v>
      </c>
      <c r="Y290" s="116">
        <f>ROUND(SUM(Q290:W290)/INVOICE!$I$5,2)</f>
        <v>4.67</v>
      </c>
      <c r="AA290" s="38" t="s">
        <v>3413</v>
      </c>
      <c r="AB290" s="38" t="s">
        <v>93</v>
      </c>
      <c r="AC290" s="38" t="s">
        <v>3414</v>
      </c>
      <c r="AD290" s="38" t="s">
        <v>3687</v>
      </c>
      <c r="AE290" s="38" t="s">
        <v>3688</v>
      </c>
      <c r="AF290" s="38" t="s">
        <v>3689</v>
      </c>
      <c r="AG290" s="38" t="s">
        <v>3690</v>
      </c>
      <c r="AH290" s="38" t="s">
        <v>61</v>
      </c>
      <c r="AI290" s="38">
        <v>1</v>
      </c>
      <c r="AJ290" s="38">
        <v>0.35</v>
      </c>
      <c r="AK290" s="38">
        <v>1</v>
      </c>
      <c r="AL290" s="38">
        <v>1</v>
      </c>
      <c r="AM290" s="38" t="s">
        <v>204</v>
      </c>
      <c r="AN290" s="38">
        <v>128.25</v>
      </c>
      <c r="AO290" s="38" t="s">
        <v>62</v>
      </c>
      <c r="AP290" s="38" t="s">
        <v>62</v>
      </c>
      <c r="AQ290" s="38" t="s">
        <v>62</v>
      </c>
      <c r="AR290" s="38" t="s">
        <v>62</v>
      </c>
      <c r="AS290" s="38" t="s">
        <v>62</v>
      </c>
      <c r="AT290" s="38" t="s">
        <v>1973</v>
      </c>
      <c r="AU290" s="38" t="s">
        <v>2604</v>
      </c>
      <c r="AV290" s="38" t="s">
        <v>2173</v>
      </c>
      <c r="AW290" s="38" t="s">
        <v>61</v>
      </c>
      <c r="AX290" s="38" t="s">
        <v>63</v>
      </c>
      <c r="AY290" s="39" t="s">
        <v>3691</v>
      </c>
      <c r="AZ290" s="38" t="s">
        <v>3692</v>
      </c>
      <c r="BA290" s="39" t="s">
        <v>3692</v>
      </c>
      <c r="BB290" s="38" t="s">
        <v>196</v>
      </c>
      <c r="BC290" s="38" t="s">
        <v>197</v>
      </c>
      <c r="BD290" s="38" t="s">
        <v>94</v>
      </c>
      <c r="BE290" s="38" t="s">
        <v>1978</v>
      </c>
      <c r="BF290" s="38" t="s">
        <v>64</v>
      </c>
      <c r="BG290" s="38" t="s">
        <v>61</v>
      </c>
      <c r="BH290" s="38" t="s">
        <v>648</v>
      </c>
    </row>
    <row r="291" spans="2:60" x14ac:dyDescent="0.3">
      <c r="B291" s="55">
        <f t="shared" si="82"/>
        <v>287</v>
      </c>
      <c r="C291" s="55" t="str">
        <f t="shared" si="83"/>
        <v>NRT</v>
      </c>
      <c r="D291" s="55" t="str">
        <f t="shared" si="80"/>
        <v>2025-09-10</v>
      </c>
      <c r="E291" s="55" t="str">
        <f t="shared" si="90"/>
        <v>82020038093</v>
      </c>
      <c r="F291" s="55" t="str">
        <f t="shared" si="91"/>
        <v>PJP022700797</v>
      </c>
      <c r="G291" s="53" t="str">
        <f t="shared" si="92"/>
        <v>정성현</v>
      </c>
      <c r="H291" s="53" t="str">
        <f t="shared" si="93"/>
        <v>목록(Manifest)</v>
      </c>
      <c r="I291" s="62">
        <f t="shared" si="94"/>
        <v>143.08000000000001</v>
      </c>
      <c r="J291" s="53" t="str">
        <f t="shared" si="84"/>
        <v>WUS CORPORATION (BRCH USA)</v>
      </c>
      <c r="K291" s="55">
        <f t="shared" si="95"/>
        <v>1</v>
      </c>
      <c r="L291" s="54">
        <f t="shared" si="96"/>
        <v>1</v>
      </c>
      <c r="M291" s="54">
        <f t="shared" si="97"/>
        <v>0.2</v>
      </c>
      <c r="N291" s="54">
        <f t="shared" si="98"/>
        <v>1</v>
      </c>
      <c r="O291" s="54">
        <f t="shared" si="85"/>
        <v>1</v>
      </c>
      <c r="P291" s="55" t="str">
        <f t="shared" si="86"/>
        <v>516272837091</v>
      </c>
      <c r="Q291" s="70">
        <f t="shared" si="87"/>
        <v>7520</v>
      </c>
      <c r="R291" s="58">
        <v>0</v>
      </c>
      <c r="S291" s="57">
        <f t="shared" si="81"/>
        <v>0</v>
      </c>
      <c r="T291" s="58">
        <v>0</v>
      </c>
      <c r="U291" s="58">
        <f>(IF(VLOOKUP(VLOOKUP(AN291,MAPPING!$B$16:$D$21,2,1),MAPPING!$C$16:$E$21,2,0)=7000,0,VLOOKUP(VLOOKUP(AN291,MAPPING!$B$16:$D$21,2,1),MAPPING!$C$16:$E$21,2,0)))</f>
        <v>0</v>
      </c>
      <c r="V291" s="58">
        <f>(K291*VLOOKUP(N291/K291,MAPPING!$B$23:$D$30,3,10))</f>
        <v>0</v>
      </c>
      <c r="W291" s="58">
        <f t="shared" si="88"/>
        <v>0</v>
      </c>
      <c r="X291" s="58">
        <f t="shared" si="89"/>
        <v>7520</v>
      </c>
      <c r="Y291" s="116">
        <f>ROUND(SUM(Q291:W291)/INVOICE!$I$5,2)</f>
        <v>5.39</v>
      </c>
      <c r="AA291" s="38" t="s">
        <v>3413</v>
      </c>
      <c r="AB291" s="38" t="s">
        <v>93</v>
      </c>
      <c r="AC291" s="38" t="s">
        <v>3414</v>
      </c>
      <c r="AD291" s="38" t="s">
        <v>3693</v>
      </c>
      <c r="AE291" s="38" t="s">
        <v>3694</v>
      </c>
      <c r="AF291" s="38" t="s">
        <v>3695</v>
      </c>
      <c r="AG291" s="38" t="s">
        <v>3696</v>
      </c>
      <c r="AH291" s="38" t="s">
        <v>3697</v>
      </c>
      <c r="AI291" s="38">
        <v>1</v>
      </c>
      <c r="AJ291" s="38">
        <v>1</v>
      </c>
      <c r="AK291" s="38">
        <v>0.2</v>
      </c>
      <c r="AL291" s="38">
        <v>1</v>
      </c>
      <c r="AM291" s="38" t="s">
        <v>204</v>
      </c>
      <c r="AN291" s="38">
        <v>143.08000000000001</v>
      </c>
      <c r="AO291" s="38" t="s">
        <v>62</v>
      </c>
      <c r="AP291" s="38" t="s">
        <v>62</v>
      </c>
      <c r="AQ291" s="38" t="s">
        <v>62</v>
      </c>
      <c r="AR291" s="38" t="s">
        <v>61</v>
      </c>
      <c r="AS291" s="38" t="s">
        <v>61</v>
      </c>
      <c r="AT291" s="38" t="s">
        <v>2212</v>
      </c>
      <c r="AU291" s="38" t="s">
        <v>2591</v>
      </c>
      <c r="AV291" s="38" t="s">
        <v>2213</v>
      </c>
      <c r="AW291" s="38" t="s">
        <v>61</v>
      </c>
      <c r="AX291" s="38" t="s">
        <v>63</v>
      </c>
      <c r="AY291" s="39" t="s">
        <v>3698</v>
      </c>
      <c r="AZ291" s="38" t="s">
        <v>3699</v>
      </c>
      <c r="BA291" s="39" t="s">
        <v>3699</v>
      </c>
      <c r="BB291" s="38" t="s">
        <v>196</v>
      </c>
      <c r="BC291" s="38" t="s">
        <v>197</v>
      </c>
      <c r="BD291" s="38" t="s">
        <v>94</v>
      </c>
      <c r="BE291" s="38" t="s">
        <v>407</v>
      </c>
      <c r="BF291" s="38" t="s">
        <v>64</v>
      </c>
      <c r="BG291" s="38" t="s">
        <v>61</v>
      </c>
      <c r="BH291" s="38" t="s">
        <v>648</v>
      </c>
    </row>
    <row r="292" spans="2:60" x14ac:dyDescent="0.3">
      <c r="B292" s="55">
        <f t="shared" si="82"/>
        <v>288</v>
      </c>
      <c r="C292" s="55" t="str">
        <f t="shared" si="83"/>
        <v>NRT</v>
      </c>
      <c r="D292" s="55" t="str">
        <f t="shared" si="80"/>
        <v>2025-09-10</v>
      </c>
      <c r="E292" s="55" t="str">
        <f t="shared" si="90"/>
        <v>82020038093</v>
      </c>
      <c r="F292" s="55" t="str">
        <f t="shared" si="91"/>
        <v>PJP022700796</v>
      </c>
      <c r="G292" s="53" t="str">
        <f t="shared" si="92"/>
        <v>고광진</v>
      </c>
      <c r="H292" s="53" t="str">
        <f t="shared" si="93"/>
        <v>간이(Simple)</v>
      </c>
      <c r="I292" s="62">
        <f t="shared" si="94"/>
        <v>663.3</v>
      </c>
      <c r="J292" s="53" t="str">
        <f t="shared" si="84"/>
        <v>WUS CORPORATION (BRCH USA)</v>
      </c>
      <c r="K292" s="55">
        <f t="shared" si="95"/>
        <v>1</v>
      </c>
      <c r="L292" s="54">
        <f t="shared" si="96"/>
        <v>3.2</v>
      </c>
      <c r="M292" s="54">
        <f t="shared" si="97"/>
        <v>2.5</v>
      </c>
      <c r="N292" s="54">
        <f t="shared" si="98"/>
        <v>3.2</v>
      </c>
      <c r="O292" s="54">
        <f t="shared" si="85"/>
        <v>3.5</v>
      </c>
      <c r="P292" s="55" t="str">
        <f t="shared" si="86"/>
        <v>516272837080</v>
      </c>
      <c r="Q292" s="70">
        <f t="shared" si="87"/>
        <v>12570</v>
      </c>
      <c r="R292" s="58">
        <v>0</v>
      </c>
      <c r="S292" s="57">
        <f t="shared" si="81"/>
        <v>0</v>
      </c>
      <c r="T292" s="58">
        <v>0</v>
      </c>
      <c r="U292" s="58">
        <f>(IF(VLOOKUP(VLOOKUP(AN292,MAPPING!$B$16:$D$21,2,1),MAPPING!$C$16:$E$21,2,0)=7000,0,VLOOKUP(VLOOKUP(AN292,MAPPING!$B$16:$D$21,2,1),MAPPING!$C$16:$E$21,2,0)))</f>
        <v>0</v>
      </c>
      <c r="V292" s="58">
        <f>(K292*VLOOKUP(N292/K292,MAPPING!$B$23:$D$30,3,10))</f>
        <v>500</v>
      </c>
      <c r="W292" s="58">
        <f t="shared" si="88"/>
        <v>0</v>
      </c>
      <c r="X292" s="58">
        <f t="shared" si="89"/>
        <v>13070</v>
      </c>
      <c r="Y292" s="116">
        <f>ROUND(SUM(Q292:W292)/INVOICE!$I$5,2)</f>
        <v>9.3800000000000008</v>
      </c>
      <c r="AA292" s="38" t="s">
        <v>3413</v>
      </c>
      <c r="AB292" s="38" t="s">
        <v>93</v>
      </c>
      <c r="AC292" s="38" t="s">
        <v>3414</v>
      </c>
      <c r="AD292" s="38" t="s">
        <v>3700</v>
      </c>
      <c r="AE292" s="38" t="s">
        <v>3701</v>
      </c>
      <c r="AF292" s="38" t="s">
        <v>3702</v>
      </c>
      <c r="AG292" s="38" t="s">
        <v>3703</v>
      </c>
      <c r="AH292" s="38" t="s">
        <v>61</v>
      </c>
      <c r="AI292" s="38">
        <v>1</v>
      </c>
      <c r="AJ292" s="38">
        <v>3.2</v>
      </c>
      <c r="AK292" s="38">
        <v>2.5</v>
      </c>
      <c r="AL292" s="38">
        <v>3.2</v>
      </c>
      <c r="AM292" s="38" t="s">
        <v>65</v>
      </c>
      <c r="AN292" s="38">
        <v>663.3</v>
      </c>
      <c r="AO292" s="38" t="s">
        <v>62</v>
      </c>
      <c r="AP292" s="38" t="s">
        <v>62</v>
      </c>
      <c r="AQ292" s="38" t="s">
        <v>62</v>
      </c>
      <c r="AR292" s="38" t="s">
        <v>62</v>
      </c>
      <c r="AS292" s="38" t="s">
        <v>62</v>
      </c>
      <c r="AT292" s="38" t="s">
        <v>2212</v>
      </c>
      <c r="AU292" s="38" t="s">
        <v>2591</v>
      </c>
      <c r="AV292" s="38" t="s">
        <v>2213</v>
      </c>
      <c r="AW292" s="38" t="s">
        <v>61</v>
      </c>
      <c r="AX292" s="38" t="s">
        <v>63</v>
      </c>
      <c r="AY292" s="39" t="s">
        <v>3704</v>
      </c>
      <c r="AZ292" s="38" t="s">
        <v>3705</v>
      </c>
      <c r="BA292" s="39" t="s">
        <v>3705</v>
      </c>
      <c r="BB292" s="38" t="s">
        <v>196</v>
      </c>
      <c r="BC292" s="38" t="s">
        <v>197</v>
      </c>
      <c r="BD292" s="38" t="s">
        <v>94</v>
      </c>
      <c r="BE292" s="38" t="s">
        <v>407</v>
      </c>
      <c r="BF292" s="38" t="s">
        <v>64</v>
      </c>
      <c r="BG292" s="38" t="s">
        <v>61</v>
      </c>
      <c r="BH292" s="38" t="s">
        <v>648</v>
      </c>
    </row>
    <row r="293" spans="2:60" x14ac:dyDescent="0.3">
      <c r="B293" s="55">
        <f t="shared" si="82"/>
        <v>289</v>
      </c>
      <c r="C293" s="55" t="str">
        <f t="shared" si="83"/>
        <v>NRT</v>
      </c>
      <c r="D293" s="55" t="str">
        <f t="shared" si="80"/>
        <v>2025-09-10</v>
      </c>
      <c r="E293" s="55" t="str">
        <f t="shared" si="90"/>
        <v>82020038093</v>
      </c>
      <c r="F293" s="55" t="str">
        <f t="shared" si="91"/>
        <v>PJP022700793</v>
      </c>
      <c r="G293" s="53" t="str">
        <f t="shared" si="92"/>
        <v>송형석</v>
      </c>
      <c r="H293" s="53" t="str">
        <f t="shared" si="93"/>
        <v>간이(Simple)</v>
      </c>
      <c r="I293" s="62">
        <f t="shared" si="94"/>
        <v>234.5</v>
      </c>
      <c r="J293" s="53" t="str">
        <f t="shared" si="84"/>
        <v>WUS CORPORATION (BRCH USA)</v>
      </c>
      <c r="K293" s="55">
        <f t="shared" si="95"/>
        <v>1</v>
      </c>
      <c r="L293" s="54">
        <f t="shared" si="96"/>
        <v>0.75</v>
      </c>
      <c r="M293" s="54">
        <f t="shared" si="97"/>
        <v>3.7</v>
      </c>
      <c r="N293" s="54">
        <f t="shared" si="98"/>
        <v>3.7</v>
      </c>
      <c r="O293" s="54">
        <f t="shared" si="85"/>
        <v>1</v>
      </c>
      <c r="P293" s="55" t="str">
        <f t="shared" si="86"/>
        <v>516272837054</v>
      </c>
      <c r="Q293" s="70">
        <f t="shared" si="87"/>
        <v>7520</v>
      </c>
      <c r="R293" s="58">
        <v>0</v>
      </c>
      <c r="S293" s="57">
        <f t="shared" si="81"/>
        <v>0</v>
      </c>
      <c r="T293" s="58">
        <v>0</v>
      </c>
      <c r="U293" s="58">
        <f>(IF(VLOOKUP(VLOOKUP(AN293,MAPPING!$B$16:$D$21,2,1),MAPPING!$C$16:$E$21,2,0)=7000,0,VLOOKUP(VLOOKUP(AN293,MAPPING!$B$16:$D$21,2,1),MAPPING!$C$16:$E$21,2,0)))</f>
        <v>0</v>
      </c>
      <c r="V293" s="58">
        <f>(K293*VLOOKUP(N293/K293,MAPPING!$B$23:$D$30,3,10))</f>
        <v>500</v>
      </c>
      <c r="W293" s="58">
        <f t="shared" si="88"/>
        <v>0</v>
      </c>
      <c r="X293" s="58">
        <f t="shared" si="89"/>
        <v>8020</v>
      </c>
      <c r="Y293" s="116">
        <f>ROUND(SUM(Q293:W293)/INVOICE!$I$5,2)</f>
        <v>5.75</v>
      </c>
      <c r="AA293" s="38" t="s">
        <v>3413</v>
      </c>
      <c r="AB293" s="38" t="s">
        <v>93</v>
      </c>
      <c r="AC293" s="38" t="s">
        <v>3414</v>
      </c>
      <c r="AD293" s="38" t="s">
        <v>3706</v>
      </c>
      <c r="AE293" s="38" t="s">
        <v>3707</v>
      </c>
      <c r="AF293" s="38" t="s">
        <v>3708</v>
      </c>
      <c r="AG293" s="38" t="s">
        <v>3709</v>
      </c>
      <c r="AH293" s="38" t="s">
        <v>61</v>
      </c>
      <c r="AI293" s="38">
        <v>1</v>
      </c>
      <c r="AJ293" s="38">
        <v>0.75</v>
      </c>
      <c r="AK293" s="38">
        <v>3.7</v>
      </c>
      <c r="AL293" s="38">
        <v>3.7</v>
      </c>
      <c r="AM293" s="38" t="s">
        <v>65</v>
      </c>
      <c r="AN293" s="38">
        <v>234.5</v>
      </c>
      <c r="AO293" s="38" t="s">
        <v>62</v>
      </c>
      <c r="AP293" s="38" t="s">
        <v>62</v>
      </c>
      <c r="AQ293" s="38" t="s">
        <v>62</v>
      </c>
      <c r="AR293" s="38" t="s">
        <v>62</v>
      </c>
      <c r="AS293" s="38" t="s">
        <v>62</v>
      </c>
      <c r="AT293" s="38" t="s">
        <v>2212</v>
      </c>
      <c r="AU293" s="38" t="s">
        <v>2591</v>
      </c>
      <c r="AV293" s="38" t="s">
        <v>2213</v>
      </c>
      <c r="AW293" s="38" t="s">
        <v>61</v>
      </c>
      <c r="AX293" s="38" t="s">
        <v>63</v>
      </c>
      <c r="AY293" s="39" t="s">
        <v>3710</v>
      </c>
      <c r="AZ293" s="38" t="s">
        <v>3711</v>
      </c>
      <c r="BA293" s="39" t="s">
        <v>3711</v>
      </c>
      <c r="BB293" s="38" t="s">
        <v>196</v>
      </c>
      <c r="BC293" s="38" t="s">
        <v>197</v>
      </c>
      <c r="BD293" s="38" t="s">
        <v>94</v>
      </c>
      <c r="BE293" s="38" t="s">
        <v>407</v>
      </c>
      <c r="BF293" s="38" t="s">
        <v>64</v>
      </c>
      <c r="BG293" s="38" t="s">
        <v>61</v>
      </c>
      <c r="BH293" s="38" t="s">
        <v>648</v>
      </c>
    </row>
    <row r="294" spans="2:60" x14ac:dyDescent="0.3">
      <c r="B294" s="55">
        <f t="shared" si="82"/>
        <v>290</v>
      </c>
      <c r="C294" s="55" t="str">
        <f t="shared" si="83"/>
        <v>NRT</v>
      </c>
      <c r="D294" s="55" t="str">
        <f t="shared" si="80"/>
        <v>2025-09-10</v>
      </c>
      <c r="E294" s="55" t="str">
        <f t="shared" si="90"/>
        <v>82020038093</v>
      </c>
      <c r="F294" s="55" t="str">
        <f t="shared" si="91"/>
        <v>PJP022700794</v>
      </c>
      <c r="G294" s="53" t="str">
        <f t="shared" si="92"/>
        <v>이상균</v>
      </c>
      <c r="H294" s="53" t="str">
        <f t="shared" si="93"/>
        <v>목록(Manifest)</v>
      </c>
      <c r="I294" s="62">
        <f t="shared" si="94"/>
        <v>141.37</v>
      </c>
      <c r="J294" s="53" t="str">
        <f t="shared" si="84"/>
        <v>WUS CORPORATION (BRCH USA)</v>
      </c>
      <c r="K294" s="55">
        <f t="shared" si="95"/>
        <v>1</v>
      </c>
      <c r="L294" s="54">
        <f t="shared" si="96"/>
        <v>0.75</v>
      </c>
      <c r="M294" s="54">
        <f t="shared" si="97"/>
        <v>1.4</v>
      </c>
      <c r="N294" s="54">
        <f t="shared" si="98"/>
        <v>1.4</v>
      </c>
      <c r="O294" s="54">
        <f t="shared" si="85"/>
        <v>1</v>
      </c>
      <c r="P294" s="55" t="str">
        <f t="shared" si="86"/>
        <v>516272837065</v>
      </c>
      <c r="Q294" s="70">
        <f t="shared" si="87"/>
        <v>7520</v>
      </c>
      <c r="R294" s="58">
        <v>0</v>
      </c>
      <c r="S294" s="57">
        <f t="shared" si="81"/>
        <v>0</v>
      </c>
      <c r="T294" s="58">
        <v>0</v>
      </c>
      <c r="U294" s="58">
        <f>(IF(VLOOKUP(VLOOKUP(AN294,MAPPING!$B$16:$D$21,2,1),MAPPING!$C$16:$E$21,2,0)=7000,0,VLOOKUP(VLOOKUP(AN294,MAPPING!$B$16:$D$21,2,1),MAPPING!$C$16:$E$21,2,0)))</f>
        <v>0</v>
      </c>
      <c r="V294" s="58">
        <f>(K294*VLOOKUP(N294/K294,MAPPING!$B$23:$D$30,3,10))</f>
        <v>0</v>
      </c>
      <c r="W294" s="58">
        <f t="shared" si="88"/>
        <v>0</v>
      </c>
      <c r="X294" s="58">
        <f t="shared" si="89"/>
        <v>7520</v>
      </c>
      <c r="Y294" s="116">
        <f>ROUND(SUM(Q294:W294)/INVOICE!$I$5,2)</f>
        <v>5.39</v>
      </c>
      <c r="AA294" s="38" t="s">
        <v>3413</v>
      </c>
      <c r="AB294" s="38" t="s">
        <v>93</v>
      </c>
      <c r="AC294" s="38" t="s">
        <v>3414</v>
      </c>
      <c r="AD294" s="38" t="s">
        <v>3712</v>
      </c>
      <c r="AE294" s="38" t="s">
        <v>2826</v>
      </c>
      <c r="AF294" s="38" t="s">
        <v>2827</v>
      </c>
      <c r="AG294" s="38" t="s">
        <v>606</v>
      </c>
      <c r="AH294" s="38" t="s">
        <v>61</v>
      </c>
      <c r="AI294" s="38">
        <v>1</v>
      </c>
      <c r="AJ294" s="38">
        <v>0.75</v>
      </c>
      <c r="AK294" s="38">
        <v>1.4</v>
      </c>
      <c r="AL294" s="38">
        <v>1.4</v>
      </c>
      <c r="AM294" s="38" t="s">
        <v>204</v>
      </c>
      <c r="AN294" s="38">
        <v>141.37</v>
      </c>
      <c r="AO294" s="38" t="s">
        <v>62</v>
      </c>
      <c r="AP294" s="38" t="s">
        <v>62</v>
      </c>
      <c r="AQ294" s="38" t="s">
        <v>62</v>
      </c>
      <c r="AR294" s="38" t="s">
        <v>62</v>
      </c>
      <c r="AS294" s="38" t="s">
        <v>62</v>
      </c>
      <c r="AT294" s="38" t="s">
        <v>2212</v>
      </c>
      <c r="AU294" s="38" t="s">
        <v>2591</v>
      </c>
      <c r="AV294" s="38" t="s">
        <v>2213</v>
      </c>
      <c r="AW294" s="38" t="s">
        <v>61</v>
      </c>
      <c r="AX294" s="38" t="s">
        <v>63</v>
      </c>
      <c r="AY294" s="39" t="s">
        <v>3713</v>
      </c>
      <c r="AZ294" s="38" t="s">
        <v>3714</v>
      </c>
      <c r="BA294" s="39" t="s">
        <v>3714</v>
      </c>
      <c r="BB294" s="38" t="s">
        <v>196</v>
      </c>
      <c r="BC294" s="38" t="s">
        <v>197</v>
      </c>
      <c r="BD294" s="38" t="s">
        <v>94</v>
      </c>
      <c r="BE294" s="38" t="s">
        <v>407</v>
      </c>
      <c r="BF294" s="38" t="s">
        <v>64</v>
      </c>
      <c r="BG294" s="38" t="s">
        <v>61</v>
      </c>
      <c r="BH294" s="38" t="s">
        <v>648</v>
      </c>
    </row>
    <row r="295" spans="2:60" x14ac:dyDescent="0.3">
      <c r="B295" s="55">
        <f t="shared" si="82"/>
        <v>291</v>
      </c>
      <c r="C295" s="55" t="str">
        <f t="shared" si="83"/>
        <v>NRT</v>
      </c>
      <c r="D295" s="55" t="str">
        <f t="shared" si="80"/>
        <v>2025-09-10</v>
      </c>
      <c r="E295" s="55" t="str">
        <f t="shared" si="90"/>
        <v>82020038093</v>
      </c>
      <c r="F295" s="55" t="str">
        <f t="shared" si="91"/>
        <v>PJP022700795</v>
      </c>
      <c r="G295" s="53" t="str">
        <f t="shared" si="92"/>
        <v>윤민정</v>
      </c>
      <c r="H295" s="53" t="str">
        <f t="shared" si="93"/>
        <v>간이(Simple)</v>
      </c>
      <c r="I295" s="62">
        <f t="shared" si="94"/>
        <v>194.3</v>
      </c>
      <c r="J295" s="53" t="str">
        <f t="shared" si="84"/>
        <v>WUS CORPORATION (BRCH USA)</v>
      </c>
      <c r="K295" s="55">
        <f t="shared" si="95"/>
        <v>1</v>
      </c>
      <c r="L295" s="54">
        <f t="shared" si="96"/>
        <v>4.75</v>
      </c>
      <c r="M295" s="54">
        <f t="shared" si="97"/>
        <v>23.6</v>
      </c>
      <c r="N295" s="54">
        <f t="shared" si="98"/>
        <v>24</v>
      </c>
      <c r="O295" s="54">
        <f t="shared" si="85"/>
        <v>5</v>
      </c>
      <c r="P295" s="55" t="str">
        <f t="shared" si="86"/>
        <v>516272837076</v>
      </c>
      <c r="Q295" s="70">
        <f t="shared" si="87"/>
        <v>15600</v>
      </c>
      <c r="R295" s="58">
        <v>0</v>
      </c>
      <c r="S295" s="57">
        <f t="shared" si="81"/>
        <v>0</v>
      </c>
      <c r="T295" s="58">
        <v>0</v>
      </c>
      <c r="U295" s="58">
        <f>(IF(VLOOKUP(VLOOKUP(AN295,MAPPING!$B$16:$D$21,2,1),MAPPING!$C$16:$E$21,2,0)=7000,0,VLOOKUP(VLOOKUP(AN295,MAPPING!$B$16:$D$21,2,1),MAPPING!$C$16:$E$21,2,0)))</f>
        <v>0</v>
      </c>
      <c r="V295" s="58">
        <f>(K295*VLOOKUP(N295/K295,MAPPING!$B$23:$D$30,3,10))</f>
        <v>11000</v>
      </c>
      <c r="W295" s="58">
        <f t="shared" si="88"/>
        <v>0</v>
      </c>
      <c r="X295" s="58">
        <f t="shared" si="89"/>
        <v>26600</v>
      </c>
      <c r="Y295" s="116">
        <f>ROUND(SUM(Q295:W295)/INVOICE!$I$5,2)</f>
        <v>19.079999999999998</v>
      </c>
      <c r="AA295" s="38" t="s">
        <v>3413</v>
      </c>
      <c r="AB295" s="38" t="s">
        <v>93</v>
      </c>
      <c r="AC295" s="38" t="s">
        <v>3414</v>
      </c>
      <c r="AD295" s="38" t="s">
        <v>3715</v>
      </c>
      <c r="AE295" s="38" t="s">
        <v>3716</v>
      </c>
      <c r="AF295" s="38" t="s">
        <v>3717</v>
      </c>
      <c r="AG295" s="38" t="s">
        <v>514</v>
      </c>
      <c r="AH295" s="38" t="s">
        <v>61</v>
      </c>
      <c r="AI295" s="38">
        <v>1</v>
      </c>
      <c r="AJ295" s="38">
        <v>4.75</v>
      </c>
      <c r="AK295" s="38">
        <v>23.6</v>
      </c>
      <c r="AL295" s="38">
        <v>24</v>
      </c>
      <c r="AM295" s="38" t="s">
        <v>65</v>
      </c>
      <c r="AN295" s="38">
        <v>194.3</v>
      </c>
      <c r="AO295" s="38" t="s">
        <v>62</v>
      </c>
      <c r="AP295" s="38" t="s">
        <v>62</v>
      </c>
      <c r="AQ295" s="38" t="s">
        <v>62</v>
      </c>
      <c r="AR295" s="38" t="s">
        <v>62</v>
      </c>
      <c r="AS295" s="38" t="s">
        <v>62</v>
      </c>
      <c r="AT295" s="38" t="s">
        <v>2212</v>
      </c>
      <c r="AU295" s="38" t="s">
        <v>2591</v>
      </c>
      <c r="AV295" s="38" t="s">
        <v>2213</v>
      </c>
      <c r="AW295" s="38" t="s">
        <v>61</v>
      </c>
      <c r="AX295" s="38" t="s">
        <v>63</v>
      </c>
      <c r="AY295" s="39" t="s">
        <v>3718</v>
      </c>
      <c r="AZ295" s="38" t="s">
        <v>3719</v>
      </c>
      <c r="BA295" s="39" t="s">
        <v>3719</v>
      </c>
      <c r="BB295" s="38" t="s">
        <v>196</v>
      </c>
      <c r="BC295" s="38" t="s">
        <v>197</v>
      </c>
      <c r="BD295" s="38" t="s">
        <v>94</v>
      </c>
      <c r="BE295" s="38" t="s">
        <v>407</v>
      </c>
      <c r="BF295" s="38" t="s">
        <v>64</v>
      </c>
      <c r="BG295" s="38" t="s">
        <v>61</v>
      </c>
      <c r="BH295" s="38" t="s">
        <v>648</v>
      </c>
    </row>
    <row r="296" spans="2:60" x14ac:dyDescent="0.3">
      <c r="B296" s="55">
        <f t="shared" si="82"/>
        <v>292</v>
      </c>
      <c r="C296" s="55" t="str">
        <f t="shared" si="83"/>
        <v>NRT</v>
      </c>
      <c r="D296" s="55" t="str">
        <f t="shared" si="80"/>
        <v>2025-09-11</v>
      </c>
      <c r="E296" s="55" t="str">
        <f t="shared" si="90"/>
        <v>82020038104</v>
      </c>
      <c r="F296" s="55" t="str">
        <f t="shared" si="91"/>
        <v>PJP029496271</v>
      </c>
      <c r="G296" s="53" t="str">
        <f t="shared" si="92"/>
        <v>허승호</v>
      </c>
      <c r="H296" s="53" t="str">
        <f t="shared" si="93"/>
        <v>목록(Manifest)</v>
      </c>
      <c r="I296" s="62">
        <f t="shared" si="94"/>
        <v>76.16</v>
      </c>
      <c r="J296" s="53" t="str">
        <f t="shared" si="84"/>
        <v>BRCH USA_JAVIS</v>
      </c>
      <c r="K296" s="55">
        <f t="shared" si="95"/>
        <v>1</v>
      </c>
      <c r="L296" s="54">
        <f t="shared" si="96"/>
        <v>1</v>
      </c>
      <c r="M296" s="54">
        <f t="shared" si="97"/>
        <v>1.7</v>
      </c>
      <c r="N296" s="54">
        <f t="shared" si="98"/>
        <v>1.7</v>
      </c>
      <c r="O296" s="54">
        <f t="shared" si="85"/>
        <v>1</v>
      </c>
      <c r="P296" s="55" t="str">
        <f t="shared" si="86"/>
        <v>516284381174</v>
      </c>
      <c r="Q296" s="70">
        <f t="shared" si="87"/>
        <v>7520</v>
      </c>
      <c r="R296" s="58">
        <v>0</v>
      </c>
      <c r="S296" s="57">
        <f t="shared" si="81"/>
        <v>0</v>
      </c>
      <c r="T296" s="58">
        <v>0</v>
      </c>
      <c r="U296" s="58">
        <f>(IF(VLOOKUP(VLOOKUP(AN296,MAPPING!$B$16:$D$21,2,1),MAPPING!$C$16:$E$21,2,0)=7000,0,VLOOKUP(VLOOKUP(AN296,MAPPING!$B$16:$D$21,2,1),MAPPING!$C$16:$E$21,2,0)))</f>
        <v>0</v>
      </c>
      <c r="V296" s="58">
        <f>(K296*VLOOKUP(N296/K296,MAPPING!$B$23:$D$30,3,10))</f>
        <v>0</v>
      </c>
      <c r="W296" s="58">
        <f t="shared" si="88"/>
        <v>0</v>
      </c>
      <c r="X296" s="58">
        <f t="shared" si="89"/>
        <v>7520</v>
      </c>
      <c r="Y296" s="116">
        <f>ROUND(SUM(Q296:W296)/INVOICE!$I$5,2)</f>
        <v>5.39</v>
      </c>
      <c r="AA296" s="38" t="s">
        <v>495</v>
      </c>
      <c r="AB296" s="38" t="s">
        <v>93</v>
      </c>
      <c r="AC296" s="38" t="s">
        <v>3720</v>
      </c>
      <c r="AD296" s="38" t="s">
        <v>3721</v>
      </c>
      <c r="AE296" s="38" t="s">
        <v>2063</v>
      </c>
      <c r="AF296" s="38" t="s">
        <v>2064</v>
      </c>
      <c r="AG296" s="38" t="s">
        <v>2065</v>
      </c>
      <c r="AH296" s="38" t="s">
        <v>61</v>
      </c>
      <c r="AI296" s="38">
        <v>1</v>
      </c>
      <c r="AJ296" s="38">
        <v>1</v>
      </c>
      <c r="AK296" s="38">
        <v>1.7</v>
      </c>
      <c r="AL296" s="38">
        <v>1.7</v>
      </c>
      <c r="AM296" s="38" t="s">
        <v>204</v>
      </c>
      <c r="AN296" s="38">
        <v>76.16</v>
      </c>
      <c r="AO296" s="38" t="s">
        <v>62</v>
      </c>
      <c r="AP296" s="38" t="s">
        <v>62</v>
      </c>
      <c r="AQ296" s="38" t="s">
        <v>62</v>
      </c>
      <c r="AR296" s="38" t="s">
        <v>62</v>
      </c>
      <c r="AS296" s="38" t="s">
        <v>62</v>
      </c>
      <c r="AT296" s="38" t="s">
        <v>1973</v>
      </c>
      <c r="AU296" s="38" t="s">
        <v>2604</v>
      </c>
      <c r="AV296" s="38" t="s">
        <v>2002</v>
      </c>
      <c r="AW296" s="38" t="s">
        <v>61</v>
      </c>
      <c r="AX296" s="38" t="s">
        <v>63</v>
      </c>
      <c r="AY296" s="39" t="s">
        <v>3722</v>
      </c>
      <c r="AZ296" s="38" t="s">
        <v>3723</v>
      </c>
      <c r="BA296" s="39" t="s">
        <v>3723</v>
      </c>
      <c r="BB296" s="38" t="s">
        <v>2434</v>
      </c>
      <c r="BC296" s="38" t="s">
        <v>197</v>
      </c>
      <c r="BD296" s="38" t="s">
        <v>94</v>
      </c>
      <c r="BE296" s="38" t="s">
        <v>1978</v>
      </c>
      <c r="BF296" s="38" t="s">
        <v>64</v>
      </c>
      <c r="BG296" s="38" t="s">
        <v>61</v>
      </c>
      <c r="BH296" s="38" t="s">
        <v>648</v>
      </c>
    </row>
    <row r="297" spans="2:60" x14ac:dyDescent="0.3">
      <c r="B297" s="55">
        <f t="shared" si="82"/>
        <v>293</v>
      </c>
      <c r="C297" s="55" t="str">
        <f t="shared" si="83"/>
        <v>NRT</v>
      </c>
      <c r="D297" s="55" t="str">
        <f t="shared" si="80"/>
        <v>2025-09-11</v>
      </c>
      <c r="E297" s="55" t="str">
        <f t="shared" si="90"/>
        <v>82020038104</v>
      </c>
      <c r="F297" s="55" t="str">
        <f t="shared" si="91"/>
        <v>PJP029496056</v>
      </c>
      <c r="G297" s="53" t="str">
        <f t="shared" si="92"/>
        <v>장철호</v>
      </c>
      <c r="H297" s="53" t="str">
        <f t="shared" si="93"/>
        <v>간이(Simple)</v>
      </c>
      <c r="I297" s="62">
        <f t="shared" si="94"/>
        <v>379.18</v>
      </c>
      <c r="J297" s="53" t="str">
        <f t="shared" si="84"/>
        <v>BRCH USA_JAVIS</v>
      </c>
      <c r="K297" s="55">
        <f t="shared" si="95"/>
        <v>1</v>
      </c>
      <c r="L297" s="54">
        <f t="shared" si="96"/>
        <v>2.35</v>
      </c>
      <c r="M297" s="54">
        <f t="shared" si="97"/>
        <v>4.4000000000000004</v>
      </c>
      <c r="N297" s="54">
        <f t="shared" si="98"/>
        <v>4.4000000000000004</v>
      </c>
      <c r="O297" s="54">
        <f t="shared" si="85"/>
        <v>2.5</v>
      </c>
      <c r="P297" s="55" t="str">
        <f t="shared" si="86"/>
        <v>516284379026</v>
      </c>
      <c r="Q297" s="70">
        <f t="shared" si="87"/>
        <v>10550</v>
      </c>
      <c r="R297" s="58">
        <v>0</v>
      </c>
      <c r="S297" s="57">
        <f t="shared" si="81"/>
        <v>0</v>
      </c>
      <c r="T297" s="58">
        <v>0</v>
      </c>
      <c r="U297" s="58">
        <f>(IF(VLOOKUP(VLOOKUP(AN297,MAPPING!$B$16:$D$21,2,1),MAPPING!$C$16:$E$21,2,0)=7000,0,VLOOKUP(VLOOKUP(AN297,MAPPING!$B$16:$D$21,2,1),MAPPING!$C$16:$E$21,2,0)))</f>
        <v>0</v>
      </c>
      <c r="V297" s="58">
        <f>(K297*VLOOKUP(N297/K297,MAPPING!$B$23:$D$30,3,10))</f>
        <v>500</v>
      </c>
      <c r="W297" s="58">
        <f t="shared" si="88"/>
        <v>0</v>
      </c>
      <c r="X297" s="58">
        <f t="shared" si="89"/>
        <v>11050</v>
      </c>
      <c r="Y297" s="116">
        <f>ROUND(SUM(Q297:W297)/INVOICE!$I$5,2)</f>
        <v>7.93</v>
      </c>
      <c r="AA297" s="38" t="s">
        <v>495</v>
      </c>
      <c r="AB297" s="38" t="s">
        <v>93</v>
      </c>
      <c r="AC297" s="38" t="s">
        <v>3720</v>
      </c>
      <c r="AD297" s="38" t="s">
        <v>3724</v>
      </c>
      <c r="AE297" s="38" t="s">
        <v>3725</v>
      </c>
      <c r="AF297" s="38" t="s">
        <v>3726</v>
      </c>
      <c r="AG297" s="38" t="s">
        <v>3727</v>
      </c>
      <c r="AH297" s="38" t="s">
        <v>156</v>
      </c>
      <c r="AI297" s="38">
        <v>1</v>
      </c>
      <c r="AJ297" s="38">
        <v>2.35</v>
      </c>
      <c r="AK297" s="38">
        <v>4.4000000000000004</v>
      </c>
      <c r="AL297" s="38">
        <v>4.4000000000000004</v>
      </c>
      <c r="AM297" s="38" t="s">
        <v>65</v>
      </c>
      <c r="AN297" s="38">
        <v>379.18</v>
      </c>
      <c r="AO297" s="38" t="s">
        <v>62</v>
      </c>
      <c r="AP297" s="38" t="s">
        <v>62</v>
      </c>
      <c r="AQ297" s="38" t="s">
        <v>62</v>
      </c>
      <c r="AR297" s="38" t="s">
        <v>62</v>
      </c>
      <c r="AS297" s="38" t="s">
        <v>62</v>
      </c>
      <c r="AT297" s="38" t="s">
        <v>1973</v>
      </c>
      <c r="AU297" s="38" t="s">
        <v>2604</v>
      </c>
      <c r="AV297" s="38" t="s">
        <v>2173</v>
      </c>
      <c r="AW297" s="38" t="s">
        <v>61</v>
      </c>
      <c r="AX297" s="38" t="s">
        <v>63</v>
      </c>
      <c r="AY297" s="39" t="s">
        <v>3728</v>
      </c>
      <c r="AZ297" s="38" t="s">
        <v>3729</v>
      </c>
      <c r="BA297" s="39" t="s">
        <v>3729</v>
      </c>
      <c r="BB297" s="38" t="s">
        <v>2434</v>
      </c>
      <c r="BC297" s="38" t="s">
        <v>197</v>
      </c>
      <c r="BD297" s="38" t="s">
        <v>94</v>
      </c>
      <c r="BE297" s="38" t="s">
        <v>1978</v>
      </c>
      <c r="BF297" s="38" t="s">
        <v>64</v>
      </c>
      <c r="BG297" s="38" t="s">
        <v>61</v>
      </c>
      <c r="BH297" s="38" t="s">
        <v>648</v>
      </c>
    </row>
    <row r="298" spans="2:60" x14ac:dyDescent="0.3">
      <c r="B298" s="55">
        <f t="shared" si="82"/>
        <v>294</v>
      </c>
      <c r="C298" s="55" t="str">
        <f t="shared" si="83"/>
        <v>NRT</v>
      </c>
      <c r="D298" s="55" t="str">
        <f t="shared" si="80"/>
        <v>2025-09-11</v>
      </c>
      <c r="E298" s="55" t="str">
        <f t="shared" si="90"/>
        <v>82020038104</v>
      </c>
      <c r="F298" s="55" t="str">
        <f t="shared" si="91"/>
        <v>PJP029496128</v>
      </c>
      <c r="G298" s="53" t="str">
        <f t="shared" si="92"/>
        <v>문예지</v>
      </c>
      <c r="H298" s="53" t="str">
        <f t="shared" si="93"/>
        <v>목록(Manifest)</v>
      </c>
      <c r="I298" s="62">
        <f t="shared" si="94"/>
        <v>98.49</v>
      </c>
      <c r="J298" s="53" t="str">
        <f t="shared" si="84"/>
        <v>BRCH USA_JAVIS</v>
      </c>
      <c r="K298" s="55">
        <f t="shared" si="95"/>
        <v>1</v>
      </c>
      <c r="L298" s="54">
        <f t="shared" si="96"/>
        <v>0.5</v>
      </c>
      <c r="M298" s="54">
        <f t="shared" si="97"/>
        <v>2.7</v>
      </c>
      <c r="N298" s="54">
        <f t="shared" si="98"/>
        <v>2.7</v>
      </c>
      <c r="O298" s="54">
        <f t="shared" si="85"/>
        <v>0.5</v>
      </c>
      <c r="P298" s="55" t="str">
        <f t="shared" si="86"/>
        <v>516284379741</v>
      </c>
      <c r="Q298" s="70">
        <f t="shared" si="87"/>
        <v>6510</v>
      </c>
      <c r="R298" s="58">
        <v>0</v>
      </c>
      <c r="S298" s="57">
        <f t="shared" si="81"/>
        <v>0</v>
      </c>
      <c r="T298" s="58">
        <v>0</v>
      </c>
      <c r="U298" s="58">
        <f>(IF(VLOOKUP(VLOOKUP(AN298,MAPPING!$B$16:$D$21,2,1),MAPPING!$C$16:$E$21,2,0)=7000,0,VLOOKUP(VLOOKUP(AN298,MAPPING!$B$16:$D$21,2,1),MAPPING!$C$16:$E$21,2,0)))</f>
        <v>0</v>
      </c>
      <c r="V298" s="58">
        <f>(K298*VLOOKUP(N298/K298,MAPPING!$B$23:$D$30,3,10))</f>
        <v>500</v>
      </c>
      <c r="W298" s="58">
        <f t="shared" si="88"/>
        <v>0</v>
      </c>
      <c r="X298" s="58">
        <f t="shared" si="89"/>
        <v>7010</v>
      </c>
      <c r="Y298" s="116">
        <f>ROUND(SUM(Q298:W298)/INVOICE!$I$5,2)</f>
        <v>5.03</v>
      </c>
      <c r="AA298" s="38" t="s">
        <v>495</v>
      </c>
      <c r="AB298" s="38" t="s">
        <v>93</v>
      </c>
      <c r="AC298" s="38" t="s">
        <v>3720</v>
      </c>
      <c r="AD298" s="38" t="s">
        <v>3730</v>
      </c>
      <c r="AE298" s="38" t="s">
        <v>3731</v>
      </c>
      <c r="AF298" s="38" t="s">
        <v>3732</v>
      </c>
      <c r="AG298" s="38" t="s">
        <v>3733</v>
      </c>
      <c r="AH298" s="38" t="s">
        <v>61</v>
      </c>
      <c r="AI298" s="38">
        <v>1</v>
      </c>
      <c r="AJ298" s="38">
        <v>0.5</v>
      </c>
      <c r="AK298" s="38">
        <v>2.7</v>
      </c>
      <c r="AL298" s="38">
        <v>2.7</v>
      </c>
      <c r="AM298" s="38" t="s">
        <v>204</v>
      </c>
      <c r="AN298" s="38">
        <v>98.49</v>
      </c>
      <c r="AO298" s="38" t="s">
        <v>62</v>
      </c>
      <c r="AP298" s="38" t="s">
        <v>62</v>
      </c>
      <c r="AQ298" s="38" t="s">
        <v>62</v>
      </c>
      <c r="AR298" s="38" t="s">
        <v>62</v>
      </c>
      <c r="AS298" s="38" t="s">
        <v>62</v>
      </c>
      <c r="AT298" s="38" t="s">
        <v>1973</v>
      </c>
      <c r="AU298" s="38" t="s">
        <v>2604</v>
      </c>
      <c r="AV298" s="38" t="s">
        <v>2637</v>
      </c>
      <c r="AW298" s="38" t="s">
        <v>61</v>
      </c>
      <c r="AX298" s="38" t="s">
        <v>63</v>
      </c>
      <c r="AY298" s="39" t="s">
        <v>3734</v>
      </c>
      <c r="AZ298" s="38" t="s">
        <v>3735</v>
      </c>
      <c r="BA298" s="39" t="s">
        <v>3735</v>
      </c>
      <c r="BB298" s="38" t="s">
        <v>2434</v>
      </c>
      <c r="BC298" s="38" t="s">
        <v>197</v>
      </c>
      <c r="BD298" s="38" t="s">
        <v>94</v>
      </c>
      <c r="BE298" s="38" t="s">
        <v>1978</v>
      </c>
      <c r="BF298" s="38" t="s">
        <v>64</v>
      </c>
      <c r="BG298" s="38" t="s">
        <v>61</v>
      </c>
      <c r="BH298" s="38" t="s">
        <v>648</v>
      </c>
    </row>
    <row r="299" spans="2:60" x14ac:dyDescent="0.3">
      <c r="B299" s="55">
        <f t="shared" si="82"/>
        <v>295</v>
      </c>
      <c r="C299" s="55" t="str">
        <f t="shared" si="83"/>
        <v>NRT</v>
      </c>
      <c r="D299" s="55" t="str">
        <f t="shared" si="80"/>
        <v>2025-09-11</v>
      </c>
      <c r="E299" s="55" t="str">
        <f t="shared" si="90"/>
        <v>82020038104</v>
      </c>
      <c r="F299" s="55" t="str">
        <f t="shared" si="91"/>
        <v>PJP029496290</v>
      </c>
      <c r="G299" s="53" t="str">
        <f t="shared" si="92"/>
        <v>남승완</v>
      </c>
      <c r="H299" s="53" t="str">
        <f t="shared" si="93"/>
        <v>목록(Manifest)</v>
      </c>
      <c r="I299" s="62">
        <f t="shared" si="94"/>
        <v>140.97</v>
      </c>
      <c r="J299" s="53" t="str">
        <f t="shared" si="84"/>
        <v>BRCH USA_JAVIS</v>
      </c>
      <c r="K299" s="55">
        <f t="shared" si="95"/>
        <v>1</v>
      </c>
      <c r="L299" s="54">
        <f t="shared" si="96"/>
        <v>0.7</v>
      </c>
      <c r="M299" s="54">
        <f t="shared" si="97"/>
        <v>2.6</v>
      </c>
      <c r="N299" s="54">
        <f t="shared" si="98"/>
        <v>2.6</v>
      </c>
      <c r="O299" s="54">
        <f t="shared" si="85"/>
        <v>1</v>
      </c>
      <c r="P299" s="55" t="str">
        <f t="shared" si="86"/>
        <v>516284381362</v>
      </c>
      <c r="Q299" s="70">
        <f t="shared" si="87"/>
        <v>7520</v>
      </c>
      <c r="R299" s="58">
        <v>0</v>
      </c>
      <c r="S299" s="57">
        <f t="shared" si="81"/>
        <v>0</v>
      </c>
      <c r="T299" s="58">
        <v>0</v>
      </c>
      <c r="U299" s="58">
        <f>(IF(VLOOKUP(VLOOKUP(AN299,MAPPING!$B$16:$D$21,2,1),MAPPING!$C$16:$E$21,2,0)=7000,0,VLOOKUP(VLOOKUP(AN299,MAPPING!$B$16:$D$21,2,1),MAPPING!$C$16:$E$21,2,0)))</f>
        <v>0</v>
      </c>
      <c r="V299" s="58">
        <f>(K299*VLOOKUP(N299/K299,MAPPING!$B$23:$D$30,3,10))</f>
        <v>500</v>
      </c>
      <c r="W299" s="58">
        <f t="shared" si="88"/>
        <v>0</v>
      </c>
      <c r="X299" s="58">
        <f t="shared" si="89"/>
        <v>8020</v>
      </c>
      <c r="Y299" s="116">
        <f>ROUND(SUM(Q299:W299)/INVOICE!$I$5,2)</f>
        <v>5.75</v>
      </c>
      <c r="AA299" s="38" t="s">
        <v>495</v>
      </c>
      <c r="AB299" s="38" t="s">
        <v>93</v>
      </c>
      <c r="AC299" s="38" t="s">
        <v>3720</v>
      </c>
      <c r="AD299" s="38" t="s">
        <v>3736</v>
      </c>
      <c r="AE299" s="38" t="s">
        <v>3737</v>
      </c>
      <c r="AF299" s="38" t="s">
        <v>3738</v>
      </c>
      <c r="AG299" s="38" t="s">
        <v>3739</v>
      </c>
      <c r="AH299" s="38" t="s">
        <v>61</v>
      </c>
      <c r="AI299" s="38">
        <v>1</v>
      </c>
      <c r="AJ299" s="38">
        <v>0.7</v>
      </c>
      <c r="AK299" s="38">
        <v>2.6</v>
      </c>
      <c r="AL299" s="38">
        <v>2.6</v>
      </c>
      <c r="AM299" s="38" t="s">
        <v>204</v>
      </c>
      <c r="AN299" s="38">
        <v>140.97</v>
      </c>
      <c r="AO299" s="38" t="s">
        <v>62</v>
      </c>
      <c r="AP299" s="38" t="s">
        <v>62</v>
      </c>
      <c r="AQ299" s="38" t="s">
        <v>62</v>
      </c>
      <c r="AR299" s="38" t="s">
        <v>62</v>
      </c>
      <c r="AS299" s="38" t="s">
        <v>62</v>
      </c>
      <c r="AT299" s="38" t="s">
        <v>1973</v>
      </c>
      <c r="AU299" s="38" t="s">
        <v>2604</v>
      </c>
      <c r="AV299" s="38" t="s">
        <v>2637</v>
      </c>
      <c r="AW299" s="38" t="s">
        <v>61</v>
      </c>
      <c r="AX299" s="38" t="s">
        <v>63</v>
      </c>
      <c r="AY299" s="39" t="s">
        <v>3740</v>
      </c>
      <c r="AZ299" s="38" t="s">
        <v>3741</v>
      </c>
      <c r="BA299" s="39" t="s">
        <v>3741</v>
      </c>
      <c r="BB299" s="38" t="s">
        <v>2434</v>
      </c>
      <c r="BC299" s="38" t="s">
        <v>197</v>
      </c>
      <c r="BD299" s="38" t="s">
        <v>94</v>
      </c>
      <c r="BE299" s="38" t="s">
        <v>1978</v>
      </c>
      <c r="BF299" s="38" t="s">
        <v>64</v>
      </c>
      <c r="BG299" s="38" t="s">
        <v>61</v>
      </c>
      <c r="BH299" s="38" t="s">
        <v>648</v>
      </c>
    </row>
    <row r="300" spans="2:60" x14ac:dyDescent="0.3">
      <c r="B300" s="55">
        <f t="shared" si="82"/>
        <v>296</v>
      </c>
      <c r="C300" s="55" t="str">
        <f t="shared" si="83"/>
        <v>NRT</v>
      </c>
      <c r="D300" s="55" t="str">
        <f t="shared" si="80"/>
        <v>2025-09-11</v>
      </c>
      <c r="E300" s="55" t="str">
        <f t="shared" si="90"/>
        <v>82020038104</v>
      </c>
      <c r="F300" s="55" t="str">
        <f t="shared" si="91"/>
        <v>PJP029496147</v>
      </c>
      <c r="G300" s="53" t="str">
        <f t="shared" si="92"/>
        <v>박현성</v>
      </c>
      <c r="H300" s="53" t="str">
        <f t="shared" si="93"/>
        <v>일반(목록배제,Normal-Manifest Exception)</v>
      </c>
      <c r="I300" s="62">
        <f t="shared" si="94"/>
        <v>11.73</v>
      </c>
      <c r="J300" s="53" t="str">
        <f t="shared" si="84"/>
        <v>BRCH USA_JAVIS</v>
      </c>
      <c r="K300" s="55">
        <f t="shared" si="95"/>
        <v>1</v>
      </c>
      <c r="L300" s="54">
        <f t="shared" si="96"/>
        <v>0.3</v>
      </c>
      <c r="M300" s="54">
        <f t="shared" si="97"/>
        <v>0.8</v>
      </c>
      <c r="N300" s="54">
        <f t="shared" si="98"/>
        <v>0.8</v>
      </c>
      <c r="O300" s="54">
        <f t="shared" si="85"/>
        <v>0.5</v>
      </c>
      <c r="P300" s="55" t="str">
        <f t="shared" si="86"/>
        <v>516284379936</v>
      </c>
      <c r="Q300" s="70">
        <f t="shared" si="87"/>
        <v>6510</v>
      </c>
      <c r="R300" s="58">
        <v>0</v>
      </c>
      <c r="S300" s="57">
        <f t="shared" si="81"/>
        <v>0</v>
      </c>
      <c r="T300" s="58">
        <v>0</v>
      </c>
      <c r="U300" s="58">
        <f>(IF(VLOOKUP(VLOOKUP(AN300,MAPPING!$B$16:$D$21,2,1),MAPPING!$C$16:$E$21,2,0)=7000,0,VLOOKUP(VLOOKUP(AN300,MAPPING!$B$16:$D$21,2,1),MAPPING!$C$16:$E$21,2,0)))</f>
        <v>0</v>
      </c>
      <c r="V300" s="58">
        <f>(K300*VLOOKUP(N300/K300,MAPPING!$B$23:$D$30,3,10))</f>
        <v>0</v>
      </c>
      <c r="W300" s="58">
        <f t="shared" si="88"/>
        <v>0</v>
      </c>
      <c r="X300" s="58">
        <f t="shared" si="89"/>
        <v>6510</v>
      </c>
      <c r="Y300" s="116">
        <f>ROUND(SUM(Q300:W300)/INVOICE!$I$5,2)</f>
        <v>4.67</v>
      </c>
      <c r="AA300" s="38" t="s">
        <v>495</v>
      </c>
      <c r="AB300" s="38" t="s">
        <v>93</v>
      </c>
      <c r="AC300" s="38" t="s">
        <v>3720</v>
      </c>
      <c r="AD300" s="38" t="s">
        <v>3742</v>
      </c>
      <c r="AE300" s="38" t="s">
        <v>3743</v>
      </c>
      <c r="AF300" s="38" t="s">
        <v>3744</v>
      </c>
      <c r="AG300" s="38" t="s">
        <v>3745</v>
      </c>
      <c r="AH300" s="38" t="s">
        <v>61</v>
      </c>
      <c r="AI300" s="38">
        <v>1</v>
      </c>
      <c r="AJ300" s="38">
        <v>0.3</v>
      </c>
      <c r="AK300" s="38">
        <v>0.8</v>
      </c>
      <c r="AL300" s="38">
        <v>0.8</v>
      </c>
      <c r="AM300" s="38" t="s">
        <v>66</v>
      </c>
      <c r="AN300" s="38">
        <v>11.73</v>
      </c>
      <c r="AO300" s="38" t="s">
        <v>62</v>
      </c>
      <c r="AP300" s="38" t="s">
        <v>62</v>
      </c>
      <c r="AQ300" s="38" t="s">
        <v>62</v>
      </c>
      <c r="AR300" s="38" t="s">
        <v>62</v>
      </c>
      <c r="AS300" s="38" t="s">
        <v>62</v>
      </c>
      <c r="AT300" s="38" t="s">
        <v>1973</v>
      </c>
      <c r="AU300" s="38" t="s">
        <v>2604</v>
      </c>
      <c r="AV300" s="38" t="s">
        <v>2002</v>
      </c>
      <c r="AW300" s="38" t="s">
        <v>61</v>
      </c>
      <c r="AX300" s="38" t="s">
        <v>63</v>
      </c>
      <c r="AY300" s="39" t="s">
        <v>3746</v>
      </c>
      <c r="AZ300" s="38" t="s">
        <v>3747</v>
      </c>
      <c r="BA300" s="39" t="s">
        <v>3747</v>
      </c>
      <c r="BB300" s="38" t="s">
        <v>2434</v>
      </c>
      <c r="BC300" s="38" t="s">
        <v>197</v>
      </c>
      <c r="BD300" s="38" t="s">
        <v>94</v>
      </c>
      <c r="BE300" s="38" t="s">
        <v>1978</v>
      </c>
      <c r="BF300" s="38" t="s">
        <v>64</v>
      </c>
      <c r="BG300" s="38" t="s">
        <v>61</v>
      </c>
      <c r="BH300" s="38" t="s">
        <v>648</v>
      </c>
    </row>
    <row r="301" spans="2:60" x14ac:dyDescent="0.3">
      <c r="B301" s="55">
        <f t="shared" si="82"/>
        <v>297</v>
      </c>
      <c r="C301" s="55" t="str">
        <f t="shared" si="83"/>
        <v>NRT</v>
      </c>
      <c r="D301" s="55" t="str">
        <f t="shared" si="80"/>
        <v>2025-09-11</v>
      </c>
      <c r="E301" s="55" t="str">
        <f t="shared" si="90"/>
        <v>82020038104</v>
      </c>
      <c r="F301" s="55" t="str">
        <f t="shared" si="91"/>
        <v>PJP029496337</v>
      </c>
      <c r="G301" s="53" t="str">
        <f t="shared" si="92"/>
        <v>이보배</v>
      </c>
      <c r="H301" s="53" t="str">
        <f t="shared" si="93"/>
        <v>목록(Manifest)</v>
      </c>
      <c r="I301" s="62">
        <f t="shared" si="94"/>
        <v>81.99</v>
      </c>
      <c r="J301" s="53" t="str">
        <f t="shared" si="84"/>
        <v>BRCH USA_JAVIS</v>
      </c>
      <c r="K301" s="55">
        <f t="shared" si="95"/>
        <v>1</v>
      </c>
      <c r="L301" s="54">
        <f t="shared" si="96"/>
        <v>0.85</v>
      </c>
      <c r="M301" s="54">
        <f t="shared" si="97"/>
        <v>1.6</v>
      </c>
      <c r="N301" s="54">
        <f t="shared" si="98"/>
        <v>1.6</v>
      </c>
      <c r="O301" s="54">
        <f t="shared" si="85"/>
        <v>1</v>
      </c>
      <c r="P301" s="55" t="str">
        <f t="shared" si="86"/>
        <v>516284381830</v>
      </c>
      <c r="Q301" s="70">
        <f t="shared" si="87"/>
        <v>7520</v>
      </c>
      <c r="R301" s="58">
        <v>0</v>
      </c>
      <c r="S301" s="57">
        <f t="shared" si="81"/>
        <v>0</v>
      </c>
      <c r="T301" s="58">
        <v>0</v>
      </c>
      <c r="U301" s="58">
        <f>(IF(VLOOKUP(VLOOKUP(AN301,MAPPING!$B$16:$D$21,2,1),MAPPING!$C$16:$E$21,2,0)=7000,0,VLOOKUP(VLOOKUP(AN301,MAPPING!$B$16:$D$21,2,1),MAPPING!$C$16:$E$21,2,0)))</f>
        <v>0</v>
      </c>
      <c r="V301" s="58">
        <f>(K301*VLOOKUP(N301/K301,MAPPING!$B$23:$D$30,3,10))</f>
        <v>0</v>
      </c>
      <c r="W301" s="58">
        <f t="shared" si="88"/>
        <v>0</v>
      </c>
      <c r="X301" s="58">
        <f t="shared" si="89"/>
        <v>7520</v>
      </c>
      <c r="Y301" s="116">
        <f>ROUND(SUM(Q301:W301)/INVOICE!$I$5,2)</f>
        <v>5.39</v>
      </c>
      <c r="AA301" s="38" t="s">
        <v>495</v>
      </c>
      <c r="AB301" s="38" t="s">
        <v>93</v>
      </c>
      <c r="AC301" s="38" t="s">
        <v>3720</v>
      </c>
      <c r="AD301" s="38" t="s">
        <v>3748</v>
      </c>
      <c r="AE301" s="38" t="s">
        <v>3749</v>
      </c>
      <c r="AF301" s="38" t="s">
        <v>3750</v>
      </c>
      <c r="AG301" s="38" t="s">
        <v>3751</v>
      </c>
      <c r="AH301" s="38" t="s">
        <v>61</v>
      </c>
      <c r="AI301" s="38">
        <v>1</v>
      </c>
      <c r="AJ301" s="38">
        <v>0.85</v>
      </c>
      <c r="AK301" s="38">
        <v>1.6</v>
      </c>
      <c r="AL301" s="38">
        <v>1.6</v>
      </c>
      <c r="AM301" s="38" t="s">
        <v>204</v>
      </c>
      <c r="AN301" s="38">
        <v>81.99</v>
      </c>
      <c r="AO301" s="38" t="s">
        <v>62</v>
      </c>
      <c r="AP301" s="38" t="s">
        <v>62</v>
      </c>
      <c r="AQ301" s="38" t="s">
        <v>62</v>
      </c>
      <c r="AR301" s="38" t="s">
        <v>62</v>
      </c>
      <c r="AS301" s="38" t="s">
        <v>62</v>
      </c>
      <c r="AT301" s="38" t="s">
        <v>1973</v>
      </c>
      <c r="AU301" s="38" t="s">
        <v>2604</v>
      </c>
      <c r="AV301" s="38" t="s">
        <v>2052</v>
      </c>
      <c r="AW301" s="38" t="s">
        <v>61</v>
      </c>
      <c r="AX301" s="38" t="s">
        <v>63</v>
      </c>
      <c r="AY301" s="39" t="s">
        <v>3752</v>
      </c>
      <c r="AZ301" s="38" t="s">
        <v>3753</v>
      </c>
      <c r="BA301" s="39" t="s">
        <v>3753</v>
      </c>
      <c r="BB301" s="38" t="s">
        <v>2434</v>
      </c>
      <c r="BC301" s="38" t="s">
        <v>197</v>
      </c>
      <c r="BD301" s="38" t="s">
        <v>94</v>
      </c>
      <c r="BE301" s="38" t="s">
        <v>1978</v>
      </c>
      <c r="BF301" s="38" t="s">
        <v>64</v>
      </c>
      <c r="BG301" s="38" t="s">
        <v>61</v>
      </c>
      <c r="BH301" s="38" t="s">
        <v>648</v>
      </c>
    </row>
    <row r="302" spans="2:60" x14ac:dyDescent="0.3">
      <c r="B302" s="55">
        <f t="shared" si="82"/>
        <v>298</v>
      </c>
      <c r="C302" s="55" t="str">
        <f t="shared" si="83"/>
        <v>NRT</v>
      </c>
      <c r="D302" s="55" t="str">
        <f t="shared" si="80"/>
        <v>2025-09-11</v>
      </c>
      <c r="E302" s="55" t="str">
        <f t="shared" si="90"/>
        <v>82020038104</v>
      </c>
      <c r="F302" s="55" t="str">
        <f t="shared" si="91"/>
        <v>PJP029496245</v>
      </c>
      <c r="G302" s="53" t="str">
        <f t="shared" si="92"/>
        <v>권용철</v>
      </c>
      <c r="H302" s="53" t="str">
        <f t="shared" si="93"/>
        <v>일반(목록배제,Normal-Manifest Exception)</v>
      </c>
      <c r="I302" s="62">
        <f t="shared" si="94"/>
        <v>118.86</v>
      </c>
      <c r="J302" s="53" t="str">
        <f t="shared" si="84"/>
        <v>BRCH USA_JAVIS</v>
      </c>
      <c r="K302" s="55">
        <f t="shared" si="95"/>
        <v>1</v>
      </c>
      <c r="L302" s="54">
        <f t="shared" si="96"/>
        <v>2.65</v>
      </c>
      <c r="M302" s="54">
        <f t="shared" si="97"/>
        <v>4.9000000000000004</v>
      </c>
      <c r="N302" s="54">
        <f t="shared" si="98"/>
        <v>4.9000000000000004</v>
      </c>
      <c r="O302" s="54">
        <f t="shared" si="85"/>
        <v>3</v>
      </c>
      <c r="P302" s="55" t="str">
        <f t="shared" si="86"/>
        <v>516284380916</v>
      </c>
      <c r="Q302" s="70">
        <f t="shared" si="87"/>
        <v>11560</v>
      </c>
      <c r="R302" s="58">
        <v>0</v>
      </c>
      <c r="S302" s="57">
        <f t="shared" si="81"/>
        <v>0</v>
      </c>
      <c r="T302" s="58">
        <v>0</v>
      </c>
      <c r="U302" s="58">
        <f>(IF(VLOOKUP(VLOOKUP(AN302,MAPPING!$B$16:$D$21,2,1),MAPPING!$C$16:$E$21,2,0)=7000,0,VLOOKUP(VLOOKUP(AN302,MAPPING!$B$16:$D$21,2,1),MAPPING!$C$16:$E$21,2,0)))</f>
        <v>0</v>
      </c>
      <c r="V302" s="58">
        <f>(K302*VLOOKUP(N302/K302,MAPPING!$B$23:$D$30,3,10))</f>
        <v>500</v>
      </c>
      <c r="W302" s="58">
        <f t="shared" si="88"/>
        <v>0</v>
      </c>
      <c r="X302" s="58">
        <f t="shared" si="89"/>
        <v>12060</v>
      </c>
      <c r="Y302" s="116">
        <f>ROUND(SUM(Q302:W302)/INVOICE!$I$5,2)</f>
        <v>8.65</v>
      </c>
      <c r="AA302" s="38" t="s">
        <v>495</v>
      </c>
      <c r="AB302" s="38" t="s">
        <v>93</v>
      </c>
      <c r="AC302" s="38" t="s">
        <v>3720</v>
      </c>
      <c r="AD302" s="38" t="s">
        <v>3754</v>
      </c>
      <c r="AE302" s="38" t="s">
        <v>3755</v>
      </c>
      <c r="AF302" s="38" t="s">
        <v>3756</v>
      </c>
      <c r="AG302" s="38" t="s">
        <v>3757</v>
      </c>
      <c r="AH302" s="38" t="s">
        <v>3758</v>
      </c>
      <c r="AI302" s="38">
        <v>1</v>
      </c>
      <c r="AJ302" s="38">
        <v>2.65</v>
      </c>
      <c r="AK302" s="38">
        <v>4.9000000000000004</v>
      </c>
      <c r="AL302" s="38">
        <v>4.9000000000000004</v>
      </c>
      <c r="AM302" s="38" t="s">
        <v>66</v>
      </c>
      <c r="AN302" s="38">
        <v>118.86</v>
      </c>
      <c r="AO302" s="38" t="s">
        <v>62</v>
      </c>
      <c r="AP302" s="38" t="s">
        <v>62</v>
      </c>
      <c r="AQ302" s="38" t="s">
        <v>62</v>
      </c>
      <c r="AR302" s="38" t="s">
        <v>62</v>
      </c>
      <c r="AS302" s="38" t="s">
        <v>62</v>
      </c>
      <c r="AT302" s="38" t="s">
        <v>1973</v>
      </c>
      <c r="AU302" s="38" t="s">
        <v>2604</v>
      </c>
      <c r="AV302" s="38" t="s">
        <v>410</v>
      </c>
      <c r="AW302" s="38" t="s">
        <v>61</v>
      </c>
      <c r="AX302" s="38" t="s">
        <v>63</v>
      </c>
      <c r="AY302" s="39" t="s">
        <v>3759</v>
      </c>
      <c r="AZ302" s="38" t="s">
        <v>3760</v>
      </c>
      <c r="BA302" s="39" t="s">
        <v>3760</v>
      </c>
      <c r="BB302" s="38" t="s">
        <v>2434</v>
      </c>
      <c r="BC302" s="38" t="s">
        <v>197</v>
      </c>
      <c r="BD302" s="38" t="s">
        <v>94</v>
      </c>
      <c r="BE302" s="38" t="s">
        <v>1978</v>
      </c>
      <c r="BF302" s="38" t="s">
        <v>64</v>
      </c>
      <c r="BG302" s="38" t="s">
        <v>61</v>
      </c>
      <c r="BH302" s="38" t="s">
        <v>648</v>
      </c>
    </row>
    <row r="303" spans="2:60" x14ac:dyDescent="0.3">
      <c r="B303" s="55">
        <f t="shared" si="82"/>
        <v>299</v>
      </c>
      <c r="C303" s="55" t="str">
        <f t="shared" si="83"/>
        <v>NRT</v>
      </c>
      <c r="D303" s="55" t="str">
        <f t="shared" si="80"/>
        <v>2025-09-11</v>
      </c>
      <c r="E303" s="55" t="str">
        <f t="shared" si="90"/>
        <v>82020038104</v>
      </c>
      <c r="F303" s="55" t="str">
        <f t="shared" si="91"/>
        <v>PJP029495882</v>
      </c>
      <c r="G303" s="53" t="str">
        <f t="shared" si="92"/>
        <v>채용관</v>
      </c>
      <c r="H303" s="53" t="str">
        <f t="shared" si="93"/>
        <v>목록(Manifest)</v>
      </c>
      <c r="I303" s="62">
        <f t="shared" si="94"/>
        <v>38.58</v>
      </c>
      <c r="J303" s="53" t="str">
        <f t="shared" si="84"/>
        <v>BRCH USA_JAVIS</v>
      </c>
      <c r="K303" s="55">
        <f t="shared" si="95"/>
        <v>1</v>
      </c>
      <c r="L303" s="54">
        <f t="shared" si="96"/>
        <v>1.05</v>
      </c>
      <c r="M303" s="54">
        <f t="shared" si="97"/>
        <v>2.7</v>
      </c>
      <c r="N303" s="54">
        <f t="shared" si="98"/>
        <v>2.7</v>
      </c>
      <c r="O303" s="54">
        <f t="shared" si="85"/>
        <v>1.5</v>
      </c>
      <c r="P303" s="55" t="str">
        <f t="shared" si="86"/>
        <v>516284377280</v>
      </c>
      <c r="Q303" s="70">
        <f t="shared" si="87"/>
        <v>8530</v>
      </c>
      <c r="R303" s="58">
        <v>0</v>
      </c>
      <c r="S303" s="57">
        <f t="shared" si="81"/>
        <v>0</v>
      </c>
      <c r="T303" s="58">
        <v>0</v>
      </c>
      <c r="U303" s="58">
        <f>(IF(VLOOKUP(VLOOKUP(AN303,MAPPING!$B$16:$D$21,2,1),MAPPING!$C$16:$E$21,2,0)=7000,0,VLOOKUP(VLOOKUP(AN303,MAPPING!$B$16:$D$21,2,1),MAPPING!$C$16:$E$21,2,0)))</f>
        <v>0</v>
      </c>
      <c r="V303" s="58">
        <f>(K303*VLOOKUP(N303/K303,MAPPING!$B$23:$D$30,3,10))</f>
        <v>500</v>
      </c>
      <c r="W303" s="58">
        <f t="shared" si="88"/>
        <v>0</v>
      </c>
      <c r="X303" s="58">
        <f t="shared" si="89"/>
        <v>9030</v>
      </c>
      <c r="Y303" s="116">
        <f>ROUND(SUM(Q303:W303)/INVOICE!$I$5,2)</f>
        <v>6.48</v>
      </c>
      <c r="AA303" s="38" t="s">
        <v>495</v>
      </c>
      <c r="AB303" s="38" t="s">
        <v>93</v>
      </c>
      <c r="AC303" s="38" t="s">
        <v>3720</v>
      </c>
      <c r="AD303" s="38" t="s">
        <v>3761</v>
      </c>
      <c r="AE303" s="38" t="s">
        <v>3762</v>
      </c>
      <c r="AF303" s="38" t="s">
        <v>3763</v>
      </c>
      <c r="AG303" s="38" t="s">
        <v>3764</v>
      </c>
      <c r="AH303" s="38" t="s">
        <v>61</v>
      </c>
      <c r="AI303" s="38">
        <v>1</v>
      </c>
      <c r="AJ303" s="38">
        <v>1.05</v>
      </c>
      <c r="AK303" s="38">
        <v>2.7</v>
      </c>
      <c r="AL303" s="38">
        <v>2.7</v>
      </c>
      <c r="AM303" s="38" t="s">
        <v>204</v>
      </c>
      <c r="AN303" s="38">
        <v>38.58</v>
      </c>
      <c r="AO303" s="38" t="s">
        <v>62</v>
      </c>
      <c r="AP303" s="38" t="s">
        <v>62</v>
      </c>
      <c r="AQ303" s="38" t="s">
        <v>62</v>
      </c>
      <c r="AR303" s="38" t="s">
        <v>62</v>
      </c>
      <c r="AS303" s="38" t="s">
        <v>62</v>
      </c>
      <c r="AT303" s="38" t="s">
        <v>1973</v>
      </c>
      <c r="AU303" s="38" t="s">
        <v>2604</v>
      </c>
      <c r="AV303" s="38" t="s">
        <v>410</v>
      </c>
      <c r="AW303" s="38" t="s">
        <v>61</v>
      </c>
      <c r="AX303" s="38" t="s">
        <v>63</v>
      </c>
      <c r="AY303" s="39" t="s">
        <v>3765</v>
      </c>
      <c r="AZ303" s="38" t="s">
        <v>3766</v>
      </c>
      <c r="BA303" s="39" t="s">
        <v>3766</v>
      </c>
      <c r="BB303" s="38" t="s">
        <v>2434</v>
      </c>
      <c r="BC303" s="38" t="s">
        <v>197</v>
      </c>
      <c r="BD303" s="38" t="s">
        <v>94</v>
      </c>
      <c r="BE303" s="38" t="s">
        <v>1978</v>
      </c>
      <c r="BF303" s="38" t="s">
        <v>64</v>
      </c>
      <c r="BG303" s="38" t="s">
        <v>61</v>
      </c>
      <c r="BH303" s="38" t="s">
        <v>648</v>
      </c>
    </row>
    <row r="304" spans="2:60" x14ac:dyDescent="0.3">
      <c r="B304" s="55">
        <f t="shared" si="82"/>
        <v>300</v>
      </c>
      <c r="C304" s="55" t="str">
        <f t="shared" si="83"/>
        <v>NRT</v>
      </c>
      <c r="D304" s="55" t="str">
        <f t="shared" si="80"/>
        <v>2025-09-11</v>
      </c>
      <c r="E304" s="55" t="str">
        <f t="shared" si="90"/>
        <v>82020038104</v>
      </c>
      <c r="F304" s="55" t="str">
        <f t="shared" si="91"/>
        <v>PJP022700846</v>
      </c>
      <c r="G304" s="53" t="str">
        <f t="shared" si="92"/>
        <v>오모차랜드 일산점</v>
      </c>
      <c r="H304" s="53" t="str">
        <f t="shared" si="93"/>
        <v>간이(Simple)</v>
      </c>
      <c r="I304" s="62">
        <f t="shared" si="94"/>
        <v>285.2</v>
      </c>
      <c r="J304" s="53" t="str">
        <f t="shared" si="84"/>
        <v>BRCH USA_JAVIS</v>
      </c>
      <c r="K304" s="55">
        <f t="shared" si="95"/>
        <v>5</v>
      </c>
      <c r="L304" s="54">
        <f t="shared" si="96"/>
        <v>6.3</v>
      </c>
      <c r="M304" s="54">
        <f t="shared" si="97"/>
        <v>0.2</v>
      </c>
      <c r="N304" s="54">
        <f t="shared" si="98"/>
        <v>6.5</v>
      </c>
      <c r="O304" s="54">
        <f t="shared" si="85"/>
        <v>6.5</v>
      </c>
      <c r="P304" s="55" t="str">
        <f t="shared" si="86"/>
        <v>516272837581 (5)</v>
      </c>
      <c r="Q304" s="70">
        <f t="shared" si="87"/>
        <v>18630</v>
      </c>
      <c r="R304" s="58">
        <v>0</v>
      </c>
      <c r="S304" s="57">
        <f t="shared" si="81"/>
        <v>10000</v>
      </c>
      <c r="T304" s="58">
        <v>0</v>
      </c>
      <c r="U304" s="58">
        <f>(IF(VLOOKUP(VLOOKUP(AN304,MAPPING!$B$16:$D$21,2,1),MAPPING!$C$16:$E$21,2,0)=7000,0,VLOOKUP(VLOOKUP(AN304,MAPPING!$B$16:$D$21,2,1),MAPPING!$C$16:$E$21,2,0)))</f>
        <v>0</v>
      </c>
      <c r="V304" s="58">
        <f>(K304*VLOOKUP(N304/K304,MAPPING!$B$23:$D$30,3,10))</f>
        <v>0</v>
      </c>
      <c r="W304" s="58">
        <f t="shared" si="88"/>
        <v>0</v>
      </c>
      <c r="X304" s="58">
        <f t="shared" si="89"/>
        <v>28630</v>
      </c>
      <c r="Y304" s="116">
        <f>ROUND(SUM(Q304:W304)/INVOICE!$I$5,2)</f>
        <v>20.54</v>
      </c>
      <c r="AA304" s="38" t="s">
        <v>495</v>
      </c>
      <c r="AB304" s="38" t="s">
        <v>93</v>
      </c>
      <c r="AC304" s="38" t="s">
        <v>3720</v>
      </c>
      <c r="AD304" s="38" t="s">
        <v>3767</v>
      </c>
      <c r="AE304" s="38" t="s">
        <v>1980</v>
      </c>
      <c r="AF304" s="38" t="s">
        <v>1981</v>
      </c>
      <c r="AG304" s="38" t="s">
        <v>1982</v>
      </c>
      <c r="AH304" s="38" t="s">
        <v>156</v>
      </c>
      <c r="AI304" s="38">
        <v>5</v>
      </c>
      <c r="AJ304" s="38">
        <v>6.3</v>
      </c>
      <c r="AK304" s="38">
        <v>0.2</v>
      </c>
      <c r="AL304" s="38">
        <v>6.5</v>
      </c>
      <c r="AM304" s="38" t="s">
        <v>65</v>
      </c>
      <c r="AN304" s="38">
        <v>285.2</v>
      </c>
      <c r="AO304" s="38" t="s">
        <v>62</v>
      </c>
      <c r="AP304" s="38" t="s">
        <v>62</v>
      </c>
      <c r="AQ304" s="38" t="s">
        <v>62</v>
      </c>
      <c r="AR304" s="38" t="s">
        <v>62</v>
      </c>
      <c r="AS304" s="38" t="s">
        <v>62</v>
      </c>
      <c r="AT304" s="38" t="s">
        <v>1973</v>
      </c>
      <c r="AU304" s="38" t="s">
        <v>2604</v>
      </c>
      <c r="AV304" s="38" t="s">
        <v>1983</v>
      </c>
      <c r="AW304" s="38" t="s">
        <v>61</v>
      </c>
      <c r="AX304" s="38" t="s">
        <v>63</v>
      </c>
      <c r="AY304" s="39" t="s">
        <v>3768</v>
      </c>
      <c r="AZ304" s="38" t="s">
        <v>3769</v>
      </c>
      <c r="BA304" s="39" t="s">
        <v>3769</v>
      </c>
      <c r="BB304" s="38" t="s">
        <v>2434</v>
      </c>
      <c r="BC304" s="38" t="s">
        <v>197</v>
      </c>
      <c r="BD304" s="38" t="s">
        <v>94</v>
      </c>
      <c r="BE304" s="38" t="s">
        <v>1978</v>
      </c>
      <c r="BF304" s="38" t="s">
        <v>64</v>
      </c>
      <c r="BG304" s="38" t="s">
        <v>61</v>
      </c>
      <c r="BH304" s="38" t="s">
        <v>648</v>
      </c>
    </row>
    <row r="305" spans="2:60" x14ac:dyDescent="0.3">
      <c r="B305" s="55">
        <f t="shared" si="82"/>
        <v>301</v>
      </c>
      <c r="C305" s="55" t="str">
        <f t="shared" si="83"/>
        <v>NRT</v>
      </c>
      <c r="D305" s="55" t="str">
        <f t="shared" si="80"/>
        <v>2025-09-11</v>
      </c>
      <c r="E305" s="55" t="str">
        <f t="shared" si="90"/>
        <v>82020038104</v>
      </c>
      <c r="F305" s="55" t="str">
        <f t="shared" si="91"/>
        <v>PJP022700847</v>
      </c>
      <c r="G305" s="53" t="str">
        <f t="shared" si="92"/>
        <v>오모차랜드 일산점</v>
      </c>
      <c r="H305" s="53" t="str">
        <f t="shared" si="93"/>
        <v>간이(Simple)</v>
      </c>
      <c r="I305" s="62">
        <f t="shared" si="94"/>
        <v>312.85000000000002</v>
      </c>
      <c r="J305" s="53" t="str">
        <f t="shared" si="84"/>
        <v>BRCH USA_JAVIS</v>
      </c>
      <c r="K305" s="55">
        <f t="shared" si="95"/>
        <v>5</v>
      </c>
      <c r="L305" s="54">
        <f t="shared" si="96"/>
        <v>6.3</v>
      </c>
      <c r="M305" s="54">
        <f t="shared" si="97"/>
        <v>0.2</v>
      </c>
      <c r="N305" s="54">
        <f t="shared" si="98"/>
        <v>6.5</v>
      </c>
      <c r="O305" s="54">
        <f t="shared" si="85"/>
        <v>6.5</v>
      </c>
      <c r="P305" s="55" t="str">
        <f t="shared" si="86"/>
        <v>516272837636 (5)</v>
      </c>
      <c r="Q305" s="70">
        <f t="shared" si="87"/>
        <v>18630</v>
      </c>
      <c r="R305" s="58">
        <v>0</v>
      </c>
      <c r="S305" s="57">
        <f t="shared" si="81"/>
        <v>10000</v>
      </c>
      <c r="T305" s="58">
        <v>0</v>
      </c>
      <c r="U305" s="58">
        <f>(IF(VLOOKUP(VLOOKUP(AN305,MAPPING!$B$16:$D$21,2,1),MAPPING!$C$16:$E$21,2,0)=7000,0,VLOOKUP(VLOOKUP(AN305,MAPPING!$B$16:$D$21,2,1),MAPPING!$C$16:$E$21,2,0)))</f>
        <v>0</v>
      </c>
      <c r="V305" s="58">
        <f>(K305*VLOOKUP(N305/K305,MAPPING!$B$23:$D$30,3,10))</f>
        <v>0</v>
      </c>
      <c r="W305" s="58">
        <f t="shared" si="88"/>
        <v>0</v>
      </c>
      <c r="X305" s="58">
        <f t="shared" si="89"/>
        <v>28630</v>
      </c>
      <c r="Y305" s="116">
        <f>ROUND(SUM(Q305:W305)/INVOICE!$I$5,2)</f>
        <v>20.54</v>
      </c>
      <c r="AA305" s="38" t="s">
        <v>495</v>
      </c>
      <c r="AB305" s="38" t="s">
        <v>93</v>
      </c>
      <c r="AC305" s="38" t="s">
        <v>3720</v>
      </c>
      <c r="AD305" s="38" t="s">
        <v>3770</v>
      </c>
      <c r="AE305" s="38" t="s">
        <v>1980</v>
      </c>
      <c r="AF305" s="38" t="s">
        <v>1981</v>
      </c>
      <c r="AG305" s="38" t="s">
        <v>1982</v>
      </c>
      <c r="AH305" s="38" t="s">
        <v>156</v>
      </c>
      <c r="AI305" s="38">
        <v>5</v>
      </c>
      <c r="AJ305" s="38">
        <v>6.3</v>
      </c>
      <c r="AK305" s="38">
        <v>0.2</v>
      </c>
      <c r="AL305" s="38">
        <v>6.5</v>
      </c>
      <c r="AM305" s="38" t="s">
        <v>65</v>
      </c>
      <c r="AN305" s="38">
        <v>312.85000000000002</v>
      </c>
      <c r="AO305" s="38" t="s">
        <v>62</v>
      </c>
      <c r="AP305" s="38" t="s">
        <v>62</v>
      </c>
      <c r="AQ305" s="38" t="s">
        <v>62</v>
      </c>
      <c r="AR305" s="38" t="s">
        <v>62</v>
      </c>
      <c r="AS305" s="38" t="s">
        <v>62</v>
      </c>
      <c r="AT305" s="38" t="s">
        <v>1973</v>
      </c>
      <c r="AU305" s="38" t="s">
        <v>2604</v>
      </c>
      <c r="AV305" s="38" t="s">
        <v>1983</v>
      </c>
      <c r="AW305" s="38" t="s">
        <v>61</v>
      </c>
      <c r="AX305" s="38" t="s">
        <v>63</v>
      </c>
      <c r="AY305" s="39" t="s">
        <v>3771</v>
      </c>
      <c r="AZ305" s="38" t="s">
        <v>3772</v>
      </c>
      <c r="BA305" s="39" t="s">
        <v>3772</v>
      </c>
      <c r="BB305" s="38" t="s">
        <v>2434</v>
      </c>
      <c r="BC305" s="38" t="s">
        <v>197</v>
      </c>
      <c r="BD305" s="38" t="s">
        <v>94</v>
      </c>
      <c r="BE305" s="38" t="s">
        <v>1978</v>
      </c>
      <c r="BF305" s="38" t="s">
        <v>64</v>
      </c>
      <c r="BG305" s="38" t="s">
        <v>61</v>
      </c>
      <c r="BH305" s="38" t="s">
        <v>648</v>
      </c>
    </row>
    <row r="306" spans="2:60" x14ac:dyDescent="0.3">
      <c r="B306" s="55">
        <f t="shared" si="82"/>
        <v>302</v>
      </c>
      <c r="C306" s="55" t="str">
        <f t="shared" si="83"/>
        <v>NRT</v>
      </c>
      <c r="D306" s="55" t="str">
        <f t="shared" si="80"/>
        <v>2025-09-11</v>
      </c>
      <c r="E306" s="55" t="str">
        <f t="shared" si="90"/>
        <v>82020038104</v>
      </c>
      <c r="F306" s="55" t="str">
        <f t="shared" si="91"/>
        <v>PJP029496338</v>
      </c>
      <c r="G306" s="53" t="str">
        <f t="shared" si="92"/>
        <v>윤주상</v>
      </c>
      <c r="H306" s="53" t="str">
        <f t="shared" si="93"/>
        <v>목록(Manifest)</v>
      </c>
      <c r="I306" s="62">
        <f t="shared" si="94"/>
        <v>137.02000000000001</v>
      </c>
      <c r="J306" s="53" t="str">
        <f t="shared" si="84"/>
        <v>BRCH USA_JAVIS</v>
      </c>
      <c r="K306" s="55">
        <f t="shared" si="95"/>
        <v>1</v>
      </c>
      <c r="L306" s="54">
        <f t="shared" si="96"/>
        <v>1.35</v>
      </c>
      <c r="M306" s="54">
        <f t="shared" si="97"/>
        <v>2.1</v>
      </c>
      <c r="N306" s="54">
        <f t="shared" si="98"/>
        <v>2.1</v>
      </c>
      <c r="O306" s="54">
        <f t="shared" si="85"/>
        <v>1.5</v>
      </c>
      <c r="P306" s="55" t="str">
        <f t="shared" si="86"/>
        <v>516284381841</v>
      </c>
      <c r="Q306" s="70">
        <f t="shared" si="87"/>
        <v>8530</v>
      </c>
      <c r="R306" s="58">
        <v>0</v>
      </c>
      <c r="S306" s="57">
        <f t="shared" si="81"/>
        <v>0</v>
      </c>
      <c r="T306" s="58">
        <v>0</v>
      </c>
      <c r="U306" s="58">
        <f>(IF(VLOOKUP(VLOOKUP(AN306,MAPPING!$B$16:$D$21,2,1),MAPPING!$C$16:$E$21,2,0)=7000,0,VLOOKUP(VLOOKUP(AN306,MAPPING!$B$16:$D$21,2,1),MAPPING!$C$16:$E$21,2,0)))</f>
        <v>0</v>
      </c>
      <c r="V306" s="58">
        <f>(K306*VLOOKUP(N306/K306,MAPPING!$B$23:$D$30,3,10))</f>
        <v>500</v>
      </c>
      <c r="W306" s="58">
        <f t="shared" si="88"/>
        <v>0</v>
      </c>
      <c r="X306" s="58">
        <f t="shared" si="89"/>
        <v>9030</v>
      </c>
      <c r="Y306" s="116">
        <f>ROUND(SUM(Q306:W306)/INVOICE!$I$5,2)</f>
        <v>6.48</v>
      </c>
      <c r="AA306" s="38" t="s">
        <v>495</v>
      </c>
      <c r="AB306" s="38" t="s">
        <v>93</v>
      </c>
      <c r="AC306" s="38" t="s">
        <v>3720</v>
      </c>
      <c r="AD306" s="38" t="s">
        <v>3773</v>
      </c>
      <c r="AE306" s="38" t="s">
        <v>3774</v>
      </c>
      <c r="AF306" s="38" t="s">
        <v>3775</v>
      </c>
      <c r="AG306" s="38" t="s">
        <v>3776</v>
      </c>
      <c r="AH306" s="38" t="s">
        <v>61</v>
      </c>
      <c r="AI306" s="38">
        <v>1</v>
      </c>
      <c r="AJ306" s="38">
        <v>1.35</v>
      </c>
      <c r="AK306" s="38">
        <v>2.1</v>
      </c>
      <c r="AL306" s="38">
        <v>2.1</v>
      </c>
      <c r="AM306" s="38" t="s">
        <v>204</v>
      </c>
      <c r="AN306" s="38">
        <v>137.02000000000001</v>
      </c>
      <c r="AO306" s="38" t="s">
        <v>62</v>
      </c>
      <c r="AP306" s="38" t="s">
        <v>62</v>
      </c>
      <c r="AQ306" s="38" t="s">
        <v>62</v>
      </c>
      <c r="AR306" s="38" t="s">
        <v>62</v>
      </c>
      <c r="AS306" s="38" t="s">
        <v>62</v>
      </c>
      <c r="AT306" s="38" t="s">
        <v>1973</v>
      </c>
      <c r="AU306" s="38" t="s">
        <v>2604</v>
      </c>
      <c r="AV306" s="38" t="s">
        <v>2052</v>
      </c>
      <c r="AW306" s="38" t="s">
        <v>61</v>
      </c>
      <c r="AX306" s="38" t="s">
        <v>63</v>
      </c>
      <c r="AY306" s="39" t="s">
        <v>3777</v>
      </c>
      <c r="AZ306" s="38" t="s">
        <v>3778</v>
      </c>
      <c r="BA306" s="39" t="s">
        <v>3778</v>
      </c>
      <c r="BB306" s="38" t="s">
        <v>2434</v>
      </c>
      <c r="BC306" s="38" t="s">
        <v>197</v>
      </c>
      <c r="BD306" s="38" t="s">
        <v>94</v>
      </c>
      <c r="BE306" s="38" t="s">
        <v>1978</v>
      </c>
      <c r="BF306" s="38" t="s">
        <v>64</v>
      </c>
      <c r="BG306" s="38" t="s">
        <v>61</v>
      </c>
      <c r="BH306" s="38" t="s">
        <v>648</v>
      </c>
    </row>
    <row r="307" spans="2:60" x14ac:dyDescent="0.3">
      <c r="B307" s="55">
        <f t="shared" si="82"/>
        <v>303</v>
      </c>
      <c r="C307" s="55" t="str">
        <f t="shared" si="83"/>
        <v>NRT</v>
      </c>
      <c r="D307" s="55" t="str">
        <f t="shared" si="80"/>
        <v>2025-09-11</v>
      </c>
      <c r="E307" s="55" t="str">
        <f t="shared" si="90"/>
        <v>82020038104</v>
      </c>
      <c r="F307" s="55" t="str">
        <f t="shared" si="91"/>
        <v>PJP029496109</v>
      </c>
      <c r="G307" s="53" t="str">
        <f t="shared" si="92"/>
        <v>이승호</v>
      </c>
      <c r="H307" s="53" t="str">
        <f t="shared" si="93"/>
        <v>간이(Simple)</v>
      </c>
      <c r="I307" s="62">
        <f t="shared" si="94"/>
        <v>278.93</v>
      </c>
      <c r="J307" s="53" t="str">
        <f t="shared" si="84"/>
        <v>BRCH USA_JAVIS</v>
      </c>
      <c r="K307" s="55">
        <f t="shared" si="95"/>
        <v>1</v>
      </c>
      <c r="L307" s="54">
        <f t="shared" si="96"/>
        <v>2.9</v>
      </c>
      <c r="M307" s="54">
        <f t="shared" si="97"/>
        <v>5.2</v>
      </c>
      <c r="N307" s="54">
        <f t="shared" si="98"/>
        <v>5.5</v>
      </c>
      <c r="O307" s="54">
        <f t="shared" si="85"/>
        <v>3</v>
      </c>
      <c r="P307" s="55" t="str">
        <f t="shared" si="86"/>
        <v>516284379553</v>
      </c>
      <c r="Q307" s="70">
        <f t="shared" si="87"/>
        <v>11560</v>
      </c>
      <c r="R307" s="58">
        <v>0</v>
      </c>
      <c r="S307" s="57">
        <f t="shared" si="81"/>
        <v>0</v>
      </c>
      <c r="T307" s="58">
        <v>0</v>
      </c>
      <c r="U307" s="58">
        <f>(IF(VLOOKUP(VLOOKUP(AN307,MAPPING!$B$16:$D$21,2,1),MAPPING!$C$16:$E$21,2,0)=7000,0,VLOOKUP(VLOOKUP(AN307,MAPPING!$B$16:$D$21,2,1),MAPPING!$C$16:$E$21,2,0)))</f>
        <v>0</v>
      </c>
      <c r="V307" s="58">
        <f>(K307*VLOOKUP(N307/K307,MAPPING!$B$23:$D$30,3,10))</f>
        <v>1000</v>
      </c>
      <c r="W307" s="58">
        <f t="shared" si="88"/>
        <v>0</v>
      </c>
      <c r="X307" s="58">
        <f t="shared" si="89"/>
        <v>12560</v>
      </c>
      <c r="Y307" s="116">
        <f>ROUND(SUM(Q307:W307)/INVOICE!$I$5,2)</f>
        <v>9.01</v>
      </c>
      <c r="AA307" s="38" t="s">
        <v>495</v>
      </c>
      <c r="AB307" s="38" t="s">
        <v>93</v>
      </c>
      <c r="AC307" s="38" t="s">
        <v>3720</v>
      </c>
      <c r="AD307" s="38" t="s">
        <v>3779</v>
      </c>
      <c r="AE307" s="38" t="s">
        <v>3780</v>
      </c>
      <c r="AF307" s="38" t="s">
        <v>3781</v>
      </c>
      <c r="AG307" s="38" t="s">
        <v>3782</v>
      </c>
      <c r="AH307" s="38" t="s">
        <v>61</v>
      </c>
      <c r="AI307" s="38">
        <v>1</v>
      </c>
      <c r="AJ307" s="38">
        <v>2.9</v>
      </c>
      <c r="AK307" s="38">
        <v>5.2</v>
      </c>
      <c r="AL307" s="38">
        <v>5.5</v>
      </c>
      <c r="AM307" s="38" t="s">
        <v>65</v>
      </c>
      <c r="AN307" s="38">
        <v>278.93</v>
      </c>
      <c r="AO307" s="38" t="s">
        <v>62</v>
      </c>
      <c r="AP307" s="38" t="s">
        <v>62</v>
      </c>
      <c r="AQ307" s="38" t="s">
        <v>62</v>
      </c>
      <c r="AR307" s="38" t="s">
        <v>62</v>
      </c>
      <c r="AS307" s="38" t="s">
        <v>62</v>
      </c>
      <c r="AT307" s="38" t="s">
        <v>1973</v>
      </c>
      <c r="AU307" s="38" t="s">
        <v>2604</v>
      </c>
      <c r="AV307" s="38" t="s">
        <v>3783</v>
      </c>
      <c r="AW307" s="38" t="s">
        <v>61</v>
      </c>
      <c r="AX307" s="38" t="s">
        <v>63</v>
      </c>
      <c r="AY307" s="39" t="s">
        <v>3784</v>
      </c>
      <c r="AZ307" s="38" t="s">
        <v>3785</v>
      </c>
      <c r="BA307" s="39" t="s">
        <v>3785</v>
      </c>
      <c r="BB307" s="38" t="s">
        <v>2434</v>
      </c>
      <c r="BC307" s="38" t="s">
        <v>197</v>
      </c>
      <c r="BD307" s="38" t="s">
        <v>94</v>
      </c>
      <c r="BE307" s="38" t="s">
        <v>1978</v>
      </c>
      <c r="BF307" s="38" t="s">
        <v>64</v>
      </c>
      <c r="BG307" s="38" t="s">
        <v>61</v>
      </c>
      <c r="BH307" s="38" t="s">
        <v>648</v>
      </c>
    </row>
    <row r="308" spans="2:60" x14ac:dyDescent="0.3">
      <c r="B308" s="55">
        <f t="shared" si="82"/>
        <v>304</v>
      </c>
      <c r="C308" s="55" t="str">
        <f t="shared" si="83"/>
        <v>NRT</v>
      </c>
      <c r="D308" s="55" t="str">
        <f t="shared" si="80"/>
        <v>2025-09-11</v>
      </c>
      <c r="E308" s="55" t="str">
        <f t="shared" si="90"/>
        <v>82020038104</v>
      </c>
      <c r="F308" s="55" t="str">
        <f t="shared" si="91"/>
        <v>PJP029496137</v>
      </c>
      <c r="G308" s="53" t="str">
        <f t="shared" si="92"/>
        <v>권세현</v>
      </c>
      <c r="H308" s="53" t="str">
        <f t="shared" si="93"/>
        <v>목록(Manifest)</v>
      </c>
      <c r="I308" s="62">
        <f t="shared" si="94"/>
        <v>10.46</v>
      </c>
      <c r="J308" s="53" t="str">
        <f t="shared" si="84"/>
        <v>BRCH USA_JAVIS</v>
      </c>
      <c r="K308" s="55">
        <f t="shared" si="95"/>
        <v>1</v>
      </c>
      <c r="L308" s="54">
        <f t="shared" si="96"/>
        <v>0.1</v>
      </c>
      <c r="M308" s="54">
        <f t="shared" si="97"/>
        <v>0.4</v>
      </c>
      <c r="N308" s="54">
        <f t="shared" si="98"/>
        <v>0.4</v>
      </c>
      <c r="O308" s="54">
        <f t="shared" si="85"/>
        <v>0.5</v>
      </c>
      <c r="P308" s="55" t="str">
        <f t="shared" si="86"/>
        <v>516284379833</v>
      </c>
      <c r="Q308" s="70">
        <f t="shared" si="87"/>
        <v>6510</v>
      </c>
      <c r="R308" s="58">
        <v>0</v>
      </c>
      <c r="S308" s="57">
        <f t="shared" si="81"/>
        <v>0</v>
      </c>
      <c r="T308" s="58">
        <v>0</v>
      </c>
      <c r="U308" s="58">
        <f>(IF(VLOOKUP(VLOOKUP(AN308,MAPPING!$B$16:$D$21,2,1),MAPPING!$C$16:$E$21,2,0)=7000,0,VLOOKUP(VLOOKUP(AN308,MAPPING!$B$16:$D$21,2,1),MAPPING!$C$16:$E$21,2,0)))</f>
        <v>0</v>
      </c>
      <c r="V308" s="58">
        <f>(K308*VLOOKUP(N308/K308,MAPPING!$B$23:$D$30,3,10))</f>
        <v>0</v>
      </c>
      <c r="W308" s="58">
        <f t="shared" si="88"/>
        <v>0</v>
      </c>
      <c r="X308" s="58">
        <f t="shared" si="89"/>
        <v>6510</v>
      </c>
      <c r="Y308" s="116">
        <f>ROUND(SUM(Q308:W308)/INVOICE!$I$5,2)</f>
        <v>4.67</v>
      </c>
      <c r="AA308" s="38" t="s">
        <v>495</v>
      </c>
      <c r="AB308" s="38" t="s">
        <v>93</v>
      </c>
      <c r="AC308" s="38" t="s">
        <v>3720</v>
      </c>
      <c r="AD308" s="38" t="s">
        <v>3786</v>
      </c>
      <c r="AE308" s="38" t="s">
        <v>3787</v>
      </c>
      <c r="AF308" s="38" t="s">
        <v>3788</v>
      </c>
      <c r="AG308" s="38" t="s">
        <v>3789</v>
      </c>
      <c r="AH308" s="38" t="s">
        <v>61</v>
      </c>
      <c r="AI308" s="38">
        <v>1</v>
      </c>
      <c r="AJ308" s="38">
        <v>0.1</v>
      </c>
      <c r="AK308" s="38">
        <v>0.4</v>
      </c>
      <c r="AL308" s="38">
        <v>0.4</v>
      </c>
      <c r="AM308" s="38" t="s">
        <v>204</v>
      </c>
      <c r="AN308" s="38">
        <v>10.46</v>
      </c>
      <c r="AO308" s="38" t="s">
        <v>62</v>
      </c>
      <c r="AP308" s="38" t="s">
        <v>62</v>
      </c>
      <c r="AQ308" s="38" t="s">
        <v>62</v>
      </c>
      <c r="AR308" s="38" t="s">
        <v>62</v>
      </c>
      <c r="AS308" s="38" t="s">
        <v>62</v>
      </c>
      <c r="AT308" s="38" t="s">
        <v>1973</v>
      </c>
      <c r="AU308" s="38" t="s">
        <v>2604</v>
      </c>
      <c r="AV308" s="38" t="s">
        <v>410</v>
      </c>
      <c r="AW308" s="38" t="s">
        <v>61</v>
      </c>
      <c r="AX308" s="38" t="s">
        <v>63</v>
      </c>
      <c r="AY308" s="39" t="s">
        <v>3790</v>
      </c>
      <c r="AZ308" s="38" t="s">
        <v>3791</v>
      </c>
      <c r="BA308" s="39" t="s">
        <v>3791</v>
      </c>
      <c r="BB308" s="38" t="s">
        <v>2434</v>
      </c>
      <c r="BC308" s="38" t="s">
        <v>197</v>
      </c>
      <c r="BD308" s="38" t="s">
        <v>94</v>
      </c>
      <c r="BE308" s="38" t="s">
        <v>1978</v>
      </c>
      <c r="BF308" s="38" t="s">
        <v>64</v>
      </c>
      <c r="BG308" s="38" t="s">
        <v>61</v>
      </c>
      <c r="BH308" s="38" t="s">
        <v>648</v>
      </c>
    </row>
    <row r="309" spans="2:60" x14ac:dyDescent="0.3">
      <c r="B309" s="55">
        <f t="shared" si="82"/>
        <v>305</v>
      </c>
      <c r="C309" s="55" t="str">
        <f t="shared" si="83"/>
        <v>NRT</v>
      </c>
      <c r="D309" s="55" t="str">
        <f t="shared" si="80"/>
        <v>2025-09-11</v>
      </c>
      <c r="E309" s="55" t="str">
        <f t="shared" si="90"/>
        <v>82020038104</v>
      </c>
      <c r="F309" s="55" t="str">
        <f t="shared" si="91"/>
        <v>PJP029496182</v>
      </c>
      <c r="G309" s="53" t="str">
        <f t="shared" si="92"/>
        <v>심명보</v>
      </c>
      <c r="H309" s="53" t="str">
        <f t="shared" si="93"/>
        <v>목록(Manifest)</v>
      </c>
      <c r="I309" s="62">
        <f t="shared" si="94"/>
        <v>137.02000000000001</v>
      </c>
      <c r="J309" s="53" t="str">
        <f t="shared" si="84"/>
        <v>BRCH USA_JAVIS</v>
      </c>
      <c r="K309" s="55">
        <f t="shared" si="95"/>
        <v>1</v>
      </c>
      <c r="L309" s="54">
        <f t="shared" si="96"/>
        <v>1.4</v>
      </c>
      <c r="M309" s="54">
        <f t="shared" si="97"/>
        <v>2.2000000000000002</v>
      </c>
      <c r="N309" s="54">
        <f t="shared" si="98"/>
        <v>2.2000000000000002</v>
      </c>
      <c r="O309" s="54">
        <f t="shared" si="85"/>
        <v>1.5</v>
      </c>
      <c r="P309" s="55" t="str">
        <f t="shared" si="86"/>
        <v>516284380286</v>
      </c>
      <c r="Q309" s="70">
        <f t="shared" si="87"/>
        <v>8530</v>
      </c>
      <c r="R309" s="58">
        <v>0</v>
      </c>
      <c r="S309" s="57">
        <f t="shared" si="81"/>
        <v>0</v>
      </c>
      <c r="T309" s="58">
        <v>0</v>
      </c>
      <c r="U309" s="58">
        <f>(IF(VLOOKUP(VLOOKUP(AN309,MAPPING!$B$16:$D$21,2,1),MAPPING!$C$16:$E$21,2,0)=7000,0,VLOOKUP(VLOOKUP(AN309,MAPPING!$B$16:$D$21,2,1),MAPPING!$C$16:$E$21,2,0)))</f>
        <v>0</v>
      </c>
      <c r="V309" s="58">
        <f>(K309*VLOOKUP(N309/K309,MAPPING!$B$23:$D$30,3,10))</f>
        <v>500</v>
      </c>
      <c r="W309" s="58">
        <f t="shared" si="88"/>
        <v>0</v>
      </c>
      <c r="X309" s="58">
        <f t="shared" si="89"/>
        <v>9030</v>
      </c>
      <c r="Y309" s="116">
        <f>ROUND(SUM(Q309:W309)/INVOICE!$I$5,2)</f>
        <v>6.48</v>
      </c>
      <c r="AA309" s="38" t="s">
        <v>495</v>
      </c>
      <c r="AB309" s="38" t="s">
        <v>93</v>
      </c>
      <c r="AC309" s="38" t="s">
        <v>3720</v>
      </c>
      <c r="AD309" s="38" t="s">
        <v>3792</v>
      </c>
      <c r="AE309" s="38" t="s">
        <v>3793</v>
      </c>
      <c r="AF309" s="38" t="s">
        <v>3794</v>
      </c>
      <c r="AG309" s="38" t="s">
        <v>3795</v>
      </c>
      <c r="AH309" s="38" t="s">
        <v>61</v>
      </c>
      <c r="AI309" s="38">
        <v>1</v>
      </c>
      <c r="AJ309" s="38">
        <v>1.4</v>
      </c>
      <c r="AK309" s="38">
        <v>2.2000000000000002</v>
      </c>
      <c r="AL309" s="38">
        <v>2.2000000000000002</v>
      </c>
      <c r="AM309" s="38" t="s">
        <v>204</v>
      </c>
      <c r="AN309" s="38">
        <v>137.02000000000001</v>
      </c>
      <c r="AO309" s="38" t="s">
        <v>62</v>
      </c>
      <c r="AP309" s="38" t="s">
        <v>62</v>
      </c>
      <c r="AQ309" s="38" t="s">
        <v>62</v>
      </c>
      <c r="AR309" s="38" t="s">
        <v>62</v>
      </c>
      <c r="AS309" s="38" t="s">
        <v>62</v>
      </c>
      <c r="AT309" s="38" t="s">
        <v>1973</v>
      </c>
      <c r="AU309" s="38" t="s">
        <v>2604</v>
      </c>
      <c r="AV309" s="38" t="s">
        <v>2052</v>
      </c>
      <c r="AW309" s="38" t="s">
        <v>61</v>
      </c>
      <c r="AX309" s="38" t="s">
        <v>63</v>
      </c>
      <c r="AY309" s="39" t="s">
        <v>3796</v>
      </c>
      <c r="AZ309" s="38" t="s">
        <v>3797</v>
      </c>
      <c r="BA309" s="39" t="s">
        <v>3797</v>
      </c>
      <c r="BB309" s="38" t="s">
        <v>2434</v>
      </c>
      <c r="BC309" s="38" t="s">
        <v>197</v>
      </c>
      <c r="BD309" s="38" t="s">
        <v>94</v>
      </c>
      <c r="BE309" s="38" t="s">
        <v>1978</v>
      </c>
      <c r="BF309" s="38" t="s">
        <v>64</v>
      </c>
      <c r="BG309" s="38" t="s">
        <v>61</v>
      </c>
      <c r="BH309" s="38" t="s">
        <v>648</v>
      </c>
    </row>
    <row r="310" spans="2:60" x14ac:dyDescent="0.3">
      <c r="B310" s="55">
        <f t="shared" si="82"/>
        <v>306</v>
      </c>
      <c r="C310" s="55" t="str">
        <f t="shared" si="83"/>
        <v>NRT</v>
      </c>
      <c r="D310" s="55" t="str">
        <f t="shared" si="80"/>
        <v>2025-09-11</v>
      </c>
      <c r="E310" s="55" t="str">
        <f t="shared" si="90"/>
        <v>82020038104</v>
      </c>
      <c r="F310" s="55" t="str">
        <f t="shared" si="91"/>
        <v>PJP029496060</v>
      </c>
      <c r="G310" s="53" t="str">
        <f t="shared" si="92"/>
        <v>임은진</v>
      </c>
      <c r="H310" s="53" t="str">
        <f t="shared" si="93"/>
        <v>목록(Manifest)</v>
      </c>
      <c r="I310" s="62">
        <f t="shared" si="94"/>
        <v>84.42</v>
      </c>
      <c r="J310" s="53" t="str">
        <f t="shared" si="84"/>
        <v>BRCH USA_JAVIS</v>
      </c>
      <c r="K310" s="55">
        <f t="shared" si="95"/>
        <v>1</v>
      </c>
      <c r="L310" s="54">
        <f t="shared" si="96"/>
        <v>0.4</v>
      </c>
      <c r="M310" s="54">
        <f t="shared" si="97"/>
        <v>1.4</v>
      </c>
      <c r="N310" s="54">
        <f t="shared" si="98"/>
        <v>1.4</v>
      </c>
      <c r="O310" s="54">
        <f t="shared" si="85"/>
        <v>0.5</v>
      </c>
      <c r="P310" s="55" t="str">
        <f t="shared" si="86"/>
        <v>516284379063</v>
      </c>
      <c r="Q310" s="70">
        <f t="shared" si="87"/>
        <v>6510</v>
      </c>
      <c r="R310" s="58">
        <v>0</v>
      </c>
      <c r="S310" s="57">
        <f t="shared" si="81"/>
        <v>0</v>
      </c>
      <c r="T310" s="58">
        <v>0</v>
      </c>
      <c r="U310" s="58">
        <f>(IF(VLOOKUP(VLOOKUP(AN310,MAPPING!$B$16:$D$21,2,1),MAPPING!$C$16:$E$21,2,0)=7000,0,VLOOKUP(VLOOKUP(AN310,MAPPING!$B$16:$D$21,2,1),MAPPING!$C$16:$E$21,2,0)))</f>
        <v>0</v>
      </c>
      <c r="V310" s="58">
        <f>(K310*VLOOKUP(N310/K310,MAPPING!$B$23:$D$30,3,10))</f>
        <v>0</v>
      </c>
      <c r="W310" s="58">
        <f t="shared" si="88"/>
        <v>0</v>
      </c>
      <c r="X310" s="58">
        <f t="shared" si="89"/>
        <v>6510</v>
      </c>
      <c r="Y310" s="116">
        <f>ROUND(SUM(Q310:W310)/INVOICE!$I$5,2)</f>
        <v>4.67</v>
      </c>
      <c r="AA310" s="38" t="s">
        <v>495</v>
      </c>
      <c r="AB310" s="38" t="s">
        <v>93</v>
      </c>
      <c r="AC310" s="38" t="s">
        <v>3720</v>
      </c>
      <c r="AD310" s="38" t="s">
        <v>3798</v>
      </c>
      <c r="AE310" s="38" t="s">
        <v>3799</v>
      </c>
      <c r="AF310" s="38" t="s">
        <v>3800</v>
      </c>
      <c r="AG310" s="38" t="s">
        <v>3801</v>
      </c>
      <c r="AH310" s="38" t="s">
        <v>61</v>
      </c>
      <c r="AI310" s="38">
        <v>1</v>
      </c>
      <c r="AJ310" s="38">
        <v>0.4</v>
      </c>
      <c r="AK310" s="38">
        <v>1.4</v>
      </c>
      <c r="AL310" s="38">
        <v>1.4</v>
      </c>
      <c r="AM310" s="38" t="s">
        <v>204</v>
      </c>
      <c r="AN310" s="38">
        <v>84.42</v>
      </c>
      <c r="AO310" s="38" t="s">
        <v>62</v>
      </c>
      <c r="AP310" s="38" t="s">
        <v>62</v>
      </c>
      <c r="AQ310" s="38" t="s">
        <v>62</v>
      </c>
      <c r="AR310" s="38" t="s">
        <v>62</v>
      </c>
      <c r="AS310" s="38" t="s">
        <v>62</v>
      </c>
      <c r="AT310" s="38" t="s">
        <v>1973</v>
      </c>
      <c r="AU310" s="38" t="s">
        <v>2604</v>
      </c>
      <c r="AV310" s="38" t="s">
        <v>3802</v>
      </c>
      <c r="AW310" s="38" t="s">
        <v>61</v>
      </c>
      <c r="AX310" s="38" t="s">
        <v>63</v>
      </c>
      <c r="AY310" s="39" t="s">
        <v>3803</v>
      </c>
      <c r="AZ310" s="38" t="s">
        <v>3804</v>
      </c>
      <c r="BA310" s="39" t="s">
        <v>3804</v>
      </c>
      <c r="BB310" s="38" t="s">
        <v>2434</v>
      </c>
      <c r="BC310" s="38" t="s">
        <v>197</v>
      </c>
      <c r="BD310" s="38" t="s">
        <v>94</v>
      </c>
      <c r="BE310" s="38" t="s">
        <v>1978</v>
      </c>
      <c r="BF310" s="38" t="s">
        <v>64</v>
      </c>
      <c r="BG310" s="38" t="s">
        <v>61</v>
      </c>
      <c r="BH310" s="38" t="s">
        <v>648</v>
      </c>
    </row>
    <row r="311" spans="2:60" x14ac:dyDescent="0.3">
      <c r="B311" s="55">
        <f t="shared" si="82"/>
        <v>307</v>
      </c>
      <c r="C311" s="55" t="str">
        <f t="shared" si="83"/>
        <v>NRT</v>
      </c>
      <c r="D311" s="55" t="str">
        <f t="shared" si="80"/>
        <v>2025-09-11</v>
      </c>
      <c r="E311" s="55" t="str">
        <f t="shared" si="90"/>
        <v>82020038104</v>
      </c>
      <c r="F311" s="55" t="str">
        <f t="shared" si="91"/>
        <v>PJP029495856</v>
      </c>
      <c r="G311" s="53" t="str">
        <f t="shared" si="92"/>
        <v>박윤성</v>
      </c>
      <c r="H311" s="53" t="str">
        <f t="shared" si="93"/>
        <v>간이(Simple)</v>
      </c>
      <c r="I311" s="62">
        <f t="shared" si="94"/>
        <v>262.41000000000003</v>
      </c>
      <c r="J311" s="53" t="str">
        <f t="shared" si="84"/>
        <v>BRCH USA_JAVIS</v>
      </c>
      <c r="K311" s="55">
        <f t="shared" si="95"/>
        <v>1</v>
      </c>
      <c r="L311" s="54">
        <f t="shared" si="96"/>
        <v>9.1</v>
      </c>
      <c r="M311" s="54">
        <f t="shared" si="97"/>
        <v>3.9</v>
      </c>
      <c r="N311" s="54">
        <f t="shared" si="98"/>
        <v>9.5</v>
      </c>
      <c r="O311" s="54">
        <f t="shared" si="85"/>
        <v>9.5</v>
      </c>
      <c r="P311" s="55" t="str">
        <f t="shared" si="86"/>
        <v>516284377022</v>
      </c>
      <c r="Q311" s="70">
        <f t="shared" si="87"/>
        <v>24690</v>
      </c>
      <c r="R311" s="58">
        <v>0</v>
      </c>
      <c r="S311" s="57">
        <f t="shared" si="81"/>
        <v>0</v>
      </c>
      <c r="T311" s="58">
        <v>0</v>
      </c>
      <c r="U311" s="58">
        <f>(IF(VLOOKUP(VLOOKUP(AN311,MAPPING!$B$16:$D$21,2,1),MAPPING!$C$16:$E$21,2,0)=7000,0,VLOOKUP(VLOOKUP(AN311,MAPPING!$B$16:$D$21,2,1),MAPPING!$C$16:$E$21,2,0)))</f>
        <v>0</v>
      </c>
      <c r="V311" s="58">
        <f>(K311*VLOOKUP(N311/K311,MAPPING!$B$23:$D$30,3,10))</f>
        <v>1000</v>
      </c>
      <c r="W311" s="58">
        <f t="shared" si="88"/>
        <v>0</v>
      </c>
      <c r="X311" s="58">
        <f t="shared" si="89"/>
        <v>25690</v>
      </c>
      <c r="Y311" s="116">
        <f>ROUND(SUM(Q311:W311)/INVOICE!$I$5,2)</f>
        <v>18.43</v>
      </c>
      <c r="AA311" s="38" t="s">
        <v>495</v>
      </c>
      <c r="AB311" s="38" t="s">
        <v>93</v>
      </c>
      <c r="AC311" s="38" t="s">
        <v>3720</v>
      </c>
      <c r="AD311" s="38" t="s">
        <v>3805</v>
      </c>
      <c r="AE311" s="38" t="s">
        <v>3806</v>
      </c>
      <c r="AF311" s="38" t="s">
        <v>3807</v>
      </c>
      <c r="AG311" s="38" t="s">
        <v>3808</v>
      </c>
      <c r="AH311" s="38" t="s">
        <v>61</v>
      </c>
      <c r="AI311" s="38">
        <v>1</v>
      </c>
      <c r="AJ311" s="38">
        <v>9.1</v>
      </c>
      <c r="AK311" s="38">
        <v>3.9</v>
      </c>
      <c r="AL311" s="38">
        <v>9.5</v>
      </c>
      <c r="AM311" s="38" t="s">
        <v>65</v>
      </c>
      <c r="AN311" s="38">
        <v>262.41000000000003</v>
      </c>
      <c r="AO311" s="38" t="s">
        <v>62</v>
      </c>
      <c r="AP311" s="38" t="s">
        <v>62</v>
      </c>
      <c r="AQ311" s="38" t="s">
        <v>62</v>
      </c>
      <c r="AR311" s="38" t="s">
        <v>62</v>
      </c>
      <c r="AS311" s="38" t="s">
        <v>62</v>
      </c>
      <c r="AT311" s="38" t="s">
        <v>1973</v>
      </c>
      <c r="AU311" s="38" t="s">
        <v>2604</v>
      </c>
      <c r="AV311" s="38" t="s">
        <v>2052</v>
      </c>
      <c r="AW311" s="38" t="s">
        <v>61</v>
      </c>
      <c r="AX311" s="38" t="s">
        <v>63</v>
      </c>
      <c r="AY311" s="39" t="s">
        <v>3809</v>
      </c>
      <c r="AZ311" s="38" t="s">
        <v>3810</v>
      </c>
      <c r="BA311" s="39" t="s">
        <v>3810</v>
      </c>
      <c r="BB311" s="38" t="s">
        <v>2434</v>
      </c>
      <c r="BC311" s="38" t="s">
        <v>197</v>
      </c>
      <c r="BD311" s="38" t="s">
        <v>94</v>
      </c>
      <c r="BE311" s="38" t="s">
        <v>1978</v>
      </c>
      <c r="BF311" s="38" t="s">
        <v>64</v>
      </c>
      <c r="BG311" s="38" t="s">
        <v>61</v>
      </c>
      <c r="BH311" s="38" t="s">
        <v>648</v>
      </c>
    </row>
    <row r="312" spans="2:60" x14ac:dyDescent="0.3">
      <c r="B312" s="55">
        <f t="shared" si="82"/>
        <v>308</v>
      </c>
      <c r="C312" s="55" t="str">
        <f t="shared" si="83"/>
        <v>NRT</v>
      </c>
      <c r="D312" s="55" t="str">
        <f t="shared" si="80"/>
        <v>2025-09-11</v>
      </c>
      <c r="E312" s="55" t="str">
        <f t="shared" si="90"/>
        <v>82020038104</v>
      </c>
      <c r="F312" s="55" t="str">
        <f t="shared" si="91"/>
        <v>PJP029496229</v>
      </c>
      <c r="G312" s="53" t="str">
        <f t="shared" si="92"/>
        <v>김혜인</v>
      </c>
      <c r="H312" s="53" t="str">
        <f t="shared" si="93"/>
        <v>선별(검사,Manifest-Inspection)</v>
      </c>
      <c r="I312" s="62">
        <f t="shared" si="94"/>
        <v>102.85</v>
      </c>
      <c r="J312" s="53" t="str">
        <f t="shared" si="84"/>
        <v>BRCH USA_JAVIS</v>
      </c>
      <c r="K312" s="55">
        <f t="shared" si="95"/>
        <v>1</v>
      </c>
      <c r="L312" s="54">
        <f t="shared" si="96"/>
        <v>1.9</v>
      </c>
      <c r="M312" s="54">
        <f t="shared" si="97"/>
        <v>4</v>
      </c>
      <c r="N312" s="54">
        <f t="shared" si="98"/>
        <v>4</v>
      </c>
      <c r="O312" s="54">
        <f t="shared" si="85"/>
        <v>2</v>
      </c>
      <c r="P312" s="55" t="str">
        <f t="shared" si="86"/>
        <v>516284380754</v>
      </c>
      <c r="Q312" s="70">
        <f t="shared" si="87"/>
        <v>9540</v>
      </c>
      <c r="R312" s="58">
        <v>0</v>
      </c>
      <c r="S312" s="57">
        <f t="shared" si="81"/>
        <v>0</v>
      </c>
      <c r="T312" s="58">
        <v>0</v>
      </c>
      <c r="U312" s="58">
        <f>(IF(VLOOKUP(VLOOKUP(AN312,MAPPING!$B$16:$D$21,2,1),MAPPING!$C$16:$E$21,2,0)=7000,0,VLOOKUP(VLOOKUP(AN312,MAPPING!$B$16:$D$21,2,1),MAPPING!$C$16:$E$21,2,0)))</f>
        <v>0</v>
      </c>
      <c r="V312" s="58">
        <f>(K312*VLOOKUP(N312/K312,MAPPING!$B$23:$D$30,3,10))</f>
        <v>500</v>
      </c>
      <c r="W312" s="58">
        <f t="shared" si="88"/>
        <v>0</v>
      </c>
      <c r="X312" s="58">
        <f t="shared" si="89"/>
        <v>10040</v>
      </c>
      <c r="Y312" s="116">
        <f>ROUND(SUM(Q312:W312)/INVOICE!$I$5,2)</f>
        <v>7.2</v>
      </c>
      <c r="AA312" s="38" t="s">
        <v>495</v>
      </c>
      <c r="AB312" s="38" t="s">
        <v>93</v>
      </c>
      <c r="AC312" s="38" t="s">
        <v>3720</v>
      </c>
      <c r="AD312" s="38" t="s">
        <v>3811</v>
      </c>
      <c r="AE312" s="38" t="s">
        <v>3812</v>
      </c>
      <c r="AF312" s="38" t="s">
        <v>3813</v>
      </c>
      <c r="AG312" s="38" t="s">
        <v>3814</v>
      </c>
      <c r="AH312" s="38" t="s">
        <v>61</v>
      </c>
      <c r="AI312" s="38">
        <v>1</v>
      </c>
      <c r="AJ312" s="38">
        <v>1.9</v>
      </c>
      <c r="AK312" s="38">
        <v>4</v>
      </c>
      <c r="AL312" s="38">
        <v>4</v>
      </c>
      <c r="AM312" s="38" t="s">
        <v>67</v>
      </c>
      <c r="AN312" s="38">
        <v>102.85</v>
      </c>
      <c r="AO312" s="38" t="s">
        <v>62</v>
      </c>
      <c r="AP312" s="38" t="s">
        <v>62</v>
      </c>
      <c r="AQ312" s="38" t="s">
        <v>62</v>
      </c>
      <c r="AR312" s="38" t="s">
        <v>62</v>
      </c>
      <c r="AS312" s="38" t="s">
        <v>62</v>
      </c>
      <c r="AT312" s="38" t="s">
        <v>1973</v>
      </c>
      <c r="AU312" s="38" t="s">
        <v>2604</v>
      </c>
      <c r="AV312" s="38" t="s">
        <v>3815</v>
      </c>
      <c r="AW312" s="38" t="s">
        <v>61</v>
      </c>
      <c r="AX312" s="38" t="s">
        <v>63</v>
      </c>
      <c r="AY312" s="39" t="s">
        <v>3816</v>
      </c>
      <c r="AZ312" s="38" t="s">
        <v>3817</v>
      </c>
      <c r="BA312" s="39" t="s">
        <v>3817</v>
      </c>
      <c r="BB312" s="38" t="s">
        <v>2434</v>
      </c>
      <c r="BC312" s="38" t="s">
        <v>197</v>
      </c>
      <c r="BD312" s="38" t="s">
        <v>94</v>
      </c>
      <c r="BE312" s="38" t="s">
        <v>1978</v>
      </c>
      <c r="BF312" s="38" t="s">
        <v>64</v>
      </c>
      <c r="BG312" s="38" t="s">
        <v>61</v>
      </c>
      <c r="BH312" s="38" t="s">
        <v>648</v>
      </c>
    </row>
    <row r="313" spans="2:60" x14ac:dyDescent="0.3">
      <c r="B313" s="55">
        <f t="shared" si="82"/>
        <v>309</v>
      </c>
      <c r="C313" s="55" t="str">
        <f t="shared" si="83"/>
        <v>NRT</v>
      </c>
      <c r="D313" s="55" t="str">
        <f t="shared" si="80"/>
        <v>2025-09-11</v>
      </c>
      <c r="E313" s="55" t="str">
        <f t="shared" si="90"/>
        <v>82020038104</v>
      </c>
      <c r="F313" s="55" t="str">
        <f t="shared" si="91"/>
        <v>PJP029496061</v>
      </c>
      <c r="G313" s="53" t="str">
        <f t="shared" si="92"/>
        <v>임은정</v>
      </c>
      <c r="H313" s="53" t="str">
        <f t="shared" si="93"/>
        <v>목록(Manifest)</v>
      </c>
      <c r="I313" s="62">
        <f t="shared" si="94"/>
        <v>69.680000000000007</v>
      </c>
      <c r="J313" s="53" t="str">
        <f t="shared" si="84"/>
        <v>BRCH USA_JAVIS</v>
      </c>
      <c r="K313" s="55">
        <f t="shared" si="95"/>
        <v>1</v>
      </c>
      <c r="L313" s="54">
        <f t="shared" si="96"/>
        <v>0.4</v>
      </c>
      <c r="M313" s="54">
        <f t="shared" si="97"/>
        <v>1.4</v>
      </c>
      <c r="N313" s="54">
        <f t="shared" si="98"/>
        <v>1.4</v>
      </c>
      <c r="O313" s="54">
        <f t="shared" si="85"/>
        <v>0.5</v>
      </c>
      <c r="P313" s="55" t="str">
        <f t="shared" si="86"/>
        <v>516284379074</v>
      </c>
      <c r="Q313" s="70">
        <f t="shared" si="87"/>
        <v>6510</v>
      </c>
      <c r="R313" s="58">
        <v>0</v>
      </c>
      <c r="S313" s="57">
        <f t="shared" si="81"/>
        <v>0</v>
      </c>
      <c r="T313" s="58">
        <v>0</v>
      </c>
      <c r="U313" s="58">
        <f>(IF(VLOOKUP(VLOOKUP(AN313,MAPPING!$B$16:$D$21,2,1),MAPPING!$C$16:$E$21,2,0)=7000,0,VLOOKUP(VLOOKUP(AN313,MAPPING!$B$16:$D$21,2,1),MAPPING!$C$16:$E$21,2,0)))</f>
        <v>0</v>
      </c>
      <c r="V313" s="58">
        <f>(K313*VLOOKUP(N313/K313,MAPPING!$B$23:$D$30,3,10))</f>
        <v>0</v>
      </c>
      <c r="W313" s="58">
        <f t="shared" si="88"/>
        <v>0</v>
      </c>
      <c r="X313" s="58">
        <f t="shared" si="89"/>
        <v>6510</v>
      </c>
      <c r="Y313" s="116">
        <f>ROUND(SUM(Q313:W313)/INVOICE!$I$5,2)</f>
        <v>4.67</v>
      </c>
      <c r="AA313" s="38" t="s">
        <v>495</v>
      </c>
      <c r="AB313" s="38" t="s">
        <v>93</v>
      </c>
      <c r="AC313" s="38" t="s">
        <v>3720</v>
      </c>
      <c r="AD313" s="38" t="s">
        <v>3818</v>
      </c>
      <c r="AE313" s="38" t="s">
        <v>3819</v>
      </c>
      <c r="AF313" s="38" t="s">
        <v>3820</v>
      </c>
      <c r="AG313" s="38" t="s">
        <v>3821</v>
      </c>
      <c r="AH313" s="38" t="s">
        <v>61</v>
      </c>
      <c r="AI313" s="38">
        <v>1</v>
      </c>
      <c r="AJ313" s="38">
        <v>0.4</v>
      </c>
      <c r="AK313" s="38">
        <v>1.4</v>
      </c>
      <c r="AL313" s="38">
        <v>1.4</v>
      </c>
      <c r="AM313" s="38" t="s">
        <v>204</v>
      </c>
      <c r="AN313" s="38">
        <v>69.680000000000007</v>
      </c>
      <c r="AO313" s="38" t="s">
        <v>62</v>
      </c>
      <c r="AP313" s="38" t="s">
        <v>62</v>
      </c>
      <c r="AQ313" s="38" t="s">
        <v>62</v>
      </c>
      <c r="AR313" s="38" t="s">
        <v>62</v>
      </c>
      <c r="AS313" s="38" t="s">
        <v>62</v>
      </c>
      <c r="AT313" s="38" t="s">
        <v>1973</v>
      </c>
      <c r="AU313" s="38" t="s">
        <v>2604</v>
      </c>
      <c r="AV313" s="38" t="s">
        <v>3802</v>
      </c>
      <c r="AW313" s="38" t="s">
        <v>61</v>
      </c>
      <c r="AX313" s="38" t="s">
        <v>63</v>
      </c>
      <c r="AY313" s="39" t="s">
        <v>3822</v>
      </c>
      <c r="AZ313" s="38" t="s">
        <v>3823</v>
      </c>
      <c r="BA313" s="39" t="s">
        <v>3823</v>
      </c>
      <c r="BB313" s="38" t="s">
        <v>2434</v>
      </c>
      <c r="BC313" s="38" t="s">
        <v>197</v>
      </c>
      <c r="BD313" s="38" t="s">
        <v>94</v>
      </c>
      <c r="BE313" s="38" t="s">
        <v>1978</v>
      </c>
      <c r="BF313" s="38" t="s">
        <v>64</v>
      </c>
      <c r="BG313" s="38" t="s">
        <v>61</v>
      </c>
      <c r="BH313" s="38" t="s">
        <v>648</v>
      </c>
    </row>
    <row r="314" spans="2:60" x14ac:dyDescent="0.3">
      <c r="B314" s="55">
        <f t="shared" si="82"/>
        <v>310</v>
      </c>
      <c r="C314" s="55" t="str">
        <f t="shared" si="83"/>
        <v>NRT</v>
      </c>
      <c r="D314" s="55" t="str">
        <f t="shared" si="80"/>
        <v>2025-09-11</v>
      </c>
      <c r="E314" s="55" t="str">
        <f t="shared" si="90"/>
        <v>82020038104</v>
      </c>
      <c r="F314" s="55" t="str">
        <f t="shared" si="91"/>
        <v>PJP029496241</v>
      </c>
      <c r="G314" s="53" t="str">
        <f t="shared" si="92"/>
        <v>박원비</v>
      </c>
      <c r="H314" s="53" t="str">
        <f t="shared" si="93"/>
        <v>목록(Manifest)</v>
      </c>
      <c r="I314" s="62">
        <f t="shared" si="94"/>
        <v>31.76</v>
      </c>
      <c r="J314" s="53" t="str">
        <f t="shared" si="84"/>
        <v>BRCH USA_JAVIS</v>
      </c>
      <c r="K314" s="55">
        <f t="shared" si="95"/>
        <v>1</v>
      </c>
      <c r="L314" s="54">
        <f t="shared" si="96"/>
        <v>0.75</v>
      </c>
      <c r="M314" s="54">
        <f t="shared" si="97"/>
        <v>1</v>
      </c>
      <c r="N314" s="54">
        <f t="shared" si="98"/>
        <v>1</v>
      </c>
      <c r="O314" s="54">
        <f t="shared" si="85"/>
        <v>1</v>
      </c>
      <c r="P314" s="55" t="str">
        <f t="shared" si="86"/>
        <v>516284380872</v>
      </c>
      <c r="Q314" s="70">
        <f t="shared" si="87"/>
        <v>7520</v>
      </c>
      <c r="R314" s="58">
        <v>0</v>
      </c>
      <c r="S314" s="57">
        <f t="shared" si="81"/>
        <v>0</v>
      </c>
      <c r="T314" s="58">
        <v>0</v>
      </c>
      <c r="U314" s="58">
        <f>(IF(VLOOKUP(VLOOKUP(AN314,MAPPING!$B$16:$D$21,2,1),MAPPING!$C$16:$E$21,2,0)=7000,0,VLOOKUP(VLOOKUP(AN314,MAPPING!$B$16:$D$21,2,1),MAPPING!$C$16:$E$21,2,0)))</f>
        <v>0</v>
      </c>
      <c r="V314" s="58">
        <f>(K314*VLOOKUP(N314/K314,MAPPING!$B$23:$D$30,3,10))</f>
        <v>0</v>
      </c>
      <c r="W314" s="58">
        <f t="shared" si="88"/>
        <v>0</v>
      </c>
      <c r="X314" s="58">
        <f t="shared" si="89"/>
        <v>7520</v>
      </c>
      <c r="Y314" s="116">
        <f>ROUND(SUM(Q314:W314)/INVOICE!$I$5,2)</f>
        <v>5.39</v>
      </c>
      <c r="AA314" s="38" t="s">
        <v>495</v>
      </c>
      <c r="AB314" s="38" t="s">
        <v>93</v>
      </c>
      <c r="AC314" s="38" t="s">
        <v>3720</v>
      </c>
      <c r="AD314" s="38" t="s">
        <v>3824</v>
      </c>
      <c r="AE314" s="38" t="s">
        <v>2772</v>
      </c>
      <c r="AF314" s="38" t="s">
        <v>2773</v>
      </c>
      <c r="AG314" s="38" t="s">
        <v>396</v>
      </c>
      <c r="AH314" s="38" t="s">
        <v>61</v>
      </c>
      <c r="AI314" s="38">
        <v>1</v>
      </c>
      <c r="AJ314" s="38">
        <v>0.75</v>
      </c>
      <c r="AK314" s="38">
        <v>1</v>
      </c>
      <c r="AL314" s="38">
        <v>1</v>
      </c>
      <c r="AM314" s="38" t="s">
        <v>204</v>
      </c>
      <c r="AN314" s="38">
        <v>31.76</v>
      </c>
      <c r="AO314" s="38" t="s">
        <v>62</v>
      </c>
      <c r="AP314" s="38" t="s">
        <v>62</v>
      </c>
      <c r="AQ314" s="38" t="s">
        <v>62</v>
      </c>
      <c r="AR314" s="38" t="s">
        <v>62</v>
      </c>
      <c r="AS314" s="38" t="s">
        <v>62</v>
      </c>
      <c r="AT314" s="38" t="s">
        <v>1973</v>
      </c>
      <c r="AU314" s="38" t="s">
        <v>2604</v>
      </c>
      <c r="AV314" s="38" t="s">
        <v>2261</v>
      </c>
      <c r="AW314" s="38" t="s">
        <v>61</v>
      </c>
      <c r="AX314" s="38" t="s">
        <v>63</v>
      </c>
      <c r="AY314" s="39" t="s">
        <v>3825</v>
      </c>
      <c r="AZ314" s="38" t="s">
        <v>3826</v>
      </c>
      <c r="BA314" s="39" t="s">
        <v>3826</v>
      </c>
      <c r="BB314" s="38" t="s">
        <v>2434</v>
      </c>
      <c r="BC314" s="38" t="s">
        <v>197</v>
      </c>
      <c r="BD314" s="38" t="s">
        <v>94</v>
      </c>
      <c r="BE314" s="38" t="s">
        <v>1978</v>
      </c>
      <c r="BF314" s="38" t="s">
        <v>64</v>
      </c>
      <c r="BG314" s="38" t="s">
        <v>61</v>
      </c>
      <c r="BH314" s="38" t="s">
        <v>648</v>
      </c>
    </row>
    <row r="315" spans="2:60" x14ac:dyDescent="0.3">
      <c r="B315" s="55">
        <f t="shared" si="82"/>
        <v>311</v>
      </c>
      <c r="C315" s="55" t="str">
        <f t="shared" si="83"/>
        <v>NRT</v>
      </c>
      <c r="D315" s="55" t="str">
        <f t="shared" si="80"/>
        <v>2025-09-11</v>
      </c>
      <c r="E315" s="55" t="str">
        <f t="shared" si="90"/>
        <v>82020038104</v>
      </c>
      <c r="F315" s="55" t="str">
        <f t="shared" si="91"/>
        <v>PJP029496167</v>
      </c>
      <c r="G315" s="53" t="str">
        <f t="shared" si="92"/>
        <v>박대희</v>
      </c>
      <c r="H315" s="53" t="str">
        <f t="shared" si="93"/>
        <v>간이(Simple)</v>
      </c>
      <c r="I315" s="62">
        <f t="shared" si="94"/>
        <v>331.65</v>
      </c>
      <c r="J315" s="53" t="str">
        <f t="shared" si="84"/>
        <v>BRCH USA_JAVIS</v>
      </c>
      <c r="K315" s="55">
        <f t="shared" si="95"/>
        <v>1</v>
      </c>
      <c r="L315" s="54">
        <f t="shared" si="96"/>
        <v>1.25</v>
      </c>
      <c r="M315" s="54">
        <f t="shared" si="97"/>
        <v>2.1</v>
      </c>
      <c r="N315" s="54">
        <f t="shared" si="98"/>
        <v>2.1</v>
      </c>
      <c r="O315" s="54">
        <f t="shared" si="85"/>
        <v>1.5</v>
      </c>
      <c r="P315" s="55" t="str">
        <f t="shared" si="86"/>
        <v>516284380135</v>
      </c>
      <c r="Q315" s="70">
        <f t="shared" si="87"/>
        <v>8530</v>
      </c>
      <c r="R315" s="58">
        <v>0</v>
      </c>
      <c r="S315" s="57">
        <f t="shared" si="81"/>
        <v>0</v>
      </c>
      <c r="T315" s="58">
        <v>0</v>
      </c>
      <c r="U315" s="58">
        <f>(IF(VLOOKUP(VLOOKUP(AN315,MAPPING!$B$16:$D$21,2,1),MAPPING!$C$16:$E$21,2,0)=7000,0,VLOOKUP(VLOOKUP(AN315,MAPPING!$B$16:$D$21,2,1),MAPPING!$C$16:$E$21,2,0)))</f>
        <v>0</v>
      </c>
      <c r="V315" s="58">
        <f>(K315*VLOOKUP(N315/K315,MAPPING!$B$23:$D$30,3,10))</f>
        <v>500</v>
      </c>
      <c r="W315" s="58">
        <f t="shared" si="88"/>
        <v>0</v>
      </c>
      <c r="X315" s="58">
        <f t="shared" si="89"/>
        <v>9030</v>
      </c>
      <c r="Y315" s="116">
        <f>ROUND(SUM(Q315:W315)/INVOICE!$I$5,2)</f>
        <v>6.48</v>
      </c>
      <c r="AA315" s="38" t="s">
        <v>495</v>
      </c>
      <c r="AB315" s="38" t="s">
        <v>93</v>
      </c>
      <c r="AC315" s="38" t="s">
        <v>3720</v>
      </c>
      <c r="AD315" s="38" t="s">
        <v>3827</v>
      </c>
      <c r="AE315" s="38" t="s">
        <v>3828</v>
      </c>
      <c r="AF315" s="38" t="s">
        <v>3829</v>
      </c>
      <c r="AG315" s="38" t="s">
        <v>3830</v>
      </c>
      <c r="AH315" s="38" t="s">
        <v>61</v>
      </c>
      <c r="AI315" s="38">
        <v>1</v>
      </c>
      <c r="AJ315" s="38">
        <v>1.25</v>
      </c>
      <c r="AK315" s="38">
        <v>2.1</v>
      </c>
      <c r="AL315" s="38">
        <v>2.1</v>
      </c>
      <c r="AM315" s="38" t="s">
        <v>65</v>
      </c>
      <c r="AN315" s="38">
        <v>331.65</v>
      </c>
      <c r="AO315" s="38" t="s">
        <v>62</v>
      </c>
      <c r="AP315" s="38" t="s">
        <v>62</v>
      </c>
      <c r="AQ315" s="38" t="s">
        <v>62</v>
      </c>
      <c r="AR315" s="38" t="s">
        <v>62</v>
      </c>
      <c r="AS315" s="38" t="s">
        <v>62</v>
      </c>
      <c r="AT315" s="38" t="s">
        <v>1973</v>
      </c>
      <c r="AU315" s="38" t="s">
        <v>2604</v>
      </c>
      <c r="AV315" s="38" t="s">
        <v>3831</v>
      </c>
      <c r="AW315" s="38" t="s">
        <v>61</v>
      </c>
      <c r="AX315" s="38" t="s">
        <v>63</v>
      </c>
      <c r="AY315" s="39" t="s">
        <v>3832</v>
      </c>
      <c r="AZ315" s="38" t="s">
        <v>3833</v>
      </c>
      <c r="BA315" s="39" t="s">
        <v>3833</v>
      </c>
      <c r="BB315" s="38" t="s">
        <v>2434</v>
      </c>
      <c r="BC315" s="38" t="s">
        <v>197</v>
      </c>
      <c r="BD315" s="38" t="s">
        <v>94</v>
      </c>
      <c r="BE315" s="38" t="s">
        <v>1978</v>
      </c>
      <c r="BF315" s="38" t="s">
        <v>64</v>
      </c>
      <c r="BG315" s="38" t="s">
        <v>61</v>
      </c>
      <c r="BH315" s="38" t="s">
        <v>648</v>
      </c>
    </row>
    <row r="316" spans="2:60" x14ac:dyDescent="0.3">
      <c r="B316" s="55">
        <f t="shared" si="82"/>
        <v>312</v>
      </c>
      <c r="C316" s="55" t="str">
        <f t="shared" si="83"/>
        <v>NRT</v>
      </c>
      <c r="D316" s="55" t="str">
        <f t="shared" si="80"/>
        <v>2025-09-11</v>
      </c>
      <c r="E316" s="55" t="str">
        <f t="shared" si="90"/>
        <v>82020038104</v>
      </c>
      <c r="F316" s="55" t="str">
        <f t="shared" si="91"/>
        <v>PJP029496197</v>
      </c>
      <c r="G316" s="53" t="str">
        <f t="shared" si="92"/>
        <v>권세현</v>
      </c>
      <c r="H316" s="53" t="str">
        <f t="shared" si="93"/>
        <v>목록(Manifest)</v>
      </c>
      <c r="I316" s="62">
        <f t="shared" si="94"/>
        <v>29.17</v>
      </c>
      <c r="J316" s="53" t="str">
        <f t="shared" si="84"/>
        <v>BRCH USA_JAVIS</v>
      </c>
      <c r="K316" s="55">
        <f t="shared" si="95"/>
        <v>1</v>
      </c>
      <c r="L316" s="54">
        <f t="shared" si="96"/>
        <v>0.55000000000000004</v>
      </c>
      <c r="M316" s="54">
        <f t="shared" si="97"/>
        <v>3</v>
      </c>
      <c r="N316" s="54">
        <f t="shared" si="98"/>
        <v>3</v>
      </c>
      <c r="O316" s="54">
        <f t="shared" si="85"/>
        <v>1</v>
      </c>
      <c r="P316" s="55" t="str">
        <f t="shared" si="86"/>
        <v>516284380430</v>
      </c>
      <c r="Q316" s="70">
        <f t="shared" si="87"/>
        <v>7520</v>
      </c>
      <c r="R316" s="58">
        <v>0</v>
      </c>
      <c r="S316" s="57">
        <f t="shared" si="81"/>
        <v>0</v>
      </c>
      <c r="T316" s="58">
        <v>0</v>
      </c>
      <c r="U316" s="58">
        <f>(IF(VLOOKUP(VLOOKUP(AN316,MAPPING!$B$16:$D$21,2,1),MAPPING!$C$16:$E$21,2,0)=7000,0,VLOOKUP(VLOOKUP(AN316,MAPPING!$B$16:$D$21,2,1),MAPPING!$C$16:$E$21,2,0)))</f>
        <v>0</v>
      </c>
      <c r="V316" s="58">
        <f>(K316*VLOOKUP(N316/K316,MAPPING!$B$23:$D$30,3,10))</f>
        <v>500</v>
      </c>
      <c r="W316" s="58">
        <f t="shared" si="88"/>
        <v>0</v>
      </c>
      <c r="X316" s="58">
        <f t="shared" si="89"/>
        <v>8020</v>
      </c>
      <c r="Y316" s="116">
        <f>ROUND(SUM(Q316:W316)/INVOICE!$I$5,2)</f>
        <v>5.75</v>
      </c>
      <c r="AA316" s="38" t="s">
        <v>495</v>
      </c>
      <c r="AB316" s="38" t="s">
        <v>93</v>
      </c>
      <c r="AC316" s="38" t="s">
        <v>3720</v>
      </c>
      <c r="AD316" s="38" t="s">
        <v>3834</v>
      </c>
      <c r="AE316" s="38" t="s">
        <v>3787</v>
      </c>
      <c r="AF316" s="38" t="s">
        <v>3788</v>
      </c>
      <c r="AG316" s="38" t="s">
        <v>3789</v>
      </c>
      <c r="AH316" s="38" t="s">
        <v>61</v>
      </c>
      <c r="AI316" s="38">
        <v>1</v>
      </c>
      <c r="AJ316" s="38">
        <v>0.55000000000000004</v>
      </c>
      <c r="AK316" s="38">
        <v>3</v>
      </c>
      <c r="AL316" s="38">
        <v>3</v>
      </c>
      <c r="AM316" s="38" t="s">
        <v>204</v>
      </c>
      <c r="AN316" s="38">
        <v>29.17</v>
      </c>
      <c r="AO316" s="38" t="s">
        <v>62</v>
      </c>
      <c r="AP316" s="38" t="s">
        <v>62</v>
      </c>
      <c r="AQ316" s="38" t="s">
        <v>62</v>
      </c>
      <c r="AR316" s="38" t="s">
        <v>62</v>
      </c>
      <c r="AS316" s="38" t="s">
        <v>62</v>
      </c>
      <c r="AT316" s="38" t="s">
        <v>1973</v>
      </c>
      <c r="AU316" s="38" t="s">
        <v>2604</v>
      </c>
      <c r="AV316" s="38" t="s">
        <v>2457</v>
      </c>
      <c r="AW316" s="38" t="s">
        <v>61</v>
      </c>
      <c r="AX316" s="38" t="s">
        <v>63</v>
      </c>
      <c r="AY316" s="39" t="s">
        <v>3835</v>
      </c>
      <c r="AZ316" s="38" t="s">
        <v>3836</v>
      </c>
      <c r="BA316" s="39" t="s">
        <v>3836</v>
      </c>
      <c r="BB316" s="38" t="s">
        <v>2434</v>
      </c>
      <c r="BC316" s="38" t="s">
        <v>197</v>
      </c>
      <c r="BD316" s="38" t="s">
        <v>94</v>
      </c>
      <c r="BE316" s="38" t="s">
        <v>1978</v>
      </c>
      <c r="BF316" s="38" t="s">
        <v>64</v>
      </c>
      <c r="BG316" s="38" t="s">
        <v>61</v>
      </c>
      <c r="BH316" s="38" t="s">
        <v>648</v>
      </c>
    </row>
    <row r="317" spans="2:60" x14ac:dyDescent="0.3">
      <c r="B317" s="55">
        <f t="shared" si="82"/>
        <v>313</v>
      </c>
      <c r="C317" s="55" t="str">
        <f t="shared" si="83"/>
        <v>NRT</v>
      </c>
      <c r="D317" s="55" t="str">
        <f t="shared" si="80"/>
        <v>2025-09-11</v>
      </c>
      <c r="E317" s="55" t="str">
        <f t="shared" si="90"/>
        <v>82020038104</v>
      </c>
      <c r="F317" s="55" t="str">
        <f t="shared" si="91"/>
        <v>PJP029496130</v>
      </c>
      <c r="G317" s="53" t="str">
        <f t="shared" si="92"/>
        <v>임수민</v>
      </c>
      <c r="H317" s="53" t="str">
        <f t="shared" si="93"/>
        <v>간이(Simple)</v>
      </c>
      <c r="I317" s="62">
        <f t="shared" si="94"/>
        <v>176.88</v>
      </c>
      <c r="J317" s="53" t="str">
        <f t="shared" si="84"/>
        <v>BRCH USA_JAVIS</v>
      </c>
      <c r="K317" s="55">
        <f t="shared" si="95"/>
        <v>1</v>
      </c>
      <c r="L317" s="54">
        <f t="shared" si="96"/>
        <v>1.5</v>
      </c>
      <c r="M317" s="54">
        <f t="shared" si="97"/>
        <v>4.8</v>
      </c>
      <c r="N317" s="54">
        <f t="shared" si="98"/>
        <v>4.8</v>
      </c>
      <c r="O317" s="54">
        <f t="shared" si="85"/>
        <v>1.5</v>
      </c>
      <c r="P317" s="55" t="str">
        <f t="shared" si="86"/>
        <v>516284379763</v>
      </c>
      <c r="Q317" s="70">
        <f t="shared" si="87"/>
        <v>8530</v>
      </c>
      <c r="R317" s="58">
        <v>0</v>
      </c>
      <c r="S317" s="57">
        <f t="shared" si="81"/>
        <v>0</v>
      </c>
      <c r="T317" s="58">
        <v>0</v>
      </c>
      <c r="U317" s="58">
        <f>(IF(VLOOKUP(VLOOKUP(AN317,MAPPING!$B$16:$D$21,2,1),MAPPING!$C$16:$E$21,2,0)=7000,0,VLOOKUP(VLOOKUP(AN317,MAPPING!$B$16:$D$21,2,1),MAPPING!$C$16:$E$21,2,0)))</f>
        <v>0</v>
      </c>
      <c r="V317" s="58">
        <f>(K317*VLOOKUP(N317/K317,MAPPING!$B$23:$D$30,3,10))</f>
        <v>500</v>
      </c>
      <c r="W317" s="58">
        <f t="shared" si="88"/>
        <v>0</v>
      </c>
      <c r="X317" s="58">
        <f t="shared" si="89"/>
        <v>9030</v>
      </c>
      <c r="Y317" s="116">
        <f>ROUND(SUM(Q317:W317)/INVOICE!$I$5,2)</f>
        <v>6.48</v>
      </c>
      <c r="AA317" s="38" t="s">
        <v>495</v>
      </c>
      <c r="AB317" s="38" t="s">
        <v>93</v>
      </c>
      <c r="AC317" s="38" t="s">
        <v>3720</v>
      </c>
      <c r="AD317" s="38" t="s">
        <v>3837</v>
      </c>
      <c r="AE317" s="38" t="s">
        <v>3838</v>
      </c>
      <c r="AF317" s="38" t="s">
        <v>3839</v>
      </c>
      <c r="AG317" s="38" t="s">
        <v>3840</v>
      </c>
      <c r="AH317" s="38" t="s">
        <v>61</v>
      </c>
      <c r="AI317" s="38">
        <v>1</v>
      </c>
      <c r="AJ317" s="38">
        <v>1.5</v>
      </c>
      <c r="AK317" s="38">
        <v>4.8</v>
      </c>
      <c r="AL317" s="38">
        <v>4.8</v>
      </c>
      <c r="AM317" s="38" t="s">
        <v>65</v>
      </c>
      <c r="AN317" s="38">
        <v>176.88</v>
      </c>
      <c r="AO317" s="38" t="s">
        <v>62</v>
      </c>
      <c r="AP317" s="38" t="s">
        <v>62</v>
      </c>
      <c r="AQ317" s="38" t="s">
        <v>62</v>
      </c>
      <c r="AR317" s="38" t="s">
        <v>62</v>
      </c>
      <c r="AS317" s="38" t="s">
        <v>62</v>
      </c>
      <c r="AT317" s="38" t="s">
        <v>1973</v>
      </c>
      <c r="AU317" s="38" t="s">
        <v>2604</v>
      </c>
      <c r="AV317" s="38" t="s">
        <v>410</v>
      </c>
      <c r="AW317" s="38" t="s">
        <v>61</v>
      </c>
      <c r="AX317" s="38" t="s">
        <v>63</v>
      </c>
      <c r="AY317" s="39" t="s">
        <v>3841</v>
      </c>
      <c r="AZ317" s="38" t="s">
        <v>3842</v>
      </c>
      <c r="BA317" s="39" t="s">
        <v>3842</v>
      </c>
      <c r="BB317" s="38" t="s">
        <v>2434</v>
      </c>
      <c r="BC317" s="38" t="s">
        <v>197</v>
      </c>
      <c r="BD317" s="38" t="s">
        <v>94</v>
      </c>
      <c r="BE317" s="38" t="s">
        <v>1978</v>
      </c>
      <c r="BF317" s="38" t="s">
        <v>64</v>
      </c>
      <c r="BG317" s="38" t="s">
        <v>61</v>
      </c>
      <c r="BH317" s="38" t="s">
        <v>648</v>
      </c>
    </row>
    <row r="318" spans="2:60" x14ac:dyDescent="0.3">
      <c r="B318" s="55">
        <f t="shared" si="82"/>
        <v>314</v>
      </c>
      <c r="C318" s="55" t="str">
        <f t="shared" si="83"/>
        <v>NRT</v>
      </c>
      <c r="D318" s="55" t="str">
        <f t="shared" si="80"/>
        <v>2025-09-11</v>
      </c>
      <c r="E318" s="55" t="str">
        <f t="shared" si="90"/>
        <v>82020038104</v>
      </c>
      <c r="F318" s="55" t="str">
        <f t="shared" si="91"/>
        <v>PJP029496159</v>
      </c>
      <c r="G318" s="53" t="str">
        <f t="shared" si="92"/>
        <v>신용규</v>
      </c>
      <c r="H318" s="53" t="str">
        <f t="shared" si="93"/>
        <v>목록(Manifest)</v>
      </c>
      <c r="I318" s="62">
        <f t="shared" si="94"/>
        <v>132.99</v>
      </c>
      <c r="J318" s="53" t="str">
        <f t="shared" si="84"/>
        <v>BRCH USA_JAVIS</v>
      </c>
      <c r="K318" s="55">
        <f t="shared" si="95"/>
        <v>1</v>
      </c>
      <c r="L318" s="54">
        <f t="shared" si="96"/>
        <v>5.5</v>
      </c>
      <c r="M318" s="54">
        <f t="shared" si="97"/>
        <v>4.7</v>
      </c>
      <c r="N318" s="54">
        <f t="shared" si="98"/>
        <v>5.5</v>
      </c>
      <c r="O318" s="54">
        <f t="shared" si="85"/>
        <v>5.5</v>
      </c>
      <c r="P318" s="55" t="str">
        <f t="shared" si="86"/>
        <v>516284380054</v>
      </c>
      <c r="Q318" s="70">
        <f t="shared" si="87"/>
        <v>16610</v>
      </c>
      <c r="R318" s="58">
        <v>0</v>
      </c>
      <c r="S318" s="57">
        <f t="shared" si="81"/>
        <v>0</v>
      </c>
      <c r="T318" s="58">
        <v>0</v>
      </c>
      <c r="U318" s="58">
        <f>(IF(VLOOKUP(VLOOKUP(AN318,MAPPING!$B$16:$D$21,2,1),MAPPING!$C$16:$E$21,2,0)=7000,0,VLOOKUP(VLOOKUP(AN318,MAPPING!$B$16:$D$21,2,1),MAPPING!$C$16:$E$21,2,0)))</f>
        <v>0</v>
      </c>
      <c r="V318" s="58">
        <f>(K318*VLOOKUP(N318/K318,MAPPING!$B$23:$D$30,3,10))</f>
        <v>1000</v>
      </c>
      <c r="W318" s="58">
        <f t="shared" si="88"/>
        <v>0</v>
      </c>
      <c r="X318" s="58">
        <f t="shared" si="89"/>
        <v>17610</v>
      </c>
      <c r="Y318" s="116">
        <f>ROUND(SUM(Q318:W318)/INVOICE!$I$5,2)</f>
        <v>12.63</v>
      </c>
      <c r="AA318" s="38" t="s">
        <v>495</v>
      </c>
      <c r="AB318" s="38" t="s">
        <v>93</v>
      </c>
      <c r="AC318" s="38" t="s">
        <v>3720</v>
      </c>
      <c r="AD318" s="38" t="s">
        <v>3843</v>
      </c>
      <c r="AE318" s="38" t="s">
        <v>3844</v>
      </c>
      <c r="AF318" s="38" t="s">
        <v>3845</v>
      </c>
      <c r="AG318" s="38" t="s">
        <v>3846</v>
      </c>
      <c r="AH318" s="38" t="s">
        <v>61</v>
      </c>
      <c r="AI318" s="38">
        <v>1</v>
      </c>
      <c r="AJ318" s="38">
        <v>5.5</v>
      </c>
      <c r="AK318" s="38">
        <v>4.7</v>
      </c>
      <c r="AL318" s="38">
        <v>5.5</v>
      </c>
      <c r="AM318" s="38" t="s">
        <v>204</v>
      </c>
      <c r="AN318" s="38">
        <v>132.99</v>
      </c>
      <c r="AO318" s="38" t="s">
        <v>62</v>
      </c>
      <c r="AP318" s="38" t="s">
        <v>62</v>
      </c>
      <c r="AQ318" s="38" t="s">
        <v>62</v>
      </c>
      <c r="AR318" s="38" t="s">
        <v>62</v>
      </c>
      <c r="AS318" s="38" t="s">
        <v>62</v>
      </c>
      <c r="AT318" s="38" t="s">
        <v>1973</v>
      </c>
      <c r="AU318" s="38" t="s">
        <v>2604</v>
      </c>
      <c r="AV318" s="38" t="s">
        <v>410</v>
      </c>
      <c r="AW318" s="38" t="s">
        <v>61</v>
      </c>
      <c r="AX318" s="38" t="s">
        <v>63</v>
      </c>
      <c r="AY318" s="39" t="s">
        <v>3847</v>
      </c>
      <c r="AZ318" s="38" t="s">
        <v>3848</v>
      </c>
      <c r="BA318" s="39" t="s">
        <v>3848</v>
      </c>
      <c r="BB318" s="38" t="s">
        <v>2434</v>
      </c>
      <c r="BC318" s="38" t="s">
        <v>197</v>
      </c>
      <c r="BD318" s="38" t="s">
        <v>94</v>
      </c>
      <c r="BE318" s="38" t="s">
        <v>1978</v>
      </c>
      <c r="BF318" s="38" t="s">
        <v>64</v>
      </c>
      <c r="BG318" s="38" t="s">
        <v>61</v>
      </c>
      <c r="BH318" s="38" t="s">
        <v>648</v>
      </c>
    </row>
    <row r="319" spans="2:60" x14ac:dyDescent="0.3">
      <c r="B319" s="55">
        <f t="shared" si="82"/>
        <v>315</v>
      </c>
      <c r="C319" s="55" t="str">
        <f t="shared" si="83"/>
        <v>NRT</v>
      </c>
      <c r="D319" s="55" t="str">
        <f t="shared" si="80"/>
        <v>2025-09-11</v>
      </c>
      <c r="E319" s="55" t="str">
        <f t="shared" si="90"/>
        <v>82020038104</v>
      </c>
      <c r="F319" s="55" t="str">
        <f t="shared" si="91"/>
        <v>PJP029495360</v>
      </c>
      <c r="G319" s="53" t="str">
        <f t="shared" si="92"/>
        <v>계규빈</v>
      </c>
      <c r="H319" s="53" t="str">
        <f t="shared" si="93"/>
        <v>목록(Manifest)</v>
      </c>
      <c r="I319" s="62">
        <f t="shared" si="94"/>
        <v>61.72</v>
      </c>
      <c r="J319" s="53" t="str">
        <f t="shared" si="84"/>
        <v>BRCH USA_JAVIS</v>
      </c>
      <c r="K319" s="55">
        <f t="shared" si="95"/>
        <v>1</v>
      </c>
      <c r="L319" s="54">
        <f t="shared" si="96"/>
        <v>0.5</v>
      </c>
      <c r="M319" s="54">
        <f t="shared" si="97"/>
        <v>1.1000000000000001</v>
      </c>
      <c r="N319" s="54">
        <f t="shared" si="98"/>
        <v>1.1000000000000001</v>
      </c>
      <c r="O319" s="54">
        <f t="shared" si="85"/>
        <v>0.5</v>
      </c>
      <c r="P319" s="55" t="str">
        <f t="shared" si="86"/>
        <v>516284372063</v>
      </c>
      <c r="Q319" s="70">
        <f t="shared" si="87"/>
        <v>6510</v>
      </c>
      <c r="R319" s="58">
        <v>0</v>
      </c>
      <c r="S319" s="57">
        <f t="shared" si="81"/>
        <v>0</v>
      </c>
      <c r="T319" s="58">
        <v>0</v>
      </c>
      <c r="U319" s="58">
        <f>(IF(VLOOKUP(VLOOKUP(AN319,MAPPING!$B$16:$D$21,2,1),MAPPING!$C$16:$E$21,2,0)=7000,0,VLOOKUP(VLOOKUP(AN319,MAPPING!$B$16:$D$21,2,1),MAPPING!$C$16:$E$21,2,0)))</f>
        <v>0</v>
      </c>
      <c r="V319" s="58">
        <f>(K319*VLOOKUP(N319/K319,MAPPING!$B$23:$D$30,3,10))</f>
        <v>0</v>
      </c>
      <c r="W319" s="58">
        <f t="shared" si="88"/>
        <v>0</v>
      </c>
      <c r="X319" s="58">
        <f t="shared" si="89"/>
        <v>6510</v>
      </c>
      <c r="Y319" s="116">
        <f>ROUND(SUM(Q319:W319)/INVOICE!$I$5,2)</f>
        <v>4.67</v>
      </c>
      <c r="AA319" s="38" t="s">
        <v>495</v>
      </c>
      <c r="AB319" s="38" t="s">
        <v>93</v>
      </c>
      <c r="AC319" s="38" t="s">
        <v>3720</v>
      </c>
      <c r="AD319" s="38" t="s">
        <v>3849</v>
      </c>
      <c r="AE319" s="38" t="s">
        <v>3850</v>
      </c>
      <c r="AF319" s="38" t="s">
        <v>3851</v>
      </c>
      <c r="AG319" s="38" t="s">
        <v>3852</v>
      </c>
      <c r="AH319" s="38" t="s">
        <v>61</v>
      </c>
      <c r="AI319" s="38">
        <v>1</v>
      </c>
      <c r="AJ319" s="38">
        <v>0.5</v>
      </c>
      <c r="AK319" s="38">
        <v>1.1000000000000001</v>
      </c>
      <c r="AL319" s="38">
        <v>1.1000000000000001</v>
      </c>
      <c r="AM319" s="38" t="s">
        <v>204</v>
      </c>
      <c r="AN319" s="38">
        <v>61.72</v>
      </c>
      <c r="AO319" s="38" t="s">
        <v>62</v>
      </c>
      <c r="AP319" s="38" t="s">
        <v>62</v>
      </c>
      <c r="AQ319" s="38" t="s">
        <v>62</v>
      </c>
      <c r="AR319" s="38" t="s">
        <v>62</v>
      </c>
      <c r="AS319" s="38" t="s">
        <v>62</v>
      </c>
      <c r="AT319" s="38" t="s">
        <v>1973</v>
      </c>
      <c r="AU319" s="38" t="s">
        <v>2604</v>
      </c>
      <c r="AV319" s="38" t="s">
        <v>2052</v>
      </c>
      <c r="AW319" s="38" t="s">
        <v>61</v>
      </c>
      <c r="AX319" s="38" t="s">
        <v>63</v>
      </c>
      <c r="AY319" s="39" t="s">
        <v>3853</v>
      </c>
      <c r="AZ319" s="38" t="s">
        <v>3854</v>
      </c>
      <c r="BA319" s="39" t="s">
        <v>3854</v>
      </c>
      <c r="BB319" s="38" t="s">
        <v>2434</v>
      </c>
      <c r="BC319" s="38" t="s">
        <v>197</v>
      </c>
      <c r="BD319" s="38" t="s">
        <v>94</v>
      </c>
      <c r="BE319" s="38" t="s">
        <v>1978</v>
      </c>
      <c r="BF319" s="38" t="s">
        <v>64</v>
      </c>
      <c r="BG319" s="38" t="s">
        <v>61</v>
      </c>
      <c r="BH319" s="38" t="s">
        <v>648</v>
      </c>
    </row>
    <row r="320" spans="2:60" x14ac:dyDescent="0.3">
      <c r="B320" s="55">
        <f t="shared" si="82"/>
        <v>316</v>
      </c>
      <c r="C320" s="55" t="str">
        <f t="shared" si="83"/>
        <v>NRT</v>
      </c>
      <c r="D320" s="55" t="str">
        <f t="shared" si="80"/>
        <v>2025-09-11</v>
      </c>
      <c r="E320" s="55" t="str">
        <f t="shared" si="90"/>
        <v>82020038104</v>
      </c>
      <c r="F320" s="55" t="str">
        <f t="shared" si="91"/>
        <v>PJP029496211</v>
      </c>
      <c r="G320" s="53" t="str">
        <f t="shared" si="92"/>
        <v>강송희</v>
      </c>
      <c r="H320" s="53" t="str">
        <f t="shared" si="93"/>
        <v>목록(Manifest)</v>
      </c>
      <c r="I320" s="62">
        <f t="shared" si="94"/>
        <v>118.12</v>
      </c>
      <c r="J320" s="53" t="str">
        <f t="shared" si="84"/>
        <v>BRCH USA_JAVIS</v>
      </c>
      <c r="K320" s="55">
        <f t="shared" si="95"/>
        <v>1</v>
      </c>
      <c r="L320" s="54">
        <f t="shared" si="96"/>
        <v>0.45</v>
      </c>
      <c r="M320" s="54">
        <f t="shared" si="97"/>
        <v>0.9</v>
      </c>
      <c r="N320" s="54">
        <f t="shared" si="98"/>
        <v>0.9</v>
      </c>
      <c r="O320" s="54">
        <f t="shared" si="85"/>
        <v>0.5</v>
      </c>
      <c r="P320" s="55" t="str">
        <f t="shared" si="86"/>
        <v>516284380570</v>
      </c>
      <c r="Q320" s="70">
        <f t="shared" si="87"/>
        <v>6510</v>
      </c>
      <c r="R320" s="58">
        <v>0</v>
      </c>
      <c r="S320" s="57">
        <f t="shared" si="81"/>
        <v>0</v>
      </c>
      <c r="T320" s="58">
        <v>0</v>
      </c>
      <c r="U320" s="58">
        <f>(IF(VLOOKUP(VLOOKUP(AN320,MAPPING!$B$16:$D$21,2,1),MAPPING!$C$16:$E$21,2,0)=7000,0,VLOOKUP(VLOOKUP(AN320,MAPPING!$B$16:$D$21,2,1),MAPPING!$C$16:$E$21,2,0)))</f>
        <v>0</v>
      </c>
      <c r="V320" s="58">
        <f>(K320*VLOOKUP(N320/K320,MAPPING!$B$23:$D$30,3,10))</f>
        <v>0</v>
      </c>
      <c r="W320" s="58">
        <f t="shared" si="88"/>
        <v>0</v>
      </c>
      <c r="X320" s="58">
        <f t="shared" si="89"/>
        <v>6510</v>
      </c>
      <c r="Y320" s="116">
        <f>ROUND(SUM(Q320:W320)/INVOICE!$I$5,2)</f>
        <v>4.67</v>
      </c>
      <c r="AA320" s="38" t="s">
        <v>495</v>
      </c>
      <c r="AB320" s="38" t="s">
        <v>93</v>
      </c>
      <c r="AC320" s="38" t="s">
        <v>3720</v>
      </c>
      <c r="AD320" s="38" t="s">
        <v>3855</v>
      </c>
      <c r="AE320" s="38" t="s">
        <v>2126</v>
      </c>
      <c r="AF320" s="38" t="s">
        <v>2127</v>
      </c>
      <c r="AG320" s="38" t="s">
        <v>941</v>
      </c>
      <c r="AH320" s="38" t="s">
        <v>61</v>
      </c>
      <c r="AI320" s="38">
        <v>1</v>
      </c>
      <c r="AJ320" s="38">
        <v>0.45</v>
      </c>
      <c r="AK320" s="38">
        <v>0.9</v>
      </c>
      <c r="AL320" s="38">
        <v>0.9</v>
      </c>
      <c r="AM320" s="38" t="s">
        <v>204</v>
      </c>
      <c r="AN320" s="38">
        <v>118.12</v>
      </c>
      <c r="AO320" s="38" t="s">
        <v>62</v>
      </c>
      <c r="AP320" s="38" t="s">
        <v>62</v>
      </c>
      <c r="AQ320" s="38" t="s">
        <v>62</v>
      </c>
      <c r="AR320" s="38" t="s">
        <v>62</v>
      </c>
      <c r="AS320" s="38" t="s">
        <v>62</v>
      </c>
      <c r="AT320" s="38" t="s">
        <v>1973</v>
      </c>
      <c r="AU320" s="38" t="s">
        <v>2604</v>
      </c>
      <c r="AV320" s="38" t="s">
        <v>2128</v>
      </c>
      <c r="AW320" s="38" t="s">
        <v>61</v>
      </c>
      <c r="AX320" s="38" t="s">
        <v>63</v>
      </c>
      <c r="AY320" s="39" t="s">
        <v>3856</v>
      </c>
      <c r="AZ320" s="38" t="s">
        <v>3857</v>
      </c>
      <c r="BA320" s="39" t="s">
        <v>3857</v>
      </c>
      <c r="BB320" s="38" t="s">
        <v>2434</v>
      </c>
      <c r="BC320" s="38" t="s">
        <v>197</v>
      </c>
      <c r="BD320" s="38" t="s">
        <v>94</v>
      </c>
      <c r="BE320" s="38" t="s">
        <v>1978</v>
      </c>
      <c r="BF320" s="38" t="s">
        <v>64</v>
      </c>
      <c r="BG320" s="38" t="s">
        <v>61</v>
      </c>
      <c r="BH320" s="38" t="s">
        <v>648</v>
      </c>
    </row>
    <row r="321" spans="2:60" x14ac:dyDescent="0.3">
      <c r="B321" s="55">
        <f t="shared" si="82"/>
        <v>317</v>
      </c>
      <c r="C321" s="55" t="str">
        <f t="shared" si="83"/>
        <v>NRT</v>
      </c>
      <c r="D321" s="55" t="str">
        <f t="shared" si="80"/>
        <v>2025-09-11</v>
      </c>
      <c r="E321" s="55" t="str">
        <f t="shared" si="90"/>
        <v>82020038104</v>
      </c>
      <c r="F321" s="55" t="str">
        <f t="shared" si="91"/>
        <v>PJP029496231</v>
      </c>
      <c r="G321" s="53" t="str">
        <f t="shared" si="92"/>
        <v>박정아</v>
      </c>
      <c r="H321" s="53" t="str">
        <f t="shared" si="93"/>
        <v>목록(Manifest)</v>
      </c>
      <c r="I321" s="62">
        <f t="shared" si="94"/>
        <v>133.72</v>
      </c>
      <c r="J321" s="53" t="str">
        <f t="shared" si="84"/>
        <v>BRCH USA_JAVIS</v>
      </c>
      <c r="K321" s="55">
        <f t="shared" si="95"/>
        <v>1</v>
      </c>
      <c r="L321" s="54">
        <f t="shared" si="96"/>
        <v>0.7</v>
      </c>
      <c r="M321" s="54">
        <f t="shared" si="97"/>
        <v>1.2</v>
      </c>
      <c r="N321" s="54">
        <f t="shared" si="98"/>
        <v>1.2</v>
      </c>
      <c r="O321" s="54">
        <f t="shared" si="85"/>
        <v>1</v>
      </c>
      <c r="P321" s="55" t="str">
        <f t="shared" si="86"/>
        <v>516284380776</v>
      </c>
      <c r="Q321" s="70">
        <f t="shared" si="87"/>
        <v>7520</v>
      </c>
      <c r="R321" s="58">
        <v>0</v>
      </c>
      <c r="S321" s="57">
        <f t="shared" si="81"/>
        <v>0</v>
      </c>
      <c r="T321" s="58">
        <v>0</v>
      </c>
      <c r="U321" s="58">
        <f>(IF(VLOOKUP(VLOOKUP(AN321,MAPPING!$B$16:$D$21,2,1),MAPPING!$C$16:$E$21,2,0)=7000,0,VLOOKUP(VLOOKUP(AN321,MAPPING!$B$16:$D$21,2,1),MAPPING!$C$16:$E$21,2,0)))</f>
        <v>0</v>
      </c>
      <c r="V321" s="58">
        <f>(K321*VLOOKUP(N321/K321,MAPPING!$B$23:$D$30,3,10))</f>
        <v>0</v>
      </c>
      <c r="W321" s="58">
        <f t="shared" si="88"/>
        <v>0</v>
      </c>
      <c r="X321" s="58">
        <f t="shared" si="89"/>
        <v>7520</v>
      </c>
      <c r="Y321" s="116">
        <f>ROUND(SUM(Q321:W321)/INVOICE!$I$5,2)</f>
        <v>5.39</v>
      </c>
      <c r="AA321" s="38" t="s">
        <v>495</v>
      </c>
      <c r="AB321" s="38" t="s">
        <v>93</v>
      </c>
      <c r="AC321" s="38" t="s">
        <v>3720</v>
      </c>
      <c r="AD321" s="38" t="s">
        <v>3858</v>
      </c>
      <c r="AE321" s="38" t="s">
        <v>3175</v>
      </c>
      <c r="AF321" s="38" t="s">
        <v>3176</v>
      </c>
      <c r="AG321" s="38" t="s">
        <v>3177</v>
      </c>
      <c r="AH321" s="38" t="s">
        <v>61</v>
      </c>
      <c r="AI321" s="38">
        <v>1</v>
      </c>
      <c r="AJ321" s="38">
        <v>0.7</v>
      </c>
      <c r="AK321" s="38">
        <v>1.2</v>
      </c>
      <c r="AL321" s="38">
        <v>1.2</v>
      </c>
      <c r="AM321" s="38" t="s">
        <v>204</v>
      </c>
      <c r="AN321" s="38">
        <v>133.72</v>
      </c>
      <c r="AO321" s="38" t="s">
        <v>62</v>
      </c>
      <c r="AP321" s="38" t="s">
        <v>62</v>
      </c>
      <c r="AQ321" s="38" t="s">
        <v>62</v>
      </c>
      <c r="AR321" s="38" t="s">
        <v>62</v>
      </c>
      <c r="AS321" s="38" t="s">
        <v>62</v>
      </c>
      <c r="AT321" s="38" t="s">
        <v>1973</v>
      </c>
      <c r="AU321" s="38" t="s">
        <v>2604</v>
      </c>
      <c r="AV321" s="38" t="s">
        <v>2180</v>
      </c>
      <c r="AW321" s="38" t="s">
        <v>61</v>
      </c>
      <c r="AX321" s="38" t="s">
        <v>63</v>
      </c>
      <c r="AY321" s="39" t="s">
        <v>3859</v>
      </c>
      <c r="AZ321" s="38" t="s">
        <v>3860</v>
      </c>
      <c r="BA321" s="39" t="s">
        <v>3860</v>
      </c>
      <c r="BB321" s="38" t="s">
        <v>2434</v>
      </c>
      <c r="BC321" s="38" t="s">
        <v>197</v>
      </c>
      <c r="BD321" s="38" t="s">
        <v>94</v>
      </c>
      <c r="BE321" s="38" t="s">
        <v>1978</v>
      </c>
      <c r="BF321" s="38" t="s">
        <v>64</v>
      </c>
      <c r="BG321" s="38" t="s">
        <v>61</v>
      </c>
      <c r="BH321" s="38" t="s">
        <v>648</v>
      </c>
    </row>
    <row r="322" spans="2:60" x14ac:dyDescent="0.3">
      <c r="B322" s="55">
        <f t="shared" si="82"/>
        <v>318</v>
      </c>
      <c r="C322" s="55" t="str">
        <f t="shared" si="83"/>
        <v>NRT</v>
      </c>
      <c r="D322" s="55" t="str">
        <f t="shared" si="80"/>
        <v>2025-09-11</v>
      </c>
      <c r="E322" s="55" t="str">
        <f t="shared" si="90"/>
        <v>82020038104</v>
      </c>
      <c r="F322" s="55" t="str">
        <f t="shared" si="91"/>
        <v>PJP029496236</v>
      </c>
      <c r="G322" s="53" t="str">
        <f t="shared" si="92"/>
        <v>염혜선</v>
      </c>
      <c r="H322" s="53" t="str">
        <f t="shared" si="93"/>
        <v>목록(Manifest)</v>
      </c>
      <c r="I322" s="62">
        <f t="shared" si="94"/>
        <v>128.63999999999999</v>
      </c>
      <c r="J322" s="53" t="str">
        <f t="shared" si="84"/>
        <v>BRCH USA_JAVIS</v>
      </c>
      <c r="K322" s="55">
        <f t="shared" si="95"/>
        <v>1</v>
      </c>
      <c r="L322" s="54">
        <f t="shared" si="96"/>
        <v>0.5</v>
      </c>
      <c r="M322" s="54">
        <f t="shared" si="97"/>
        <v>1.4</v>
      </c>
      <c r="N322" s="54">
        <f t="shared" si="98"/>
        <v>1.4</v>
      </c>
      <c r="O322" s="54">
        <f t="shared" si="85"/>
        <v>0.5</v>
      </c>
      <c r="P322" s="55" t="str">
        <f t="shared" si="86"/>
        <v>516284380824</v>
      </c>
      <c r="Q322" s="70">
        <f t="shared" si="87"/>
        <v>6510</v>
      </c>
      <c r="R322" s="58">
        <v>0</v>
      </c>
      <c r="S322" s="57">
        <f t="shared" si="81"/>
        <v>0</v>
      </c>
      <c r="T322" s="58">
        <v>0</v>
      </c>
      <c r="U322" s="58">
        <f>(IF(VLOOKUP(VLOOKUP(AN322,MAPPING!$B$16:$D$21,2,1),MAPPING!$C$16:$E$21,2,0)=7000,0,VLOOKUP(VLOOKUP(AN322,MAPPING!$B$16:$D$21,2,1),MAPPING!$C$16:$E$21,2,0)))</f>
        <v>0</v>
      </c>
      <c r="V322" s="58">
        <f>(K322*VLOOKUP(N322/K322,MAPPING!$B$23:$D$30,3,10))</f>
        <v>0</v>
      </c>
      <c r="W322" s="58">
        <f t="shared" si="88"/>
        <v>0</v>
      </c>
      <c r="X322" s="58">
        <f t="shared" si="89"/>
        <v>6510</v>
      </c>
      <c r="Y322" s="116">
        <f>ROUND(SUM(Q322:W322)/INVOICE!$I$5,2)</f>
        <v>4.67</v>
      </c>
      <c r="AA322" s="38" t="s">
        <v>495</v>
      </c>
      <c r="AB322" s="38" t="s">
        <v>93</v>
      </c>
      <c r="AC322" s="38" t="s">
        <v>3720</v>
      </c>
      <c r="AD322" s="38" t="s">
        <v>3861</v>
      </c>
      <c r="AE322" s="38" t="s">
        <v>3400</v>
      </c>
      <c r="AF322" s="38" t="s">
        <v>3401</v>
      </c>
      <c r="AG322" s="38" t="s">
        <v>3177</v>
      </c>
      <c r="AH322" s="38" t="s">
        <v>61</v>
      </c>
      <c r="AI322" s="38">
        <v>1</v>
      </c>
      <c r="AJ322" s="38">
        <v>0.5</v>
      </c>
      <c r="AK322" s="38">
        <v>1.4</v>
      </c>
      <c r="AL322" s="38">
        <v>1.4</v>
      </c>
      <c r="AM322" s="38" t="s">
        <v>204</v>
      </c>
      <c r="AN322" s="38">
        <v>128.63999999999999</v>
      </c>
      <c r="AO322" s="38" t="s">
        <v>62</v>
      </c>
      <c r="AP322" s="38" t="s">
        <v>62</v>
      </c>
      <c r="AQ322" s="38" t="s">
        <v>62</v>
      </c>
      <c r="AR322" s="38" t="s">
        <v>62</v>
      </c>
      <c r="AS322" s="38" t="s">
        <v>62</v>
      </c>
      <c r="AT322" s="38" t="s">
        <v>1973</v>
      </c>
      <c r="AU322" s="38" t="s">
        <v>2604</v>
      </c>
      <c r="AV322" s="38" t="s">
        <v>2457</v>
      </c>
      <c r="AW322" s="38" t="s">
        <v>61</v>
      </c>
      <c r="AX322" s="38" t="s">
        <v>63</v>
      </c>
      <c r="AY322" s="39" t="s">
        <v>3862</v>
      </c>
      <c r="AZ322" s="38" t="s">
        <v>3863</v>
      </c>
      <c r="BA322" s="39" t="s">
        <v>3863</v>
      </c>
      <c r="BB322" s="38" t="s">
        <v>2434</v>
      </c>
      <c r="BC322" s="38" t="s">
        <v>197</v>
      </c>
      <c r="BD322" s="38" t="s">
        <v>94</v>
      </c>
      <c r="BE322" s="38" t="s">
        <v>1978</v>
      </c>
      <c r="BF322" s="38" t="s">
        <v>64</v>
      </c>
      <c r="BG322" s="38" t="s">
        <v>61</v>
      </c>
      <c r="BH322" s="38" t="s">
        <v>648</v>
      </c>
    </row>
    <row r="323" spans="2:60" x14ac:dyDescent="0.3">
      <c r="B323" s="55">
        <f t="shared" si="82"/>
        <v>319</v>
      </c>
      <c r="C323" s="55" t="str">
        <f t="shared" si="83"/>
        <v>NRT</v>
      </c>
      <c r="D323" s="55" t="str">
        <f t="shared" si="80"/>
        <v>2025-09-11</v>
      </c>
      <c r="E323" s="55" t="str">
        <f t="shared" si="90"/>
        <v>82020038104</v>
      </c>
      <c r="F323" s="55" t="str">
        <f t="shared" si="91"/>
        <v>PJP029496202</v>
      </c>
      <c r="G323" s="53" t="str">
        <f t="shared" si="92"/>
        <v>이보미</v>
      </c>
      <c r="H323" s="53" t="str">
        <f t="shared" si="93"/>
        <v>식물검역(Plants Inspection)</v>
      </c>
      <c r="I323" s="62">
        <f t="shared" si="94"/>
        <v>29.13</v>
      </c>
      <c r="J323" s="53" t="str">
        <f t="shared" si="84"/>
        <v>BRCH USA_JAVIS</v>
      </c>
      <c r="K323" s="55">
        <f t="shared" si="95"/>
        <v>1</v>
      </c>
      <c r="L323" s="54">
        <f t="shared" si="96"/>
        <v>0.85</v>
      </c>
      <c r="M323" s="54">
        <f t="shared" si="97"/>
        <v>1.3</v>
      </c>
      <c r="N323" s="54">
        <f t="shared" si="98"/>
        <v>1.3</v>
      </c>
      <c r="O323" s="54">
        <f t="shared" si="85"/>
        <v>1</v>
      </c>
      <c r="P323" s="55" t="str">
        <f t="shared" si="86"/>
        <v>516284380485</v>
      </c>
      <c r="Q323" s="70">
        <f t="shared" si="87"/>
        <v>7520</v>
      </c>
      <c r="R323" s="58">
        <v>0</v>
      </c>
      <c r="S323" s="57">
        <f t="shared" si="81"/>
        <v>0</v>
      </c>
      <c r="T323" s="58">
        <v>0</v>
      </c>
      <c r="U323" s="58">
        <f>(IF(VLOOKUP(VLOOKUP(AN323,MAPPING!$B$16:$D$21,2,1),MAPPING!$C$16:$E$21,2,0)=7000,0,VLOOKUP(VLOOKUP(AN323,MAPPING!$B$16:$D$21,2,1),MAPPING!$C$16:$E$21,2,0)))</f>
        <v>0</v>
      </c>
      <c r="V323" s="58">
        <f>(K323*VLOOKUP(N323/K323,MAPPING!$B$23:$D$30,3,10))</f>
        <v>0</v>
      </c>
      <c r="W323" s="58">
        <f t="shared" si="88"/>
        <v>0</v>
      </c>
      <c r="X323" s="58">
        <f t="shared" si="89"/>
        <v>7520</v>
      </c>
      <c r="Y323" s="116">
        <f>ROUND(SUM(Q323:W323)/INVOICE!$I$5,2)</f>
        <v>5.39</v>
      </c>
      <c r="AA323" s="38" t="s">
        <v>495</v>
      </c>
      <c r="AB323" s="38" t="s">
        <v>93</v>
      </c>
      <c r="AC323" s="38" t="s">
        <v>3720</v>
      </c>
      <c r="AD323" s="38" t="s">
        <v>3864</v>
      </c>
      <c r="AE323" s="38" t="s">
        <v>3865</v>
      </c>
      <c r="AF323" s="38" t="s">
        <v>3866</v>
      </c>
      <c r="AG323" s="38" t="s">
        <v>213</v>
      </c>
      <c r="AH323" s="38" t="s">
        <v>3867</v>
      </c>
      <c r="AI323" s="38">
        <v>1</v>
      </c>
      <c r="AJ323" s="38">
        <v>0.85</v>
      </c>
      <c r="AK323" s="38">
        <v>1.3</v>
      </c>
      <c r="AL323" s="38">
        <v>1.3</v>
      </c>
      <c r="AM323" s="38" t="s">
        <v>2394</v>
      </c>
      <c r="AN323" s="38">
        <v>29.13</v>
      </c>
      <c r="AO323" s="38" t="s">
        <v>62</v>
      </c>
      <c r="AP323" s="38" t="s">
        <v>62</v>
      </c>
      <c r="AQ323" s="38" t="s">
        <v>62</v>
      </c>
      <c r="AR323" s="38" t="s">
        <v>62</v>
      </c>
      <c r="AS323" s="38" t="s">
        <v>62</v>
      </c>
      <c r="AT323" s="38" t="s">
        <v>1973</v>
      </c>
      <c r="AU323" s="38" t="s">
        <v>2604</v>
      </c>
      <c r="AV323" s="38" t="s">
        <v>2002</v>
      </c>
      <c r="AW323" s="38" t="s">
        <v>61</v>
      </c>
      <c r="AX323" s="38" t="s">
        <v>63</v>
      </c>
      <c r="AY323" s="39" t="s">
        <v>3868</v>
      </c>
      <c r="AZ323" s="38" t="s">
        <v>3869</v>
      </c>
      <c r="BA323" s="39" t="s">
        <v>3869</v>
      </c>
      <c r="BB323" s="38" t="s">
        <v>2434</v>
      </c>
      <c r="BC323" s="38" t="s">
        <v>197</v>
      </c>
      <c r="BD323" s="38" t="s">
        <v>94</v>
      </c>
      <c r="BE323" s="38" t="s">
        <v>1978</v>
      </c>
      <c r="BF323" s="38" t="s">
        <v>64</v>
      </c>
      <c r="BG323" s="38" t="s">
        <v>61</v>
      </c>
      <c r="BH323" s="38" t="s">
        <v>648</v>
      </c>
    </row>
    <row r="324" spans="2:60" x14ac:dyDescent="0.3">
      <c r="B324" s="55">
        <f t="shared" si="82"/>
        <v>320</v>
      </c>
      <c r="C324" s="55" t="str">
        <f t="shared" si="83"/>
        <v>NRT</v>
      </c>
      <c r="D324" s="55" t="str">
        <f t="shared" si="80"/>
        <v>2025-09-11</v>
      </c>
      <c r="E324" s="55" t="str">
        <f t="shared" si="90"/>
        <v>82020038104</v>
      </c>
      <c r="F324" s="55" t="str">
        <f t="shared" si="91"/>
        <v>PJP029495893</v>
      </c>
      <c r="G324" s="53" t="str">
        <f t="shared" si="92"/>
        <v>황민지</v>
      </c>
      <c r="H324" s="53" t="str">
        <f t="shared" si="93"/>
        <v>일반(목록배제,Normal-Manifest Exception)</v>
      </c>
      <c r="I324" s="62">
        <f t="shared" si="94"/>
        <v>31.14</v>
      </c>
      <c r="J324" s="53" t="str">
        <f t="shared" si="84"/>
        <v>BRCH USA_JAVIS</v>
      </c>
      <c r="K324" s="55">
        <f t="shared" si="95"/>
        <v>1</v>
      </c>
      <c r="L324" s="54">
        <f t="shared" si="96"/>
        <v>12.6</v>
      </c>
      <c r="M324" s="54">
        <f t="shared" si="97"/>
        <v>3.4</v>
      </c>
      <c r="N324" s="54">
        <f t="shared" si="98"/>
        <v>13</v>
      </c>
      <c r="O324" s="54">
        <f t="shared" si="85"/>
        <v>13</v>
      </c>
      <c r="P324" s="55" t="str">
        <f t="shared" si="86"/>
        <v>516284377394</v>
      </c>
      <c r="Q324" s="70">
        <f t="shared" si="87"/>
        <v>31760</v>
      </c>
      <c r="R324" s="58">
        <v>0</v>
      </c>
      <c r="S324" s="57">
        <f t="shared" si="81"/>
        <v>0</v>
      </c>
      <c r="T324" s="58">
        <v>0</v>
      </c>
      <c r="U324" s="58">
        <f>(IF(VLOOKUP(VLOOKUP(AN324,MAPPING!$B$16:$D$21,2,1),MAPPING!$C$16:$E$21,2,0)=7000,0,VLOOKUP(VLOOKUP(AN324,MAPPING!$B$16:$D$21,2,1),MAPPING!$C$16:$E$21,2,0)))</f>
        <v>0</v>
      </c>
      <c r="V324" s="58">
        <f>(K324*VLOOKUP(N324/K324,MAPPING!$B$23:$D$30,3,10))</f>
        <v>3000</v>
      </c>
      <c r="W324" s="58">
        <f t="shared" si="88"/>
        <v>0</v>
      </c>
      <c r="X324" s="58">
        <f t="shared" si="89"/>
        <v>34760</v>
      </c>
      <c r="Y324" s="116">
        <f>ROUND(SUM(Q324:W324)/INVOICE!$I$5,2)</f>
        <v>24.94</v>
      </c>
      <c r="AA324" s="38" t="s">
        <v>495</v>
      </c>
      <c r="AB324" s="38" t="s">
        <v>93</v>
      </c>
      <c r="AC324" s="38" t="s">
        <v>3720</v>
      </c>
      <c r="AD324" s="38" t="s">
        <v>3870</v>
      </c>
      <c r="AE324" s="38" t="s">
        <v>2808</v>
      </c>
      <c r="AF324" s="38" t="s">
        <v>2809</v>
      </c>
      <c r="AG324" s="38" t="s">
        <v>2810</v>
      </c>
      <c r="AH324" s="38" t="s">
        <v>61</v>
      </c>
      <c r="AI324" s="38">
        <v>1</v>
      </c>
      <c r="AJ324" s="38">
        <v>12.6</v>
      </c>
      <c r="AK324" s="38">
        <v>3.4</v>
      </c>
      <c r="AL324" s="38">
        <v>13</v>
      </c>
      <c r="AM324" s="38" t="s">
        <v>66</v>
      </c>
      <c r="AN324" s="38">
        <v>31.14</v>
      </c>
      <c r="AO324" s="38" t="s">
        <v>62</v>
      </c>
      <c r="AP324" s="38" t="s">
        <v>62</v>
      </c>
      <c r="AQ324" s="38" t="s">
        <v>62</v>
      </c>
      <c r="AR324" s="38" t="s">
        <v>62</v>
      </c>
      <c r="AS324" s="38" t="s">
        <v>62</v>
      </c>
      <c r="AT324" s="38" t="s">
        <v>1973</v>
      </c>
      <c r="AU324" s="38" t="s">
        <v>2604</v>
      </c>
      <c r="AV324" s="38" t="s">
        <v>2002</v>
      </c>
      <c r="AW324" s="38" t="s">
        <v>61</v>
      </c>
      <c r="AX324" s="38" t="s">
        <v>63</v>
      </c>
      <c r="AY324" s="39" t="s">
        <v>3871</v>
      </c>
      <c r="AZ324" s="38" t="s">
        <v>3872</v>
      </c>
      <c r="BA324" s="39" t="s">
        <v>3872</v>
      </c>
      <c r="BB324" s="38" t="s">
        <v>2434</v>
      </c>
      <c r="BC324" s="38" t="s">
        <v>197</v>
      </c>
      <c r="BD324" s="38" t="s">
        <v>94</v>
      </c>
      <c r="BE324" s="38" t="s">
        <v>1978</v>
      </c>
      <c r="BF324" s="38" t="s">
        <v>64</v>
      </c>
      <c r="BG324" s="38" t="s">
        <v>61</v>
      </c>
      <c r="BH324" s="38" t="s">
        <v>648</v>
      </c>
    </row>
    <row r="325" spans="2:60" x14ac:dyDescent="0.3">
      <c r="B325" s="55">
        <f t="shared" si="82"/>
        <v>321</v>
      </c>
      <c r="C325" s="55" t="str">
        <f t="shared" si="83"/>
        <v>NRT</v>
      </c>
      <c r="D325" s="55" t="str">
        <f t="shared" ref="D325:D388" si="99">AA325</f>
        <v>2025-09-11</v>
      </c>
      <c r="E325" s="55" t="str">
        <f t="shared" si="90"/>
        <v>82020038104</v>
      </c>
      <c r="F325" s="55" t="str">
        <f t="shared" si="91"/>
        <v>PJP029495820</v>
      </c>
      <c r="G325" s="53" t="str">
        <f t="shared" si="92"/>
        <v>이진복</v>
      </c>
      <c r="H325" s="53" t="str">
        <f t="shared" si="93"/>
        <v>목록(Manifest)</v>
      </c>
      <c r="I325" s="62">
        <f t="shared" si="94"/>
        <v>134</v>
      </c>
      <c r="J325" s="53" t="str">
        <f t="shared" si="84"/>
        <v>BRCH USA_JAVIS</v>
      </c>
      <c r="K325" s="55">
        <f t="shared" si="95"/>
        <v>1</v>
      </c>
      <c r="L325" s="54">
        <f t="shared" si="96"/>
        <v>0.4</v>
      </c>
      <c r="M325" s="54">
        <f t="shared" si="97"/>
        <v>0.5</v>
      </c>
      <c r="N325" s="54">
        <f t="shared" si="98"/>
        <v>0.5</v>
      </c>
      <c r="O325" s="54">
        <f t="shared" si="85"/>
        <v>0.5</v>
      </c>
      <c r="P325" s="55" t="str">
        <f t="shared" si="86"/>
        <v>516284376661</v>
      </c>
      <c r="Q325" s="70">
        <f t="shared" si="87"/>
        <v>6510</v>
      </c>
      <c r="R325" s="58">
        <v>0</v>
      </c>
      <c r="S325" s="57">
        <f t="shared" ref="S325:S388" si="100">2500*(K325-1)</f>
        <v>0</v>
      </c>
      <c r="T325" s="58">
        <v>0</v>
      </c>
      <c r="U325" s="58">
        <f>(IF(VLOOKUP(VLOOKUP(AN325,MAPPING!$B$16:$D$21,2,1),MAPPING!$C$16:$E$21,2,0)=7000,0,VLOOKUP(VLOOKUP(AN325,MAPPING!$B$16:$D$21,2,1),MAPPING!$C$16:$E$21,2,0)))</f>
        <v>0</v>
      </c>
      <c r="V325" s="58">
        <f>(K325*VLOOKUP(N325/K325,MAPPING!$B$23:$D$30,3,10))</f>
        <v>0</v>
      </c>
      <c r="W325" s="58">
        <f t="shared" si="88"/>
        <v>0</v>
      </c>
      <c r="X325" s="58">
        <f t="shared" si="89"/>
        <v>6510</v>
      </c>
      <c r="Y325" s="116">
        <f>ROUND(SUM(Q325:W325)/INVOICE!$I$5,2)</f>
        <v>4.67</v>
      </c>
      <c r="AA325" s="38" t="s">
        <v>495</v>
      </c>
      <c r="AB325" s="38" t="s">
        <v>93</v>
      </c>
      <c r="AC325" s="38" t="s">
        <v>3720</v>
      </c>
      <c r="AD325" s="38" t="s">
        <v>3873</v>
      </c>
      <c r="AE325" s="38" t="s">
        <v>2783</v>
      </c>
      <c r="AF325" s="38" t="s">
        <v>2784</v>
      </c>
      <c r="AG325" s="38" t="s">
        <v>2785</v>
      </c>
      <c r="AH325" s="38" t="s">
        <v>61</v>
      </c>
      <c r="AI325" s="38">
        <v>1</v>
      </c>
      <c r="AJ325" s="38">
        <v>0.4</v>
      </c>
      <c r="AK325" s="38">
        <v>0.5</v>
      </c>
      <c r="AL325" s="38">
        <v>0.5</v>
      </c>
      <c r="AM325" s="38" t="s">
        <v>204</v>
      </c>
      <c r="AN325" s="38">
        <v>134</v>
      </c>
      <c r="AO325" s="38" t="s">
        <v>62</v>
      </c>
      <c r="AP325" s="38" t="s">
        <v>62</v>
      </c>
      <c r="AQ325" s="38" t="s">
        <v>62</v>
      </c>
      <c r="AR325" s="38" t="s">
        <v>62</v>
      </c>
      <c r="AS325" s="38" t="s">
        <v>62</v>
      </c>
      <c r="AT325" s="38" t="s">
        <v>1973</v>
      </c>
      <c r="AU325" s="38" t="s">
        <v>2604</v>
      </c>
      <c r="AV325" s="38" t="s">
        <v>2637</v>
      </c>
      <c r="AW325" s="38" t="s">
        <v>61</v>
      </c>
      <c r="AX325" s="38" t="s">
        <v>63</v>
      </c>
      <c r="AY325" s="39" t="s">
        <v>3874</v>
      </c>
      <c r="AZ325" s="38" t="s">
        <v>3875</v>
      </c>
      <c r="BA325" s="39" t="s">
        <v>3875</v>
      </c>
      <c r="BB325" s="38" t="s">
        <v>2434</v>
      </c>
      <c r="BC325" s="38" t="s">
        <v>197</v>
      </c>
      <c r="BD325" s="38" t="s">
        <v>94</v>
      </c>
      <c r="BE325" s="38" t="s">
        <v>1978</v>
      </c>
      <c r="BF325" s="38" t="s">
        <v>64</v>
      </c>
      <c r="BG325" s="38" t="s">
        <v>61</v>
      </c>
      <c r="BH325" s="38" t="s">
        <v>648</v>
      </c>
    </row>
    <row r="326" spans="2:60" x14ac:dyDescent="0.3">
      <c r="B326" s="55">
        <f t="shared" ref="B326:B389" si="101">B325+1</f>
        <v>322</v>
      </c>
      <c r="C326" s="55" t="str">
        <f t="shared" ref="C326:C389" si="102">AB326</f>
        <v>NRT</v>
      </c>
      <c r="D326" s="55" t="str">
        <f t="shared" si="99"/>
        <v>2025-09-11</v>
      </c>
      <c r="E326" s="55" t="str">
        <f t="shared" si="90"/>
        <v>82020038104</v>
      </c>
      <c r="F326" s="55" t="str">
        <f t="shared" si="91"/>
        <v>PJP029496066</v>
      </c>
      <c r="G326" s="53" t="str">
        <f t="shared" si="92"/>
        <v>이민관</v>
      </c>
      <c r="H326" s="53" t="str">
        <f t="shared" si="93"/>
        <v>목록(Manifest)</v>
      </c>
      <c r="I326" s="62">
        <f t="shared" si="94"/>
        <v>83.42</v>
      </c>
      <c r="J326" s="53" t="str">
        <f t="shared" ref="J326:J389" si="103">AU326</f>
        <v>BRCH USA_JAVIS</v>
      </c>
      <c r="K326" s="55">
        <f t="shared" si="95"/>
        <v>1</v>
      </c>
      <c r="L326" s="54">
        <f t="shared" si="96"/>
        <v>0.5</v>
      </c>
      <c r="M326" s="54">
        <f t="shared" si="97"/>
        <v>1.5</v>
      </c>
      <c r="N326" s="54">
        <f t="shared" si="98"/>
        <v>1.5</v>
      </c>
      <c r="O326" s="54">
        <f t="shared" ref="O326:O389" si="104">CEILING(L326,0.5)</f>
        <v>0.5</v>
      </c>
      <c r="P326" s="55" t="str">
        <f t="shared" ref="P326:P389" si="105">AY326</f>
        <v>516284379122</v>
      </c>
      <c r="Q326" s="70">
        <f t="shared" ref="Q326:Q389" si="106">6510+(O326-0.5)/0.5*1010</f>
        <v>6510</v>
      </c>
      <c r="R326" s="58">
        <v>0</v>
      </c>
      <c r="S326" s="57">
        <f t="shared" si="100"/>
        <v>0</v>
      </c>
      <c r="T326" s="58">
        <v>0</v>
      </c>
      <c r="U326" s="58">
        <f>(IF(VLOOKUP(VLOOKUP(AN326,MAPPING!$B$16:$D$21,2,1),MAPPING!$C$16:$E$21,2,0)=7000,0,VLOOKUP(VLOOKUP(AN326,MAPPING!$B$16:$D$21,2,1),MAPPING!$C$16:$E$21,2,0)))</f>
        <v>0</v>
      </c>
      <c r="V326" s="58">
        <f>(K326*VLOOKUP(N326/K326,MAPPING!$B$23:$D$30,3,10))</f>
        <v>0</v>
      </c>
      <c r="W326" s="58">
        <f t="shared" ref="W326:W389" si="107">IF(_xlfn.CEILING.MATH(N326-30,1)&lt;0,0,_xlfn.CEILING.MATH(N326-30,1))*400</f>
        <v>0</v>
      </c>
      <c r="X326" s="58">
        <f t="shared" ref="X326:X389" si="108">SUM(P326:V326)</f>
        <v>6510</v>
      </c>
      <c r="Y326" s="116">
        <f>ROUND(SUM(Q326:W326)/INVOICE!$I$5,2)</f>
        <v>4.67</v>
      </c>
      <c r="AA326" s="38" t="s">
        <v>495</v>
      </c>
      <c r="AB326" s="38" t="s">
        <v>93</v>
      </c>
      <c r="AC326" s="38" t="s">
        <v>3720</v>
      </c>
      <c r="AD326" s="38" t="s">
        <v>3876</v>
      </c>
      <c r="AE326" s="38" t="s">
        <v>3877</v>
      </c>
      <c r="AF326" s="38" t="s">
        <v>3878</v>
      </c>
      <c r="AG326" s="38" t="s">
        <v>3879</v>
      </c>
      <c r="AH326" s="38" t="s">
        <v>61</v>
      </c>
      <c r="AI326" s="38">
        <v>1</v>
      </c>
      <c r="AJ326" s="38">
        <v>0.5</v>
      </c>
      <c r="AK326" s="38">
        <v>1.5</v>
      </c>
      <c r="AL326" s="38">
        <v>1.5</v>
      </c>
      <c r="AM326" s="38" t="s">
        <v>204</v>
      </c>
      <c r="AN326" s="38">
        <v>83.42</v>
      </c>
      <c r="AO326" s="38" t="s">
        <v>62</v>
      </c>
      <c r="AP326" s="38" t="s">
        <v>62</v>
      </c>
      <c r="AQ326" s="38" t="s">
        <v>62</v>
      </c>
      <c r="AR326" s="38" t="s">
        <v>62</v>
      </c>
      <c r="AS326" s="38" t="s">
        <v>62</v>
      </c>
      <c r="AT326" s="38" t="s">
        <v>1973</v>
      </c>
      <c r="AU326" s="38" t="s">
        <v>2604</v>
      </c>
      <c r="AV326" s="38" t="s">
        <v>2637</v>
      </c>
      <c r="AW326" s="38" t="s">
        <v>61</v>
      </c>
      <c r="AX326" s="38" t="s">
        <v>63</v>
      </c>
      <c r="AY326" s="39" t="s">
        <v>3880</v>
      </c>
      <c r="AZ326" s="38" t="s">
        <v>3881</v>
      </c>
      <c r="BA326" s="39" t="s">
        <v>3881</v>
      </c>
      <c r="BB326" s="38" t="s">
        <v>2434</v>
      </c>
      <c r="BC326" s="38" t="s">
        <v>197</v>
      </c>
      <c r="BD326" s="38" t="s">
        <v>94</v>
      </c>
      <c r="BE326" s="38" t="s">
        <v>1978</v>
      </c>
      <c r="BF326" s="38" t="s">
        <v>64</v>
      </c>
      <c r="BG326" s="38" t="s">
        <v>61</v>
      </c>
      <c r="BH326" s="38" t="s">
        <v>648</v>
      </c>
    </row>
    <row r="327" spans="2:60" x14ac:dyDescent="0.3">
      <c r="B327" s="55">
        <f t="shared" si="101"/>
        <v>323</v>
      </c>
      <c r="C327" s="55" t="str">
        <f t="shared" si="102"/>
        <v>NRT</v>
      </c>
      <c r="D327" s="55" t="str">
        <f t="shared" si="99"/>
        <v>2025-09-11</v>
      </c>
      <c r="E327" s="55" t="str">
        <f t="shared" si="90"/>
        <v>82020038104</v>
      </c>
      <c r="F327" s="55" t="str">
        <f t="shared" si="91"/>
        <v>PJP029496346</v>
      </c>
      <c r="G327" s="53" t="str">
        <f t="shared" si="92"/>
        <v>정재호</v>
      </c>
      <c r="H327" s="53" t="str">
        <f t="shared" si="93"/>
        <v>목록(Manifest)</v>
      </c>
      <c r="I327" s="62">
        <f t="shared" si="94"/>
        <v>33.369999999999997</v>
      </c>
      <c r="J327" s="53" t="str">
        <f t="shared" si="103"/>
        <v>BRCH USA_JAVIS</v>
      </c>
      <c r="K327" s="55">
        <f t="shared" si="95"/>
        <v>1</v>
      </c>
      <c r="L327" s="54">
        <f t="shared" si="96"/>
        <v>0.1</v>
      </c>
      <c r="M327" s="54">
        <f t="shared" si="97"/>
        <v>0.3</v>
      </c>
      <c r="N327" s="54">
        <f t="shared" si="98"/>
        <v>0.3</v>
      </c>
      <c r="O327" s="54">
        <f t="shared" si="104"/>
        <v>0.5</v>
      </c>
      <c r="P327" s="55" t="str">
        <f t="shared" si="105"/>
        <v>516284381922</v>
      </c>
      <c r="Q327" s="70">
        <f t="shared" si="106"/>
        <v>6510</v>
      </c>
      <c r="R327" s="58">
        <v>0</v>
      </c>
      <c r="S327" s="57">
        <f t="shared" si="100"/>
        <v>0</v>
      </c>
      <c r="T327" s="58">
        <v>0</v>
      </c>
      <c r="U327" s="58">
        <f>(IF(VLOOKUP(VLOOKUP(AN327,MAPPING!$B$16:$D$21,2,1),MAPPING!$C$16:$E$21,2,0)=7000,0,VLOOKUP(VLOOKUP(AN327,MAPPING!$B$16:$D$21,2,1),MAPPING!$C$16:$E$21,2,0)))</f>
        <v>0</v>
      </c>
      <c r="V327" s="58">
        <f>(K327*VLOOKUP(N327/K327,MAPPING!$B$23:$D$30,3,10))</f>
        <v>0</v>
      </c>
      <c r="W327" s="58">
        <f t="shared" si="107"/>
        <v>0</v>
      </c>
      <c r="X327" s="58">
        <f t="shared" si="108"/>
        <v>6510</v>
      </c>
      <c r="Y327" s="116">
        <f>ROUND(SUM(Q327:W327)/INVOICE!$I$5,2)</f>
        <v>4.67</v>
      </c>
      <c r="AA327" s="38" t="s">
        <v>495</v>
      </c>
      <c r="AB327" s="38" t="s">
        <v>93</v>
      </c>
      <c r="AC327" s="38" t="s">
        <v>3720</v>
      </c>
      <c r="AD327" s="38" t="s">
        <v>3882</v>
      </c>
      <c r="AE327" s="38" t="s">
        <v>2795</v>
      </c>
      <c r="AF327" s="38" t="s">
        <v>2796</v>
      </c>
      <c r="AG327" s="38" t="s">
        <v>2797</v>
      </c>
      <c r="AH327" s="38" t="s">
        <v>61</v>
      </c>
      <c r="AI327" s="38">
        <v>1</v>
      </c>
      <c r="AJ327" s="38">
        <v>0.1</v>
      </c>
      <c r="AK327" s="38">
        <v>0.3</v>
      </c>
      <c r="AL327" s="38">
        <v>0.3</v>
      </c>
      <c r="AM327" s="38" t="s">
        <v>204</v>
      </c>
      <c r="AN327" s="38">
        <v>33.369999999999997</v>
      </c>
      <c r="AO327" s="38" t="s">
        <v>62</v>
      </c>
      <c r="AP327" s="38" t="s">
        <v>62</v>
      </c>
      <c r="AQ327" s="38" t="s">
        <v>62</v>
      </c>
      <c r="AR327" s="38" t="s">
        <v>62</v>
      </c>
      <c r="AS327" s="38" t="s">
        <v>62</v>
      </c>
      <c r="AT327" s="38" t="s">
        <v>1973</v>
      </c>
      <c r="AU327" s="38" t="s">
        <v>2604</v>
      </c>
      <c r="AV327" s="38" t="s">
        <v>3883</v>
      </c>
      <c r="AW327" s="38" t="s">
        <v>61</v>
      </c>
      <c r="AX327" s="38" t="s">
        <v>63</v>
      </c>
      <c r="AY327" s="39" t="s">
        <v>3884</v>
      </c>
      <c r="AZ327" s="38" t="s">
        <v>3885</v>
      </c>
      <c r="BA327" s="39" t="s">
        <v>3885</v>
      </c>
      <c r="BB327" s="38" t="s">
        <v>2434</v>
      </c>
      <c r="BC327" s="38" t="s">
        <v>197</v>
      </c>
      <c r="BD327" s="38" t="s">
        <v>94</v>
      </c>
      <c r="BE327" s="38" t="s">
        <v>1978</v>
      </c>
      <c r="BF327" s="38" t="s">
        <v>64</v>
      </c>
      <c r="BG327" s="38" t="s">
        <v>61</v>
      </c>
      <c r="BH327" s="38" t="s">
        <v>648</v>
      </c>
    </row>
    <row r="328" spans="2:60" x14ac:dyDescent="0.3">
      <c r="B328" s="55">
        <f t="shared" si="101"/>
        <v>324</v>
      </c>
      <c r="C328" s="55" t="str">
        <f t="shared" si="102"/>
        <v>NRT</v>
      </c>
      <c r="D328" s="55" t="str">
        <f t="shared" si="99"/>
        <v>2025-09-11</v>
      </c>
      <c r="E328" s="55" t="str">
        <f t="shared" si="90"/>
        <v>82020038104</v>
      </c>
      <c r="F328" s="55" t="str">
        <f t="shared" si="91"/>
        <v>PJP029496296</v>
      </c>
      <c r="G328" s="53" t="str">
        <f t="shared" si="92"/>
        <v>전재옥</v>
      </c>
      <c r="H328" s="53" t="str">
        <f t="shared" si="93"/>
        <v>목록(Manifest)</v>
      </c>
      <c r="I328" s="62">
        <f t="shared" si="94"/>
        <v>140.9</v>
      </c>
      <c r="J328" s="53" t="str">
        <f t="shared" si="103"/>
        <v>BRCH USA_JAVIS</v>
      </c>
      <c r="K328" s="55">
        <f t="shared" si="95"/>
        <v>1</v>
      </c>
      <c r="L328" s="54">
        <f t="shared" si="96"/>
        <v>0.45</v>
      </c>
      <c r="M328" s="54">
        <f t="shared" si="97"/>
        <v>0.5</v>
      </c>
      <c r="N328" s="54">
        <f t="shared" si="98"/>
        <v>0.5</v>
      </c>
      <c r="O328" s="54">
        <f t="shared" si="104"/>
        <v>0.5</v>
      </c>
      <c r="P328" s="55" t="str">
        <f t="shared" si="105"/>
        <v>516284381421</v>
      </c>
      <c r="Q328" s="70">
        <f t="shared" si="106"/>
        <v>6510</v>
      </c>
      <c r="R328" s="58">
        <v>0</v>
      </c>
      <c r="S328" s="57">
        <f t="shared" si="100"/>
        <v>0</v>
      </c>
      <c r="T328" s="58">
        <v>0</v>
      </c>
      <c r="U328" s="58">
        <f>(IF(VLOOKUP(VLOOKUP(AN328,MAPPING!$B$16:$D$21,2,1),MAPPING!$C$16:$E$21,2,0)=7000,0,VLOOKUP(VLOOKUP(AN328,MAPPING!$B$16:$D$21,2,1),MAPPING!$C$16:$E$21,2,0)))</f>
        <v>0</v>
      </c>
      <c r="V328" s="58">
        <f>(K328*VLOOKUP(N328/K328,MAPPING!$B$23:$D$30,3,10))</f>
        <v>0</v>
      </c>
      <c r="W328" s="58">
        <f t="shared" si="107"/>
        <v>0</v>
      </c>
      <c r="X328" s="58">
        <f t="shared" si="108"/>
        <v>6510</v>
      </c>
      <c r="Y328" s="116">
        <f>ROUND(SUM(Q328:W328)/INVOICE!$I$5,2)</f>
        <v>4.67</v>
      </c>
      <c r="AA328" s="38" t="s">
        <v>495</v>
      </c>
      <c r="AB328" s="38" t="s">
        <v>93</v>
      </c>
      <c r="AC328" s="38" t="s">
        <v>3720</v>
      </c>
      <c r="AD328" s="38" t="s">
        <v>3886</v>
      </c>
      <c r="AE328" s="38" t="s">
        <v>3887</v>
      </c>
      <c r="AF328" s="38" t="s">
        <v>3888</v>
      </c>
      <c r="AG328" s="38" t="s">
        <v>3889</v>
      </c>
      <c r="AH328" s="38" t="s">
        <v>61</v>
      </c>
      <c r="AI328" s="38">
        <v>1</v>
      </c>
      <c r="AJ328" s="38">
        <v>0.45</v>
      </c>
      <c r="AK328" s="38">
        <v>0.5</v>
      </c>
      <c r="AL328" s="38">
        <v>0.5</v>
      </c>
      <c r="AM328" s="38" t="s">
        <v>204</v>
      </c>
      <c r="AN328" s="38">
        <v>140.9</v>
      </c>
      <c r="AO328" s="38" t="s">
        <v>62</v>
      </c>
      <c r="AP328" s="38" t="s">
        <v>62</v>
      </c>
      <c r="AQ328" s="38" t="s">
        <v>62</v>
      </c>
      <c r="AR328" s="38" t="s">
        <v>62</v>
      </c>
      <c r="AS328" s="38" t="s">
        <v>62</v>
      </c>
      <c r="AT328" s="38" t="s">
        <v>1973</v>
      </c>
      <c r="AU328" s="38" t="s">
        <v>2604</v>
      </c>
      <c r="AV328" s="38" t="s">
        <v>3890</v>
      </c>
      <c r="AW328" s="38" t="s">
        <v>61</v>
      </c>
      <c r="AX328" s="38" t="s">
        <v>63</v>
      </c>
      <c r="AY328" s="39" t="s">
        <v>3891</v>
      </c>
      <c r="AZ328" s="38" t="s">
        <v>3892</v>
      </c>
      <c r="BA328" s="39" t="s">
        <v>3892</v>
      </c>
      <c r="BB328" s="38" t="s">
        <v>2434</v>
      </c>
      <c r="BC328" s="38" t="s">
        <v>197</v>
      </c>
      <c r="BD328" s="38" t="s">
        <v>94</v>
      </c>
      <c r="BE328" s="38" t="s">
        <v>1978</v>
      </c>
      <c r="BF328" s="38" t="s">
        <v>64</v>
      </c>
      <c r="BG328" s="38" t="s">
        <v>61</v>
      </c>
      <c r="BH328" s="38" t="s">
        <v>648</v>
      </c>
    </row>
    <row r="329" spans="2:60" x14ac:dyDescent="0.3">
      <c r="B329" s="55">
        <f t="shared" si="101"/>
        <v>325</v>
      </c>
      <c r="C329" s="55" t="str">
        <f t="shared" si="102"/>
        <v>NRT</v>
      </c>
      <c r="D329" s="55" t="str">
        <f t="shared" si="99"/>
        <v>2025-09-11</v>
      </c>
      <c r="E329" s="55" t="str">
        <f t="shared" si="90"/>
        <v>82020038104</v>
      </c>
      <c r="F329" s="55" t="str">
        <f t="shared" si="91"/>
        <v>PJP029496336</v>
      </c>
      <c r="G329" s="53" t="str">
        <f t="shared" si="92"/>
        <v>김영민</v>
      </c>
      <c r="H329" s="53" t="str">
        <f t="shared" si="93"/>
        <v>목록(Manifest)</v>
      </c>
      <c r="I329" s="62">
        <f t="shared" si="94"/>
        <v>87</v>
      </c>
      <c r="J329" s="53" t="str">
        <f t="shared" si="103"/>
        <v>BRCH USA_JAVIS</v>
      </c>
      <c r="K329" s="55">
        <f t="shared" si="95"/>
        <v>1</v>
      </c>
      <c r="L329" s="54">
        <f t="shared" si="96"/>
        <v>3.2</v>
      </c>
      <c r="M329" s="54">
        <f t="shared" si="97"/>
        <v>6.3</v>
      </c>
      <c r="N329" s="54">
        <f t="shared" si="98"/>
        <v>6.5</v>
      </c>
      <c r="O329" s="54">
        <f t="shared" si="104"/>
        <v>3.5</v>
      </c>
      <c r="P329" s="55" t="str">
        <f t="shared" si="105"/>
        <v>516284381826</v>
      </c>
      <c r="Q329" s="70">
        <f t="shared" si="106"/>
        <v>12570</v>
      </c>
      <c r="R329" s="58">
        <v>0</v>
      </c>
      <c r="S329" s="57">
        <f t="shared" si="100"/>
        <v>0</v>
      </c>
      <c r="T329" s="58">
        <v>0</v>
      </c>
      <c r="U329" s="58">
        <f>(IF(VLOOKUP(VLOOKUP(AN329,MAPPING!$B$16:$D$21,2,1),MAPPING!$C$16:$E$21,2,0)=7000,0,VLOOKUP(VLOOKUP(AN329,MAPPING!$B$16:$D$21,2,1),MAPPING!$C$16:$E$21,2,0)))</f>
        <v>0</v>
      </c>
      <c r="V329" s="58">
        <f>(K329*VLOOKUP(N329/K329,MAPPING!$B$23:$D$30,3,10))</f>
        <v>1000</v>
      </c>
      <c r="W329" s="58">
        <f t="shared" si="107"/>
        <v>0</v>
      </c>
      <c r="X329" s="58">
        <f t="shared" si="108"/>
        <v>13570</v>
      </c>
      <c r="Y329" s="116">
        <f>ROUND(SUM(Q329:W329)/INVOICE!$I$5,2)</f>
        <v>9.73</v>
      </c>
      <c r="AA329" s="38" t="s">
        <v>495</v>
      </c>
      <c r="AB329" s="38" t="s">
        <v>93</v>
      </c>
      <c r="AC329" s="38" t="s">
        <v>3720</v>
      </c>
      <c r="AD329" s="38" t="s">
        <v>3893</v>
      </c>
      <c r="AE329" s="38" t="s">
        <v>3894</v>
      </c>
      <c r="AF329" s="38" t="s">
        <v>3895</v>
      </c>
      <c r="AG329" s="38" t="s">
        <v>3896</v>
      </c>
      <c r="AH329" s="38" t="s">
        <v>61</v>
      </c>
      <c r="AI329" s="38">
        <v>1</v>
      </c>
      <c r="AJ329" s="38">
        <v>3.2</v>
      </c>
      <c r="AK329" s="38">
        <v>6.3</v>
      </c>
      <c r="AL329" s="38">
        <v>6.5</v>
      </c>
      <c r="AM329" s="38" t="s">
        <v>204</v>
      </c>
      <c r="AN329" s="38">
        <v>87</v>
      </c>
      <c r="AO329" s="38" t="s">
        <v>62</v>
      </c>
      <c r="AP329" s="38" t="s">
        <v>62</v>
      </c>
      <c r="AQ329" s="38" t="s">
        <v>62</v>
      </c>
      <c r="AR329" s="38" t="s">
        <v>62</v>
      </c>
      <c r="AS329" s="38" t="s">
        <v>62</v>
      </c>
      <c r="AT329" s="38" t="s">
        <v>1973</v>
      </c>
      <c r="AU329" s="38" t="s">
        <v>2604</v>
      </c>
      <c r="AV329" s="38" t="s">
        <v>2002</v>
      </c>
      <c r="AW329" s="38" t="s">
        <v>61</v>
      </c>
      <c r="AX329" s="38" t="s">
        <v>63</v>
      </c>
      <c r="AY329" s="39" t="s">
        <v>3897</v>
      </c>
      <c r="AZ329" s="38" t="s">
        <v>3898</v>
      </c>
      <c r="BA329" s="39" t="s">
        <v>3898</v>
      </c>
      <c r="BB329" s="38" t="s">
        <v>2434</v>
      </c>
      <c r="BC329" s="38" t="s">
        <v>197</v>
      </c>
      <c r="BD329" s="38" t="s">
        <v>94</v>
      </c>
      <c r="BE329" s="38" t="s">
        <v>1978</v>
      </c>
      <c r="BF329" s="38" t="s">
        <v>64</v>
      </c>
      <c r="BG329" s="38" t="s">
        <v>61</v>
      </c>
      <c r="BH329" s="38" t="s">
        <v>648</v>
      </c>
    </row>
    <row r="330" spans="2:60" x14ac:dyDescent="0.3">
      <c r="B330" s="55">
        <f t="shared" si="101"/>
        <v>326</v>
      </c>
      <c r="C330" s="55" t="str">
        <f t="shared" si="102"/>
        <v>NRT</v>
      </c>
      <c r="D330" s="55" t="str">
        <f t="shared" si="99"/>
        <v>2025-09-11</v>
      </c>
      <c r="E330" s="55" t="str">
        <f t="shared" si="90"/>
        <v>82020038104</v>
      </c>
      <c r="F330" s="55" t="str">
        <f t="shared" si="91"/>
        <v>PJP029496243</v>
      </c>
      <c r="G330" s="53" t="str">
        <f t="shared" si="92"/>
        <v>임소연</v>
      </c>
      <c r="H330" s="53" t="str">
        <f t="shared" si="93"/>
        <v>목록(Manifest)</v>
      </c>
      <c r="I330" s="62">
        <f t="shared" si="94"/>
        <v>48.15</v>
      </c>
      <c r="J330" s="53" t="str">
        <f t="shared" si="103"/>
        <v>BRCH USA_JAVIS</v>
      </c>
      <c r="K330" s="55">
        <f t="shared" si="95"/>
        <v>1</v>
      </c>
      <c r="L330" s="54">
        <f t="shared" si="96"/>
        <v>0.5</v>
      </c>
      <c r="M330" s="54">
        <f t="shared" si="97"/>
        <v>0.5</v>
      </c>
      <c r="N330" s="54">
        <f t="shared" si="98"/>
        <v>0.5</v>
      </c>
      <c r="O330" s="54">
        <f t="shared" si="104"/>
        <v>0.5</v>
      </c>
      <c r="P330" s="55" t="str">
        <f t="shared" si="105"/>
        <v>516284380894</v>
      </c>
      <c r="Q330" s="70">
        <f t="shared" si="106"/>
        <v>6510</v>
      </c>
      <c r="R330" s="58">
        <v>0</v>
      </c>
      <c r="S330" s="57">
        <f t="shared" si="100"/>
        <v>0</v>
      </c>
      <c r="T330" s="58">
        <v>0</v>
      </c>
      <c r="U330" s="58">
        <f>(IF(VLOOKUP(VLOOKUP(AN330,MAPPING!$B$16:$D$21,2,1),MAPPING!$C$16:$E$21,2,0)=7000,0,VLOOKUP(VLOOKUP(AN330,MAPPING!$B$16:$D$21,2,1),MAPPING!$C$16:$E$21,2,0)))</f>
        <v>0</v>
      </c>
      <c r="V330" s="58">
        <f>(K330*VLOOKUP(N330/K330,MAPPING!$B$23:$D$30,3,10))</f>
        <v>0</v>
      </c>
      <c r="W330" s="58">
        <f t="shared" si="107"/>
        <v>0</v>
      </c>
      <c r="X330" s="58">
        <f t="shared" si="108"/>
        <v>6510</v>
      </c>
      <c r="Y330" s="116">
        <f>ROUND(SUM(Q330:W330)/INVOICE!$I$5,2)</f>
        <v>4.67</v>
      </c>
      <c r="AA330" s="38" t="s">
        <v>495</v>
      </c>
      <c r="AB330" s="38" t="s">
        <v>93</v>
      </c>
      <c r="AC330" s="38" t="s">
        <v>3720</v>
      </c>
      <c r="AD330" s="38" t="s">
        <v>3899</v>
      </c>
      <c r="AE330" s="38" t="s">
        <v>3900</v>
      </c>
      <c r="AF330" s="38" t="s">
        <v>3901</v>
      </c>
      <c r="AG330" s="38" t="s">
        <v>3902</v>
      </c>
      <c r="AH330" s="38" t="s">
        <v>61</v>
      </c>
      <c r="AI330" s="38">
        <v>1</v>
      </c>
      <c r="AJ330" s="38">
        <v>0.5</v>
      </c>
      <c r="AK330" s="38">
        <v>0.5</v>
      </c>
      <c r="AL330" s="38">
        <v>0.5</v>
      </c>
      <c r="AM330" s="38" t="s">
        <v>204</v>
      </c>
      <c r="AN330" s="38">
        <v>48.15</v>
      </c>
      <c r="AO330" s="38" t="s">
        <v>62</v>
      </c>
      <c r="AP330" s="38" t="s">
        <v>62</v>
      </c>
      <c r="AQ330" s="38" t="s">
        <v>62</v>
      </c>
      <c r="AR330" s="38" t="s">
        <v>62</v>
      </c>
      <c r="AS330" s="38" t="s">
        <v>62</v>
      </c>
      <c r="AT330" s="38" t="s">
        <v>1973</v>
      </c>
      <c r="AU330" s="38" t="s">
        <v>2604</v>
      </c>
      <c r="AV330" s="38" t="s">
        <v>2052</v>
      </c>
      <c r="AW330" s="38" t="s">
        <v>61</v>
      </c>
      <c r="AX330" s="38" t="s">
        <v>63</v>
      </c>
      <c r="AY330" s="39" t="s">
        <v>3903</v>
      </c>
      <c r="AZ330" s="38" t="s">
        <v>3904</v>
      </c>
      <c r="BA330" s="39" t="s">
        <v>3904</v>
      </c>
      <c r="BB330" s="38" t="s">
        <v>2434</v>
      </c>
      <c r="BC330" s="38" t="s">
        <v>197</v>
      </c>
      <c r="BD330" s="38" t="s">
        <v>94</v>
      </c>
      <c r="BE330" s="38" t="s">
        <v>1978</v>
      </c>
      <c r="BF330" s="38" t="s">
        <v>64</v>
      </c>
      <c r="BG330" s="38" t="s">
        <v>61</v>
      </c>
      <c r="BH330" s="38" t="s">
        <v>648</v>
      </c>
    </row>
    <row r="331" spans="2:60" x14ac:dyDescent="0.3">
      <c r="B331" s="55">
        <f t="shared" si="101"/>
        <v>327</v>
      </c>
      <c r="C331" s="55" t="str">
        <f t="shared" si="102"/>
        <v>NRT</v>
      </c>
      <c r="D331" s="55" t="str">
        <f t="shared" si="99"/>
        <v>2025-09-11</v>
      </c>
      <c r="E331" s="55" t="str">
        <f t="shared" si="90"/>
        <v>82020038104</v>
      </c>
      <c r="F331" s="55" t="str">
        <f t="shared" si="91"/>
        <v>PJP029496332</v>
      </c>
      <c r="G331" s="53" t="str">
        <f t="shared" si="92"/>
        <v>조수영</v>
      </c>
      <c r="H331" s="53" t="str">
        <f t="shared" si="93"/>
        <v>목록(Manifest)</v>
      </c>
      <c r="I331" s="62">
        <f t="shared" si="94"/>
        <v>16.579999999999998</v>
      </c>
      <c r="J331" s="53" t="str">
        <f t="shared" si="103"/>
        <v>BRCH USA_JAVIS</v>
      </c>
      <c r="K331" s="55">
        <f t="shared" si="95"/>
        <v>1</v>
      </c>
      <c r="L331" s="54">
        <f t="shared" si="96"/>
        <v>0.1</v>
      </c>
      <c r="M331" s="54">
        <f t="shared" si="97"/>
        <v>0.5</v>
      </c>
      <c r="N331" s="54">
        <f t="shared" si="98"/>
        <v>0.5</v>
      </c>
      <c r="O331" s="54">
        <f t="shared" si="104"/>
        <v>0.5</v>
      </c>
      <c r="P331" s="55" t="str">
        <f t="shared" si="105"/>
        <v>516284381782</v>
      </c>
      <c r="Q331" s="70">
        <f t="shared" si="106"/>
        <v>6510</v>
      </c>
      <c r="R331" s="58">
        <v>0</v>
      </c>
      <c r="S331" s="57">
        <f t="shared" si="100"/>
        <v>0</v>
      </c>
      <c r="T331" s="58">
        <v>0</v>
      </c>
      <c r="U331" s="58">
        <f>(IF(VLOOKUP(VLOOKUP(AN331,MAPPING!$B$16:$D$21,2,1),MAPPING!$C$16:$E$21,2,0)=7000,0,VLOOKUP(VLOOKUP(AN331,MAPPING!$B$16:$D$21,2,1),MAPPING!$C$16:$E$21,2,0)))</f>
        <v>0</v>
      </c>
      <c r="V331" s="58">
        <f>(K331*VLOOKUP(N331/K331,MAPPING!$B$23:$D$30,3,10))</f>
        <v>0</v>
      </c>
      <c r="W331" s="58">
        <f t="shared" si="107"/>
        <v>0</v>
      </c>
      <c r="X331" s="58">
        <f t="shared" si="108"/>
        <v>6510</v>
      </c>
      <c r="Y331" s="116">
        <f>ROUND(SUM(Q331:W331)/INVOICE!$I$5,2)</f>
        <v>4.67</v>
      </c>
      <c r="AA331" s="38" t="s">
        <v>495</v>
      </c>
      <c r="AB331" s="38" t="s">
        <v>93</v>
      </c>
      <c r="AC331" s="38" t="s">
        <v>3720</v>
      </c>
      <c r="AD331" s="38" t="s">
        <v>3905</v>
      </c>
      <c r="AE331" s="38" t="s">
        <v>3906</v>
      </c>
      <c r="AF331" s="38" t="s">
        <v>3907</v>
      </c>
      <c r="AG331" s="38" t="s">
        <v>3908</v>
      </c>
      <c r="AH331" s="38" t="s">
        <v>61</v>
      </c>
      <c r="AI331" s="38">
        <v>1</v>
      </c>
      <c r="AJ331" s="38">
        <v>0.1</v>
      </c>
      <c r="AK331" s="38">
        <v>0.5</v>
      </c>
      <c r="AL331" s="38">
        <v>0.5</v>
      </c>
      <c r="AM331" s="38" t="s">
        <v>204</v>
      </c>
      <c r="AN331" s="38">
        <v>16.579999999999998</v>
      </c>
      <c r="AO331" s="38" t="s">
        <v>62</v>
      </c>
      <c r="AP331" s="38" t="s">
        <v>62</v>
      </c>
      <c r="AQ331" s="38" t="s">
        <v>62</v>
      </c>
      <c r="AR331" s="38" t="s">
        <v>62</v>
      </c>
      <c r="AS331" s="38" t="s">
        <v>62</v>
      </c>
      <c r="AT331" s="38" t="s">
        <v>1973</v>
      </c>
      <c r="AU331" s="38" t="s">
        <v>2604</v>
      </c>
      <c r="AV331" s="38" t="s">
        <v>3909</v>
      </c>
      <c r="AW331" s="38" t="s">
        <v>61</v>
      </c>
      <c r="AX331" s="38" t="s">
        <v>63</v>
      </c>
      <c r="AY331" s="39" t="s">
        <v>3910</v>
      </c>
      <c r="AZ331" s="38" t="s">
        <v>3911</v>
      </c>
      <c r="BA331" s="39" t="s">
        <v>3911</v>
      </c>
      <c r="BB331" s="38" t="s">
        <v>2434</v>
      </c>
      <c r="BC331" s="38" t="s">
        <v>197</v>
      </c>
      <c r="BD331" s="38" t="s">
        <v>94</v>
      </c>
      <c r="BE331" s="38" t="s">
        <v>1978</v>
      </c>
      <c r="BF331" s="38" t="s">
        <v>64</v>
      </c>
      <c r="BG331" s="38" t="s">
        <v>61</v>
      </c>
      <c r="BH331" s="38" t="s">
        <v>648</v>
      </c>
    </row>
    <row r="332" spans="2:60" x14ac:dyDescent="0.3">
      <c r="B332" s="55">
        <f t="shared" si="101"/>
        <v>328</v>
      </c>
      <c r="C332" s="55" t="str">
        <f t="shared" si="102"/>
        <v>NRT</v>
      </c>
      <c r="D332" s="55" t="str">
        <f t="shared" si="99"/>
        <v>2025-09-11</v>
      </c>
      <c r="E332" s="55" t="str">
        <f t="shared" si="90"/>
        <v>82020038104</v>
      </c>
      <c r="F332" s="55" t="str">
        <f t="shared" si="91"/>
        <v>PJP029496150</v>
      </c>
      <c r="G332" s="53" t="str">
        <f t="shared" si="92"/>
        <v>조주연</v>
      </c>
      <c r="H332" s="53" t="str">
        <f t="shared" si="93"/>
        <v>목록(Manifest)</v>
      </c>
      <c r="I332" s="62">
        <f t="shared" si="94"/>
        <v>10.32</v>
      </c>
      <c r="J332" s="53" t="str">
        <f t="shared" si="103"/>
        <v>BRCH USA_JAVIS</v>
      </c>
      <c r="K332" s="55">
        <f t="shared" si="95"/>
        <v>1</v>
      </c>
      <c r="L332" s="54">
        <f t="shared" si="96"/>
        <v>0.2</v>
      </c>
      <c r="M332" s="54">
        <f t="shared" si="97"/>
        <v>1.2</v>
      </c>
      <c r="N332" s="54">
        <f t="shared" si="98"/>
        <v>1.2</v>
      </c>
      <c r="O332" s="54">
        <f t="shared" si="104"/>
        <v>0.5</v>
      </c>
      <c r="P332" s="55" t="str">
        <f t="shared" si="105"/>
        <v>516284379962</v>
      </c>
      <c r="Q332" s="70">
        <f t="shared" si="106"/>
        <v>6510</v>
      </c>
      <c r="R332" s="58">
        <v>0</v>
      </c>
      <c r="S332" s="57">
        <f t="shared" si="100"/>
        <v>0</v>
      </c>
      <c r="T332" s="58">
        <v>0</v>
      </c>
      <c r="U332" s="58">
        <f>(IF(VLOOKUP(VLOOKUP(AN332,MAPPING!$B$16:$D$21,2,1),MAPPING!$C$16:$E$21,2,0)=7000,0,VLOOKUP(VLOOKUP(AN332,MAPPING!$B$16:$D$21,2,1),MAPPING!$C$16:$E$21,2,0)))</f>
        <v>0</v>
      </c>
      <c r="V332" s="58">
        <f>(K332*VLOOKUP(N332/K332,MAPPING!$B$23:$D$30,3,10))</f>
        <v>0</v>
      </c>
      <c r="W332" s="58">
        <f t="shared" si="107"/>
        <v>0</v>
      </c>
      <c r="X332" s="58">
        <f t="shared" si="108"/>
        <v>6510</v>
      </c>
      <c r="Y332" s="116">
        <f>ROUND(SUM(Q332:W332)/INVOICE!$I$5,2)</f>
        <v>4.67</v>
      </c>
      <c r="AA332" s="38" t="s">
        <v>495</v>
      </c>
      <c r="AB332" s="38" t="s">
        <v>93</v>
      </c>
      <c r="AC332" s="38" t="s">
        <v>3720</v>
      </c>
      <c r="AD332" s="38" t="s">
        <v>3912</v>
      </c>
      <c r="AE332" s="38" t="s">
        <v>3311</v>
      </c>
      <c r="AF332" s="38" t="s">
        <v>3312</v>
      </c>
      <c r="AG332" s="38" t="s">
        <v>3313</v>
      </c>
      <c r="AH332" s="38" t="s">
        <v>61</v>
      </c>
      <c r="AI332" s="38">
        <v>1</v>
      </c>
      <c r="AJ332" s="38">
        <v>0.2</v>
      </c>
      <c r="AK332" s="38">
        <v>1.2</v>
      </c>
      <c r="AL332" s="38">
        <v>1.2</v>
      </c>
      <c r="AM332" s="38" t="s">
        <v>204</v>
      </c>
      <c r="AN332" s="38">
        <v>10.32</v>
      </c>
      <c r="AO332" s="38" t="s">
        <v>62</v>
      </c>
      <c r="AP332" s="38" t="s">
        <v>62</v>
      </c>
      <c r="AQ332" s="38" t="s">
        <v>62</v>
      </c>
      <c r="AR332" s="38" t="s">
        <v>62</v>
      </c>
      <c r="AS332" s="38" t="s">
        <v>62</v>
      </c>
      <c r="AT332" s="38" t="s">
        <v>1973</v>
      </c>
      <c r="AU332" s="38" t="s">
        <v>2604</v>
      </c>
      <c r="AV332" s="38" t="s">
        <v>3469</v>
      </c>
      <c r="AW332" s="38" t="s">
        <v>61</v>
      </c>
      <c r="AX332" s="38" t="s">
        <v>63</v>
      </c>
      <c r="AY332" s="39" t="s">
        <v>3913</v>
      </c>
      <c r="AZ332" s="38" t="s">
        <v>3914</v>
      </c>
      <c r="BA332" s="39" t="s">
        <v>3914</v>
      </c>
      <c r="BB332" s="38" t="s">
        <v>2434</v>
      </c>
      <c r="BC332" s="38" t="s">
        <v>197</v>
      </c>
      <c r="BD332" s="38" t="s">
        <v>94</v>
      </c>
      <c r="BE332" s="38" t="s">
        <v>1978</v>
      </c>
      <c r="BF332" s="38" t="s">
        <v>64</v>
      </c>
      <c r="BG332" s="38" t="s">
        <v>61</v>
      </c>
      <c r="BH332" s="38" t="s">
        <v>648</v>
      </c>
    </row>
    <row r="333" spans="2:60" x14ac:dyDescent="0.3">
      <c r="B333" s="55">
        <f t="shared" si="101"/>
        <v>329</v>
      </c>
      <c r="C333" s="55" t="str">
        <f t="shared" si="102"/>
        <v>NRT</v>
      </c>
      <c r="D333" s="55" t="str">
        <f t="shared" si="99"/>
        <v>2025-09-11</v>
      </c>
      <c r="E333" s="55" t="str">
        <f t="shared" si="90"/>
        <v>82020038104</v>
      </c>
      <c r="F333" s="55" t="str">
        <f t="shared" si="91"/>
        <v>PJP029496148</v>
      </c>
      <c r="G333" s="53" t="str">
        <f t="shared" si="92"/>
        <v>조주연</v>
      </c>
      <c r="H333" s="53" t="str">
        <f t="shared" si="93"/>
        <v>목록(Manifest)</v>
      </c>
      <c r="I333" s="62">
        <f t="shared" si="94"/>
        <v>30.96</v>
      </c>
      <c r="J333" s="53" t="str">
        <f t="shared" si="103"/>
        <v>BRCH USA_JAVIS</v>
      </c>
      <c r="K333" s="55">
        <f t="shared" si="95"/>
        <v>1</v>
      </c>
      <c r="L333" s="54">
        <f t="shared" si="96"/>
        <v>0.3</v>
      </c>
      <c r="M333" s="54">
        <f t="shared" si="97"/>
        <v>1.2</v>
      </c>
      <c r="N333" s="54">
        <f t="shared" si="98"/>
        <v>1.2</v>
      </c>
      <c r="O333" s="54">
        <f t="shared" si="104"/>
        <v>0.5</v>
      </c>
      <c r="P333" s="55" t="str">
        <f t="shared" si="105"/>
        <v>516284379940</v>
      </c>
      <c r="Q333" s="70">
        <f t="shared" si="106"/>
        <v>6510</v>
      </c>
      <c r="R333" s="58">
        <v>0</v>
      </c>
      <c r="S333" s="57">
        <f t="shared" si="100"/>
        <v>0</v>
      </c>
      <c r="T333" s="58">
        <v>0</v>
      </c>
      <c r="U333" s="58">
        <f>(IF(VLOOKUP(VLOOKUP(AN333,MAPPING!$B$16:$D$21,2,1),MAPPING!$C$16:$E$21,2,0)=7000,0,VLOOKUP(VLOOKUP(AN333,MAPPING!$B$16:$D$21,2,1),MAPPING!$C$16:$E$21,2,0)))</f>
        <v>0</v>
      </c>
      <c r="V333" s="58">
        <f>(K333*VLOOKUP(N333/K333,MAPPING!$B$23:$D$30,3,10))</f>
        <v>0</v>
      </c>
      <c r="W333" s="58">
        <f t="shared" si="107"/>
        <v>0</v>
      </c>
      <c r="X333" s="58">
        <f t="shared" si="108"/>
        <v>6510</v>
      </c>
      <c r="Y333" s="116">
        <f>ROUND(SUM(Q333:W333)/INVOICE!$I$5,2)</f>
        <v>4.67</v>
      </c>
      <c r="AA333" s="38" t="s">
        <v>495</v>
      </c>
      <c r="AB333" s="38" t="s">
        <v>93</v>
      </c>
      <c r="AC333" s="38" t="s">
        <v>3720</v>
      </c>
      <c r="AD333" s="38" t="s">
        <v>3915</v>
      </c>
      <c r="AE333" s="38" t="s">
        <v>3311</v>
      </c>
      <c r="AF333" s="38" t="s">
        <v>3312</v>
      </c>
      <c r="AG333" s="38" t="s">
        <v>3313</v>
      </c>
      <c r="AH333" s="38" t="s">
        <v>61</v>
      </c>
      <c r="AI333" s="38">
        <v>1</v>
      </c>
      <c r="AJ333" s="38">
        <v>0.3</v>
      </c>
      <c r="AK333" s="38">
        <v>1.2</v>
      </c>
      <c r="AL333" s="38">
        <v>1.2</v>
      </c>
      <c r="AM333" s="38" t="s">
        <v>204</v>
      </c>
      <c r="AN333" s="38">
        <v>30.96</v>
      </c>
      <c r="AO333" s="38" t="s">
        <v>62</v>
      </c>
      <c r="AP333" s="38" t="s">
        <v>62</v>
      </c>
      <c r="AQ333" s="38" t="s">
        <v>62</v>
      </c>
      <c r="AR333" s="38" t="s">
        <v>62</v>
      </c>
      <c r="AS333" s="38" t="s">
        <v>62</v>
      </c>
      <c r="AT333" s="38" t="s">
        <v>1973</v>
      </c>
      <c r="AU333" s="38" t="s">
        <v>2604</v>
      </c>
      <c r="AV333" s="38" t="s">
        <v>3469</v>
      </c>
      <c r="AW333" s="38" t="s">
        <v>61</v>
      </c>
      <c r="AX333" s="38" t="s">
        <v>63</v>
      </c>
      <c r="AY333" s="39" t="s">
        <v>3916</v>
      </c>
      <c r="AZ333" s="38" t="s">
        <v>3917</v>
      </c>
      <c r="BA333" s="39" t="s">
        <v>3917</v>
      </c>
      <c r="BB333" s="38" t="s">
        <v>2434</v>
      </c>
      <c r="BC333" s="38" t="s">
        <v>197</v>
      </c>
      <c r="BD333" s="38" t="s">
        <v>94</v>
      </c>
      <c r="BE333" s="38" t="s">
        <v>1978</v>
      </c>
      <c r="BF333" s="38" t="s">
        <v>64</v>
      </c>
      <c r="BG333" s="38" t="s">
        <v>61</v>
      </c>
      <c r="BH333" s="38" t="s">
        <v>648</v>
      </c>
    </row>
    <row r="334" spans="2:60" x14ac:dyDescent="0.3">
      <c r="B334" s="55">
        <f t="shared" si="101"/>
        <v>330</v>
      </c>
      <c r="C334" s="55" t="str">
        <f t="shared" si="102"/>
        <v>NRT</v>
      </c>
      <c r="D334" s="55" t="str">
        <f t="shared" si="99"/>
        <v>2025-09-12</v>
      </c>
      <c r="E334" s="55" t="str">
        <f t="shared" si="90"/>
        <v>82020038115</v>
      </c>
      <c r="F334" s="55" t="str">
        <f t="shared" si="91"/>
        <v>PJP022700859</v>
      </c>
      <c r="G334" s="53" t="str">
        <f t="shared" si="92"/>
        <v>김태원</v>
      </c>
      <c r="H334" s="53" t="str">
        <f t="shared" si="93"/>
        <v>목록(Manifest)</v>
      </c>
      <c r="I334" s="62">
        <f t="shared" si="94"/>
        <v>141.37</v>
      </c>
      <c r="J334" s="53" t="str">
        <f t="shared" si="103"/>
        <v>WUS CORPORATION (BRCH USA)</v>
      </c>
      <c r="K334" s="55">
        <f t="shared" si="95"/>
        <v>1</v>
      </c>
      <c r="L334" s="54">
        <f t="shared" si="96"/>
        <v>0.8</v>
      </c>
      <c r="M334" s="54">
        <f t="shared" si="97"/>
        <v>1.4</v>
      </c>
      <c r="N334" s="54">
        <f t="shared" si="98"/>
        <v>1.4</v>
      </c>
      <c r="O334" s="54">
        <f t="shared" si="104"/>
        <v>1</v>
      </c>
      <c r="P334" s="55" t="str">
        <f t="shared" si="105"/>
        <v>516272837743</v>
      </c>
      <c r="Q334" s="70">
        <f t="shared" si="106"/>
        <v>7520</v>
      </c>
      <c r="R334" s="58">
        <v>0</v>
      </c>
      <c r="S334" s="57">
        <f t="shared" si="100"/>
        <v>0</v>
      </c>
      <c r="T334" s="58">
        <v>0</v>
      </c>
      <c r="U334" s="58">
        <f>(IF(VLOOKUP(VLOOKUP(AN334,MAPPING!$B$16:$D$21,2,1),MAPPING!$C$16:$E$21,2,0)=7000,0,VLOOKUP(VLOOKUP(AN334,MAPPING!$B$16:$D$21,2,1),MAPPING!$C$16:$E$21,2,0)))</f>
        <v>0</v>
      </c>
      <c r="V334" s="58">
        <f>(K334*VLOOKUP(N334/K334,MAPPING!$B$23:$D$30,3,10))</f>
        <v>0</v>
      </c>
      <c r="W334" s="58">
        <f t="shared" si="107"/>
        <v>0</v>
      </c>
      <c r="X334" s="58">
        <f t="shared" si="108"/>
        <v>7520</v>
      </c>
      <c r="Y334" s="116">
        <f>ROUND(SUM(Q334:W334)/INVOICE!$I$5,2)</f>
        <v>5.39</v>
      </c>
      <c r="AA334" s="38" t="s">
        <v>3918</v>
      </c>
      <c r="AB334" s="38" t="s">
        <v>93</v>
      </c>
      <c r="AC334" s="38" t="s">
        <v>3919</v>
      </c>
      <c r="AD334" s="38" t="s">
        <v>3920</v>
      </c>
      <c r="AE334" s="38" t="s">
        <v>3921</v>
      </c>
      <c r="AF334" s="38" t="s">
        <v>3922</v>
      </c>
      <c r="AG334" s="38" t="s">
        <v>3923</v>
      </c>
      <c r="AH334" s="38" t="s">
        <v>61</v>
      </c>
      <c r="AI334" s="38">
        <v>1</v>
      </c>
      <c r="AJ334" s="38">
        <v>0.8</v>
      </c>
      <c r="AK334" s="38">
        <v>1.4</v>
      </c>
      <c r="AL334" s="38">
        <v>1.4</v>
      </c>
      <c r="AM334" s="38" t="s">
        <v>204</v>
      </c>
      <c r="AN334" s="38">
        <v>141.37</v>
      </c>
      <c r="AO334" s="38" t="s">
        <v>62</v>
      </c>
      <c r="AP334" s="38" t="s">
        <v>62</v>
      </c>
      <c r="AQ334" s="38" t="s">
        <v>62</v>
      </c>
      <c r="AR334" s="38" t="s">
        <v>62</v>
      </c>
      <c r="AS334" s="38" t="s">
        <v>62</v>
      </c>
      <c r="AT334" s="38" t="s">
        <v>2212</v>
      </c>
      <c r="AU334" s="38" t="s">
        <v>2591</v>
      </c>
      <c r="AV334" s="38" t="s">
        <v>2213</v>
      </c>
      <c r="AW334" s="38" t="s">
        <v>61</v>
      </c>
      <c r="AX334" s="38" t="s">
        <v>63</v>
      </c>
      <c r="AY334" s="39" t="s">
        <v>3924</v>
      </c>
      <c r="AZ334" s="38" t="s">
        <v>3925</v>
      </c>
      <c r="BA334" s="39" t="s">
        <v>3925</v>
      </c>
      <c r="BB334" s="38" t="s">
        <v>2434</v>
      </c>
      <c r="BC334" s="38" t="s">
        <v>197</v>
      </c>
      <c r="BD334" s="38" t="s">
        <v>94</v>
      </c>
      <c r="BE334" s="38" t="s">
        <v>407</v>
      </c>
      <c r="BF334" s="38" t="s">
        <v>64</v>
      </c>
      <c r="BG334" s="38" t="s">
        <v>61</v>
      </c>
      <c r="BH334" s="38" t="s">
        <v>648</v>
      </c>
    </row>
    <row r="335" spans="2:60" x14ac:dyDescent="0.3">
      <c r="B335" s="55">
        <f t="shared" si="101"/>
        <v>331</v>
      </c>
      <c r="C335" s="55" t="str">
        <f t="shared" si="102"/>
        <v>NRT</v>
      </c>
      <c r="D335" s="55" t="str">
        <f t="shared" si="99"/>
        <v>2025-09-12</v>
      </c>
      <c r="E335" s="55" t="str">
        <f t="shared" si="90"/>
        <v>82020038115</v>
      </c>
      <c r="F335" s="55" t="str">
        <f t="shared" si="91"/>
        <v>PJP022700800</v>
      </c>
      <c r="G335" s="53" t="str">
        <f t="shared" si="92"/>
        <v>주만기</v>
      </c>
      <c r="H335" s="53" t="str">
        <f t="shared" si="93"/>
        <v>간이(Simple)</v>
      </c>
      <c r="I335" s="62">
        <f t="shared" si="94"/>
        <v>532.65</v>
      </c>
      <c r="J335" s="53" t="str">
        <f t="shared" si="103"/>
        <v>WUS CORPORATION (BRCH USA)</v>
      </c>
      <c r="K335" s="55">
        <f t="shared" si="95"/>
        <v>1</v>
      </c>
      <c r="L335" s="54">
        <f t="shared" si="96"/>
        <v>1</v>
      </c>
      <c r="M335" s="54">
        <f t="shared" si="97"/>
        <v>5.2</v>
      </c>
      <c r="N335" s="54">
        <f t="shared" si="98"/>
        <v>5.5</v>
      </c>
      <c r="O335" s="54">
        <f t="shared" si="104"/>
        <v>1</v>
      </c>
      <c r="P335" s="55" t="str">
        <f t="shared" si="105"/>
        <v>516272837135</v>
      </c>
      <c r="Q335" s="70">
        <f t="shared" si="106"/>
        <v>7520</v>
      </c>
      <c r="R335" s="58">
        <v>0</v>
      </c>
      <c r="S335" s="57">
        <f t="shared" si="100"/>
        <v>0</v>
      </c>
      <c r="T335" s="58">
        <v>0</v>
      </c>
      <c r="U335" s="58">
        <f>(IF(VLOOKUP(VLOOKUP(AN335,MAPPING!$B$16:$D$21,2,1),MAPPING!$C$16:$E$21,2,0)=7000,0,VLOOKUP(VLOOKUP(AN335,MAPPING!$B$16:$D$21,2,1),MAPPING!$C$16:$E$21,2,0)))</f>
        <v>0</v>
      </c>
      <c r="V335" s="58">
        <f>(K335*VLOOKUP(N335/K335,MAPPING!$B$23:$D$30,3,10))</f>
        <v>1000</v>
      </c>
      <c r="W335" s="58">
        <f t="shared" si="107"/>
        <v>0</v>
      </c>
      <c r="X335" s="58">
        <f t="shared" si="108"/>
        <v>8520</v>
      </c>
      <c r="Y335" s="116">
        <f>ROUND(SUM(Q335:W335)/INVOICE!$I$5,2)</f>
        <v>6.11</v>
      </c>
      <c r="AA335" s="38" t="s">
        <v>3918</v>
      </c>
      <c r="AB335" s="38" t="s">
        <v>93</v>
      </c>
      <c r="AC335" s="38" t="s">
        <v>3919</v>
      </c>
      <c r="AD335" s="38" t="s">
        <v>3926</v>
      </c>
      <c r="AE335" s="38" t="s">
        <v>3927</v>
      </c>
      <c r="AF335" s="38" t="s">
        <v>3928</v>
      </c>
      <c r="AG335" s="38" t="s">
        <v>3929</v>
      </c>
      <c r="AH335" s="38" t="s">
        <v>61</v>
      </c>
      <c r="AI335" s="38">
        <v>1</v>
      </c>
      <c r="AJ335" s="38">
        <v>1</v>
      </c>
      <c r="AK335" s="38">
        <v>5.2</v>
      </c>
      <c r="AL335" s="38">
        <v>5.5</v>
      </c>
      <c r="AM335" s="38" t="s">
        <v>65</v>
      </c>
      <c r="AN335" s="38">
        <v>532.65</v>
      </c>
      <c r="AO335" s="38" t="s">
        <v>62</v>
      </c>
      <c r="AP335" s="38" t="s">
        <v>62</v>
      </c>
      <c r="AQ335" s="38" t="s">
        <v>62</v>
      </c>
      <c r="AR335" s="38" t="s">
        <v>62</v>
      </c>
      <c r="AS335" s="38" t="s">
        <v>62</v>
      </c>
      <c r="AT335" s="38" t="s">
        <v>2212</v>
      </c>
      <c r="AU335" s="38" t="s">
        <v>2591</v>
      </c>
      <c r="AV335" s="38" t="s">
        <v>2213</v>
      </c>
      <c r="AW335" s="38" t="s">
        <v>61</v>
      </c>
      <c r="AX335" s="38" t="s">
        <v>63</v>
      </c>
      <c r="AY335" s="39" t="s">
        <v>3930</v>
      </c>
      <c r="AZ335" s="38" t="s">
        <v>3931</v>
      </c>
      <c r="BA335" s="39" t="s">
        <v>3931</v>
      </c>
      <c r="BB335" s="38" t="s">
        <v>2434</v>
      </c>
      <c r="BC335" s="38" t="s">
        <v>197</v>
      </c>
      <c r="BD335" s="38" t="s">
        <v>94</v>
      </c>
      <c r="BE335" s="38" t="s">
        <v>407</v>
      </c>
      <c r="BF335" s="38" t="s">
        <v>64</v>
      </c>
      <c r="BG335" s="38" t="s">
        <v>61</v>
      </c>
      <c r="BH335" s="38" t="s">
        <v>648</v>
      </c>
    </row>
    <row r="336" spans="2:60" x14ac:dyDescent="0.3">
      <c r="B336" s="55">
        <f t="shared" si="101"/>
        <v>332</v>
      </c>
      <c r="C336" s="55" t="str">
        <f t="shared" si="102"/>
        <v>NRT</v>
      </c>
      <c r="D336" s="55" t="str">
        <f t="shared" si="99"/>
        <v>2025-09-12</v>
      </c>
      <c r="E336" s="55" t="str">
        <f t="shared" si="90"/>
        <v>82020038115</v>
      </c>
      <c r="F336" s="55" t="str">
        <f t="shared" si="91"/>
        <v>PJP022700857</v>
      </c>
      <c r="G336" s="53" t="str">
        <f t="shared" si="92"/>
        <v>유법민</v>
      </c>
      <c r="H336" s="53" t="str">
        <f t="shared" si="93"/>
        <v>목록(Manifest)</v>
      </c>
      <c r="I336" s="62">
        <f t="shared" si="94"/>
        <v>141.37</v>
      </c>
      <c r="J336" s="53" t="str">
        <f t="shared" si="103"/>
        <v>WUS CORPORATION (BRCH USA)</v>
      </c>
      <c r="K336" s="55">
        <f t="shared" si="95"/>
        <v>1</v>
      </c>
      <c r="L336" s="54">
        <f t="shared" si="96"/>
        <v>0.95</v>
      </c>
      <c r="M336" s="54">
        <f t="shared" si="97"/>
        <v>0.2</v>
      </c>
      <c r="N336" s="54">
        <f t="shared" si="98"/>
        <v>1</v>
      </c>
      <c r="O336" s="54">
        <f t="shared" si="104"/>
        <v>1</v>
      </c>
      <c r="P336" s="55" t="str">
        <f t="shared" si="105"/>
        <v>516272837721</v>
      </c>
      <c r="Q336" s="70">
        <f t="shared" si="106"/>
        <v>7520</v>
      </c>
      <c r="R336" s="58">
        <v>0</v>
      </c>
      <c r="S336" s="57">
        <f t="shared" si="100"/>
        <v>0</v>
      </c>
      <c r="T336" s="58">
        <v>0</v>
      </c>
      <c r="U336" s="58">
        <f>(IF(VLOOKUP(VLOOKUP(AN336,MAPPING!$B$16:$D$21,2,1),MAPPING!$C$16:$E$21,2,0)=7000,0,VLOOKUP(VLOOKUP(AN336,MAPPING!$B$16:$D$21,2,1),MAPPING!$C$16:$E$21,2,0)))</f>
        <v>0</v>
      </c>
      <c r="V336" s="58">
        <f>(K336*VLOOKUP(N336/K336,MAPPING!$B$23:$D$30,3,10))</f>
        <v>0</v>
      </c>
      <c r="W336" s="58">
        <f t="shared" si="107"/>
        <v>0</v>
      </c>
      <c r="X336" s="58">
        <f t="shared" si="108"/>
        <v>7520</v>
      </c>
      <c r="Y336" s="116">
        <f>ROUND(SUM(Q336:W336)/INVOICE!$I$5,2)</f>
        <v>5.39</v>
      </c>
      <c r="AA336" s="38" t="s">
        <v>3918</v>
      </c>
      <c r="AB336" s="38" t="s">
        <v>93</v>
      </c>
      <c r="AC336" s="38" t="s">
        <v>3919</v>
      </c>
      <c r="AD336" s="38" t="s">
        <v>3932</v>
      </c>
      <c r="AE336" s="38" t="s">
        <v>3933</v>
      </c>
      <c r="AF336" s="38" t="s">
        <v>3934</v>
      </c>
      <c r="AG336" s="38" t="s">
        <v>3935</v>
      </c>
      <c r="AH336" s="38" t="s">
        <v>61</v>
      </c>
      <c r="AI336" s="38">
        <v>1</v>
      </c>
      <c r="AJ336" s="38">
        <v>0.95</v>
      </c>
      <c r="AK336" s="38">
        <v>0.2</v>
      </c>
      <c r="AL336" s="38">
        <v>1</v>
      </c>
      <c r="AM336" s="38" t="s">
        <v>204</v>
      </c>
      <c r="AN336" s="38">
        <v>141.37</v>
      </c>
      <c r="AO336" s="38" t="s">
        <v>62</v>
      </c>
      <c r="AP336" s="38" t="s">
        <v>62</v>
      </c>
      <c r="AQ336" s="38" t="s">
        <v>62</v>
      </c>
      <c r="AR336" s="38" t="s">
        <v>62</v>
      </c>
      <c r="AS336" s="38" t="s">
        <v>62</v>
      </c>
      <c r="AT336" s="38" t="s">
        <v>2212</v>
      </c>
      <c r="AU336" s="38" t="s">
        <v>2591</v>
      </c>
      <c r="AV336" s="38" t="s">
        <v>2213</v>
      </c>
      <c r="AW336" s="38" t="s">
        <v>61</v>
      </c>
      <c r="AX336" s="38" t="s">
        <v>63</v>
      </c>
      <c r="AY336" s="39" t="s">
        <v>3936</v>
      </c>
      <c r="AZ336" s="38" t="s">
        <v>3937</v>
      </c>
      <c r="BA336" s="39" t="s">
        <v>3937</v>
      </c>
      <c r="BB336" s="38" t="s">
        <v>2434</v>
      </c>
      <c r="BC336" s="38" t="s">
        <v>197</v>
      </c>
      <c r="BD336" s="38" t="s">
        <v>94</v>
      </c>
      <c r="BE336" s="38" t="s">
        <v>407</v>
      </c>
      <c r="BF336" s="38" t="s">
        <v>64</v>
      </c>
      <c r="BG336" s="38" t="s">
        <v>61</v>
      </c>
      <c r="BH336" s="38" t="s">
        <v>648</v>
      </c>
    </row>
    <row r="337" spans="2:60" x14ac:dyDescent="0.3">
      <c r="B337" s="55">
        <f t="shared" si="101"/>
        <v>333</v>
      </c>
      <c r="C337" s="55" t="str">
        <f t="shared" si="102"/>
        <v>NRT</v>
      </c>
      <c r="D337" s="55" t="str">
        <f t="shared" si="99"/>
        <v>2025-09-12</v>
      </c>
      <c r="E337" s="55" t="str">
        <f t="shared" si="90"/>
        <v>82020038115</v>
      </c>
      <c r="F337" s="55" t="str">
        <f t="shared" si="91"/>
        <v>PJP022700845</v>
      </c>
      <c r="G337" s="53" t="str">
        <f t="shared" si="92"/>
        <v>최용범</v>
      </c>
      <c r="H337" s="53" t="str">
        <f t="shared" si="93"/>
        <v>목록(Manifest)</v>
      </c>
      <c r="I337" s="62">
        <f t="shared" si="94"/>
        <v>141.37</v>
      </c>
      <c r="J337" s="53" t="str">
        <f t="shared" si="103"/>
        <v>WUS CORPORATION (BRCH USA)</v>
      </c>
      <c r="K337" s="55">
        <f t="shared" si="95"/>
        <v>1</v>
      </c>
      <c r="L337" s="54">
        <f t="shared" si="96"/>
        <v>1</v>
      </c>
      <c r="M337" s="54">
        <f t="shared" si="97"/>
        <v>0.2</v>
      </c>
      <c r="N337" s="54">
        <f t="shared" si="98"/>
        <v>1</v>
      </c>
      <c r="O337" s="54">
        <f t="shared" si="104"/>
        <v>1</v>
      </c>
      <c r="P337" s="55" t="str">
        <f t="shared" si="105"/>
        <v>516272837570</v>
      </c>
      <c r="Q337" s="70">
        <f t="shared" si="106"/>
        <v>7520</v>
      </c>
      <c r="R337" s="58">
        <v>0</v>
      </c>
      <c r="S337" s="57">
        <f t="shared" si="100"/>
        <v>0</v>
      </c>
      <c r="T337" s="58">
        <v>0</v>
      </c>
      <c r="U337" s="58">
        <f>(IF(VLOOKUP(VLOOKUP(AN337,MAPPING!$B$16:$D$21,2,1),MAPPING!$C$16:$E$21,2,0)=7000,0,VLOOKUP(VLOOKUP(AN337,MAPPING!$B$16:$D$21,2,1),MAPPING!$C$16:$E$21,2,0)))</f>
        <v>0</v>
      </c>
      <c r="V337" s="58">
        <f>(K337*VLOOKUP(N337/K337,MAPPING!$B$23:$D$30,3,10))</f>
        <v>0</v>
      </c>
      <c r="W337" s="58">
        <f t="shared" si="107"/>
        <v>0</v>
      </c>
      <c r="X337" s="58">
        <f t="shared" si="108"/>
        <v>7520</v>
      </c>
      <c r="Y337" s="116">
        <f>ROUND(SUM(Q337:W337)/INVOICE!$I$5,2)</f>
        <v>5.39</v>
      </c>
      <c r="AA337" s="38" t="s">
        <v>3918</v>
      </c>
      <c r="AB337" s="38" t="s">
        <v>93</v>
      </c>
      <c r="AC337" s="38" t="s">
        <v>3919</v>
      </c>
      <c r="AD337" s="38" t="s">
        <v>3938</v>
      </c>
      <c r="AE337" s="38" t="s">
        <v>3939</v>
      </c>
      <c r="AF337" s="38" t="s">
        <v>3940</v>
      </c>
      <c r="AG337" s="38" t="s">
        <v>485</v>
      </c>
      <c r="AH337" s="38" t="s">
        <v>61</v>
      </c>
      <c r="AI337" s="38">
        <v>1</v>
      </c>
      <c r="AJ337" s="38">
        <v>1</v>
      </c>
      <c r="AK337" s="38">
        <v>0.2</v>
      </c>
      <c r="AL337" s="38">
        <v>1</v>
      </c>
      <c r="AM337" s="38" t="s">
        <v>204</v>
      </c>
      <c r="AN337" s="38">
        <v>141.37</v>
      </c>
      <c r="AO337" s="38" t="s">
        <v>62</v>
      </c>
      <c r="AP337" s="38" t="s">
        <v>62</v>
      </c>
      <c r="AQ337" s="38" t="s">
        <v>62</v>
      </c>
      <c r="AR337" s="38" t="s">
        <v>62</v>
      </c>
      <c r="AS337" s="38" t="s">
        <v>62</v>
      </c>
      <c r="AT337" s="38" t="s">
        <v>2212</v>
      </c>
      <c r="AU337" s="38" t="s">
        <v>2591</v>
      </c>
      <c r="AV337" s="38" t="s">
        <v>2213</v>
      </c>
      <c r="AW337" s="38" t="s">
        <v>61</v>
      </c>
      <c r="AX337" s="38" t="s">
        <v>63</v>
      </c>
      <c r="AY337" s="39" t="s">
        <v>3941</v>
      </c>
      <c r="AZ337" s="38" t="s">
        <v>3942</v>
      </c>
      <c r="BA337" s="39" t="s">
        <v>3942</v>
      </c>
      <c r="BB337" s="38" t="s">
        <v>2434</v>
      </c>
      <c r="BC337" s="38" t="s">
        <v>197</v>
      </c>
      <c r="BD337" s="38" t="s">
        <v>94</v>
      </c>
      <c r="BE337" s="38" t="s">
        <v>407</v>
      </c>
      <c r="BF337" s="38" t="s">
        <v>64</v>
      </c>
      <c r="BG337" s="38" t="s">
        <v>61</v>
      </c>
      <c r="BH337" s="38" t="s">
        <v>648</v>
      </c>
    </row>
    <row r="338" spans="2:60" x14ac:dyDescent="0.3">
      <c r="B338" s="55">
        <f t="shared" si="101"/>
        <v>334</v>
      </c>
      <c r="C338" s="55" t="str">
        <f t="shared" si="102"/>
        <v>NRT</v>
      </c>
      <c r="D338" s="55" t="str">
        <f t="shared" si="99"/>
        <v>2025-09-12</v>
      </c>
      <c r="E338" s="55" t="str">
        <f t="shared" si="90"/>
        <v>82020038115</v>
      </c>
      <c r="F338" s="55" t="str">
        <f t="shared" si="91"/>
        <v>PJP022700844</v>
      </c>
      <c r="G338" s="53" t="str">
        <f t="shared" si="92"/>
        <v>정풍운</v>
      </c>
      <c r="H338" s="53" t="str">
        <f t="shared" si="93"/>
        <v>목록(Manifest)</v>
      </c>
      <c r="I338" s="62">
        <f t="shared" si="94"/>
        <v>141.37</v>
      </c>
      <c r="J338" s="53" t="str">
        <f t="shared" si="103"/>
        <v>WUS CORPORATION (BRCH USA)</v>
      </c>
      <c r="K338" s="55">
        <f t="shared" si="95"/>
        <v>1</v>
      </c>
      <c r="L338" s="54">
        <f t="shared" si="96"/>
        <v>1</v>
      </c>
      <c r="M338" s="54">
        <f t="shared" si="97"/>
        <v>0.2</v>
      </c>
      <c r="N338" s="54">
        <f t="shared" si="98"/>
        <v>1</v>
      </c>
      <c r="O338" s="54">
        <f t="shared" si="104"/>
        <v>1</v>
      </c>
      <c r="P338" s="55" t="str">
        <f t="shared" si="105"/>
        <v>516272837566</v>
      </c>
      <c r="Q338" s="70">
        <f t="shared" si="106"/>
        <v>7520</v>
      </c>
      <c r="R338" s="58">
        <v>0</v>
      </c>
      <c r="S338" s="57">
        <f t="shared" si="100"/>
        <v>0</v>
      </c>
      <c r="T338" s="58">
        <v>0</v>
      </c>
      <c r="U338" s="58">
        <f>(IF(VLOOKUP(VLOOKUP(AN338,MAPPING!$B$16:$D$21,2,1),MAPPING!$C$16:$E$21,2,0)=7000,0,VLOOKUP(VLOOKUP(AN338,MAPPING!$B$16:$D$21,2,1),MAPPING!$C$16:$E$21,2,0)))</f>
        <v>0</v>
      </c>
      <c r="V338" s="58">
        <f>(K338*VLOOKUP(N338/K338,MAPPING!$B$23:$D$30,3,10))</f>
        <v>0</v>
      </c>
      <c r="W338" s="58">
        <f t="shared" si="107"/>
        <v>0</v>
      </c>
      <c r="X338" s="58">
        <f t="shared" si="108"/>
        <v>7520</v>
      </c>
      <c r="Y338" s="116">
        <f>ROUND(SUM(Q338:W338)/INVOICE!$I$5,2)</f>
        <v>5.39</v>
      </c>
      <c r="AA338" s="38" t="s">
        <v>3918</v>
      </c>
      <c r="AB338" s="38" t="s">
        <v>93</v>
      </c>
      <c r="AC338" s="38" t="s">
        <v>3919</v>
      </c>
      <c r="AD338" s="38" t="s">
        <v>3943</v>
      </c>
      <c r="AE338" s="38" t="s">
        <v>3944</v>
      </c>
      <c r="AF338" s="38" t="s">
        <v>3945</v>
      </c>
      <c r="AG338" s="38" t="s">
        <v>445</v>
      </c>
      <c r="AH338" s="38" t="s">
        <v>61</v>
      </c>
      <c r="AI338" s="38">
        <v>1</v>
      </c>
      <c r="AJ338" s="38">
        <v>1</v>
      </c>
      <c r="AK338" s="38">
        <v>0.2</v>
      </c>
      <c r="AL338" s="38">
        <v>1</v>
      </c>
      <c r="AM338" s="38" t="s">
        <v>204</v>
      </c>
      <c r="AN338" s="38">
        <v>141.37</v>
      </c>
      <c r="AO338" s="38" t="s">
        <v>62</v>
      </c>
      <c r="AP338" s="38" t="s">
        <v>62</v>
      </c>
      <c r="AQ338" s="38" t="s">
        <v>62</v>
      </c>
      <c r="AR338" s="38" t="s">
        <v>62</v>
      </c>
      <c r="AS338" s="38" t="s">
        <v>62</v>
      </c>
      <c r="AT338" s="38" t="s">
        <v>2212</v>
      </c>
      <c r="AU338" s="38" t="s">
        <v>2591</v>
      </c>
      <c r="AV338" s="38" t="s">
        <v>2213</v>
      </c>
      <c r="AW338" s="38" t="s">
        <v>61</v>
      </c>
      <c r="AX338" s="38" t="s">
        <v>63</v>
      </c>
      <c r="AY338" s="39" t="s">
        <v>3946</v>
      </c>
      <c r="AZ338" s="38" t="s">
        <v>3947</v>
      </c>
      <c r="BA338" s="39" t="s">
        <v>3947</v>
      </c>
      <c r="BB338" s="38" t="s">
        <v>2434</v>
      </c>
      <c r="BC338" s="38" t="s">
        <v>197</v>
      </c>
      <c r="BD338" s="38" t="s">
        <v>94</v>
      </c>
      <c r="BE338" s="38" t="s">
        <v>407</v>
      </c>
      <c r="BF338" s="38" t="s">
        <v>64</v>
      </c>
      <c r="BG338" s="38" t="s">
        <v>61</v>
      </c>
      <c r="BH338" s="38" t="s">
        <v>648</v>
      </c>
    </row>
    <row r="339" spans="2:60" x14ac:dyDescent="0.3">
      <c r="B339" s="55">
        <f t="shared" si="101"/>
        <v>335</v>
      </c>
      <c r="C339" s="55" t="str">
        <f t="shared" si="102"/>
        <v>NRT</v>
      </c>
      <c r="D339" s="55" t="str">
        <f t="shared" si="99"/>
        <v>2025-09-12</v>
      </c>
      <c r="E339" s="55" t="str">
        <f t="shared" si="90"/>
        <v>82020038115</v>
      </c>
      <c r="F339" s="55" t="str">
        <f t="shared" si="91"/>
        <v>PJP022700843</v>
      </c>
      <c r="G339" s="53" t="str">
        <f t="shared" si="92"/>
        <v>장동규</v>
      </c>
      <c r="H339" s="53" t="str">
        <f t="shared" si="93"/>
        <v>간이(Simple)</v>
      </c>
      <c r="I339" s="62">
        <f t="shared" si="94"/>
        <v>715.56</v>
      </c>
      <c r="J339" s="53" t="str">
        <f t="shared" si="103"/>
        <v>WUS CORPORATION (BRCH USA)</v>
      </c>
      <c r="K339" s="55">
        <f t="shared" si="95"/>
        <v>1</v>
      </c>
      <c r="L339" s="54">
        <f t="shared" si="96"/>
        <v>3</v>
      </c>
      <c r="M339" s="54">
        <f t="shared" si="97"/>
        <v>0.2</v>
      </c>
      <c r="N339" s="54">
        <f t="shared" si="98"/>
        <v>3</v>
      </c>
      <c r="O339" s="54">
        <f t="shared" si="104"/>
        <v>3</v>
      </c>
      <c r="P339" s="55" t="str">
        <f t="shared" si="105"/>
        <v>516272837555</v>
      </c>
      <c r="Q339" s="70">
        <f t="shared" si="106"/>
        <v>11560</v>
      </c>
      <c r="R339" s="58">
        <v>0</v>
      </c>
      <c r="S339" s="57">
        <f t="shared" si="100"/>
        <v>0</v>
      </c>
      <c r="T339" s="58">
        <v>0</v>
      </c>
      <c r="U339" s="58">
        <f>(IF(VLOOKUP(VLOOKUP(AN339,MAPPING!$B$16:$D$21,2,1),MAPPING!$C$16:$E$21,2,0)=7000,0,VLOOKUP(VLOOKUP(AN339,MAPPING!$B$16:$D$21,2,1),MAPPING!$C$16:$E$21,2,0)))</f>
        <v>0</v>
      </c>
      <c r="V339" s="58">
        <f>(K339*VLOOKUP(N339/K339,MAPPING!$B$23:$D$30,3,10))</f>
        <v>500</v>
      </c>
      <c r="W339" s="58">
        <f t="shared" si="107"/>
        <v>0</v>
      </c>
      <c r="X339" s="58">
        <f t="shared" si="108"/>
        <v>12060</v>
      </c>
      <c r="Y339" s="116">
        <f>ROUND(SUM(Q339:W339)/INVOICE!$I$5,2)</f>
        <v>8.65</v>
      </c>
      <c r="AA339" s="38" t="s">
        <v>3918</v>
      </c>
      <c r="AB339" s="38" t="s">
        <v>93</v>
      </c>
      <c r="AC339" s="38" t="s">
        <v>3919</v>
      </c>
      <c r="AD339" s="38" t="s">
        <v>3948</v>
      </c>
      <c r="AE339" s="38" t="s">
        <v>3949</v>
      </c>
      <c r="AF339" s="38" t="s">
        <v>3950</v>
      </c>
      <c r="AG339" s="38" t="s">
        <v>3951</v>
      </c>
      <c r="AH339" s="38" t="s">
        <v>61</v>
      </c>
      <c r="AI339" s="38">
        <v>1</v>
      </c>
      <c r="AJ339" s="38">
        <v>3</v>
      </c>
      <c r="AK339" s="38">
        <v>0.2</v>
      </c>
      <c r="AL339" s="38">
        <v>3</v>
      </c>
      <c r="AM339" s="38" t="s">
        <v>65</v>
      </c>
      <c r="AN339" s="38">
        <v>715.56</v>
      </c>
      <c r="AO339" s="38" t="s">
        <v>62</v>
      </c>
      <c r="AP339" s="38" t="s">
        <v>62</v>
      </c>
      <c r="AQ339" s="38" t="s">
        <v>62</v>
      </c>
      <c r="AR339" s="38" t="s">
        <v>62</v>
      </c>
      <c r="AS339" s="38" t="s">
        <v>62</v>
      </c>
      <c r="AT339" s="38" t="s">
        <v>2212</v>
      </c>
      <c r="AU339" s="38" t="s">
        <v>2591</v>
      </c>
      <c r="AV339" s="38" t="s">
        <v>2213</v>
      </c>
      <c r="AW339" s="38" t="s">
        <v>61</v>
      </c>
      <c r="AX339" s="38" t="s">
        <v>63</v>
      </c>
      <c r="AY339" s="39" t="s">
        <v>3952</v>
      </c>
      <c r="AZ339" s="38" t="s">
        <v>3953</v>
      </c>
      <c r="BA339" s="39" t="s">
        <v>3953</v>
      </c>
      <c r="BB339" s="38" t="s">
        <v>2434</v>
      </c>
      <c r="BC339" s="38" t="s">
        <v>197</v>
      </c>
      <c r="BD339" s="38" t="s">
        <v>94</v>
      </c>
      <c r="BE339" s="38" t="s">
        <v>407</v>
      </c>
      <c r="BF339" s="38" t="s">
        <v>64</v>
      </c>
      <c r="BG339" s="38" t="s">
        <v>61</v>
      </c>
      <c r="BH339" s="38" t="s">
        <v>648</v>
      </c>
    </row>
    <row r="340" spans="2:60" x14ac:dyDescent="0.3">
      <c r="B340" s="55">
        <f t="shared" si="101"/>
        <v>336</v>
      </c>
      <c r="C340" s="55" t="str">
        <f t="shared" si="102"/>
        <v>NRT</v>
      </c>
      <c r="D340" s="55" t="str">
        <f t="shared" si="99"/>
        <v>2025-09-12</v>
      </c>
      <c r="E340" s="55" t="str">
        <f t="shared" si="90"/>
        <v>82020038115</v>
      </c>
      <c r="F340" s="55" t="str">
        <f t="shared" si="91"/>
        <v>PJP022700842</v>
      </c>
      <c r="G340" s="53" t="str">
        <f t="shared" si="92"/>
        <v>임형준</v>
      </c>
      <c r="H340" s="53" t="str">
        <f t="shared" si="93"/>
        <v>목록(Manifest)</v>
      </c>
      <c r="I340" s="62">
        <f t="shared" si="94"/>
        <v>141.37</v>
      </c>
      <c r="J340" s="53" t="str">
        <f t="shared" si="103"/>
        <v>WUS CORPORATION (BRCH USA)</v>
      </c>
      <c r="K340" s="55">
        <f t="shared" si="95"/>
        <v>1</v>
      </c>
      <c r="L340" s="54">
        <f t="shared" si="96"/>
        <v>0.95</v>
      </c>
      <c r="M340" s="54">
        <f t="shared" si="97"/>
        <v>0.2</v>
      </c>
      <c r="N340" s="54">
        <f t="shared" si="98"/>
        <v>1</v>
      </c>
      <c r="O340" s="54">
        <f t="shared" si="104"/>
        <v>1</v>
      </c>
      <c r="P340" s="55" t="str">
        <f t="shared" si="105"/>
        <v>516272837544</v>
      </c>
      <c r="Q340" s="70">
        <f t="shared" si="106"/>
        <v>7520</v>
      </c>
      <c r="R340" s="58">
        <v>0</v>
      </c>
      <c r="S340" s="57">
        <f t="shared" si="100"/>
        <v>0</v>
      </c>
      <c r="T340" s="58">
        <v>0</v>
      </c>
      <c r="U340" s="58">
        <f>(IF(VLOOKUP(VLOOKUP(AN340,MAPPING!$B$16:$D$21,2,1),MAPPING!$C$16:$E$21,2,0)=7000,0,VLOOKUP(VLOOKUP(AN340,MAPPING!$B$16:$D$21,2,1),MAPPING!$C$16:$E$21,2,0)))</f>
        <v>0</v>
      </c>
      <c r="V340" s="58">
        <f>(K340*VLOOKUP(N340/K340,MAPPING!$B$23:$D$30,3,10))</f>
        <v>0</v>
      </c>
      <c r="W340" s="58">
        <f t="shared" si="107"/>
        <v>0</v>
      </c>
      <c r="X340" s="58">
        <f t="shared" si="108"/>
        <v>7520</v>
      </c>
      <c r="Y340" s="116">
        <f>ROUND(SUM(Q340:W340)/INVOICE!$I$5,2)</f>
        <v>5.39</v>
      </c>
      <c r="AA340" s="38" t="s">
        <v>3918</v>
      </c>
      <c r="AB340" s="38" t="s">
        <v>93</v>
      </c>
      <c r="AC340" s="38" t="s">
        <v>3919</v>
      </c>
      <c r="AD340" s="38" t="s">
        <v>3954</v>
      </c>
      <c r="AE340" s="38" t="s">
        <v>3955</v>
      </c>
      <c r="AF340" s="38" t="s">
        <v>3956</v>
      </c>
      <c r="AG340" s="38" t="s">
        <v>3957</v>
      </c>
      <c r="AH340" s="38" t="s">
        <v>61</v>
      </c>
      <c r="AI340" s="38">
        <v>1</v>
      </c>
      <c r="AJ340" s="38">
        <v>0.95</v>
      </c>
      <c r="AK340" s="38">
        <v>0.2</v>
      </c>
      <c r="AL340" s="38">
        <v>1</v>
      </c>
      <c r="AM340" s="38" t="s">
        <v>204</v>
      </c>
      <c r="AN340" s="38">
        <v>141.37</v>
      </c>
      <c r="AO340" s="38" t="s">
        <v>62</v>
      </c>
      <c r="AP340" s="38" t="s">
        <v>62</v>
      </c>
      <c r="AQ340" s="38" t="s">
        <v>62</v>
      </c>
      <c r="AR340" s="38" t="s">
        <v>62</v>
      </c>
      <c r="AS340" s="38" t="s">
        <v>62</v>
      </c>
      <c r="AT340" s="38" t="s">
        <v>2212</v>
      </c>
      <c r="AU340" s="38" t="s">
        <v>2591</v>
      </c>
      <c r="AV340" s="38" t="s">
        <v>2213</v>
      </c>
      <c r="AW340" s="38" t="s">
        <v>61</v>
      </c>
      <c r="AX340" s="38" t="s">
        <v>63</v>
      </c>
      <c r="AY340" s="39" t="s">
        <v>3958</v>
      </c>
      <c r="AZ340" s="38" t="s">
        <v>3959</v>
      </c>
      <c r="BA340" s="39" t="s">
        <v>3959</v>
      </c>
      <c r="BB340" s="38" t="s">
        <v>2434</v>
      </c>
      <c r="BC340" s="38" t="s">
        <v>197</v>
      </c>
      <c r="BD340" s="38" t="s">
        <v>94</v>
      </c>
      <c r="BE340" s="38" t="s">
        <v>407</v>
      </c>
      <c r="BF340" s="38" t="s">
        <v>64</v>
      </c>
      <c r="BG340" s="38" t="s">
        <v>61</v>
      </c>
      <c r="BH340" s="38" t="s">
        <v>648</v>
      </c>
    </row>
    <row r="341" spans="2:60" x14ac:dyDescent="0.3">
      <c r="B341" s="55">
        <f t="shared" si="101"/>
        <v>337</v>
      </c>
      <c r="C341" s="55" t="str">
        <f t="shared" si="102"/>
        <v>NRT</v>
      </c>
      <c r="D341" s="55" t="str">
        <f t="shared" si="99"/>
        <v>2025-09-12</v>
      </c>
      <c r="E341" s="55" t="str">
        <f t="shared" ref="E341:E404" si="109">AC341</f>
        <v>82020038115</v>
      </c>
      <c r="F341" s="55" t="str">
        <f t="shared" ref="F341:F404" si="110">AD341</f>
        <v>PJP022700841</v>
      </c>
      <c r="G341" s="53" t="str">
        <f t="shared" ref="G341:G404" si="111">AE341</f>
        <v>정찬우</v>
      </c>
      <c r="H341" s="53" t="str">
        <f t="shared" ref="H341:H404" si="112">AM341</f>
        <v>목록(Manifest)</v>
      </c>
      <c r="I341" s="62">
        <f t="shared" ref="I341:I404" si="113">AN341</f>
        <v>141.37</v>
      </c>
      <c r="J341" s="53" t="str">
        <f t="shared" si="103"/>
        <v>WUS CORPORATION (BRCH USA)</v>
      </c>
      <c r="K341" s="55">
        <f t="shared" ref="K341:K404" si="114">AI341</f>
        <v>1</v>
      </c>
      <c r="L341" s="54">
        <f t="shared" ref="L341:L404" si="115">AJ341</f>
        <v>1</v>
      </c>
      <c r="M341" s="54">
        <f t="shared" ref="M341:M404" si="116">AK341</f>
        <v>0.2</v>
      </c>
      <c r="N341" s="54">
        <f t="shared" ref="N341:N404" si="117">AL341</f>
        <v>1</v>
      </c>
      <c r="O341" s="54">
        <f t="shared" si="104"/>
        <v>1</v>
      </c>
      <c r="P341" s="55" t="str">
        <f t="shared" si="105"/>
        <v>516272837533</v>
      </c>
      <c r="Q341" s="70">
        <f t="shared" si="106"/>
        <v>7520</v>
      </c>
      <c r="R341" s="58">
        <v>0</v>
      </c>
      <c r="S341" s="57">
        <f t="shared" si="100"/>
        <v>0</v>
      </c>
      <c r="T341" s="58">
        <v>0</v>
      </c>
      <c r="U341" s="58">
        <f>(IF(VLOOKUP(VLOOKUP(AN341,MAPPING!$B$16:$D$21,2,1),MAPPING!$C$16:$E$21,2,0)=7000,0,VLOOKUP(VLOOKUP(AN341,MAPPING!$B$16:$D$21,2,1),MAPPING!$C$16:$E$21,2,0)))</f>
        <v>0</v>
      </c>
      <c r="V341" s="58">
        <f>(K341*VLOOKUP(N341/K341,MAPPING!$B$23:$D$30,3,10))</f>
        <v>0</v>
      </c>
      <c r="W341" s="58">
        <f t="shared" si="107"/>
        <v>0</v>
      </c>
      <c r="X341" s="58">
        <f t="shared" si="108"/>
        <v>7520</v>
      </c>
      <c r="Y341" s="116">
        <f>ROUND(SUM(Q341:W341)/INVOICE!$I$5,2)</f>
        <v>5.39</v>
      </c>
      <c r="AA341" s="38" t="s">
        <v>3918</v>
      </c>
      <c r="AB341" s="38" t="s">
        <v>93</v>
      </c>
      <c r="AC341" s="38" t="s">
        <v>3919</v>
      </c>
      <c r="AD341" s="38" t="s">
        <v>3960</v>
      </c>
      <c r="AE341" s="38" t="s">
        <v>3961</v>
      </c>
      <c r="AF341" s="38" t="s">
        <v>3962</v>
      </c>
      <c r="AG341" s="38" t="s">
        <v>3935</v>
      </c>
      <c r="AH341" s="38" t="s">
        <v>61</v>
      </c>
      <c r="AI341" s="38">
        <v>1</v>
      </c>
      <c r="AJ341" s="38">
        <v>1</v>
      </c>
      <c r="AK341" s="38">
        <v>0.2</v>
      </c>
      <c r="AL341" s="38">
        <v>1</v>
      </c>
      <c r="AM341" s="38" t="s">
        <v>204</v>
      </c>
      <c r="AN341" s="38">
        <v>141.37</v>
      </c>
      <c r="AO341" s="38" t="s">
        <v>62</v>
      </c>
      <c r="AP341" s="38" t="s">
        <v>62</v>
      </c>
      <c r="AQ341" s="38" t="s">
        <v>62</v>
      </c>
      <c r="AR341" s="38" t="s">
        <v>62</v>
      </c>
      <c r="AS341" s="38" t="s">
        <v>62</v>
      </c>
      <c r="AT341" s="38" t="s">
        <v>2212</v>
      </c>
      <c r="AU341" s="38" t="s">
        <v>2591</v>
      </c>
      <c r="AV341" s="38" t="s">
        <v>2213</v>
      </c>
      <c r="AW341" s="38" t="s">
        <v>61</v>
      </c>
      <c r="AX341" s="38" t="s">
        <v>63</v>
      </c>
      <c r="AY341" s="39" t="s">
        <v>3963</v>
      </c>
      <c r="AZ341" s="38" t="s">
        <v>3964</v>
      </c>
      <c r="BA341" s="39" t="s">
        <v>3964</v>
      </c>
      <c r="BB341" s="38" t="s">
        <v>2434</v>
      </c>
      <c r="BC341" s="38" t="s">
        <v>197</v>
      </c>
      <c r="BD341" s="38" t="s">
        <v>94</v>
      </c>
      <c r="BE341" s="38" t="s">
        <v>407</v>
      </c>
      <c r="BF341" s="38" t="s">
        <v>64</v>
      </c>
      <c r="BG341" s="38" t="s">
        <v>61</v>
      </c>
      <c r="BH341" s="38" t="s">
        <v>648</v>
      </c>
    </row>
    <row r="342" spans="2:60" x14ac:dyDescent="0.3">
      <c r="B342" s="55">
        <f t="shared" si="101"/>
        <v>338</v>
      </c>
      <c r="C342" s="55" t="str">
        <f t="shared" si="102"/>
        <v>NRT</v>
      </c>
      <c r="D342" s="55" t="str">
        <f t="shared" si="99"/>
        <v>2025-09-12</v>
      </c>
      <c r="E342" s="55" t="str">
        <f t="shared" si="109"/>
        <v>82020038115</v>
      </c>
      <c r="F342" s="55" t="str">
        <f t="shared" si="110"/>
        <v>PJP022700840</v>
      </c>
      <c r="G342" s="53" t="str">
        <f t="shared" si="111"/>
        <v>김홍식</v>
      </c>
      <c r="H342" s="53" t="str">
        <f t="shared" si="112"/>
        <v>간이(Simple)</v>
      </c>
      <c r="I342" s="62">
        <f t="shared" si="113"/>
        <v>904.5</v>
      </c>
      <c r="J342" s="53" t="str">
        <f t="shared" si="103"/>
        <v>WUS CORPORATION (BRCH USA)</v>
      </c>
      <c r="K342" s="55">
        <f t="shared" si="114"/>
        <v>1</v>
      </c>
      <c r="L342" s="54">
        <f t="shared" si="115"/>
        <v>2.85</v>
      </c>
      <c r="M342" s="54">
        <f t="shared" si="116"/>
        <v>3.1</v>
      </c>
      <c r="N342" s="54">
        <f t="shared" si="117"/>
        <v>3.1</v>
      </c>
      <c r="O342" s="54">
        <f t="shared" si="104"/>
        <v>3</v>
      </c>
      <c r="P342" s="55" t="str">
        <f t="shared" si="105"/>
        <v>516272837522</v>
      </c>
      <c r="Q342" s="70">
        <f t="shared" si="106"/>
        <v>11560</v>
      </c>
      <c r="R342" s="58">
        <v>0</v>
      </c>
      <c r="S342" s="57">
        <f t="shared" si="100"/>
        <v>0</v>
      </c>
      <c r="T342" s="58">
        <v>0</v>
      </c>
      <c r="U342" s="58">
        <f>(IF(VLOOKUP(VLOOKUP(AN342,MAPPING!$B$16:$D$21,2,1),MAPPING!$C$16:$E$21,2,0)=7000,0,VLOOKUP(VLOOKUP(AN342,MAPPING!$B$16:$D$21,2,1),MAPPING!$C$16:$E$21,2,0)))</f>
        <v>0</v>
      </c>
      <c r="V342" s="58">
        <f>(K342*VLOOKUP(N342/K342,MAPPING!$B$23:$D$30,3,10))</f>
        <v>500</v>
      </c>
      <c r="W342" s="58">
        <f t="shared" si="107"/>
        <v>0</v>
      </c>
      <c r="X342" s="58">
        <f t="shared" si="108"/>
        <v>12060</v>
      </c>
      <c r="Y342" s="116">
        <f>ROUND(SUM(Q342:W342)/INVOICE!$I$5,2)</f>
        <v>8.65</v>
      </c>
      <c r="AA342" s="38" t="s">
        <v>3918</v>
      </c>
      <c r="AB342" s="38" t="s">
        <v>93</v>
      </c>
      <c r="AC342" s="38" t="s">
        <v>3919</v>
      </c>
      <c r="AD342" s="38" t="s">
        <v>3965</v>
      </c>
      <c r="AE342" s="38" t="s">
        <v>2855</v>
      </c>
      <c r="AF342" s="38" t="s">
        <v>2856</v>
      </c>
      <c r="AG342" s="38" t="s">
        <v>2857</v>
      </c>
      <c r="AH342" s="38" t="s">
        <v>61</v>
      </c>
      <c r="AI342" s="38">
        <v>1</v>
      </c>
      <c r="AJ342" s="38">
        <v>2.85</v>
      </c>
      <c r="AK342" s="38">
        <v>3.1</v>
      </c>
      <c r="AL342" s="38">
        <v>3.1</v>
      </c>
      <c r="AM342" s="38" t="s">
        <v>65</v>
      </c>
      <c r="AN342" s="38">
        <v>904.5</v>
      </c>
      <c r="AO342" s="38" t="s">
        <v>62</v>
      </c>
      <c r="AP342" s="38" t="s">
        <v>62</v>
      </c>
      <c r="AQ342" s="38" t="s">
        <v>62</v>
      </c>
      <c r="AR342" s="38" t="s">
        <v>62</v>
      </c>
      <c r="AS342" s="38" t="s">
        <v>62</v>
      </c>
      <c r="AT342" s="38" t="s">
        <v>2212</v>
      </c>
      <c r="AU342" s="38" t="s">
        <v>2591</v>
      </c>
      <c r="AV342" s="38" t="s">
        <v>2213</v>
      </c>
      <c r="AW342" s="38" t="s">
        <v>61</v>
      </c>
      <c r="AX342" s="38" t="s">
        <v>63</v>
      </c>
      <c r="AY342" s="39" t="s">
        <v>3966</v>
      </c>
      <c r="AZ342" s="38" t="s">
        <v>3967</v>
      </c>
      <c r="BA342" s="39" t="s">
        <v>3967</v>
      </c>
      <c r="BB342" s="38" t="s">
        <v>2434</v>
      </c>
      <c r="BC342" s="38" t="s">
        <v>197</v>
      </c>
      <c r="BD342" s="38" t="s">
        <v>94</v>
      </c>
      <c r="BE342" s="38" t="s">
        <v>407</v>
      </c>
      <c r="BF342" s="38" t="s">
        <v>64</v>
      </c>
      <c r="BG342" s="38" t="s">
        <v>61</v>
      </c>
      <c r="BH342" s="38" t="s">
        <v>648</v>
      </c>
    </row>
    <row r="343" spans="2:60" x14ac:dyDescent="0.3">
      <c r="B343" s="55">
        <f t="shared" si="101"/>
        <v>339</v>
      </c>
      <c r="C343" s="55" t="str">
        <f t="shared" si="102"/>
        <v>NRT</v>
      </c>
      <c r="D343" s="55" t="str">
        <f t="shared" si="99"/>
        <v>2025-09-12</v>
      </c>
      <c r="E343" s="55" t="str">
        <f t="shared" si="109"/>
        <v>82020038115</v>
      </c>
      <c r="F343" s="55" t="str">
        <f t="shared" si="110"/>
        <v>PJP022700839</v>
      </c>
      <c r="G343" s="53" t="str">
        <f t="shared" si="111"/>
        <v>김종원</v>
      </c>
      <c r="H343" s="53" t="str">
        <f t="shared" si="112"/>
        <v>목록(Manifest)</v>
      </c>
      <c r="I343" s="62">
        <f t="shared" si="113"/>
        <v>141.37</v>
      </c>
      <c r="J343" s="53" t="str">
        <f t="shared" si="103"/>
        <v>WUS CORPORATION (BRCH USA)</v>
      </c>
      <c r="K343" s="55">
        <f t="shared" si="114"/>
        <v>1</v>
      </c>
      <c r="L343" s="54">
        <f t="shared" si="115"/>
        <v>0.8</v>
      </c>
      <c r="M343" s="54">
        <f t="shared" si="116"/>
        <v>1.4</v>
      </c>
      <c r="N343" s="54">
        <f t="shared" si="117"/>
        <v>1.4</v>
      </c>
      <c r="O343" s="54">
        <f t="shared" si="104"/>
        <v>1</v>
      </c>
      <c r="P343" s="55" t="str">
        <f t="shared" si="105"/>
        <v>516272837511</v>
      </c>
      <c r="Q343" s="70">
        <f t="shared" si="106"/>
        <v>7520</v>
      </c>
      <c r="R343" s="58">
        <v>0</v>
      </c>
      <c r="S343" s="57">
        <f t="shared" si="100"/>
        <v>0</v>
      </c>
      <c r="T343" s="58">
        <v>0</v>
      </c>
      <c r="U343" s="58">
        <f>(IF(VLOOKUP(VLOOKUP(AN343,MAPPING!$B$16:$D$21,2,1),MAPPING!$C$16:$E$21,2,0)=7000,0,VLOOKUP(VLOOKUP(AN343,MAPPING!$B$16:$D$21,2,1),MAPPING!$C$16:$E$21,2,0)))</f>
        <v>0</v>
      </c>
      <c r="V343" s="58">
        <f>(K343*VLOOKUP(N343/K343,MAPPING!$B$23:$D$30,3,10))</f>
        <v>0</v>
      </c>
      <c r="W343" s="58">
        <f t="shared" si="107"/>
        <v>0</v>
      </c>
      <c r="X343" s="58">
        <f t="shared" si="108"/>
        <v>7520</v>
      </c>
      <c r="Y343" s="116">
        <f>ROUND(SUM(Q343:W343)/INVOICE!$I$5,2)</f>
        <v>5.39</v>
      </c>
      <c r="AA343" s="38" t="s">
        <v>3918</v>
      </c>
      <c r="AB343" s="38" t="s">
        <v>93</v>
      </c>
      <c r="AC343" s="38" t="s">
        <v>3919</v>
      </c>
      <c r="AD343" s="38" t="s">
        <v>3968</v>
      </c>
      <c r="AE343" s="38" t="s">
        <v>3969</v>
      </c>
      <c r="AF343" s="38" t="s">
        <v>3970</v>
      </c>
      <c r="AG343" s="38" t="s">
        <v>3971</v>
      </c>
      <c r="AH343" s="38" t="s">
        <v>61</v>
      </c>
      <c r="AI343" s="38">
        <v>1</v>
      </c>
      <c r="AJ343" s="38">
        <v>0.8</v>
      </c>
      <c r="AK343" s="38">
        <v>1.4</v>
      </c>
      <c r="AL343" s="38">
        <v>1.4</v>
      </c>
      <c r="AM343" s="38" t="s">
        <v>204</v>
      </c>
      <c r="AN343" s="38">
        <v>141.37</v>
      </c>
      <c r="AO343" s="38" t="s">
        <v>62</v>
      </c>
      <c r="AP343" s="38" t="s">
        <v>62</v>
      </c>
      <c r="AQ343" s="38" t="s">
        <v>62</v>
      </c>
      <c r="AR343" s="38" t="s">
        <v>62</v>
      </c>
      <c r="AS343" s="38" t="s">
        <v>62</v>
      </c>
      <c r="AT343" s="38" t="s">
        <v>2212</v>
      </c>
      <c r="AU343" s="38" t="s">
        <v>2591</v>
      </c>
      <c r="AV343" s="38" t="s">
        <v>2213</v>
      </c>
      <c r="AW343" s="38" t="s">
        <v>61</v>
      </c>
      <c r="AX343" s="38" t="s">
        <v>63</v>
      </c>
      <c r="AY343" s="39" t="s">
        <v>3972</v>
      </c>
      <c r="AZ343" s="38" t="s">
        <v>3973</v>
      </c>
      <c r="BA343" s="39" t="s">
        <v>3973</v>
      </c>
      <c r="BB343" s="38" t="s">
        <v>2434</v>
      </c>
      <c r="BC343" s="38" t="s">
        <v>197</v>
      </c>
      <c r="BD343" s="38" t="s">
        <v>94</v>
      </c>
      <c r="BE343" s="38" t="s">
        <v>407</v>
      </c>
      <c r="BF343" s="38" t="s">
        <v>64</v>
      </c>
      <c r="BG343" s="38" t="s">
        <v>61</v>
      </c>
      <c r="BH343" s="38" t="s">
        <v>648</v>
      </c>
    </row>
    <row r="344" spans="2:60" x14ac:dyDescent="0.3">
      <c r="B344" s="55">
        <f t="shared" si="101"/>
        <v>340</v>
      </c>
      <c r="C344" s="55" t="str">
        <f t="shared" si="102"/>
        <v>NRT</v>
      </c>
      <c r="D344" s="55" t="str">
        <f t="shared" si="99"/>
        <v>2025-09-12</v>
      </c>
      <c r="E344" s="55" t="str">
        <f t="shared" si="109"/>
        <v>82020038115</v>
      </c>
      <c r="F344" s="55" t="str">
        <f t="shared" si="110"/>
        <v>PJP022700838</v>
      </c>
      <c r="G344" s="53" t="str">
        <f t="shared" si="111"/>
        <v>류지명</v>
      </c>
      <c r="H344" s="53" t="str">
        <f t="shared" si="112"/>
        <v>목록(Manifest)</v>
      </c>
      <c r="I344" s="62">
        <f t="shared" si="113"/>
        <v>141.37</v>
      </c>
      <c r="J344" s="53" t="str">
        <f t="shared" si="103"/>
        <v>WUS CORPORATION (BRCH USA)</v>
      </c>
      <c r="K344" s="55">
        <f t="shared" si="114"/>
        <v>1</v>
      </c>
      <c r="L344" s="54">
        <f t="shared" si="115"/>
        <v>1</v>
      </c>
      <c r="M344" s="54">
        <f t="shared" si="116"/>
        <v>0.2</v>
      </c>
      <c r="N344" s="54">
        <f t="shared" si="117"/>
        <v>1</v>
      </c>
      <c r="O344" s="54">
        <f t="shared" si="104"/>
        <v>1</v>
      </c>
      <c r="P344" s="55" t="str">
        <f t="shared" si="105"/>
        <v>516272837500</v>
      </c>
      <c r="Q344" s="70">
        <f t="shared" si="106"/>
        <v>7520</v>
      </c>
      <c r="R344" s="58">
        <v>0</v>
      </c>
      <c r="S344" s="57">
        <f t="shared" si="100"/>
        <v>0</v>
      </c>
      <c r="T344" s="58">
        <v>0</v>
      </c>
      <c r="U344" s="58">
        <f>(IF(VLOOKUP(VLOOKUP(AN344,MAPPING!$B$16:$D$21,2,1),MAPPING!$C$16:$E$21,2,0)=7000,0,VLOOKUP(VLOOKUP(AN344,MAPPING!$B$16:$D$21,2,1),MAPPING!$C$16:$E$21,2,0)))</f>
        <v>0</v>
      </c>
      <c r="V344" s="58">
        <f>(K344*VLOOKUP(N344/K344,MAPPING!$B$23:$D$30,3,10))</f>
        <v>0</v>
      </c>
      <c r="W344" s="58">
        <f t="shared" si="107"/>
        <v>0</v>
      </c>
      <c r="X344" s="58">
        <f t="shared" si="108"/>
        <v>7520</v>
      </c>
      <c r="Y344" s="116">
        <f>ROUND(SUM(Q344:W344)/INVOICE!$I$5,2)</f>
        <v>5.39</v>
      </c>
      <c r="AA344" s="38" t="s">
        <v>3918</v>
      </c>
      <c r="AB344" s="38" t="s">
        <v>93</v>
      </c>
      <c r="AC344" s="38" t="s">
        <v>3919</v>
      </c>
      <c r="AD344" s="38" t="s">
        <v>3974</v>
      </c>
      <c r="AE344" s="38" t="s">
        <v>3975</v>
      </c>
      <c r="AF344" s="38" t="s">
        <v>3976</v>
      </c>
      <c r="AG344" s="38" t="s">
        <v>3977</v>
      </c>
      <c r="AH344" s="38" t="s">
        <v>61</v>
      </c>
      <c r="AI344" s="38">
        <v>1</v>
      </c>
      <c r="AJ344" s="38">
        <v>1</v>
      </c>
      <c r="AK344" s="38">
        <v>0.2</v>
      </c>
      <c r="AL344" s="38">
        <v>1</v>
      </c>
      <c r="AM344" s="38" t="s">
        <v>204</v>
      </c>
      <c r="AN344" s="38">
        <v>141.37</v>
      </c>
      <c r="AO344" s="38" t="s">
        <v>62</v>
      </c>
      <c r="AP344" s="38" t="s">
        <v>62</v>
      </c>
      <c r="AQ344" s="38" t="s">
        <v>62</v>
      </c>
      <c r="AR344" s="38" t="s">
        <v>62</v>
      </c>
      <c r="AS344" s="38" t="s">
        <v>62</v>
      </c>
      <c r="AT344" s="38" t="s">
        <v>2212</v>
      </c>
      <c r="AU344" s="38" t="s">
        <v>2591</v>
      </c>
      <c r="AV344" s="38" t="s">
        <v>2213</v>
      </c>
      <c r="AW344" s="38" t="s">
        <v>61</v>
      </c>
      <c r="AX344" s="38" t="s">
        <v>63</v>
      </c>
      <c r="AY344" s="39" t="s">
        <v>3978</v>
      </c>
      <c r="AZ344" s="38" t="s">
        <v>3979</v>
      </c>
      <c r="BA344" s="39" t="s">
        <v>3979</v>
      </c>
      <c r="BB344" s="38" t="s">
        <v>2434</v>
      </c>
      <c r="BC344" s="38" t="s">
        <v>197</v>
      </c>
      <c r="BD344" s="38" t="s">
        <v>94</v>
      </c>
      <c r="BE344" s="38" t="s">
        <v>407</v>
      </c>
      <c r="BF344" s="38" t="s">
        <v>64</v>
      </c>
      <c r="BG344" s="38" t="s">
        <v>61</v>
      </c>
      <c r="BH344" s="38" t="s">
        <v>648</v>
      </c>
    </row>
    <row r="345" spans="2:60" x14ac:dyDescent="0.3">
      <c r="B345" s="55">
        <f t="shared" si="101"/>
        <v>341</v>
      </c>
      <c r="C345" s="55" t="str">
        <f t="shared" si="102"/>
        <v>NRT</v>
      </c>
      <c r="D345" s="55" t="str">
        <f t="shared" si="99"/>
        <v>2025-09-12</v>
      </c>
      <c r="E345" s="55" t="str">
        <f t="shared" si="109"/>
        <v>82020038115</v>
      </c>
      <c r="F345" s="55" t="str">
        <f t="shared" si="110"/>
        <v>PJP022700837</v>
      </c>
      <c r="G345" s="53" t="str">
        <f t="shared" si="111"/>
        <v>이영부</v>
      </c>
      <c r="H345" s="53" t="str">
        <f t="shared" si="112"/>
        <v>목록(Manifest)</v>
      </c>
      <c r="I345" s="62">
        <f t="shared" si="113"/>
        <v>141.37</v>
      </c>
      <c r="J345" s="53" t="str">
        <f t="shared" si="103"/>
        <v>WUS CORPORATION (BRCH USA)</v>
      </c>
      <c r="K345" s="55">
        <f t="shared" si="114"/>
        <v>1</v>
      </c>
      <c r="L345" s="54">
        <f t="shared" si="115"/>
        <v>0.8</v>
      </c>
      <c r="M345" s="54">
        <f t="shared" si="116"/>
        <v>1.5</v>
      </c>
      <c r="N345" s="54">
        <f t="shared" si="117"/>
        <v>1.5</v>
      </c>
      <c r="O345" s="54">
        <f t="shared" si="104"/>
        <v>1</v>
      </c>
      <c r="P345" s="55" t="str">
        <f t="shared" si="105"/>
        <v>516272837496</v>
      </c>
      <c r="Q345" s="70">
        <f t="shared" si="106"/>
        <v>7520</v>
      </c>
      <c r="R345" s="58">
        <v>0</v>
      </c>
      <c r="S345" s="57">
        <f t="shared" si="100"/>
        <v>0</v>
      </c>
      <c r="T345" s="58">
        <v>0</v>
      </c>
      <c r="U345" s="58">
        <f>(IF(VLOOKUP(VLOOKUP(AN345,MAPPING!$B$16:$D$21,2,1),MAPPING!$C$16:$E$21,2,0)=7000,0,VLOOKUP(VLOOKUP(AN345,MAPPING!$B$16:$D$21,2,1),MAPPING!$C$16:$E$21,2,0)))</f>
        <v>0</v>
      </c>
      <c r="V345" s="58">
        <f>(K345*VLOOKUP(N345/K345,MAPPING!$B$23:$D$30,3,10))</f>
        <v>0</v>
      </c>
      <c r="W345" s="58">
        <f t="shared" si="107"/>
        <v>0</v>
      </c>
      <c r="X345" s="58">
        <f t="shared" si="108"/>
        <v>7520</v>
      </c>
      <c r="Y345" s="116">
        <f>ROUND(SUM(Q345:W345)/INVOICE!$I$5,2)</f>
        <v>5.39</v>
      </c>
      <c r="AA345" s="38" t="s">
        <v>3918</v>
      </c>
      <c r="AB345" s="38" t="s">
        <v>93</v>
      </c>
      <c r="AC345" s="38" t="s">
        <v>3919</v>
      </c>
      <c r="AD345" s="38" t="s">
        <v>3980</v>
      </c>
      <c r="AE345" s="38" t="s">
        <v>3981</v>
      </c>
      <c r="AF345" s="38" t="s">
        <v>3982</v>
      </c>
      <c r="AG345" s="38" t="s">
        <v>3983</v>
      </c>
      <c r="AH345" s="38" t="s">
        <v>61</v>
      </c>
      <c r="AI345" s="38">
        <v>1</v>
      </c>
      <c r="AJ345" s="38">
        <v>0.8</v>
      </c>
      <c r="AK345" s="38">
        <v>1.5</v>
      </c>
      <c r="AL345" s="38">
        <v>1.5</v>
      </c>
      <c r="AM345" s="38" t="s">
        <v>204</v>
      </c>
      <c r="AN345" s="38">
        <v>141.37</v>
      </c>
      <c r="AO345" s="38" t="s">
        <v>62</v>
      </c>
      <c r="AP345" s="38" t="s">
        <v>62</v>
      </c>
      <c r="AQ345" s="38" t="s">
        <v>62</v>
      </c>
      <c r="AR345" s="38" t="s">
        <v>62</v>
      </c>
      <c r="AS345" s="38" t="s">
        <v>62</v>
      </c>
      <c r="AT345" s="38" t="s">
        <v>2212</v>
      </c>
      <c r="AU345" s="38" t="s">
        <v>2591</v>
      </c>
      <c r="AV345" s="38" t="s">
        <v>2213</v>
      </c>
      <c r="AW345" s="38" t="s">
        <v>61</v>
      </c>
      <c r="AX345" s="38" t="s">
        <v>63</v>
      </c>
      <c r="AY345" s="39" t="s">
        <v>3984</v>
      </c>
      <c r="AZ345" s="38" t="s">
        <v>3985</v>
      </c>
      <c r="BA345" s="39" t="s">
        <v>3985</v>
      </c>
      <c r="BB345" s="38" t="s">
        <v>2434</v>
      </c>
      <c r="BC345" s="38" t="s">
        <v>197</v>
      </c>
      <c r="BD345" s="38" t="s">
        <v>94</v>
      </c>
      <c r="BE345" s="38" t="s">
        <v>407</v>
      </c>
      <c r="BF345" s="38" t="s">
        <v>64</v>
      </c>
      <c r="BG345" s="38" t="s">
        <v>61</v>
      </c>
      <c r="BH345" s="38" t="s">
        <v>648</v>
      </c>
    </row>
    <row r="346" spans="2:60" x14ac:dyDescent="0.3">
      <c r="B346" s="55">
        <f t="shared" si="101"/>
        <v>342</v>
      </c>
      <c r="C346" s="55" t="str">
        <f t="shared" si="102"/>
        <v>NRT</v>
      </c>
      <c r="D346" s="55" t="str">
        <f t="shared" si="99"/>
        <v>2025-09-12</v>
      </c>
      <c r="E346" s="55" t="str">
        <f t="shared" si="109"/>
        <v>82020038115</v>
      </c>
      <c r="F346" s="55" t="str">
        <f t="shared" si="110"/>
        <v>PJP022700836</v>
      </c>
      <c r="G346" s="53" t="str">
        <f t="shared" si="111"/>
        <v>김재등</v>
      </c>
      <c r="H346" s="53" t="str">
        <f t="shared" si="112"/>
        <v>목록(Manifest)</v>
      </c>
      <c r="I346" s="62">
        <f t="shared" si="113"/>
        <v>141.37</v>
      </c>
      <c r="J346" s="53" t="str">
        <f t="shared" si="103"/>
        <v>WUS CORPORATION (BRCH USA)</v>
      </c>
      <c r="K346" s="55">
        <f t="shared" si="114"/>
        <v>1</v>
      </c>
      <c r="L346" s="54">
        <f t="shared" si="115"/>
        <v>0.8</v>
      </c>
      <c r="M346" s="54">
        <f t="shared" si="116"/>
        <v>0.2</v>
      </c>
      <c r="N346" s="54">
        <f t="shared" si="117"/>
        <v>0.8</v>
      </c>
      <c r="O346" s="54">
        <f t="shared" si="104"/>
        <v>1</v>
      </c>
      <c r="P346" s="55" t="str">
        <f t="shared" si="105"/>
        <v>516272837485</v>
      </c>
      <c r="Q346" s="70">
        <f t="shared" si="106"/>
        <v>7520</v>
      </c>
      <c r="R346" s="58">
        <v>0</v>
      </c>
      <c r="S346" s="57">
        <f t="shared" si="100"/>
        <v>0</v>
      </c>
      <c r="T346" s="58">
        <v>0</v>
      </c>
      <c r="U346" s="58">
        <f>(IF(VLOOKUP(VLOOKUP(AN346,MAPPING!$B$16:$D$21,2,1),MAPPING!$C$16:$E$21,2,0)=7000,0,VLOOKUP(VLOOKUP(AN346,MAPPING!$B$16:$D$21,2,1),MAPPING!$C$16:$E$21,2,0)))</f>
        <v>0</v>
      </c>
      <c r="V346" s="58">
        <f>(K346*VLOOKUP(N346/K346,MAPPING!$B$23:$D$30,3,10))</f>
        <v>0</v>
      </c>
      <c r="W346" s="58">
        <f t="shared" si="107"/>
        <v>0</v>
      </c>
      <c r="X346" s="58">
        <f t="shared" si="108"/>
        <v>7520</v>
      </c>
      <c r="Y346" s="116">
        <f>ROUND(SUM(Q346:W346)/INVOICE!$I$5,2)</f>
        <v>5.39</v>
      </c>
      <c r="AA346" s="38" t="s">
        <v>3918</v>
      </c>
      <c r="AB346" s="38" t="s">
        <v>93</v>
      </c>
      <c r="AC346" s="38" t="s">
        <v>3919</v>
      </c>
      <c r="AD346" s="38" t="s">
        <v>3986</v>
      </c>
      <c r="AE346" s="38" t="s">
        <v>3987</v>
      </c>
      <c r="AF346" s="38" t="s">
        <v>3988</v>
      </c>
      <c r="AG346" s="38" t="s">
        <v>3989</v>
      </c>
      <c r="AH346" s="38" t="s">
        <v>61</v>
      </c>
      <c r="AI346" s="38">
        <v>1</v>
      </c>
      <c r="AJ346" s="38">
        <v>0.8</v>
      </c>
      <c r="AK346" s="38">
        <v>0.2</v>
      </c>
      <c r="AL346" s="38">
        <v>0.8</v>
      </c>
      <c r="AM346" s="38" t="s">
        <v>204</v>
      </c>
      <c r="AN346" s="38">
        <v>141.37</v>
      </c>
      <c r="AO346" s="38" t="s">
        <v>62</v>
      </c>
      <c r="AP346" s="38" t="s">
        <v>62</v>
      </c>
      <c r="AQ346" s="38" t="s">
        <v>62</v>
      </c>
      <c r="AR346" s="38" t="s">
        <v>62</v>
      </c>
      <c r="AS346" s="38" t="s">
        <v>62</v>
      </c>
      <c r="AT346" s="38" t="s">
        <v>2212</v>
      </c>
      <c r="AU346" s="38" t="s">
        <v>2591</v>
      </c>
      <c r="AV346" s="38" t="s">
        <v>2213</v>
      </c>
      <c r="AW346" s="38" t="s">
        <v>61</v>
      </c>
      <c r="AX346" s="38" t="s">
        <v>63</v>
      </c>
      <c r="AY346" s="39" t="s">
        <v>3990</v>
      </c>
      <c r="AZ346" s="38" t="s">
        <v>3991</v>
      </c>
      <c r="BA346" s="39" t="s">
        <v>3991</v>
      </c>
      <c r="BB346" s="38" t="s">
        <v>2434</v>
      </c>
      <c r="BC346" s="38" t="s">
        <v>197</v>
      </c>
      <c r="BD346" s="38" t="s">
        <v>94</v>
      </c>
      <c r="BE346" s="38" t="s">
        <v>407</v>
      </c>
      <c r="BF346" s="38" t="s">
        <v>64</v>
      </c>
      <c r="BG346" s="38" t="s">
        <v>61</v>
      </c>
      <c r="BH346" s="38" t="s">
        <v>648</v>
      </c>
    </row>
    <row r="347" spans="2:60" x14ac:dyDescent="0.3">
      <c r="B347" s="55">
        <f t="shared" si="101"/>
        <v>343</v>
      </c>
      <c r="C347" s="55" t="str">
        <f t="shared" si="102"/>
        <v>NRT</v>
      </c>
      <c r="D347" s="55" t="str">
        <f t="shared" si="99"/>
        <v>2025-09-12</v>
      </c>
      <c r="E347" s="55" t="str">
        <f t="shared" si="109"/>
        <v>82020038115</v>
      </c>
      <c r="F347" s="55" t="str">
        <f t="shared" si="110"/>
        <v>PJP022700835</v>
      </c>
      <c r="G347" s="53" t="str">
        <f t="shared" si="111"/>
        <v>윤지성</v>
      </c>
      <c r="H347" s="53" t="str">
        <f t="shared" si="112"/>
        <v>간이(Simple)</v>
      </c>
      <c r="I347" s="62">
        <f t="shared" si="113"/>
        <v>186.26</v>
      </c>
      <c r="J347" s="53" t="str">
        <f t="shared" si="103"/>
        <v>WUS CORPORATION (BRCH USA)</v>
      </c>
      <c r="K347" s="55">
        <f t="shared" si="114"/>
        <v>1</v>
      </c>
      <c r="L347" s="54">
        <f t="shared" si="115"/>
        <v>4.75</v>
      </c>
      <c r="M347" s="54">
        <f t="shared" si="116"/>
        <v>17.5</v>
      </c>
      <c r="N347" s="54">
        <f t="shared" si="117"/>
        <v>17.5</v>
      </c>
      <c r="O347" s="54">
        <f t="shared" si="104"/>
        <v>5</v>
      </c>
      <c r="P347" s="55" t="str">
        <f t="shared" si="105"/>
        <v>516272837474</v>
      </c>
      <c r="Q347" s="70">
        <f t="shared" si="106"/>
        <v>15600</v>
      </c>
      <c r="R347" s="58">
        <v>0</v>
      </c>
      <c r="S347" s="57">
        <f t="shared" si="100"/>
        <v>0</v>
      </c>
      <c r="T347" s="58">
        <v>0</v>
      </c>
      <c r="U347" s="58">
        <f>(IF(VLOOKUP(VLOOKUP(AN347,MAPPING!$B$16:$D$21,2,1),MAPPING!$C$16:$E$21,2,0)=7000,0,VLOOKUP(VLOOKUP(AN347,MAPPING!$B$16:$D$21,2,1),MAPPING!$C$16:$E$21,2,0)))</f>
        <v>0</v>
      </c>
      <c r="V347" s="58">
        <f>(K347*VLOOKUP(N347/K347,MAPPING!$B$23:$D$30,3,10))</f>
        <v>3000</v>
      </c>
      <c r="W347" s="58">
        <f t="shared" si="107"/>
        <v>0</v>
      </c>
      <c r="X347" s="58">
        <f t="shared" si="108"/>
        <v>18600</v>
      </c>
      <c r="Y347" s="116">
        <f>ROUND(SUM(Q347:W347)/INVOICE!$I$5,2)</f>
        <v>13.34</v>
      </c>
      <c r="AA347" s="38" t="s">
        <v>3918</v>
      </c>
      <c r="AB347" s="38" t="s">
        <v>93</v>
      </c>
      <c r="AC347" s="38" t="s">
        <v>3919</v>
      </c>
      <c r="AD347" s="38" t="s">
        <v>3992</v>
      </c>
      <c r="AE347" s="38" t="s">
        <v>3993</v>
      </c>
      <c r="AF347" s="38" t="s">
        <v>3994</v>
      </c>
      <c r="AG347" s="38" t="s">
        <v>3995</v>
      </c>
      <c r="AH347" s="38" t="s">
        <v>61</v>
      </c>
      <c r="AI347" s="38">
        <v>1</v>
      </c>
      <c r="AJ347" s="38">
        <v>4.75</v>
      </c>
      <c r="AK347" s="38">
        <v>17.5</v>
      </c>
      <c r="AL347" s="38">
        <v>17.5</v>
      </c>
      <c r="AM347" s="38" t="s">
        <v>65</v>
      </c>
      <c r="AN347" s="38">
        <v>186.26</v>
      </c>
      <c r="AO347" s="38" t="s">
        <v>62</v>
      </c>
      <c r="AP347" s="38" t="s">
        <v>62</v>
      </c>
      <c r="AQ347" s="38" t="s">
        <v>62</v>
      </c>
      <c r="AR347" s="38" t="s">
        <v>62</v>
      </c>
      <c r="AS347" s="38" t="s">
        <v>62</v>
      </c>
      <c r="AT347" s="38" t="s">
        <v>2212</v>
      </c>
      <c r="AU347" s="38" t="s">
        <v>2591</v>
      </c>
      <c r="AV347" s="38" t="s">
        <v>2213</v>
      </c>
      <c r="AW347" s="38" t="s">
        <v>61</v>
      </c>
      <c r="AX347" s="38" t="s">
        <v>63</v>
      </c>
      <c r="AY347" s="39" t="s">
        <v>3996</v>
      </c>
      <c r="AZ347" s="38" t="s">
        <v>3997</v>
      </c>
      <c r="BA347" s="39" t="s">
        <v>3997</v>
      </c>
      <c r="BB347" s="38" t="s">
        <v>2434</v>
      </c>
      <c r="BC347" s="38" t="s">
        <v>197</v>
      </c>
      <c r="BD347" s="38" t="s">
        <v>94</v>
      </c>
      <c r="BE347" s="38" t="s">
        <v>407</v>
      </c>
      <c r="BF347" s="38" t="s">
        <v>64</v>
      </c>
      <c r="BG347" s="38" t="s">
        <v>61</v>
      </c>
      <c r="BH347" s="38" t="s">
        <v>648</v>
      </c>
    </row>
    <row r="348" spans="2:60" x14ac:dyDescent="0.3">
      <c r="B348" s="55">
        <f t="shared" si="101"/>
        <v>344</v>
      </c>
      <c r="C348" s="55" t="str">
        <f t="shared" si="102"/>
        <v>NRT</v>
      </c>
      <c r="D348" s="55" t="str">
        <f t="shared" si="99"/>
        <v>2025-09-12</v>
      </c>
      <c r="E348" s="55" t="str">
        <f t="shared" si="109"/>
        <v>82020038115</v>
      </c>
      <c r="F348" s="55" t="str">
        <f t="shared" si="110"/>
        <v>PJP022700834</v>
      </c>
      <c r="G348" s="53" t="str">
        <f t="shared" si="111"/>
        <v>박근배</v>
      </c>
      <c r="H348" s="53" t="str">
        <f t="shared" si="112"/>
        <v>간이(Simple)</v>
      </c>
      <c r="I348" s="62">
        <f t="shared" si="113"/>
        <v>234.5</v>
      </c>
      <c r="J348" s="53" t="str">
        <f t="shared" si="103"/>
        <v>WUS CORPORATION (BRCH USA)</v>
      </c>
      <c r="K348" s="55">
        <f t="shared" si="114"/>
        <v>1</v>
      </c>
      <c r="L348" s="54">
        <f t="shared" si="115"/>
        <v>1</v>
      </c>
      <c r="M348" s="54">
        <f t="shared" si="116"/>
        <v>0.2</v>
      </c>
      <c r="N348" s="54">
        <f t="shared" si="117"/>
        <v>1</v>
      </c>
      <c r="O348" s="54">
        <f t="shared" si="104"/>
        <v>1</v>
      </c>
      <c r="P348" s="55" t="str">
        <f t="shared" si="105"/>
        <v>516272837463</v>
      </c>
      <c r="Q348" s="70">
        <f t="shared" si="106"/>
        <v>7520</v>
      </c>
      <c r="R348" s="58">
        <v>0</v>
      </c>
      <c r="S348" s="57">
        <f t="shared" si="100"/>
        <v>0</v>
      </c>
      <c r="T348" s="58">
        <v>0</v>
      </c>
      <c r="U348" s="58">
        <f>(IF(VLOOKUP(VLOOKUP(AN348,MAPPING!$B$16:$D$21,2,1),MAPPING!$C$16:$E$21,2,0)=7000,0,VLOOKUP(VLOOKUP(AN348,MAPPING!$B$16:$D$21,2,1),MAPPING!$C$16:$E$21,2,0)))</f>
        <v>0</v>
      </c>
      <c r="V348" s="58">
        <f>(K348*VLOOKUP(N348/K348,MAPPING!$B$23:$D$30,3,10))</f>
        <v>0</v>
      </c>
      <c r="W348" s="58">
        <f t="shared" si="107"/>
        <v>0</v>
      </c>
      <c r="X348" s="58">
        <f t="shared" si="108"/>
        <v>7520</v>
      </c>
      <c r="Y348" s="116">
        <f>ROUND(SUM(Q348:W348)/INVOICE!$I$5,2)</f>
        <v>5.39</v>
      </c>
      <c r="AA348" s="38" t="s">
        <v>3918</v>
      </c>
      <c r="AB348" s="38" t="s">
        <v>93</v>
      </c>
      <c r="AC348" s="38" t="s">
        <v>3919</v>
      </c>
      <c r="AD348" s="38" t="s">
        <v>3998</v>
      </c>
      <c r="AE348" s="38" t="s">
        <v>3999</v>
      </c>
      <c r="AF348" s="38" t="s">
        <v>4000</v>
      </c>
      <c r="AG348" s="38" t="s">
        <v>4001</v>
      </c>
      <c r="AH348" s="38" t="s">
        <v>61</v>
      </c>
      <c r="AI348" s="38">
        <v>1</v>
      </c>
      <c r="AJ348" s="38">
        <v>1</v>
      </c>
      <c r="AK348" s="38">
        <v>0.2</v>
      </c>
      <c r="AL348" s="38">
        <v>1</v>
      </c>
      <c r="AM348" s="38" t="s">
        <v>65</v>
      </c>
      <c r="AN348" s="38">
        <v>234.5</v>
      </c>
      <c r="AO348" s="38" t="s">
        <v>62</v>
      </c>
      <c r="AP348" s="38" t="s">
        <v>62</v>
      </c>
      <c r="AQ348" s="38" t="s">
        <v>62</v>
      </c>
      <c r="AR348" s="38" t="s">
        <v>62</v>
      </c>
      <c r="AS348" s="38" t="s">
        <v>62</v>
      </c>
      <c r="AT348" s="38" t="s">
        <v>2212</v>
      </c>
      <c r="AU348" s="38" t="s">
        <v>2591</v>
      </c>
      <c r="AV348" s="38" t="s">
        <v>2213</v>
      </c>
      <c r="AW348" s="38" t="s">
        <v>61</v>
      </c>
      <c r="AX348" s="38" t="s">
        <v>63</v>
      </c>
      <c r="AY348" s="39" t="s">
        <v>4002</v>
      </c>
      <c r="AZ348" s="38" t="s">
        <v>4003</v>
      </c>
      <c r="BA348" s="39" t="s">
        <v>4003</v>
      </c>
      <c r="BB348" s="38" t="s">
        <v>2434</v>
      </c>
      <c r="BC348" s="38" t="s">
        <v>197</v>
      </c>
      <c r="BD348" s="38" t="s">
        <v>94</v>
      </c>
      <c r="BE348" s="38" t="s">
        <v>407</v>
      </c>
      <c r="BF348" s="38" t="s">
        <v>64</v>
      </c>
      <c r="BG348" s="38" t="s">
        <v>61</v>
      </c>
      <c r="BH348" s="38" t="s">
        <v>648</v>
      </c>
    </row>
    <row r="349" spans="2:60" x14ac:dyDescent="0.3">
      <c r="B349" s="55">
        <f t="shared" si="101"/>
        <v>345</v>
      </c>
      <c r="C349" s="55" t="str">
        <f t="shared" si="102"/>
        <v>NRT</v>
      </c>
      <c r="D349" s="55" t="str">
        <f t="shared" si="99"/>
        <v>2025-09-12</v>
      </c>
      <c r="E349" s="55" t="str">
        <f t="shared" si="109"/>
        <v>82020038115</v>
      </c>
      <c r="F349" s="55" t="str">
        <f t="shared" si="110"/>
        <v>PJP022700833</v>
      </c>
      <c r="G349" s="53" t="str">
        <f t="shared" si="111"/>
        <v>이준효</v>
      </c>
      <c r="H349" s="53" t="str">
        <f t="shared" si="112"/>
        <v>간이(Simple)</v>
      </c>
      <c r="I349" s="62">
        <f t="shared" si="113"/>
        <v>234.5</v>
      </c>
      <c r="J349" s="53" t="str">
        <f t="shared" si="103"/>
        <v>WUS CORPORATION (BRCH USA)</v>
      </c>
      <c r="K349" s="55">
        <f t="shared" si="114"/>
        <v>1</v>
      </c>
      <c r="L349" s="54">
        <f t="shared" si="115"/>
        <v>1</v>
      </c>
      <c r="M349" s="54">
        <f t="shared" si="116"/>
        <v>0.2</v>
      </c>
      <c r="N349" s="54">
        <f t="shared" si="117"/>
        <v>1</v>
      </c>
      <c r="O349" s="54">
        <f t="shared" si="104"/>
        <v>1</v>
      </c>
      <c r="P349" s="55" t="str">
        <f t="shared" si="105"/>
        <v>516272837452</v>
      </c>
      <c r="Q349" s="70">
        <f t="shared" si="106"/>
        <v>7520</v>
      </c>
      <c r="R349" s="58">
        <v>0</v>
      </c>
      <c r="S349" s="57">
        <f t="shared" si="100"/>
        <v>0</v>
      </c>
      <c r="T349" s="58">
        <v>0</v>
      </c>
      <c r="U349" s="58">
        <f>(IF(VLOOKUP(VLOOKUP(AN349,MAPPING!$B$16:$D$21,2,1),MAPPING!$C$16:$E$21,2,0)=7000,0,VLOOKUP(VLOOKUP(AN349,MAPPING!$B$16:$D$21,2,1),MAPPING!$C$16:$E$21,2,0)))</f>
        <v>0</v>
      </c>
      <c r="V349" s="58">
        <f>(K349*VLOOKUP(N349/K349,MAPPING!$B$23:$D$30,3,10))</f>
        <v>0</v>
      </c>
      <c r="W349" s="58">
        <f t="shared" si="107"/>
        <v>0</v>
      </c>
      <c r="X349" s="58">
        <f t="shared" si="108"/>
        <v>7520</v>
      </c>
      <c r="Y349" s="116">
        <f>ROUND(SUM(Q349:W349)/INVOICE!$I$5,2)</f>
        <v>5.39</v>
      </c>
      <c r="AA349" s="38" t="s">
        <v>3918</v>
      </c>
      <c r="AB349" s="38" t="s">
        <v>93</v>
      </c>
      <c r="AC349" s="38" t="s">
        <v>3919</v>
      </c>
      <c r="AD349" s="38" t="s">
        <v>4004</v>
      </c>
      <c r="AE349" s="38" t="s">
        <v>4005</v>
      </c>
      <c r="AF349" s="38" t="s">
        <v>4006</v>
      </c>
      <c r="AG349" s="38" t="s">
        <v>4007</v>
      </c>
      <c r="AH349" s="38" t="s">
        <v>61</v>
      </c>
      <c r="AI349" s="38">
        <v>1</v>
      </c>
      <c r="AJ349" s="38">
        <v>1</v>
      </c>
      <c r="AK349" s="38">
        <v>0.2</v>
      </c>
      <c r="AL349" s="38">
        <v>1</v>
      </c>
      <c r="AM349" s="38" t="s">
        <v>65</v>
      </c>
      <c r="AN349" s="38">
        <v>234.5</v>
      </c>
      <c r="AO349" s="38" t="s">
        <v>62</v>
      </c>
      <c r="AP349" s="38" t="s">
        <v>62</v>
      </c>
      <c r="AQ349" s="38" t="s">
        <v>62</v>
      </c>
      <c r="AR349" s="38" t="s">
        <v>62</v>
      </c>
      <c r="AS349" s="38" t="s">
        <v>62</v>
      </c>
      <c r="AT349" s="38" t="s">
        <v>2212</v>
      </c>
      <c r="AU349" s="38" t="s">
        <v>2591</v>
      </c>
      <c r="AV349" s="38" t="s">
        <v>2213</v>
      </c>
      <c r="AW349" s="38" t="s">
        <v>61</v>
      </c>
      <c r="AX349" s="38" t="s">
        <v>63</v>
      </c>
      <c r="AY349" s="39" t="s">
        <v>4008</v>
      </c>
      <c r="AZ349" s="38" t="s">
        <v>4009</v>
      </c>
      <c r="BA349" s="39" t="s">
        <v>4009</v>
      </c>
      <c r="BB349" s="38" t="s">
        <v>2434</v>
      </c>
      <c r="BC349" s="38" t="s">
        <v>197</v>
      </c>
      <c r="BD349" s="38" t="s">
        <v>94</v>
      </c>
      <c r="BE349" s="38" t="s">
        <v>407</v>
      </c>
      <c r="BF349" s="38" t="s">
        <v>64</v>
      </c>
      <c r="BG349" s="38" t="s">
        <v>61</v>
      </c>
      <c r="BH349" s="38" t="s">
        <v>648</v>
      </c>
    </row>
    <row r="350" spans="2:60" x14ac:dyDescent="0.3">
      <c r="B350" s="55">
        <f t="shared" si="101"/>
        <v>346</v>
      </c>
      <c r="C350" s="55" t="str">
        <f t="shared" si="102"/>
        <v>NRT</v>
      </c>
      <c r="D350" s="55" t="str">
        <f t="shared" si="99"/>
        <v>2025-09-12</v>
      </c>
      <c r="E350" s="55" t="str">
        <f t="shared" si="109"/>
        <v>82020038115</v>
      </c>
      <c r="F350" s="55" t="str">
        <f t="shared" si="110"/>
        <v>PJP022700830</v>
      </c>
      <c r="G350" s="53" t="str">
        <f t="shared" si="111"/>
        <v>기송대</v>
      </c>
      <c r="H350" s="53" t="str">
        <f t="shared" si="112"/>
        <v>간이(Simple)</v>
      </c>
      <c r="I350" s="62">
        <f t="shared" si="113"/>
        <v>715.56</v>
      </c>
      <c r="J350" s="53" t="str">
        <f t="shared" si="103"/>
        <v>WUS CORPORATION (BRCH USA)</v>
      </c>
      <c r="K350" s="55">
        <f t="shared" si="114"/>
        <v>1</v>
      </c>
      <c r="L350" s="54">
        <f t="shared" si="115"/>
        <v>3.35</v>
      </c>
      <c r="M350" s="54">
        <f t="shared" si="116"/>
        <v>3.4</v>
      </c>
      <c r="N350" s="54">
        <f t="shared" si="117"/>
        <v>3.4</v>
      </c>
      <c r="O350" s="54">
        <f t="shared" si="104"/>
        <v>3.5</v>
      </c>
      <c r="P350" s="55" t="str">
        <f t="shared" si="105"/>
        <v>516272837430</v>
      </c>
      <c r="Q350" s="70">
        <f t="shared" si="106"/>
        <v>12570</v>
      </c>
      <c r="R350" s="58">
        <v>0</v>
      </c>
      <c r="S350" s="57">
        <f t="shared" si="100"/>
        <v>0</v>
      </c>
      <c r="T350" s="58">
        <v>0</v>
      </c>
      <c r="U350" s="58">
        <f>(IF(VLOOKUP(VLOOKUP(AN350,MAPPING!$B$16:$D$21,2,1),MAPPING!$C$16:$E$21,2,0)=7000,0,VLOOKUP(VLOOKUP(AN350,MAPPING!$B$16:$D$21,2,1),MAPPING!$C$16:$E$21,2,0)))</f>
        <v>0</v>
      </c>
      <c r="V350" s="58">
        <f>(K350*VLOOKUP(N350/K350,MAPPING!$B$23:$D$30,3,10))</f>
        <v>500</v>
      </c>
      <c r="W350" s="58">
        <f t="shared" si="107"/>
        <v>0</v>
      </c>
      <c r="X350" s="58">
        <f t="shared" si="108"/>
        <v>13070</v>
      </c>
      <c r="Y350" s="116">
        <f>ROUND(SUM(Q350:W350)/INVOICE!$I$5,2)</f>
        <v>9.3800000000000008</v>
      </c>
      <c r="AA350" s="38" t="s">
        <v>3918</v>
      </c>
      <c r="AB350" s="38" t="s">
        <v>93</v>
      </c>
      <c r="AC350" s="38" t="s">
        <v>3919</v>
      </c>
      <c r="AD350" s="38" t="s">
        <v>4010</v>
      </c>
      <c r="AE350" s="38" t="s">
        <v>4011</v>
      </c>
      <c r="AF350" s="38" t="s">
        <v>4012</v>
      </c>
      <c r="AG350" s="38" t="s">
        <v>4013</v>
      </c>
      <c r="AH350" s="38" t="s">
        <v>61</v>
      </c>
      <c r="AI350" s="38">
        <v>1</v>
      </c>
      <c r="AJ350" s="38">
        <v>3.35</v>
      </c>
      <c r="AK350" s="38">
        <v>3.4</v>
      </c>
      <c r="AL350" s="38">
        <v>3.4</v>
      </c>
      <c r="AM350" s="38" t="s">
        <v>65</v>
      </c>
      <c r="AN350" s="38">
        <v>715.56</v>
      </c>
      <c r="AO350" s="38" t="s">
        <v>62</v>
      </c>
      <c r="AP350" s="38" t="s">
        <v>62</v>
      </c>
      <c r="AQ350" s="38" t="s">
        <v>62</v>
      </c>
      <c r="AR350" s="38" t="s">
        <v>62</v>
      </c>
      <c r="AS350" s="38" t="s">
        <v>62</v>
      </c>
      <c r="AT350" s="38" t="s">
        <v>2212</v>
      </c>
      <c r="AU350" s="38" t="s">
        <v>2591</v>
      </c>
      <c r="AV350" s="38" t="s">
        <v>2213</v>
      </c>
      <c r="AW350" s="38" t="s">
        <v>61</v>
      </c>
      <c r="AX350" s="38" t="s">
        <v>63</v>
      </c>
      <c r="AY350" s="39" t="s">
        <v>4014</v>
      </c>
      <c r="AZ350" s="38" t="s">
        <v>4015</v>
      </c>
      <c r="BA350" s="39" t="s">
        <v>4015</v>
      </c>
      <c r="BB350" s="38" t="s">
        <v>2434</v>
      </c>
      <c r="BC350" s="38" t="s">
        <v>197</v>
      </c>
      <c r="BD350" s="38" t="s">
        <v>94</v>
      </c>
      <c r="BE350" s="38" t="s">
        <v>407</v>
      </c>
      <c r="BF350" s="38" t="s">
        <v>64</v>
      </c>
      <c r="BG350" s="38" t="s">
        <v>61</v>
      </c>
      <c r="BH350" s="38" t="s">
        <v>648</v>
      </c>
    </row>
    <row r="351" spans="2:60" x14ac:dyDescent="0.3">
      <c r="B351" s="55">
        <f t="shared" si="101"/>
        <v>347</v>
      </c>
      <c r="C351" s="55" t="str">
        <f t="shared" si="102"/>
        <v>NRT</v>
      </c>
      <c r="D351" s="55" t="str">
        <f t="shared" si="99"/>
        <v>2025-09-12</v>
      </c>
      <c r="E351" s="55" t="str">
        <f t="shared" si="109"/>
        <v>82020038115</v>
      </c>
      <c r="F351" s="55" t="str">
        <f t="shared" si="110"/>
        <v>PJP022700829</v>
      </c>
      <c r="G351" s="53" t="str">
        <f t="shared" si="111"/>
        <v>박정선</v>
      </c>
      <c r="H351" s="53" t="str">
        <f t="shared" si="112"/>
        <v>간이(Simple)</v>
      </c>
      <c r="I351" s="62">
        <f t="shared" si="113"/>
        <v>715.56</v>
      </c>
      <c r="J351" s="53" t="str">
        <f t="shared" si="103"/>
        <v>WUS CORPORATION (BRCH USA)</v>
      </c>
      <c r="K351" s="55">
        <f t="shared" si="114"/>
        <v>1</v>
      </c>
      <c r="L351" s="54">
        <f t="shared" si="115"/>
        <v>3.1</v>
      </c>
      <c r="M351" s="54">
        <f t="shared" si="116"/>
        <v>2.6</v>
      </c>
      <c r="N351" s="54">
        <f t="shared" si="117"/>
        <v>3.1</v>
      </c>
      <c r="O351" s="54">
        <f t="shared" si="104"/>
        <v>3.5</v>
      </c>
      <c r="P351" s="55" t="str">
        <f t="shared" si="105"/>
        <v>516272837426</v>
      </c>
      <c r="Q351" s="70">
        <f t="shared" si="106"/>
        <v>12570</v>
      </c>
      <c r="R351" s="58">
        <v>0</v>
      </c>
      <c r="S351" s="57">
        <f t="shared" si="100"/>
        <v>0</v>
      </c>
      <c r="T351" s="58">
        <v>0</v>
      </c>
      <c r="U351" s="58">
        <f>(IF(VLOOKUP(VLOOKUP(AN351,MAPPING!$B$16:$D$21,2,1),MAPPING!$C$16:$E$21,2,0)=7000,0,VLOOKUP(VLOOKUP(AN351,MAPPING!$B$16:$D$21,2,1),MAPPING!$C$16:$E$21,2,0)))</f>
        <v>0</v>
      </c>
      <c r="V351" s="58">
        <f>(K351*VLOOKUP(N351/K351,MAPPING!$B$23:$D$30,3,10))</f>
        <v>500</v>
      </c>
      <c r="W351" s="58">
        <f t="shared" si="107"/>
        <v>0</v>
      </c>
      <c r="X351" s="58">
        <f t="shared" si="108"/>
        <v>13070</v>
      </c>
      <c r="Y351" s="116">
        <f>ROUND(SUM(Q351:W351)/INVOICE!$I$5,2)</f>
        <v>9.3800000000000008</v>
      </c>
      <c r="AA351" s="38" t="s">
        <v>3918</v>
      </c>
      <c r="AB351" s="38" t="s">
        <v>93</v>
      </c>
      <c r="AC351" s="38" t="s">
        <v>3919</v>
      </c>
      <c r="AD351" s="38" t="s">
        <v>4016</v>
      </c>
      <c r="AE351" s="38" t="s">
        <v>4017</v>
      </c>
      <c r="AF351" s="38" t="s">
        <v>4018</v>
      </c>
      <c r="AG351" s="38" t="s">
        <v>4019</v>
      </c>
      <c r="AH351" s="38" t="s">
        <v>61</v>
      </c>
      <c r="AI351" s="38">
        <v>1</v>
      </c>
      <c r="AJ351" s="38">
        <v>3.1</v>
      </c>
      <c r="AK351" s="38">
        <v>2.6</v>
      </c>
      <c r="AL351" s="38">
        <v>3.1</v>
      </c>
      <c r="AM351" s="38" t="s">
        <v>65</v>
      </c>
      <c r="AN351" s="38">
        <v>715.56</v>
      </c>
      <c r="AO351" s="38" t="s">
        <v>62</v>
      </c>
      <c r="AP351" s="38" t="s">
        <v>62</v>
      </c>
      <c r="AQ351" s="38" t="s">
        <v>62</v>
      </c>
      <c r="AR351" s="38" t="s">
        <v>62</v>
      </c>
      <c r="AS351" s="38" t="s">
        <v>62</v>
      </c>
      <c r="AT351" s="38" t="s">
        <v>2212</v>
      </c>
      <c r="AU351" s="38" t="s">
        <v>2591</v>
      </c>
      <c r="AV351" s="38" t="s">
        <v>2213</v>
      </c>
      <c r="AW351" s="38" t="s">
        <v>61</v>
      </c>
      <c r="AX351" s="38" t="s">
        <v>63</v>
      </c>
      <c r="AY351" s="39" t="s">
        <v>4020</v>
      </c>
      <c r="AZ351" s="38" t="s">
        <v>4021</v>
      </c>
      <c r="BA351" s="39" t="s">
        <v>4021</v>
      </c>
      <c r="BB351" s="38" t="s">
        <v>2434</v>
      </c>
      <c r="BC351" s="38" t="s">
        <v>197</v>
      </c>
      <c r="BD351" s="38" t="s">
        <v>94</v>
      </c>
      <c r="BE351" s="38" t="s">
        <v>407</v>
      </c>
      <c r="BF351" s="38" t="s">
        <v>64</v>
      </c>
      <c r="BG351" s="38" t="s">
        <v>61</v>
      </c>
      <c r="BH351" s="38" t="s">
        <v>648</v>
      </c>
    </row>
    <row r="352" spans="2:60" x14ac:dyDescent="0.3">
      <c r="B352" s="55">
        <f t="shared" si="101"/>
        <v>348</v>
      </c>
      <c r="C352" s="55" t="str">
        <f t="shared" si="102"/>
        <v>NRT</v>
      </c>
      <c r="D352" s="55" t="str">
        <f t="shared" si="99"/>
        <v>2025-09-12</v>
      </c>
      <c r="E352" s="55" t="str">
        <f t="shared" si="109"/>
        <v>82020038115</v>
      </c>
      <c r="F352" s="55" t="str">
        <f t="shared" si="110"/>
        <v>PJP022700828</v>
      </c>
      <c r="G352" s="53" t="str">
        <f t="shared" si="111"/>
        <v>한종석</v>
      </c>
      <c r="H352" s="53" t="str">
        <f t="shared" si="112"/>
        <v>간이(Simple)</v>
      </c>
      <c r="I352" s="62">
        <f t="shared" si="113"/>
        <v>715.56</v>
      </c>
      <c r="J352" s="53" t="str">
        <f t="shared" si="103"/>
        <v>WUS CORPORATION (BRCH USA)</v>
      </c>
      <c r="K352" s="55">
        <f t="shared" si="114"/>
        <v>1</v>
      </c>
      <c r="L352" s="54">
        <f t="shared" si="115"/>
        <v>3</v>
      </c>
      <c r="M352" s="54">
        <f t="shared" si="116"/>
        <v>3.4</v>
      </c>
      <c r="N352" s="54">
        <f t="shared" si="117"/>
        <v>3.4</v>
      </c>
      <c r="O352" s="54">
        <f t="shared" si="104"/>
        <v>3</v>
      </c>
      <c r="P352" s="55" t="str">
        <f t="shared" si="105"/>
        <v>516272837415</v>
      </c>
      <c r="Q352" s="70">
        <f t="shared" si="106"/>
        <v>11560</v>
      </c>
      <c r="R352" s="58">
        <v>0</v>
      </c>
      <c r="S352" s="57">
        <f t="shared" si="100"/>
        <v>0</v>
      </c>
      <c r="T352" s="58">
        <v>0</v>
      </c>
      <c r="U352" s="58">
        <f>(IF(VLOOKUP(VLOOKUP(AN352,MAPPING!$B$16:$D$21,2,1),MAPPING!$C$16:$E$21,2,0)=7000,0,VLOOKUP(VLOOKUP(AN352,MAPPING!$B$16:$D$21,2,1),MAPPING!$C$16:$E$21,2,0)))</f>
        <v>0</v>
      </c>
      <c r="V352" s="58">
        <f>(K352*VLOOKUP(N352/K352,MAPPING!$B$23:$D$30,3,10))</f>
        <v>500</v>
      </c>
      <c r="W352" s="58">
        <f t="shared" si="107"/>
        <v>0</v>
      </c>
      <c r="X352" s="58">
        <f t="shared" si="108"/>
        <v>12060</v>
      </c>
      <c r="Y352" s="116">
        <f>ROUND(SUM(Q352:W352)/INVOICE!$I$5,2)</f>
        <v>8.65</v>
      </c>
      <c r="AA352" s="38" t="s">
        <v>3918</v>
      </c>
      <c r="AB352" s="38" t="s">
        <v>93</v>
      </c>
      <c r="AC352" s="38" t="s">
        <v>3919</v>
      </c>
      <c r="AD352" s="38" t="s">
        <v>4022</v>
      </c>
      <c r="AE352" s="38" t="s">
        <v>4023</v>
      </c>
      <c r="AF352" s="38" t="s">
        <v>4024</v>
      </c>
      <c r="AG352" s="38" t="s">
        <v>4025</v>
      </c>
      <c r="AH352" s="38" t="s">
        <v>61</v>
      </c>
      <c r="AI352" s="38">
        <v>1</v>
      </c>
      <c r="AJ352" s="38">
        <v>3</v>
      </c>
      <c r="AK352" s="38">
        <v>3.4</v>
      </c>
      <c r="AL352" s="38">
        <v>3.4</v>
      </c>
      <c r="AM352" s="38" t="s">
        <v>65</v>
      </c>
      <c r="AN352" s="38">
        <v>715.56</v>
      </c>
      <c r="AO352" s="38" t="s">
        <v>62</v>
      </c>
      <c r="AP352" s="38" t="s">
        <v>62</v>
      </c>
      <c r="AQ352" s="38" t="s">
        <v>62</v>
      </c>
      <c r="AR352" s="38" t="s">
        <v>62</v>
      </c>
      <c r="AS352" s="38" t="s">
        <v>62</v>
      </c>
      <c r="AT352" s="38" t="s">
        <v>2212</v>
      </c>
      <c r="AU352" s="38" t="s">
        <v>2591</v>
      </c>
      <c r="AV352" s="38" t="s">
        <v>2213</v>
      </c>
      <c r="AW352" s="38" t="s">
        <v>61</v>
      </c>
      <c r="AX352" s="38" t="s">
        <v>63</v>
      </c>
      <c r="AY352" s="39" t="s">
        <v>4026</v>
      </c>
      <c r="AZ352" s="38" t="s">
        <v>4027</v>
      </c>
      <c r="BA352" s="39" t="s">
        <v>4027</v>
      </c>
      <c r="BB352" s="38" t="s">
        <v>2434</v>
      </c>
      <c r="BC352" s="38" t="s">
        <v>197</v>
      </c>
      <c r="BD352" s="38" t="s">
        <v>94</v>
      </c>
      <c r="BE352" s="38" t="s">
        <v>407</v>
      </c>
      <c r="BF352" s="38" t="s">
        <v>64</v>
      </c>
      <c r="BG352" s="38" t="s">
        <v>61</v>
      </c>
      <c r="BH352" s="38" t="s">
        <v>648</v>
      </c>
    </row>
    <row r="353" spans="2:60" x14ac:dyDescent="0.3">
      <c r="B353" s="55">
        <f t="shared" si="101"/>
        <v>349</v>
      </c>
      <c r="C353" s="55" t="str">
        <f t="shared" si="102"/>
        <v>NRT</v>
      </c>
      <c r="D353" s="55" t="str">
        <f t="shared" si="99"/>
        <v>2025-09-12</v>
      </c>
      <c r="E353" s="55" t="str">
        <f t="shared" si="109"/>
        <v>82020038115</v>
      </c>
      <c r="F353" s="55" t="str">
        <f t="shared" si="110"/>
        <v>PJP022700827</v>
      </c>
      <c r="G353" s="53" t="str">
        <f t="shared" si="111"/>
        <v>이재일</v>
      </c>
      <c r="H353" s="53" t="str">
        <f t="shared" si="112"/>
        <v>간이(Simple)</v>
      </c>
      <c r="I353" s="62">
        <f t="shared" si="113"/>
        <v>715.56</v>
      </c>
      <c r="J353" s="53" t="str">
        <f t="shared" si="103"/>
        <v>WUS CORPORATION (BRCH USA)</v>
      </c>
      <c r="K353" s="55">
        <f t="shared" si="114"/>
        <v>1</v>
      </c>
      <c r="L353" s="54">
        <f t="shared" si="115"/>
        <v>3</v>
      </c>
      <c r="M353" s="54">
        <f t="shared" si="116"/>
        <v>0.2</v>
      </c>
      <c r="N353" s="54">
        <f t="shared" si="117"/>
        <v>3</v>
      </c>
      <c r="O353" s="54">
        <f t="shared" si="104"/>
        <v>3</v>
      </c>
      <c r="P353" s="55" t="str">
        <f t="shared" si="105"/>
        <v>516272837404</v>
      </c>
      <c r="Q353" s="70">
        <f t="shared" si="106"/>
        <v>11560</v>
      </c>
      <c r="R353" s="58">
        <v>0</v>
      </c>
      <c r="S353" s="57">
        <f t="shared" si="100"/>
        <v>0</v>
      </c>
      <c r="T353" s="58">
        <v>0</v>
      </c>
      <c r="U353" s="58">
        <f>(IF(VLOOKUP(VLOOKUP(AN353,MAPPING!$B$16:$D$21,2,1),MAPPING!$C$16:$E$21,2,0)=7000,0,VLOOKUP(VLOOKUP(AN353,MAPPING!$B$16:$D$21,2,1),MAPPING!$C$16:$E$21,2,0)))</f>
        <v>0</v>
      </c>
      <c r="V353" s="58">
        <f>(K353*VLOOKUP(N353/K353,MAPPING!$B$23:$D$30,3,10))</f>
        <v>500</v>
      </c>
      <c r="W353" s="58">
        <f t="shared" si="107"/>
        <v>0</v>
      </c>
      <c r="X353" s="58">
        <f t="shared" si="108"/>
        <v>12060</v>
      </c>
      <c r="Y353" s="116">
        <f>ROUND(SUM(Q353:W353)/INVOICE!$I$5,2)</f>
        <v>8.65</v>
      </c>
      <c r="AA353" s="38" t="s">
        <v>3918</v>
      </c>
      <c r="AB353" s="38" t="s">
        <v>93</v>
      </c>
      <c r="AC353" s="38" t="s">
        <v>3919</v>
      </c>
      <c r="AD353" s="38" t="s">
        <v>4028</v>
      </c>
      <c r="AE353" s="38" t="s">
        <v>4029</v>
      </c>
      <c r="AF353" s="38" t="s">
        <v>4030</v>
      </c>
      <c r="AG353" s="38" t="s">
        <v>4031</v>
      </c>
      <c r="AH353" s="38" t="s">
        <v>61</v>
      </c>
      <c r="AI353" s="38">
        <v>1</v>
      </c>
      <c r="AJ353" s="38">
        <v>3</v>
      </c>
      <c r="AK353" s="38">
        <v>0.2</v>
      </c>
      <c r="AL353" s="38">
        <v>3</v>
      </c>
      <c r="AM353" s="38" t="s">
        <v>65</v>
      </c>
      <c r="AN353" s="38">
        <v>715.56</v>
      </c>
      <c r="AO353" s="38" t="s">
        <v>62</v>
      </c>
      <c r="AP353" s="38" t="s">
        <v>62</v>
      </c>
      <c r="AQ353" s="38" t="s">
        <v>62</v>
      </c>
      <c r="AR353" s="38" t="s">
        <v>62</v>
      </c>
      <c r="AS353" s="38" t="s">
        <v>62</v>
      </c>
      <c r="AT353" s="38" t="s">
        <v>2212</v>
      </c>
      <c r="AU353" s="38" t="s">
        <v>2591</v>
      </c>
      <c r="AV353" s="38" t="s">
        <v>2213</v>
      </c>
      <c r="AW353" s="38" t="s">
        <v>61</v>
      </c>
      <c r="AX353" s="38" t="s">
        <v>63</v>
      </c>
      <c r="AY353" s="39" t="s">
        <v>4032</v>
      </c>
      <c r="AZ353" s="38" t="s">
        <v>4033</v>
      </c>
      <c r="BA353" s="39" t="s">
        <v>4033</v>
      </c>
      <c r="BB353" s="38" t="s">
        <v>2434</v>
      </c>
      <c r="BC353" s="38" t="s">
        <v>197</v>
      </c>
      <c r="BD353" s="38" t="s">
        <v>94</v>
      </c>
      <c r="BE353" s="38" t="s">
        <v>407</v>
      </c>
      <c r="BF353" s="38" t="s">
        <v>64</v>
      </c>
      <c r="BG353" s="38" t="s">
        <v>61</v>
      </c>
      <c r="BH353" s="38" t="s">
        <v>648</v>
      </c>
    </row>
    <row r="354" spans="2:60" x14ac:dyDescent="0.3">
      <c r="B354" s="55">
        <f t="shared" si="101"/>
        <v>350</v>
      </c>
      <c r="C354" s="55" t="str">
        <f t="shared" si="102"/>
        <v>NRT</v>
      </c>
      <c r="D354" s="55" t="str">
        <f t="shared" si="99"/>
        <v>2025-09-12</v>
      </c>
      <c r="E354" s="55" t="str">
        <f t="shared" si="109"/>
        <v>82020038115</v>
      </c>
      <c r="F354" s="55" t="str">
        <f t="shared" si="110"/>
        <v>PJP022700826</v>
      </c>
      <c r="G354" s="53" t="str">
        <f t="shared" si="111"/>
        <v>남기문</v>
      </c>
      <c r="H354" s="53" t="str">
        <f t="shared" si="112"/>
        <v>간이(Simple)</v>
      </c>
      <c r="I354" s="62">
        <f t="shared" si="113"/>
        <v>715.56</v>
      </c>
      <c r="J354" s="53" t="str">
        <f t="shared" si="103"/>
        <v>WUS CORPORATION (BRCH USA)</v>
      </c>
      <c r="K354" s="55">
        <f t="shared" si="114"/>
        <v>1</v>
      </c>
      <c r="L354" s="54">
        <f t="shared" si="115"/>
        <v>3.15</v>
      </c>
      <c r="M354" s="54">
        <f t="shared" si="116"/>
        <v>2.6</v>
      </c>
      <c r="N354" s="54">
        <f t="shared" si="117"/>
        <v>3.2</v>
      </c>
      <c r="O354" s="54">
        <f t="shared" si="104"/>
        <v>3.5</v>
      </c>
      <c r="P354" s="55" t="str">
        <f t="shared" si="105"/>
        <v>516272837393</v>
      </c>
      <c r="Q354" s="70">
        <f t="shared" si="106"/>
        <v>12570</v>
      </c>
      <c r="R354" s="58">
        <v>0</v>
      </c>
      <c r="S354" s="57">
        <f t="shared" si="100"/>
        <v>0</v>
      </c>
      <c r="T354" s="58">
        <v>0</v>
      </c>
      <c r="U354" s="58">
        <f>(IF(VLOOKUP(VLOOKUP(AN354,MAPPING!$B$16:$D$21,2,1),MAPPING!$C$16:$E$21,2,0)=7000,0,VLOOKUP(VLOOKUP(AN354,MAPPING!$B$16:$D$21,2,1),MAPPING!$C$16:$E$21,2,0)))</f>
        <v>0</v>
      </c>
      <c r="V354" s="58">
        <f>(K354*VLOOKUP(N354/K354,MAPPING!$B$23:$D$30,3,10))</f>
        <v>500</v>
      </c>
      <c r="W354" s="58">
        <f t="shared" si="107"/>
        <v>0</v>
      </c>
      <c r="X354" s="58">
        <f t="shared" si="108"/>
        <v>13070</v>
      </c>
      <c r="Y354" s="116">
        <f>ROUND(SUM(Q354:W354)/INVOICE!$I$5,2)</f>
        <v>9.3800000000000008</v>
      </c>
      <c r="AA354" s="38" t="s">
        <v>3918</v>
      </c>
      <c r="AB354" s="38" t="s">
        <v>93</v>
      </c>
      <c r="AC354" s="38" t="s">
        <v>3919</v>
      </c>
      <c r="AD354" s="38" t="s">
        <v>4034</v>
      </c>
      <c r="AE354" s="38" t="s">
        <v>4035</v>
      </c>
      <c r="AF354" s="38" t="s">
        <v>4036</v>
      </c>
      <c r="AG354" s="38" t="s">
        <v>4037</v>
      </c>
      <c r="AH354" s="38" t="s">
        <v>61</v>
      </c>
      <c r="AI354" s="38">
        <v>1</v>
      </c>
      <c r="AJ354" s="38">
        <v>3.15</v>
      </c>
      <c r="AK354" s="38">
        <v>2.6</v>
      </c>
      <c r="AL354" s="38">
        <v>3.2</v>
      </c>
      <c r="AM354" s="38" t="s">
        <v>65</v>
      </c>
      <c r="AN354" s="38">
        <v>715.56</v>
      </c>
      <c r="AO354" s="38" t="s">
        <v>62</v>
      </c>
      <c r="AP354" s="38" t="s">
        <v>62</v>
      </c>
      <c r="AQ354" s="38" t="s">
        <v>62</v>
      </c>
      <c r="AR354" s="38" t="s">
        <v>62</v>
      </c>
      <c r="AS354" s="38" t="s">
        <v>62</v>
      </c>
      <c r="AT354" s="38" t="s">
        <v>2212</v>
      </c>
      <c r="AU354" s="38" t="s">
        <v>2591</v>
      </c>
      <c r="AV354" s="38" t="s">
        <v>2213</v>
      </c>
      <c r="AW354" s="38" t="s">
        <v>61</v>
      </c>
      <c r="AX354" s="38" t="s">
        <v>63</v>
      </c>
      <c r="AY354" s="39" t="s">
        <v>4038</v>
      </c>
      <c r="AZ354" s="38" t="s">
        <v>4039</v>
      </c>
      <c r="BA354" s="39" t="s">
        <v>4039</v>
      </c>
      <c r="BB354" s="38" t="s">
        <v>2434</v>
      </c>
      <c r="BC354" s="38" t="s">
        <v>197</v>
      </c>
      <c r="BD354" s="38" t="s">
        <v>94</v>
      </c>
      <c r="BE354" s="38" t="s">
        <v>407</v>
      </c>
      <c r="BF354" s="38" t="s">
        <v>64</v>
      </c>
      <c r="BG354" s="38" t="s">
        <v>61</v>
      </c>
      <c r="BH354" s="38" t="s">
        <v>648</v>
      </c>
    </row>
    <row r="355" spans="2:60" x14ac:dyDescent="0.3">
      <c r="B355" s="55">
        <f t="shared" si="101"/>
        <v>351</v>
      </c>
      <c r="C355" s="55" t="str">
        <f t="shared" si="102"/>
        <v>NRT</v>
      </c>
      <c r="D355" s="55" t="str">
        <f t="shared" si="99"/>
        <v>2025-09-12</v>
      </c>
      <c r="E355" s="55" t="str">
        <f t="shared" si="109"/>
        <v>82020038115</v>
      </c>
      <c r="F355" s="55" t="str">
        <f t="shared" si="110"/>
        <v>PJP022700825</v>
      </c>
      <c r="G355" s="53" t="str">
        <f t="shared" si="111"/>
        <v>임재회</v>
      </c>
      <c r="H355" s="53" t="str">
        <f t="shared" si="112"/>
        <v>간이(Simple)</v>
      </c>
      <c r="I355" s="62">
        <f t="shared" si="113"/>
        <v>715.56</v>
      </c>
      <c r="J355" s="53" t="str">
        <f t="shared" si="103"/>
        <v>WUS CORPORATION (BRCH USA)</v>
      </c>
      <c r="K355" s="55">
        <f t="shared" si="114"/>
        <v>1</v>
      </c>
      <c r="L355" s="54">
        <f t="shared" si="115"/>
        <v>3</v>
      </c>
      <c r="M355" s="54">
        <f t="shared" si="116"/>
        <v>0.2</v>
      </c>
      <c r="N355" s="54">
        <f t="shared" si="117"/>
        <v>3</v>
      </c>
      <c r="O355" s="54">
        <f t="shared" si="104"/>
        <v>3</v>
      </c>
      <c r="P355" s="55" t="str">
        <f t="shared" si="105"/>
        <v>516272837382</v>
      </c>
      <c r="Q355" s="70">
        <f t="shared" si="106"/>
        <v>11560</v>
      </c>
      <c r="R355" s="58">
        <v>0</v>
      </c>
      <c r="S355" s="57">
        <f t="shared" si="100"/>
        <v>0</v>
      </c>
      <c r="T355" s="58">
        <v>0</v>
      </c>
      <c r="U355" s="58">
        <f>(IF(VLOOKUP(VLOOKUP(AN355,MAPPING!$B$16:$D$21,2,1),MAPPING!$C$16:$E$21,2,0)=7000,0,VLOOKUP(VLOOKUP(AN355,MAPPING!$B$16:$D$21,2,1),MAPPING!$C$16:$E$21,2,0)))</f>
        <v>0</v>
      </c>
      <c r="V355" s="58">
        <f>(K355*VLOOKUP(N355/K355,MAPPING!$B$23:$D$30,3,10))</f>
        <v>500</v>
      </c>
      <c r="W355" s="58">
        <f t="shared" si="107"/>
        <v>0</v>
      </c>
      <c r="X355" s="58">
        <f t="shared" si="108"/>
        <v>12060</v>
      </c>
      <c r="Y355" s="116">
        <f>ROUND(SUM(Q355:W355)/INVOICE!$I$5,2)</f>
        <v>8.65</v>
      </c>
      <c r="AA355" s="38" t="s">
        <v>3918</v>
      </c>
      <c r="AB355" s="38" t="s">
        <v>93</v>
      </c>
      <c r="AC355" s="38" t="s">
        <v>3919</v>
      </c>
      <c r="AD355" s="38" t="s">
        <v>4040</v>
      </c>
      <c r="AE355" s="38" t="s">
        <v>4041</v>
      </c>
      <c r="AF355" s="38" t="s">
        <v>4042</v>
      </c>
      <c r="AG355" s="38" t="s">
        <v>4043</v>
      </c>
      <c r="AH355" s="38" t="s">
        <v>61</v>
      </c>
      <c r="AI355" s="38">
        <v>1</v>
      </c>
      <c r="AJ355" s="38">
        <v>3</v>
      </c>
      <c r="AK355" s="38">
        <v>0.2</v>
      </c>
      <c r="AL355" s="38">
        <v>3</v>
      </c>
      <c r="AM355" s="38" t="s">
        <v>65</v>
      </c>
      <c r="AN355" s="38">
        <v>715.56</v>
      </c>
      <c r="AO355" s="38" t="s">
        <v>62</v>
      </c>
      <c r="AP355" s="38" t="s">
        <v>62</v>
      </c>
      <c r="AQ355" s="38" t="s">
        <v>62</v>
      </c>
      <c r="AR355" s="38" t="s">
        <v>62</v>
      </c>
      <c r="AS355" s="38" t="s">
        <v>62</v>
      </c>
      <c r="AT355" s="38" t="s">
        <v>2212</v>
      </c>
      <c r="AU355" s="38" t="s">
        <v>2591</v>
      </c>
      <c r="AV355" s="38" t="s">
        <v>2213</v>
      </c>
      <c r="AW355" s="38" t="s">
        <v>61</v>
      </c>
      <c r="AX355" s="38" t="s">
        <v>63</v>
      </c>
      <c r="AY355" s="39" t="s">
        <v>4044</v>
      </c>
      <c r="AZ355" s="38" t="s">
        <v>4045</v>
      </c>
      <c r="BA355" s="39" t="s">
        <v>4045</v>
      </c>
      <c r="BB355" s="38" t="s">
        <v>2434</v>
      </c>
      <c r="BC355" s="38" t="s">
        <v>197</v>
      </c>
      <c r="BD355" s="38" t="s">
        <v>94</v>
      </c>
      <c r="BE355" s="38" t="s">
        <v>407</v>
      </c>
      <c r="BF355" s="38" t="s">
        <v>64</v>
      </c>
      <c r="BG355" s="38" t="s">
        <v>61</v>
      </c>
      <c r="BH355" s="38" t="s">
        <v>648</v>
      </c>
    </row>
    <row r="356" spans="2:60" x14ac:dyDescent="0.3">
      <c r="B356" s="55">
        <f t="shared" si="101"/>
        <v>352</v>
      </c>
      <c r="C356" s="55" t="str">
        <f t="shared" si="102"/>
        <v>NRT</v>
      </c>
      <c r="D356" s="55" t="str">
        <f t="shared" si="99"/>
        <v>2025-09-12</v>
      </c>
      <c r="E356" s="55" t="str">
        <f t="shared" si="109"/>
        <v>82020038115</v>
      </c>
      <c r="F356" s="55" t="str">
        <f t="shared" si="110"/>
        <v>PJP022700824</v>
      </c>
      <c r="G356" s="53" t="str">
        <f t="shared" si="111"/>
        <v>신재성</v>
      </c>
      <c r="H356" s="53" t="str">
        <f t="shared" si="112"/>
        <v>목록(Manifest)</v>
      </c>
      <c r="I356" s="62">
        <f t="shared" si="113"/>
        <v>141.37</v>
      </c>
      <c r="J356" s="53" t="str">
        <f t="shared" si="103"/>
        <v>WUS CORPORATION (BRCH USA)</v>
      </c>
      <c r="K356" s="55">
        <f t="shared" si="114"/>
        <v>1</v>
      </c>
      <c r="L356" s="54">
        <f t="shared" si="115"/>
        <v>0.8</v>
      </c>
      <c r="M356" s="54">
        <f t="shared" si="116"/>
        <v>0.2</v>
      </c>
      <c r="N356" s="54">
        <f t="shared" si="117"/>
        <v>0.8</v>
      </c>
      <c r="O356" s="54">
        <f t="shared" si="104"/>
        <v>1</v>
      </c>
      <c r="P356" s="55" t="str">
        <f t="shared" si="105"/>
        <v>516272837371</v>
      </c>
      <c r="Q356" s="70">
        <f t="shared" si="106"/>
        <v>7520</v>
      </c>
      <c r="R356" s="58">
        <v>0</v>
      </c>
      <c r="S356" s="57">
        <f t="shared" si="100"/>
        <v>0</v>
      </c>
      <c r="T356" s="58">
        <v>0</v>
      </c>
      <c r="U356" s="58">
        <f>(IF(VLOOKUP(VLOOKUP(AN356,MAPPING!$B$16:$D$21,2,1),MAPPING!$C$16:$E$21,2,0)=7000,0,VLOOKUP(VLOOKUP(AN356,MAPPING!$B$16:$D$21,2,1),MAPPING!$C$16:$E$21,2,0)))</f>
        <v>0</v>
      </c>
      <c r="V356" s="58">
        <f>(K356*VLOOKUP(N356/K356,MAPPING!$B$23:$D$30,3,10))</f>
        <v>0</v>
      </c>
      <c r="W356" s="58">
        <f t="shared" si="107"/>
        <v>0</v>
      </c>
      <c r="X356" s="58">
        <f t="shared" si="108"/>
        <v>7520</v>
      </c>
      <c r="Y356" s="116">
        <f>ROUND(SUM(Q356:W356)/INVOICE!$I$5,2)</f>
        <v>5.39</v>
      </c>
      <c r="AA356" s="38" t="s">
        <v>3918</v>
      </c>
      <c r="AB356" s="38" t="s">
        <v>93</v>
      </c>
      <c r="AC356" s="38" t="s">
        <v>3919</v>
      </c>
      <c r="AD356" s="38" t="s">
        <v>4046</v>
      </c>
      <c r="AE356" s="38" t="s">
        <v>4047</v>
      </c>
      <c r="AF356" s="38" t="s">
        <v>4048</v>
      </c>
      <c r="AG356" s="38" t="s">
        <v>4049</v>
      </c>
      <c r="AH356" s="38" t="s">
        <v>61</v>
      </c>
      <c r="AI356" s="38">
        <v>1</v>
      </c>
      <c r="AJ356" s="38">
        <v>0.8</v>
      </c>
      <c r="AK356" s="38">
        <v>0.2</v>
      </c>
      <c r="AL356" s="38">
        <v>0.8</v>
      </c>
      <c r="AM356" s="38" t="s">
        <v>204</v>
      </c>
      <c r="AN356" s="38">
        <v>141.37</v>
      </c>
      <c r="AO356" s="38" t="s">
        <v>62</v>
      </c>
      <c r="AP356" s="38" t="s">
        <v>62</v>
      </c>
      <c r="AQ356" s="38" t="s">
        <v>62</v>
      </c>
      <c r="AR356" s="38" t="s">
        <v>62</v>
      </c>
      <c r="AS356" s="38" t="s">
        <v>62</v>
      </c>
      <c r="AT356" s="38" t="s">
        <v>2212</v>
      </c>
      <c r="AU356" s="38" t="s">
        <v>2591</v>
      </c>
      <c r="AV356" s="38" t="s">
        <v>2213</v>
      </c>
      <c r="AW356" s="38" t="s">
        <v>61</v>
      </c>
      <c r="AX356" s="38" t="s">
        <v>63</v>
      </c>
      <c r="AY356" s="39" t="s">
        <v>4050</v>
      </c>
      <c r="AZ356" s="38" t="s">
        <v>4051</v>
      </c>
      <c r="BA356" s="39" t="s">
        <v>4051</v>
      </c>
      <c r="BB356" s="38" t="s">
        <v>2434</v>
      </c>
      <c r="BC356" s="38" t="s">
        <v>197</v>
      </c>
      <c r="BD356" s="38" t="s">
        <v>94</v>
      </c>
      <c r="BE356" s="38" t="s">
        <v>407</v>
      </c>
      <c r="BF356" s="38" t="s">
        <v>64</v>
      </c>
      <c r="BG356" s="38" t="s">
        <v>61</v>
      </c>
      <c r="BH356" s="38" t="s">
        <v>648</v>
      </c>
    </row>
    <row r="357" spans="2:60" x14ac:dyDescent="0.3">
      <c r="B357" s="55">
        <f t="shared" si="101"/>
        <v>353</v>
      </c>
      <c r="C357" s="55" t="str">
        <f t="shared" si="102"/>
        <v>NRT</v>
      </c>
      <c r="D357" s="55" t="str">
        <f t="shared" si="99"/>
        <v>2025-09-12</v>
      </c>
      <c r="E357" s="55" t="str">
        <f t="shared" si="109"/>
        <v>82020038115</v>
      </c>
      <c r="F357" s="55" t="str">
        <f t="shared" si="110"/>
        <v>PJP022700823</v>
      </c>
      <c r="G357" s="53" t="str">
        <f t="shared" si="111"/>
        <v>양신모</v>
      </c>
      <c r="H357" s="53" t="str">
        <f t="shared" si="112"/>
        <v>간이(Simple)</v>
      </c>
      <c r="I357" s="62">
        <f t="shared" si="113"/>
        <v>715.56</v>
      </c>
      <c r="J357" s="53" t="str">
        <f t="shared" si="103"/>
        <v>WUS CORPORATION (BRCH USA)</v>
      </c>
      <c r="K357" s="55">
        <f t="shared" si="114"/>
        <v>1</v>
      </c>
      <c r="L357" s="54">
        <f t="shared" si="115"/>
        <v>3</v>
      </c>
      <c r="M357" s="54">
        <f t="shared" si="116"/>
        <v>0.2</v>
      </c>
      <c r="N357" s="54">
        <f t="shared" si="117"/>
        <v>3</v>
      </c>
      <c r="O357" s="54">
        <f t="shared" si="104"/>
        <v>3</v>
      </c>
      <c r="P357" s="55" t="str">
        <f t="shared" si="105"/>
        <v>516272837360</v>
      </c>
      <c r="Q357" s="70">
        <f t="shared" si="106"/>
        <v>11560</v>
      </c>
      <c r="R357" s="58">
        <v>0</v>
      </c>
      <c r="S357" s="57">
        <f t="shared" si="100"/>
        <v>0</v>
      </c>
      <c r="T357" s="58">
        <v>0</v>
      </c>
      <c r="U357" s="58">
        <f>(IF(VLOOKUP(VLOOKUP(AN357,MAPPING!$B$16:$D$21,2,1),MAPPING!$C$16:$E$21,2,0)=7000,0,VLOOKUP(VLOOKUP(AN357,MAPPING!$B$16:$D$21,2,1),MAPPING!$C$16:$E$21,2,0)))</f>
        <v>0</v>
      </c>
      <c r="V357" s="58">
        <f>(K357*VLOOKUP(N357/K357,MAPPING!$B$23:$D$30,3,10))</f>
        <v>500</v>
      </c>
      <c r="W357" s="58">
        <f t="shared" si="107"/>
        <v>0</v>
      </c>
      <c r="X357" s="58">
        <f t="shared" si="108"/>
        <v>12060</v>
      </c>
      <c r="Y357" s="116">
        <f>ROUND(SUM(Q357:W357)/INVOICE!$I$5,2)</f>
        <v>8.65</v>
      </c>
      <c r="AA357" s="38" t="s">
        <v>3918</v>
      </c>
      <c r="AB357" s="38" t="s">
        <v>93</v>
      </c>
      <c r="AC357" s="38" t="s">
        <v>3919</v>
      </c>
      <c r="AD357" s="38" t="s">
        <v>4052</v>
      </c>
      <c r="AE357" s="38" t="s">
        <v>4053</v>
      </c>
      <c r="AF357" s="38" t="s">
        <v>4054</v>
      </c>
      <c r="AG357" s="38" t="s">
        <v>4055</v>
      </c>
      <c r="AH357" s="38" t="s">
        <v>61</v>
      </c>
      <c r="AI357" s="38">
        <v>1</v>
      </c>
      <c r="AJ357" s="38">
        <v>3</v>
      </c>
      <c r="AK357" s="38">
        <v>0.2</v>
      </c>
      <c r="AL357" s="38">
        <v>3</v>
      </c>
      <c r="AM357" s="38" t="s">
        <v>65</v>
      </c>
      <c r="AN357" s="38">
        <v>715.56</v>
      </c>
      <c r="AO357" s="38" t="s">
        <v>62</v>
      </c>
      <c r="AP357" s="38" t="s">
        <v>62</v>
      </c>
      <c r="AQ357" s="38" t="s">
        <v>62</v>
      </c>
      <c r="AR357" s="38" t="s">
        <v>62</v>
      </c>
      <c r="AS357" s="38" t="s">
        <v>62</v>
      </c>
      <c r="AT357" s="38" t="s">
        <v>2212</v>
      </c>
      <c r="AU357" s="38" t="s">
        <v>2591</v>
      </c>
      <c r="AV357" s="38" t="s">
        <v>2213</v>
      </c>
      <c r="AW357" s="38" t="s">
        <v>61</v>
      </c>
      <c r="AX357" s="38" t="s">
        <v>63</v>
      </c>
      <c r="AY357" s="39" t="s">
        <v>4056</v>
      </c>
      <c r="AZ357" s="38" t="s">
        <v>4057</v>
      </c>
      <c r="BA357" s="39" t="s">
        <v>4057</v>
      </c>
      <c r="BB357" s="38" t="s">
        <v>2434</v>
      </c>
      <c r="BC357" s="38" t="s">
        <v>197</v>
      </c>
      <c r="BD357" s="38" t="s">
        <v>94</v>
      </c>
      <c r="BE357" s="38" t="s">
        <v>407</v>
      </c>
      <c r="BF357" s="38" t="s">
        <v>64</v>
      </c>
      <c r="BG357" s="38" t="s">
        <v>61</v>
      </c>
      <c r="BH357" s="38" t="s">
        <v>648</v>
      </c>
    </row>
    <row r="358" spans="2:60" x14ac:dyDescent="0.3">
      <c r="B358" s="55">
        <f t="shared" si="101"/>
        <v>354</v>
      </c>
      <c r="C358" s="55" t="str">
        <f t="shared" si="102"/>
        <v>NRT</v>
      </c>
      <c r="D358" s="55" t="str">
        <f t="shared" si="99"/>
        <v>2025-09-12</v>
      </c>
      <c r="E358" s="55" t="str">
        <f t="shared" si="109"/>
        <v>82020038115</v>
      </c>
      <c r="F358" s="55" t="str">
        <f t="shared" si="110"/>
        <v>PJP022700822</v>
      </c>
      <c r="G358" s="53" t="str">
        <f t="shared" si="111"/>
        <v>이행근</v>
      </c>
      <c r="H358" s="53" t="str">
        <f t="shared" si="112"/>
        <v>간이(Simple)</v>
      </c>
      <c r="I358" s="62">
        <f t="shared" si="113"/>
        <v>715.56</v>
      </c>
      <c r="J358" s="53" t="str">
        <f t="shared" si="103"/>
        <v>WUS CORPORATION (BRCH USA)</v>
      </c>
      <c r="K358" s="55">
        <f t="shared" si="114"/>
        <v>1</v>
      </c>
      <c r="L358" s="54">
        <f t="shared" si="115"/>
        <v>3</v>
      </c>
      <c r="M358" s="54">
        <f t="shared" si="116"/>
        <v>0.2</v>
      </c>
      <c r="N358" s="54">
        <f t="shared" si="117"/>
        <v>3</v>
      </c>
      <c r="O358" s="54">
        <f t="shared" si="104"/>
        <v>3</v>
      </c>
      <c r="P358" s="55" t="str">
        <f t="shared" si="105"/>
        <v>516272837356</v>
      </c>
      <c r="Q358" s="70">
        <f t="shared" si="106"/>
        <v>11560</v>
      </c>
      <c r="R358" s="58">
        <v>0</v>
      </c>
      <c r="S358" s="57">
        <f t="shared" si="100"/>
        <v>0</v>
      </c>
      <c r="T358" s="58">
        <v>0</v>
      </c>
      <c r="U358" s="58">
        <f>(IF(VLOOKUP(VLOOKUP(AN358,MAPPING!$B$16:$D$21,2,1),MAPPING!$C$16:$E$21,2,0)=7000,0,VLOOKUP(VLOOKUP(AN358,MAPPING!$B$16:$D$21,2,1),MAPPING!$C$16:$E$21,2,0)))</f>
        <v>0</v>
      </c>
      <c r="V358" s="58">
        <f>(K358*VLOOKUP(N358/K358,MAPPING!$B$23:$D$30,3,10))</f>
        <v>500</v>
      </c>
      <c r="W358" s="58">
        <f t="shared" si="107"/>
        <v>0</v>
      </c>
      <c r="X358" s="58">
        <f t="shared" si="108"/>
        <v>12060</v>
      </c>
      <c r="Y358" s="116">
        <f>ROUND(SUM(Q358:W358)/INVOICE!$I$5,2)</f>
        <v>8.65</v>
      </c>
      <c r="AA358" s="38" t="s">
        <v>3918</v>
      </c>
      <c r="AB358" s="38" t="s">
        <v>93</v>
      </c>
      <c r="AC358" s="38" t="s">
        <v>3919</v>
      </c>
      <c r="AD358" s="38" t="s">
        <v>4058</v>
      </c>
      <c r="AE358" s="38" t="s">
        <v>4059</v>
      </c>
      <c r="AF358" s="38" t="s">
        <v>4060</v>
      </c>
      <c r="AG358" s="38" t="s">
        <v>4061</v>
      </c>
      <c r="AH358" s="38" t="s">
        <v>61</v>
      </c>
      <c r="AI358" s="38">
        <v>1</v>
      </c>
      <c r="AJ358" s="38">
        <v>3</v>
      </c>
      <c r="AK358" s="38">
        <v>0.2</v>
      </c>
      <c r="AL358" s="38">
        <v>3</v>
      </c>
      <c r="AM358" s="38" t="s">
        <v>65</v>
      </c>
      <c r="AN358" s="38">
        <v>715.56</v>
      </c>
      <c r="AO358" s="38" t="s">
        <v>62</v>
      </c>
      <c r="AP358" s="38" t="s">
        <v>62</v>
      </c>
      <c r="AQ358" s="38" t="s">
        <v>62</v>
      </c>
      <c r="AR358" s="38" t="s">
        <v>62</v>
      </c>
      <c r="AS358" s="38" t="s">
        <v>62</v>
      </c>
      <c r="AT358" s="38" t="s">
        <v>2212</v>
      </c>
      <c r="AU358" s="38" t="s">
        <v>2591</v>
      </c>
      <c r="AV358" s="38" t="s">
        <v>2213</v>
      </c>
      <c r="AW358" s="38" t="s">
        <v>61</v>
      </c>
      <c r="AX358" s="38" t="s">
        <v>63</v>
      </c>
      <c r="AY358" s="39" t="s">
        <v>4062</v>
      </c>
      <c r="AZ358" s="38" t="s">
        <v>4063</v>
      </c>
      <c r="BA358" s="39" t="s">
        <v>4063</v>
      </c>
      <c r="BB358" s="38" t="s">
        <v>2434</v>
      </c>
      <c r="BC358" s="38" t="s">
        <v>197</v>
      </c>
      <c r="BD358" s="38" t="s">
        <v>94</v>
      </c>
      <c r="BE358" s="38" t="s">
        <v>407</v>
      </c>
      <c r="BF358" s="38" t="s">
        <v>64</v>
      </c>
      <c r="BG358" s="38" t="s">
        <v>61</v>
      </c>
      <c r="BH358" s="38" t="s">
        <v>648</v>
      </c>
    </row>
    <row r="359" spans="2:60" x14ac:dyDescent="0.3">
      <c r="B359" s="55">
        <f t="shared" si="101"/>
        <v>355</v>
      </c>
      <c r="C359" s="55" t="str">
        <f t="shared" si="102"/>
        <v>NRT</v>
      </c>
      <c r="D359" s="55" t="str">
        <f t="shared" si="99"/>
        <v>2025-09-12</v>
      </c>
      <c r="E359" s="55" t="str">
        <f t="shared" si="109"/>
        <v>82020038115</v>
      </c>
      <c r="F359" s="55" t="str">
        <f t="shared" si="110"/>
        <v>PJP022700821</v>
      </c>
      <c r="G359" s="53" t="str">
        <f t="shared" si="111"/>
        <v>김기항</v>
      </c>
      <c r="H359" s="53" t="str">
        <f t="shared" si="112"/>
        <v>간이(Simple)</v>
      </c>
      <c r="I359" s="62">
        <f t="shared" si="113"/>
        <v>715.56</v>
      </c>
      <c r="J359" s="53" t="str">
        <f t="shared" si="103"/>
        <v>WUS CORPORATION (BRCH USA)</v>
      </c>
      <c r="K359" s="55">
        <f t="shared" si="114"/>
        <v>1</v>
      </c>
      <c r="L359" s="54">
        <f t="shared" si="115"/>
        <v>3</v>
      </c>
      <c r="M359" s="54">
        <f t="shared" si="116"/>
        <v>0.2</v>
      </c>
      <c r="N359" s="54">
        <f t="shared" si="117"/>
        <v>3</v>
      </c>
      <c r="O359" s="54">
        <f t="shared" si="104"/>
        <v>3</v>
      </c>
      <c r="P359" s="55" t="str">
        <f t="shared" si="105"/>
        <v>516272837345</v>
      </c>
      <c r="Q359" s="70">
        <f t="shared" si="106"/>
        <v>11560</v>
      </c>
      <c r="R359" s="58">
        <v>0</v>
      </c>
      <c r="S359" s="57">
        <f t="shared" si="100"/>
        <v>0</v>
      </c>
      <c r="T359" s="58">
        <v>0</v>
      </c>
      <c r="U359" s="58">
        <f>(IF(VLOOKUP(VLOOKUP(AN359,MAPPING!$B$16:$D$21,2,1),MAPPING!$C$16:$E$21,2,0)=7000,0,VLOOKUP(VLOOKUP(AN359,MAPPING!$B$16:$D$21,2,1),MAPPING!$C$16:$E$21,2,0)))</f>
        <v>0</v>
      </c>
      <c r="V359" s="58">
        <f>(K359*VLOOKUP(N359/K359,MAPPING!$B$23:$D$30,3,10))</f>
        <v>500</v>
      </c>
      <c r="W359" s="58">
        <f t="shared" si="107"/>
        <v>0</v>
      </c>
      <c r="X359" s="58">
        <f t="shared" si="108"/>
        <v>12060</v>
      </c>
      <c r="Y359" s="116">
        <f>ROUND(SUM(Q359:W359)/INVOICE!$I$5,2)</f>
        <v>8.65</v>
      </c>
      <c r="AA359" s="38" t="s">
        <v>3918</v>
      </c>
      <c r="AB359" s="38" t="s">
        <v>93</v>
      </c>
      <c r="AC359" s="38" t="s">
        <v>3919</v>
      </c>
      <c r="AD359" s="38" t="s">
        <v>4064</v>
      </c>
      <c r="AE359" s="38" t="s">
        <v>4065</v>
      </c>
      <c r="AF359" s="38" t="s">
        <v>4066</v>
      </c>
      <c r="AG359" s="38" t="s">
        <v>4067</v>
      </c>
      <c r="AH359" s="38" t="s">
        <v>61</v>
      </c>
      <c r="AI359" s="38">
        <v>1</v>
      </c>
      <c r="AJ359" s="38">
        <v>3</v>
      </c>
      <c r="AK359" s="38">
        <v>0.2</v>
      </c>
      <c r="AL359" s="38">
        <v>3</v>
      </c>
      <c r="AM359" s="38" t="s">
        <v>65</v>
      </c>
      <c r="AN359" s="38">
        <v>715.56</v>
      </c>
      <c r="AO359" s="38" t="s">
        <v>62</v>
      </c>
      <c r="AP359" s="38" t="s">
        <v>62</v>
      </c>
      <c r="AQ359" s="38" t="s">
        <v>62</v>
      </c>
      <c r="AR359" s="38" t="s">
        <v>62</v>
      </c>
      <c r="AS359" s="38" t="s">
        <v>62</v>
      </c>
      <c r="AT359" s="38" t="s">
        <v>2212</v>
      </c>
      <c r="AU359" s="38" t="s">
        <v>2591</v>
      </c>
      <c r="AV359" s="38" t="s">
        <v>2213</v>
      </c>
      <c r="AW359" s="38" t="s">
        <v>61</v>
      </c>
      <c r="AX359" s="38" t="s">
        <v>63</v>
      </c>
      <c r="AY359" s="39" t="s">
        <v>4068</v>
      </c>
      <c r="AZ359" s="38" t="s">
        <v>4069</v>
      </c>
      <c r="BA359" s="39" t="s">
        <v>4069</v>
      </c>
      <c r="BB359" s="38" t="s">
        <v>2434</v>
      </c>
      <c r="BC359" s="38" t="s">
        <v>197</v>
      </c>
      <c r="BD359" s="38" t="s">
        <v>94</v>
      </c>
      <c r="BE359" s="38" t="s">
        <v>407</v>
      </c>
      <c r="BF359" s="38" t="s">
        <v>64</v>
      </c>
      <c r="BG359" s="38" t="s">
        <v>61</v>
      </c>
      <c r="BH359" s="38" t="s">
        <v>648</v>
      </c>
    </row>
    <row r="360" spans="2:60" x14ac:dyDescent="0.3">
      <c r="B360" s="55">
        <f t="shared" si="101"/>
        <v>356</v>
      </c>
      <c r="C360" s="55" t="str">
        <f t="shared" si="102"/>
        <v>NRT</v>
      </c>
      <c r="D360" s="55" t="str">
        <f t="shared" si="99"/>
        <v>2025-09-12</v>
      </c>
      <c r="E360" s="55" t="str">
        <f t="shared" si="109"/>
        <v>82020038115</v>
      </c>
      <c r="F360" s="55" t="str">
        <f t="shared" si="110"/>
        <v>PJP022700820</v>
      </c>
      <c r="G360" s="53" t="str">
        <f t="shared" si="111"/>
        <v>이강수</v>
      </c>
      <c r="H360" s="53" t="str">
        <f t="shared" si="112"/>
        <v>목록(Manifest)</v>
      </c>
      <c r="I360" s="62">
        <f t="shared" si="113"/>
        <v>141.37</v>
      </c>
      <c r="J360" s="53" t="str">
        <f t="shared" si="103"/>
        <v>WUS CORPORATION (BRCH USA)</v>
      </c>
      <c r="K360" s="55">
        <f t="shared" si="114"/>
        <v>1</v>
      </c>
      <c r="L360" s="54">
        <f t="shared" si="115"/>
        <v>0.7</v>
      </c>
      <c r="M360" s="54">
        <f t="shared" si="116"/>
        <v>1.5</v>
      </c>
      <c r="N360" s="54">
        <f t="shared" si="117"/>
        <v>1.5</v>
      </c>
      <c r="O360" s="54">
        <f t="shared" si="104"/>
        <v>1</v>
      </c>
      <c r="P360" s="55" t="str">
        <f t="shared" si="105"/>
        <v>516272837334</v>
      </c>
      <c r="Q360" s="70">
        <f t="shared" si="106"/>
        <v>7520</v>
      </c>
      <c r="R360" s="58">
        <v>0</v>
      </c>
      <c r="S360" s="57">
        <f t="shared" si="100"/>
        <v>0</v>
      </c>
      <c r="T360" s="58">
        <v>0</v>
      </c>
      <c r="U360" s="58">
        <f>(IF(VLOOKUP(VLOOKUP(AN360,MAPPING!$B$16:$D$21,2,1),MAPPING!$C$16:$E$21,2,0)=7000,0,VLOOKUP(VLOOKUP(AN360,MAPPING!$B$16:$D$21,2,1),MAPPING!$C$16:$E$21,2,0)))</f>
        <v>0</v>
      </c>
      <c r="V360" s="58">
        <f>(K360*VLOOKUP(N360/K360,MAPPING!$B$23:$D$30,3,10))</f>
        <v>0</v>
      </c>
      <c r="W360" s="58">
        <f t="shared" si="107"/>
        <v>0</v>
      </c>
      <c r="X360" s="58">
        <f t="shared" si="108"/>
        <v>7520</v>
      </c>
      <c r="Y360" s="116">
        <f>ROUND(SUM(Q360:W360)/INVOICE!$I$5,2)</f>
        <v>5.39</v>
      </c>
      <c r="AA360" s="38" t="s">
        <v>3918</v>
      </c>
      <c r="AB360" s="38" t="s">
        <v>93</v>
      </c>
      <c r="AC360" s="38" t="s">
        <v>3919</v>
      </c>
      <c r="AD360" s="38" t="s">
        <v>4070</v>
      </c>
      <c r="AE360" s="38" t="s">
        <v>4071</v>
      </c>
      <c r="AF360" s="38" t="s">
        <v>4072</v>
      </c>
      <c r="AG360" s="38" t="s">
        <v>4073</v>
      </c>
      <c r="AH360" s="38" t="s">
        <v>61</v>
      </c>
      <c r="AI360" s="38">
        <v>1</v>
      </c>
      <c r="AJ360" s="38">
        <v>0.7</v>
      </c>
      <c r="AK360" s="38">
        <v>1.5</v>
      </c>
      <c r="AL360" s="38">
        <v>1.5</v>
      </c>
      <c r="AM360" s="38" t="s">
        <v>204</v>
      </c>
      <c r="AN360" s="38">
        <v>141.37</v>
      </c>
      <c r="AO360" s="38" t="s">
        <v>62</v>
      </c>
      <c r="AP360" s="38" t="s">
        <v>62</v>
      </c>
      <c r="AQ360" s="38" t="s">
        <v>62</v>
      </c>
      <c r="AR360" s="38" t="s">
        <v>62</v>
      </c>
      <c r="AS360" s="38" t="s">
        <v>62</v>
      </c>
      <c r="AT360" s="38" t="s">
        <v>2212</v>
      </c>
      <c r="AU360" s="38" t="s">
        <v>2591</v>
      </c>
      <c r="AV360" s="38" t="s">
        <v>2213</v>
      </c>
      <c r="AW360" s="38" t="s">
        <v>61</v>
      </c>
      <c r="AX360" s="38" t="s">
        <v>63</v>
      </c>
      <c r="AY360" s="39" t="s">
        <v>4074</v>
      </c>
      <c r="AZ360" s="38" t="s">
        <v>4075</v>
      </c>
      <c r="BA360" s="39" t="s">
        <v>4075</v>
      </c>
      <c r="BB360" s="38" t="s">
        <v>2434</v>
      </c>
      <c r="BC360" s="38" t="s">
        <v>197</v>
      </c>
      <c r="BD360" s="38" t="s">
        <v>94</v>
      </c>
      <c r="BE360" s="38" t="s">
        <v>407</v>
      </c>
      <c r="BF360" s="38" t="s">
        <v>64</v>
      </c>
      <c r="BG360" s="38" t="s">
        <v>61</v>
      </c>
      <c r="BH360" s="38" t="s">
        <v>648</v>
      </c>
    </row>
    <row r="361" spans="2:60" x14ac:dyDescent="0.3">
      <c r="B361" s="55">
        <f t="shared" si="101"/>
        <v>357</v>
      </c>
      <c r="C361" s="55" t="str">
        <f t="shared" si="102"/>
        <v>NRT</v>
      </c>
      <c r="D361" s="55" t="str">
        <f t="shared" si="99"/>
        <v>2025-09-12</v>
      </c>
      <c r="E361" s="55" t="str">
        <f t="shared" si="109"/>
        <v>82020038115</v>
      </c>
      <c r="F361" s="55" t="str">
        <f t="shared" si="110"/>
        <v>PJP022700819</v>
      </c>
      <c r="G361" s="53" t="str">
        <f t="shared" si="111"/>
        <v>남수형</v>
      </c>
      <c r="H361" s="53" t="str">
        <f t="shared" si="112"/>
        <v>목록(Manifest)</v>
      </c>
      <c r="I361" s="62">
        <f t="shared" si="113"/>
        <v>141.37</v>
      </c>
      <c r="J361" s="53" t="str">
        <f t="shared" si="103"/>
        <v>WUS CORPORATION (BRCH USA)</v>
      </c>
      <c r="K361" s="55">
        <f t="shared" si="114"/>
        <v>1</v>
      </c>
      <c r="L361" s="54">
        <f t="shared" si="115"/>
        <v>0.7</v>
      </c>
      <c r="M361" s="54">
        <f t="shared" si="116"/>
        <v>1.5</v>
      </c>
      <c r="N361" s="54">
        <f t="shared" si="117"/>
        <v>1.5</v>
      </c>
      <c r="O361" s="54">
        <f t="shared" si="104"/>
        <v>1</v>
      </c>
      <c r="P361" s="55" t="str">
        <f t="shared" si="105"/>
        <v>516272837323</v>
      </c>
      <c r="Q361" s="70">
        <f t="shared" si="106"/>
        <v>7520</v>
      </c>
      <c r="R361" s="58">
        <v>0</v>
      </c>
      <c r="S361" s="57">
        <f t="shared" si="100"/>
        <v>0</v>
      </c>
      <c r="T361" s="58">
        <v>0</v>
      </c>
      <c r="U361" s="58">
        <f>(IF(VLOOKUP(VLOOKUP(AN361,MAPPING!$B$16:$D$21,2,1),MAPPING!$C$16:$E$21,2,0)=7000,0,VLOOKUP(VLOOKUP(AN361,MAPPING!$B$16:$D$21,2,1),MAPPING!$C$16:$E$21,2,0)))</f>
        <v>0</v>
      </c>
      <c r="V361" s="58">
        <f>(K361*VLOOKUP(N361/K361,MAPPING!$B$23:$D$30,3,10))</f>
        <v>0</v>
      </c>
      <c r="W361" s="58">
        <f t="shared" si="107"/>
        <v>0</v>
      </c>
      <c r="X361" s="58">
        <f t="shared" si="108"/>
        <v>7520</v>
      </c>
      <c r="Y361" s="116">
        <f>ROUND(SUM(Q361:W361)/INVOICE!$I$5,2)</f>
        <v>5.39</v>
      </c>
      <c r="AA361" s="38" t="s">
        <v>3918</v>
      </c>
      <c r="AB361" s="38" t="s">
        <v>93</v>
      </c>
      <c r="AC361" s="38" t="s">
        <v>3919</v>
      </c>
      <c r="AD361" s="38" t="s">
        <v>4076</v>
      </c>
      <c r="AE361" s="38" t="s">
        <v>4077</v>
      </c>
      <c r="AF361" s="38" t="s">
        <v>4078</v>
      </c>
      <c r="AG361" s="38" t="s">
        <v>4079</v>
      </c>
      <c r="AH361" s="38" t="s">
        <v>61</v>
      </c>
      <c r="AI361" s="38">
        <v>1</v>
      </c>
      <c r="AJ361" s="38">
        <v>0.7</v>
      </c>
      <c r="AK361" s="38">
        <v>1.5</v>
      </c>
      <c r="AL361" s="38">
        <v>1.5</v>
      </c>
      <c r="AM361" s="38" t="s">
        <v>204</v>
      </c>
      <c r="AN361" s="38">
        <v>141.37</v>
      </c>
      <c r="AO361" s="38" t="s">
        <v>62</v>
      </c>
      <c r="AP361" s="38" t="s">
        <v>62</v>
      </c>
      <c r="AQ361" s="38" t="s">
        <v>62</v>
      </c>
      <c r="AR361" s="38" t="s">
        <v>62</v>
      </c>
      <c r="AS361" s="38" t="s">
        <v>62</v>
      </c>
      <c r="AT361" s="38" t="s">
        <v>2212</v>
      </c>
      <c r="AU361" s="38" t="s">
        <v>2591</v>
      </c>
      <c r="AV361" s="38" t="s">
        <v>2213</v>
      </c>
      <c r="AW361" s="38" t="s">
        <v>61</v>
      </c>
      <c r="AX361" s="38" t="s">
        <v>63</v>
      </c>
      <c r="AY361" s="39" t="s">
        <v>4080</v>
      </c>
      <c r="AZ361" s="38" t="s">
        <v>4081</v>
      </c>
      <c r="BA361" s="39" t="s">
        <v>4081</v>
      </c>
      <c r="BB361" s="38" t="s">
        <v>2434</v>
      </c>
      <c r="BC361" s="38" t="s">
        <v>197</v>
      </c>
      <c r="BD361" s="38" t="s">
        <v>94</v>
      </c>
      <c r="BE361" s="38" t="s">
        <v>407</v>
      </c>
      <c r="BF361" s="38" t="s">
        <v>64</v>
      </c>
      <c r="BG361" s="38" t="s">
        <v>61</v>
      </c>
      <c r="BH361" s="38" t="s">
        <v>648</v>
      </c>
    </row>
    <row r="362" spans="2:60" x14ac:dyDescent="0.3">
      <c r="B362" s="55">
        <f t="shared" si="101"/>
        <v>358</v>
      </c>
      <c r="C362" s="55" t="str">
        <f t="shared" si="102"/>
        <v>NRT</v>
      </c>
      <c r="D362" s="55" t="str">
        <f t="shared" si="99"/>
        <v>2025-09-12</v>
      </c>
      <c r="E362" s="55" t="str">
        <f t="shared" si="109"/>
        <v>82020038115</v>
      </c>
      <c r="F362" s="55" t="str">
        <f t="shared" si="110"/>
        <v>PJP022700818</v>
      </c>
      <c r="G362" s="53" t="str">
        <f t="shared" si="111"/>
        <v>이채진</v>
      </c>
      <c r="H362" s="53" t="str">
        <f t="shared" si="112"/>
        <v>간이(Simple)</v>
      </c>
      <c r="I362" s="62">
        <f t="shared" si="113"/>
        <v>715.56</v>
      </c>
      <c r="J362" s="53" t="str">
        <f t="shared" si="103"/>
        <v>WUS CORPORATION (BRCH USA)</v>
      </c>
      <c r="K362" s="55">
        <f t="shared" si="114"/>
        <v>1</v>
      </c>
      <c r="L362" s="54">
        <f t="shared" si="115"/>
        <v>3</v>
      </c>
      <c r="M362" s="54">
        <f t="shared" si="116"/>
        <v>0.2</v>
      </c>
      <c r="N362" s="54">
        <f t="shared" si="117"/>
        <v>3</v>
      </c>
      <c r="O362" s="54">
        <f t="shared" si="104"/>
        <v>3</v>
      </c>
      <c r="P362" s="55" t="str">
        <f t="shared" si="105"/>
        <v>516272837312</v>
      </c>
      <c r="Q362" s="70">
        <f t="shared" si="106"/>
        <v>11560</v>
      </c>
      <c r="R362" s="58">
        <v>0</v>
      </c>
      <c r="S362" s="57">
        <f t="shared" si="100"/>
        <v>0</v>
      </c>
      <c r="T362" s="58">
        <v>0</v>
      </c>
      <c r="U362" s="58">
        <f>(IF(VLOOKUP(VLOOKUP(AN362,MAPPING!$B$16:$D$21,2,1),MAPPING!$C$16:$E$21,2,0)=7000,0,VLOOKUP(VLOOKUP(AN362,MAPPING!$B$16:$D$21,2,1),MAPPING!$C$16:$E$21,2,0)))</f>
        <v>0</v>
      </c>
      <c r="V362" s="58">
        <f>(K362*VLOOKUP(N362/K362,MAPPING!$B$23:$D$30,3,10))</f>
        <v>500</v>
      </c>
      <c r="W362" s="58">
        <f t="shared" si="107"/>
        <v>0</v>
      </c>
      <c r="X362" s="58">
        <f t="shared" si="108"/>
        <v>12060</v>
      </c>
      <c r="Y362" s="116">
        <f>ROUND(SUM(Q362:W362)/INVOICE!$I$5,2)</f>
        <v>8.65</v>
      </c>
      <c r="AA362" s="38" t="s">
        <v>3918</v>
      </c>
      <c r="AB362" s="38" t="s">
        <v>93</v>
      </c>
      <c r="AC362" s="38" t="s">
        <v>3919</v>
      </c>
      <c r="AD362" s="38" t="s">
        <v>4082</v>
      </c>
      <c r="AE362" s="38" t="s">
        <v>4083</v>
      </c>
      <c r="AF362" s="38" t="s">
        <v>4084</v>
      </c>
      <c r="AG362" s="38" t="s">
        <v>4085</v>
      </c>
      <c r="AH362" s="38" t="s">
        <v>61</v>
      </c>
      <c r="AI362" s="38">
        <v>1</v>
      </c>
      <c r="AJ362" s="38">
        <v>3</v>
      </c>
      <c r="AK362" s="38">
        <v>0.2</v>
      </c>
      <c r="AL362" s="38">
        <v>3</v>
      </c>
      <c r="AM362" s="38" t="s">
        <v>65</v>
      </c>
      <c r="AN362" s="38">
        <v>715.56</v>
      </c>
      <c r="AO362" s="38" t="s">
        <v>62</v>
      </c>
      <c r="AP362" s="38" t="s">
        <v>62</v>
      </c>
      <c r="AQ362" s="38" t="s">
        <v>62</v>
      </c>
      <c r="AR362" s="38" t="s">
        <v>62</v>
      </c>
      <c r="AS362" s="38" t="s">
        <v>62</v>
      </c>
      <c r="AT362" s="38" t="s">
        <v>2212</v>
      </c>
      <c r="AU362" s="38" t="s">
        <v>2591</v>
      </c>
      <c r="AV362" s="38" t="s">
        <v>2213</v>
      </c>
      <c r="AW362" s="38" t="s">
        <v>61</v>
      </c>
      <c r="AX362" s="38" t="s">
        <v>63</v>
      </c>
      <c r="AY362" s="39" t="s">
        <v>4086</v>
      </c>
      <c r="AZ362" s="38" t="s">
        <v>4087</v>
      </c>
      <c r="BA362" s="39" t="s">
        <v>4087</v>
      </c>
      <c r="BB362" s="38" t="s">
        <v>2434</v>
      </c>
      <c r="BC362" s="38" t="s">
        <v>197</v>
      </c>
      <c r="BD362" s="38" t="s">
        <v>94</v>
      </c>
      <c r="BE362" s="38" t="s">
        <v>407</v>
      </c>
      <c r="BF362" s="38" t="s">
        <v>64</v>
      </c>
      <c r="BG362" s="38" t="s">
        <v>61</v>
      </c>
      <c r="BH362" s="38" t="s">
        <v>648</v>
      </c>
    </row>
    <row r="363" spans="2:60" x14ac:dyDescent="0.3">
      <c r="B363" s="55">
        <f t="shared" si="101"/>
        <v>359</v>
      </c>
      <c r="C363" s="55" t="str">
        <f t="shared" si="102"/>
        <v>NRT</v>
      </c>
      <c r="D363" s="55" t="str">
        <f t="shared" si="99"/>
        <v>2025-09-12</v>
      </c>
      <c r="E363" s="55" t="str">
        <f t="shared" si="109"/>
        <v>82020038115</v>
      </c>
      <c r="F363" s="55" t="str">
        <f t="shared" si="110"/>
        <v>PJP022700817</v>
      </c>
      <c r="G363" s="53" t="str">
        <f t="shared" si="111"/>
        <v>이성열</v>
      </c>
      <c r="H363" s="53" t="str">
        <f t="shared" si="112"/>
        <v>간이(Simple)</v>
      </c>
      <c r="I363" s="62">
        <f t="shared" si="113"/>
        <v>715.56</v>
      </c>
      <c r="J363" s="53" t="str">
        <f t="shared" si="103"/>
        <v>WUS CORPORATION (BRCH USA)</v>
      </c>
      <c r="K363" s="55">
        <f t="shared" si="114"/>
        <v>1</v>
      </c>
      <c r="L363" s="54">
        <f t="shared" si="115"/>
        <v>3.3</v>
      </c>
      <c r="M363" s="54">
        <f t="shared" si="116"/>
        <v>2.6</v>
      </c>
      <c r="N363" s="54">
        <f t="shared" si="117"/>
        <v>3.3</v>
      </c>
      <c r="O363" s="54">
        <f t="shared" si="104"/>
        <v>3.5</v>
      </c>
      <c r="P363" s="55" t="str">
        <f t="shared" si="105"/>
        <v>516272837301</v>
      </c>
      <c r="Q363" s="70">
        <f t="shared" si="106"/>
        <v>12570</v>
      </c>
      <c r="R363" s="58">
        <v>0</v>
      </c>
      <c r="S363" s="57">
        <f t="shared" si="100"/>
        <v>0</v>
      </c>
      <c r="T363" s="58">
        <v>0</v>
      </c>
      <c r="U363" s="58">
        <f>(IF(VLOOKUP(VLOOKUP(AN363,MAPPING!$B$16:$D$21,2,1),MAPPING!$C$16:$E$21,2,0)=7000,0,VLOOKUP(VLOOKUP(AN363,MAPPING!$B$16:$D$21,2,1),MAPPING!$C$16:$E$21,2,0)))</f>
        <v>0</v>
      </c>
      <c r="V363" s="58">
        <f>(K363*VLOOKUP(N363/K363,MAPPING!$B$23:$D$30,3,10))</f>
        <v>500</v>
      </c>
      <c r="W363" s="58">
        <f t="shared" si="107"/>
        <v>0</v>
      </c>
      <c r="X363" s="58">
        <f t="shared" si="108"/>
        <v>13070</v>
      </c>
      <c r="Y363" s="116">
        <f>ROUND(SUM(Q363:W363)/INVOICE!$I$5,2)</f>
        <v>9.3800000000000008</v>
      </c>
      <c r="AA363" s="38" t="s">
        <v>3918</v>
      </c>
      <c r="AB363" s="38" t="s">
        <v>93</v>
      </c>
      <c r="AC363" s="38" t="s">
        <v>3919</v>
      </c>
      <c r="AD363" s="38" t="s">
        <v>4088</v>
      </c>
      <c r="AE363" s="38" t="s">
        <v>4089</v>
      </c>
      <c r="AF363" s="38" t="s">
        <v>4090</v>
      </c>
      <c r="AG363" s="38" t="s">
        <v>430</v>
      </c>
      <c r="AH363" s="38" t="s">
        <v>61</v>
      </c>
      <c r="AI363" s="38">
        <v>1</v>
      </c>
      <c r="AJ363" s="38">
        <v>3.3</v>
      </c>
      <c r="AK363" s="38">
        <v>2.6</v>
      </c>
      <c r="AL363" s="38">
        <v>3.3</v>
      </c>
      <c r="AM363" s="38" t="s">
        <v>65</v>
      </c>
      <c r="AN363" s="38">
        <v>715.56</v>
      </c>
      <c r="AO363" s="38" t="s">
        <v>62</v>
      </c>
      <c r="AP363" s="38" t="s">
        <v>62</v>
      </c>
      <c r="AQ363" s="38" t="s">
        <v>62</v>
      </c>
      <c r="AR363" s="38" t="s">
        <v>62</v>
      </c>
      <c r="AS363" s="38" t="s">
        <v>62</v>
      </c>
      <c r="AT363" s="38" t="s">
        <v>2212</v>
      </c>
      <c r="AU363" s="38" t="s">
        <v>2591</v>
      </c>
      <c r="AV363" s="38" t="s">
        <v>2213</v>
      </c>
      <c r="AW363" s="38" t="s">
        <v>61</v>
      </c>
      <c r="AX363" s="38" t="s">
        <v>63</v>
      </c>
      <c r="AY363" s="39" t="s">
        <v>4091</v>
      </c>
      <c r="AZ363" s="38" t="s">
        <v>4092</v>
      </c>
      <c r="BA363" s="39" t="s">
        <v>4092</v>
      </c>
      <c r="BB363" s="38" t="s">
        <v>2434</v>
      </c>
      <c r="BC363" s="38" t="s">
        <v>197</v>
      </c>
      <c r="BD363" s="38" t="s">
        <v>94</v>
      </c>
      <c r="BE363" s="38" t="s">
        <v>407</v>
      </c>
      <c r="BF363" s="38" t="s">
        <v>64</v>
      </c>
      <c r="BG363" s="38" t="s">
        <v>61</v>
      </c>
      <c r="BH363" s="38" t="s">
        <v>648</v>
      </c>
    </row>
    <row r="364" spans="2:60" x14ac:dyDescent="0.3">
      <c r="B364" s="55">
        <f t="shared" si="101"/>
        <v>360</v>
      </c>
      <c r="C364" s="55" t="str">
        <f t="shared" si="102"/>
        <v>NRT</v>
      </c>
      <c r="D364" s="55" t="str">
        <f t="shared" si="99"/>
        <v>2025-09-12</v>
      </c>
      <c r="E364" s="55" t="str">
        <f t="shared" si="109"/>
        <v>82020038115</v>
      </c>
      <c r="F364" s="55" t="str">
        <f t="shared" si="110"/>
        <v>PJP022700816</v>
      </c>
      <c r="G364" s="53" t="str">
        <f t="shared" si="111"/>
        <v>박종철</v>
      </c>
      <c r="H364" s="53" t="str">
        <f t="shared" si="112"/>
        <v>간이(Simple)</v>
      </c>
      <c r="I364" s="62">
        <f t="shared" si="113"/>
        <v>715.56</v>
      </c>
      <c r="J364" s="53" t="str">
        <f t="shared" si="103"/>
        <v>WUS CORPORATION (BRCH USA)</v>
      </c>
      <c r="K364" s="55">
        <f t="shared" si="114"/>
        <v>1</v>
      </c>
      <c r="L364" s="54">
        <f t="shared" si="115"/>
        <v>3</v>
      </c>
      <c r="M364" s="54">
        <f t="shared" si="116"/>
        <v>0.2</v>
      </c>
      <c r="N364" s="54">
        <f t="shared" si="117"/>
        <v>3</v>
      </c>
      <c r="O364" s="54">
        <f t="shared" si="104"/>
        <v>3</v>
      </c>
      <c r="P364" s="55" t="str">
        <f t="shared" si="105"/>
        <v>516272837290</v>
      </c>
      <c r="Q364" s="70">
        <f t="shared" si="106"/>
        <v>11560</v>
      </c>
      <c r="R364" s="58">
        <v>0</v>
      </c>
      <c r="S364" s="57">
        <f t="shared" si="100"/>
        <v>0</v>
      </c>
      <c r="T364" s="58">
        <v>0</v>
      </c>
      <c r="U364" s="58">
        <f>(IF(VLOOKUP(VLOOKUP(AN364,MAPPING!$B$16:$D$21,2,1),MAPPING!$C$16:$E$21,2,0)=7000,0,VLOOKUP(VLOOKUP(AN364,MAPPING!$B$16:$D$21,2,1),MAPPING!$C$16:$E$21,2,0)))</f>
        <v>0</v>
      </c>
      <c r="V364" s="58">
        <f>(K364*VLOOKUP(N364/K364,MAPPING!$B$23:$D$30,3,10))</f>
        <v>500</v>
      </c>
      <c r="W364" s="58">
        <f t="shared" si="107"/>
        <v>0</v>
      </c>
      <c r="X364" s="58">
        <f t="shared" si="108"/>
        <v>12060</v>
      </c>
      <c r="Y364" s="116">
        <f>ROUND(SUM(Q364:W364)/INVOICE!$I$5,2)</f>
        <v>8.65</v>
      </c>
      <c r="AA364" s="38" t="s">
        <v>3918</v>
      </c>
      <c r="AB364" s="38" t="s">
        <v>93</v>
      </c>
      <c r="AC364" s="38" t="s">
        <v>3919</v>
      </c>
      <c r="AD364" s="38" t="s">
        <v>4093</v>
      </c>
      <c r="AE364" s="38" t="s">
        <v>4094</v>
      </c>
      <c r="AF364" s="38" t="s">
        <v>4095</v>
      </c>
      <c r="AG364" s="38" t="s">
        <v>4096</v>
      </c>
      <c r="AH364" s="38" t="s">
        <v>61</v>
      </c>
      <c r="AI364" s="38">
        <v>1</v>
      </c>
      <c r="AJ364" s="38">
        <v>3</v>
      </c>
      <c r="AK364" s="38">
        <v>0.2</v>
      </c>
      <c r="AL364" s="38">
        <v>3</v>
      </c>
      <c r="AM364" s="38" t="s">
        <v>65</v>
      </c>
      <c r="AN364" s="38">
        <v>715.56</v>
      </c>
      <c r="AO364" s="38" t="s">
        <v>62</v>
      </c>
      <c r="AP364" s="38" t="s">
        <v>62</v>
      </c>
      <c r="AQ364" s="38" t="s">
        <v>62</v>
      </c>
      <c r="AR364" s="38" t="s">
        <v>62</v>
      </c>
      <c r="AS364" s="38" t="s">
        <v>62</v>
      </c>
      <c r="AT364" s="38" t="s">
        <v>2212</v>
      </c>
      <c r="AU364" s="38" t="s">
        <v>2591</v>
      </c>
      <c r="AV364" s="38" t="s">
        <v>2213</v>
      </c>
      <c r="AW364" s="38" t="s">
        <v>61</v>
      </c>
      <c r="AX364" s="38" t="s">
        <v>63</v>
      </c>
      <c r="AY364" s="39" t="s">
        <v>4097</v>
      </c>
      <c r="AZ364" s="38" t="s">
        <v>4098</v>
      </c>
      <c r="BA364" s="39" t="s">
        <v>4098</v>
      </c>
      <c r="BB364" s="38" t="s">
        <v>2434</v>
      </c>
      <c r="BC364" s="38" t="s">
        <v>197</v>
      </c>
      <c r="BD364" s="38" t="s">
        <v>94</v>
      </c>
      <c r="BE364" s="38" t="s">
        <v>407</v>
      </c>
      <c r="BF364" s="38" t="s">
        <v>64</v>
      </c>
      <c r="BG364" s="38" t="s">
        <v>61</v>
      </c>
      <c r="BH364" s="38" t="s">
        <v>648</v>
      </c>
    </row>
    <row r="365" spans="2:60" x14ac:dyDescent="0.3">
      <c r="B365" s="55">
        <f t="shared" si="101"/>
        <v>361</v>
      </c>
      <c r="C365" s="55" t="str">
        <f t="shared" si="102"/>
        <v>NRT</v>
      </c>
      <c r="D365" s="55" t="str">
        <f t="shared" si="99"/>
        <v>2025-09-12</v>
      </c>
      <c r="E365" s="55" t="str">
        <f t="shared" si="109"/>
        <v>82020038115</v>
      </c>
      <c r="F365" s="55" t="str">
        <f t="shared" si="110"/>
        <v>PJP022700815</v>
      </c>
      <c r="G365" s="53" t="str">
        <f t="shared" si="111"/>
        <v>서형석</v>
      </c>
      <c r="H365" s="53" t="str">
        <f t="shared" si="112"/>
        <v>간이(Simple)</v>
      </c>
      <c r="I365" s="62">
        <f t="shared" si="113"/>
        <v>715.56</v>
      </c>
      <c r="J365" s="53" t="str">
        <f t="shared" si="103"/>
        <v>WUS CORPORATION (BRCH USA)</v>
      </c>
      <c r="K365" s="55">
        <f t="shared" si="114"/>
        <v>1</v>
      </c>
      <c r="L365" s="54">
        <f t="shared" si="115"/>
        <v>3.2</v>
      </c>
      <c r="M365" s="54">
        <f t="shared" si="116"/>
        <v>2.6</v>
      </c>
      <c r="N365" s="54">
        <f t="shared" si="117"/>
        <v>3.2</v>
      </c>
      <c r="O365" s="54">
        <f t="shared" si="104"/>
        <v>3.5</v>
      </c>
      <c r="P365" s="55" t="str">
        <f t="shared" si="105"/>
        <v>516272837286</v>
      </c>
      <c r="Q365" s="70">
        <f t="shared" si="106"/>
        <v>12570</v>
      </c>
      <c r="R365" s="58">
        <v>0</v>
      </c>
      <c r="S365" s="57">
        <f t="shared" si="100"/>
        <v>0</v>
      </c>
      <c r="T365" s="58">
        <v>0</v>
      </c>
      <c r="U365" s="58">
        <f>(IF(VLOOKUP(VLOOKUP(AN365,MAPPING!$B$16:$D$21,2,1),MAPPING!$C$16:$E$21,2,0)=7000,0,VLOOKUP(VLOOKUP(AN365,MAPPING!$B$16:$D$21,2,1),MAPPING!$C$16:$E$21,2,0)))</f>
        <v>0</v>
      </c>
      <c r="V365" s="58">
        <f>(K365*VLOOKUP(N365/K365,MAPPING!$B$23:$D$30,3,10))</f>
        <v>500</v>
      </c>
      <c r="W365" s="58">
        <f t="shared" si="107"/>
        <v>0</v>
      </c>
      <c r="X365" s="58">
        <f t="shared" si="108"/>
        <v>13070</v>
      </c>
      <c r="Y365" s="116">
        <f>ROUND(SUM(Q365:W365)/INVOICE!$I$5,2)</f>
        <v>9.3800000000000008</v>
      </c>
      <c r="AA365" s="38" t="s">
        <v>3918</v>
      </c>
      <c r="AB365" s="38" t="s">
        <v>93</v>
      </c>
      <c r="AC365" s="38" t="s">
        <v>3919</v>
      </c>
      <c r="AD365" s="38" t="s">
        <v>4099</v>
      </c>
      <c r="AE365" s="38" t="s">
        <v>4100</v>
      </c>
      <c r="AF365" s="38" t="s">
        <v>4101</v>
      </c>
      <c r="AG365" s="38" t="s">
        <v>4102</v>
      </c>
      <c r="AH365" s="38" t="s">
        <v>61</v>
      </c>
      <c r="AI365" s="38">
        <v>1</v>
      </c>
      <c r="AJ365" s="38">
        <v>3.2</v>
      </c>
      <c r="AK365" s="38">
        <v>2.6</v>
      </c>
      <c r="AL365" s="38">
        <v>3.2</v>
      </c>
      <c r="AM365" s="38" t="s">
        <v>65</v>
      </c>
      <c r="AN365" s="38">
        <v>715.56</v>
      </c>
      <c r="AO365" s="38" t="s">
        <v>62</v>
      </c>
      <c r="AP365" s="38" t="s">
        <v>62</v>
      </c>
      <c r="AQ365" s="38" t="s">
        <v>62</v>
      </c>
      <c r="AR365" s="38" t="s">
        <v>62</v>
      </c>
      <c r="AS365" s="38" t="s">
        <v>62</v>
      </c>
      <c r="AT365" s="38" t="s">
        <v>2212</v>
      </c>
      <c r="AU365" s="38" t="s">
        <v>2591</v>
      </c>
      <c r="AV365" s="38" t="s">
        <v>2213</v>
      </c>
      <c r="AW365" s="38" t="s">
        <v>61</v>
      </c>
      <c r="AX365" s="38" t="s">
        <v>63</v>
      </c>
      <c r="AY365" s="39" t="s">
        <v>4103</v>
      </c>
      <c r="AZ365" s="38" t="s">
        <v>4104</v>
      </c>
      <c r="BA365" s="39" t="s">
        <v>4104</v>
      </c>
      <c r="BB365" s="38" t="s">
        <v>2434</v>
      </c>
      <c r="BC365" s="38" t="s">
        <v>197</v>
      </c>
      <c r="BD365" s="38" t="s">
        <v>94</v>
      </c>
      <c r="BE365" s="38" t="s">
        <v>407</v>
      </c>
      <c r="BF365" s="38" t="s">
        <v>64</v>
      </c>
      <c r="BG365" s="38" t="s">
        <v>61</v>
      </c>
      <c r="BH365" s="38" t="s">
        <v>648</v>
      </c>
    </row>
    <row r="366" spans="2:60" x14ac:dyDescent="0.3">
      <c r="B366" s="55">
        <f t="shared" si="101"/>
        <v>362</v>
      </c>
      <c r="C366" s="55" t="str">
        <f t="shared" si="102"/>
        <v>NRT</v>
      </c>
      <c r="D366" s="55" t="str">
        <f t="shared" si="99"/>
        <v>2025-09-12</v>
      </c>
      <c r="E366" s="55" t="str">
        <f t="shared" si="109"/>
        <v>82020038115</v>
      </c>
      <c r="F366" s="55" t="str">
        <f t="shared" si="110"/>
        <v>PJP022700814</v>
      </c>
      <c r="G366" s="53" t="str">
        <f t="shared" si="111"/>
        <v>김형문</v>
      </c>
      <c r="H366" s="53" t="str">
        <f t="shared" si="112"/>
        <v>목록(Manifest)</v>
      </c>
      <c r="I366" s="62">
        <f t="shared" si="113"/>
        <v>141.37</v>
      </c>
      <c r="J366" s="53" t="str">
        <f t="shared" si="103"/>
        <v>WUS CORPORATION (BRCH USA)</v>
      </c>
      <c r="K366" s="55">
        <f t="shared" si="114"/>
        <v>1</v>
      </c>
      <c r="L366" s="54">
        <f t="shared" si="115"/>
        <v>1</v>
      </c>
      <c r="M366" s="54">
        <f t="shared" si="116"/>
        <v>0.2</v>
      </c>
      <c r="N366" s="54">
        <f t="shared" si="117"/>
        <v>1</v>
      </c>
      <c r="O366" s="54">
        <f t="shared" si="104"/>
        <v>1</v>
      </c>
      <c r="P366" s="55" t="str">
        <f t="shared" si="105"/>
        <v>516272837275</v>
      </c>
      <c r="Q366" s="70">
        <f t="shared" si="106"/>
        <v>7520</v>
      </c>
      <c r="R366" s="58">
        <v>0</v>
      </c>
      <c r="S366" s="57">
        <f t="shared" si="100"/>
        <v>0</v>
      </c>
      <c r="T366" s="58">
        <v>0</v>
      </c>
      <c r="U366" s="58">
        <f>(IF(VLOOKUP(VLOOKUP(AN366,MAPPING!$B$16:$D$21,2,1),MAPPING!$C$16:$E$21,2,0)=7000,0,VLOOKUP(VLOOKUP(AN366,MAPPING!$B$16:$D$21,2,1),MAPPING!$C$16:$E$21,2,0)))</f>
        <v>0</v>
      </c>
      <c r="V366" s="58">
        <f>(K366*VLOOKUP(N366/K366,MAPPING!$B$23:$D$30,3,10))</f>
        <v>0</v>
      </c>
      <c r="W366" s="58">
        <f t="shared" si="107"/>
        <v>0</v>
      </c>
      <c r="X366" s="58">
        <f t="shared" si="108"/>
        <v>7520</v>
      </c>
      <c r="Y366" s="116">
        <f>ROUND(SUM(Q366:W366)/INVOICE!$I$5,2)</f>
        <v>5.39</v>
      </c>
      <c r="AA366" s="38" t="s">
        <v>3918</v>
      </c>
      <c r="AB366" s="38" t="s">
        <v>93</v>
      </c>
      <c r="AC366" s="38" t="s">
        <v>3919</v>
      </c>
      <c r="AD366" s="38" t="s">
        <v>4105</v>
      </c>
      <c r="AE366" s="38" t="s">
        <v>4106</v>
      </c>
      <c r="AF366" s="38" t="s">
        <v>4107</v>
      </c>
      <c r="AG366" s="38" t="s">
        <v>4108</v>
      </c>
      <c r="AH366" s="38" t="s">
        <v>61</v>
      </c>
      <c r="AI366" s="38">
        <v>1</v>
      </c>
      <c r="AJ366" s="38">
        <v>1</v>
      </c>
      <c r="AK366" s="38">
        <v>0.2</v>
      </c>
      <c r="AL366" s="38">
        <v>1</v>
      </c>
      <c r="AM366" s="38" t="s">
        <v>204</v>
      </c>
      <c r="AN366" s="38">
        <v>141.37</v>
      </c>
      <c r="AO366" s="38" t="s">
        <v>62</v>
      </c>
      <c r="AP366" s="38" t="s">
        <v>62</v>
      </c>
      <c r="AQ366" s="38" t="s">
        <v>62</v>
      </c>
      <c r="AR366" s="38" t="s">
        <v>62</v>
      </c>
      <c r="AS366" s="38" t="s">
        <v>62</v>
      </c>
      <c r="AT366" s="38" t="s">
        <v>2212</v>
      </c>
      <c r="AU366" s="38" t="s">
        <v>2591</v>
      </c>
      <c r="AV366" s="38" t="s">
        <v>2213</v>
      </c>
      <c r="AW366" s="38" t="s">
        <v>61</v>
      </c>
      <c r="AX366" s="38" t="s">
        <v>63</v>
      </c>
      <c r="AY366" s="39" t="s">
        <v>4109</v>
      </c>
      <c r="AZ366" s="38" t="s">
        <v>4110</v>
      </c>
      <c r="BA366" s="39" t="s">
        <v>4110</v>
      </c>
      <c r="BB366" s="38" t="s">
        <v>2434</v>
      </c>
      <c r="BC366" s="38" t="s">
        <v>197</v>
      </c>
      <c r="BD366" s="38" t="s">
        <v>94</v>
      </c>
      <c r="BE366" s="38" t="s">
        <v>407</v>
      </c>
      <c r="BF366" s="38" t="s">
        <v>64</v>
      </c>
      <c r="BG366" s="38" t="s">
        <v>61</v>
      </c>
      <c r="BH366" s="38" t="s">
        <v>648</v>
      </c>
    </row>
    <row r="367" spans="2:60" x14ac:dyDescent="0.3">
      <c r="B367" s="55">
        <f t="shared" si="101"/>
        <v>363</v>
      </c>
      <c r="C367" s="55" t="str">
        <f t="shared" si="102"/>
        <v>NRT</v>
      </c>
      <c r="D367" s="55" t="str">
        <f t="shared" si="99"/>
        <v>2025-09-12</v>
      </c>
      <c r="E367" s="55" t="str">
        <f t="shared" si="109"/>
        <v>82020038115</v>
      </c>
      <c r="F367" s="55" t="str">
        <f t="shared" si="110"/>
        <v>PJP022700813</v>
      </c>
      <c r="G367" s="53" t="str">
        <f t="shared" si="111"/>
        <v>김태동</v>
      </c>
      <c r="H367" s="53" t="str">
        <f t="shared" si="112"/>
        <v>간이(Simple)</v>
      </c>
      <c r="I367" s="62">
        <f t="shared" si="113"/>
        <v>715.56</v>
      </c>
      <c r="J367" s="53" t="str">
        <f t="shared" si="103"/>
        <v>WUS CORPORATION (BRCH USA)</v>
      </c>
      <c r="K367" s="55">
        <f t="shared" si="114"/>
        <v>1</v>
      </c>
      <c r="L367" s="54">
        <f t="shared" si="115"/>
        <v>3.3</v>
      </c>
      <c r="M367" s="54">
        <f t="shared" si="116"/>
        <v>2.6</v>
      </c>
      <c r="N367" s="54">
        <f t="shared" si="117"/>
        <v>3.3</v>
      </c>
      <c r="O367" s="54">
        <f t="shared" si="104"/>
        <v>3.5</v>
      </c>
      <c r="P367" s="55" t="str">
        <f t="shared" si="105"/>
        <v>516272837264</v>
      </c>
      <c r="Q367" s="70">
        <f t="shared" si="106"/>
        <v>12570</v>
      </c>
      <c r="R367" s="58">
        <v>0</v>
      </c>
      <c r="S367" s="57">
        <f t="shared" si="100"/>
        <v>0</v>
      </c>
      <c r="T367" s="58">
        <v>0</v>
      </c>
      <c r="U367" s="58">
        <f>(IF(VLOOKUP(VLOOKUP(AN367,MAPPING!$B$16:$D$21,2,1),MAPPING!$C$16:$E$21,2,0)=7000,0,VLOOKUP(VLOOKUP(AN367,MAPPING!$B$16:$D$21,2,1),MAPPING!$C$16:$E$21,2,0)))</f>
        <v>0</v>
      </c>
      <c r="V367" s="58">
        <f>(K367*VLOOKUP(N367/K367,MAPPING!$B$23:$D$30,3,10))</f>
        <v>500</v>
      </c>
      <c r="W367" s="58">
        <f t="shared" si="107"/>
        <v>0</v>
      </c>
      <c r="X367" s="58">
        <f t="shared" si="108"/>
        <v>13070</v>
      </c>
      <c r="Y367" s="116">
        <f>ROUND(SUM(Q367:W367)/INVOICE!$I$5,2)</f>
        <v>9.3800000000000008</v>
      </c>
      <c r="AA367" s="38" t="s">
        <v>3918</v>
      </c>
      <c r="AB367" s="38" t="s">
        <v>93</v>
      </c>
      <c r="AC367" s="38" t="s">
        <v>3919</v>
      </c>
      <c r="AD367" s="38" t="s">
        <v>4111</v>
      </c>
      <c r="AE367" s="38" t="s">
        <v>4112</v>
      </c>
      <c r="AF367" s="38" t="s">
        <v>4113</v>
      </c>
      <c r="AG367" s="38" t="s">
        <v>4114</v>
      </c>
      <c r="AH367" s="38" t="s">
        <v>61</v>
      </c>
      <c r="AI367" s="38">
        <v>1</v>
      </c>
      <c r="AJ367" s="38">
        <v>3.3</v>
      </c>
      <c r="AK367" s="38">
        <v>2.6</v>
      </c>
      <c r="AL367" s="38">
        <v>3.3</v>
      </c>
      <c r="AM367" s="38" t="s">
        <v>65</v>
      </c>
      <c r="AN367" s="38">
        <v>715.56</v>
      </c>
      <c r="AO367" s="38" t="s">
        <v>62</v>
      </c>
      <c r="AP367" s="38" t="s">
        <v>62</v>
      </c>
      <c r="AQ367" s="38" t="s">
        <v>62</v>
      </c>
      <c r="AR367" s="38" t="s">
        <v>62</v>
      </c>
      <c r="AS367" s="38" t="s">
        <v>62</v>
      </c>
      <c r="AT367" s="38" t="s">
        <v>2212</v>
      </c>
      <c r="AU367" s="38" t="s">
        <v>2591</v>
      </c>
      <c r="AV367" s="38" t="s">
        <v>2213</v>
      </c>
      <c r="AW367" s="38" t="s">
        <v>61</v>
      </c>
      <c r="AX367" s="38" t="s">
        <v>63</v>
      </c>
      <c r="AY367" s="39" t="s">
        <v>4115</v>
      </c>
      <c r="AZ367" s="38" t="s">
        <v>4116</v>
      </c>
      <c r="BA367" s="39" t="s">
        <v>4116</v>
      </c>
      <c r="BB367" s="38" t="s">
        <v>2434</v>
      </c>
      <c r="BC367" s="38" t="s">
        <v>197</v>
      </c>
      <c r="BD367" s="38" t="s">
        <v>94</v>
      </c>
      <c r="BE367" s="38" t="s">
        <v>407</v>
      </c>
      <c r="BF367" s="38" t="s">
        <v>64</v>
      </c>
      <c r="BG367" s="38" t="s">
        <v>61</v>
      </c>
      <c r="BH367" s="38" t="s">
        <v>648</v>
      </c>
    </row>
    <row r="368" spans="2:60" x14ac:dyDescent="0.3">
      <c r="B368" s="55">
        <f t="shared" si="101"/>
        <v>364</v>
      </c>
      <c r="C368" s="55" t="str">
        <f t="shared" si="102"/>
        <v>NRT</v>
      </c>
      <c r="D368" s="55" t="str">
        <f t="shared" si="99"/>
        <v>2025-09-12</v>
      </c>
      <c r="E368" s="55" t="str">
        <f t="shared" si="109"/>
        <v>82020038115</v>
      </c>
      <c r="F368" s="55" t="str">
        <f t="shared" si="110"/>
        <v>PJP022700812</v>
      </c>
      <c r="G368" s="53" t="str">
        <f t="shared" si="111"/>
        <v>김덕우</v>
      </c>
      <c r="H368" s="53" t="str">
        <f t="shared" si="112"/>
        <v>간이(Simple)</v>
      </c>
      <c r="I368" s="62">
        <f t="shared" si="113"/>
        <v>715.56</v>
      </c>
      <c r="J368" s="53" t="str">
        <f t="shared" si="103"/>
        <v>WUS CORPORATION (BRCH USA)</v>
      </c>
      <c r="K368" s="55">
        <f t="shared" si="114"/>
        <v>1</v>
      </c>
      <c r="L368" s="54">
        <f t="shared" si="115"/>
        <v>3.15</v>
      </c>
      <c r="M368" s="54">
        <f t="shared" si="116"/>
        <v>3.4</v>
      </c>
      <c r="N368" s="54">
        <f t="shared" si="117"/>
        <v>3.4</v>
      </c>
      <c r="O368" s="54">
        <f t="shared" si="104"/>
        <v>3.5</v>
      </c>
      <c r="P368" s="55" t="str">
        <f t="shared" si="105"/>
        <v>516272837253</v>
      </c>
      <c r="Q368" s="70">
        <f t="shared" si="106"/>
        <v>12570</v>
      </c>
      <c r="R368" s="58">
        <v>0</v>
      </c>
      <c r="S368" s="57">
        <f t="shared" si="100"/>
        <v>0</v>
      </c>
      <c r="T368" s="58">
        <v>0</v>
      </c>
      <c r="U368" s="58">
        <f>(IF(VLOOKUP(VLOOKUP(AN368,MAPPING!$B$16:$D$21,2,1),MAPPING!$C$16:$E$21,2,0)=7000,0,VLOOKUP(VLOOKUP(AN368,MAPPING!$B$16:$D$21,2,1),MAPPING!$C$16:$E$21,2,0)))</f>
        <v>0</v>
      </c>
      <c r="V368" s="58">
        <f>(K368*VLOOKUP(N368/K368,MAPPING!$B$23:$D$30,3,10))</f>
        <v>500</v>
      </c>
      <c r="W368" s="58">
        <f t="shared" si="107"/>
        <v>0</v>
      </c>
      <c r="X368" s="58">
        <f t="shared" si="108"/>
        <v>13070</v>
      </c>
      <c r="Y368" s="116">
        <f>ROUND(SUM(Q368:W368)/INVOICE!$I$5,2)</f>
        <v>9.3800000000000008</v>
      </c>
      <c r="AA368" s="38" t="s">
        <v>3918</v>
      </c>
      <c r="AB368" s="38" t="s">
        <v>93</v>
      </c>
      <c r="AC368" s="38" t="s">
        <v>3919</v>
      </c>
      <c r="AD368" s="38" t="s">
        <v>4117</v>
      </c>
      <c r="AE368" s="38" t="s">
        <v>4118</v>
      </c>
      <c r="AF368" s="38" t="s">
        <v>4119</v>
      </c>
      <c r="AG368" s="38" t="s">
        <v>4120</v>
      </c>
      <c r="AH368" s="38" t="s">
        <v>61</v>
      </c>
      <c r="AI368" s="38">
        <v>1</v>
      </c>
      <c r="AJ368" s="38">
        <v>3.15</v>
      </c>
      <c r="AK368" s="38">
        <v>3.4</v>
      </c>
      <c r="AL368" s="38">
        <v>3.4</v>
      </c>
      <c r="AM368" s="38" t="s">
        <v>65</v>
      </c>
      <c r="AN368" s="38">
        <v>715.56</v>
      </c>
      <c r="AO368" s="38" t="s">
        <v>62</v>
      </c>
      <c r="AP368" s="38" t="s">
        <v>62</v>
      </c>
      <c r="AQ368" s="38" t="s">
        <v>62</v>
      </c>
      <c r="AR368" s="38" t="s">
        <v>62</v>
      </c>
      <c r="AS368" s="38" t="s">
        <v>62</v>
      </c>
      <c r="AT368" s="38" t="s">
        <v>2212</v>
      </c>
      <c r="AU368" s="38" t="s">
        <v>2591</v>
      </c>
      <c r="AV368" s="38" t="s">
        <v>2213</v>
      </c>
      <c r="AW368" s="38" t="s">
        <v>61</v>
      </c>
      <c r="AX368" s="38" t="s">
        <v>63</v>
      </c>
      <c r="AY368" s="39" t="s">
        <v>4121</v>
      </c>
      <c r="AZ368" s="38" t="s">
        <v>4122</v>
      </c>
      <c r="BA368" s="39" t="s">
        <v>4122</v>
      </c>
      <c r="BB368" s="38" t="s">
        <v>2434</v>
      </c>
      <c r="BC368" s="38" t="s">
        <v>197</v>
      </c>
      <c r="BD368" s="38" t="s">
        <v>94</v>
      </c>
      <c r="BE368" s="38" t="s">
        <v>407</v>
      </c>
      <c r="BF368" s="38" t="s">
        <v>64</v>
      </c>
      <c r="BG368" s="38" t="s">
        <v>61</v>
      </c>
      <c r="BH368" s="38" t="s">
        <v>648</v>
      </c>
    </row>
    <row r="369" spans="2:60" x14ac:dyDescent="0.3">
      <c r="B369" s="55">
        <f t="shared" si="101"/>
        <v>365</v>
      </c>
      <c r="C369" s="55" t="str">
        <f t="shared" si="102"/>
        <v>NRT</v>
      </c>
      <c r="D369" s="55" t="str">
        <f t="shared" si="99"/>
        <v>2025-09-12</v>
      </c>
      <c r="E369" s="55" t="str">
        <f t="shared" si="109"/>
        <v>82020038115</v>
      </c>
      <c r="F369" s="55" t="str">
        <f t="shared" si="110"/>
        <v>PJP022700811</v>
      </c>
      <c r="G369" s="53" t="str">
        <f t="shared" si="111"/>
        <v>이민우</v>
      </c>
      <c r="H369" s="53" t="str">
        <f t="shared" si="112"/>
        <v>간이(Simple)</v>
      </c>
      <c r="I369" s="62">
        <f t="shared" si="113"/>
        <v>715.56</v>
      </c>
      <c r="J369" s="53" t="str">
        <f t="shared" si="103"/>
        <v>WUS CORPORATION (BRCH USA)</v>
      </c>
      <c r="K369" s="55">
        <f t="shared" si="114"/>
        <v>1</v>
      </c>
      <c r="L369" s="54">
        <f t="shared" si="115"/>
        <v>3</v>
      </c>
      <c r="M369" s="54">
        <f t="shared" si="116"/>
        <v>0.2</v>
      </c>
      <c r="N369" s="54">
        <f t="shared" si="117"/>
        <v>3</v>
      </c>
      <c r="O369" s="54">
        <f t="shared" si="104"/>
        <v>3</v>
      </c>
      <c r="P369" s="55" t="str">
        <f t="shared" si="105"/>
        <v>516272837242</v>
      </c>
      <c r="Q369" s="70">
        <f t="shared" si="106"/>
        <v>11560</v>
      </c>
      <c r="R369" s="58">
        <v>0</v>
      </c>
      <c r="S369" s="57">
        <f t="shared" si="100"/>
        <v>0</v>
      </c>
      <c r="T369" s="58">
        <v>0</v>
      </c>
      <c r="U369" s="58">
        <f>(IF(VLOOKUP(VLOOKUP(AN369,MAPPING!$B$16:$D$21,2,1),MAPPING!$C$16:$E$21,2,0)=7000,0,VLOOKUP(VLOOKUP(AN369,MAPPING!$B$16:$D$21,2,1),MAPPING!$C$16:$E$21,2,0)))</f>
        <v>0</v>
      </c>
      <c r="V369" s="58">
        <f>(K369*VLOOKUP(N369/K369,MAPPING!$B$23:$D$30,3,10))</f>
        <v>500</v>
      </c>
      <c r="W369" s="58">
        <f t="shared" si="107"/>
        <v>0</v>
      </c>
      <c r="X369" s="58">
        <f t="shared" si="108"/>
        <v>12060</v>
      </c>
      <c r="Y369" s="116">
        <f>ROUND(SUM(Q369:W369)/INVOICE!$I$5,2)</f>
        <v>8.65</v>
      </c>
      <c r="AA369" s="38" t="s">
        <v>3918</v>
      </c>
      <c r="AB369" s="38" t="s">
        <v>93</v>
      </c>
      <c r="AC369" s="38" t="s">
        <v>3919</v>
      </c>
      <c r="AD369" s="38" t="s">
        <v>4123</v>
      </c>
      <c r="AE369" s="38" t="s">
        <v>2831</v>
      </c>
      <c r="AF369" s="38" t="s">
        <v>2832</v>
      </c>
      <c r="AG369" s="38" t="s">
        <v>2833</v>
      </c>
      <c r="AH369" s="38" t="s">
        <v>61</v>
      </c>
      <c r="AI369" s="38">
        <v>1</v>
      </c>
      <c r="AJ369" s="38">
        <v>3</v>
      </c>
      <c r="AK369" s="38">
        <v>0.2</v>
      </c>
      <c r="AL369" s="38">
        <v>3</v>
      </c>
      <c r="AM369" s="38" t="s">
        <v>65</v>
      </c>
      <c r="AN369" s="38">
        <v>715.56</v>
      </c>
      <c r="AO369" s="38" t="s">
        <v>62</v>
      </c>
      <c r="AP369" s="38" t="s">
        <v>62</v>
      </c>
      <c r="AQ369" s="38" t="s">
        <v>62</v>
      </c>
      <c r="AR369" s="38" t="s">
        <v>62</v>
      </c>
      <c r="AS369" s="38" t="s">
        <v>62</v>
      </c>
      <c r="AT369" s="38" t="s">
        <v>2212</v>
      </c>
      <c r="AU369" s="38" t="s">
        <v>2591</v>
      </c>
      <c r="AV369" s="38" t="s">
        <v>2213</v>
      </c>
      <c r="AW369" s="38" t="s">
        <v>61</v>
      </c>
      <c r="AX369" s="38" t="s">
        <v>63</v>
      </c>
      <c r="AY369" s="39" t="s">
        <v>4124</v>
      </c>
      <c r="AZ369" s="38" t="s">
        <v>4125</v>
      </c>
      <c r="BA369" s="39" t="s">
        <v>4125</v>
      </c>
      <c r="BB369" s="38" t="s">
        <v>2434</v>
      </c>
      <c r="BC369" s="38" t="s">
        <v>197</v>
      </c>
      <c r="BD369" s="38" t="s">
        <v>94</v>
      </c>
      <c r="BE369" s="38" t="s">
        <v>407</v>
      </c>
      <c r="BF369" s="38" t="s">
        <v>64</v>
      </c>
      <c r="BG369" s="38" t="s">
        <v>61</v>
      </c>
      <c r="BH369" s="38" t="s">
        <v>648</v>
      </c>
    </row>
    <row r="370" spans="2:60" x14ac:dyDescent="0.3">
      <c r="B370" s="55">
        <f t="shared" si="101"/>
        <v>366</v>
      </c>
      <c r="C370" s="55" t="str">
        <f t="shared" si="102"/>
        <v>NRT</v>
      </c>
      <c r="D370" s="55" t="str">
        <f t="shared" si="99"/>
        <v>2025-09-12</v>
      </c>
      <c r="E370" s="55" t="str">
        <f t="shared" si="109"/>
        <v>82020038115</v>
      </c>
      <c r="F370" s="55" t="str">
        <f t="shared" si="110"/>
        <v>PJP022700810</v>
      </c>
      <c r="G370" s="53" t="str">
        <f t="shared" si="111"/>
        <v>김인기</v>
      </c>
      <c r="H370" s="53" t="str">
        <f t="shared" si="112"/>
        <v>간이(Simple)</v>
      </c>
      <c r="I370" s="62">
        <f t="shared" si="113"/>
        <v>715.56</v>
      </c>
      <c r="J370" s="53" t="str">
        <f t="shared" si="103"/>
        <v>WUS CORPORATION (BRCH USA)</v>
      </c>
      <c r="K370" s="55">
        <f t="shared" si="114"/>
        <v>1</v>
      </c>
      <c r="L370" s="54">
        <f t="shared" si="115"/>
        <v>3.2</v>
      </c>
      <c r="M370" s="54">
        <f t="shared" si="116"/>
        <v>2.7</v>
      </c>
      <c r="N370" s="54">
        <f t="shared" si="117"/>
        <v>3.2</v>
      </c>
      <c r="O370" s="54">
        <f t="shared" si="104"/>
        <v>3.5</v>
      </c>
      <c r="P370" s="55" t="str">
        <f t="shared" si="105"/>
        <v>516272837231</v>
      </c>
      <c r="Q370" s="70">
        <f t="shared" si="106"/>
        <v>12570</v>
      </c>
      <c r="R370" s="58">
        <v>0</v>
      </c>
      <c r="S370" s="57">
        <f t="shared" si="100"/>
        <v>0</v>
      </c>
      <c r="T370" s="58">
        <v>0</v>
      </c>
      <c r="U370" s="58">
        <f>(IF(VLOOKUP(VLOOKUP(AN370,MAPPING!$B$16:$D$21,2,1),MAPPING!$C$16:$E$21,2,0)=7000,0,VLOOKUP(VLOOKUP(AN370,MAPPING!$B$16:$D$21,2,1),MAPPING!$C$16:$E$21,2,0)))</f>
        <v>0</v>
      </c>
      <c r="V370" s="58">
        <f>(K370*VLOOKUP(N370/K370,MAPPING!$B$23:$D$30,3,10))</f>
        <v>500</v>
      </c>
      <c r="W370" s="58">
        <f t="shared" si="107"/>
        <v>0</v>
      </c>
      <c r="X370" s="58">
        <f t="shared" si="108"/>
        <v>13070</v>
      </c>
      <c r="Y370" s="116">
        <f>ROUND(SUM(Q370:W370)/INVOICE!$I$5,2)</f>
        <v>9.3800000000000008</v>
      </c>
      <c r="AA370" s="38" t="s">
        <v>3918</v>
      </c>
      <c r="AB370" s="38" t="s">
        <v>93</v>
      </c>
      <c r="AC370" s="38" t="s">
        <v>3919</v>
      </c>
      <c r="AD370" s="38" t="s">
        <v>4126</v>
      </c>
      <c r="AE370" s="38" t="s">
        <v>4127</v>
      </c>
      <c r="AF370" s="38" t="s">
        <v>4128</v>
      </c>
      <c r="AG370" s="38" t="s">
        <v>4129</v>
      </c>
      <c r="AH370" s="38" t="s">
        <v>61</v>
      </c>
      <c r="AI370" s="38">
        <v>1</v>
      </c>
      <c r="AJ370" s="38">
        <v>3.2</v>
      </c>
      <c r="AK370" s="38">
        <v>2.7</v>
      </c>
      <c r="AL370" s="38">
        <v>3.2</v>
      </c>
      <c r="AM370" s="38" t="s">
        <v>65</v>
      </c>
      <c r="AN370" s="38">
        <v>715.56</v>
      </c>
      <c r="AO370" s="38" t="s">
        <v>62</v>
      </c>
      <c r="AP370" s="38" t="s">
        <v>62</v>
      </c>
      <c r="AQ370" s="38" t="s">
        <v>62</v>
      </c>
      <c r="AR370" s="38" t="s">
        <v>62</v>
      </c>
      <c r="AS370" s="38" t="s">
        <v>62</v>
      </c>
      <c r="AT370" s="38" t="s">
        <v>2212</v>
      </c>
      <c r="AU370" s="38" t="s">
        <v>2591</v>
      </c>
      <c r="AV370" s="38" t="s">
        <v>2213</v>
      </c>
      <c r="AW370" s="38" t="s">
        <v>61</v>
      </c>
      <c r="AX370" s="38" t="s">
        <v>63</v>
      </c>
      <c r="AY370" s="39" t="s">
        <v>4130</v>
      </c>
      <c r="AZ370" s="38" t="s">
        <v>4131</v>
      </c>
      <c r="BA370" s="39" t="s">
        <v>4131</v>
      </c>
      <c r="BB370" s="38" t="s">
        <v>2434</v>
      </c>
      <c r="BC370" s="38" t="s">
        <v>197</v>
      </c>
      <c r="BD370" s="38" t="s">
        <v>94</v>
      </c>
      <c r="BE370" s="38" t="s">
        <v>407</v>
      </c>
      <c r="BF370" s="38" t="s">
        <v>64</v>
      </c>
      <c r="BG370" s="38" t="s">
        <v>61</v>
      </c>
      <c r="BH370" s="38" t="s">
        <v>648</v>
      </c>
    </row>
    <row r="371" spans="2:60" x14ac:dyDescent="0.3">
      <c r="B371" s="55">
        <f t="shared" si="101"/>
        <v>367</v>
      </c>
      <c r="C371" s="55" t="str">
        <f t="shared" si="102"/>
        <v>NRT</v>
      </c>
      <c r="D371" s="55" t="str">
        <f t="shared" si="99"/>
        <v>2025-09-12</v>
      </c>
      <c r="E371" s="55" t="str">
        <f t="shared" si="109"/>
        <v>82020038115</v>
      </c>
      <c r="F371" s="55" t="str">
        <f t="shared" si="110"/>
        <v>PJP022700809</v>
      </c>
      <c r="G371" s="53" t="str">
        <f t="shared" si="111"/>
        <v>민채유</v>
      </c>
      <c r="H371" s="53" t="str">
        <f t="shared" si="112"/>
        <v>목록(Manifest)</v>
      </c>
      <c r="I371" s="62">
        <f t="shared" si="113"/>
        <v>141.37</v>
      </c>
      <c r="J371" s="53" t="str">
        <f t="shared" si="103"/>
        <v>WUS CORPORATION (BRCH USA)</v>
      </c>
      <c r="K371" s="55">
        <f t="shared" si="114"/>
        <v>1</v>
      </c>
      <c r="L371" s="54">
        <f t="shared" si="115"/>
        <v>1</v>
      </c>
      <c r="M371" s="54">
        <f t="shared" si="116"/>
        <v>0.2</v>
      </c>
      <c r="N371" s="54">
        <f t="shared" si="117"/>
        <v>1</v>
      </c>
      <c r="O371" s="54">
        <f t="shared" si="104"/>
        <v>1</v>
      </c>
      <c r="P371" s="55" t="str">
        <f t="shared" si="105"/>
        <v>516272837220</v>
      </c>
      <c r="Q371" s="70">
        <f t="shared" si="106"/>
        <v>7520</v>
      </c>
      <c r="R371" s="58">
        <v>0</v>
      </c>
      <c r="S371" s="57">
        <f t="shared" si="100"/>
        <v>0</v>
      </c>
      <c r="T371" s="58">
        <v>0</v>
      </c>
      <c r="U371" s="58">
        <f>(IF(VLOOKUP(VLOOKUP(AN371,MAPPING!$B$16:$D$21,2,1),MAPPING!$C$16:$E$21,2,0)=7000,0,VLOOKUP(VLOOKUP(AN371,MAPPING!$B$16:$D$21,2,1),MAPPING!$C$16:$E$21,2,0)))</f>
        <v>0</v>
      </c>
      <c r="V371" s="58">
        <f>(K371*VLOOKUP(N371/K371,MAPPING!$B$23:$D$30,3,10))</f>
        <v>0</v>
      </c>
      <c r="W371" s="58">
        <f t="shared" si="107"/>
        <v>0</v>
      </c>
      <c r="X371" s="58">
        <f t="shared" si="108"/>
        <v>7520</v>
      </c>
      <c r="Y371" s="116">
        <f>ROUND(SUM(Q371:W371)/INVOICE!$I$5,2)</f>
        <v>5.39</v>
      </c>
      <c r="AA371" s="38" t="s">
        <v>3918</v>
      </c>
      <c r="AB371" s="38" t="s">
        <v>93</v>
      </c>
      <c r="AC371" s="38" t="s">
        <v>3919</v>
      </c>
      <c r="AD371" s="38" t="s">
        <v>4132</v>
      </c>
      <c r="AE371" s="38" t="s">
        <v>4133</v>
      </c>
      <c r="AF371" s="38" t="s">
        <v>4134</v>
      </c>
      <c r="AG371" s="38" t="s">
        <v>4135</v>
      </c>
      <c r="AH371" s="38" t="s">
        <v>61</v>
      </c>
      <c r="AI371" s="38">
        <v>1</v>
      </c>
      <c r="AJ371" s="38">
        <v>1</v>
      </c>
      <c r="AK371" s="38">
        <v>0.2</v>
      </c>
      <c r="AL371" s="38">
        <v>1</v>
      </c>
      <c r="AM371" s="38" t="s">
        <v>204</v>
      </c>
      <c r="AN371" s="38">
        <v>141.37</v>
      </c>
      <c r="AO371" s="38" t="s">
        <v>62</v>
      </c>
      <c r="AP371" s="38" t="s">
        <v>62</v>
      </c>
      <c r="AQ371" s="38" t="s">
        <v>62</v>
      </c>
      <c r="AR371" s="38" t="s">
        <v>62</v>
      </c>
      <c r="AS371" s="38" t="s">
        <v>62</v>
      </c>
      <c r="AT371" s="38" t="s">
        <v>2212</v>
      </c>
      <c r="AU371" s="38" t="s">
        <v>2591</v>
      </c>
      <c r="AV371" s="38" t="s">
        <v>2213</v>
      </c>
      <c r="AW371" s="38" t="s">
        <v>61</v>
      </c>
      <c r="AX371" s="38" t="s">
        <v>63</v>
      </c>
      <c r="AY371" s="39" t="s">
        <v>4136</v>
      </c>
      <c r="AZ371" s="38" t="s">
        <v>4137</v>
      </c>
      <c r="BA371" s="39" t="s">
        <v>4137</v>
      </c>
      <c r="BB371" s="38" t="s">
        <v>2434</v>
      </c>
      <c r="BC371" s="38" t="s">
        <v>197</v>
      </c>
      <c r="BD371" s="38" t="s">
        <v>94</v>
      </c>
      <c r="BE371" s="38" t="s">
        <v>407</v>
      </c>
      <c r="BF371" s="38" t="s">
        <v>64</v>
      </c>
      <c r="BG371" s="38" t="s">
        <v>61</v>
      </c>
      <c r="BH371" s="38" t="s">
        <v>648</v>
      </c>
    </row>
    <row r="372" spans="2:60" x14ac:dyDescent="0.3">
      <c r="B372" s="55">
        <f t="shared" si="101"/>
        <v>368</v>
      </c>
      <c r="C372" s="55" t="str">
        <f t="shared" si="102"/>
        <v>NRT</v>
      </c>
      <c r="D372" s="55" t="str">
        <f t="shared" si="99"/>
        <v>2025-09-12</v>
      </c>
      <c r="E372" s="55" t="str">
        <f t="shared" si="109"/>
        <v>82020038115</v>
      </c>
      <c r="F372" s="55" t="str">
        <f t="shared" si="110"/>
        <v>PJP022700808</v>
      </c>
      <c r="G372" s="53" t="str">
        <f t="shared" si="111"/>
        <v>박준우</v>
      </c>
      <c r="H372" s="53" t="str">
        <f t="shared" si="112"/>
        <v>목록(Manifest)</v>
      </c>
      <c r="I372" s="62">
        <f t="shared" si="113"/>
        <v>141.37</v>
      </c>
      <c r="J372" s="53" t="str">
        <f t="shared" si="103"/>
        <v>WUS CORPORATION (BRCH USA)</v>
      </c>
      <c r="K372" s="55">
        <f t="shared" si="114"/>
        <v>1</v>
      </c>
      <c r="L372" s="54">
        <f t="shared" si="115"/>
        <v>1</v>
      </c>
      <c r="M372" s="54">
        <f t="shared" si="116"/>
        <v>0.2</v>
      </c>
      <c r="N372" s="54">
        <f t="shared" si="117"/>
        <v>1</v>
      </c>
      <c r="O372" s="54">
        <f t="shared" si="104"/>
        <v>1</v>
      </c>
      <c r="P372" s="55" t="str">
        <f t="shared" si="105"/>
        <v>516272837216</v>
      </c>
      <c r="Q372" s="70">
        <f t="shared" si="106"/>
        <v>7520</v>
      </c>
      <c r="R372" s="58">
        <v>0</v>
      </c>
      <c r="S372" s="57">
        <f t="shared" si="100"/>
        <v>0</v>
      </c>
      <c r="T372" s="58">
        <v>0</v>
      </c>
      <c r="U372" s="58">
        <f>(IF(VLOOKUP(VLOOKUP(AN372,MAPPING!$B$16:$D$21,2,1),MAPPING!$C$16:$E$21,2,0)=7000,0,VLOOKUP(VLOOKUP(AN372,MAPPING!$B$16:$D$21,2,1),MAPPING!$C$16:$E$21,2,0)))</f>
        <v>0</v>
      </c>
      <c r="V372" s="58">
        <f>(K372*VLOOKUP(N372/K372,MAPPING!$B$23:$D$30,3,10))</f>
        <v>0</v>
      </c>
      <c r="W372" s="58">
        <f t="shared" si="107"/>
        <v>0</v>
      </c>
      <c r="X372" s="58">
        <f t="shared" si="108"/>
        <v>7520</v>
      </c>
      <c r="Y372" s="116">
        <f>ROUND(SUM(Q372:W372)/INVOICE!$I$5,2)</f>
        <v>5.39</v>
      </c>
      <c r="AA372" s="38" t="s">
        <v>3918</v>
      </c>
      <c r="AB372" s="38" t="s">
        <v>93</v>
      </c>
      <c r="AC372" s="38" t="s">
        <v>3919</v>
      </c>
      <c r="AD372" s="38" t="s">
        <v>4138</v>
      </c>
      <c r="AE372" s="38" t="s">
        <v>4139</v>
      </c>
      <c r="AF372" s="38" t="s">
        <v>4140</v>
      </c>
      <c r="AG372" s="38" t="s">
        <v>4141</v>
      </c>
      <c r="AH372" s="38" t="s">
        <v>61</v>
      </c>
      <c r="AI372" s="38">
        <v>1</v>
      </c>
      <c r="AJ372" s="38">
        <v>1</v>
      </c>
      <c r="AK372" s="38">
        <v>0.2</v>
      </c>
      <c r="AL372" s="38">
        <v>1</v>
      </c>
      <c r="AM372" s="38" t="s">
        <v>204</v>
      </c>
      <c r="AN372" s="38">
        <v>141.37</v>
      </c>
      <c r="AO372" s="38" t="s">
        <v>62</v>
      </c>
      <c r="AP372" s="38" t="s">
        <v>62</v>
      </c>
      <c r="AQ372" s="38" t="s">
        <v>62</v>
      </c>
      <c r="AR372" s="38" t="s">
        <v>62</v>
      </c>
      <c r="AS372" s="38" t="s">
        <v>62</v>
      </c>
      <c r="AT372" s="38" t="s">
        <v>2212</v>
      </c>
      <c r="AU372" s="38" t="s">
        <v>2591</v>
      </c>
      <c r="AV372" s="38" t="s">
        <v>2213</v>
      </c>
      <c r="AW372" s="38" t="s">
        <v>61</v>
      </c>
      <c r="AX372" s="38" t="s">
        <v>63</v>
      </c>
      <c r="AY372" s="39" t="s">
        <v>4142</v>
      </c>
      <c r="AZ372" s="38" t="s">
        <v>4143</v>
      </c>
      <c r="BA372" s="39" t="s">
        <v>4143</v>
      </c>
      <c r="BB372" s="38" t="s">
        <v>2434</v>
      </c>
      <c r="BC372" s="38" t="s">
        <v>197</v>
      </c>
      <c r="BD372" s="38" t="s">
        <v>94</v>
      </c>
      <c r="BE372" s="38" t="s">
        <v>407</v>
      </c>
      <c r="BF372" s="38" t="s">
        <v>64</v>
      </c>
      <c r="BG372" s="38" t="s">
        <v>61</v>
      </c>
      <c r="BH372" s="38" t="s">
        <v>648</v>
      </c>
    </row>
    <row r="373" spans="2:60" x14ac:dyDescent="0.3">
      <c r="B373" s="55">
        <f t="shared" si="101"/>
        <v>369</v>
      </c>
      <c r="C373" s="55" t="str">
        <f t="shared" si="102"/>
        <v>NRT</v>
      </c>
      <c r="D373" s="55" t="str">
        <f t="shared" si="99"/>
        <v>2025-09-12</v>
      </c>
      <c r="E373" s="55" t="str">
        <f t="shared" si="109"/>
        <v>82020038115</v>
      </c>
      <c r="F373" s="55" t="str">
        <f t="shared" si="110"/>
        <v>PJP022700807</v>
      </c>
      <c r="G373" s="53" t="str">
        <f t="shared" si="111"/>
        <v>백주흠</v>
      </c>
      <c r="H373" s="53" t="str">
        <f t="shared" si="112"/>
        <v>목록(Manifest)</v>
      </c>
      <c r="I373" s="62">
        <f t="shared" si="113"/>
        <v>141.37</v>
      </c>
      <c r="J373" s="53" t="str">
        <f t="shared" si="103"/>
        <v>WUS CORPORATION (BRCH USA)</v>
      </c>
      <c r="K373" s="55">
        <f t="shared" si="114"/>
        <v>1</v>
      </c>
      <c r="L373" s="54">
        <f t="shared" si="115"/>
        <v>0.8</v>
      </c>
      <c r="M373" s="54">
        <f t="shared" si="116"/>
        <v>1.5</v>
      </c>
      <c r="N373" s="54">
        <f t="shared" si="117"/>
        <v>1.5</v>
      </c>
      <c r="O373" s="54">
        <f t="shared" si="104"/>
        <v>1</v>
      </c>
      <c r="P373" s="55" t="str">
        <f t="shared" si="105"/>
        <v>516272837205</v>
      </c>
      <c r="Q373" s="70">
        <f t="shared" si="106"/>
        <v>7520</v>
      </c>
      <c r="R373" s="58">
        <v>0</v>
      </c>
      <c r="S373" s="57">
        <f t="shared" si="100"/>
        <v>0</v>
      </c>
      <c r="T373" s="58">
        <v>0</v>
      </c>
      <c r="U373" s="58">
        <f>(IF(VLOOKUP(VLOOKUP(AN373,MAPPING!$B$16:$D$21,2,1),MAPPING!$C$16:$E$21,2,0)=7000,0,VLOOKUP(VLOOKUP(AN373,MAPPING!$B$16:$D$21,2,1),MAPPING!$C$16:$E$21,2,0)))</f>
        <v>0</v>
      </c>
      <c r="V373" s="58">
        <f>(K373*VLOOKUP(N373/K373,MAPPING!$B$23:$D$30,3,10))</f>
        <v>0</v>
      </c>
      <c r="W373" s="58">
        <f t="shared" si="107"/>
        <v>0</v>
      </c>
      <c r="X373" s="58">
        <f t="shared" si="108"/>
        <v>7520</v>
      </c>
      <c r="Y373" s="116">
        <f>ROUND(SUM(Q373:W373)/INVOICE!$I$5,2)</f>
        <v>5.39</v>
      </c>
      <c r="AA373" s="38" t="s">
        <v>3918</v>
      </c>
      <c r="AB373" s="38" t="s">
        <v>93</v>
      </c>
      <c r="AC373" s="38" t="s">
        <v>3919</v>
      </c>
      <c r="AD373" s="38" t="s">
        <v>4144</v>
      </c>
      <c r="AE373" s="38" t="s">
        <v>4145</v>
      </c>
      <c r="AF373" s="38" t="s">
        <v>4146</v>
      </c>
      <c r="AG373" s="38" t="s">
        <v>4147</v>
      </c>
      <c r="AH373" s="38" t="s">
        <v>61</v>
      </c>
      <c r="AI373" s="38">
        <v>1</v>
      </c>
      <c r="AJ373" s="38">
        <v>0.8</v>
      </c>
      <c r="AK373" s="38">
        <v>1.5</v>
      </c>
      <c r="AL373" s="38">
        <v>1.5</v>
      </c>
      <c r="AM373" s="38" t="s">
        <v>204</v>
      </c>
      <c r="AN373" s="38">
        <v>141.37</v>
      </c>
      <c r="AO373" s="38" t="s">
        <v>62</v>
      </c>
      <c r="AP373" s="38" t="s">
        <v>62</v>
      </c>
      <c r="AQ373" s="38" t="s">
        <v>62</v>
      </c>
      <c r="AR373" s="38" t="s">
        <v>62</v>
      </c>
      <c r="AS373" s="38" t="s">
        <v>62</v>
      </c>
      <c r="AT373" s="38" t="s">
        <v>2212</v>
      </c>
      <c r="AU373" s="38" t="s">
        <v>2591</v>
      </c>
      <c r="AV373" s="38" t="s">
        <v>2213</v>
      </c>
      <c r="AW373" s="38" t="s">
        <v>61</v>
      </c>
      <c r="AX373" s="38" t="s">
        <v>63</v>
      </c>
      <c r="AY373" s="39" t="s">
        <v>4148</v>
      </c>
      <c r="AZ373" s="38" t="s">
        <v>4149</v>
      </c>
      <c r="BA373" s="39" t="s">
        <v>4149</v>
      </c>
      <c r="BB373" s="38" t="s">
        <v>2434</v>
      </c>
      <c r="BC373" s="38" t="s">
        <v>197</v>
      </c>
      <c r="BD373" s="38" t="s">
        <v>94</v>
      </c>
      <c r="BE373" s="38" t="s">
        <v>407</v>
      </c>
      <c r="BF373" s="38" t="s">
        <v>64</v>
      </c>
      <c r="BG373" s="38" t="s">
        <v>61</v>
      </c>
      <c r="BH373" s="38" t="s">
        <v>648</v>
      </c>
    </row>
    <row r="374" spans="2:60" x14ac:dyDescent="0.3">
      <c r="B374" s="55">
        <f t="shared" si="101"/>
        <v>370</v>
      </c>
      <c r="C374" s="55" t="str">
        <f t="shared" si="102"/>
        <v>NRT</v>
      </c>
      <c r="D374" s="55" t="str">
        <f t="shared" si="99"/>
        <v>2025-09-12</v>
      </c>
      <c r="E374" s="55" t="str">
        <f t="shared" si="109"/>
        <v>82020038115</v>
      </c>
      <c r="F374" s="55" t="str">
        <f t="shared" si="110"/>
        <v>PJP022700806</v>
      </c>
      <c r="G374" s="53" t="str">
        <f t="shared" si="111"/>
        <v>손성민</v>
      </c>
      <c r="H374" s="53" t="str">
        <f t="shared" si="112"/>
        <v>간이(Simple)</v>
      </c>
      <c r="I374" s="62">
        <f t="shared" si="113"/>
        <v>715.56</v>
      </c>
      <c r="J374" s="53" t="str">
        <f t="shared" si="103"/>
        <v>WUS CORPORATION (BRCH USA)</v>
      </c>
      <c r="K374" s="55">
        <f t="shared" si="114"/>
        <v>1</v>
      </c>
      <c r="L374" s="54">
        <f t="shared" si="115"/>
        <v>3</v>
      </c>
      <c r="M374" s="54">
        <f t="shared" si="116"/>
        <v>0.2</v>
      </c>
      <c r="N374" s="54">
        <f t="shared" si="117"/>
        <v>3</v>
      </c>
      <c r="O374" s="54">
        <f t="shared" si="104"/>
        <v>3</v>
      </c>
      <c r="P374" s="55" t="str">
        <f t="shared" si="105"/>
        <v>516272837194</v>
      </c>
      <c r="Q374" s="70">
        <f t="shared" si="106"/>
        <v>11560</v>
      </c>
      <c r="R374" s="58">
        <v>0</v>
      </c>
      <c r="S374" s="57">
        <f t="shared" si="100"/>
        <v>0</v>
      </c>
      <c r="T374" s="58">
        <v>0</v>
      </c>
      <c r="U374" s="58">
        <f>(IF(VLOOKUP(VLOOKUP(AN374,MAPPING!$B$16:$D$21,2,1),MAPPING!$C$16:$E$21,2,0)=7000,0,VLOOKUP(VLOOKUP(AN374,MAPPING!$B$16:$D$21,2,1),MAPPING!$C$16:$E$21,2,0)))</f>
        <v>0</v>
      </c>
      <c r="V374" s="58">
        <f>(K374*VLOOKUP(N374/K374,MAPPING!$B$23:$D$30,3,10))</f>
        <v>500</v>
      </c>
      <c r="W374" s="58">
        <f t="shared" si="107"/>
        <v>0</v>
      </c>
      <c r="X374" s="58">
        <f t="shared" si="108"/>
        <v>12060</v>
      </c>
      <c r="Y374" s="116">
        <f>ROUND(SUM(Q374:W374)/INVOICE!$I$5,2)</f>
        <v>8.65</v>
      </c>
      <c r="AA374" s="38" t="s">
        <v>3918</v>
      </c>
      <c r="AB374" s="38" t="s">
        <v>93</v>
      </c>
      <c r="AC374" s="38" t="s">
        <v>3919</v>
      </c>
      <c r="AD374" s="38" t="s">
        <v>4150</v>
      </c>
      <c r="AE374" s="38" t="s">
        <v>4151</v>
      </c>
      <c r="AF374" s="38" t="s">
        <v>4152</v>
      </c>
      <c r="AG374" s="38" t="s">
        <v>4153</v>
      </c>
      <c r="AH374" s="38" t="s">
        <v>61</v>
      </c>
      <c r="AI374" s="38">
        <v>1</v>
      </c>
      <c r="AJ374" s="38">
        <v>3</v>
      </c>
      <c r="AK374" s="38">
        <v>0.2</v>
      </c>
      <c r="AL374" s="38">
        <v>3</v>
      </c>
      <c r="AM374" s="38" t="s">
        <v>65</v>
      </c>
      <c r="AN374" s="38">
        <v>715.56</v>
      </c>
      <c r="AO374" s="38" t="s">
        <v>62</v>
      </c>
      <c r="AP374" s="38" t="s">
        <v>62</v>
      </c>
      <c r="AQ374" s="38" t="s">
        <v>62</v>
      </c>
      <c r="AR374" s="38" t="s">
        <v>62</v>
      </c>
      <c r="AS374" s="38" t="s">
        <v>62</v>
      </c>
      <c r="AT374" s="38" t="s">
        <v>2212</v>
      </c>
      <c r="AU374" s="38" t="s">
        <v>2591</v>
      </c>
      <c r="AV374" s="38" t="s">
        <v>2213</v>
      </c>
      <c r="AW374" s="38" t="s">
        <v>61</v>
      </c>
      <c r="AX374" s="38" t="s">
        <v>63</v>
      </c>
      <c r="AY374" s="39" t="s">
        <v>4154</v>
      </c>
      <c r="AZ374" s="38" t="s">
        <v>4155</v>
      </c>
      <c r="BA374" s="39" t="s">
        <v>4155</v>
      </c>
      <c r="BB374" s="38" t="s">
        <v>2434</v>
      </c>
      <c r="BC374" s="38" t="s">
        <v>197</v>
      </c>
      <c r="BD374" s="38" t="s">
        <v>94</v>
      </c>
      <c r="BE374" s="38" t="s">
        <v>407</v>
      </c>
      <c r="BF374" s="38" t="s">
        <v>64</v>
      </c>
      <c r="BG374" s="38" t="s">
        <v>61</v>
      </c>
      <c r="BH374" s="38" t="s">
        <v>648</v>
      </c>
    </row>
    <row r="375" spans="2:60" x14ac:dyDescent="0.3">
      <c r="B375" s="55">
        <f t="shared" si="101"/>
        <v>371</v>
      </c>
      <c r="C375" s="55" t="str">
        <f t="shared" si="102"/>
        <v>NRT</v>
      </c>
      <c r="D375" s="55" t="str">
        <f t="shared" si="99"/>
        <v>2025-09-12</v>
      </c>
      <c r="E375" s="55" t="str">
        <f t="shared" si="109"/>
        <v>82020038115</v>
      </c>
      <c r="F375" s="55" t="str">
        <f t="shared" si="110"/>
        <v>PJP022700805</v>
      </c>
      <c r="G375" s="53" t="str">
        <f t="shared" si="111"/>
        <v>김유호</v>
      </c>
      <c r="H375" s="53" t="str">
        <f t="shared" si="112"/>
        <v>간이(Simple)</v>
      </c>
      <c r="I375" s="62">
        <f t="shared" si="113"/>
        <v>715.56</v>
      </c>
      <c r="J375" s="53" t="str">
        <f t="shared" si="103"/>
        <v>WUS CORPORATION (BRCH USA)</v>
      </c>
      <c r="K375" s="55">
        <f t="shared" si="114"/>
        <v>1</v>
      </c>
      <c r="L375" s="54">
        <f t="shared" si="115"/>
        <v>3</v>
      </c>
      <c r="M375" s="54">
        <f t="shared" si="116"/>
        <v>0.2</v>
      </c>
      <c r="N375" s="54">
        <f t="shared" si="117"/>
        <v>3</v>
      </c>
      <c r="O375" s="54">
        <f t="shared" si="104"/>
        <v>3</v>
      </c>
      <c r="P375" s="55" t="str">
        <f t="shared" si="105"/>
        <v>516272837183</v>
      </c>
      <c r="Q375" s="70">
        <f t="shared" si="106"/>
        <v>11560</v>
      </c>
      <c r="R375" s="58">
        <v>0</v>
      </c>
      <c r="S375" s="57">
        <f t="shared" si="100"/>
        <v>0</v>
      </c>
      <c r="T375" s="58">
        <v>0</v>
      </c>
      <c r="U375" s="58">
        <f>(IF(VLOOKUP(VLOOKUP(AN375,MAPPING!$B$16:$D$21,2,1),MAPPING!$C$16:$E$21,2,0)=7000,0,VLOOKUP(VLOOKUP(AN375,MAPPING!$B$16:$D$21,2,1),MAPPING!$C$16:$E$21,2,0)))</f>
        <v>0</v>
      </c>
      <c r="V375" s="58">
        <f>(K375*VLOOKUP(N375/K375,MAPPING!$B$23:$D$30,3,10))</f>
        <v>500</v>
      </c>
      <c r="W375" s="58">
        <f t="shared" si="107"/>
        <v>0</v>
      </c>
      <c r="X375" s="58">
        <f t="shared" si="108"/>
        <v>12060</v>
      </c>
      <c r="Y375" s="116">
        <f>ROUND(SUM(Q375:W375)/INVOICE!$I$5,2)</f>
        <v>8.65</v>
      </c>
      <c r="AA375" s="38" t="s">
        <v>3918</v>
      </c>
      <c r="AB375" s="38" t="s">
        <v>93</v>
      </c>
      <c r="AC375" s="38" t="s">
        <v>3919</v>
      </c>
      <c r="AD375" s="38" t="s">
        <v>4156</v>
      </c>
      <c r="AE375" s="38" t="s">
        <v>4157</v>
      </c>
      <c r="AF375" s="38" t="s">
        <v>4158</v>
      </c>
      <c r="AG375" s="38" t="s">
        <v>4159</v>
      </c>
      <c r="AH375" s="38" t="s">
        <v>61</v>
      </c>
      <c r="AI375" s="38">
        <v>1</v>
      </c>
      <c r="AJ375" s="38">
        <v>3</v>
      </c>
      <c r="AK375" s="38">
        <v>0.2</v>
      </c>
      <c r="AL375" s="38">
        <v>3</v>
      </c>
      <c r="AM375" s="38" t="s">
        <v>65</v>
      </c>
      <c r="AN375" s="38">
        <v>715.56</v>
      </c>
      <c r="AO375" s="38" t="s">
        <v>62</v>
      </c>
      <c r="AP375" s="38" t="s">
        <v>62</v>
      </c>
      <c r="AQ375" s="38" t="s">
        <v>62</v>
      </c>
      <c r="AR375" s="38" t="s">
        <v>62</v>
      </c>
      <c r="AS375" s="38" t="s">
        <v>62</v>
      </c>
      <c r="AT375" s="38" t="s">
        <v>2212</v>
      </c>
      <c r="AU375" s="38" t="s">
        <v>2591</v>
      </c>
      <c r="AV375" s="38" t="s">
        <v>2213</v>
      </c>
      <c r="AW375" s="38" t="s">
        <v>61</v>
      </c>
      <c r="AX375" s="38" t="s">
        <v>63</v>
      </c>
      <c r="AY375" s="39" t="s">
        <v>4160</v>
      </c>
      <c r="AZ375" s="38" t="s">
        <v>4161</v>
      </c>
      <c r="BA375" s="39" t="s">
        <v>4161</v>
      </c>
      <c r="BB375" s="38" t="s">
        <v>2434</v>
      </c>
      <c r="BC375" s="38" t="s">
        <v>197</v>
      </c>
      <c r="BD375" s="38" t="s">
        <v>94</v>
      </c>
      <c r="BE375" s="38" t="s">
        <v>407</v>
      </c>
      <c r="BF375" s="38" t="s">
        <v>64</v>
      </c>
      <c r="BG375" s="38" t="s">
        <v>61</v>
      </c>
      <c r="BH375" s="38" t="s">
        <v>648</v>
      </c>
    </row>
    <row r="376" spans="2:60" x14ac:dyDescent="0.3">
      <c r="B376" s="55">
        <f t="shared" si="101"/>
        <v>372</v>
      </c>
      <c r="C376" s="55" t="str">
        <f t="shared" si="102"/>
        <v>NRT</v>
      </c>
      <c r="D376" s="55" t="str">
        <f t="shared" si="99"/>
        <v>2025-09-12</v>
      </c>
      <c r="E376" s="55" t="str">
        <f t="shared" si="109"/>
        <v>82020038115</v>
      </c>
      <c r="F376" s="55" t="str">
        <f t="shared" si="110"/>
        <v>PJP022700804</v>
      </c>
      <c r="G376" s="53" t="str">
        <f t="shared" si="111"/>
        <v>신우람</v>
      </c>
      <c r="H376" s="53" t="str">
        <f t="shared" si="112"/>
        <v>목록(Manifest)</v>
      </c>
      <c r="I376" s="62">
        <f t="shared" si="113"/>
        <v>141.37</v>
      </c>
      <c r="J376" s="53" t="str">
        <f t="shared" si="103"/>
        <v>WUS CORPORATION (BRCH USA)</v>
      </c>
      <c r="K376" s="55">
        <f t="shared" si="114"/>
        <v>1</v>
      </c>
      <c r="L376" s="54">
        <f t="shared" si="115"/>
        <v>1</v>
      </c>
      <c r="M376" s="54">
        <f t="shared" si="116"/>
        <v>0.2</v>
      </c>
      <c r="N376" s="54">
        <f t="shared" si="117"/>
        <v>1</v>
      </c>
      <c r="O376" s="54">
        <f t="shared" si="104"/>
        <v>1</v>
      </c>
      <c r="P376" s="55" t="str">
        <f t="shared" si="105"/>
        <v>516272837172</v>
      </c>
      <c r="Q376" s="70">
        <f t="shared" si="106"/>
        <v>7520</v>
      </c>
      <c r="R376" s="58">
        <v>0</v>
      </c>
      <c r="S376" s="57">
        <f t="shared" si="100"/>
        <v>0</v>
      </c>
      <c r="T376" s="58">
        <v>0</v>
      </c>
      <c r="U376" s="58">
        <f>(IF(VLOOKUP(VLOOKUP(AN376,MAPPING!$B$16:$D$21,2,1),MAPPING!$C$16:$E$21,2,0)=7000,0,VLOOKUP(VLOOKUP(AN376,MAPPING!$B$16:$D$21,2,1),MAPPING!$C$16:$E$21,2,0)))</f>
        <v>0</v>
      </c>
      <c r="V376" s="58">
        <f>(K376*VLOOKUP(N376/K376,MAPPING!$B$23:$D$30,3,10))</f>
        <v>0</v>
      </c>
      <c r="W376" s="58">
        <f t="shared" si="107"/>
        <v>0</v>
      </c>
      <c r="X376" s="58">
        <f t="shared" si="108"/>
        <v>7520</v>
      </c>
      <c r="Y376" s="116">
        <f>ROUND(SUM(Q376:W376)/INVOICE!$I$5,2)</f>
        <v>5.39</v>
      </c>
      <c r="AA376" s="38" t="s">
        <v>3918</v>
      </c>
      <c r="AB376" s="38" t="s">
        <v>93</v>
      </c>
      <c r="AC376" s="38" t="s">
        <v>3919</v>
      </c>
      <c r="AD376" s="38" t="s">
        <v>4162</v>
      </c>
      <c r="AE376" s="38" t="s">
        <v>4163</v>
      </c>
      <c r="AF376" s="38" t="s">
        <v>4164</v>
      </c>
      <c r="AG376" s="38" t="s">
        <v>4165</v>
      </c>
      <c r="AH376" s="38" t="s">
        <v>61</v>
      </c>
      <c r="AI376" s="38">
        <v>1</v>
      </c>
      <c r="AJ376" s="38">
        <v>1</v>
      </c>
      <c r="AK376" s="38">
        <v>0.2</v>
      </c>
      <c r="AL376" s="38">
        <v>1</v>
      </c>
      <c r="AM376" s="38" t="s">
        <v>204</v>
      </c>
      <c r="AN376" s="38">
        <v>141.37</v>
      </c>
      <c r="AO376" s="38" t="s">
        <v>62</v>
      </c>
      <c r="AP376" s="38" t="s">
        <v>62</v>
      </c>
      <c r="AQ376" s="38" t="s">
        <v>62</v>
      </c>
      <c r="AR376" s="38" t="s">
        <v>62</v>
      </c>
      <c r="AS376" s="38" t="s">
        <v>62</v>
      </c>
      <c r="AT376" s="38" t="s">
        <v>2212</v>
      </c>
      <c r="AU376" s="38" t="s">
        <v>2591</v>
      </c>
      <c r="AV376" s="38" t="s">
        <v>2213</v>
      </c>
      <c r="AW376" s="38" t="s">
        <v>61</v>
      </c>
      <c r="AX376" s="38" t="s">
        <v>63</v>
      </c>
      <c r="AY376" s="39" t="s">
        <v>4166</v>
      </c>
      <c r="AZ376" s="38" t="s">
        <v>4167</v>
      </c>
      <c r="BA376" s="39" t="s">
        <v>4167</v>
      </c>
      <c r="BB376" s="38" t="s">
        <v>2434</v>
      </c>
      <c r="BC376" s="38" t="s">
        <v>197</v>
      </c>
      <c r="BD376" s="38" t="s">
        <v>94</v>
      </c>
      <c r="BE376" s="38" t="s">
        <v>407</v>
      </c>
      <c r="BF376" s="38" t="s">
        <v>64</v>
      </c>
      <c r="BG376" s="38" t="s">
        <v>61</v>
      </c>
      <c r="BH376" s="38" t="s">
        <v>648</v>
      </c>
    </row>
    <row r="377" spans="2:60" x14ac:dyDescent="0.3">
      <c r="B377" s="55">
        <f t="shared" si="101"/>
        <v>373</v>
      </c>
      <c r="C377" s="55" t="str">
        <f t="shared" si="102"/>
        <v>NRT</v>
      </c>
      <c r="D377" s="55" t="str">
        <f t="shared" si="99"/>
        <v>2025-09-12</v>
      </c>
      <c r="E377" s="55" t="str">
        <f t="shared" si="109"/>
        <v>82020038115</v>
      </c>
      <c r="F377" s="55" t="str">
        <f t="shared" si="110"/>
        <v>PJP022700803</v>
      </c>
      <c r="G377" s="53" t="str">
        <f t="shared" si="111"/>
        <v>윤해인</v>
      </c>
      <c r="H377" s="53" t="str">
        <f t="shared" si="112"/>
        <v>간이(Simple)</v>
      </c>
      <c r="I377" s="62">
        <f t="shared" si="113"/>
        <v>715.56</v>
      </c>
      <c r="J377" s="53" t="str">
        <f t="shared" si="103"/>
        <v>WUS CORPORATION (BRCH USA)</v>
      </c>
      <c r="K377" s="55">
        <f t="shared" si="114"/>
        <v>1</v>
      </c>
      <c r="L377" s="54">
        <f t="shared" si="115"/>
        <v>3</v>
      </c>
      <c r="M377" s="54">
        <f t="shared" si="116"/>
        <v>0.2</v>
      </c>
      <c r="N377" s="54">
        <f t="shared" si="117"/>
        <v>3</v>
      </c>
      <c r="O377" s="54">
        <f t="shared" si="104"/>
        <v>3</v>
      </c>
      <c r="P377" s="55" t="str">
        <f t="shared" si="105"/>
        <v>516272837161</v>
      </c>
      <c r="Q377" s="70">
        <f t="shared" si="106"/>
        <v>11560</v>
      </c>
      <c r="R377" s="58">
        <v>0</v>
      </c>
      <c r="S377" s="57">
        <f t="shared" si="100"/>
        <v>0</v>
      </c>
      <c r="T377" s="58">
        <v>0</v>
      </c>
      <c r="U377" s="58">
        <f>(IF(VLOOKUP(VLOOKUP(AN377,MAPPING!$B$16:$D$21,2,1),MAPPING!$C$16:$E$21,2,0)=7000,0,VLOOKUP(VLOOKUP(AN377,MAPPING!$B$16:$D$21,2,1),MAPPING!$C$16:$E$21,2,0)))</f>
        <v>0</v>
      </c>
      <c r="V377" s="58">
        <f>(K377*VLOOKUP(N377/K377,MAPPING!$B$23:$D$30,3,10))</f>
        <v>500</v>
      </c>
      <c r="W377" s="58">
        <f t="shared" si="107"/>
        <v>0</v>
      </c>
      <c r="X377" s="58">
        <f t="shared" si="108"/>
        <v>12060</v>
      </c>
      <c r="Y377" s="116">
        <f>ROUND(SUM(Q377:W377)/INVOICE!$I$5,2)</f>
        <v>8.65</v>
      </c>
      <c r="AA377" s="38" t="s">
        <v>3918</v>
      </c>
      <c r="AB377" s="38" t="s">
        <v>93</v>
      </c>
      <c r="AC377" s="38" t="s">
        <v>3919</v>
      </c>
      <c r="AD377" s="38" t="s">
        <v>4168</v>
      </c>
      <c r="AE377" s="38" t="s">
        <v>4169</v>
      </c>
      <c r="AF377" s="38" t="s">
        <v>4170</v>
      </c>
      <c r="AG377" s="38" t="s">
        <v>244</v>
      </c>
      <c r="AH377" s="38" t="s">
        <v>61</v>
      </c>
      <c r="AI377" s="38">
        <v>1</v>
      </c>
      <c r="AJ377" s="38">
        <v>3</v>
      </c>
      <c r="AK377" s="38">
        <v>0.2</v>
      </c>
      <c r="AL377" s="38">
        <v>3</v>
      </c>
      <c r="AM377" s="38" t="s">
        <v>65</v>
      </c>
      <c r="AN377" s="38">
        <v>715.56</v>
      </c>
      <c r="AO377" s="38" t="s">
        <v>62</v>
      </c>
      <c r="AP377" s="38" t="s">
        <v>62</v>
      </c>
      <c r="AQ377" s="38" t="s">
        <v>62</v>
      </c>
      <c r="AR377" s="38" t="s">
        <v>62</v>
      </c>
      <c r="AS377" s="38" t="s">
        <v>62</v>
      </c>
      <c r="AT377" s="38" t="s">
        <v>2212</v>
      </c>
      <c r="AU377" s="38" t="s">
        <v>2591</v>
      </c>
      <c r="AV377" s="38" t="s">
        <v>2213</v>
      </c>
      <c r="AW377" s="38" t="s">
        <v>61</v>
      </c>
      <c r="AX377" s="38" t="s">
        <v>63</v>
      </c>
      <c r="AY377" s="39" t="s">
        <v>4171</v>
      </c>
      <c r="AZ377" s="38" t="s">
        <v>4172</v>
      </c>
      <c r="BA377" s="39" t="s">
        <v>4172</v>
      </c>
      <c r="BB377" s="38" t="s">
        <v>2434</v>
      </c>
      <c r="BC377" s="38" t="s">
        <v>197</v>
      </c>
      <c r="BD377" s="38" t="s">
        <v>94</v>
      </c>
      <c r="BE377" s="38" t="s">
        <v>407</v>
      </c>
      <c r="BF377" s="38" t="s">
        <v>64</v>
      </c>
      <c r="BG377" s="38" t="s">
        <v>61</v>
      </c>
      <c r="BH377" s="38" t="s">
        <v>648</v>
      </c>
    </row>
    <row r="378" spans="2:60" x14ac:dyDescent="0.3">
      <c r="B378" s="55">
        <f t="shared" si="101"/>
        <v>374</v>
      </c>
      <c r="C378" s="55" t="str">
        <f t="shared" si="102"/>
        <v>NRT</v>
      </c>
      <c r="D378" s="55" t="str">
        <f t="shared" si="99"/>
        <v>2025-09-12</v>
      </c>
      <c r="E378" s="55" t="str">
        <f t="shared" si="109"/>
        <v>82020038115</v>
      </c>
      <c r="F378" s="55" t="str">
        <f t="shared" si="110"/>
        <v>PJP022700802</v>
      </c>
      <c r="G378" s="53" t="str">
        <f t="shared" si="111"/>
        <v>박철수</v>
      </c>
      <c r="H378" s="53" t="str">
        <f t="shared" si="112"/>
        <v>간이(Simple)</v>
      </c>
      <c r="I378" s="62">
        <f t="shared" si="113"/>
        <v>715.56</v>
      </c>
      <c r="J378" s="53" t="str">
        <f t="shared" si="103"/>
        <v>WUS CORPORATION (BRCH USA)</v>
      </c>
      <c r="K378" s="55">
        <f t="shared" si="114"/>
        <v>1</v>
      </c>
      <c r="L378" s="54">
        <f t="shared" si="115"/>
        <v>3.25</v>
      </c>
      <c r="M378" s="54">
        <f t="shared" si="116"/>
        <v>2.6</v>
      </c>
      <c r="N378" s="54">
        <f t="shared" si="117"/>
        <v>3.3</v>
      </c>
      <c r="O378" s="54">
        <f t="shared" si="104"/>
        <v>3.5</v>
      </c>
      <c r="P378" s="55" t="str">
        <f t="shared" si="105"/>
        <v>516272837150</v>
      </c>
      <c r="Q378" s="70">
        <f t="shared" si="106"/>
        <v>12570</v>
      </c>
      <c r="R378" s="58">
        <v>0</v>
      </c>
      <c r="S378" s="57">
        <f t="shared" si="100"/>
        <v>0</v>
      </c>
      <c r="T378" s="58">
        <v>0</v>
      </c>
      <c r="U378" s="58">
        <f>(IF(VLOOKUP(VLOOKUP(AN378,MAPPING!$B$16:$D$21,2,1),MAPPING!$C$16:$E$21,2,0)=7000,0,VLOOKUP(VLOOKUP(AN378,MAPPING!$B$16:$D$21,2,1),MAPPING!$C$16:$E$21,2,0)))</f>
        <v>0</v>
      </c>
      <c r="V378" s="58">
        <f>(K378*VLOOKUP(N378/K378,MAPPING!$B$23:$D$30,3,10))</f>
        <v>500</v>
      </c>
      <c r="W378" s="58">
        <f t="shared" si="107"/>
        <v>0</v>
      </c>
      <c r="X378" s="58">
        <f t="shared" si="108"/>
        <v>13070</v>
      </c>
      <c r="Y378" s="116">
        <f>ROUND(SUM(Q378:W378)/INVOICE!$I$5,2)</f>
        <v>9.3800000000000008</v>
      </c>
      <c r="AA378" s="38" t="s">
        <v>3918</v>
      </c>
      <c r="AB378" s="38" t="s">
        <v>93</v>
      </c>
      <c r="AC378" s="38" t="s">
        <v>3919</v>
      </c>
      <c r="AD378" s="38" t="s">
        <v>4173</v>
      </c>
      <c r="AE378" s="38" t="s">
        <v>4174</v>
      </c>
      <c r="AF378" s="38" t="s">
        <v>4175</v>
      </c>
      <c r="AG378" s="38" t="s">
        <v>4176</v>
      </c>
      <c r="AH378" s="38" t="s">
        <v>61</v>
      </c>
      <c r="AI378" s="38">
        <v>1</v>
      </c>
      <c r="AJ378" s="38">
        <v>3.25</v>
      </c>
      <c r="AK378" s="38">
        <v>2.6</v>
      </c>
      <c r="AL378" s="38">
        <v>3.3</v>
      </c>
      <c r="AM378" s="38" t="s">
        <v>65</v>
      </c>
      <c r="AN378" s="38">
        <v>715.56</v>
      </c>
      <c r="AO378" s="38" t="s">
        <v>62</v>
      </c>
      <c r="AP378" s="38" t="s">
        <v>62</v>
      </c>
      <c r="AQ378" s="38" t="s">
        <v>62</v>
      </c>
      <c r="AR378" s="38" t="s">
        <v>62</v>
      </c>
      <c r="AS378" s="38" t="s">
        <v>62</v>
      </c>
      <c r="AT378" s="38" t="s">
        <v>2212</v>
      </c>
      <c r="AU378" s="38" t="s">
        <v>2591</v>
      </c>
      <c r="AV378" s="38" t="s">
        <v>2213</v>
      </c>
      <c r="AW378" s="38" t="s">
        <v>61</v>
      </c>
      <c r="AX378" s="38" t="s">
        <v>63</v>
      </c>
      <c r="AY378" s="39" t="s">
        <v>4177</v>
      </c>
      <c r="AZ378" s="38" t="s">
        <v>4178</v>
      </c>
      <c r="BA378" s="39" t="s">
        <v>4178</v>
      </c>
      <c r="BB378" s="38" t="s">
        <v>2434</v>
      </c>
      <c r="BC378" s="38" t="s">
        <v>197</v>
      </c>
      <c r="BD378" s="38" t="s">
        <v>94</v>
      </c>
      <c r="BE378" s="38" t="s">
        <v>407</v>
      </c>
      <c r="BF378" s="38" t="s">
        <v>64</v>
      </c>
      <c r="BG378" s="38" t="s">
        <v>61</v>
      </c>
      <c r="BH378" s="38" t="s">
        <v>648</v>
      </c>
    </row>
    <row r="379" spans="2:60" x14ac:dyDescent="0.3">
      <c r="B379" s="55">
        <f t="shared" si="101"/>
        <v>375</v>
      </c>
      <c r="C379" s="55" t="str">
        <f t="shared" si="102"/>
        <v>NRT</v>
      </c>
      <c r="D379" s="55" t="str">
        <f t="shared" si="99"/>
        <v>2025-09-12</v>
      </c>
      <c r="E379" s="55" t="str">
        <f t="shared" si="109"/>
        <v>82020038115</v>
      </c>
      <c r="F379" s="55" t="str">
        <f t="shared" si="110"/>
        <v>PJP022700801</v>
      </c>
      <c r="G379" s="53" t="str">
        <f t="shared" si="111"/>
        <v>김광모</v>
      </c>
      <c r="H379" s="53" t="str">
        <f t="shared" si="112"/>
        <v>간이(Simple)</v>
      </c>
      <c r="I379" s="62">
        <f t="shared" si="113"/>
        <v>715.56</v>
      </c>
      <c r="J379" s="53" t="str">
        <f t="shared" si="103"/>
        <v>WUS CORPORATION (BRCH USA)</v>
      </c>
      <c r="K379" s="55">
        <f t="shared" si="114"/>
        <v>1</v>
      </c>
      <c r="L379" s="54">
        <f t="shared" si="115"/>
        <v>3.4</v>
      </c>
      <c r="M379" s="54">
        <f t="shared" si="116"/>
        <v>3.4</v>
      </c>
      <c r="N379" s="54">
        <f t="shared" si="117"/>
        <v>3.4</v>
      </c>
      <c r="O379" s="54">
        <f t="shared" si="104"/>
        <v>3.5</v>
      </c>
      <c r="P379" s="55" t="str">
        <f t="shared" si="105"/>
        <v>516272837146</v>
      </c>
      <c r="Q379" s="70">
        <f t="shared" si="106"/>
        <v>12570</v>
      </c>
      <c r="R379" s="58">
        <v>0</v>
      </c>
      <c r="S379" s="57">
        <f t="shared" si="100"/>
        <v>0</v>
      </c>
      <c r="T379" s="58">
        <v>0</v>
      </c>
      <c r="U379" s="58">
        <f>(IF(VLOOKUP(VLOOKUP(AN379,MAPPING!$B$16:$D$21,2,1),MAPPING!$C$16:$E$21,2,0)=7000,0,VLOOKUP(VLOOKUP(AN379,MAPPING!$B$16:$D$21,2,1),MAPPING!$C$16:$E$21,2,0)))</f>
        <v>0</v>
      </c>
      <c r="V379" s="58">
        <f>(K379*VLOOKUP(N379/K379,MAPPING!$B$23:$D$30,3,10))</f>
        <v>500</v>
      </c>
      <c r="W379" s="58">
        <f t="shared" si="107"/>
        <v>0</v>
      </c>
      <c r="X379" s="58">
        <f t="shared" si="108"/>
        <v>13070</v>
      </c>
      <c r="Y379" s="116">
        <f>ROUND(SUM(Q379:W379)/INVOICE!$I$5,2)</f>
        <v>9.3800000000000008</v>
      </c>
      <c r="AA379" s="38" t="s">
        <v>3918</v>
      </c>
      <c r="AB379" s="38" t="s">
        <v>93</v>
      </c>
      <c r="AC379" s="38" t="s">
        <v>3919</v>
      </c>
      <c r="AD379" s="38" t="s">
        <v>4179</v>
      </c>
      <c r="AE379" s="38" t="s">
        <v>4180</v>
      </c>
      <c r="AF379" s="38" t="s">
        <v>4181</v>
      </c>
      <c r="AG379" s="38" t="s">
        <v>4182</v>
      </c>
      <c r="AH379" s="38" t="s">
        <v>61</v>
      </c>
      <c r="AI379" s="38">
        <v>1</v>
      </c>
      <c r="AJ379" s="38">
        <v>3.4</v>
      </c>
      <c r="AK379" s="38">
        <v>3.4</v>
      </c>
      <c r="AL379" s="38">
        <v>3.4</v>
      </c>
      <c r="AM379" s="38" t="s">
        <v>65</v>
      </c>
      <c r="AN379" s="38">
        <v>715.56</v>
      </c>
      <c r="AO379" s="38" t="s">
        <v>62</v>
      </c>
      <c r="AP379" s="38" t="s">
        <v>62</v>
      </c>
      <c r="AQ379" s="38" t="s">
        <v>62</v>
      </c>
      <c r="AR379" s="38" t="s">
        <v>62</v>
      </c>
      <c r="AS379" s="38" t="s">
        <v>62</v>
      </c>
      <c r="AT379" s="38" t="s">
        <v>2212</v>
      </c>
      <c r="AU379" s="38" t="s">
        <v>2591</v>
      </c>
      <c r="AV379" s="38" t="s">
        <v>2213</v>
      </c>
      <c r="AW379" s="38" t="s">
        <v>61</v>
      </c>
      <c r="AX379" s="38" t="s">
        <v>63</v>
      </c>
      <c r="AY379" s="39" t="s">
        <v>4183</v>
      </c>
      <c r="AZ379" s="38" t="s">
        <v>4184</v>
      </c>
      <c r="BA379" s="39" t="s">
        <v>4184</v>
      </c>
      <c r="BB379" s="38" t="s">
        <v>2434</v>
      </c>
      <c r="BC379" s="38" t="s">
        <v>197</v>
      </c>
      <c r="BD379" s="38" t="s">
        <v>94</v>
      </c>
      <c r="BE379" s="38" t="s">
        <v>407</v>
      </c>
      <c r="BF379" s="38" t="s">
        <v>64</v>
      </c>
      <c r="BG379" s="38" t="s">
        <v>61</v>
      </c>
      <c r="BH379" s="38" t="s">
        <v>648</v>
      </c>
    </row>
    <row r="380" spans="2:60" x14ac:dyDescent="0.3">
      <c r="B380" s="55">
        <f t="shared" si="101"/>
        <v>376</v>
      </c>
      <c r="C380" s="55" t="str">
        <f t="shared" si="102"/>
        <v>NRT</v>
      </c>
      <c r="D380" s="55" t="str">
        <f t="shared" si="99"/>
        <v>2025-09-12</v>
      </c>
      <c r="E380" s="55" t="str">
        <f t="shared" si="109"/>
        <v>82020038115</v>
      </c>
      <c r="F380" s="55" t="str">
        <f t="shared" si="110"/>
        <v>PJP022700858</v>
      </c>
      <c r="G380" s="53" t="str">
        <f t="shared" si="111"/>
        <v>이재우</v>
      </c>
      <c r="H380" s="53" t="str">
        <f t="shared" si="112"/>
        <v>간이(Simple)</v>
      </c>
      <c r="I380" s="62">
        <f t="shared" si="113"/>
        <v>478.38</v>
      </c>
      <c r="J380" s="53" t="str">
        <f t="shared" si="103"/>
        <v>WUS CORPORATION (BRCH USA)</v>
      </c>
      <c r="K380" s="55">
        <f t="shared" si="114"/>
        <v>1</v>
      </c>
      <c r="L380" s="54">
        <f t="shared" si="115"/>
        <v>3</v>
      </c>
      <c r="M380" s="54">
        <f t="shared" si="116"/>
        <v>0.2</v>
      </c>
      <c r="N380" s="54">
        <f t="shared" si="117"/>
        <v>3</v>
      </c>
      <c r="O380" s="54">
        <f t="shared" si="104"/>
        <v>3</v>
      </c>
      <c r="P380" s="55" t="str">
        <f t="shared" si="105"/>
        <v>516272837732</v>
      </c>
      <c r="Q380" s="70">
        <f t="shared" si="106"/>
        <v>11560</v>
      </c>
      <c r="R380" s="58">
        <v>0</v>
      </c>
      <c r="S380" s="57">
        <f t="shared" si="100"/>
        <v>0</v>
      </c>
      <c r="T380" s="58">
        <v>0</v>
      </c>
      <c r="U380" s="58">
        <f>(IF(VLOOKUP(VLOOKUP(AN380,MAPPING!$B$16:$D$21,2,1),MAPPING!$C$16:$E$21,2,0)=7000,0,VLOOKUP(VLOOKUP(AN380,MAPPING!$B$16:$D$21,2,1),MAPPING!$C$16:$E$21,2,0)))</f>
        <v>0</v>
      </c>
      <c r="V380" s="58">
        <f>(K380*VLOOKUP(N380/K380,MAPPING!$B$23:$D$30,3,10))</f>
        <v>500</v>
      </c>
      <c r="W380" s="58">
        <f t="shared" si="107"/>
        <v>0</v>
      </c>
      <c r="X380" s="58">
        <f t="shared" si="108"/>
        <v>12060</v>
      </c>
      <c r="Y380" s="116">
        <f>ROUND(SUM(Q380:W380)/INVOICE!$I$5,2)</f>
        <v>8.65</v>
      </c>
      <c r="AA380" s="38" t="s">
        <v>3918</v>
      </c>
      <c r="AB380" s="38" t="s">
        <v>93</v>
      </c>
      <c r="AC380" s="38" t="s">
        <v>3919</v>
      </c>
      <c r="AD380" s="38" t="s">
        <v>4185</v>
      </c>
      <c r="AE380" s="38" t="s">
        <v>4186</v>
      </c>
      <c r="AF380" s="38" t="s">
        <v>4187</v>
      </c>
      <c r="AG380" s="38" t="s">
        <v>4188</v>
      </c>
      <c r="AH380" s="38" t="s">
        <v>61</v>
      </c>
      <c r="AI380" s="38">
        <v>1</v>
      </c>
      <c r="AJ380" s="38">
        <v>3</v>
      </c>
      <c r="AK380" s="38">
        <v>0.2</v>
      </c>
      <c r="AL380" s="38">
        <v>3</v>
      </c>
      <c r="AM380" s="38" t="s">
        <v>65</v>
      </c>
      <c r="AN380" s="38">
        <v>478.38</v>
      </c>
      <c r="AO380" s="38" t="s">
        <v>62</v>
      </c>
      <c r="AP380" s="38" t="s">
        <v>62</v>
      </c>
      <c r="AQ380" s="38" t="s">
        <v>62</v>
      </c>
      <c r="AR380" s="38" t="s">
        <v>62</v>
      </c>
      <c r="AS380" s="38" t="s">
        <v>62</v>
      </c>
      <c r="AT380" s="38" t="s">
        <v>2212</v>
      </c>
      <c r="AU380" s="38" t="s">
        <v>2591</v>
      </c>
      <c r="AV380" s="38" t="s">
        <v>2213</v>
      </c>
      <c r="AW380" s="38" t="s">
        <v>61</v>
      </c>
      <c r="AX380" s="38" t="s">
        <v>63</v>
      </c>
      <c r="AY380" s="39" t="s">
        <v>4189</v>
      </c>
      <c r="AZ380" s="38" t="s">
        <v>4190</v>
      </c>
      <c r="BA380" s="39" t="s">
        <v>4190</v>
      </c>
      <c r="BB380" s="38" t="s">
        <v>2434</v>
      </c>
      <c r="BC380" s="38" t="s">
        <v>197</v>
      </c>
      <c r="BD380" s="38" t="s">
        <v>94</v>
      </c>
      <c r="BE380" s="38" t="s">
        <v>407</v>
      </c>
      <c r="BF380" s="38" t="s">
        <v>64</v>
      </c>
      <c r="BG380" s="38" t="s">
        <v>61</v>
      </c>
      <c r="BH380" s="38" t="s">
        <v>648</v>
      </c>
    </row>
    <row r="381" spans="2:60" x14ac:dyDescent="0.3">
      <c r="B381" s="55">
        <f t="shared" si="101"/>
        <v>377</v>
      </c>
      <c r="C381" s="55" t="str">
        <f t="shared" si="102"/>
        <v>NRT</v>
      </c>
      <c r="D381" s="55" t="str">
        <f t="shared" si="99"/>
        <v>2025-09-12</v>
      </c>
      <c r="E381" s="55" t="str">
        <f t="shared" si="109"/>
        <v>82020038115</v>
      </c>
      <c r="F381" s="55" t="str">
        <f t="shared" si="110"/>
        <v>PJP022700715</v>
      </c>
      <c r="G381" s="53" t="str">
        <f t="shared" si="111"/>
        <v>이명옥</v>
      </c>
      <c r="H381" s="53" t="str">
        <f t="shared" si="112"/>
        <v>목록(Manifest)</v>
      </c>
      <c r="I381" s="62">
        <f t="shared" si="113"/>
        <v>37.909999999999997</v>
      </c>
      <c r="J381" s="53" t="str">
        <f t="shared" si="103"/>
        <v>KNEX (BRCH USA)</v>
      </c>
      <c r="K381" s="55">
        <f t="shared" si="114"/>
        <v>1</v>
      </c>
      <c r="L381" s="54">
        <f t="shared" si="115"/>
        <v>0.75</v>
      </c>
      <c r="M381" s="54">
        <f t="shared" si="116"/>
        <v>2.4</v>
      </c>
      <c r="N381" s="54">
        <f t="shared" si="117"/>
        <v>2.4</v>
      </c>
      <c r="O381" s="54">
        <f t="shared" si="104"/>
        <v>1</v>
      </c>
      <c r="P381" s="55" t="str">
        <f t="shared" si="105"/>
        <v>516272836225</v>
      </c>
      <c r="Q381" s="70">
        <f t="shared" si="106"/>
        <v>7520</v>
      </c>
      <c r="R381" s="58">
        <v>0</v>
      </c>
      <c r="S381" s="57">
        <f t="shared" si="100"/>
        <v>0</v>
      </c>
      <c r="T381" s="58">
        <v>0</v>
      </c>
      <c r="U381" s="58">
        <f>(IF(VLOOKUP(VLOOKUP(AN381,MAPPING!$B$16:$D$21,2,1),MAPPING!$C$16:$E$21,2,0)=7000,0,VLOOKUP(VLOOKUP(AN381,MAPPING!$B$16:$D$21,2,1),MAPPING!$C$16:$E$21,2,0)))</f>
        <v>0</v>
      </c>
      <c r="V381" s="58">
        <f>(K381*VLOOKUP(N381/K381,MAPPING!$B$23:$D$30,3,10))</f>
        <v>500</v>
      </c>
      <c r="W381" s="58">
        <f t="shared" si="107"/>
        <v>0</v>
      </c>
      <c r="X381" s="58">
        <f t="shared" si="108"/>
        <v>8020</v>
      </c>
      <c r="Y381" s="116">
        <f>ROUND(SUM(Q381:W381)/INVOICE!$I$5,2)</f>
        <v>5.75</v>
      </c>
      <c r="AA381" s="38" t="s">
        <v>3918</v>
      </c>
      <c r="AB381" s="38" t="s">
        <v>93</v>
      </c>
      <c r="AC381" s="38" t="s">
        <v>3919</v>
      </c>
      <c r="AD381" s="38" t="s">
        <v>4191</v>
      </c>
      <c r="AE381" s="38" t="s">
        <v>4192</v>
      </c>
      <c r="AF381" s="38" t="s">
        <v>4193</v>
      </c>
      <c r="AG381" s="38" t="s">
        <v>4194</v>
      </c>
      <c r="AH381" s="38" t="s">
        <v>61</v>
      </c>
      <c r="AI381" s="38">
        <v>1</v>
      </c>
      <c r="AJ381" s="38">
        <v>0.75</v>
      </c>
      <c r="AK381" s="38">
        <v>2.4</v>
      </c>
      <c r="AL381" s="38">
        <v>2.4</v>
      </c>
      <c r="AM381" s="38" t="s">
        <v>204</v>
      </c>
      <c r="AN381" s="38">
        <v>37.909999999999997</v>
      </c>
      <c r="AO381" s="38" t="s">
        <v>62</v>
      </c>
      <c r="AP381" s="38" t="s">
        <v>62</v>
      </c>
      <c r="AQ381" s="38" t="s">
        <v>62</v>
      </c>
      <c r="AR381" s="38" t="s">
        <v>62</v>
      </c>
      <c r="AS381" s="38" t="s">
        <v>62</v>
      </c>
      <c r="AT381" s="38" t="s">
        <v>1946</v>
      </c>
      <c r="AU381" s="38" t="s">
        <v>2943</v>
      </c>
      <c r="AV381" s="38" t="s">
        <v>412</v>
      </c>
      <c r="AW381" s="38" t="s">
        <v>61</v>
      </c>
      <c r="AX381" s="38" t="s">
        <v>63</v>
      </c>
      <c r="AY381" s="39" t="s">
        <v>4195</v>
      </c>
      <c r="AZ381" s="38" t="s">
        <v>4196</v>
      </c>
      <c r="BA381" s="39" t="s">
        <v>4196</v>
      </c>
      <c r="BB381" s="38" t="s">
        <v>2434</v>
      </c>
      <c r="BC381" s="38" t="s">
        <v>197</v>
      </c>
      <c r="BD381" s="38" t="s">
        <v>94</v>
      </c>
      <c r="BE381" s="38" t="s">
        <v>407</v>
      </c>
      <c r="BF381" s="38" t="s">
        <v>64</v>
      </c>
      <c r="BG381" s="38" t="s">
        <v>61</v>
      </c>
      <c r="BH381" s="38" t="s">
        <v>648</v>
      </c>
    </row>
    <row r="382" spans="2:60" x14ac:dyDescent="0.3">
      <c r="B382" s="55">
        <f t="shared" si="101"/>
        <v>378</v>
      </c>
      <c r="C382" s="55" t="str">
        <f t="shared" si="102"/>
        <v>NRT</v>
      </c>
      <c r="D382" s="55" t="str">
        <f t="shared" si="99"/>
        <v>2025-09-12</v>
      </c>
      <c r="E382" s="55" t="str">
        <f t="shared" si="109"/>
        <v>82020038115</v>
      </c>
      <c r="F382" s="55" t="str">
        <f t="shared" si="110"/>
        <v>PJP022700475</v>
      </c>
      <c r="G382" s="53" t="str">
        <f t="shared" si="111"/>
        <v>김예린</v>
      </c>
      <c r="H382" s="53" t="str">
        <f t="shared" si="112"/>
        <v>목록(Manifest)</v>
      </c>
      <c r="I382" s="62">
        <f t="shared" si="113"/>
        <v>116.89</v>
      </c>
      <c r="J382" s="53" t="str">
        <f t="shared" si="103"/>
        <v>KNEX (BRCH USA)</v>
      </c>
      <c r="K382" s="55">
        <f t="shared" si="114"/>
        <v>1</v>
      </c>
      <c r="L382" s="54">
        <f t="shared" si="115"/>
        <v>0.35</v>
      </c>
      <c r="M382" s="54">
        <f t="shared" si="116"/>
        <v>0.8</v>
      </c>
      <c r="N382" s="54">
        <f t="shared" si="117"/>
        <v>0.8</v>
      </c>
      <c r="O382" s="54">
        <f t="shared" si="104"/>
        <v>0.5</v>
      </c>
      <c r="P382" s="55" t="str">
        <f t="shared" si="105"/>
        <v>516272834324</v>
      </c>
      <c r="Q382" s="70">
        <f t="shared" si="106"/>
        <v>6510</v>
      </c>
      <c r="R382" s="58">
        <v>0</v>
      </c>
      <c r="S382" s="57">
        <f t="shared" si="100"/>
        <v>0</v>
      </c>
      <c r="T382" s="58">
        <v>0</v>
      </c>
      <c r="U382" s="58">
        <f>(IF(VLOOKUP(VLOOKUP(AN382,MAPPING!$B$16:$D$21,2,1),MAPPING!$C$16:$E$21,2,0)=7000,0,VLOOKUP(VLOOKUP(AN382,MAPPING!$B$16:$D$21,2,1),MAPPING!$C$16:$E$21,2,0)))</f>
        <v>0</v>
      </c>
      <c r="V382" s="58">
        <f>(K382*VLOOKUP(N382/K382,MAPPING!$B$23:$D$30,3,10))</f>
        <v>0</v>
      </c>
      <c r="W382" s="58">
        <f t="shared" si="107"/>
        <v>0</v>
      </c>
      <c r="X382" s="58">
        <f t="shared" si="108"/>
        <v>6510</v>
      </c>
      <c r="Y382" s="116">
        <f>ROUND(SUM(Q382:W382)/INVOICE!$I$5,2)</f>
        <v>4.67</v>
      </c>
      <c r="AA382" s="38" t="s">
        <v>3918</v>
      </c>
      <c r="AB382" s="38" t="s">
        <v>93</v>
      </c>
      <c r="AC382" s="38" t="s">
        <v>3919</v>
      </c>
      <c r="AD382" s="38" t="s">
        <v>4197</v>
      </c>
      <c r="AE382" s="38" t="s">
        <v>4198</v>
      </c>
      <c r="AF382" s="38" t="s">
        <v>4199</v>
      </c>
      <c r="AG382" s="38" t="s">
        <v>4200</v>
      </c>
      <c r="AH382" s="38" t="s">
        <v>61</v>
      </c>
      <c r="AI382" s="38">
        <v>1</v>
      </c>
      <c r="AJ382" s="38">
        <v>0.35</v>
      </c>
      <c r="AK382" s="38">
        <v>0.8</v>
      </c>
      <c r="AL382" s="38">
        <v>0.8</v>
      </c>
      <c r="AM382" s="38" t="s">
        <v>204</v>
      </c>
      <c r="AN382" s="38">
        <v>116.89</v>
      </c>
      <c r="AO382" s="38" t="s">
        <v>62</v>
      </c>
      <c r="AP382" s="38" t="s">
        <v>62</v>
      </c>
      <c r="AQ382" s="38" t="s">
        <v>62</v>
      </c>
      <c r="AR382" s="38" t="s">
        <v>62</v>
      </c>
      <c r="AS382" s="38" t="s">
        <v>62</v>
      </c>
      <c r="AT382" s="38" t="s">
        <v>1946</v>
      </c>
      <c r="AU382" s="38" t="s">
        <v>2943</v>
      </c>
      <c r="AV382" s="38" t="s">
        <v>4201</v>
      </c>
      <c r="AW382" s="38" t="s">
        <v>61</v>
      </c>
      <c r="AX382" s="38" t="s">
        <v>63</v>
      </c>
      <c r="AY382" s="39" t="s">
        <v>4202</v>
      </c>
      <c r="AZ382" s="38" t="s">
        <v>4203</v>
      </c>
      <c r="BA382" s="39" t="s">
        <v>4203</v>
      </c>
      <c r="BB382" s="38" t="s">
        <v>2434</v>
      </c>
      <c r="BC382" s="38" t="s">
        <v>197</v>
      </c>
      <c r="BD382" s="38" t="s">
        <v>94</v>
      </c>
      <c r="BE382" s="38" t="s">
        <v>407</v>
      </c>
      <c r="BF382" s="38" t="s">
        <v>64</v>
      </c>
      <c r="BG382" s="38" t="s">
        <v>61</v>
      </c>
      <c r="BH382" s="38" t="s">
        <v>648</v>
      </c>
    </row>
    <row r="383" spans="2:60" x14ac:dyDescent="0.3">
      <c r="B383" s="55">
        <f t="shared" si="101"/>
        <v>379</v>
      </c>
      <c r="C383" s="55" t="str">
        <f t="shared" si="102"/>
        <v>NRT</v>
      </c>
      <c r="D383" s="55" t="str">
        <f t="shared" si="99"/>
        <v>2025-09-12</v>
      </c>
      <c r="E383" s="55" t="str">
        <f t="shared" si="109"/>
        <v>82020038115</v>
      </c>
      <c r="F383" s="55" t="str">
        <f t="shared" si="110"/>
        <v>PJP029496372</v>
      </c>
      <c r="G383" s="53" t="str">
        <f t="shared" si="111"/>
        <v>이재길</v>
      </c>
      <c r="H383" s="53" t="str">
        <f t="shared" si="112"/>
        <v>목록(Manifest)</v>
      </c>
      <c r="I383" s="62">
        <f t="shared" si="113"/>
        <v>137.35</v>
      </c>
      <c r="J383" s="53" t="str">
        <f t="shared" si="103"/>
        <v>BRCH USA_JAVIS</v>
      </c>
      <c r="K383" s="55">
        <f t="shared" si="114"/>
        <v>1</v>
      </c>
      <c r="L383" s="54">
        <f t="shared" si="115"/>
        <v>0.4</v>
      </c>
      <c r="M383" s="54">
        <f t="shared" si="116"/>
        <v>0.5</v>
      </c>
      <c r="N383" s="54">
        <f t="shared" si="117"/>
        <v>0.5</v>
      </c>
      <c r="O383" s="54">
        <f t="shared" si="104"/>
        <v>0.5</v>
      </c>
      <c r="P383" s="55" t="str">
        <f t="shared" si="105"/>
        <v>516284382180</v>
      </c>
      <c r="Q383" s="70">
        <f t="shared" si="106"/>
        <v>6510</v>
      </c>
      <c r="R383" s="58">
        <v>0</v>
      </c>
      <c r="S383" s="57">
        <f t="shared" si="100"/>
        <v>0</v>
      </c>
      <c r="T383" s="58">
        <v>0</v>
      </c>
      <c r="U383" s="58">
        <f>(IF(VLOOKUP(VLOOKUP(AN383,MAPPING!$B$16:$D$21,2,1),MAPPING!$C$16:$E$21,2,0)=7000,0,VLOOKUP(VLOOKUP(AN383,MAPPING!$B$16:$D$21,2,1),MAPPING!$C$16:$E$21,2,0)))</f>
        <v>0</v>
      </c>
      <c r="V383" s="58">
        <f>(K383*VLOOKUP(N383/K383,MAPPING!$B$23:$D$30,3,10))</f>
        <v>0</v>
      </c>
      <c r="W383" s="58">
        <f t="shared" si="107"/>
        <v>0</v>
      </c>
      <c r="X383" s="58">
        <f t="shared" si="108"/>
        <v>6510</v>
      </c>
      <c r="Y383" s="116">
        <f>ROUND(SUM(Q383:W383)/INVOICE!$I$5,2)</f>
        <v>4.67</v>
      </c>
      <c r="AA383" s="38" t="s">
        <v>3918</v>
      </c>
      <c r="AB383" s="38" t="s">
        <v>93</v>
      </c>
      <c r="AC383" s="38" t="s">
        <v>3919</v>
      </c>
      <c r="AD383" s="38" t="s">
        <v>4204</v>
      </c>
      <c r="AE383" s="38" t="s">
        <v>4205</v>
      </c>
      <c r="AF383" s="38" t="s">
        <v>4206</v>
      </c>
      <c r="AG383" s="38" t="s">
        <v>4207</v>
      </c>
      <c r="AH383" s="38" t="s">
        <v>61</v>
      </c>
      <c r="AI383" s="38">
        <v>1</v>
      </c>
      <c r="AJ383" s="38">
        <v>0.4</v>
      </c>
      <c r="AK383" s="38">
        <v>0.5</v>
      </c>
      <c r="AL383" s="38">
        <v>0.5</v>
      </c>
      <c r="AM383" s="38" t="s">
        <v>204</v>
      </c>
      <c r="AN383" s="38">
        <v>137.35</v>
      </c>
      <c r="AO383" s="38" t="s">
        <v>62</v>
      </c>
      <c r="AP383" s="38" t="s">
        <v>62</v>
      </c>
      <c r="AQ383" s="38" t="s">
        <v>62</v>
      </c>
      <c r="AR383" s="38" t="s">
        <v>62</v>
      </c>
      <c r="AS383" s="38" t="s">
        <v>62</v>
      </c>
      <c r="AT383" s="38" t="s">
        <v>1973</v>
      </c>
      <c r="AU383" s="38" t="s">
        <v>2604</v>
      </c>
      <c r="AV383" s="38" t="s">
        <v>3890</v>
      </c>
      <c r="AW383" s="38" t="s">
        <v>61</v>
      </c>
      <c r="AX383" s="38" t="s">
        <v>63</v>
      </c>
      <c r="AY383" s="39" t="s">
        <v>4208</v>
      </c>
      <c r="AZ383" s="38" t="s">
        <v>4209</v>
      </c>
      <c r="BA383" s="39" t="s">
        <v>4209</v>
      </c>
      <c r="BB383" s="38" t="s">
        <v>2434</v>
      </c>
      <c r="BC383" s="38" t="s">
        <v>197</v>
      </c>
      <c r="BD383" s="38" t="s">
        <v>94</v>
      </c>
      <c r="BE383" s="38" t="s">
        <v>1978</v>
      </c>
      <c r="BF383" s="38" t="s">
        <v>64</v>
      </c>
      <c r="BG383" s="38" t="s">
        <v>61</v>
      </c>
      <c r="BH383" s="38" t="s">
        <v>648</v>
      </c>
    </row>
    <row r="384" spans="2:60" x14ac:dyDescent="0.3">
      <c r="B384" s="55">
        <f t="shared" si="101"/>
        <v>380</v>
      </c>
      <c r="C384" s="55" t="str">
        <f t="shared" si="102"/>
        <v>NRT</v>
      </c>
      <c r="D384" s="55" t="str">
        <f t="shared" si="99"/>
        <v>2025-09-12</v>
      </c>
      <c r="E384" s="55" t="str">
        <f t="shared" si="109"/>
        <v>82020038115</v>
      </c>
      <c r="F384" s="55" t="str">
        <f t="shared" si="110"/>
        <v>PJP029496240</v>
      </c>
      <c r="G384" s="53" t="str">
        <f t="shared" si="111"/>
        <v>김윤선</v>
      </c>
      <c r="H384" s="53" t="str">
        <f t="shared" si="112"/>
        <v>목록(Manifest)</v>
      </c>
      <c r="I384" s="62">
        <f t="shared" si="113"/>
        <v>11.06</v>
      </c>
      <c r="J384" s="53" t="str">
        <f t="shared" si="103"/>
        <v>BRCH USA_JAVIS</v>
      </c>
      <c r="K384" s="55">
        <f t="shared" si="114"/>
        <v>1</v>
      </c>
      <c r="L384" s="54">
        <f t="shared" si="115"/>
        <v>0.15</v>
      </c>
      <c r="M384" s="54">
        <f t="shared" si="116"/>
        <v>0.5</v>
      </c>
      <c r="N384" s="54">
        <f t="shared" si="117"/>
        <v>0.5</v>
      </c>
      <c r="O384" s="54">
        <f t="shared" si="104"/>
        <v>0.5</v>
      </c>
      <c r="P384" s="55" t="str">
        <f t="shared" si="105"/>
        <v>516284380861</v>
      </c>
      <c r="Q384" s="70">
        <f t="shared" si="106"/>
        <v>6510</v>
      </c>
      <c r="R384" s="58">
        <v>0</v>
      </c>
      <c r="S384" s="57">
        <f t="shared" si="100"/>
        <v>0</v>
      </c>
      <c r="T384" s="58">
        <v>0</v>
      </c>
      <c r="U384" s="58">
        <f>(IF(VLOOKUP(VLOOKUP(AN384,MAPPING!$B$16:$D$21,2,1),MAPPING!$C$16:$E$21,2,0)=7000,0,VLOOKUP(VLOOKUP(AN384,MAPPING!$B$16:$D$21,2,1),MAPPING!$C$16:$E$21,2,0)))</f>
        <v>0</v>
      </c>
      <c r="V384" s="58">
        <f>(K384*VLOOKUP(N384/K384,MAPPING!$B$23:$D$30,3,10))</f>
        <v>0</v>
      </c>
      <c r="W384" s="58">
        <f t="shared" si="107"/>
        <v>0</v>
      </c>
      <c r="X384" s="58">
        <f t="shared" si="108"/>
        <v>6510</v>
      </c>
      <c r="Y384" s="116">
        <f>ROUND(SUM(Q384:W384)/INVOICE!$I$5,2)</f>
        <v>4.67</v>
      </c>
      <c r="AA384" s="38" t="s">
        <v>3918</v>
      </c>
      <c r="AB384" s="38" t="s">
        <v>93</v>
      </c>
      <c r="AC384" s="38" t="s">
        <v>3919</v>
      </c>
      <c r="AD384" s="38" t="s">
        <v>4210</v>
      </c>
      <c r="AE384" s="38" t="s">
        <v>4211</v>
      </c>
      <c r="AF384" s="38" t="s">
        <v>4212</v>
      </c>
      <c r="AG384" s="38" t="s">
        <v>4213</v>
      </c>
      <c r="AH384" s="38" t="s">
        <v>61</v>
      </c>
      <c r="AI384" s="38">
        <v>1</v>
      </c>
      <c r="AJ384" s="38">
        <v>0.15</v>
      </c>
      <c r="AK384" s="38">
        <v>0.5</v>
      </c>
      <c r="AL384" s="38">
        <v>0.5</v>
      </c>
      <c r="AM384" s="38" t="s">
        <v>204</v>
      </c>
      <c r="AN384" s="38">
        <v>11.06</v>
      </c>
      <c r="AO384" s="38" t="s">
        <v>62</v>
      </c>
      <c r="AP384" s="38" t="s">
        <v>62</v>
      </c>
      <c r="AQ384" s="38" t="s">
        <v>62</v>
      </c>
      <c r="AR384" s="38" t="s">
        <v>62</v>
      </c>
      <c r="AS384" s="38" t="s">
        <v>62</v>
      </c>
      <c r="AT384" s="38" t="s">
        <v>1973</v>
      </c>
      <c r="AU384" s="38" t="s">
        <v>2604</v>
      </c>
      <c r="AV384" s="38" t="s">
        <v>3909</v>
      </c>
      <c r="AW384" s="38" t="s">
        <v>61</v>
      </c>
      <c r="AX384" s="38" t="s">
        <v>63</v>
      </c>
      <c r="AY384" s="39" t="s">
        <v>4214</v>
      </c>
      <c r="AZ384" s="38" t="s">
        <v>4215</v>
      </c>
      <c r="BA384" s="39" t="s">
        <v>4215</v>
      </c>
      <c r="BB384" s="38" t="s">
        <v>2434</v>
      </c>
      <c r="BC384" s="38" t="s">
        <v>197</v>
      </c>
      <c r="BD384" s="38" t="s">
        <v>94</v>
      </c>
      <c r="BE384" s="38" t="s">
        <v>1978</v>
      </c>
      <c r="BF384" s="38" t="s">
        <v>64</v>
      </c>
      <c r="BG384" s="38" t="s">
        <v>61</v>
      </c>
      <c r="BH384" s="38" t="s">
        <v>648</v>
      </c>
    </row>
    <row r="385" spans="2:60" x14ac:dyDescent="0.3">
      <c r="B385" s="55">
        <f t="shared" si="101"/>
        <v>381</v>
      </c>
      <c r="C385" s="55" t="str">
        <f t="shared" si="102"/>
        <v>NRT</v>
      </c>
      <c r="D385" s="55" t="str">
        <f t="shared" si="99"/>
        <v>2025-09-12</v>
      </c>
      <c r="E385" s="55" t="str">
        <f t="shared" si="109"/>
        <v>82020038115</v>
      </c>
      <c r="F385" s="55" t="str">
        <f t="shared" si="110"/>
        <v>PJP029496289</v>
      </c>
      <c r="G385" s="53" t="str">
        <f t="shared" si="111"/>
        <v>조태숙</v>
      </c>
      <c r="H385" s="53" t="str">
        <f t="shared" si="112"/>
        <v>목록(Manifest)</v>
      </c>
      <c r="I385" s="62">
        <f t="shared" si="113"/>
        <v>66.33</v>
      </c>
      <c r="J385" s="53" t="str">
        <f t="shared" si="103"/>
        <v>BRCH USA_JAVIS</v>
      </c>
      <c r="K385" s="55">
        <f t="shared" si="114"/>
        <v>1</v>
      </c>
      <c r="L385" s="54">
        <f t="shared" si="115"/>
        <v>0.3</v>
      </c>
      <c r="M385" s="54">
        <f t="shared" si="116"/>
        <v>1.1000000000000001</v>
      </c>
      <c r="N385" s="54">
        <f t="shared" si="117"/>
        <v>1.1000000000000001</v>
      </c>
      <c r="O385" s="54">
        <f t="shared" si="104"/>
        <v>0.5</v>
      </c>
      <c r="P385" s="55" t="str">
        <f t="shared" si="105"/>
        <v>516284381351</v>
      </c>
      <c r="Q385" s="70">
        <f t="shared" si="106"/>
        <v>6510</v>
      </c>
      <c r="R385" s="58">
        <v>0</v>
      </c>
      <c r="S385" s="57">
        <f t="shared" si="100"/>
        <v>0</v>
      </c>
      <c r="T385" s="58">
        <v>0</v>
      </c>
      <c r="U385" s="58">
        <f>(IF(VLOOKUP(VLOOKUP(AN385,MAPPING!$B$16:$D$21,2,1),MAPPING!$C$16:$E$21,2,0)=7000,0,VLOOKUP(VLOOKUP(AN385,MAPPING!$B$16:$D$21,2,1),MAPPING!$C$16:$E$21,2,0)))</f>
        <v>0</v>
      </c>
      <c r="V385" s="58">
        <f>(K385*VLOOKUP(N385/K385,MAPPING!$B$23:$D$30,3,10))</f>
        <v>0</v>
      </c>
      <c r="W385" s="58">
        <f t="shared" si="107"/>
        <v>0</v>
      </c>
      <c r="X385" s="58">
        <f t="shared" si="108"/>
        <v>6510</v>
      </c>
      <c r="Y385" s="116">
        <f>ROUND(SUM(Q385:W385)/INVOICE!$I$5,2)</f>
        <v>4.67</v>
      </c>
      <c r="AA385" s="38" t="s">
        <v>3918</v>
      </c>
      <c r="AB385" s="38" t="s">
        <v>93</v>
      </c>
      <c r="AC385" s="38" t="s">
        <v>3919</v>
      </c>
      <c r="AD385" s="38" t="s">
        <v>4216</v>
      </c>
      <c r="AE385" s="38" t="s">
        <v>4217</v>
      </c>
      <c r="AF385" s="38" t="s">
        <v>4218</v>
      </c>
      <c r="AG385" s="38" t="s">
        <v>4219</v>
      </c>
      <c r="AH385" s="38" t="s">
        <v>61</v>
      </c>
      <c r="AI385" s="38">
        <v>1</v>
      </c>
      <c r="AJ385" s="38">
        <v>0.3</v>
      </c>
      <c r="AK385" s="38">
        <v>1.1000000000000001</v>
      </c>
      <c r="AL385" s="38">
        <v>1.1000000000000001</v>
      </c>
      <c r="AM385" s="38" t="s">
        <v>204</v>
      </c>
      <c r="AN385" s="38">
        <v>66.33</v>
      </c>
      <c r="AO385" s="38" t="s">
        <v>62</v>
      </c>
      <c r="AP385" s="38" t="s">
        <v>62</v>
      </c>
      <c r="AQ385" s="38" t="s">
        <v>62</v>
      </c>
      <c r="AR385" s="38" t="s">
        <v>62</v>
      </c>
      <c r="AS385" s="38" t="s">
        <v>62</v>
      </c>
      <c r="AT385" s="38" t="s">
        <v>1973</v>
      </c>
      <c r="AU385" s="38" t="s">
        <v>2604</v>
      </c>
      <c r="AV385" s="38" t="s">
        <v>4220</v>
      </c>
      <c r="AW385" s="38" t="s">
        <v>61</v>
      </c>
      <c r="AX385" s="38" t="s">
        <v>63</v>
      </c>
      <c r="AY385" s="39" t="s">
        <v>4221</v>
      </c>
      <c r="AZ385" s="38" t="s">
        <v>4222</v>
      </c>
      <c r="BA385" s="39" t="s">
        <v>4222</v>
      </c>
      <c r="BB385" s="38" t="s">
        <v>2434</v>
      </c>
      <c r="BC385" s="38" t="s">
        <v>197</v>
      </c>
      <c r="BD385" s="38" t="s">
        <v>94</v>
      </c>
      <c r="BE385" s="38" t="s">
        <v>1978</v>
      </c>
      <c r="BF385" s="38" t="s">
        <v>64</v>
      </c>
      <c r="BG385" s="38" t="s">
        <v>61</v>
      </c>
      <c r="BH385" s="38" t="s">
        <v>648</v>
      </c>
    </row>
    <row r="386" spans="2:60" x14ac:dyDescent="0.3">
      <c r="B386" s="55">
        <f t="shared" si="101"/>
        <v>382</v>
      </c>
      <c r="C386" s="55" t="str">
        <f t="shared" si="102"/>
        <v>NRT</v>
      </c>
      <c r="D386" s="55" t="str">
        <f t="shared" si="99"/>
        <v>2025-09-12</v>
      </c>
      <c r="E386" s="55" t="str">
        <f t="shared" si="109"/>
        <v>82020038115</v>
      </c>
      <c r="F386" s="55" t="str">
        <f t="shared" si="110"/>
        <v>PJP029496298</v>
      </c>
      <c r="G386" s="53" t="str">
        <f t="shared" si="111"/>
        <v>이지훈</v>
      </c>
      <c r="H386" s="53" t="str">
        <f t="shared" si="112"/>
        <v>목록(Manifest)</v>
      </c>
      <c r="I386" s="62">
        <f t="shared" si="113"/>
        <v>84.69</v>
      </c>
      <c r="J386" s="53" t="str">
        <f t="shared" si="103"/>
        <v>BRCH USA_JAVIS</v>
      </c>
      <c r="K386" s="55">
        <f t="shared" si="114"/>
        <v>1</v>
      </c>
      <c r="L386" s="54">
        <f t="shared" si="115"/>
        <v>0.7</v>
      </c>
      <c r="M386" s="54">
        <f t="shared" si="116"/>
        <v>1.2</v>
      </c>
      <c r="N386" s="54">
        <f t="shared" si="117"/>
        <v>1.2</v>
      </c>
      <c r="O386" s="54">
        <f t="shared" si="104"/>
        <v>1</v>
      </c>
      <c r="P386" s="55" t="str">
        <f t="shared" si="105"/>
        <v>516284381443</v>
      </c>
      <c r="Q386" s="70">
        <f t="shared" si="106"/>
        <v>7520</v>
      </c>
      <c r="R386" s="58">
        <v>0</v>
      </c>
      <c r="S386" s="57">
        <f t="shared" si="100"/>
        <v>0</v>
      </c>
      <c r="T386" s="58">
        <v>0</v>
      </c>
      <c r="U386" s="58">
        <f>(IF(VLOOKUP(VLOOKUP(AN386,MAPPING!$B$16:$D$21,2,1),MAPPING!$C$16:$E$21,2,0)=7000,0,VLOOKUP(VLOOKUP(AN386,MAPPING!$B$16:$D$21,2,1),MAPPING!$C$16:$E$21,2,0)))</f>
        <v>0</v>
      </c>
      <c r="V386" s="58">
        <f>(K386*VLOOKUP(N386/K386,MAPPING!$B$23:$D$30,3,10))</f>
        <v>0</v>
      </c>
      <c r="W386" s="58">
        <f t="shared" si="107"/>
        <v>0</v>
      </c>
      <c r="X386" s="58">
        <f t="shared" si="108"/>
        <v>7520</v>
      </c>
      <c r="Y386" s="116">
        <f>ROUND(SUM(Q386:W386)/INVOICE!$I$5,2)</f>
        <v>5.39</v>
      </c>
      <c r="AA386" s="38" t="s">
        <v>3918</v>
      </c>
      <c r="AB386" s="38" t="s">
        <v>93</v>
      </c>
      <c r="AC386" s="38" t="s">
        <v>3919</v>
      </c>
      <c r="AD386" s="38" t="s">
        <v>4223</v>
      </c>
      <c r="AE386" s="38" t="s">
        <v>1119</v>
      </c>
      <c r="AF386" s="38" t="s">
        <v>4224</v>
      </c>
      <c r="AG386" s="38" t="s">
        <v>544</v>
      </c>
      <c r="AH386" s="38" t="s">
        <v>61</v>
      </c>
      <c r="AI386" s="38">
        <v>1</v>
      </c>
      <c r="AJ386" s="38">
        <v>0.7</v>
      </c>
      <c r="AK386" s="38">
        <v>1.2</v>
      </c>
      <c r="AL386" s="38">
        <v>1.2</v>
      </c>
      <c r="AM386" s="38" t="s">
        <v>204</v>
      </c>
      <c r="AN386" s="38">
        <v>84.69</v>
      </c>
      <c r="AO386" s="38" t="s">
        <v>62</v>
      </c>
      <c r="AP386" s="38" t="s">
        <v>62</v>
      </c>
      <c r="AQ386" s="38" t="s">
        <v>62</v>
      </c>
      <c r="AR386" s="38" t="s">
        <v>62</v>
      </c>
      <c r="AS386" s="38" t="s">
        <v>62</v>
      </c>
      <c r="AT386" s="38" t="s">
        <v>1973</v>
      </c>
      <c r="AU386" s="38" t="s">
        <v>2604</v>
      </c>
      <c r="AV386" s="38" t="s">
        <v>2637</v>
      </c>
      <c r="AW386" s="38" t="s">
        <v>61</v>
      </c>
      <c r="AX386" s="38" t="s">
        <v>63</v>
      </c>
      <c r="AY386" s="39" t="s">
        <v>4225</v>
      </c>
      <c r="AZ386" s="38" t="s">
        <v>4226</v>
      </c>
      <c r="BA386" s="39" t="s">
        <v>4226</v>
      </c>
      <c r="BB386" s="38" t="s">
        <v>2434</v>
      </c>
      <c r="BC386" s="38" t="s">
        <v>197</v>
      </c>
      <c r="BD386" s="38" t="s">
        <v>94</v>
      </c>
      <c r="BE386" s="38" t="s">
        <v>1978</v>
      </c>
      <c r="BF386" s="38" t="s">
        <v>64</v>
      </c>
      <c r="BG386" s="38" t="s">
        <v>61</v>
      </c>
      <c r="BH386" s="38" t="s">
        <v>648</v>
      </c>
    </row>
    <row r="387" spans="2:60" x14ac:dyDescent="0.3">
      <c r="B387" s="55">
        <f t="shared" si="101"/>
        <v>383</v>
      </c>
      <c r="C387" s="55" t="str">
        <f t="shared" si="102"/>
        <v>NRT</v>
      </c>
      <c r="D387" s="55" t="str">
        <f t="shared" si="99"/>
        <v>2025-09-12</v>
      </c>
      <c r="E387" s="55" t="str">
        <f t="shared" si="109"/>
        <v>82020038115</v>
      </c>
      <c r="F387" s="55" t="str">
        <f t="shared" si="110"/>
        <v>PJP029496373</v>
      </c>
      <c r="G387" s="53" t="str">
        <f t="shared" si="111"/>
        <v>백규현</v>
      </c>
      <c r="H387" s="53" t="str">
        <f t="shared" si="112"/>
        <v>목록(Manifest)</v>
      </c>
      <c r="I387" s="62">
        <f t="shared" si="113"/>
        <v>139.36000000000001</v>
      </c>
      <c r="J387" s="53" t="str">
        <f t="shared" si="103"/>
        <v>BRCH USA_JAVIS</v>
      </c>
      <c r="K387" s="55">
        <f t="shared" si="114"/>
        <v>1</v>
      </c>
      <c r="L387" s="54">
        <f t="shared" si="115"/>
        <v>0.4</v>
      </c>
      <c r="M387" s="54">
        <f t="shared" si="116"/>
        <v>0.5</v>
      </c>
      <c r="N387" s="54">
        <f t="shared" si="117"/>
        <v>0.5</v>
      </c>
      <c r="O387" s="54">
        <f t="shared" si="104"/>
        <v>0.5</v>
      </c>
      <c r="P387" s="55" t="str">
        <f t="shared" si="105"/>
        <v>516284382191</v>
      </c>
      <c r="Q387" s="70">
        <f t="shared" si="106"/>
        <v>6510</v>
      </c>
      <c r="R387" s="58">
        <v>0</v>
      </c>
      <c r="S387" s="57">
        <f t="shared" si="100"/>
        <v>0</v>
      </c>
      <c r="T387" s="58">
        <v>0</v>
      </c>
      <c r="U387" s="58">
        <f>(IF(VLOOKUP(VLOOKUP(AN387,MAPPING!$B$16:$D$21,2,1),MAPPING!$C$16:$E$21,2,0)=7000,0,VLOOKUP(VLOOKUP(AN387,MAPPING!$B$16:$D$21,2,1),MAPPING!$C$16:$E$21,2,0)))</f>
        <v>0</v>
      </c>
      <c r="V387" s="58">
        <f>(K387*VLOOKUP(N387/K387,MAPPING!$B$23:$D$30,3,10))</f>
        <v>0</v>
      </c>
      <c r="W387" s="58">
        <f t="shared" si="107"/>
        <v>0</v>
      </c>
      <c r="X387" s="58">
        <f t="shared" si="108"/>
        <v>6510</v>
      </c>
      <c r="Y387" s="116">
        <f>ROUND(SUM(Q387:W387)/INVOICE!$I$5,2)</f>
        <v>4.67</v>
      </c>
      <c r="AA387" s="38" t="s">
        <v>3918</v>
      </c>
      <c r="AB387" s="38" t="s">
        <v>93</v>
      </c>
      <c r="AC387" s="38" t="s">
        <v>3919</v>
      </c>
      <c r="AD387" s="38" t="s">
        <v>4227</v>
      </c>
      <c r="AE387" s="38" t="s">
        <v>4228</v>
      </c>
      <c r="AF387" s="38" t="s">
        <v>4229</v>
      </c>
      <c r="AG387" s="38" t="s">
        <v>4230</v>
      </c>
      <c r="AH387" s="38" t="s">
        <v>61</v>
      </c>
      <c r="AI387" s="38">
        <v>1</v>
      </c>
      <c r="AJ387" s="38">
        <v>0.4</v>
      </c>
      <c r="AK387" s="38">
        <v>0.5</v>
      </c>
      <c r="AL387" s="38">
        <v>0.5</v>
      </c>
      <c r="AM387" s="38" t="s">
        <v>204</v>
      </c>
      <c r="AN387" s="38">
        <v>139.36000000000001</v>
      </c>
      <c r="AO387" s="38" t="s">
        <v>62</v>
      </c>
      <c r="AP387" s="38" t="s">
        <v>62</v>
      </c>
      <c r="AQ387" s="38" t="s">
        <v>62</v>
      </c>
      <c r="AR387" s="38" t="s">
        <v>62</v>
      </c>
      <c r="AS387" s="38" t="s">
        <v>62</v>
      </c>
      <c r="AT387" s="38" t="s">
        <v>1973</v>
      </c>
      <c r="AU387" s="38" t="s">
        <v>2604</v>
      </c>
      <c r="AV387" s="38" t="s">
        <v>2637</v>
      </c>
      <c r="AW387" s="38" t="s">
        <v>61</v>
      </c>
      <c r="AX387" s="38" t="s">
        <v>63</v>
      </c>
      <c r="AY387" s="39" t="s">
        <v>4231</v>
      </c>
      <c r="AZ387" s="38" t="s">
        <v>4232</v>
      </c>
      <c r="BA387" s="39" t="s">
        <v>4232</v>
      </c>
      <c r="BB387" s="38" t="s">
        <v>2434</v>
      </c>
      <c r="BC387" s="38" t="s">
        <v>197</v>
      </c>
      <c r="BD387" s="38" t="s">
        <v>94</v>
      </c>
      <c r="BE387" s="38" t="s">
        <v>1978</v>
      </c>
      <c r="BF387" s="38" t="s">
        <v>64</v>
      </c>
      <c r="BG387" s="38" t="s">
        <v>61</v>
      </c>
      <c r="BH387" s="38" t="s">
        <v>648</v>
      </c>
    </row>
    <row r="388" spans="2:60" x14ac:dyDescent="0.3">
      <c r="B388" s="55">
        <f t="shared" si="101"/>
        <v>384</v>
      </c>
      <c r="C388" s="55" t="str">
        <f t="shared" si="102"/>
        <v>NRT</v>
      </c>
      <c r="D388" s="55" t="str">
        <f t="shared" si="99"/>
        <v>2025-09-12</v>
      </c>
      <c r="E388" s="55" t="str">
        <f t="shared" si="109"/>
        <v>82020038115</v>
      </c>
      <c r="F388" s="55" t="str">
        <f t="shared" si="110"/>
        <v>PJP029496322</v>
      </c>
      <c r="G388" s="53" t="str">
        <f t="shared" si="111"/>
        <v>송호근</v>
      </c>
      <c r="H388" s="53" t="str">
        <f t="shared" si="112"/>
        <v>목록(Manifest)</v>
      </c>
      <c r="I388" s="62">
        <f t="shared" si="113"/>
        <v>15.41</v>
      </c>
      <c r="J388" s="53" t="str">
        <f t="shared" si="103"/>
        <v>BRCH USA_JAVIS</v>
      </c>
      <c r="K388" s="55">
        <f t="shared" si="114"/>
        <v>1</v>
      </c>
      <c r="L388" s="54">
        <f t="shared" si="115"/>
        <v>0.6</v>
      </c>
      <c r="M388" s="54">
        <f t="shared" si="116"/>
        <v>3.2</v>
      </c>
      <c r="N388" s="54">
        <f t="shared" si="117"/>
        <v>3.2</v>
      </c>
      <c r="O388" s="54">
        <f t="shared" si="104"/>
        <v>1</v>
      </c>
      <c r="P388" s="55" t="str">
        <f t="shared" si="105"/>
        <v>516284381686</v>
      </c>
      <c r="Q388" s="70">
        <f t="shared" si="106"/>
        <v>7520</v>
      </c>
      <c r="R388" s="58">
        <v>0</v>
      </c>
      <c r="S388" s="57">
        <f t="shared" si="100"/>
        <v>0</v>
      </c>
      <c r="T388" s="58">
        <v>0</v>
      </c>
      <c r="U388" s="58">
        <f>(IF(VLOOKUP(VLOOKUP(AN388,MAPPING!$B$16:$D$21,2,1),MAPPING!$C$16:$E$21,2,0)=7000,0,VLOOKUP(VLOOKUP(AN388,MAPPING!$B$16:$D$21,2,1),MAPPING!$C$16:$E$21,2,0)))</f>
        <v>0</v>
      </c>
      <c r="V388" s="58">
        <f>(K388*VLOOKUP(N388/K388,MAPPING!$B$23:$D$30,3,10))</f>
        <v>500</v>
      </c>
      <c r="W388" s="58">
        <f t="shared" si="107"/>
        <v>0</v>
      </c>
      <c r="X388" s="58">
        <f t="shared" si="108"/>
        <v>8020</v>
      </c>
      <c r="Y388" s="116">
        <f>ROUND(SUM(Q388:W388)/INVOICE!$I$5,2)</f>
        <v>5.75</v>
      </c>
      <c r="AA388" s="38" t="s">
        <v>3918</v>
      </c>
      <c r="AB388" s="38" t="s">
        <v>93</v>
      </c>
      <c r="AC388" s="38" t="s">
        <v>3919</v>
      </c>
      <c r="AD388" s="38" t="s">
        <v>4233</v>
      </c>
      <c r="AE388" s="38" t="s">
        <v>4234</v>
      </c>
      <c r="AF388" s="38" t="s">
        <v>4235</v>
      </c>
      <c r="AG388" s="38" t="s">
        <v>4236</v>
      </c>
      <c r="AH388" s="38" t="s">
        <v>61</v>
      </c>
      <c r="AI388" s="38">
        <v>1</v>
      </c>
      <c r="AJ388" s="38">
        <v>0.6</v>
      </c>
      <c r="AK388" s="38">
        <v>3.2</v>
      </c>
      <c r="AL388" s="38">
        <v>3.2</v>
      </c>
      <c r="AM388" s="38" t="s">
        <v>204</v>
      </c>
      <c r="AN388" s="38">
        <v>15.41</v>
      </c>
      <c r="AO388" s="38" t="s">
        <v>62</v>
      </c>
      <c r="AP388" s="38" t="s">
        <v>62</v>
      </c>
      <c r="AQ388" s="38" t="s">
        <v>62</v>
      </c>
      <c r="AR388" s="38" t="s">
        <v>62</v>
      </c>
      <c r="AS388" s="38" t="s">
        <v>62</v>
      </c>
      <c r="AT388" s="38" t="s">
        <v>1973</v>
      </c>
      <c r="AU388" s="38" t="s">
        <v>2604</v>
      </c>
      <c r="AV388" s="38" t="s">
        <v>2052</v>
      </c>
      <c r="AW388" s="38" t="s">
        <v>61</v>
      </c>
      <c r="AX388" s="38" t="s">
        <v>63</v>
      </c>
      <c r="AY388" s="39" t="s">
        <v>4237</v>
      </c>
      <c r="AZ388" s="38" t="s">
        <v>4238</v>
      </c>
      <c r="BA388" s="39" t="s">
        <v>4238</v>
      </c>
      <c r="BB388" s="38" t="s">
        <v>2434</v>
      </c>
      <c r="BC388" s="38" t="s">
        <v>197</v>
      </c>
      <c r="BD388" s="38" t="s">
        <v>94</v>
      </c>
      <c r="BE388" s="38" t="s">
        <v>1978</v>
      </c>
      <c r="BF388" s="38" t="s">
        <v>64</v>
      </c>
      <c r="BG388" s="38" t="s">
        <v>61</v>
      </c>
      <c r="BH388" s="38" t="s">
        <v>648</v>
      </c>
    </row>
    <row r="389" spans="2:60" x14ac:dyDescent="0.3">
      <c r="B389" s="55">
        <f t="shared" si="101"/>
        <v>385</v>
      </c>
      <c r="C389" s="55" t="str">
        <f t="shared" si="102"/>
        <v>NRT</v>
      </c>
      <c r="D389" s="55" t="str">
        <f t="shared" ref="D389:D452" si="118">AA389</f>
        <v>2025-09-12</v>
      </c>
      <c r="E389" s="55" t="str">
        <f t="shared" si="109"/>
        <v>82020038115</v>
      </c>
      <c r="F389" s="55" t="str">
        <f t="shared" si="110"/>
        <v>PJP029496294</v>
      </c>
      <c r="G389" s="53" t="str">
        <f t="shared" si="111"/>
        <v>최세웅</v>
      </c>
      <c r="H389" s="53" t="str">
        <f t="shared" si="112"/>
        <v>목록(Manifest)</v>
      </c>
      <c r="I389" s="62">
        <f t="shared" si="113"/>
        <v>77.790000000000006</v>
      </c>
      <c r="J389" s="53" t="str">
        <f t="shared" si="103"/>
        <v>BRCH USA_JAVIS</v>
      </c>
      <c r="K389" s="55">
        <f t="shared" si="114"/>
        <v>1</v>
      </c>
      <c r="L389" s="54">
        <f t="shared" si="115"/>
        <v>0.8</v>
      </c>
      <c r="M389" s="54">
        <f t="shared" si="116"/>
        <v>1.8</v>
      </c>
      <c r="N389" s="54">
        <f t="shared" si="117"/>
        <v>1.8</v>
      </c>
      <c r="O389" s="54">
        <f t="shared" si="104"/>
        <v>1</v>
      </c>
      <c r="P389" s="55" t="str">
        <f t="shared" si="105"/>
        <v>516284381406</v>
      </c>
      <c r="Q389" s="70">
        <f t="shared" si="106"/>
        <v>7520</v>
      </c>
      <c r="R389" s="58">
        <v>0</v>
      </c>
      <c r="S389" s="57">
        <f t="shared" ref="S389:S452" si="119">2500*(K389-1)</f>
        <v>0</v>
      </c>
      <c r="T389" s="58">
        <v>0</v>
      </c>
      <c r="U389" s="58">
        <f>(IF(VLOOKUP(VLOOKUP(AN389,MAPPING!$B$16:$D$21,2,1),MAPPING!$C$16:$E$21,2,0)=7000,0,VLOOKUP(VLOOKUP(AN389,MAPPING!$B$16:$D$21,2,1),MAPPING!$C$16:$E$21,2,0)))</f>
        <v>0</v>
      </c>
      <c r="V389" s="58">
        <f>(K389*VLOOKUP(N389/K389,MAPPING!$B$23:$D$30,3,10))</f>
        <v>0</v>
      </c>
      <c r="W389" s="58">
        <f t="shared" si="107"/>
        <v>0</v>
      </c>
      <c r="X389" s="58">
        <f t="shared" si="108"/>
        <v>7520</v>
      </c>
      <c r="Y389" s="116">
        <f>ROUND(SUM(Q389:W389)/INVOICE!$I$5,2)</f>
        <v>5.39</v>
      </c>
      <c r="AA389" s="38" t="s">
        <v>3918</v>
      </c>
      <c r="AB389" s="38" t="s">
        <v>93</v>
      </c>
      <c r="AC389" s="38" t="s">
        <v>3919</v>
      </c>
      <c r="AD389" s="38" t="s">
        <v>4239</v>
      </c>
      <c r="AE389" s="38" t="s">
        <v>4240</v>
      </c>
      <c r="AF389" s="38" t="s">
        <v>4241</v>
      </c>
      <c r="AG389" s="38" t="s">
        <v>4242</v>
      </c>
      <c r="AH389" s="38" t="s">
        <v>61</v>
      </c>
      <c r="AI389" s="38">
        <v>1</v>
      </c>
      <c r="AJ389" s="38">
        <v>0.8</v>
      </c>
      <c r="AK389" s="38">
        <v>1.8</v>
      </c>
      <c r="AL389" s="38">
        <v>1.8</v>
      </c>
      <c r="AM389" s="38" t="s">
        <v>204</v>
      </c>
      <c r="AN389" s="38">
        <v>77.790000000000006</v>
      </c>
      <c r="AO389" s="38" t="s">
        <v>62</v>
      </c>
      <c r="AP389" s="38" t="s">
        <v>62</v>
      </c>
      <c r="AQ389" s="38" t="s">
        <v>62</v>
      </c>
      <c r="AR389" s="38" t="s">
        <v>62</v>
      </c>
      <c r="AS389" s="38" t="s">
        <v>62</v>
      </c>
      <c r="AT389" s="38" t="s">
        <v>1973</v>
      </c>
      <c r="AU389" s="38" t="s">
        <v>2604</v>
      </c>
      <c r="AV389" s="38" t="s">
        <v>2637</v>
      </c>
      <c r="AW389" s="38" t="s">
        <v>61</v>
      </c>
      <c r="AX389" s="38" t="s">
        <v>63</v>
      </c>
      <c r="AY389" s="39" t="s">
        <v>4243</v>
      </c>
      <c r="AZ389" s="38" t="s">
        <v>4244</v>
      </c>
      <c r="BA389" s="39" t="s">
        <v>4244</v>
      </c>
      <c r="BB389" s="38" t="s">
        <v>2434</v>
      </c>
      <c r="BC389" s="38" t="s">
        <v>197</v>
      </c>
      <c r="BD389" s="38" t="s">
        <v>94</v>
      </c>
      <c r="BE389" s="38" t="s">
        <v>1978</v>
      </c>
      <c r="BF389" s="38" t="s">
        <v>64</v>
      </c>
      <c r="BG389" s="38" t="s">
        <v>61</v>
      </c>
      <c r="BH389" s="38" t="s">
        <v>648</v>
      </c>
    </row>
    <row r="390" spans="2:60" x14ac:dyDescent="0.3">
      <c r="B390" s="55">
        <f t="shared" ref="B390:B453" si="120">B389+1</f>
        <v>386</v>
      </c>
      <c r="C390" s="55" t="str">
        <f t="shared" ref="C390:C453" si="121">AB390</f>
        <v>NRT</v>
      </c>
      <c r="D390" s="55" t="str">
        <f t="shared" si="118"/>
        <v>2025-09-12</v>
      </c>
      <c r="E390" s="55" t="str">
        <f t="shared" si="109"/>
        <v>82020038115</v>
      </c>
      <c r="F390" s="55" t="str">
        <f t="shared" si="110"/>
        <v>PJP029493768</v>
      </c>
      <c r="G390" s="53" t="str">
        <f t="shared" si="111"/>
        <v>한동훈</v>
      </c>
      <c r="H390" s="53" t="str">
        <f t="shared" si="112"/>
        <v>목록(Manifest)</v>
      </c>
      <c r="I390" s="62">
        <f t="shared" si="113"/>
        <v>123.95</v>
      </c>
      <c r="J390" s="53" t="str">
        <f t="shared" ref="J390:J453" si="122">AU390</f>
        <v>BRCH USA_JAVIS</v>
      </c>
      <c r="K390" s="55">
        <f t="shared" si="114"/>
        <v>1</v>
      </c>
      <c r="L390" s="54">
        <f t="shared" si="115"/>
        <v>1.1499999999999999</v>
      </c>
      <c r="M390" s="54">
        <f t="shared" si="116"/>
        <v>2</v>
      </c>
      <c r="N390" s="54">
        <f t="shared" si="117"/>
        <v>2</v>
      </c>
      <c r="O390" s="54">
        <f t="shared" ref="O390:O453" si="123">CEILING(L390,0.5)</f>
        <v>1.5</v>
      </c>
      <c r="P390" s="55" t="str">
        <f t="shared" ref="P390:P453" si="124">AY390</f>
        <v>516284356140</v>
      </c>
      <c r="Q390" s="70">
        <f t="shared" ref="Q390:Q453" si="125">6510+(O390-0.5)/0.5*1010</f>
        <v>8530</v>
      </c>
      <c r="R390" s="58">
        <v>0</v>
      </c>
      <c r="S390" s="57">
        <f t="shared" si="119"/>
        <v>0</v>
      </c>
      <c r="T390" s="58">
        <v>0</v>
      </c>
      <c r="U390" s="58">
        <f>(IF(VLOOKUP(VLOOKUP(AN390,MAPPING!$B$16:$D$21,2,1),MAPPING!$C$16:$E$21,2,0)=7000,0,VLOOKUP(VLOOKUP(AN390,MAPPING!$B$16:$D$21,2,1),MAPPING!$C$16:$E$21,2,0)))</f>
        <v>0</v>
      </c>
      <c r="V390" s="58">
        <f>(K390*VLOOKUP(N390/K390,MAPPING!$B$23:$D$30,3,10))</f>
        <v>0</v>
      </c>
      <c r="W390" s="58">
        <f t="shared" ref="W390:W453" si="126">IF(_xlfn.CEILING.MATH(N390-30,1)&lt;0,0,_xlfn.CEILING.MATH(N390-30,1))*400</f>
        <v>0</v>
      </c>
      <c r="X390" s="58">
        <f t="shared" ref="X390:X453" si="127">SUM(P390:V390)</f>
        <v>8530</v>
      </c>
      <c r="Y390" s="116">
        <f>ROUND(SUM(Q390:W390)/INVOICE!$I$5,2)</f>
        <v>6.12</v>
      </c>
      <c r="AA390" s="38" t="s">
        <v>3918</v>
      </c>
      <c r="AB390" s="38" t="s">
        <v>93</v>
      </c>
      <c r="AC390" s="38" t="s">
        <v>3919</v>
      </c>
      <c r="AD390" s="38" t="s">
        <v>4245</v>
      </c>
      <c r="AE390" s="38" t="s">
        <v>4246</v>
      </c>
      <c r="AF390" s="38" t="s">
        <v>4247</v>
      </c>
      <c r="AG390" s="38" t="s">
        <v>4248</v>
      </c>
      <c r="AH390" s="38" t="s">
        <v>61</v>
      </c>
      <c r="AI390" s="38">
        <v>1</v>
      </c>
      <c r="AJ390" s="38">
        <v>1.1499999999999999</v>
      </c>
      <c r="AK390" s="38">
        <v>2</v>
      </c>
      <c r="AL390" s="38">
        <v>2</v>
      </c>
      <c r="AM390" s="38" t="s">
        <v>204</v>
      </c>
      <c r="AN390" s="38">
        <v>123.95</v>
      </c>
      <c r="AO390" s="38" t="s">
        <v>62</v>
      </c>
      <c r="AP390" s="38" t="s">
        <v>62</v>
      </c>
      <c r="AQ390" s="38" t="s">
        <v>62</v>
      </c>
      <c r="AR390" s="38" t="s">
        <v>62</v>
      </c>
      <c r="AS390" s="38" t="s">
        <v>62</v>
      </c>
      <c r="AT390" s="38" t="s">
        <v>1973</v>
      </c>
      <c r="AU390" s="38" t="s">
        <v>2604</v>
      </c>
      <c r="AV390" s="38" t="s">
        <v>4249</v>
      </c>
      <c r="AW390" s="38" t="s">
        <v>61</v>
      </c>
      <c r="AX390" s="38" t="s">
        <v>63</v>
      </c>
      <c r="AY390" s="39" t="s">
        <v>4250</v>
      </c>
      <c r="AZ390" s="38" t="s">
        <v>4251</v>
      </c>
      <c r="BA390" s="39" t="s">
        <v>4251</v>
      </c>
      <c r="BB390" s="38" t="s">
        <v>2434</v>
      </c>
      <c r="BC390" s="38" t="s">
        <v>197</v>
      </c>
      <c r="BD390" s="38" t="s">
        <v>94</v>
      </c>
      <c r="BE390" s="38" t="s">
        <v>1978</v>
      </c>
      <c r="BF390" s="38" t="s">
        <v>64</v>
      </c>
      <c r="BG390" s="38" t="s">
        <v>61</v>
      </c>
      <c r="BH390" s="38" t="s">
        <v>648</v>
      </c>
    </row>
    <row r="391" spans="2:60" x14ac:dyDescent="0.3">
      <c r="B391" s="55">
        <f t="shared" si="120"/>
        <v>387</v>
      </c>
      <c r="C391" s="55" t="str">
        <f t="shared" si="121"/>
        <v>NRT</v>
      </c>
      <c r="D391" s="55" t="str">
        <f t="shared" si="118"/>
        <v>2025-09-12</v>
      </c>
      <c r="E391" s="55" t="str">
        <f t="shared" si="109"/>
        <v>82020038115</v>
      </c>
      <c r="F391" s="55" t="str">
        <f t="shared" si="110"/>
        <v>PJP029496295</v>
      </c>
      <c r="G391" s="53" t="str">
        <f t="shared" si="111"/>
        <v>강인웅</v>
      </c>
      <c r="H391" s="53" t="str">
        <f t="shared" si="112"/>
        <v>목록(Manifest)</v>
      </c>
      <c r="I391" s="62">
        <f t="shared" si="113"/>
        <v>64.61</v>
      </c>
      <c r="J391" s="53" t="str">
        <f t="shared" si="122"/>
        <v>BRCH USA_JAVIS</v>
      </c>
      <c r="K391" s="55">
        <f t="shared" si="114"/>
        <v>1</v>
      </c>
      <c r="L391" s="54">
        <f t="shared" si="115"/>
        <v>0.85</v>
      </c>
      <c r="M391" s="54">
        <f t="shared" si="116"/>
        <v>1.6</v>
      </c>
      <c r="N391" s="54">
        <f t="shared" si="117"/>
        <v>1.6</v>
      </c>
      <c r="O391" s="54">
        <f t="shared" si="123"/>
        <v>1</v>
      </c>
      <c r="P391" s="55" t="str">
        <f t="shared" si="124"/>
        <v>516284381410</v>
      </c>
      <c r="Q391" s="70">
        <f t="shared" si="125"/>
        <v>7520</v>
      </c>
      <c r="R391" s="58">
        <v>0</v>
      </c>
      <c r="S391" s="57">
        <f t="shared" si="119"/>
        <v>0</v>
      </c>
      <c r="T391" s="58">
        <v>0</v>
      </c>
      <c r="U391" s="58">
        <f>(IF(VLOOKUP(VLOOKUP(AN391,MAPPING!$B$16:$D$21,2,1),MAPPING!$C$16:$E$21,2,0)=7000,0,VLOOKUP(VLOOKUP(AN391,MAPPING!$B$16:$D$21,2,1),MAPPING!$C$16:$E$21,2,0)))</f>
        <v>0</v>
      </c>
      <c r="V391" s="58">
        <f>(K391*VLOOKUP(N391/K391,MAPPING!$B$23:$D$30,3,10))</f>
        <v>0</v>
      </c>
      <c r="W391" s="58">
        <f t="shared" si="126"/>
        <v>0</v>
      </c>
      <c r="X391" s="58">
        <f t="shared" si="127"/>
        <v>7520</v>
      </c>
      <c r="Y391" s="116">
        <f>ROUND(SUM(Q391:W391)/INVOICE!$I$5,2)</f>
        <v>5.39</v>
      </c>
      <c r="AA391" s="38" t="s">
        <v>3918</v>
      </c>
      <c r="AB391" s="38" t="s">
        <v>93</v>
      </c>
      <c r="AC391" s="38" t="s">
        <v>3919</v>
      </c>
      <c r="AD391" s="38" t="s">
        <v>4252</v>
      </c>
      <c r="AE391" s="38" t="s">
        <v>4253</v>
      </c>
      <c r="AF391" s="38" t="s">
        <v>4254</v>
      </c>
      <c r="AG391" s="38" t="s">
        <v>4255</v>
      </c>
      <c r="AH391" s="38" t="s">
        <v>61</v>
      </c>
      <c r="AI391" s="38">
        <v>1</v>
      </c>
      <c r="AJ391" s="38">
        <v>0.85</v>
      </c>
      <c r="AK391" s="38">
        <v>1.6</v>
      </c>
      <c r="AL391" s="38">
        <v>1.6</v>
      </c>
      <c r="AM391" s="38" t="s">
        <v>204</v>
      </c>
      <c r="AN391" s="38">
        <v>64.61</v>
      </c>
      <c r="AO391" s="38" t="s">
        <v>62</v>
      </c>
      <c r="AP391" s="38" t="s">
        <v>62</v>
      </c>
      <c r="AQ391" s="38" t="s">
        <v>62</v>
      </c>
      <c r="AR391" s="38" t="s">
        <v>62</v>
      </c>
      <c r="AS391" s="38" t="s">
        <v>62</v>
      </c>
      <c r="AT391" s="38" t="s">
        <v>1973</v>
      </c>
      <c r="AU391" s="38" t="s">
        <v>2604</v>
      </c>
      <c r="AV391" s="38" t="s">
        <v>2637</v>
      </c>
      <c r="AW391" s="38" t="s">
        <v>61</v>
      </c>
      <c r="AX391" s="38" t="s">
        <v>63</v>
      </c>
      <c r="AY391" s="39" t="s">
        <v>4256</v>
      </c>
      <c r="AZ391" s="38" t="s">
        <v>4257</v>
      </c>
      <c r="BA391" s="39" t="s">
        <v>4257</v>
      </c>
      <c r="BB391" s="38" t="s">
        <v>2434</v>
      </c>
      <c r="BC391" s="38" t="s">
        <v>197</v>
      </c>
      <c r="BD391" s="38" t="s">
        <v>94</v>
      </c>
      <c r="BE391" s="38" t="s">
        <v>1978</v>
      </c>
      <c r="BF391" s="38" t="s">
        <v>64</v>
      </c>
      <c r="BG391" s="38" t="s">
        <v>61</v>
      </c>
      <c r="BH391" s="38" t="s">
        <v>648</v>
      </c>
    </row>
    <row r="392" spans="2:60" x14ac:dyDescent="0.3">
      <c r="B392" s="55">
        <f t="shared" si="120"/>
        <v>388</v>
      </c>
      <c r="C392" s="55" t="str">
        <f t="shared" si="121"/>
        <v>NRT</v>
      </c>
      <c r="D392" s="55" t="str">
        <f t="shared" si="118"/>
        <v>2025-09-12</v>
      </c>
      <c r="E392" s="55" t="str">
        <f t="shared" si="109"/>
        <v>82020038115</v>
      </c>
      <c r="F392" s="55" t="str">
        <f t="shared" si="110"/>
        <v>PJP029496034</v>
      </c>
      <c r="G392" s="53" t="str">
        <f t="shared" si="111"/>
        <v>손규희</v>
      </c>
      <c r="H392" s="53" t="str">
        <f t="shared" si="112"/>
        <v>목록(Manifest)</v>
      </c>
      <c r="I392" s="62">
        <f t="shared" si="113"/>
        <v>47.91</v>
      </c>
      <c r="J392" s="53" t="str">
        <f t="shared" si="122"/>
        <v>BRCH USA_JAVIS</v>
      </c>
      <c r="K392" s="55">
        <f t="shared" si="114"/>
        <v>1</v>
      </c>
      <c r="L392" s="54">
        <f t="shared" si="115"/>
        <v>0.55000000000000004</v>
      </c>
      <c r="M392" s="54">
        <f t="shared" si="116"/>
        <v>1.9</v>
      </c>
      <c r="N392" s="54">
        <f t="shared" si="117"/>
        <v>1.9</v>
      </c>
      <c r="O392" s="54">
        <f t="shared" si="123"/>
        <v>1</v>
      </c>
      <c r="P392" s="55" t="str">
        <f t="shared" si="124"/>
        <v>516284378805</v>
      </c>
      <c r="Q392" s="70">
        <f t="shared" si="125"/>
        <v>7520</v>
      </c>
      <c r="R392" s="58">
        <v>0</v>
      </c>
      <c r="S392" s="57">
        <f t="shared" si="119"/>
        <v>0</v>
      </c>
      <c r="T392" s="58">
        <v>0</v>
      </c>
      <c r="U392" s="58">
        <f>(IF(VLOOKUP(VLOOKUP(AN392,MAPPING!$B$16:$D$21,2,1),MAPPING!$C$16:$E$21,2,0)=7000,0,VLOOKUP(VLOOKUP(AN392,MAPPING!$B$16:$D$21,2,1),MAPPING!$C$16:$E$21,2,0)))</f>
        <v>0</v>
      </c>
      <c r="V392" s="58">
        <f>(K392*VLOOKUP(N392/K392,MAPPING!$B$23:$D$30,3,10))</f>
        <v>0</v>
      </c>
      <c r="W392" s="58">
        <f t="shared" si="126"/>
        <v>0</v>
      </c>
      <c r="X392" s="58">
        <f t="shared" si="127"/>
        <v>7520</v>
      </c>
      <c r="Y392" s="116">
        <f>ROUND(SUM(Q392:W392)/INVOICE!$I$5,2)</f>
        <v>5.39</v>
      </c>
      <c r="AA392" s="38" t="s">
        <v>3918</v>
      </c>
      <c r="AB392" s="38" t="s">
        <v>93</v>
      </c>
      <c r="AC392" s="38" t="s">
        <v>3919</v>
      </c>
      <c r="AD392" s="38" t="s">
        <v>4258</v>
      </c>
      <c r="AE392" s="38" t="s">
        <v>4259</v>
      </c>
      <c r="AF392" s="38" t="s">
        <v>4260</v>
      </c>
      <c r="AG392" s="38" t="s">
        <v>2636</v>
      </c>
      <c r="AH392" s="38" t="s">
        <v>61</v>
      </c>
      <c r="AI392" s="38">
        <v>1</v>
      </c>
      <c r="AJ392" s="38">
        <v>0.55000000000000004</v>
      </c>
      <c r="AK392" s="38">
        <v>1.9</v>
      </c>
      <c r="AL392" s="38">
        <v>1.9</v>
      </c>
      <c r="AM392" s="38" t="s">
        <v>204</v>
      </c>
      <c r="AN392" s="38">
        <v>47.91</v>
      </c>
      <c r="AO392" s="38" t="s">
        <v>62</v>
      </c>
      <c r="AP392" s="38" t="s">
        <v>62</v>
      </c>
      <c r="AQ392" s="38" t="s">
        <v>62</v>
      </c>
      <c r="AR392" s="38" t="s">
        <v>62</v>
      </c>
      <c r="AS392" s="38" t="s">
        <v>62</v>
      </c>
      <c r="AT392" s="38" t="s">
        <v>1973</v>
      </c>
      <c r="AU392" s="38" t="s">
        <v>2604</v>
      </c>
      <c r="AV392" s="38" t="s">
        <v>4261</v>
      </c>
      <c r="AW392" s="38" t="s">
        <v>61</v>
      </c>
      <c r="AX392" s="38" t="s">
        <v>63</v>
      </c>
      <c r="AY392" s="39" t="s">
        <v>4262</v>
      </c>
      <c r="AZ392" s="38" t="s">
        <v>4263</v>
      </c>
      <c r="BA392" s="39" t="s">
        <v>4263</v>
      </c>
      <c r="BB392" s="38" t="s">
        <v>2434</v>
      </c>
      <c r="BC392" s="38" t="s">
        <v>197</v>
      </c>
      <c r="BD392" s="38" t="s">
        <v>94</v>
      </c>
      <c r="BE392" s="38" t="s">
        <v>1978</v>
      </c>
      <c r="BF392" s="38" t="s">
        <v>64</v>
      </c>
      <c r="BG392" s="38" t="s">
        <v>61</v>
      </c>
      <c r="BH392" s="38" t="s">
        <v>648</v>
      </c>
    </row>
    <row r="393" spans="2:60" x14ac:dyDescent="0.3">
      <c r="B393" s="55">
        <f t="shared" si="120"/>
        <v>389</v>
      </c>
      <c r="C393" s="55" t="str">
        <f t="shared" si="121"/>
        <v>NRT</v>
      </c>
      <c r="D393" s="55" t="str">
        <f t="shared" si="118"/>
        <v>2025-09-12</v>
      </c>
      <c r="E393" s="55" t="str">
        <f t="shared" si="109"/>
        <v>82020038115</v>
      </c>
      <c r="F393" s="55" t="str">
        <f t="shared" si="110"/>
        <v>PJP029496369</v>
      </c>
      <c r="G393" s="53" t="str">
        <f t="shared" si="111"/>
        <v>박하람</v>
      </c>
      <c r="H393" s="53" t="str">
        <f t="shared" si="112"/>
        <v>목록(Manifest)</v>
      </c>
      <c r="I393" s="62">
        <f t="shared" si="113"/>
        <v>29.48</v>
      </c>
      <c r="J393" s="53" t="str">
        <f t="shared" si="122"/>
        <v>BRCH USA_JAVIS</v>
      </c>
      <c r="K393" s="55">
        <f t="shared" si="114"/>
        <v>1</v>
      </c>
      <c r="L393" s="54">
        <f t="shared" si="115"/>
        <v>0.25</v>
      </c>
      <c r="M393" s="54">
        <f t="shared" si="116"/>
        <v>1</v>
      </c>
      <c r="N393" s="54">
        <f t="shared" si="117"/>
        <v>1</v>
      </c>
      <c r="O393" s="54">
        <f t="shared" si="123"/>
        <v>0.5</v>
      </c>
      <c r="P393" s="55" t="str">
        <f t="shared" si="124"/>
        <v>516284382154</v>
      </c>
      <c r="Q393" s="70">
        <f t="shared" si="125"/>
        <v>6510</v>
      </c>
      <c r="R393" s="58">
        <v>0</v>
      </c>
      <c r="S393" s="57">
        <f t="shared" si="119"/>
        <v>0</v>
      </c>
      <c r="T393" s="58">
        <v>0</v>
      </c>
      <c r="U393" s="58">
        <f>(IF(VLOOKUP(VLOOKUP(AN393,MAPPING!$B$16:$D$21,2,1),MAPPING!$C$16:$E$21,2,0)=7000,0,VLOOKUP(VLOOKUP(AN393,MAPPING!$B$16:$D$21,2,1),MAPPING!$C$16:$E$21,2,0)))</f>
        <v>0</v>
      </c>
      <c r="V393" s="58">
        <f>(K393*VLOOKUP(N393/K393,MAPPING!$B$23:$D$30,3,10))</f>
        <v>0</v>
      </c>
      <c r="W393" s="58">
        <f t="shared" si="126"/>
        <v>0</v>
      </c>
      <c r="X393" s="58">
        <f t="shared" si="127"/>
        <v>6510</v>
      </c>
      <c r="Y393" s="116">
        <f>ROUND(SUM(Q393:W393)/INVOICE!$I$5,2)</f>
        <v>4.67</v>
      </c>
      <c r="AA393" s="38" t="s">
        <v>3918</v>
      </c>
      <c r="AB393" s="38" t="s">
        <v>93</v>
      </c>
      <c r="AC393" s="38" t="s">
        <v>3919</v>
      </c>
      <c r="AD393" s="38" t="s">
        <v>4264</v>
      </c>
      <c r="AE393" s="38" t="s">
        <v>2011</v>
      </c>
      <c r="AF393" s="38" t="s">
        <v>2012</v>
      </c>
      <c r="AG393" s="38" t="s">
        <v>2013</v>
      </c>
      <c r="AH393" s="38" t="s">
        <v>61</v>
      </c>
      <c r="AI393" s="38">
        <v>1</v>
      </c>
      <c r="AJ393" s="38">
        <v>0.25</v>
      </c>
      <c r="AK393" s="38">
        <v>1</v>
      </c>
      <c r="AL393" s="38">
        <v>1</v>
      </c>
      <c r="AM393" s="38" t="s">
        <v>204</v>
      </c>
      <c r="AN393" s="38">
        <v>29.48</v>
      </c>
      <c r="AO393" s="38" t="s">
        <v>62</v>
      </c>
      <c r="AP393" s="38" t="s">
        <v>62</v>
      </c>
      <c r="AQ393" s="38" t="s">
        <v>62</v>
      </c>
      <c r="AR393" s="38" t="s">
        <v>62</v>
      </c>
      <c r="AS393" s="38" t="s">
        <v>62</v>
      </c>
      <c r="AT393" s="38" t="s">
        <v>1973</v>
      </c>
      <c r="AU393" s="38" t="s">
        <v>2604</v>
      </c>
      <c r="AV393" s="38" t="s">
        <v>2014</v>
      </c>
      <c r="AW393" s="38" t="s">
        <v>61</v>
      </c>
      <c r="AX393" s="38" t="s">
        <v>63</v>
      </c>
      <c r="AY393" s="39" t="s">
        <v>4265</v>
      </c>
      <c r="AZ393" s="38" t="s">
        <v>4266</v>
      </c>
      <c r="BA393" s="39" t="s">
        <v>4266</v>
      </c>
      <c r="BB393" s="38" t="s">
        <v>2434</v>
      </c>
      <c r="BC393" s="38" t="s">
        <v>197</v>
      </c>
      <c r="BD393" s="38" t="s">
        <v>94</v>
      </c>
      <c r="BE393" s="38" t="s">
        <v>1978</v>
      </c>
      <c r="BF393" s="38" t="s">
        <v>64</v>
      </c>
      <c r="BG393" s="38" t="s">
        <v>61</v>
      </c>
      <c r="BH393" s="38" t="s">
        <v>648</v>
      </c>
    </row>
    <row r="394" spans="2:60" x14ac:dyDescent="0.3">
      <c r="B394" s="55">
        <f t="shared" si="120"/>
        <v>390</v>
      </c>
      <c r="C394" s="55" t="str">
        <f t="shared" si="121"/>
        <v>NRT</v>
      </c>
      <c r="D394" s="55" t="str">
        <f t="shared" si="118"/>
        <v>2025-09-12</v>
      </c>
      <c r="E394" s="55" t="str">
        <f t="shared" si="109"/>
        <v>82020038115</v>
      </c>
      <c r="F394" s="55" t="str">
        <f t="shared" si="110"/>
        <v>PJP029496284</v>
      </c>
      <c r="G394" s="53" t="str">
        <f t="shared" si="111"/>
        <v>김정호</v>
      </c>
      <c r="H394" s="53" t="str">
        <f t="shared" si="112"/>
        <v>일반(목록배제,Normal-Manifest Exception)</v>
      </c>
      <c r="I394" s="62">
        <f t="shared" si="113"/>
        <v>19.739999999999998</v>
      </c>
      <c r="J394" s="53" t="str">
        <f t="shared" si="122"/>
        <v>BRCH USA_JAVIS</v>
      </c>
      <c r="K394" s="55">
        <f t="shared" si="114"/>
        <v>1</v>
      </c>
      <c r="L394" s="54">
        <f t="shared" si="115"/>
        <v>1.1499999999999999</v>
      </c>
      <c r="M394" s="54">
        <f t="shared" si="116"/>
        <v>2.7</v>
      </c>
      <c r="N394" s="54">
        <f t="shared" si="117"/>
        <v>2.7</v>
      </c>
      <c r="O394" s="54">
        <f t="shared" si="123"/>
        <v>1.5</v>
      </c>
      <c r="P394" s="55" t="str">
        <f t="shared" si="124"/>
        <v>516284381303</v>
      </c>
      <c r="Q394" s="70">
        <f t="shared" si="125"/>
        <v>8530</v>
      </c>
      <c r="R394" s="58">
        <v>0</v>
      </c>
      <c r="S394" s="57">
        <f t="shared" si="119"/>
        <v>0</v>
      </c>
      <c r="T394" s="58">
        <v>0</v>
      </c>
      <c r="U394" s="58">
        <f>(IF(VLOOKUP(VLOOKUP(AN394,MAPPING!$B$16:$D$21,2,1),MAPPING!$C$16:$E$21,2,0)=7000,0,VLOOKUP(VLOOKUP(AN394,MAPPING!$B$16:$D$21,2,1),MAPPING!$C$16:$E$21,2,0)))</f>
        <v>0</v>
      </c>
      <c r="V394" s="58">
        <f>(K394*VLOOKUP(N394/K394,MAPPING!$B$23:$D$30,3,10))</f>
        <v>500</v>
      </c>
      <c r="W394" s="58">
        <f t="shared" si="126"/>
        <v>0</v>
      </c>
      <c r="X394" s="58">
        <f t="shared" si="127"/>
        <v>9030</v>
      </c>
      <c r="Y394" s="116">
        <f>ROUND(SUM(Q394:W394)/INVOICE!$I$5,2)</f>
        <v>6.48</v>
      </c>
      <c r="AA394" s="38" t="s">
        <v>3918</v>
      </c>
      <c r="AB394" s="38" t="s">
        <v>93</v>
      </c>
      <c r="AC394" s="38" t="s">
        <v>3919</v>
      </c>
      <c r="AD394" s="38" t="s">
        <v>4267</v>
      </c>
      <c r="AE394" s="38" t="s">
        <v>4268</v>
      </c>
      <c r="AF394" s="38" t="s">
        <v>4269</v>
      </c>
      <c r="AG394" s="38" t="s">
        <v>4270</v>
      </c>
      <c r="AH394" s="38" t="s">
        <v>61</v>
      </c>
      <c r="AI394" s="38">
        <v>1</v>
      </c>
      <c r="AJ394" s="38">
        <v>1.1499999999999999</v>
      </c>
      <c r="AK394" s="38">
        <v>2.7</v>
      </c>
      <c r="AL394" s="38">
        <v>2.7</v>
      </c>
      <c r="AM394" s="38" t="s">
        <v>66</v>
      </c>
      <c r="AN394" s="38">
        <v>19.739999999999998</v>
      </c>
      <c r="AO394" s="38" t="s">
        <v>62</v>
      </c>
      <c r="AP394" s="38" t="s">
        <v>62</v>
      </c>
      <c r="AQ394" s="38" t="s">
        <v>62</v>
      </c>
      <c r="AR394" s="38" t="s">
        <v>62</v>
      </c>
      <c r="AS394" s="38" t="s">
        <v>62</v>
      </c>
      <c r="AT394" s="38" t="s">
        <v>1973</v>
      </c>
      <c r="AU394" s="38" t="s">
        <v>2604</v>
      </c>
      <c r="AV394" s="38" t="s">
        <v>2002</v>
      </c>
      <c r="AW394" s="38" t="s">
        <v>61</v>
      </c>
      <c r="AX394" s="38" t="s">
        <v>63</v>
      </c>
      <c r="AY394" s="39" t="s">
        <v>4271</v>
      </c>
      <c r="AZ394" s="38" t="s">
        <v>4272</v>
      </c>
      <c r="BA394" s="39" t="s">
        <v>4272</v>
      </c>
      <c r="BB394" s="38" t="s">
        <v>2434</v>
      </c>
      <c r="BC394" s="38" t="s">
        <v>197</v>
      </c>
      <c r="BD394" s="38" t="s">
        <v>94</v>
      </c>
      <c r="BE394" s="38" t="s">
        <v>1978</v>
      </c>
      <c r="BF394" s="38" t="s">
        <v>64</v>
      </c>
      <c r="BG394" s="38" t="s">
        <v>61</v>
      </c>
      <c r="BH394" s="38" t="s">
        <v>648</v>
      </c>
    </row>
    <row r="395" spans="2:60" x14ac:dyDescent="0.3">
      <c r="B395" s="55">
        <f t="shared" si="120"/>
        <v>391</v>
      </c>
      <c r="C395" s="55" t="str">
        <f t="shared" si="121"/>
        <v>NRT</v>
      </c>
      <c r="D395" s="55" t="str">
        <f t="shared" si="118"/>
        <v>2025-09-12</v>
      </c>
      <c r="E395" s="55" t="str">
        <f t="shared" si="109"/>
        <v>82020038115</v>
      </c>
      <c r="F395" s="55" t="str">
        <f t="shared" si="110"/>
        <v>PJP029496253</v>
      </c>
      <c r="G395" s="53" t="str">
        <f t="shared" si="111"/>
        <v>김나연</v>
      </c>
      <c r="H395" s="53" t="str">
        <f t="shared" si="112"/>
        <v>목록(Manifest)</v>
      </c>
      <c r="I395" s="62">
        <f t="shared" si="113"/>
        <v>31.29</v>
      </c>
      <c r="J395" s="53" t="str">
        <f t="shared" si="122"/>
        <v>BRCH USA_JAVIS</v>
      </c>
      <c r="K395" s="55">
        <f t="shared" si="114"/>
        <v>1</v>
      </c>
      <c r="L395" s="54">
        <f t="shared" si="115"/>
        <v>0.9</v>
      </c>
      <c r="M395" s="54">
        <f t="shared" si="116"/>
        <v>1.3</v>
      </c>
      <c r="N395" s="54">
        <f t="shared" si="117"/>
        <v>1.3</v>
      </c>
      <c r="O395" s="54">
        <f t="shared" si="123"/>
        <v>1</v>
      </c>
      <c r="P395" s="55" t="str">
        <f t="shared" si="124"/>
        <v>516284380990</v>
      </c>
      <c r="Q395" s="70">
        <f t="shared" si="125"/>
        <v>7520</v>
      </c>
      <c r="R395" s="58">
        <v>0</v>
      </c>
      <c r="S395" s="57">
        <f t="shared" si="119"/>
        <v>0</v>
      </c>
      <c r="T395" s="58">
        <v>0</v>
      </c>
      <c r="U395" s="58">
        <f>(IF(VLOOKUP(VLOOKUP(AN395,MAPPING!$B$16:$D$21,2,1),MAPPING!$C$16:$E$21,2,0)=7000,0,VLOOKUP(VLOOKUP(AN395,MAPPING!$B$16:$D$21,2,1),MAPPING!$C$16:$E$21,2,0)))</f>
        <v>0</v>
      </c>
      <c r="V395" s="58">
        <f>(K395*VLOOKUP(N395/K395,MAPPING!$B$23:$D$30,3,10))</f>
        <v>0</v>
      </c>
      <c r="W395" s="58">
        <f t="shared" si="126"/>
        <v>0</v>
      </c>
      <c r="X395" s="58">
        <f t="shared" si="127"/>
        <v>7520</v>
      </c>
      <c r="Y395" s="116">
        <f>ROUND(SUM(Q395:W395)/INVOICE!$I$5,2)</f>
        <v>5.39</v>
      </c>
      <c r="AA395" s="38" t="s">
        <v>3918</v>
      </c>
      <c r="AB395" s="38" t="s">
        <v>93</v>
      </c>
      <c r="AC395" s="38" t="s">
        <v>3919</v>
      </c>
      <c r="AD395" s="38" t="s">
        <v>4273</v>
      </c>
      <c r="AE395" s="38" t="s">
        <v>2628</v>
      </c>
      <c r="AF395" s="38" t="s">
        <v>4274</v>
      </c>
      <c r="AG395" s="38" t="s">
        <v>4275</v>
      </c>
      <c r="AH395" s="38" t="s">
        <v>61</v>
      </c>
      <c r="AI395" s="38">
        <v>1</v>
      </c>
      <c r="AJ395" s="38">
        <v>0.9</v>
      </c>
      <c r="AK395" s="38">
        <v>1.3</v>
      </c>
      <c r="AL395" s="38">
        <v>1.3</v>
      </c>
      <c r="AM395" s="38" t="s">
        <v>204</v>
      </c>
      <c r="AN395" s="38">
        <v>31.29</v>
      </c>
      <c r="AO395" s="38" t="s">
        <v>62</v>
      </c>
      <c r="AP395" s="38" t="s">
        <v>62</v>
      </c>
      <c r="AQ395" s="38" t="s">
        <v>62</v>
      </c>
      <c r="AR395" s="38" t="s">
        <v>62</v>
      </c>
      <c r="AS395" s="38" t="s">
        <v>62</v>
      </c>
      <c r="AT395" s="38" t="s">
        <v>1973</v>
      </c>
      <c r="AU395" s="38" t="s">
        <v>2604</v>
      </c>
      <c r="AV395" s="38" t="s">
        <v>2261</v>
      </c>
      <c r="AW395" s="38" t="s">
        <v>61</v>
      </c>
      <c r="AX395" s="38" t="s">
        <v>63</v>
      </c>
      <c r="AY395" s="39" t="s">
        <v>4276</v>
      </c>
      <c r="AZ395" s="38" t="s">
        <v>4277</v>
      </c>
      <c r="BA395" s="39" t="s">
        <v>4277</v>
      </c>
      <c r="BB395" s="38" t="s">
        <v>2434</v>
      </c>
      <c r="BC395" s="38" t="s">
        <v>197</v>
      </c>
      <c r="BD395" s="38" t="s">
        <v>94</v>
      </c>
      <c r="BE395" s="38" t="s">
        <v>1978</v>
      </c>
      <c r="BF395" s="38" t="s">
        <v>64</v>
      </c>
      <c r="BG395" s="38" t="s">
        <v>61</v>
      </c>
      <c r="BH395" s="38" t="s">
        <v>648</v>
      </c>
    </row>
    <row r="396" spans="2:60" x14ac:dyDescent="0.3">
      <c r="B396" s="55">
        <f t="shared" si="120"/>
        <v>392</v>
      </c>
      <c r="C396" s="55" t="str">
        <f t="shared" si="121"/>
        <v>NRT</v>
      </c>
      <c r="D396" s="55" t="str">
        <f t="shared" si="118"/>
        <v>2025-09-12</v>
      </c>
      <c r="E396" s="55" t="str">
        <f t="shared" si="109"/>
        <v>82020038115</v>
      </c>
      <c r="F396" s="55" t="str">
        <f t="shared" si="110"/>
        <v>PJP029495042</v>
      </c>
      <c r="G396" s="53" t="str">
        <f t="shared" si="111"/>
        <v>안유진</v>
      </c>
      <c r="H396" s="53" t="str">
        <f t="shared" si="112"/>
        <v>목록(Manifest)</v>
      </c>
      <c r="I396" s="62">
        <f t="shared" si="113"/>
        <v>15.59</v>
      </c>
      <c r="J396" s="53" t="str">
        <f t="shared" si="122"/>
        <v>BRCH USA_JAVIS</v>
      </c>
      <c r="K396" s="55">
        <f t="shared" si="114"/>
        <v>1</v>
      </c>
      <c r="L396" s="54">
        <f t="shared" si="115"/>
        <v>0.3</v>
      </c>
      <c r="M396" s="54">
        <f t="shared" si="116"/>
        <v>0.3</v>
      </c>
      <c r="N396" s="54">
        <f t="shared" si="117"/>
        <v>0.3</v>
      </c>
      <c r="O396" s="54">
        <f t="shared" si="123"/>
        <v>0.5</v>
      </c>
      <c r="P396" s="55" t="str">
        <f t="shared" si="124"/>
        <v>516284368880</v>
      </c>
      <c r="Q396" s="70">
        <f t="shared" si="125"/>
        <v>6510</v>
      </c>
      <c r="R396" s="58">
        <v>0</v>
      </c>
      <c r="S396" s="57">
        <f t="shared" si="119"/>
        <v>0</v>
      </c>
      <c r="T396" s="58">
        <v>0</v>
      </c>
      <c r="U396" s="58">
        <f>(IF(VLOOKUP(VLOOKUP(AN396,MAPPING!$B$16:$D$21,2,1),MAPPING!$C$16:$E$21,2,0)=7000,0,VLOOKUP(VLOOKUP(AN396,MAPPING!$B$16:$D$21,2,1),MAPPING!$C$16:$E$21,2,0)))</f>
        <v>0</v>
      </c>
      <c r="V396" s="58">
        <f>(K396*VLOOKUP(N396/K396,MAPPING!$B$23:$D$30,3,10))</f>
        <v>0</v>
      </c>
      <c r="W396" s="58">
        <f t="shared" si="126"/>
        <v>0</v>
      </c>
      <c r="X396" s="58">
        <f t="shared" si="127"/>
        <v>6510</v>
      </c>
      <c r="Y396" s="116">
        <f>ROUND(SUM(Q396:W396)/INVOICE!$I$5,2)</f>
        <v>4.67</v>
      </c>
      <c r="AA396" s="38" t="s">
        <v>3918</v>
      </c>
      <c r="AB396" s="38" t="s">
        <v>93</v>
      </c>
      <c r="AC396" s="38" t="s">
        <v>3919</v>
      </c>
      <c r="AD396" s="38" t="s">
        <v>4278</v>
      </c>
      <c r="AE396" s="38" t="s">
        <v>4279</v>
      </c>
      <c r="AF396" s="38" t="s">
        <v>4280</v>
      </c>
      <c r="AG396" s="38" t="s">
        <v>4281</v>
      </c>
      <c r="AH396" s="38" t="s">
        <v>61</v>
      </c>
      <c r="AI396" s="38">
        <v>1</v>
      </c>
      <c r="AJ396" s="38">
        <v>0.3</v>
      </c>
      <c r="AK396" s="38">
        <v>0.3</v>
      </c>
      <c r="AL396" s="38">
        <v>0.3</v>
      </c>
      <c r="AM396" s="38" t="s">
        <v>204</v>
      </c>
      <c r="AN396" s="38">
        <v>15.59</v>
      </c>
      <c r="AO396" s="38" t="s">
        <v>62</v>
      </c>
      <c r="AP396" s="38" t="s">
        <v>62</v>
      </c>
      <c r="AQ396" s="38" t="s">
        <v>62</v>
      </c>
      <c r="AR396" s="38" t="s">
        <v>62</v>
      </c>
      <c r="AS396" s="38" t="s">
        <v>62</v>
      </c>
      <c r="AT396" s="38" t="s">
        <v>1973</v>
      </c>
      <c r="AU396" s="38" t="s">
        <v>2604</v>
      </c>
      <c r="AV396" s="38" t="s">
        <v>410</v>
      </c>
      <c r="AW396" s="38" t="s">
        <v>61</v>
      </c>
      <c r="AX396" s="38" t="s">
        <v>63</v>
      </c>
      <c r="AY396" s="39" t="s">
        <v>4282</v>
      </c>
      <c r="AZ396" s="38" t="s">
        <v>4283</v>
      </c>
      <c r="BA396" s="39" t="s">
        <v>4283</v>
      </c>
      <c r="BB396" s="38" t="s">
        <v>2434</v>
      </c>
      <c r="BC396" s="38" t="s">
        <v>197</v>
      </c>
      <c r="BD396" s="38" t="s">
        <v>94</v>
      </c>
      <c r="BE396" s="38" t="s">
        <v>1978</v>
      </c>
      <c r="BF396" s="38" t="s">
        <v>64</v>
      </c>
      <c r="BG396" s="38" t="s">
        <v>61</v>
      </c>
      <c r="BH396" s="38" t="s">
        <v>648</v>
      </c>
    </row>
    <row r="397" spans="2:60" x14ac:dyDescent="0.3">
      <c r="B397" s="55">
        <f t="shared" si="120"/>
        <v>393</v>
      </c>
      <c r="C397" s="55" t="str">
        <f t="shared" si="121"/>
        <v>NRT</v>
      </c>
      <c r="D397" s="55" t="str">
        <f t="shared" si="118"/>
        <v>2025-09-12</v>
      </c>
      <c r="E397" s="55" t="str">
        <f t="shared" si="109"/>
        <v>82020038115</v>
      </c>
      <c r="F397" s="55" t="str">
        <f t="shared" si="110"/>
        <v>PJP029496299</v>
      </c>
      <c r="G397" s="53" t="str">
        <f t="shared" si="111"/>
        <v>이종산</v>
      </c>
      <c r="H397" s="53" t="str">
        <f t="shared" si="112"/>
        <v>목록(Manifest)</v>
      </c>
      <c r="I397" s="62">
        <f t="shared" si="113"/>
        <v>143.27000000000001</v>
      </c>
      <c r="J397" s="53" t="str">
        <f t="shared" si="122"/>
        <v>BRCH USA_JAVIS</v>
      </c>
      <c r="K397" s="55">
        <f t="shared" si="114"/>
        <v>1</v>
      </c>
      <c r="L397" s="54">
        <f t="shared" si="115"/>
        <v>0.4</v>
      </c>
      <c r="M397" s="54">
        <f t="shared" si="116"/>
        <v>0.5</v>
      </c>
      <c r="N397" s="54">
        <f t="shared" si="117"/>
        <v>0.5</v>
      </c>
      <c r="O397" s="54">
        <f t="shared" si="123"/>
        <v>0.5</v>
      </c>
      <c r="P397" s="55" t="str">
        <f t="shared" si="124"/>
        <v>516284381454</v>
      </c>
      <c r="Q397" s="70">
        <f t="shared" si="125"/>
        <v>6510</v>
      </c>
      <c r="R397" s="58">
        <v>0</v>
      </c>
      <c r="S397" s="57">
        <f t="shared" si="119"/>
        <v>0</v>
      </c>
      <c r="T397" s="58">
        <v>0</v>
      </c>
      <c r="U397" s="58">
        <f>(IF(VLOOKUP(VLOOKUP(AN397,MAPPING!$B$16:$D$21,2,1),MAPPING!$C$16:$E$21,2,0)=7000,0,VLOOKUP(VLOOKUP(AN397,MAPPING!$B$16:$D$21,2,1),MAPPING!$C$16:$E$21,2,0)))</f>
        <v>0</v>
      </c>
      <c r="V397" s="58">
        <f>(K397*VLOOKUP(N397/K397,MAPPING!$B$23:$D$30,3,10))</f>
        <v>0</v>
      </c>
      <c r="W397" s="58">
        <f t="shared" si="126"/>
        <v>0</v>
      </c>
      <c r="X397" s="58">
        <f t="shared" si="127"/>
        <v>6510</v>
      </c>
      <c r="Y397" s="116">
        <f>ROUND(SUM(Q397:W397)/INVOICE!$I$5,2)</f>
        <v>4.67</v>
      </c>
      <c r="AA397" s="38" t="s">
        <v>3918</v>
      </c>
      <c r="AB397" s="38" t="s">
        <v>93</v>
      </c>
      <c r="AC397" s="38" t="s">
        <v>3919</v>
      </c>
      <c r="AD397" s="38" t="s">
        <v>4284</v>
      </c>
      <c r="AE397" s="38" t="s">
        <v>4285</v>
      </c>
      <c r="AF397" s="38" t="s">
        <v>4286</v>
      </c>
      <c r="AG397" s="38" t="s">
        <v>4287</v>
      </c>
      <c r="AH397" s="38" t="s">
        <v>61</v>
      </c>
      <c r="AI397" s="38">
        <v>1</v>
      </c>
      <c r="AJ397" s="38">
        <v>0.4</v>
      </c>
      <c r="AK397" s="38">
        <v>0.5</v>
      </c>
      <c r="AL397" s="38">
        <v>0.5</v>
      </c>
      <c r="AM397" s="38" t="s">
        <v>204</v>
      </c>
      <c r="AN397" s="38">
        <v>143.27000000000001</v>
      </c>
      <c r="AO397" s="38" t="s">
        <v>62</v>
      </c>
      <c r="AP397" s="38" t="s">
        <v>62</v>
      </c>
      <c r="AQ397" s="38" t="s">
        <v>62</v>
      </c>
      <c r="AR397" s="38" t="s">
        <v>62</v>
      </c>
      <c r="AS397" s="38" t="s">
        <v>62</v>
      </c>
      <c r="AT397" s="38" t="s">
        <v>1973</v>
      </c>
      <c r="AU397" s="38" t="s">
        <v>2604</v>
      </c>
      <c r="AV397" s="38" t="s">
        <v>2637</v>
      </c>
      <c r="AW397" s="38" t="s">
        <v>61</v>
      </c>
      <c r="AX397" s="38" t="s">
        <v>63</v>
      </c>
      <c r="AY397" s="39" t="s">
        <v>4288</v>
      </c>
      <c r="AZ397" s="38" t="s">
        <v>4289</v>
      </c>
      <c r="BA397" s="39" t="s">
        <v>4289</v>
      </c>
      <c r="BB397" s="38" t="s">
        <v>2434</v>
      </c>
      <c r="BC397" s="38" t="s">
        <v>197</v>
      </c>
      <c r="BD397" s="38" t="s">
        <v>94</v>
      </c>
      <c r="BE397" s="38" t="s">
        <v>1978</v>
      </c>
      <c r="BF397" s="38" t="s">
        <v>64</v>
      </c>
      <c r="BG397" s="38" t="s">
        <v>61</v>
      </c>
      <c r="BH397" s="38" t="s">
        <v>648</v>
      </c>
    </row>
    <row r="398" spans="2:60" x14ac:dyDescent="0.3">
      <c r="B398" s="55">
        <f t="shared" si="120"/>
        <v>394</v>
      </c>
      <c r="C398" s="55" t="str">
        <f t="shared" si="121"/>
        <v>NRT</v>
      </c>
      <c r="D398" s="55" t="str">
        <f t="shared" si="118"/>
        <v>2025-09-12</v>
      </c>
      <c r="E398" s="55" t="str">
        <f t="shared" si="109"/>
        <v>82020038115</v>
      </c>
      <c r="F398" s="55" t="str">
        <f t="shared" si="110"/>
        <v>PJP029495185</v>
      </c>
      <c r="G398" s="53" t="str">
        <f t="shared" si="111"/>
        <v>한효은</v>
      </c>
      <c r="H398" s="53" t="str">
        <f t="shared" si="112"/>
        <v>간이(Simple)</v>
      </c>
      <c r="I398" s="62">
        <f t="shared" si="113"/>
        <v>201.67</v>
      </c>
      <c r="J398" s="53" t="str">
        <f t="shared" si="122"/>
        <v>BRCH USA_JAVIS</v>
      </c>
      <c r="K398" s="55">
        <f t="shared" si="114"/>
        <v>1</v>
      </c>
      <c r="L398" s="54">
        <f t="shared" si="115"/>
        <v>1.45</v>
      </c>
      <c r="M398" s="54">
        <f t="shared" si="116"/>
        <v>4.0999999999999996</v>
      </c>
      <c r="N398" s="54">
        <f t="shared" si="117"/>
        <v>4.0999999999999996</v>
      </c>
      <c r="O398" s="54">
        <f t="shared" si="123"/>
        <v>1.5</v>
      </c>
      <c r="P398" s="55" t="str">
        <f t="shared" si="124"/>
        <v>516284370313</v>
      </c>
      <c r="Q398" s="70">
        <f t="shared" si="125"/>
        <v>8530</v>
      </c>
      <c r="R398" s="58">
        <v>0</v>
      </c>
      <c r="S398" s="57">
        <f t="shared" si="119"/>
        <v>0</v>
      </c>
      <c r="T398" s="58">
        <v>0</v>
      </c>
      <c r="U398" s="58">
        <f>(IF(VLOOKUP(VLOOKUP(AN398,MAPPING!$B$16:$D$21,2,1),MAPPING!$C$16:$E$21,2,0)=7000,0,VLOOKUP(VLOOKUP(AN398,MAPPING!$B$16:$D$21,2,1),MAPPING!$C$16:$E$21,2,0)))</f>
        <v>0</v>
      </c>
      <c r="V398" s="58">
        <f>(K398*VLOOKUP(N398/K398,MAPPING!$B$23:$D$30,3,10))</f>
        <v>500</v>
      </c>
      <c r="W398" s="58">
        <f t="shared" si="126"/>
        <v>0</v>
      </c>
      <c r="X398" s="58">
        <f t="shared" si="127"/>
        <v>9030</v>
      </c>
      <c r="Y398" s="116">
        <f>ROUND(SUM(Q398:W398)/INVOICE!$I$5,2)</f>
        <v>6.48</v>
      </c>
      <c r="AA398" s="38" t="s">
        <v>3918</v>
      </c>
      <c r="AB398" s="38" t="s">
        <v>93</v>
      </c>
      <c r="AC398" s="38" t="s">
        <v>3919</v>
      </c>
      <c r="AD398" s="38" t="s">
        <v>4290</v>
      </c>
      <c r="AE398" s="38" t="s">
        <v>4291</v>
      </c>
      <c r="AF398" s="38" t="s">
        <v>4292</v>
      </c>
      <c r="AG398" s="38" t="s">
        <v>4293</v>
      </c>
      <c r="AH398" s="38" t="s">
        <v>61</v>
      </c>
      <c r="AI398" s="38">
        <v>1</v>
      </c>
      <c r="AJ398" s="38">
        <v>1.45</v>
      </c>
      <c r="AK398" s="38">
        <v>4.0999999999999996</v>
      </c>
      <c r="AL398" s="38">
        <v>4.0999999999999996</v>
      </c>
      <c r="AM398" s="38" t="s">
        <v>65</v>
      </c>
      <c r="AN398" s="38">
        <v>201.67</v>
      </c>
      <c r="AO398" s="38" t="s">
        <v>62</v>
      </c>
      <c r="AP398" s="38" t="s">
        <v>62</v>
      </c>
      <c r="AQ398" s="38" t="s">
        <v>62</v>
      </c>
      <c r="AR398" s="38" t="s">
        <v>62</v>
      </c>
      <c r="AS398" s="38" t="s">
        <v>62</v>
      </c>
      <c r="AT398" s="38" t="s">
        <v>1973</v>
      </c>
      <c r="AU398" s="38" t="s">
        <v>2604</v>
      </c>
      <c r="AV398" s="38" t="s">
        <v>4294</v>
      </c>
      <c r="AW398" s="38" t="s">
        <v>61</v>
      </c>
      <c r="AX398" s="38" t="s">
        <v>63</v>
      </c>
      <c r="AY398" s="39" t="s">
        <v>4295</v>
      </c>
      <c r="AZ398" s="38" t="s">
        <v>4296</v>
      </c>
      <c r="BA398" s="39" t="s">
        <v>4296</v>
      </c>
      <c r="BB398" s="38" t="s">
        <v>2434</v>
      </c>
      <c r="BC398" s="38" t="s">
        <v>197</v>
      </c>
      <c r="BD398" s="38" t="s">
        <v>94</v>
      </c>
      <c r="BE398" s="38" t="s">
        <v>1978</v>
      </c>
      <c r="BF398" s="38" t="s">
        <v>64</v>
      </c>
      <c r="BG398" s="38" t="s">
        <v>61</v>
      </c>
      <c r="BH398" s="38" t="s">
        <v>648</v>
      </c>
    </row>
    <row r="399" spans="2:60" x14ac:dyDescent="0.3">
      <c r="B399" s="55">
        <f t="shared" si="120"/>
        <v>395</v>
      </c>
      <c r="C399" s="55" t="str">
        <f t="shared" si="121"/>
        <v>NRT</v>
      </c>
      <c r="D399" s="55" t="str">
        <f t="shared" si="118"/>
        <v>2025-09-12</v>
      </c>
      <c r="E399" s="55" t="str">
        <f t="shared" si="109"/>
        <v>82020038115</v>
      </c>
      <c r="F399" s="55" t="str">
        <f t="shared" si="110"/>
        <v>PJP029496364</v>
      </c>
      <c r="G399" s="53" t="str">
        <f t="shared" si="111"/>
        <v>오모차랜드 일산점</v>
      </c>
      <c r="H399" s="53" t="str">
        <f t="shared" si="112"/>
        <v>일반(목록배제,Normal-Manifest Exception)</v>
      </c>
      <c r="I399" s="62">
        <f t="shared" si="113"/>
        <v>98.2</v>
      </c>
      <c r="J399" s="53" t="str">
        <f t="shared" si="122"/>
        <v>BRCH USA_JAVIS</v>
      </c>
      <c r="K399" s="55">
        <f t="shared" si="114"/>
        <v>1</v>
      </c>
      <c r="L399" s="54">
        <f t="shared" si="115"/>
        <v>4.5999999999999996</v>
      </c>
      <c r="M399" s="54">
        <f t="shared" si="116"/>
        <v>9.9</v>
      </c>
      <c r="N399" s="54">
        <f t="shared" si="117"/>
        <v>10</v>
      </c>
      <c r="O399" s="54">
        <f t="shared" si="123"/>
        <v>5</v>
      </c>
      <c r="P399" s="55" t="str">
        <f t="shared" si="124"/>
        <v>516284382106</v>
      </c>
      <c r="Q399" s="70">
        <f t="shared" si="125"/>
        <v>15600</v>
      </c>
      <c r="R399" s="58">
        <v>0</v>
      </c>
      <c r="S399" s="57">
        <f t="shared" si="119"/>
        <v>0</v>
      </c>
      <c r="T399" s="58">
        <v>0</v>
      </c>
      <c r="U399" s="58">
        <f>(IF(VLOOKUP(VLOOKUP(AN399,MAPPING!$B$16:$D$21,2,1),MAPPING!$C$16:$E$21,2,0)=7000,0,VLOOKUP(VLOOKUP(AN399,MAPPING!$B$16:$D$21,2,1),MAPPING!$C$16:$E$21,2,0)))</f>
        <v>0</v>
      </c>
      <c r="V399" s="58">
        <f>(K399*VLOOKUP(N399/K399,MAPPING!$B$23:$D$30,3,10))</f>
        <v>1000</v>
      </c>
      <c r="W399" s="58">
        <f t="shared" si="126"/>
        <v>0</v>
      </c>
      <c r="X399" s="58">
        <f t="shared" si="127"/>
        <v>16600</v>
      </c>
      <c r="Y399" s="116">
        <f>ROUND(SUM(Q399:W399)/INVOICE!$I$5,2)</f>
        <v>11.91</v>
      </c>
      <c r="AA399" s="38" t="s">
        <v>3918</v>
      </c>
      <c r="AB399" s="38" t="s">
        <v>93</v>
      </c>
      <c r="AC399" s="38" t="s">
        <v>3919</v>
      </c>
      <c r="AD399" s="38" t="s">
        <v>4297</v>
      </c>
      <c r="AE399" s="38" t="s">
        <v>1980</v>
      </c>
      <c r="AF399" s="38" t="s">
        <v>1981</v>
      </c>
      <c r="AG399" s="38" t="s">
        <v>1982</v>
      </c>
      <c r="AH399" s="38" t="s">
        <v>156</v>
      </c>
      <c r="AI399" s="38">
        <v>1</v>
      </c>
      <c r="AJ399" s="38">
        <v>4.5999999999999996</v>
      </c>
      <c r="AK399" s="38">
        <v>9.9</v>
      </c>
      <c r="AL399" s="38">
        <v>10</v>
      </c>
      <c r="AM399" s="38" t="s">
        <v>66</v>
      </c>
      <c r="AN399" s="38">
        <v>98.2</v>
      </c>
      <c r="AO399" s="38" t="s">
        <v>62</v>
      </c>
      <c r="AP399" s="38" t="s">
        <v>62</v>
      </c>
      <c r="AQ399" s="38" t="s">
        <v>62</v>
      </c>
      <c r="AR399" s="38" t="s">
        <v>62</v>
      </c>
      <c r="AS399" s="38" t="s">
        <v>62</v>
      </c>
      <c r="AT399" s="38" t="s">
        <v>1973</v>
      </c>
      <c r="AU399" s="38" t="s">
        <v>2604</v>
      </c>
      <c r="AV399" s="38" t="s">
        <v>2052</v>
      </c>
      <c r="AW399" s="38" t="s">
        <v>61</v>
      </c>
      <c r="AX399" s="38" t="s">
        <v>63</v>
      </c>
      <c r="AY399" s="39" t="s">
        <v>4298</v>
      </c>
      <c r="AZ399" s="38" t="s">
        <v>4299</v>
      </c>
      <c r="BA399" s="39" t="s">
        <v>4299</v>
      </c>
      <c r="BB399" s="38" t="s">
        <v>2434</v>
      </c>
      <c r="BC399" s="38" t="s">
        <v>197</v>
      </c>
      <c r="BD399" s="38" t="s">
        <v>94</v>
      </c>
      <c r="BE399" s="38" t="s">
        <v>1978</v>
      </c>
      <c r="BF399" s="38" t="s">
        <v>64</v>
      </c>
      <c r="BG399" s="38" t="s">
        <v>61</v>
      </c>
      <c r="BH399" s="38" t="s">
        <v>648</v>
      </c>
    </row>
    <row r="400" spans="2:60" x14ac:dyDescent="0.3">
      <c r="B400" s="55">
        <f t="shared" si="120"/>
        <v>396</v>
      </c>
      <c r="C400" s="55" t="str">
        <f t="shared" si="121"/>
        <v>NRT</v>
      </c>
      <c r="D400" s="55" t="str">
        <f t="shared" si="118"/>
        <v>2025-09-12</v>
      </c>
      <c r="E400" s="55" t="str">
        <f t="shared" si="109"/>
        <v>82020038115</v>
      </c>
      <c r="F400" s="55" t="str">
        <f t="shared" si="110"/>
        <v>PJP029496301</v>
      </c>
      <c r="G400" s="53" t="str">
        <f t="shared" si="111"/>
        <v>이수원</v>
      </c>
      <c r="H400" s="53" t="str">
        <f t="shared" si="112"/>
        <v>목록(Manifest)</v>
      </c>
      <c r="I400" s="62">
        <f t="shared" si="113"/>
        <v>93.83</v>
      </c>
      <c r="J400" s="53" t="str">
        <f t="shared" si="122"/>
        <v>BRCH USA_JAVIS</v>
      </c>
      <c r="K400" s="55">
        <f t="shared" si="114"/>
        <v>1</v>
      </c>
      <c r="L400" s="54">
        <f t="shared" si="115"/>
        <v>0.7</v>
      </c>
      <c r="M400" s="54">
        <f t="shared" si="116"/>
        <v>1.7</v>
      </c>
      <c r="N400" s="54">
        <f t="shared" si="117"/>
        <v>1.7</v>
      </c>
      <c r="O400" s="54">
        <f t="shared" si="123"/>
        <v>1</v>
      </c>
      <c r="P400" s="55" t="str">
        <f t="shared" si="124"/>
        <v>516284381476</v>
      </c>
      <c r="Q400" s="70">
        <f t="shared" si="125"/>
        <v>7520</v>
      </c>
      <c r="R400" s="58">
        <v>0</v>
      </c>
      <c r="S400" s="57">
        <f t="shared" si="119"/>
        <v>0</v>
      </c>
      <c r="T400" s="58">
        <v>0</v>
      </c>
      <c r="U400" s="58">
        <f>(IF(VLOOKUP(VLOOKUP(AN400,MAPPING!$B$16:$D$21,2,1),MAPPING!$C$16:$E$21,2,0)=7000,0,VLOOKUP(VLOOKUP(AN400,MAPPING!$B$16:$D$21,2,1),MAPPING!$C$16:$E$21,2,0)))</f>
        <v>0</v>
      </c>
      <c r="V400" s="58">
        <f>(K400*VLOOKUP(N400/K400,MAPPING!$B$23:$D$30,3,10))</f>
        <v>0</v>
      </c>
      <c r="W400" s="58">
        <f t="shared" si="126"/>
        <v>0</v>
      </c>
      <c r="X400" s="58">
        <f t="shared" si="127"/>
        <v>7520</v>
      </c>
      <c r="Y400" s="116">
        <f>ROUND(SUM(Q400:W400)/INVOICE!$I$5,2)</f>
        <v>5.39</v>
      </c>
      <c r="AA400" s="38" t="s">
        <v>3918</v>
      </c>
      <c r="AB400" s="38" t="s">
        <v>93</v>
      </c>
      <c r="AC400" s="38" t="s">
        <v>3919</v>
      </c>
      <c r="AD400" s="38" t="s">
        <v>4300</v>
      </c>
      <c r="AE400" s="38" t="s">
        <v>4301</v>
      </c>
      <c r="AF400" s="38" t="s">
        <v>4302</v>
      </c>
      <c r="AG400" s="38" t="s">
        <v>4303</v>
      </c>
      <c r="AH400" s="38" t="s">
        <v>61</v>
      </c>
      <c r="AI400" s="38">
        <v>1</v>
      </c>
      <c r="AJ400" s="38">
        <v>0.7</v>
      </c>
      <c r="AK400" s="38">
        <v>1.7</v>
      </c>
      <c r="AL400" s="38">
        <v>1.7</v>
      </c>
      <c r="AM400" s="38" t="s">
        <v>204</v>
      </c>
      <c r="AN400" s="38">
        <v>93.83</v>
      </c>
      <c r="AO400" s="38" t="s">
        <v>62</v>
      </c>
      <c r="AP400" s="38" t="s">
        <v>62</v>
      </c>
      <c r="AQ400" s="38" t="s">
        <v>62</v>
      </c>
      <c r="AR400" s="38" t="s">
        <v>62</v>
      </c>
      <c r="AS400" s="38" t="s">
        <v>62</v>
      </c>
      <c r="AT400" s="38" t="s">
        <v>1973</v>
      </c>
      <c r="AU400" s="38" t="s">
        <v>2604</v>
      </c>
      <c r="AV400" s="38" t="s">
        <v>2052</v>
      </c>
      <c r="AW400" s="38" t="s">
        <v>61</v>
      </c>
      <c r="AX400" s="38" t="s">
        <v>63</v>
      </c>
      <c r="AY400" s="39" t="s">
        <v>4304</v>
      </c>
      <c r="AZ400" s="38" t="s">
        <v>4305</v>
      </c>
      <c r="BA400" s="39" t="s">
        <v>4305</v>
      </c>
      <c r="BB400" s="38" t="s">
        <v>2434</v>
      </c>
      <c r="BC400" s="38" t="s">
        <v>197</v>
      </c>
      <c r="BD400" s="38" t="s">
        <v>94</v>
      </c>
      <c r="BE400" s="38" t="s">
        <v>1978</v>
      </c>
      <c r="BF400" s="38" t="s">
        <v>64</v>
      </c>
      <c r="BG400" s="38" t="s">
        <v>61</v>
      </c>
      <c r="BH400" s="38" t="s">
        <v>648</v>
      </c>
    </row>
    <row r="401" spans="2:60" x14ac:dyDescent="0.3">
      <c r="B401" s="55">
        <f t="shared" si="120"/>
        <v>397</v>
      </c>
      <c r="C401" s="55" t="str">
        <f t="shared" si="121"/>
        <v>NRT</v>
      </c>
      <c r="D401" s="55" t="str">
        <f t="shared" si="118"/>
        <v>2025-09-12</v>
      </c>
      <c r="E401" s="55" t="str">
        <f t="shared" si="109"/>
        <v>82020038115</v>
      </c>
      <c r="F401" s="55" t="str">
        <f t="shared" si="110"/>
        <v>PJP029496321</v>
      </c>
      <c r="G401" s="53" t="str">
        <f t="shared" si="111"/>
        <v>홍영식</v>
      </c>
      <c r="H401" s="53" t="str">
        <f t="shared" si="112"/>
        <v>목록(Manifest)</v>
      </c>
      <c r="I401" s="62">
        <f t="shared" si="113"/>
        <v>42.42</v>
      </c>
      <c r="J401" s="53" t="str">
        <f t="shared" si="122"/>
        <v>BRCH USA_JAVIS</v>
      </c>
      <c r="K401" s="55">
        <f t="shared" si="114"/>
        <v>1</v>
      </c>
      <c r="L401" s="54">
        <f t="shared" si="115"/>
        <v>0.2</v>
      </c>
      <c r="M401" s="54">
        <f t="shared" si="116"/>
        <v>0.5</v>
      </c>
      <c r="N401" s="54">
        <f t="shared" si="117"/>
        <v>0.5</v>
      </c>
      <c r="O401" s="54">
        <f t="shared" si="123"/>
        <v>0.5</v>
      </c>
      <c r="P401" s="55" t="str">
        <f t="shared" si="124"/>
        <v>516284381675</v>
      </c>
      <c r="Q401" s="70">
        <f t="shared" si="125"/>
        <v>6510</v>
      </c>
      <c r="R401" s="58">
        <v>0</v>
      </c>
      <c r="S401" s="57">
        <f t="shared" si="119"/>
        <v>0</v>
      </c>
      <c r="T401" s="58">
        <v>0</v>
      </c>
      <c r="U401" s="58">
        <f>(IF(VLOOKUP(VLOOKUP(AN401,MAPPING!$B$16:$D$21,2,1),MAPPING!$C$16:$E$21,2,0)=7000,0,VLOOKUP(VLOOKUP(AN401,MAPPING!$B$16:$D$21,2,1),MAPPING!$C$16:$E$21,2,0)))</f>
        <v>0</v>
      </c>
      <c r="V401" s="58">
        <f>(K401*VLOOKUP(N401/K401,MAPPING!$B$23:$D$30,3,10))</f>
        <v>0</v>
      </c>
      <c r="W401" s="58">
        <f t="shared" si="126"/>
        <v>0</v>
      </c>
      <c r="X401" s="58">
        <f t="shared" si="127"/>
        <v>6510</v>
      </c>
      <c r="Y401" s="116">
        <f>ROUND(SUM(Q401:W401)/INVOICE!$I$5,2)</f>
        <v>4.67</v>
      </c>
      <c r="AA401" s="38" t="s">
        <v>3918</v>
      </c>
      <c r="AB401" s="38" t="s">
        <v>93</v>
      </c>
      <c r="AC401" s="38" t="s">
        <v>3919</v>
      </c>
      <c r="AD401" s="38" t="s">
        <v>4306</v>
      </c>
      <c r="AE401" s="38" t="s">
        <v>4307</v>
      </c>
      <c r="AF401" s="38" t="s">
        <v>4308</v>
      </c>
      <c r="AG401" s="38" t="s">
        <v>4309</v>
      </c>
      <c r="AH401" s="38" t="s">
        <v>61</v>
      </c>
      <c r="AI401" s="38">
        <v>1</v>
      </c>
      <c r="AJ401" s="38">
        <v>0.2</v>
      </c>
      <c r="AK401" s="38">
        <v>0.5</v>
      </c>
      <c r="AL401" s="38">
        <v>0.5</v>
      </c>
      <c r="AM401" s="38" t="s">
        <v>204</v>
      </c>
      <c r="AN401" s="38">
        <v>42.42</v>
      </c>
      <c r="AO401" s="38" t="s">
        <v>62</v>
      </c>
      <c r="AP401" s="38" t="s">
        <v>62</v>
      </c>
      <c r="AQ401" s="38" t="s">
        <v>62</v>
      </c>
      <c r="AR401" s="38" t="s">
        <v>62</v>
      </c>
      <c r="AS401" s="38" t="s">
        <v>62</v>
      </c>
      <c r="AT401" s="38" t="s">
        <v>1973</v>
      </c>
      <c r="AU401" s="38" t="s">
        <v>2604</v>
      </c>
      <c r="AV401" s="38" t="s">
        <v>2220</v>
      </c>
      <c r="AW401" s="38" t="s">
        <v>61</v>
      </c>
      <c r="AX401" s="38" t="s">
        <v>63</v>
      </c>
      <c r="AY401" s="39" t="s">
        <v>4310</v>
      </c>
      <c r="AZ401" s="38" t="s">
        <v>4311</v>
      </c>
      <c r="BA401" s="39" t="s">
        <v>4311</v>
      </c>
      <c r="BB401" s="38" t="s">
        <v>2434</v>
      </c>
      <c r="BC401" s="38" t="s">
        <v>197</v>
      </c>
      <c r="BD401" s="38" t="s">
        <v>94</v>
      </c>
      <c r="BE401" s="38" t="s">
        <v>1978</v>
      </c>
      <c r="BF401" s="38" t="s">
        <v>64</v>
      </c>
      <c r="BG401" s="38" t="s">
        <v>61</v>
      </c>
      <c r="BH401" s="38" t="s">
        <v>648</v>
      </c>
    </row>
    <row r="402" spans="2:60" x14ac:dyDescent="0.3">
      <c r="B402" s="55">
        <f t="shared" si="120"/>
        <v>398</v>
      </c>
      <c r="C402" s="55" t="str">
        <f t="shared" si="121"/>
        <v>NRT</v>
      </c>
      <c r="D402" s="55" t="str">
        <f t="shared" si="118"/>
        <v>2025-09-12</v>
      </c>
      <c r="E402" s="55" t="str">
        <f t="shared" si="109"/>
        <v>82020038115</v>
      </c>
      <c r="F402" s="55" t="str">
        <f t="shared" si="110"/>
        <v>PJP029496319</v>
      </c>
      <c r="G402" s="53" t="str">
        <f t="shared" si="111"/>
        <v>고누리</v>
      </c>
      <c r="H402" s="53" t="str">
        <f t="shared" si="112"/>
        <v>일반(목록배제,Normal-Manifest Exception)</v>
      </c>
      <c r="I402" s="62">
        <f t="shared" si="113"/>
        <v>21.11</v>
      </c>
      <c r="J402" s="53" t="str">
        <f t="shared" si="122"/>
        <v>BRCH USA_JAVIS</v>
      </c>
      <c r="K402" s="55">
        <f t="shared" si="114"/>
        <v>1</v>
      </c>
      <c r="L402" s="54">
        <f t="shared" si="115"/>
        <v>9</v>
      </c>
      <c r="M402" s="54">
        <f t="shared" si="116"/>
        <v>3.1</v>
      </c>
      <c r="N402" s="54">
        <f t="shared" si="117"/>
        <v>9</v>
      </c>
      <c r="O402" s="54">
        <f t="shared" si="123"/>
        <v>9</v>
      </c>
      <c r="P402" s="55" t="str">
        <f t="shared" si="124"/>
        <v>516284381653</v>
      </c>
      <c r="Q402" s="70">
        <f t="shared" si="125"/>
        <v>23680</v>
      </c>
      <c r="R402" s="58">
        <v>0</v>
      </c>
      <c r="S402" s="57">
        <f t="shared" si="119"/>
        <v>0</v>
      </c>
      <c r="T402" s="58">
        <v>0</v>
      </c>
      <c r="U402" s="58">
        <f>(IF(VLOOKUP(VLOOKUP(AN402,MAPPING!$B$16:$D$21,2,1),MAPPING!$C$16:$E$21,2,0)=7000,0,VLOOKUP(VLOOKUP(AN402,MAPPING!$B$16:$D$21,2,1),MAPPING!$C$16:$E$21,2,0)))</f>
        <v>0</v>
      </c>
      <c r="V402" s="58">
        <f>(K402*VLOOKUP(N402/K402,MAPPING!$B$23:$D$30,3,10))</f>
        <v>1000</v>
      </c>
      <c r="W402" s="58">
        <f t="shared" si="126"/>
        <v>0</v>
      </c>
      <c r="X402" s="58">
        <f t="shared" si="127"/>
        <v>24680</v>
      </c>
      <c r="Y402" s="116">
        <f>ROUND(SUM(Q402:W402)/INVOICE!$I$5,2)</f>
        <v>17.7</v>
      </c>
      <c r="AA402" s="38" t="s">
        <v>3918</v>
      </c>
      <c r="AB402" s="38" t="s">
        <v>93</v>
      </c>
      <c r="AC402" s="38" t="s">
        <v>3919</v>
      </c>
      <c r="AD402" s="38" t="s">
        <v>4312</v>
      </c>
      <c r="AE402" s="38" t="s">
        <v>4313</v>
      </c>
      <c r="AF402" s="38" t="s">
        <v>4314</v>
      </c>
      <c r="AG402" s="38" t="s">
        <v>4315</v>
      </c>
      <c r="AH402" s="38" t="s">
        <v>61</v>
      </c>
      <c r="AI402" s="38">
        <v>1</v>
      </c>
      <c r="AJ402" s="38">
        <v>9</v>
      </c>
      <c r="AK402" s="38">
        <v>3.1</v>
      </c>
      <c r="AL402" s="38">
        <v>9</v>
      </c>
      <c r="AM402" s="38" t="s">
        <v>66</v>
      </c>
      <c r="AN402" s="38">
        <v>21.11</v>
      </c>
      <c r="AO402" s="38" t="s">
        <v>62</v>
      </c>
      <c r="AP402" s="38" t="s">
        <v>62</v>
      </c>
      <c r="AQ402" s="38" t="s">
        <v>62</v>
      </c>
      <c r="AR402" s="38" t="s">
        <v>62</v>
      </c>
      <c r="AS402" s="38" t="s">
        <v>62</v>
      </c>
      <c r="AT402" s="38" t="s">
        <v>1973</v>
      </c>
      <c r="AU402" s="38" t="s">
        <v>2604</v>
      </c>
      <c r="AV402" s="38" t="s">
        <v>2220</v>
      </c>
      <c r="AW402" s="38" t="s">
        <v>61</v>
      </c>
      <c r="AX402" s="38" t="s">
        <v>63</v>
      </c>
      <c r="AY402" s="39" t="s">
        <v>4316</v>
      </c>
      <c r="AZ402" s="38" t="s">
        <v>4317</v>
      </c>
      <c r="BA402" s="39" t="s">
        <v>4317</v>
      </c>
      <c r="BB402" s="38" t="s">
        <v>2434</v>
      </c>
      <c r="BC402" s="38" t="s">
        <v>197</v>
      </c>
      <c r="BD402" s="38" t="s">
        <v>94</v>
      </c>
      <c r="BE402" s="38" t="s">
        <v>1978</v>
      </c>
      <c r="BF402" s="38" t="s">
        <v>64</v>
      </c>
      <c r="BG402" s="38" t="s">
        <v>61</v>
      </c>
      <c r="BH402" s="38" t="s">
        <v>648</v>
      </c>
    </row>
    <row r="403" spans="2:60" x14ac:dyDescent="0.3">
      <c r="B403" s="55">
        <f t="shared" si="120"/>
        <v>399</v>
      </c>
      <c r="C403" s="55" t="str">
        <f t="shared" si="121"/>
        <v>NRT</v>
      </c>
      <c r="D403" s="55" t="str">
        <f t="shared" si="118"/>
        <v>2025-09-12</v>
      </c>
      <c r="E403" s="55" t="str">
        <f t="shared" si="109"/>
        <v>82020038115</v>
      </c>
      <c r="F403" s="55" t="str">
        <f t="shared" si="110"/>
        <v>PJP029496317</v>
      </c>
      <c r="G403" s="53" t="str">
        <f t="shared" si="111"/>
        <v>조홍석</v>
      </c>
      <c r="H403" s="53" t="str">
        <f t="shared" si="112"/>
        <v>일반(목록배제,Normal-Manifest Exception)</v>
      </c>
      <c r="I403" s="62">
        <f t="shared" si="113"/>
        <v>109.65</v>
      </c>
      <c r="J403" s="53" t="str">
        <f t="shared" si="122"/>
        <v>BRCH USA_JAVIS</v>
      </c>
      <c r="K403" s="55">
        <f t="shared" si="114"/>
        <v>1</v>
      </c>
      <c r="L403" s="54">
        <f t="shared" si="115"/>
        <v>0.25</v>
      </c>
      <c r="M403" s="54">
        <f t="shared" si="116"/>
        <v>0.3</v>
      </c>
      <c r="N403" s="54">
        <f t="shared" si="117"/>
        <v>0.3</v>
      </c>
      <c r="O403" s="54">
        <f t="shared" si="123"/>
        <v>0.5</v>
      </c>
      <c r="P403" s="55" t="str">
        <f t="shared" si="124"/>
        <v>516284381631</v>
      </c>
      <c r="Q403" s="70">
        <f t="shared" si="125"/>
        <v>6510</v>
      </c>
      <c r="R403" s="58">
        <v>0</v>
      </c>
      <c r="S403" s="57">
        <f t="shared" si="119"/>
        <v>0</v>
      </c>
      <c r="T403" s="58">
        <v>0</v>
      </c>
      <c r="U403" s="58">
        <f>(IF(VLOOKUP(VLOOKUP(AN403,MAPPING!$B$16:$D$21,2,1),MAPPING!$C$16:$E$21,2,0)=7000,0,VLOOKUP(VLOOKUP(AN403,MAPPING!$B$16:$D$21,2,1),MAPPING!$C$16:$E$21,2,0)))</f>
        <v>0</v>
      </c>
      <c r="V403" s="58">
        <f>(K403*VLOOKUP(N403/K403,MAPPING!$B$23:$D$30,3,10))</f>
        <v>0</v>
      </c>
      <c r="W403" s="58">
        <f t="shared" si="126"/>
        <v>0</v>
      </c>
      <c r="X403" s="58">
        <f t="shared" si="127"/>
        <v>6510</v>
      </c>
      <c r="Y403" s="116">
        <f>ROUND(SUM(Q403:W403)/INVOICE!$I$5,2)</f>
        <v>4.67</v>
      </c>
      <c r="AA403" s="38" t="s">
        <v>3918</v>
      </c>
      <c r="AB403" s="38" t="s">
        <v>93</v>
      </c>
      <c r="AC403" s="38" t="s">
        <v>3919</v>
      </c>
      <c r="AD403" s="38" t="s">
        <v>4318</v>
      </c>
      <c r="AE403" s="38" t="s">
        <v>4319</v>
      </c>
      <c r="AF403" s="38" t="s">
        <v>4320</v>
      </c>
      <c r="AG403" s="38" t="s">
        <v>4321</v>
      </c>
      <c r="AH403" s="38" t="s">
        <v>61</v>
      </c>
      <c r="AI403" s="38">
        <v>1</v>
      </c>
      <c r="AJ403" s="38">
        <v>0.25</v>
      </c>
      <c r="AK403" s="38">
        <v>0.3</v>
      </c>
      <c r="AL403" s="38">
        <v>0.3</v>
      </c>
      <c r="AM403" s="38" t="s">
        <v>66</v>
      </c>
      <c r="AN403" s="38">
        <v>109.65</v>
      </c>
      <c r="AO403" s="38" t="s">
        <v>62</v>
      </c>
      <c r="AP403" s="38" t="s">
        <v>62</v>
      </c>
      <c r="AQ403" s="38" t="s">
        <v>62</v>
      </c>
      <c r="AR403" s="38" t="s">
        <v>62</v>
      </c>
      <c r="AS403" s="38" t="s">
        <v>62</v>
      </c>
      <c r="AT403" s="38" t="s">
        <v>1973</v>
      </c>
      <c r="AU403" s="38" t="s">
        <v>2604</v>
      </c>
      <c r="AV403" s="38" t="s">
        <v>2220</v>
      </c>
      <c r="AW403" s="38" t="s">
        <v>61</v>
      </c>
      <c r="AX403" s="38" t="s">
        <v>63</v>
      </c>
      <c r="AY403" s="39" t="s">
        <v>4322</v>
      </c>
      <c r="AZ403" s="38" t="s">
        <v>4323</v>
      </c>
      <c r="BA403" s="39" t="s">
        <v>4323</v>
      </c>
      <c r="BB403" s="38" t="s">
        <v>2434</v>
      </c>
      <c r="BC403" s="38" t="s">
        <v>197</v>
      </c>
      <c r="BD403" s="38" t="s">
        <v>94</v>
      </c>
      <c r="BE403" s="38" t="s">
        <v>1978</v>
      </c>
      <c r="BF403" s="38" t="s">
        <v>64</v>
      </c>
      <c r="BG403" s="38" t="s">
        <v>61</v>
      </c>
      <c r="BH403" s="38" t="s">
        <v>648</v>
      </c>
    </row>
    <row r="404" spans="2:60" x14ac:dyDescent="0.3">
      <c r="B404" s="55">
        <f t="shared" si="120"/>
        <v>400</v>
      </c>
      <c r="C404" s="55" t="str">
        <f t="shared" si="121"/>
        <v>NRT</v>
      </c>
      <c r="D404" s="55" t="str">
        <f t="shared" si="118"/>
        <v>2025-09-12</v>
      </c>
      <c r="E404" s="55" t="str">
        <f t="shared" si="109"/>
        <v>82020038115</v>
      </c>
      <c r="F404" s="55" t="str">
        <f t="shared" si="110"/>
        <v>PJP029496360</v>
      </c>
      <c r="G404" s="53" t="str">
        <f t="shared" si="111"/>
        <v>엄보람</v>
      </c>
      <c r="H404" s="53" t="str">
        <f t="shared" si="112"/>
        <v>목록(Manifest)</v>
      </c>
      <c r="I404" s="62">
        <f t="shared" si="113"/>
        <v>34.6</v>
      </c>
      <c r="J404" s="53" t="str">
        <f t="shared" si="122"/>
        <v>BRCH USA_JAVIS</v>
      </c>
      <c r="K404" s="55">
        <f t="shared" si="114"/>
        <v>1</v>
      </c>
      <c r="L404" s="54">
        <f t="shared" si="115"/>
        <v>0.35</v>
      </c>
      <c r="M404" s="54">
        <f t="shared" si="116"/>
        <v>0.4</v>
      </c>
      <c r="N404" s="54">
        <f t="shared" si="117"/>
        <v>0.4</v>
      </c>
      <c r="O404" s="54">
        <f t="shared" si="123"/>
        <v>0.5</v>
      </c>
      <c r="P404" s="55" t="str">
        <f t="shared" si="124"/>
        <v>516284382062</v>
      </c>
      <c r="Q404" s="70">
        <f t="shared" si="125"/>
        <v>6510</v>
      </c>
      <c r="R404" s="58">
        <v>0</v>
      </c>
      <c r="S404" s="57">
        <f t="shared" si="119"/>
        <v>0</v>
      </c>
      <c r="T404" s="58">
        <v>0</v>
      </c>
      <c r="U404" s="58">
        <f>(IF(VLOOKUP(VLOOKUP(AN404,MAPPING!$B$16:$D$21,2,1),MAPPING!$C$16:$E$21,2,0)=7000,0,VLOOKUP(VLOOKUP(AN404,MAPPING!$B$16:$D$21,2,1),MAPPING!$C$16:$E$21,2,0)))</f>
        <v>0</v>
      </c>
      <c r="V404" s="58">
        <f>(K404*VLOOKUP(N404/K404,MAPPING!$B$23:$D$30,3,10))</f>
        <v>0</v>
      </c>
      <c r="W404" s="58">
        <f t="shared" si="126"/>
        <v>0</v>
      </c>
      <c r="X404" s="58">
        <f t="shared" si="127"/>
        <v>6510</v>
      </c>
      <c r="Y404" s="116">
        <f>ROUND(SUM(Q404:W404)/INVOICE!$I$5,2)</f>
        <v>4.67</v>
      </c>
      <c r="AA404" s="38" t="s">
        <v>3918</v>
      </c>
      <c r="AB404" s="38" t="s">
        <v>93</v>
      </c>
      <c r="AC404" s="38" t="s">
        <v>3919</v>
      </c>
      <c r="AD404" s="38" t="s">
        <v>4324</v>
      </c>
      <c r="AE404" s="38" t="s">
        <v>4325</v>
      </c>
      <c r="AF404" s="38" t="s">
        <v>4326</v>
      </c>
      <c r="AG404" s="38" t="s">
        <v>4327</v>
      </c>
      <c r="AH404" s="38" t="s">
        <v>61</v>
      </c>
      <c r="AI404" s="38">
        <v>1</v>
      </c>
      <c r="AJ404" s="38">
        <v>0.35</v>
      </c>
      <c r="AK404" s="38">
        <v>0.4</v>
      </c>
      <c r="AL404" s="38">
        <v>0.4</v>
      </c>
      <c r="AM404" s="38" t="s">
        <v>204</v>
      </c>
      <c r="AN404" s="38">
        <v>34.6</v>
      </c>
      <c r="AO404" s="38" t="s">
        <v>62</v>
      </c>
      <c r="AP404" s="38" t="s">
        <v>62</v>
      </c>
      <c r="AQ404" s="38" t="s">
        <v>62</v>
      </c>
      <c r="AR404" s="38" t="s">
        <v>62</v>
      </c>
      <c r="AS404" s="38" t="s">
        <v>62</v>
      </c>
      <c r="AT404" s="38" t="s">
        <v>1973</v>
      </c>
      <c r="AU404" s="38" t="s">
        <v>2604</v>
      </c>
      <c r="AV404" s="38" t="s">
        <v>2052</v>
      </c>
      <c r="AW404" s="38" t="s">
        <v>61</v>
      </c>
      <c r="AX404" s="38" t="s">
        <v>63</v>
      </c>
      <c r="AY404" s="39" t="s">
        <v>4328</v>
      </c>
      <c r="AZ404" s="38" t="s">
        <v>4329</v>
      </c>
      <c r="BA404" s="39" t="s">
        <v>4329</v>
      </c>
      <c r="BB404" s="38" t="s">
        <v>2434</v>
      </c>
      <c r="BC404" s="38" t="s">
        <v>197</v>
      </c>
      <c r="BD404" s="38" t="s">
        <v>94</v>
      </c>
      <c r="BE404" s="38" t="s">
        <v>1978</v>
      </c>
      <c r="BF404" s="38" t="s">
        <v>64</v>
      </c>
      <c r="BG404" s="38" t="s">
        <v>61</v>
      </c>
      <c r="BH404" s="38" t="s">
        <v>648</v>
      </c>
    </row>
    <row r="405" spans="2:60" x14ac:dyDescent="0.3">
      <c r="B405" s="55">
        <f t="shared" si="120"/>
        <v>401</v>
      </c>
      <c r="C405" s="55" t="str">
        <f t="shared" si="121"/>
        <v>NRT</v>
      </c>
      <c r="D405" s="55" t="str">
        <f t="shared" si="118"/>
        <v>2025-09-12</v>
      </c>
      <c r="E405" s="55" t="str">
        <f t="shared" ref="E405:E468" si="128">AC405</f>
        <v>82020038115</v>
      </c>
      <c r="F405" s="55" t="str">
        <f t="shared" ref="F405:F468" si="129">AD405</f>
        <v>PJP029496069</v>
      </c>
      <c r="G405" s="53" t="str">
        <f t="shared" ref="G405:G468" si="130">AE405</f>
        <v>손현진</v>
      </c>
      <c r="H405" s="53" t="str">
        <f t="shared" ref="H405:H468" si="131">AM405</f>
        <v>일반(목록배제,Normal-Manifest Exception)</v>
      </c>
      <c r="I405" s="62">
        <f t="shared" ref="I405:I468" si="132">AN405</f>
        <v>100.1</v>
      </c>
      <c r="J405" s="53" t="str">
        <f t="shared" si="122"/>
        <v>BRCH USA_JAVIS</v>
      </c>
      <c r="K405" s="55">
        <f t="shared" ref="K405:K468" si="133">AI405</f>
        <v>1</v>
      </c>
      <c r="L405" s="54">
        <f t="shared" ref="L405:L468" si="134">AJ405</f>
        <v>1.9</v>
      </c>
      <c r="M405" s="54">
        <f t="shared" ref="M405:M468" si="135">AK405</f>
        <v>5.3</v>
      </c>
      <c r="N405" s="54">
        <f t="shared" ref="N405:N468" si="136">AL405</f>
        <v>5.5</v>
      </c>
      <c r="O405" s="54">
        <f t="shared" si="123"/>
        <v>2</v>
      </c>
      <c r="P405" s="55" t="str">
        <f t="shared" si="124"/>
        <v>516284379155</v>
      </c>
      <c r="Q405" s="70">
        <f t="shared" si="125"/>
        <v>9540</v>
      </c>
      <c r="R405" s="58">
        <v>0</v>
      </c>
      <c r="S405" s="57">
        <f t="shared" si="119"/>
        <v>0</v>
      </c>
      <c r="T405" s="58">
        <v>0</v>
      </c>
      <c r="U405" s="58">
        <f>(IF(VLOOKUP(VLOOKUP(AN405,MAPPING!$B$16:$D$21,2,1),MAPPING!$C$16:$E$21,2,0)=7000,0,VLOOKUP(VLOOKUP(AN405,MAPPING!$B$16:$D$21,2,1),MAPPING!$C$16:$E$21,2,0)))</f>
        <v>0</v>
      </c>
      <c r="V405" s="58">
        <f>(K405*VLOOKUP(N405/K405,MAPPING!$B$23:$D$30,3,10))</f>
        <v>1000</v>
      </c>
      <c r="W405" s="58">
        <f t="shared" si="126"/>
        <v>0</v>
      </c>
      <c r="X405" s="58">
        <f t="shared" si="127"/>
        <v>10540</v>
      </c>
      <c r="Y405" s="116">
        <f>ROUND(SUM(Q405:W405)/INVOICE!$I$5,2)</f>
        <v>7.56</v>
      </c>
      <c r="AA405" s="38" t="s">
        <v>3918</v>
      </c>
      <c r="AB405" s="38" t="s">
        <v>93</v>
      </c>
      <c r="AC405" s="38" t="s">
        <v>3919</v>
      </c>
      <c r="AD405" s="38" t="s">
        <v>4330</v>
      </c>
      <c r="AE405" s="38" t="s">
        <v>3450</v>
      </c>
      <c r="AF405" s="38" t="s">
        <v>3451</v>
      </c>
      <c r="AG405" s="38" t="s">
        <v>3452</v>
      </c>
      <c r="AH405" s="38" t="s">
        <v>61</v>
      </c>
      <c r="AI405" s="38">
        <v>1</v>
      </c>
      <c r="AJ405" s="38">
        <v>1.9</v>
      </c>
      <c r="AK405" s="38">
        <v>5.3</v>
      </c>
      <c r="AL405" s="38">
        <v>5.5</v>
      </c>
      <c r="AM405" s="38" t="s">
        <v>66</v>
      </c>
      <c r="AN405" s="38">
        <v>100.1</v>
      </c>
      <c r="AO405" s="38" t="s">
        <v>62</v>
      </c>
      <c r="AP405" s="38" t="s">
        <v>62</v>
      </c>
      <c r="AQ405" s="38" t="s">
        <v>62</v>
      </c>
      <c r="AR405" s="38" t="s">
        <v>62</v>
      </c>
      <c r="AS405" s="38" t="s">
        <v>62</v>
      </c>
      <c r="AT405" s="38" t="s">
        <v>1973</v>
      </c>
      <c r="AU405" s="38" t="s">
        <v>2604</v>
      </c>
      <c r="AV405" s="38" t="s">
        <v>2052</v>
      </c>
      <c r="AW405" s="38" t="s">
        <v>61</v>
      </c>
      <c r="AX405" s="38" t="s">
        <v>63</v>
      </c>
      <c r="AY405" s="39" t="s">
        <v>4331</v>
      </c>
      <c r="AZ405" s="38" t="s">
        <v>4332</v>
      </c>
      <c r="BA405" s="39" t="s">
        <v>4332</v>
      </c>
      <c r="BB405" s="38" t="s">
        <v>2434</v>
      </c>
      <c r="BC405" s="38" t="s">
        <v>197</v>
      </c>
      <c r="BD405" s="38" t="s">
        <v>94</v>
      </c>
      <c r="BE405" s="38" t="s">
        <v>1978</v>
      </c>
      <c r="BF405" s="38" t="s">
        <v>64</v>
      </c>
      <c r="BG405" s="38" t="s">
        <v>61</v>
      </c>
      <c r="BH405" s="38" t="s">
        <v>648</v>
      </c>
    </row>
    <row r="406" spans="2:60" x14ac:dyDescent="0.3">
      <c r="B406" s="55">
        <f t="shared" si="120"/>
        <v>402</v>
      </c>
      <c r="C406" s="55" t="str">
        <f t="shared" si="121"/>
        <v>NRT</v>
      </c>
      <c r="D406" s="55" t="str">
        <f t="shared" si="118"/>
        <v>2025-09-12</v>
      </c>
      <c r="E406" s="55" t="str">
        <f t="shared" si="128"/>
        <v>82020038115</v>
      </c>
      <c r="F406" s="55" t="str">
        <f t="shared" si="129"/>
        <v>PJP029496246</v>
      </c>
      <c r="G406" s="53" t="str">
        <f t="shared" si="130"/>
        <v>변상욱</v>
      </c>
      <c r="H406" s="53" t="str">
        <f t="shared" si="131"/>
        <v>목록(Manifest)</v>
      </c>
      <c r="I406" s="62">
        <f t="shared" si="132"/>
        <v>110.55</v>
      </c>
      <c r="J406" s="53" t="str">
        <f t="shared" si="122"/>
        <v>BRCH USA_JAVIS</v>
      </c>
      <c r="K406" s="55">
        <f t="shared" si="133"/>
        <v>1</v>
      </c>
      <c r="L406" s="54">
        <f t="shared" si="134"/>
        <v>0.75</v>
      </c>
      <c r="M406" s="54">
        <f t="shared" si="135"/>
        <v>1.9</v>
      </c>
      <c r="N406" s="54">
        <f t="shared" si="136"/>
        <v>1.9</v>
      </c>
      <c r="O406" s="54">
        <f t="shared" si="123"/>
        <v>1</v>
      </c>
      <c r="P406" s="55" t="str">
        <f t="shared" si="124"/>
        <v>516284380920</v>
      </c>
      <c r="Q406" s="70">
        <f t="shared" si="125"/>
        <v>7520</v>
      </c>
      <c r="R406" s="58">
        <v>0</v>
      </c>
      <c r="S406" s="57">
        <f t="shared" si="119"/>
        <v>0</v>
      </c>
      <c r="T406" s="58">
        <v>0</v>
      </c>
      <c r="U406" s="58">
        <f>(IF(VLOOKUP(VLOOKUP(AN406,MAPPING!$B$16:$D$21,2,1),MAPPING!$C$16:$E$21,2,0)=7000,0,VLOOKUP(VLOOKUP(AN406,MAPPING!$B$16:$D$21,2,1),MAPPING!$C$16:$E$21,2,0)))</f>
        <v>0</v>
      </c>
      <c r="V406" s="58">
        <f>(K406*VLOOKUP(N406/K406,MAPPING!$B$23:$D$30,3,10))</f>
        <v>0</v>
      </c>
      <c r="W406" s="58">
        <f t="shared" si="126"/>
        <v>0</v>
      </c>
      <c r="X406" s="58">
        <f t="shared" si="127"/>
        <v>7520</v>
      </c>
      <c r="Y406" s="116">
        <f>ROUND(SUM(Q406:W406)/INVOICE!$I$5,2)</f>
        <v>5.39</v>
      </c>
      <c r="AA406" s="38" t="s">
        <v>3918</v>
      </c>
      <c r="AB406" s="38" t="s">
        <v>93</v>
      </c>
      <c r="AC406" s="38" t="s">
        <v>3919</v>
      </c>
      <c r="AD406" s="38" t="s">
        <v>4333</v>
      </c>
      <c r="AE406" s="38" t="s">
        <v>4334</v>
      </c>
      <c r="AF406" s="38" t="s">
        <v>4335</v>
      </c>
      <c r="AG406" s="38" t="s">
        <v>4336</v>
      </c>
      <c r="AH406" s="38" t="s">
        <v>61</v>
      </c>
      <c r="AI406" s="38">
        <v>1</v>
      </c>
      <c r="AJ406" s="38">
        <v>0.75</v>
      </c>
      <c r="AK406" s="38">
        <v>1.9</v>
      </c>
      <c r="AL406" s="38">
        <v>1.9</v>
      </c>
      <c r="AM406" s="38" t="s">
        <v>204</v>
      </c>
      <c r="AN406" s="38">
        <v>110.55</v>
      </c>
      <c r="AO406" s="38" t="s">
        <v>62</v>
      </c>
      <c r="AP406" s="38" t="s">
        <v>62</v>
      </c>
      <c r="AQ406" s="38" t="s">
        <v>62</v>
      </c>
      <c r="AR406" s="38" t="s">
        <v>62</v>
      </c>
      <c r="AS406" s="38" t="s">
        <v>62</v>
      </c>
      <c r="AT406" s="38" t="s">
        <v>1973</v>
      </c>
      <c r="AU406" s="38" t="s">
        <v>2604</v>
      </c>
      <c r="AV406" s="38" t="s">
        <v>4337</v>
      </c>
      <c r="AW406" s="38" t="s">
        <v>61</v>
      </c>
      <c r="AX406" s="38" t="s">
        <v>63</v>
      </c>
      <c r="AY406" s="39" t="s">
        <v>4338</v>
      </c>
      <c r="AZ406" s="38" t="s">
        <v>4339</v>
      </c>
      <c r="BA406" s="39" t="s">
        <v>4339</v>
      </c>
      <c r="BB406" s="38" t="s">
        <v>2434</v>
      </c>
      <c r="BC406" s="38" t="s">
        <v>197</v>
      </c>
      <c r="BD406" s="38" t="s">
        <v>94</v>
      </c>
      <c r="BE406" s="38" t="s">
        <v>1978</v>
      </c>
      <c r="BF406" s="38" t="s">
        <v>64</v>
      </c>
      <c r="BG406" s="38" t="s">
        <v>61</v>
      </c>
      <c r="BH406" s="38" t="s">
        <v>648</v>
      </c>
    </row>
    <row r="407" spans="2:60" x14ac:dyDescent="0.3">
      <c r="B407" s="55">
        <f t="shared" si="120"/>
        <v>403</v>
      </c>
      <c r="C407" s="55" t="str">
        <f t="shared" si="121"/>
        <v>NRT</v>
      </c>
      <c r="D407" s="55" t="str">
        <f t="shared" si="118"/>
        <v>2025-09-12</v>
      </c>
      <c r="E407" s="55" t="str">
        <f t="shared" si="128"/>
        <v>82020038115</v>
      </c>
      <c r="F407" s="55" t="str">
        <f t="shared" si="129"/>
        <v>PJP029496361</v>
      </c>
      <c r="G407" s="53" t="str">
        <f t="shared" si="130"/>
        <v>김하솜</v>
      </c>
      <c r="H407" s="53" t="str">
        <f t="shared" si="131"/>
        <v>목록(Manifest)</v>
      </c>
      <c r="I407" s="62">
        <f t="shared" si="132"/>
        <v>33.5</v>
      </c>
      <c r="J407" s="53" t="str">
        <f t="shared" si="122"/>
        <v>BRCH USA_JAVIS</v>
      </c>
      <c r="K407" s="55">
        <f t="shared" si="133"/>
        <v>1</v>
      </c>
      <c r="L407" s="54">
        <f t="shared" si="134"/>
        <v>0.1</v>
      </c>
      <c r="M407" s="54">
        <f t="shared" si="135"/>
        <v>0.3</v>
      </c>
      <c r="N407" s="54">
        <f t="shared" si="136"/>
        <v>0.3</v>
      </c>
      <c r="O407" s="54">
        <f t="shared" si="123"/>
        <v>0.5</v>
      </c>
      <c r="P407" s="55" t="str">
        <f t="shared" si="124"/>
        <v>516284382073</v>
      </c>
      <c r="Q407" s="70">
        <f t="shared" si="125"/>
        <v>6510</v>
      </c>
      <c r="R407" s="58">
        <v>0</v>
      </c>
      <c r="S407" s="57">
        <f t="shared" si="119"/>
        <v>0</v>
      </c>
      <c r="T407" s="58">
        <v>0</v>
      </c>
      <c r="U407" s="58">
        <f>(IF(VLOOKUP(VLOOKUP(AN407,MAPPING!$B$16:$D$21,2,1),MAPPING!$C$16:$E$21,2,0)=7000,0,VLOOKUP(VLOOKUP(AN407,MAPPING!$B$16:$D$21,2,1),MAPPING!$C$16:$E$21,2,0)))</f>
        <v>0</v>
      </c>
      <c r="V407" s="58">
        <f>(K407*VLOOKUP(N407/K407,MAPPING!$B$23:$D$30,3,10))</f>
        <v>0</v>
      </c>
      <c r="W407" s="58">
        <f t="shared" si="126"/>
        <v>0</v>
      </c>
      <c r="X407" s="58">
        <f t="shared" si="127"/>
        <v>6510</v>
      </c>
      <c r="Y407" s="116">
        <f>ROUND(SUM(Q407:W407)/INVOICE!$I$5,2)</f>
        <v>4.67</v>
      </c>
      <c r="AA407" s="38" t="s">
        <v>3918</v>
      </c>
      <c r="AB407" s="38" t="s">
        <v>93</v>
      </c>
      <c r="AC407" s="38" t="s">
        <v>3919</v>
      </c>
      <c r="AD407" s="38" t="s">
        <v>4340</v>
      </c>
      <c r="AE407" s="38" t="s">
        <v>4341</v>
      </c>
      <c r="AF407" s="38" t="s">
        <v>4342</v>
      </c>
      <c r="AG407" s="38" t="s">
        <v>619</v>
      </c>
      <c r="AH407" s="38" t="s">
        <v>61</v>
      </c>
      <c r="AI407" s="38">
        <v>1</v>
      </c>
      <c r="AJ407" s="38">
        <v>0.1</v>
      </c>
      <c r="AK407" s="38">
        <v>0.3</v>
      </c>
      <c r="AL407" s="38">
        <v>0.3</v>
      </c>
      <c r="AM407" s="38" t="s">
        <v>204</v>
      </c>
      <c r="AN407" s="38">
        <v>33.5</v>
      </c>
      <c r="AO407" s="38" t="s">
        <v>62</v>
      </c>
      <c r="AP407" s="38" t="s">
        <v>62</v>
      </c>
      <c r="AQ407" s="38" t="s">
        <v>62</v>
      </c>
      <c r="AR407" s="38" t="s">
        <v>62</v>
      </c>
      <c r="AS407" s="38" t="s">
        <v>62</v>
      </c>
      <c r="AT407" s="38" t="s">
        <v>1973</v>
      </c>
      <c r="AU407" s="38" t="s">
        <v>2604</v>
      </c>
      <c r="AV407" s="38" t="s">
        <v>4343</v>
      </c>
      <c r="AW407" s="38" t="s">
        <v>61</v>
      </c>
      <c r="AX407" s="38" t="s">
        <v>63</v>
      </c>
      <c r="AY407" s="39" t="s">
        <v>4344</v>
      </c>
      <c r="AZ407" s="38" t="s">
        <v>4345</v>
      </c>
      <c r="BA407" s="39" t="s">
        <v>4345</v>
      </c>
      <c r="BB407" s="38" t="s">
        <v>2434</v>
      </c>
      <c r="BC407" s="38" t="s">
        <v>197</v>
      </c>
      <c r="BD407" s="38" t="s">
        <v>94</v>
      </c>
      <c r="BE407" s="38" t="s">
        <v>1978</v>
      </c>
      <c r="BF407" s="38" t="s">
        <v>64</v>
      </c>
      <c r="BG407" s="38" t="s">
        <v>61</v>
      </c>
      <c r="BH407" s="38" t="s">
        <v>648</v>
      </c>
    </row>
    <row r="408" spans="2:60" x14ac:dyDescent="0.3">
      <c r="B408" s="55">
        <f t="shared" si="120"/>
        <v>404</v>
      </c>
      <c r="C408" s="55" t="str">
        <f t="shared" si="121"/>
        <v>NRT</v>
      </c>
      <c r="D408" s="55" t="str">
        <f t="shared" si="118"/>
        <v>2025-09-12</v>
      </c>
      <c r="E408" s="55" t="str">
        <f t="shared" si="128"/>
        <v>82020038115</v>
      </c>
      <c r="F408" s="55" t="str">
        <f t="shared" si="129"/>
        <v>PJP029496260</v>
      </c>
      <c r="G408" s="53" t="str">
        <f t="shared" si="130"/>
        <v>장철호</v>
      </c>
      <c r="H408" s="53" t="str">
        <f t="shared" si="131"/>
        <v>간이(Simple)</v>
      </c>
      <c r="I408" s="62">
        <f t="shared" si="132"/>
        <v>761.8</v>
      </c>
      <c r="J408" s="53" t="str">
        <f t="shared" si="122"/>
        <v>BRCH USA_JAVIS</v>
      </c>
      <c r="K408" s="55">
        <f t="shared" si="133"/>
        <v>1</v>
      </c>
      <c r="L408" s="54">
        <f t="shared" si="134"/>
        <v>2.8</v>
      </c>
      <c r="M408" s="54">
        <f t="shared" si="135"/>
        <v>6.2</v>
      </c>
      <c r="N408" s="54">
        <f t="shared" si="136"/>
        <v>6.5</v>
      </c>
      <c r="O408" s="54">
        <f t="shared" si="123"/>
        <v>3</v>
      </c>
      <c r="P408" s="55" t="str">
        <f t="shared" si="124"/>
        <v>516284381060</v>
      </c>
      <c r="Q408" s="70">
        <f t="shared" si="125"/>
        <v>11560</v>
      </c>
      <c r="R408" s="58">
        <v>0</v>
      </c>
      <c r="S408" s="57">
        <f t="shared" si="119"/>
        <v>0</v>
      </c>
      <c r="T408" s="58">
        <v>0</v>
      </c>
      <c r="U408" s="58">
        <f>(IF(VLOOKUP(VLOOKUP(AN408,MAPPING!$B$16:$D$21,2,1),MAPPING!$C$16:$E$21,2,0)=7000,0,VLOOKUP(VLOOKUP(AN408,MAPPING!$B$16:$D$21,2,1),MAPPING!$C$16:$E$21,2,0)))</f>
        <v>0</v>
      </c>
      <c r="V408" s="58">
        <f>(K408*VLOOKUP(N408/K408,MAPPING!$B$23:$D$30,3,10))</f>
        <v>1000</v>
      </c>
      <c r="W408" s="58">
        <f t="shared" si="126"/>
        <v>0</v>
      </c>
      <c r="X408" s="58">
        <f t="shared" si="127"/>
        <v>12560</v>
      </c>
      <c r="Y408" s="116">
        <f>ROUND(SUM(Q408:W408)/INVOICE!$I$5,2)</f>
        <v>9.01</v>
      </c>
      <c r="AA408" s="38" t="s">
        <v>3918</v>
      </c>
      <c r="AB408" s="38" t="s">
        <v>93</v>
      </c>
      <c r="AC408" s="38" t="s">
        <v>3919</v>
      </c>
      <c r="AD408" s="38" t="s">
        <v>4346</v>
      </c>
      <c r="AE408" s="38" t="s">
        <v>3725</v>
      </c>
      <c r="AF408" s="38" t="s">
        <v>3726</v>
      </c>
      <c r="AG408" s="38" t="s">
        <v>3727</v>
      </c>
      <c r="AH408" s="38" t="s">
        <v>156</v>
      </c>
      <c r="AI408" s="38">
        <v>1</v>
      </c>
      <c r="AJ408" s="38">
        <v>2.8</v>
      </c>
      <c r="AK408" s="38">
        <v>6.2</v>
      </c>
      <c r="AL408" s="38">
        <v>6.5</v>
      </c>
      <c r="AM408" s="38" t="s">
        <v>65</v>
      </c>
      <c r="AN408" s="38">
        <v>761.8</v>
      </c>
      <c r="AO408" s="38" t="s">
        <v>62</v>
      </c>
      <c r="AP408" s="38" t="s">
        <v>62</v>
      </c>
      <c r="AQ408" s="38" t="s">
        <v>62</v>
      </c>
      <c r="AR408" s="38" t="s">
        <v>62</v>
      </c>
      <c r="AS408" s="38" t="s">
        <v>62</v>
      </c>
      <c r="AT408" s="38" t="s">
        <v>1973</v>
      </c>
      <c r="AU408" s="38" t="s">
        <v>2604</v>
      </c>
      <c r="AV408" s="38" t="s">
        <v>4347</v>
      </c>
      <c r="AW408" s="38" t="s">
        <v>61</v>
      </c>
      <c r="AX408" s="38" t="s">
        <v>63</v>
      </c>
      <c r="AY408" s="39" t="s">
        <v>4348</v>
      </c>
      <c r="AZ408" s="38" t="s">
        <v>4349</v>
      </c>
      <c r="BA408" s="39" t="s">
        <v>4349</v>
      </c>
      <c r="BB408" s="38" t="s">
        <v>2434</v>
      </c>
      <c r="BC408" s="38" t="s">
        <v>197</v>
      </c>
      <c r="BD408" s="38" t="s">
        <v>94</v>
      </c>
      <c r="BE408" s="38" t="s">
        <v>1978</v>
      </c>
      <c r="BF408" s="38" t="s">
        <v>64</v>
      </c>
      <c r="BG408" s="38" t="s">
        <v>61</v>
      </c>
      <c r="BH408" s="38" t="s">
        <v>648</v>
      </c>
    </row>
    <row r="409" spans="2:60" x14ac:dyDescent="0.3">
      <c r="B409" s="55">
        <f t="shared" si="120"/>
        <v>405</v>
      </c>
      <c r="C409" s="55" t="str">
        <f t="shared" si="121"/>
        <v>NRT</v>
      </c>
      <c r="D409" s="55" t="str">
        <f t="shared" si="118"/>
        <v>2025-09-12</v>
      </c>
      <c r="E409" s="55" t="str">
        <f t="shared" si="128"/>
        <v>82020038115</v>
      </c>
      <c r="F409" s="55" t="str">
        <f t="shared" si="129"/>
        <v>PJP029496358</v>
      </c>
      <c r="G409" s="53" t="str">
        <f t="shared" si="130"/>
        <v>임성경</v>
      </c>
      <c r="H409" s="53" t="str">
        <f t="shared" si="131"/>
        <v>일반(목록배제,Normal-Manifest Exception)</v>
      </c>
      <c r="I409" s="62">
        <f t="shared" si="132"/>
        <v>138.53</v>
      </c>
      <c r="J409" s="53" t="str">
        <f t="shared" si="122"/>
        <v>BRCH USA_JAVIS</v>
      </c>
      <c r="K409" s="55">
        <f t="shared" si="133"/>
        <v>1</v>
      </c>
      <c r="L409" s="54">
        <f t="shared" si="134"/>
        <v>2.2000000000000002</v>
      </c>
      <c r="M409" s="54">
        <f t="shared" si="135"/>
        <v>3.4</v>
      </c>
      <c r="N409" s="54">
        <f t="shared" si="136"/>
        <v>3.4</v>
      </c>
      <c r="O409" s="54">
        <f t="shared" si="123"/>
        <v>2.5</v>
      </c>
      <c r="P409" s="55" t="str">
        <f t="shared" si="124"/>
        <v>516284382040</v>
      </c>
      <c r="Q409" s="70">
        <f t="shared" si="125"/>
        <v>10550</v>
      </c>
      <c r="R409" s="58">
        <v>0</v>
      </c>
      <c r="S409" s="57">
        <f t="shared" si="119"/>
        <v>0</v>
      </c>
      <c r="T409" s="58">
        <v>0</v>
      </c>
      <c r="U409" s="58">
        <f>(IF(VLOOKUP(VLOOKUP(AN409,MAPPING!$B$16:$D$21,2,1),MAPPING!$C$16:$E$21,2,0)=7000,0,VLOOKUP(VLOOKUP(AN409,MAPPING!$B$16:$D$21,2,1),MAPPING!$C$16:$E$21,2,0)))</f>
        <v>0</v>
      </c>
      <c r="V409" s="58">
        <f>(K409*VLOOKUP(N409/K409,MAPPING!$B$23:$D$30,3,10))</f>
        <v>500</v>
      </c>
      <c r="W409" s="58">
        <f t="shared" si="126"/>
        <v>0</v>
      </c>
      <c r="X409" s="58">
        <f t="shared" si="127"/>
        <v>11050</v>
      </c>
      <c r="Y409" s="116">
        <f>ROUND(SUM(Q409:W409)/INVOICE!$I$5,2)</f>
        <v>7.93</v>
      </c>
      <c r="AA409" s="38" t="s">
        <v>3918</v>
      </c>
      <c r="AB409" s="38" t="s">
        <v>93</v>
      </c>
      <c r="AC409" s="38" t="s">
        <v>3919</v>
      </c>
      <c r="AD409" s="38" t="s">
        <v>4350</v>
      </c>
      <c r="AE409" s="38" t="s">
        <v>4351</v>
      </c>
      <c r="AF409" s="38" t="s">
        <v>4352</v>
      </c>
      <c r="AG409" s="38" t="s">
        <v>4353</v>
      </c>
      <c r="AH409" s="38" t="s">
        <v>61</v>
      </c>
      <c r="AI409" s="38">
        <v>1</v>
      </c>
      <c r="AJ409" s="38">
        <v>2.2000000000000002</v>
      </c>
      <c r="AK409" s="38">
        <v>3.4</v>
      </c>
      <c r="AL409" s="38">
        <v>3.4</v>
      </c>
      <c r="AM409" s="38" t="s">
        <v>66</v>
      </c>
      <c r="AN409" s="38">
        <v>138.53</v>
      </c>
      <c r="AO409" s="38" t="s">
        <v>62</v>
      </c>
      <c r="AP409" s="38" t="s">
        <v>62</v>
      </c>
      <c r="AQ409" s="38" t="s">
        <v>62</v>
      </c>
      <c r="AR409" s="38" t="s">
        <v>62</v>
      </c>
      <c r="AS409" s="38" t="s">
        <v>62</v>
      </c>
      <c r="AT409" s="38" t="s">
        <v>1973</v>
      </c>
      <c r="AU409" s="38" t="s">
        <v>2604</v>
      </c>
      <c r="AV409" s="38" t="s">
        <v>2457</v>
      </c>
      <c r="AW409" s="38" t="s">
        <v>61</v>
      </c>
      <c r="AX409" s="38" t="s">
        <v>63</v>
      </c>
      <c r="AY409" s="39" t="s">
        <v>4354</v>
      </c>
      <c r="AZ409" s="38" t="s">
        <v>4355</v>
      </c>
      <c r="BA409" s="39" t="s">
        <v>4355</v>
      </c>
      <c r="BB409" s="38" t="s">
        <v>2434</v>
      </c>
      <c r="BC409" s="38" t="s">
        <v>197</v>
      </c>
      <c r="BD409" s="38" t="s">
        <v>94</v>
      </c>
      <c r="BE409" s="38" t="s">
        <v>1978</v>
      </c>
      <c r="BF409" s="38" t="s">
        <v>64</v>
      </c>
      <c r="BG409" s="38" t="s">
        <v>61</v>
      </c>
      <c r="BH409" s="38" t="s">
        <v>648</v>
      </c>
    </row>
    <row r="410" spans="2:60" x14ac:dyDescent="0.3">
      <c r="B410" s="55">
        <f t="shared" si="120"/>
        <v>406</v>
      </c>
      <c r="C410" s="55" t="str">
        <f t="shared" si="121"/>
        <v>NRT</v>
      </c>
      <c r="D410" s="55" t="str">
        <f t="shared" si="118"/>
        <v>2025-09-12</v>
      </c>
      <c r="E410" s="55" t="str">
        <f t="shared" si="128"/>
        <v>82020038115</v>
      </c>
      <c r="F410" s="55" t="str">
        <f t="shared" si="129"/>
        <v>PJP029496224</v>
      </c>
      <c r="G410" s="53" t="str">
        <f t="shared" si="130"/>
        <v>정은주</v>
      </c>
      <c r="H410" s="53" t="str">
        <f t="shared" si="131"/>
        <v>일반(목록배제,Normal-Manifest Exception)</v>
      </c>
      <c r="I410" s="62">
        <f t="shared" si="132"/>
        <v>142.36000000000001</v>
      </c>
      <c r="J410" s="53" t="str">
        <f t="shared" si="122"/>
        <v>BRCH USA_JAVIS</v>
      </c>
      <c r="K410" s="55">
        <f t="shared" si="133"/>
        <v>1</v>
      </c>
      <c r="L410" s="54">
        <f t="shared" si="134"/>
        <v>1.5</v>
      </c>
      <c r="M410" s="54">
        <f t="shared" si="135"/>
        <v>1.3</v>
      </c>
      <c r="N410" s="54">
        <f t="shared" si="136"/>
        <v>1.5</v>
      </c>
      <c r="O410" s="54">
        <f t="shared" si="123"/>
        <v>1.5</v>
      </c>
      <c r="P410" s="55" t="str">
        <f t="shared" si="124"/>
        <v>516284380706</v>
      </c>
      <c r="Q410" s="70">
        <f t="shared" si="125"/>
        <v>8530</v>
      </c>
      <c r="R410" s="58">
        <v>0</v>
      </c>
      <c r="S410" s="57">
        <f t="shared" si="119"/>
        <v>0</v>
      </c>
      <c r="T410" s="58">
        <v>0</v>
      </c>
      <c r="U410" s="58">
        <f>(IF(VLOOKUP(VLOOKUP(AN410,MAPPING!$B$16:$D$21,2,1),MAPPING!$C$16:$E$21,2,0)=7000,0,VLOOKUP(VLOOKUP(AN410,MAPPING!$B$16:$D$21,2,1),MAPPING!$C$16:$E$21,2,0)))</f>
        <v>0</v>
      </c>
      <c r="V410" s="58">
        <f>(K410*VLOOKUP(N410/K410,MAPPING!$B$23:$D$30,3,10))</f>
        <v>0</v>
      </c>
      <c r="W410" s="58">
        <f t="shared" si="126"/>
        <v>0</v>
      </c>
      <c r="X410" s="58">
        <f t="shared" si="127"/>
        <v>8530</v>
      </c>
      <c r="Y410" s="116">
        <f>ROUND(SUM(Q410:W410)/INVOICE!$I$5,2)</f>
        <v>6.12</v>
      </c>
      <c r="AA410" s="38" t="s">
        <v>3918</v>
      </c>
      <c r="AB410" s="38" t="s">
        <v>93</v>
      </c>
      <c r="AC410" s="38" t="s">
        <v>3919</v>
      </c>
      <c r="AD410" s="38" t="s">
        <v>4356</v>
      </c>
      <c r="AE410" s="38" t="s">
        <v>296</v>
      </c>
      <c r="AF410" s="38" t="s">
        <v>2355</v>
      </c>
      <c r="AG410" s="38" t="s">
        <v>2356</v>
      </c>
      <c r="AH410" s="38" t="s">
        <v>61</v>
      </c>
      <c r="AI410" s="38">
        <v>1</v>
      </c>
      <c r="AJ410" s="38">
        <v>1.5</v>
      </c>
      <c r="AK410" s="38">
        <v>1.3</v>
      </c>
      <c r="AL410" s="38">
        <v>1.5</v>
      </c>
      <c r="AM410" s="38" t="s">
        <v>66</v>
      </c>
      <c r="AN410" s="38">
        <v>142.36000000000001</v>
      </c>
      <c r="AO410" s="38" t="s">
        <v>62</v>
      </c>
      <c r="AP410" s="38" t="s">
        <v>62</v>
      </c>
      <c r="AQ410" s="38" t="s">
        <v>62</v>
      </c>
      <c r="AR410" s="38" t="s">
        <v>62</v>
      </c>
      <c r="AS410" s="38" t="s">
        <v>62</v>
      </c>
      <c r="AT410" s="38" t="s">
        <v>1973</v>
      </c>
      <c r="AU410" s="38" t="s">
        <v>2604</v>
      </c>
      <c r="AV410" s="38" t="s">
        <v>2002</v>
      </c>
      <c r="AW410" s="38" t="s">
        <v>61</v>
      </c>
      <c r="AX410" s="38" t="s">
        <v>63</v>
      </c>
      <c r="AY410" s="39" t="s">
        <v>4357</v>
      </c>
      <c r="AZ410" s="38" t="s">
        <v>4358</v>
      </c>
      <c r="BA410" s="39" t="s">
        <v>4358</v>
      </c>
      <c r="BB410" s="38" t="s">
        <v>2434</v>
      </c>
      <c r="BC410" s="38" t="s">
        <v>197</v>
      </c>
      <c r="BD410" s="38" t="s">
        <v>94</v>
      </c>
      <c r="BE410" s="38" t="s">
        <v>1978</v>
      </c>
      <c r="BF410" s="38" t="s">
        <v>64</v>
      </c>
      <c r="BG410" s="38" t="s">
        <v>61</v>
      </c>
      <c r="BH410" s="38" t="s">
        <v>648</v>
      </c>
    </row>
    <row r="411" spans="2:60" x14ac:dyDescent="0.3">
      <c r="B411" s="55">
        <f t="shared" si="120"/>
        <v>407</v>
      </c>
      <c r="C411" s="55" t="str">
        <f t="shared" si="121"/>
        <v>NRT</v>
      </c>
      <c r="D411" s="55" t="str">
        <f t="shared" si="118"/>
        <v>2025-09-12</v>
      </c>
      <c r="E411" s="55" t="str">
        <f t="shared" si="128"/>
        <v>82020038115</v>
      </c>
      <c r="F411" s="55" t="str">
        <f t="shared" si="129"/>
        <v>PJP029496016</v>
      </c>
      <c r="G411" s="53" t="str">
        <f t="shared" si="130"/>
        <v>이주미</v>
      </c>
      <c r="H411" s="53" t="str">
        <f t="shared" si="131"/>
        <v>목록(Manifest)</v>
      </c>
      <c r="I411" s="62">
        <f t="shared" si="132"/>
        <v>103.6</v>
      </c>
      <c r="J411" s="53" t="str">
        <f t="shared" si="122"/>
        <v>BRCH USA_JAVIS</v>
      </c>
      <c r="K411" s="55">
        <f t="shared" si="133"/>
        <v>1</v>
      </c>
      <c r="L411" s="54">
        <f t="shared" si="134"/>
        <v>1.1000000000000001</v>
      </c>
      <c r="M411" s="54">
        <f t="shared" si="135"/>
        <v>0.8</v>
      </c>
      <c r="N411" s="54">
        <f t="shared" si="136"/>
        <v>1.1000000000000001</v>
      </c>
      <c r="O411" s="54">
        <f t="shared" si="123"/>
        <v>1.5</v>
      </c>
      <c r="P411" s="55" t="str">
        <f t="shared" si="124"/>
        <v>516284378621</v>
      </c>
      <c r="Q411" s="70">
        <f t="shared" si="125"/>
        <v>8530</v>
      </c>
      <c r="R411" s="58">
        <v>0</v>
      </c>
      <c r="S411" s="57">
        <f t="shared" si="119"/>
        <v>0</v>
      </c>
      <c r="T411" s="58">
        <v>0</v>
      </c>
      <c r="U411" s="58">
        <f>(IF(VLOOKUP(VLOOKUP(AN411,MAPPING!$B$16:$D$21,2,1),MAPPING!$C$16:$E$21,2,0)=7000,0,VLOOKUP(VLOOKUP(AN411,MAPPING!$B$16:$D$21,2,1),MAPPING!$C$16:$E$21,2,0)))</f>
        <v>0</v>
      </c>
      <c r="V411" s="58">
        <f>(K411*VLOOKUP(N411/K411,MAPPING!$B$23:$D$30,3,10))</f>
        <v>0</v>
      </c>
      <c r="W411" s="58">
        <f t="shared" si="126"/>
        <v>0</v>
      </c>
      <c r="X411" s="58">
        <f t="shared" si="127"/>
        <v>8530</v>
      </c>
      <c r="Y411" s="116">
        <f>ROUND(SUM(Q411:W411)/INVOICE!$I$5,2)</f>
        <v>6.12</v>
      </c>
      <c r="AA411" s="38" t="s">
        <v>3918</v>
      </c>
      <c r="AB411" s="38" t="s">
        <v>93</v>
      </c>
      <c r="AC411" s="38" t="s">
        <v>3919</v>
      </c>
      <c r="AD411" s="38" t="s">
        <v>4359</v>
      </c>
      <c r="AE411" s="38" t="s">
        <v>4360</v>
      </c>
      <c r="AF411" s="38" t="s">
        <v>4361</v>
      </c>
      <c r="AG411" s="38" t="s">
        <v>513</v>
      </c>
      <c r="AH411" s="38" t="s">
        <v>61</v>
      </c>
      <c r="AI411" s="38">
        <v>1</v>
      </c>
      <c r="AJ411" s="38">
        <v>1.1000000000000001</v>
      </c>
      <c r="AK411" s="38">
        <v>0.8</v>
      </c>
      <c r="AL411" s="38">
        <v>1.1000000000000001</v>
      </c>
      <c r="AM411" s="38" t="s">
        <v>204</v>
      </c>
      <c r="AN411" s="38">
        <v>103.6</v>
      </c>
      <c r="AO411" s="38" t="s">
        <v>62</v>
      </c>
      <c r="AP411" s="38" t="s">
        <v>62</v>
      </c>
      <c r="AQ411" s="38" t="s">
        <v>62</v>
      </c>
      <c r="AR411" s="38" t="s">
        <v>62</v>
      </c>
      <c r="AS411" s="38" t="s">
        <v>62</v>
      </c>
      <c r="AT411" s="38" t="s">
        <v>1973</v>
      </c>
      <c r="AU411" s="38" t="s">
        <v>2604</v>
      </c>
      <c r="AV411" s="38" t="s">
        <v>4362</v>
      </c>
      <c r="AW411" s="38" t="s">
        <v>61</v>
      </c>
      <c r="AX411" s="38" t="s">
        <v>63</v>
      </c>
      <c r="AY411" s="39" t="s">
        <v>4363</v>
      </c>
      <c r="AZ411" s="38" t="s">
        <v>4364</v>
      </c>
      <c r="BA411" s="39" t="s">
        <v>4364</v>
      </c>
      <c r="BB411" s="38" t="s">
        <v>2434</v>
      </c>
      <c r="BC411" s="38" t="s">
        <v>197</v>
      </c>
      <c r="BD411" s="38" t="s">
        <v>94</v>
      </c>
      <c r="BE411" s="38" t="s">
        <v>1978</v>
      </c>
      <c r="BF411" s="38" t="s">
        <v>64</v>
      </c>
      <c r="BG411" s="38" t="s">
        <v>61</v>
      </c>
      <c r="BH411" s="38" t="s">
        <v>648</v>
      </c>
    </row>
    <row r="412" spans="2:60" x14ac:dyDescent="0.3">
      <c r="B412" s="55">
        <f t="shared" si="120"/>
        <v>408</v>
      </c>
      <c r="C412" s="55" t="str">
        <f t="shared" si="121"/>
        <v>NRT</v>
      </c>
      <c r="D412" s="55" t="str">
        <f t="shared" si="118"/>
        <v>2025-09-12</v>
      </c>
      <c r="E412" s="55" t="str">
        <f t="shared" si="128"/>
        <v>82020038115</v>
      </c>
      <c r="F412" s="55" t="str">
        <f t="shared" si="129"/>
        <v>PJP029496325</v>
      </c>
      <c r="G412" s="53" t="str">
        <f t="shared" si="130"/>
        <v>윤규식</v>
      </c>
      <c r="H412" s="53" t="str">
        <f t="shared" si="131"/>
        <v>선별(검사,Manifest-Inspection)</v>
      </c>
      <c r="I412" s="62">
        <f t="shared" si="132"/>
        <v>127.27</v>
      </c>
      <c r="J412" s="53" t="str">
        <f t="shared" si="122"/>
        <v>BRCH USA_JAVIS</v>
      </c>
      <c r="K412" s="55">
        <f t="shared" si="133"/>
        <v>1</v>
      </c>
      <c r="L412" s="54">
        <f t="shared" si="134"/>
        <v>0.85</v>
      </c>
      <c r="M412" s="54">
        <f t="shared" si="135"/>
        <v>1.9</v>
      </c>
      <c r="N412" s="54">
        <f t="shared" si="136"/>
        <v>1.9</v>
      </c>
      <c r="O412" s="54">
        <f t="shared" si="123"/>
        <v>1</v>
      </c>
      <c r="P412" s="55" t="str">
        <f t="shared" si="124"/>
        <v>516284381712</v>
      </c>
      <c r="Q412" s="70">
        <f t="shared" si="125"/>
        <v>7520</v>
      </c>
      <c r="R412" s="58">
        <v>0</v>
      </c>
      <c r="S412" s="57">
        <f t="shared" si="119"/>
        <v>0</v>
      </c>
      <c r="T412" s="58">
        <v>0</v>
      </c>
      <c r="U412" s="58">
        <f>(IF(VLOOKUP(VLOOKUP(AN412,MAPPING!$B$16:$D$21,2,1),MAPPING!$C$16:$E$21,2,0)=7000,0,VLOOKUP(VLOOKUP(AN412,MAPPING!$B$16:$D$21,2,1),MAPPING!$C$16:$E$21,2,0)))</f>
        <v>0</v>
      </c>
      <c r="V412" s="58">
        <f>(K412*VLOOKUP(N412/K412,MAPPING!$B$23:$D$30,3,10))</f>
        <v>0</v>
      </c>
      <c r="W412" s="58">
        <f t="shared" si="126"/>
        <v>0</v>
      </c>
      <c r="X412" s="58">
        <f t="shared" si="127"/>
        <v>7520</v>
      </c>
      <c r="Y412" s="116">
        <f>ROUND(SUM(Q412:W412)/INVOICE!$I$5,2)</f>
        <v>5.39</v>
      </c>
      <c r="AA412" s="38" t="s">
        <v>3918</v>
      </c>
      <c r="AB412" s="38" t="s">
        <v>93</v>
      </c>
      <c r="AC412" s="38" t="s">
        <v>3919</v>
      </c>
      <c r="AD412" s="38" t="s">
        <v>4365</v>
      </c>
      <c r="AE412" s="38" t="s">
        <v>4366</v>
      </c>
      <c r="AF412" s="38" t="s">
        <v>4367</v>
      </c>
      <c r="AG412" s="38" t="s">
        <v>4368</v>
      </c>
      <c r="AH412" s="38" t="s">
        <v>61</v>
      </c>
      <c r="AI412" s="38">
        <v>1</v>
      </c>
      <c r="AJ412" s="38">
        <v>0.85</v>
      </c>
      <c r="AK412" s="38">
        <v>1.9</v>
      </c>
      <c r="AL412" s="38">
        <v>1.9</v>
      </c>
      <c r="AM412" s="38" t="s">
        <v>67</v>
      </c>
      <c r="AN412" s="38">
        <v>127.27</v>
      </c>
      <c r="AO412" s="38" t="s">
        <v>62</v>
      </c>
      <c r="AP412" s="38" t="s">
        <v>62</v>
      </c>
      <c r="AQ412" s="38" t="s">
        <v>62</v>
      </c>
      <c r="AR412" s="38" t="s">
        <v>62</v>
      </c>
      <c r="AS412" s="38" t="s">
        <v>62</v>
      </c>
      <c r="AT412" s="38" t="s">
        <v>1973</v>
      </c>
      <c r="AU412" s="38" t="s">
        <v>2604</v>
      </c>
      <c r="AV412" s="38" t="s">
        <v>4369</v>
      </c>
      <c r="AW412" s="38" t="s">
        <v>61</v>
      </c>
      <c r="AX412" s="38" t="s">
        <v>63</v>
      </c>
      <c r="AY412" s="39" t="s">
        <v>4370</v>
      </c>
      <c r="AZ412" s="38" t="s">
        <v>4371</v>
      </c>
      <c r="BA412" s="39" t="s">
        <v>4371</v>
      </c>
      <c r="BB412" s="38" t="s">
        <v>2434</v>
      </c>
      <c r="BC412" s="38" t="s">
        <v>197</v>
      </c>
      <c r="BD412" s="38" t="s">
        <v>94</v>
      </c>
      <c r="BE412" s="38" t="s">
        <v>1978</v>
      </c>
      <c r="BF412" s="38" t="s">
        <v>64</v>
      </c>
      <c r="BG412" s="38" t="s">
        <v>61</v>
      </c>
      <c r="BH412" s="38" t="s">
        <v>648</v>
      </c>
    </row>
    <row r="413" spans="2:60" x14ac:dyDescent="0.3">
      <c r="B413" s="55">
        <f t="shared" si="120"/>
        <v>409</v>
      </c>
      <c r="C413" s="55" t="str">
        <f t="shared" si="121"/>
        <v>NRT</v>
      </c>
      <c r="D413" s="55" t="str">
        <f t="shared" si="118"/>
        <v>2025-09-12</v>
      </c>
      <c r="E413" s="55" t="str">
        <f t="shared" si="128"/>
        <v>82020038115</v>
      </c>
      <c r="F413" s="55" t="str">
        <f t="shared" si="129"/>
        <v>PJP029496248</v>
      </c>
      <c r="G413" s="53" t="str">
        <f t="shared" si="130"/>
        <v>펀펀스포츠</v>
      </c>
      <c r="H413" s="53" t="str">
        <f t="shared" si="131"/>
        <v>간이(Simple)</v>
      </c>
      <c r="I413" s="62">
        <f t="shared" si="132"/>
        <v>958.36</v>
      </c>
      <c r="J413" s="53" t="str">
        <f t="shared" si="122"/>
        <v>BRCH USA_JAVIS</v>
      </c>
      <c r="K413" s="55">
        <f t="shared" si="133"/>
        <v>1</v>
      </c>
      <c r="L413" s="54">
        <f t="shared" si="134"/>
        <v>4</v>
      </c>
      <c r="M413" s="54">
        <f t="shared" si="135"/>
        <v>5.9</v>
      </c>
      <c r="N413" s="54">
        <f t="shared" si="136"/>
        <v>6</v>
      </c>
      <c r="O413" s="54">
        <f t="shared" si="123"/>
        <v>4</v>
      </c>
      <c r="P413" s="55" t="str">
        <f t="shared" si="124"/>
        <v>516284380942</v>
      </c>
      <c r="Q413" s="70">
        <f t="shared" si="125"/>
        <v>13580</v>
      </c>
      <c r="R413" s="58">
        <v>0</v>
      </c>
      <c r="S413" s="57">
        <f t="shared" si="119"/>
        <v>0</v>
      </c>
      <c r="T413" s="58">
        <v>0</v>
      </c>
      <c r="U413" s="58">
        <f>(IF(VLOOKUP(VLOOKUP(AN413,MAPPING!$B$16:$D$21,2,1),MAPPING!$C$16:$E$21,2,0)=7000,0,VLOOKUP(VLOOKUP(AN413,MAPPING!$B$16:$D$21,2,1),MAPPING!$C$16:$E$21,2,0)))</f>
        <v>0</v>
      </c>
      <c r="V413" s="58">
        <f>(K413*VLOOKUP(N413/K413,MAPPING!$B$23:$D$30,3,10))</f>
        <v>1000</v>
      </c>
      <c r="W413" s="58">
        <f t="shared" si="126"/>
        <v>0</v>
      </c>
      <c r="X413" s="58">
        <f t="shared" si="127"/>
        <v>14580</v>
      </c>
      <c r="Y413" s="116">
        <f>ROUND(SUM(Q413:W413)/INVOICE!$I$5,2)</f>
        <v>10.46</v>
      </c>
      <c r="AA413" s="38" t="s">
        <v>3918</v>
      </c>
      <c r="AB413" s="38" t="s">
        <v>93</v>
      </c>
      <c r="AC413" s="38" t="s">
        <v>3919</v>
      </c>
      <c r="AD413" s="38" t="s">
        <v>4372</v>
      </c>
      <c r="AE413" s="38" t="s">
        <v>3010</v>
      </c>
      <c r="AF413" s="38" t="s">
        <v>3011</v>
      </c>
      <c r="AG413" s="38" t="s">
        <v>3012</v>
      </c>
      <c r="AH413" s="38" t="s">
        <v>156</v>
      </c>
      <c r="AI413" s="38">
        <v>1</v>
      </c>
      <c r="AJ413" s="38">
        <v>4</v>
      </c>
      <c r="AK413" s="38">
        <v>5.9</v>
      </c>
      <c r="AL413" s="38">
        <v>6</v>
      </c>
      <c r="AM413" s="38" t="s">
        <v>65</v>
      </c>
      <c r="AN413" s="38">
        <v>958.36</v>
      </c>
      <c r="AO413" s="38" t="s">
        <v>62</v>
      </c>
      <c r="AP413" s="38" t="s">
        <v>62</v>
      </c>
      <c r="AQ413" s="38" t="s">
        <v>62</v>
      </c>
      <c r="AR413" s="38" t="s">
        <v>62</v>
      </c>
      <c r="AS413" s="38" t="s">
        <v>62</v>
      </c>
      <c r="AT413" s="38" t="s">
        <v>1973</v>
      </c>
      <c r="AU413" s="38" t="s">
        <v>2604</v>
      </c>
      <c r="AV413" s="38" t="s">
        <v>2002</v>
      </c>
      <c r="AW413" s="38" t="s">
        <v>61</v>
      </c>
      <c r="AX413" s="38" t="s">
        <v>63</v>
      </c>
      <c r="AY413" s="39" t="s">
        <v>4373</v>
      </c>
      <c r="AZ413" s="38" t="s">
        <v>4374</v>
      </c>
      <c r="BA413" s="39" t="s">
        <v>4374</v>
      </c>
      <c r="BB413" s="38" t="s">
        <v>2434</v>
      </c>
      <c r="BC413" s="38" t="s">
        <v>197</v>
      </c>
      <c r="BD413" s="38" t="s">
        <v>94</v>
      </c>
      <c r="BE413" s="38" t="s">
        <v>1978</v>
      </c>
      <c r="BF413" s="38" t="s">
        <v>64</v>
      </c>
      <c r="BG413" s="38" t="s">
        <v>61</v>
      </c>
      <c r="BH413" s="38" t="s">
        <v>648</v>
      </c>
    </row>
    <row r="414" spans="2:60" x14ac:dyDescent="0.3">
      <c r="B414" s="55">
        <f t="shared" si="120"/>
        <v>410</v>
      </c>
      <c r="C414" s="55" t="str">
        <f t="shared" si="121"/>
        <v>NRT</v>
      </c>
      <c r="D414" s="55" t="str">
        <f t="shared" si="118"/>
        <v>2025-09-12</v>
      </c>
      <c r="E414" s="55" t="str">
        <f t="shared" si="128"/>
        <v>82020038115</v>
      </c>
      <c r="F414" s="55" t="str">
        <f t="shared" si="129"/>
        <v>PJP029496117</v>
      </c>
      <c r="G414" s="53" t="str">
        <f t="shared" si="130"/>
        <v>김영묵</v>
      </c>
      <c r="H414" s="53" t="str">
        <f t="shared" si="131"/>
        <v>목록(Manifest)</v>
      </c>
      <c r="I414" s="62">
        <f t="shared" si="132"/>
        <v>122.35</v>
      </c>
      <c r="J414" s="53" t="str">
        <f t="shared" si="122"/>
        <v>BRCH USA_JAVIS</v>
      </c>
      <c r="K414" s="55">
        <f t="shared" si="133"/>
        <v>1</v>
      </c>
      <c r="L414" s="54">
        <f t="shared" si="134"/>
        <v>1.75</v>
      </c>
      <c r="M414" s="54">
        <f t="shared" si="135"/>
        <v>2.8</v>
      </c>
      <c r="N414" s="54">
        <f t="shared" si="136"/>
        <v>2.8</v>
      </c>
      <c r="O414" s="54">
        <f t="shared" si="123"/>
        <v>2</v>
      </c>
      <c r="P414" s="55" t="str">
        <f t="shared" si="124"/>
        <v>516284379634</v>
      </c>
      <c r="Q414" s="70">
        <f t="shared" si="125"/>
        <v>9540</v>
      </c>
      <c r="R414" s="58">
        <v>0</v>
      </c>
      <c r="S414" s="57">
        <f t="shared" si="119"/>
        <v>0</v>
      </c>
      <c r="T414" s="58">
        <v>0</v>
      </c>
      <c r="U414" s="58">
        <f>(IF(VLOOKUP(VLOOKUP(AN414,MAPPING!$B$16:$D$21,2,1),MAPPING!$C$16:$E$21,2,0)=7000,0,VLOOKUP(VLOOKUP(AN414,MAPPING!$B$16:$D$21,2,1),MAPPING!$C$16:$E$21,2,0)))</f>
        <v>0</v>
      </c>
      <c r="V414" s="58">
        <f>(K414*VLOOKUP(N414/K414,MAPPING!$B$23:$D$30,3,10))</f>
        <v>500</v>
      </c>
      <c r="W414" s="58">
        <f t="shared" si="126"/>
        <v>0</v>
      </c>
      <c r="X414" s="58">
        <f t="shared" si="127"/>
        <v>10040</v>
      </c>
      <c r="Y414" s="116">
        <f>ROUND(SUM(Q414:W414)/INVOICE!$I$5,2)</f>
        <v>7.2</v>
      </c>
      <c r="AA414" s="38" t="s">
        <v>3918</v>
      </c>
      <c r="AB414" s="38" t="s">
        <v>93</v>
      </c>
      <c r="AC414" s="38" t="s">
        <v>3919</v>
      </c>
      <c r="AD414" s="38" t="s">
        <v>4375</v>
      </c>
      <c r="AE414" s="38" t="s">
        <v>2614</v>
      </c>
      <c r="AF414" s="38" t="s">
        <v>2615</v>
      </c>
      <c r="AG414" s="38" t="s">
        <v>2616</v>
      </c>
      <c r="AH414" s="38" t="s">
        <v>61</v>
      </c>
      <c r="AI414" s="38">
        <v>1</v>
      </c>
      <c r="AJ414" s="38">
        <v>1.75</v>
      </c>
      <c r="AK414" s="38">
        <v>2.8</v>
      </c>
      <c r="AL414" s="38">
        <v>2.8</v>
      </c>
      <c r="AM414" s="38" t="s">
        <v>204</v>
      </c>
      <c r="AN414" s="38">
        <v>122.35</v>
      </c>
      <c r="AO414" s="38" t="s">
        <v>62</v>
      </c>
      <c r="AP414" s="38" t="s">
        <v>62</v>
      </c>
      <c r="AQ414" s="38" t="s">
        <v>62</v>
      </c>
      <c r="AR414" s="38" t="s">
        <v>62</v>
      </c>
      <c r="AS414" s="38" t="s">
        <v>62</v>
      </c>
      <c r="AT414" s="38" t="s">
        <v>1973</v>
      </c>
      <c r="AU414" s="38" t="s">
        <v>2604</v>
      </c>
      <c r="AV414" s="38" t="s">
        <v>4376</v>
      </c>
      <c r="AW414" s="38" t="s">
        <v>61</v>
      </c>
      <c r="AX414" s="38" t="s">
        <v>63</v>
      </c>
      <c r="AY414" s="39" t="s">
        <v>4377</v>
      </c>
      <c r="AZ414" s="38" t="s">
        <v>4378</v>
      </c>
      <c r="BA414" s="39" t="s">
        <v>4378</v>
      </c>
      <c r="BB414" s="38" t="s">
        <v>2434</v>
      </c>
      <c r="BC414" s="38" t="s">
        <v>197</v>
      </c>
      <c r="BD414" s="38" t="s">
        <v>94</v>
      </c>
      <c r="BE414" s="38" t="s">
        <v>1978</v>
      </c>
      <c r="BF414" s="38" t="s">
        <v>64</v>
      </c>
      <c r="BG414" s="38" t="s">
        <v>61</v>
      </c>
      <c r="BH414" s="38" t="s">
        <v>648</v>
      </c>
    </row>
    <row r="415" spans="2:60" x14ac:dyDescent="0.3">
      <c r="B415" s="55">
        <f t="shared" si="120"/>
        <v>411</v>
      </c>
      <c r="C415" s="55" t="str">
        <f t="shared" si="121"/>
        <v>NRT</v>
      </c>
      <c r="D415" s="55" t="str">
        <f t="shared" si="118"/>
        <v>2025-09-12</v>
      </c>
      <c r="E415" s="55" t="str">
        <f t="shared" si="128"/>
        <v>82020038115</v>
      </c>
      <c r="F415" s="55" t="str">
        <f t="shared" si="129"/>
        <v>PJP029496193</v>
      </c>
      <c r="G415" s="53" t="str">
        <f t="shared" si="130"/>
        <v>최윤덕</v>
      </c>
      <c r="H415" s="53" t="str">
        <f t="shared" si="131"/>
        <v>목록(Manifest)</v>
      </c>
      <c r="I415" s="62">
        <f t="shared" si="132"/>
        <v>18.64</v>
      </c>
      <c r="J415" s="53" t="str">
        <f t="shared" si="122"/>
        <v>BRCH USA_JAVIS</v>
      </c>
      <c r="K415" s="55">
        <f t="shared" si="133"/>
        <v>1</v>
      </c>
      <c r="L415" s="54">
        <f t="shared" si="134"/>
        <v>1.25</v>
      </c>
      <c r="M415" s="54">
        <f t="shared" si="135"/>
        <v>0.9</v>
      </c>
      <c r="N415" s="54">
        <f t="shared" si="136"/>
        <v>1.3</v>
      </c>
      <c r="O415" s="54">
        <f t="shared" si="123"/>
        <v>1.5</v>
      </c>
      <c r="P415" s="55" t="str">
        <f t="shared" si="124"/>
        <v>516284380393</v>
      </c>
      <c r="Q415" s="70">
        <f t="shared" si="125"/>
        <v>8530</v>
      </c>
      <c r="R415" s="58">
        <v>0</v>
      </c>
      <c r="S415" s="57">
        <f t="shared" si="119"/>
        <v>0</v>
      </c>
      <c r="T415" s="58">
        <v>0</v>
      </c>
      <c r="U415" s="58">
        <f>(IF(VLOOKUP(VLOOKUP(AN415,MAPPING!$B$16:$D$21,2,1),MAPPING!$C$16:$E$21,2,0)=7000,0,VLOOKUP(VLOOKUP(AN415,MAPPING!$B$16:$D$21,2,1),MAPPING!$C$16:$E$21,2,0)))</f>
        <v>0</v>
      </c>
      <c r="V415" s="58">
        <f>(K415*VLOOKUP(N415/K415,MAPPING!$B$23:$D$30,3,10))</f>
        <v>0</v>
      </c>
      <c r="W415" s="58">
        <f t="shared" si="126"/>
        <v>0</v>
      </c>
      <c r="X415" s="58">
        <f t="shared" si="127"/>
        <v>8530</v>
      </c>
      <c r="Y415" s="116">
        <f>ROUND(SUM(Q415:W415)/INVOICE!$I$5,2)</f>
        <v>6.12</v>
      </c>
      <c r="AA415" s="38" t="s">
        <v>3918</v>
      </c>
      <c r="AB415" s="38" t="s">
        <v>93</v>
      </c>
      <c r="AC415" s="38" t="s">
        <v>3919</v>
      </c>
      <c r="AD415" s="38" t="s">
        <v>4379</v>
      </c>
      <c r="AE415" s="38" t="s">
        <v>4380</v>
      </c>
      <c r="AF415" s="38" t="s">
        <v>3533</v>
      </c>
      <c r="AG415" s="38" t="s">
        <v>672</v>
      </c>
      <c r="AH415" s="38" t="s">
        <v>61</v>
      </c>
      <c r="AI415" s="38">
        <v>1</v>
      </c>
      <c r="AJ415" s="38">
        <v>1.25</v>
      </c>
      <c r="AK415" s="38">
        <v>0.9</v>
      </c>
      <c r="AL415" s="38">
        <v>1.3</v>
      </c>
      <c r="AM415" s="38" t="s">
        <v>204</v>
      </c>
      <c r="AN415" s="38">
        <v>18.64</v>
      </c>
      <c r="AO415" s="38" t="s">
        <v>62</v>
      </c>
      <c r="AP415" s="38" t="s">
        <v>62</v>
      </c>
      <c r="AQ415" s="38" t="s">
        <v>62</v>
      </c>
      <c r="AR415" s="38" t="s">
        <v>62</v>
      </c>
      <c r="AS415" s="38" t="s">
        <v>62</v>
      </c>
      <c r="AT415" s="38" t="s">
        <v>1973</v>
      </c>
      <c r="AU415" s="38" t="s">
        <v>2604</v>
      </c>
      <c r="AV415" s="38" t="s">
        <v>2052</v>
      </c>
      <c r="AW415" s="38" t="s">
        <v>61</v>
      </c>
      <c r="AX415" s="38" t="s">
        <v>63</v>
      </c>
      <c r="AY415" s="39" t="s">
        <v>4381</v>
      </c>
      <c r="AZ415" s="38" t="s">
        <v>4382</v>
      </c>
      <c r="BA415" s="39" t="s">
        <v>4382</v>
      </c>
      <c r="BB415" s="38" t="s">
        <v>2434</v>
      </c>
      <c r="BC415" s="38" t="s">
        <v>197</v>
      </c>
      <c r="BD415" s="38" t="s">
        <v>94</v>
      </c>
      <c r="BE415" s="38" t="s">
        <v>1978</v>
      </c>
      <c r="BF415" s="38" t="s">
        <v>64</v>
      </c>
      <c r="BG415" s="38" t="s">
        <v>61</v>
      </c>
      <c r="BH415" s="38" t="s">
        <v>648</v>
      </c>
    </row>
    <row r="416" spans="2:60" x14ac:dyDescent="0.3">
      <c r="B416" s="55">
        <f t="shared" si="120"/>
        <v>412</v>
      </c>
      <c r="C416" s="55" t="str">
        <f t="shared" si="121"/>
        <v>NRT</v>
      </c>
      <c r="D416" s="55" t="str">
        <f t="shared" si="118"/>
        <v>2025-09-12</v>
      </c>
      <c r="E416" s="55" t="str">
        <f t="shared" si="128"/>
        <v>82020038115</v>
      </c>
      <c r="F416" s="55" t="str">
        <f t="shared" si="129"/>
        <v>PJP029496264</v>
      </c>
      <c r="G416" s="53" t="str">
        <f t="shared" si="130"/>
        <v>양순필</v>
      </c>
      <c r="H416" s="53" t="str">
        <f t="shared" si="131"/>
        <v>일반(목록배제,Normal-Manifest Exception)</v>
      </c>
      <c r="I416" s="62">
        <f t="shared" si="132"/>
        <v>70.25</v>
      </c>
      <c r="J416" s="53" t="str">
        <f t="shared" si="122"/>
        <v>BRCH USA_JAVIS</v>
      </c>
      <c r="K416" s="55">
        <f t="shared" si="133"/>
        <v>1</v>
      </c>
      <c r="L416" s="54">
        <f t="shared" si="134"/>
        <v>1.1499999999999999</v>
      </c>
      <c r="M416" s="54">
        <f t="shared" si="135"/>
        <v>1.1000000000000001</v>
      </c>
      <c r="N416" s="54">
        <f t="shared" si="136"/>
        <v>1.2</v>
      </c>
      <c r="O416" s="54">
        <f t="shared" si="123"/>
        <v>1.5</v>
      </c>
      <c r="P416" s="55" t="str">
        <f t="shared" si="124"/>
        <v>516284381104</v>
      </c>
      <c r="Q416" s="70">
        <f t="shared" si="125"/>
        <v>8530</v>
      </c>
      <c r="R416" s="58">
        <v>0</v>
      </c>
      <c r="S416" s="57">
        <f t="shared" si="119"/>
        <v>0</v>
      </c>
      <c r="T416" s="58">
        <v>0</v>
      </c>
      <c r="U416" s="58">
        <f>(IF(VLOOKUP(VLOOKUP(AN416,MAPPING!$B$16:$D$21,2,1),MAPPING!$C$16:$E$21,2,0)=7000,0,VLOOKUP(VLOOKUP(AN416,MAPPING!$B$16:$D$21,2,1),MAPPING!$C$16:$E$21,2,0)))</f>
        <v>0</v>
      </c>
      <c r="V416" s="58">
        <f>(K416*VLOOKUP(N416/K416,MAPPING!$B$23:$D$30,3,10))</f>
        <v>0</v>
      </c>
      <c r="W416" s="58">
        <f t="shared" si="126"/>
        <v>0</v>
      </c>
      <c r="X416" s="58">
        <f t="shared" si="127"/>
        <v>8530</v>
      </c>
      <c r="Y416" s="116">
        <f>ROUND(SUM(Q416:W416)/INVOICE!$I$5,2)</f>
        <v>6.12</v>
      </c>
      <c r="AA416" s="38" t="s">
        <v>3918</v>
      </c>
      <c r="AB416" s="38" t="s">
        <v>93</v>
      </c>
      <c r="AC416" s="38" t="s">
        <v>3919</v>
      </c>
      <c r="AD416" s="38" t="s">
        <v>4383</v>
      </c>
      <c r="AE416" s="38" t="s">
        <v>4384</v>
      </c>
      <c r="AF416" s="38" t="s">
        <v>4385</v>
      </c>
      <c r="AG416" s="38" t="s">
        <v>4386</v>
      </c>
      <c r="AH416" s="38" t="s">
        <v>61</v>
      </c>
      <c r="AI416" s="38">
        <v>1</v>
      </c>
      <c r="AJ416" s="38">
        <v>1.1499999999999999</v>
      </c>
      <c r="AK416" s="38">
        <v>1.1000000000000001</v>
      </c>
      <c r="AL416" s="38">
        <v>1.2</v>
      </c>
      <c r="AM416" s="38" t="s">
        <v>66</v>
      </c>
      <c r="AN416" s="38">
        <v>70.25</v>
      </c>
      <c r="AO416" s="38" t="s">
        <v>62</v>
      </c>
      <c r="AP416" s="38" t="s">
        <v>62</v>
      </c>
      <c r="AQ416" s="38" t="s">
        <v>62</v>
      </c>
      <c r="AR416" s="38" t="s">
        <v>62</v>
      </c>
      <c r="AS416" s="38" t="s">
        <v>62</v>
      </c>
      <c r="AT416" s="38" t="s">
        <v>1973</v>
      </c>
      <c r="AU416" s="38" t="s">
        <v>2604</v>
      </c>
      <c r="AV416" s="38" t="s">
        <v>2052</v>
      </c>
      <c r="AW416" s="38" t="s">
        <v>61</v>
      </c>
      <c r="AX416" s="38" t="s">
        <v>63</v>
      </c>
      <c r="AY416" s="39" t="s">
        <v>4387</v>
      </c>
      <c r="AZ416" s="38" t="s">
        <v>4388</v>
      </c>
      <c r="BA416" s="39" t="s">
        <v>4388</v>
      </c>
      <c r="BB416" s="38" t="s">
        <v>2434</v>
      </c>
      <c r="BC416" s="38" t="s">
        <v>197</v>
      </c>
      <c r="BD416" s="38" t="s">
        <v>94</v>
      </c>
      <c r="BE416" s="38" t="s">
        <v>1978</v>
      </c>
      <c r="BF416" s="38" t="s">
        <v>64</v>
      </c>
      <c r="BG416" s="38" t="s">
        <v>61</v>
      </c>
      <c r="BH416" s="38" t="s">
        <v>648</v>
      </c>
    </row>
    <row r="417" spans="2:60" x14ac:dyDescent="0.3">
      <c r="B417" s="55">
        <f t="shared" si="120"/>
        <v>413</v>
      </c>
      <c r="C417" s="55" t="str">
        <f t="shared" si="121"/>
        <v>NRT</v>
      </c>
      <c r="D417" s="55" t="str">
        <f t="shared" si="118"/>
        <v>2025-09-12</v>
      </c>
      <c r="E417" s="55" t="str">
        <f t="shared" si="128"/>
        <v>82020038115</v>
      </c>
      <c r="F417" s="55" t="str">
        <f t="shared" si="129"/>
        <v>PJP029496272</v>
      </c>
      <c r="G417" s="53" t="str">
        <f t="shared" si="130"/>
        <v>조형록</v>
      </c>
      <c r="H417" s="53" t="str">
        <f t="shared" si="131"/>
        <v>목록(Manifest)</v>
      </c>
      <c r="I417" s="62">
        <f t="shared" si="132"/>
        <v>120.87</v>
      </c>
      <c r="J417" s="53" t="str">
        <f t="shared" si="122"/>
        <v>BRCH USA_JAVIS</v>
      </c>
      <c r="K417" s="55">
        <f t="shared" si="133"/>
        <v>1</v>
      </c>
      <c r="L417" s="54">
        <f t="shared" si="134"/>
        <v>2.2000000000000002</v>
      </c>
      <c r="M417" s="54">
        <f t="shared" si="135"/>
        <v>5.7</v>
      </c>
      <c r="N417" s="54">
        <f t="shared" si="136"/>
        <v>6</v>
      </c>
      <c r="O417" s="54">
        <f t="shared" si="123"/>
        <v>2.5</v>
      </c>
      <c r="P417" s="55" t="str">
        <f t="shared" si="124"/>
        <v>516284381185</v>
      </c>
      <c r="Q417" s="70">
        <f t="shared" si="125"/>
        <v>10550</v>
      </c>
      <c r="R417" s="58">
        <v>0</v>
      </c>
      <c r="S417" s="57">
        <f t="shared" si="119"/>
        <v>0</v>
      </c>
      <c r="T417" s="58">
        <v>0</v>
      </c>
      <c r="U417" s="58">
        <f>(IF(VLOOKUP(VLOOKUP(AN417,MAPPING!$B$16:$D$21,2,1),MAPPING!$C$16:$E$21,2,0)=7000,0,VLOOKUP(VLOOKUP(AN417,MAPPING!$B$16:$D$21,2,1),MAPPING!$C$16:$E$21,2,0)))</f>
        <v>0</v>
      </c>
      <c r="V417" s="58">
        <f>(K417*VLOOKUP(N417/K417,MAPPING!$B$23:$D$30,3,10))</f>
        <v>1000</v>
      </c>
      <c r="W417" s="58">
        <f t="shared" si="126"/>
        <v>0</v>
      </c>
      <c r="X417" s="58">
        <f t="shared" si="127"/>
        <v>11550</v>
      </c>
      <c r="Y417" s="116">
        <f>ROUND(SUM(Q417:W417)/INVOICE!$I$5,2)</f>
        <v>8.2899999999999991</v>
      </c>
      <c r="AA417" s="38" t="s">
        <v>3918</v>
      </c>
      <c r="AB417" s="38" t="s">
        <v>93</v>
      </c>
      <c r="AC417" s="38" t="s">
        <v>3919</v>
      </c>
      <c r="AD417" s="38" t="s">
        <v>4389</v>
      </c>
      <c r="AE417" s="38" t="s">
        <v>4390</v>
      </c>
      <c r="AF417" s="38" t="s">
        <v>4391</v>
      </c>
      <c r="AG417" s="38" t="s">
        <v>4392</v>
      </c>
      <c r="AH417" s="38" t="s">
        <v>61</v>
      </c>
      <c r="AI417" s="38">
        <v>1</v>
      </c>
      <c r="AJ417" s="38">
        <v>2.2000000000000002</v>
      </c>
      <c r="AK417" s="38">
        <v>5.7</v>
      </c>
      <c r="AL417" s="38">
        <v>6</v>
      </c>
      <c r="AM417" s="38" t="s">
        <v>204</v>
      </c>
      <c r="AN417" s="38">
        <v>120.87</v>
      </c>
      <c r="AO417" s="38" t="s">
        <v>62</v>
      </c>
      <c r="AP417" s="38" t="s">
        <v>62</v>
      </c>
      <c r="AQ417" s="38" t="s">
        <v>62</v>
      </c>
      <c r="AR417" s="38" t="s">
        <v>62</v>
      </c>
      <c r="AS417" s="38" t="s">
        <v>62</v>
      </c>
      <c r="AT417" s="38" t="s">
        <v>1973</v>
      </c>
      <c r="AU417" s="38" t="s">
        <v>2604</v>
      </c>
      <c r="AV417" s="38" t="s">
        <v>2002</v>
      </c>
      <c r="AW417" s="38" t="s">
        <v>61</v>
      </c>
      <c r="AX417" s="38" t="s">
        <v>63</v>
      </c>
      <c r="AY417" s="39" t="s">
        <v>4393</v>
      </c>
      <c r="AZ417" s="38" t="s">
        <v>4394</v>
      </c>
      <c r="BA417" s="39" t="s">
        <v>4394</v>
      </c>
      <c r="BB417" s="38" t="s">
        <v>2434</v>
      </c>
      <c r="BC417" s="38" t="s">
        <v>197</v>
      </c>
      <c r="BD417" s="38" t="s">
        <v>94</v>
      </c>
      <c r="BE417" s="38" t="s">
        <v>1978</v>
      </c>
      <c r="BF417" s="38" t="s">
        <v>64</v>
      </c>
      <c r="BG417" s="38" t="s">
        <v>61</v>
      </c>
      <c r="BH417" s="38" t="s">
        <v>648</v>
      </c>
    </row>
    <row r="418" spans="2:60" x14ac:dyDescent="0.3">
      <c r="B418" s="55">
        <f t="shared" si="120"/>
        <v>414</v>
      </c>
      <c r="C418" s="55" t="str">
        <f t="shared" si="121"/>
        <v>NRT</v>
      </c>
      <c r="D418" s="55" t="str">
        <f t="shared" si="118"/>
        <v>2025-09-12</v>
      </c>
      <c r="E418" s="55" t="str">
        <f t="shared" si="128"/>
        <v>82020038115</v>
      </c>
      <c r="F418" s="55" t="str">
        <f t="shared" si="129"/>
        <v>PJP029496351</v>
      </c>
      <c r="G418" s="53" t="str">
        <f t="shared" si="130"/>
        <v>이창민</v>
      </c>
      <c r="H418" s="53" t="str">
        <f t="shared" si="131"/>
        <v>목록(Manifest)</v>
      </c>
      <c r="I418" s="62">
        <f t="shared" si="132"/>
        <v>147</v>
      </c>
      <c r="J418" s="53" t="str">
        <f t="shared" si="122"/>
        <v>BRCH USA_JAVIS</v>
      </c>
      <c r="K418" s="55">
        <f t="shared" si="133"/>
        <v>1</v>
      </c>
      <c r="L418" s="54">
        <f t="shared" si="134"/>
        <v>0.25</v>
      </c>
      <c r="M418" s="54">
        <f t="shared" si="135"/>
        <v>0.3</v>
      </c>
      <c r="N418" s="54">
        <f t="shared" si="136"/>
        <v>0.3</v>
      </c>
      <c r="O418" s="54">
        <f t="shared" si="123"/>
        <v>0.5</v>
      </c>
      <c r="P418" s="55" t="str">
        <f t="shared" si="124"/>
        <v>516284381970</v>
      </c>
      <c r="Q418" s="70">
        <f t="shared" si="125"/>
        <v>6510</v>
      </c>
      <c r="R418" s="58">
        <v>0</v>
      </c>
      <c r="S418" s="57">
        <f t="shared" si="119"/>
        <v>0</v>
      </c>
      <c r="T418" s="58">
        <v>0</v>
      </c>
      <c r="U418" s="58">
        <f>(IF(VLOOKUP(VLOOKUP(AN418,MAPPING!$B$16:$D$21,2,1),MAPPING!$C$16:$E$21,2,0)=7000,0,VLOOKUP(VLOOKUP(AN418,MAPPING!$B$16:$D$21,2,1),MAPPING!$C$16:$E$21,2,0)))</f>
        <v>0</v>
      </c>
      <c r="V418" s="58">
        <f>(K418*VLOOKUP(N418/K418,MAPPING!$B$23:$D$30,3,10))</f>
        <v>0</v>
      </c>
      <c r="W418" s="58">
        <f t="shared" si="126"/>
        <v>0</v>
      </c>
      <c r="X418" s="58">
        <f t="shared" si="127"/>
        <v>6510</v>
      </c>
      <c r="Y418" s="116">
        <f>ROUND(SUM(Q418:W418)/INVOICE!$I$5,2)</f>
        <v>4.67</v>
      </c>
      <c r="AA418" s="38" t="s">
        <v>3918</v>
      </c>
      <c r="AB418" s="38" t="s">
        <v>93</v>
      </c>
      <c r="AC418" s="38" t="s">
        <v>3919</v>
      </c>
      <c r="AD418" s="38" t="s">
        <v>4395</v>
      </c>
      <c r="AE418" s="38" t="s">
        <v>2487</v>
      </c>
      <c r="AF418" s="38" t="s">
        <v>2488</v>
      </c>
      <c r="AG418" s="38" t="s">
        <v>2091</v>
      </c>
      <c r="AH418" s="38" t="s">
        <v>61</v>
      </c>
      <c r="AI418" s="38">
        <v>1</v>
      </c>
      <c r="AJ418" s="38">
        <v>0.25</v>
      </c>
      <c r="AK418" s="38">
        <v>0.3</v>
      </c>
      <c r="AL418" s="38">
        <v>0.3</v>
      </c>
      <c r="AM418" s="38" t="s">
        <v>204</v>
      </c>
      <c r="AN418" s="38">
        <v>147</v>
      </c>
      <c r="AO418" s="38" t="s">
        <v>62</v>
      </c>
      <c r="AP418" s="38" t="s">
        <v>62</v>
      </c>
      <c r="AQ418" s="38" t="s">
        <v>62</v>
      </c>
      <c r="AR418" s="38" t="s">
        <v>62</v>
      </c>
      <c r="AS418" s="38" t="s">
        <v>62</v>
      </c>
      <c r="AT418" s="38" t="s">
        <v>1973</v>
      </c>
      <c r="AU418" s="38" t="s">
        <v>2604</v>
      </c>
      <c r="AV418" s="38" t="s">
        <v>2489</v>
      </c>
      <c r="AW418" s="38" t="s">
        <v>61</v>
      </c>
      <c r="AX418" s="38" t="s">
        <v>63</v>
      </c>
      <c r="AY418" s="39" t="s">
        <v>4396</v>
      </c>
      <c r="AZ418" s="38" t="s">
        <v>4397</v>
      </c>
      <c r="BA418" s="39" t="s">
        <v>4397</v>
      </c>
      <c r="BB418" s="38" t="s">
        <v>2434</v>
      </c>
      <c r="BC418" s="38" t="s">
        <v>197</v>
      </c>
      <c r="BD418" s="38" t="s">
        <v>94</v>
      </c>
      <c r="BE418" s="38" t="s">
        <v>1978</v>
      </c>
      <c r="BF418" s="38" t="s">
        <v>64</v>
      </c>
      <c r="BG418" s="38" t="s">
        <v>61</v>
      </c>
      <c r="BH418" s="38" t="s">
        <v>648</v>
      </c>
    </row>
    <row r="419" spans="2:60" x14ac:dyDescent="0.3">
      <c r="B419" s="55">
        <f t="shared" si="120"/>
        <v>415</v>
      </c>
      <c r="C419" s="55" t="str">
        <f t="shared" si="121"/>
        <v>NRT</v>
      </c>
      <c r="D419" s="55" t="str">
        <f t="shared" si="118"/>
        <v>2025-09-12</v>
      </c>
      <c r="E419" s="55" t="str">
        <f t="shared" si="128"/>
        <v>82020038115</v>
      </c>
      <c r="F419" s="55" t="str">
        <f t="shared" si="129"/>
        <v>PJP029496091</v>
      </c>
      <c r="G419" s="53" t="str">
        <f t="shared" si="130"/>
        <v>김소영</v>
      </c>
      <c r="H419" s="53" t="str">
        <f t="shared" si="131"/>
        <v>일반(목록배제,Normal-Manifest Exception)</v>
      </c>
      <c r="I419" s="62">
        <f t="shared" si="132"/>
        <v>134.18</v>
      </c>
      <c r="J419" s="53" t="str">
        <f t="shared" si="122"/>
        <v>BRCH USA_JAVIS</v>
      </c>
      <c r="K419" s="55">
        <f t="shared" si="133"/>
        <v>1</v>
      </c>
      <c r="L419" s="54">
        <f t="shared" si="134"/>
        <v>2.15</v>
      </c>
      <c r="M419" s="54">
        <f t="shared" si="135"/>
        <v>4</v>
      </c>
      <c r="N419" s="54">
        <f t="shared" si="136"/>
        <v>4</v>
      </c>
      <c r="O419" s="54">
        <f t="shared" si="123"/>
        <v>2.5</v>
      </c>
      <c r="P419" s="55" t="str">
        <f t="shared" si="124"/>
        <v>516284379376</v>
      </c>
      <c r="Q419" s="70">
        <f t="shared" si="125"/>
        <v>10550</v>
      </c>
      <c r="R419" s="58">
        <v>0</v>
      </c>
      <c r="S419" s="57">
        <f t="shared" si="119"/>
        <v>0</v>
      </c>
      <c r="T419" s="58">
        <v>0</v>
      </c>
      <c r="U419" s="58">
        <f>(IF(VLOOKUP(VLOOKUP(AN419,MAPPING!$B$16:$D$21,2,1),MAPPING!$C$16:$E$21,2,0)=7000,0,VLOOKUP(VLOOKUP(AN419,MAPPING!$B$16:$D$21,2,1),MAPPING!$C$16:$E$21,2,0)))</f>
        <v>0</v>
      </c>
      <c r="V419" s="58">
        <f>(K419*VLOOKUP(N419/K419,MAPPING!$B$23:$D$30,3,10))</f>
        <v>500</v>
      </c>
      <c r="W419" s="58">
        <f t="shared" si="126"/>
        <v>0</v>
      </c>
      <c r="X419" s="58">
        <f t="shared" si="127"/>
        <v>11050</v>
      </c>
      <c r="Y419" s="116">
        <f>ROUND(SUM(Q419:W419)/INVOICE!$I$5,2)</f>
        <v>7.93</v>
      </c>
      <c r="AA419" s="38" t="s">
        <v>3918</v>
      </c>
      <c r="AB419" s="38" t="s">
        <v>93</v>
      </c>
      <c r="AC419" s="38" t="s">
        <v>3919</v>
      </c>
      <c r="AD419" s="38" t="s">
        <v>4398</v>
      </c>
      <c r="AE419" s="38" t="s">
        <v>4399</v>
      </c>
      <c r="AF419" s="38" t="s">
        <v>4400</v>
      </c>
      <c r="AG419" s="38" t="s">
        <v>4401</v>
      </c>
      <c r="AH419" s="38" t="s">
        <v>61</v>
      </c>
      <c r="AI419" s="38">
        <v>1</v>
      </c>
      <c r="AJ419" s="38">
        <v>2.15</v>
      </c>
      <c r="AK419" s="38">
        <v>4</v>
      </c>
      <c r="AL419" s="38">
        <v>4</v>
      </c>
      <c r="AM419" s="38" t="s">
        <v>66</v>
      </c>
      <c r="AN419" s="38">
        <v>134.18</v>
      </c>
      <c r="AO419" s="38" t="s">
        <v>62</v>
      </c>
      <c r="AP419" s="38" t="s">
        <v>62</v>
      </c>
      <c r="AQ419" s="38" t="s">
        <v>62</v>
      </c>
      <c r="AR419" s="38" t="s">
        <v>62</v>
      </c>
      <c r="AS419" s="38" t="s">
        <v>62</v>
      </c>
      <c r="AT419" s="38" t="s">
        <v>1973</v>
      </c>
      <c r="AU419" s="38" t="s">
        <v>2604</v>
      </c>
      <c r="AV419" s="38" t="s">
        <v>2637</v>
      </c>
      <c r="AW419" s="38" t="s">
        <v>61</v>
      </c>
      <c r="AX419" s="38" t="s">
        <v>63</v>
      </c>
      <c r="AY419" s="39" t="s">
        <v>4402</v>
      </c>
      <c r="AZ419" s="38" t="s">
        <v>4403</v>
      </c>
      <c r="BA419" s="39" t="s">
        <v>4403</v>
      </c>
      <c r="BB419" s="38" t="s">
        <v>2434</v>
      </c>
      <c r="BC419" s="38" t="s">
        <v>197</v>
      </c>
      <c r="BD419" s="38" t="s">
        <v>94</v>
      </c>
      <c r="BE419" s="38" t="s">
        <v>1978</v>
      </c>
      <c r="BF419" s="38" t="s">
        <v>64</v>
      </c>
      <c r="BG419" s="38" t="s">
        <v>61</v>
      </c>
      <c r="BH419" s="38" t="s">
        <v>648</v>
      </c>
    </row>
    <row r="420" spans="2:60" x14ac:dyDescent="0.3">
      <c r="B420" s="55">
        <f t="shared" si="120"/>
        <v>416</v>
      </c>
      <c r="C420" s="55" t="str">
        <f t="shared" si="121"/>
        <v>NRT</v>
      </c>
      <c r="D420" s="55" t="str">
        <f t="shared" si="118"/>
        <v>2025-09-12</v>
      </c>
      <c r="E420" s="55" t="str">
        <f t="shared" si="128"/>
        <v>82020038115</v>
      </c>
      <c r="F420" s="55" t="str">
        <f t="shared" si="129"/>
        <v>PJP029495991</v>
      </c>
      <c r="G420" s="53" t="str">
        <f t="shared" si="130"/>
        <v>나현주</v>
      </c>
      <c r="H420" s="53" t="str">
        <f t="shared" si="131"/>
        <v>목록(Manifest)</v>
      </c>
      <c r="I420" s="62">
        <f t="shared" si="132"/>
        <v>132.25</v>
      </c>
      <c r="J420" s="53" t="str">
        <f t="shared" si="122"/>
        <v>BRCH USA_JAVIS</v>
      </c>
      <c r="K420" s="55">
        <f t="shared" si="133"/>
        <v>1</v>
      </c>
      <c r="L420" s="54">
        <f t="shared" si="134"/>
        <v>0.85</v>
      </c>
      <c r="M420" s="54">
        <f t="shared" si="135"/>
        <v>1.1000000000000001</v>
      </c>
      <c r="N420" s="54">
        <f t="shared" si="136"/>
        <v>1.1000000000000001</v>
      </c>
      <c r="O420" s="54">
        <f t="shared" si="123"/>
        <v>1</v>
      </c>
      <c r="P420" s="55" t="str">
        <f t="shared" si="124"/>
        <v>516284378374</v>
      </c>
      <c r="Q420" s="70">
        <f t="shared" si="125"/>
        <v>7520</v>
      </c>
      <c r="R420" s="58">
        <v>0</v>
      </c>
      <c r="S420" s="57">
        <f t="shared" si="119"/>
        <v>0</v>
      </c>
      <c r="T420" s="58">
        <v>0</v>
      </c>
      <c r="U420" s="58">
        <f>(IF(VLOOKUP(VLOOKUP(AN420,MAPPING!$B$16:$D$21,2,1),MAPPING!$C$16:$E$21,2,0)=7000,0,VLOOKUP(VLOOKUP(AN420,MAPPING!$B$16:$D$21,2,1),MAPPING!$C$16:$E$21,2,0)))</f>
        <v>0</v>
      </c>
      <c r="V420" s="58">
        <f>(K420*VLOOKUP(N420/K420,MAPPING!$B$23:$D$30,3,10))</f>
        <v>0</v>
      </c>
      <c r="W420" s="58">
        <f t="shared" si="126"/>
        <v>0</v>
      </c>
      <c r="X420" s="58">
        <f t="shared" si="127"/>
        <v>7520</v>
      </c>
      <c r="Y420" s="116">
        <f>ROUND(SUM(Q420:W420)/INVOICE!$I$5,2)</f>
        <v>5.39</v>
      </c>
      <c r="AA420" s="38" t="s">
        <v>3918</v>
      </c>
      <c r="AB420" s="38" t="s">
        <v>93</v>
      </c>
      <c r="AC420" s="38" t="s">
        <v>3919</v>
      </c>
      <c r="AD420" s="38" t="s">
        <v>4404</v>
      </c>
      <c r="AE420" s="38" t="s">
        <v>2277</v>
      </c>
      <c r="AF420" s="38" t="s">
        <v>2278</v>
      </c>
      <c r="AG420" s="38" t="s">
        <v>2279</v>
      </c>
      <c r="AH420" s="38" t="s">
        <v>61</v>
      </c>
      <c r="AI420" s="38">
        <v>1</v>
      </c>
      <c r="AJ420" s="38">
        <v>0.85</v>
      </c>
      <c r="AK420" s="38">
        <v>1.1000000000000001</v>
      </c>
      <c r="AL420" s="38">
        <v>1.1000000000000001</v>
      </c>
      <c r="AM420" s="38" t="s">
        <v>204</v>
      </c>
      <c r="AN420" s="38">
        <v>132.25</v>
      </c>
      <c r="AO420" s="38" t="s">
        <v>62</v>
      </c>
      <c r="AP420" s="38" t="s">
        <v>62</v>
      </c>
      <c r="AQ420" s="38" t="s">
        <v>62</v>
      </c>
      <c r="AR420" s="38" t="s">
        <v>62</v>
      </c>
      <c r="AS420" s="38" t="s">
        <v>62</v>
      </c>
      <c r="AT420" s="38" t="s">
        <v>1973</v>
      </c>
      <c r="AU420" s="38" t="s">
        <v>2604</v>
      </c>
      <c r="AV420" s="38" t="s">
        <v>2002</v>
      </c>
      <c r="AW420" s="38" t="s">
        <v>61</v>
      </c>
      <c r="AX420" s="38" t="s">
        <v>63</v>
      </c>
      <c r="AY420" s="39" t="s">
        <v>4405</v>
      </c>
      <c r="AZ420" s="38" t="s">
        <v>4406</v>
      </c>
      <c r="BA420" s="39" t="s">
        <v>4406</v>
      </c>
      <c r="BB420" s="38" t="s">
        <v>2434</v>
      </c>
      <c r="BC420" s="38" t="s">
        <v>197</v>
      </c>
      <c r="BD420" s="38" t="s">
        <v>94</v>
      </c>
      <c r="BE420" s="38" t="s">
        <v>1978</v>
      </c>
      <c r="BF420" s="38" t="s">
        <v>64</v>
      </c>
      <c r="BG420" s="38" t="s">
        <v>61</v>
      </c>
      <c r="BH420" s="38" t="s">
        <v>648</v>
      </c>
    </row>
    <row r="421" spans="2:60" x14ac:dyDescent="0.3">
      <c r="B421" s="55">
        <f t="shared" si="120"/>
        <v>417</v>
      </c>
      <c r="C421" s="55" t="str">
        <f t="shared" si="121"/>
        <v>NRT</v>
      </c>
      <c r="D421" s="55" t="str">
        <f t="shared" si="118"/>
        <v>2025-09-12</v>
      </c>
      <c r="E421" s="55" t="str">
        <f t="shared" si="128"/>
        <v>82020038115</v>
      </c>
      <c r="F421" s="55" t="str">
        <f t="shared" si="129"/>
        <v>PJP029496027</v>
      </c>
      <c r="G421" s="53" t="str">
        <f t="shared" si="130"/>
        <v>변기정</v>
      </c>
      <c r="H421" s="53" t="str">
        <f t="shared" si="131"/>
        <v>목록(Manifest)</v>
      </c>
      <c r="I421" s="62">
        <f t="shared" si="132"/>
        <v>144.01</v>
      </c>
      <c r="J421" s="53" t="str">
        <f t="shared" si="122"/>
        <v>BRCH USA_JAVIS</v>
      </c>
      <c r="K421" s="55">
        <f t="shared" si="133"/>
        <v>1</v>
      </c>
      <c r="L421" s="54">
        <f t="shared" si="134"/>
        <v>0.8</v>
      </c>
      <c r="M421" s="54">
        <f t="shared" si="135"/>
        <v>2</v>
      </c>
      <c r="N421" s="54">
        <f t="shared" si="136"/>
        <v>2</v>
      </c>
      <c r="O421" s="54">
        <f t="shared" si="123"/>
        <v>1</v>
      </c>
      <c r="P421" s="55" t="str">
        <f t="shared" si="124"/>
        <v>516284378735</v>
      </c>
      <c r="Q421" s="70">
        <f t="shared" si="125"/>
        <v>7520</v>
      </c>
      <c r="R421" s="58">
        <v>0</v>
      </c>
      <c r="S421" s="57">
        <f t="shared" si="119"/>
        <v>0</v>
      </c>
      <c r="T421" s="58">
        <v>0</v>
      </c>
      <c r="U421" s="58">
        <f>(IF(VLOOKUP(VLOOKUP(AN421,MAPPING!$B$16:$D$21,2,1),MAPPING!$C$16:$E$21,2,0)=7000,0,VLOOKUP(VLOOKUP(AN421,MAPPING!$B$16:$D$21,2,1),MAPPING!$C$16:$E$21,2,0)))</f>
        <v>0</v>
      </c>
      <c r="V421" s="58">
        <f>(K421*VLOOKUP(N421/K421,MAPPING!$B$23:$D$30,3,10))</f>
        <v>0</v>
      </c>
      <c r="W421" s="58">
        <f t="shared" si="126"/>
        <v>0</v>
      </c>
      <c r="X421" s="58">
        <f t="shared" si="127"/>
        <v>7520</v>
      </c>
      <c r="Y421" s="116">
        <f>ROUND(SUM(Q421:W421)/INVOICE!$I$5,2)</f>
        <v>5.39</v>
      </c>
      <c r="AA421" s="38" t="s">
        <v>3918</v>
      </c>
      <c r="AB421" s="38" t="s">
        <v>93</v>
      </c>
      <c r="AC421" s="38" t="s">
        <v>3919</v>
      </c>
      <c r="AD421" s="38" t="s">
        <v>4407</v>
      </c>
      <c r="AE421" s="38" t="s">
        <v>3245</v>
      </c>
      <c r="AF421" s="38" t="s">
        <v>3246</v>
      </c>
      <c r="AG421" s="38" t="s">
        <v>3247</v>
      </c>
      <c r="AH421" s="38" t="s">
        <v>61</v>
      </c>
      <c r="AI421" s="38">
        <v>1</v>
      </c>
      <c r="AJ421" s="38">
        <v>0.8</v>
      </c>
      <c r="AK421" s="38">
        <v>2</v>
      </c>
      <c r="AL421" s="38">
        <v>2</v>
      </c>
      <c r="AM421" s="38" t="s">
        <v>204</v>
      </c>
      <c r="AN421" s="38">
        <v>144.01</v>
      </c>
      <c r="AO421" s="38" t="s">
        <v>62</v>
      </c>
      <c r="AP421" s="38" t="s">
        <v>62</v>
      </c>
      <c r="AQ421" s="38" t="s">
        <v>62</v>
      </c>
      <c r="AR421" s="38" t="s">
        <v>62</v>
      </c>
      <c r="AS421" s="38" t="s">
        <v>62</v>
      </c>
      <c r="AT421" s="38" t="s">
        <v>1973</v>
      </c>
      <c r="AU421" s="38" t="s">
        <v>2604</v>
      </c>
      <c r="AV421" s="38" t="s">
        <v>2002</v>
      </c>
      <c r="AW421" s="38" t="s">
        <v>61</v>
      </c>
      <c r="AX421" s="38" t="s">
        <v>63</v>
      </c>
      <c r="AY421" s="39" t="s">
        <v>4408</v>
      </c>
      <c r="AZ421" s="38" t="s">
        <v>4409</v>
      </c>
      <c r="BA421" s="39" t="s">
        <v>4409</v>
      </c>
      <c r="BB421" s="38" t="s">
        <v>2434</v>
      </c>
      <c r="BC421" s="38" t="s">
        <v>197</v>
      </c>
      <c r="BD421" s="38" t="s">
        <v>94</v>
      </c>
      <c r="BE421" s="38" t="s">
        <v>1978</v>
      </c>
      <c r="BF421" s="38" t="s">
        <v>64</v>
      </c>
      <c r="BG421" s="38" t="s">
        <v>61</v>
      </c>
      <c r="BH421" s="38" t="s">
        <v>648</v>
      </c>
    </row>
    <row r="422" spans="2:60" x14ac:dyDescent="0.3">
      <c r="B422" s="55">
        <f t="shared" si="120"/>
        <v>418</v>
      </c>
      <c r="C422" s="55" t="str">
        <f t="shared" si="121"/>
        <v>NRT</v>
      </c>
      <c r="D422" s="55" t="str">
        <f t="shared" si="118"/>
        <v>2025-09-12</v>
      </c>
      <c r="E422" s="55" t="str">
        <f t="shared" si="128"/>
        <v>82020038115</v>
      </c>
      <c r="F422" s="55" t="str">
        <f t="shared" si="129"/>
        <v>PJP029495712</v>
      </c>
      <c r="G422" s="53" t="str">
        <f t="shared" si="130"/>
        <v>윤지영</v>
      </c>
      <c r="H422" s="53" t="str">
        <f t="shared" si="131"/>
        <v>목록(Manifest)</v>
      </c>
      <c r="I422" s="62">
        <f t="shared" si="132"/>
        <v>113.77</v>
      </c>
      <c r="J422" s="53" t="str">
        <f t="shared" si="122"/>
        <v>BRCH USA_JAVIS</v>
      </c>
      <c r="K422" s="55">
        <f t="shared" si="133"/>
        <v>1</v>
      </c>
      <c r="L422" s="54">
        <f t="shared" si="134"/>
        <v>1.1499999999999999</v>
      </c>
      <c r="M422" s="54">
        <f t="shared" si="135"/>
        <v>2</v>
      </c>
      <c r="N422" s="54">
        <f t="shared" si="136"/>
        <v>2</v>
      </c>
      <c r="O422" s="54">
        <f t="shared" si="123"/>
        <v>1.5</v>
      </c>
      <c r="P422" s="55" t="str">
        <f t="shared" si="124"/>
        <v>516284375585</v>
      </c>
      <c r="Q422" s="70">
        <f t="shared" si="125"/>
        <v>8530</v>
      </c>
      <c r="R422" s="58">
        <v>0</v>
      </c>
      <c r="S422" s="57">
        <f t="shared" si="119"/>
        <v>0</v>
      </c>
      <c r="T422" s="58">
        <v>0</v>
      </c>
      <c r="U422" s="58">
        <f>(IF(VLOOKUP(VLOOKUP(AN422,MAPPING!$B$16:$D$21,2,1),MAPPING!$C$16:$E$21,2,0)=7000,0,VLOOKUP(VLOOKUP(AN422,MAPPING!$B$16:$D$21,2,1),MAPPING!$C$16:$E$21,2,0)))</f>
        <v>0</v>
      </c>
      <c r="V422" s="58">
        <f>(K422*VLOOKUP(N422/K422,MAPPING!$B$23:$D$30,3,10))</f>
        <v>0</v>
      </c>
      <c r="W422" s="58">
        <f t="shared" si="126"/>
        <v>0</v>
      </c>
      <c r="X422" s="58">
        <f t="shared" si="127"/>
        <v>8530</v>
      </c>
      <c r="Y422" s="116">
        <f>ROUND(SUM(Q422:W422)/INVOICE!$I$5,2)</f>
        <v>6.12</v>
      </c>
      <c r="AA422" s="38" t="s">
        <v>3918</v>
      </c>
      <c r="AB422" s="38" t="s">
        <v>93</v>
      </c>
      <c r="AC422" s="38" t="s">
        <v>3919</v>
      </c>
      <c r="AD422" s="38" t="s">
        <v>4410</v>
      </c>
      <c r="AE422" s="38" t="s">
        <v>3444</v>
      </c>
      <c r="AF422" s="38" t="s">
        <v>3445</v>
      </c>
      <c r="AG422" s="38" t="s">
        <v>3446</v>
      </c>
      <c r="AH422" s="38" t="s">
        <v>61</v>
      </c>
      <c r="AI422" s="38">
        <v>1</v>
      </c>
      <c r="AJ422" s="38">
        <v>1.1499999999999999</v>
      </c>
      <c r="AK422" s="38">
        <v>2</v>
      </c>
      <c r="AL422" s="38">
        <v>2</v>
      </c>
      <c r="AM422" s="38" t="s">
        <v>204</v>
      </c>
      <c r="AN422" s="38">
        <v>113.77</v>
      </c>
      <c r="AO422" s="38" t="s">
        <v>62</v>
      </c>
      <c r="AP422" s="38" t="s">
        <v>62</v>
      </c>
      <c r="AQ422" s="38" t="s">
        <v>62</v>
      </c>
      <c r="AR422" s="38" t="s">
        <v>62</v>
      </c>
      <c r="AS422" s="38" t="s">
        <v>62</v>
      </c>
      <c r="AT422" s="38" t="s">
        <v>1973</v>
      </c>
      <c r="AU422" s="38" t="s">
        <v>2604</v>
      </c>
      <c r="AV422" s="38" t="s">
        <v>4411</v>
      </c>
      <c r="AW422" s="38" t="s">
        <v>61</v>
      </c>
      <c r="AX422" s="38" t="s">
        <v>63</v>
      </c>
      <c r="AY422" s="39" t="s">
        <v>4412</v>
      </c>
      <c r="AZ422" s="38" t="s">
        <v>4413</v>
      </c>
      <c r="BA422" s="39" t="s">
        <v>4413</v>
      </c>
      <c r="BB422" s="38" t="s">
        <v>2434</v>
      </c>
      <c r="BC422" s="38" t="s">
        <v>197</v>
      </c>
      <c r="BD422" s="38" t="s">
        <v>94</v>
      </c>
      <c r="BE422" s="38" t="s">
        <v>1978</v>
      </c>
      <c r="BF422" s="38" t="s">
        <v>64</v>
      </c>
      <c r="BG422" s="38" t="s">
        <v>61</v>
      </c>
      <c r="BH422" s="38" t="s">
        <v>648</v>
      </c>
    </row>
    <row r="423" spans="2:60" x14ac:dyDescent="0.3">
      <c r="B423" s="55">
        <f t="shared" si="120"/>
        <v>419</v>
      </c>
      <c r="C423" s="55" t="str">
        <f t="shared" si="121"/>
        <v>NRT</v>
      </c>
      <c r="D423" s="55" t="str">
        <f t="shared" si="118"/>
        <v>2025-09-12</v>
      </c>
      <c r="E423" s="55" t="str">
        <f t="shared" si="128"/>
        <v>82020038115</v>
      </c>
      <c r="F423" s="55" t="str">
        <f t="shared" si="129"/>
        <v>PJP029496074</v>
      </c>
      <c r="G423" s="53" t="str">
        <f t="shared" si="130"/>
        <v>펀펀스포츠</v>
      </c>
      <c r="H423" s="53" t="str">
        <f t="shared" si="131"/>
        <v>간이(Simple)</v>
      </c>
      <c r="I423" s="62">
        <f t="shared" si="132"/>
        <v>644.84</v>
      </c>
      <c r="J423" s="53" t="str">
        <f t="shared" si="122"/>
        <v>BRCH USA_JAVIS</v>
      </c>
      <c r="K423" s="55">
        <f t="shared" si="133"/>
        <v>1</v>
      </c>
      <c r="L423" s="54">
        <f t="shared" si="134"/>
        <v>2.35</v>
      </c>
      <c r="M423" s="54">
        <f t="shared" si="135"/>
        <v>5.9</v>
      </c>
      <c r="N423" s="54">
        <f t="shared" si="136"/>
        <v>6</v>
      </c>
      <c r="O423" s="54">
        <f t="shared" si="123"/>
        <v>2.5</v>
      </c>
      <c r="P423" s="55" t="str">
        <f t="shared" si="124"/>
        <v>516284379203</v>
      </c>
      <c r="Q423" s="70">
        <f t="shared" si="125"/>
        <v>10550</v>
      </c>
      <c r="R423" s="58">
        <v>0</v>
      </c>
      <c r="S423" s="57">
        <f t="shared" si="119"/>
        <v>0</v>
      </c>
      <c r="T423" s="58">
        <v>0</v>
      </c>
      <c r="U423" s="58">
        <f>(IF(VLOOKUP(VLOOKUP(AN423,MAPPING!$B$16:$D$21,2,1),MAPPING!$C$16:$E$21,2,0)=7000,0,VLOOKUP(VLOOKUP(AN423,MAPPING!$B$16:$D$21,2,1),MAPPING!$C$16:$E$21,2,0)))</f>
        <v>0</v>
      </c>
      <c r="V423" s="58">
        <f>(K423*VLOOKUP(N423/K423,MAPPING!$B$23:$D$30,3,10))</f>
        <v>1000</v>
      </c>
      <c r="W423" s="58">
        <f t="shared" si="126"/>
        <v>0</v>
      </c>
      <c r="X423" s="58">
        <f t="shared" si="127"/>
        <v>11550</v>
      </c>
      <c r="Y423" s="116">
        <f>ROUND(SUM(Q423:W423)/INVOICE!$I$5,2)</f>
        <v>8.2899999999999991</v>
      </c>
      <c r="AA423" s="38" t="s">
        <v>3918</v>
      </c>
      <c r="AB423" s="38" t="s">
        <v>93</v>
      </c>
      <c r="AC423" s="38" t="s">
        <v>3919</v>
      </c>
      <c r="AD423" s="38" t="s">
        <v>4414</v>
      </c>
      <c r="AE423" s="38" t="s">
        <v>3010</v>
      </c>
      <c r="AF423" s="38" t="s">
        <v>3011</v>
      </c>
      <c r="AG423" s="38" t="s">
        <v>3012</v>
      </c>
      <c r="AH423" s="38" t="s">
        <v>156</v>
      </c>
      <c r="AI423" s="38">
        <v>1</v>
      </c>
      <c r="AJ423" s="38">
        <v>2.35</v>
      </c>
      <c r="AK423" s="38">
        <v>5.9</v>
      </c>
      <c r="AL423" s="38">
        <v>6</v>
      </c>
      <c r="AM423" s="38" t="s">
        <v>65</v>
      </c>
      <c r="AN423" s="38">
        <v>644.84</v>
      </c>
      <c r="AO423" s="38" t="s">
        <v>62</v>
      </c>
      <c r="AP423" s="38" t="s">
        <v>62</v>
      </c>
      <c r="AQ423" s="38" t="s">
        <v>62</v>
      </c>
      <c r="AR423" s="38" t="s">
        <v>62</v>
      </c>
      <c r="AS423" s="38" t="s">
        <v>62</v>
      </c>
      <c r="AT423" s="38" t="s">
        <v>1973</v>
      </c>
      <c r="AU423" s="38" t="s">
        <v>2604</v>
      </c>
      <c r="AV423" s="38" t="s">
        <v>2052</v>
      </c>
      <c r="AW423" s="38" t="s">
        <v>61</v>
      </c>
      <c r="AX423" s="38" t="s">
        <v>63</v>
      </c>
      <c r="AY423" s="39" t="s">
        <v>4415</v>
      </c>
      <c r="AZ423" s="38" t="s">
        <v>4416</v>
      </c>
      <c r="BA423" s="39" t="s">
        <v>4416</v>
      </c>
      <c r="BB423" s="38" t="s">
        <v>2434</v>
      </c>
      <c r="BC423" s="38" t="s">
        <v>197</v>
      </c>
      <c r="BD423" s="38" t="s">
        <v>94</v>
      </c>
      <c r="BE423" s="38" t="s">
        <v>1978</v>
      </c>
      <c r="BF423" s="38" t="s">
        <v>64</v>
      </c>
      <c r="BG423" s="38" t="s">
        <v>61</v>
      </c>
      <c r="BH423" s="38" t="s">
        <v>648</v>
      </c>
    </row>
    <row r="424" spans="2:60" x14ac:dyDescent="0.3">
      <c r="B424" s="55">
        <f t="shared" si="120"/>
        <v>420</v>
      </c>
      <c r="C424" s="55" t="str">
        <f t="shared" si="121"/>
        <v>NRT</v>
      </c>
      <c r="D424" s="55" t="str">
        <f t="shared" si="118"/>
        <v>2025-09-12</v>
      </c>
      <c r="E424" s="55" t="str">
        <f t="shared" si="128"/>
        <v>82020038115</v>
      </c>
      <c r="F424" s="55" t="str">
        <f t="shared" si="129"/>
        <v>PJP029496028</v>
      </c>
      <c r="G424" s="53" t="str">
        <f t="shared" si="130"/>
        <v>강은희</v>
      </c>
      <c r="H424" s="53" t="str">
        <f t="shared" si="131"/>
        <v>목록(Manifest)</v>
      </c>
      <c r="I424" s="62">
        <f t="shared" si="132"/>
        <v>97.15</v>
      </c>
      <c r="J424" s="53" t="str">
        <f t="shared" si="122"/>
        <v>BRCH USA_JAVIS</v>
      </c>
      <c r="K424" s="55">
        <f t="shared" si="133"/>
        <v>1</v>
      </c>
      <c r="L424" s="54">
        <f t="shared" si="134"/>
        <v>2.4500000000000002</v>
      </c>
      <c r="M424" s="54">
        <f t="shared" si="135"/>
        <v>2.7</v>
      </c>
      <c r="N424" s="54">
        <f t="shared" si="136"/>
        <v>2.7</v>
      </c>
      <c r="O424" s="54">
        <f t="shared" si="123"/>
        <v>2.5</v>
      </c>
      <c r="P424" s="55" t="str">
        <f t="shared" si="124"/>
        <v>516284378746</v>
      </c>
      <c r="Q424" s="70">
        <f t="shared" si="125"/>
        <v>10550</v>
      </c>
      <c r="R424" s="58">
        <v>0</v>
      </c>
      <c r="S424" s="57">
        <f t="shared" si="119"/>
        <v>0</v>
      </c>
      <c r="T424" s="58">
        <v>0</v>
      </c>
      <c r="U424" s="58">
        <f>(IF(VLOOKUP(VLOOKUP(AN424,MAPPING!$B$16:$D$21,2,1),MAPPING!$C$16:$E$21,2,0)=7000,0,VLOOKUP(VLOOKUP(AN424,MAPPING!$B$16:$D$21,2,1),MAPPING!$C$16:$E$21,2,0)))</f>
        <v>0</v>
      </c>
      <c r="V424" s="58">
        <f>(K424*VLOOKUP(N424/K424,MAPPING!$B$23:$D$30,3,10))</f>
        <v>500</v>
      </c>
      <c r="W424" s="58">
        <f t="shared" si="126"/>
        <v>0</v>
      </c>
      <c r="X424" s="58">
        <f t="shared" si="127"/>
        <v>11050</v>
      </c>
      <c r="Y424" s="116">
        <f>ROUND(SUM(Q424:W424)/INVOICE!$I$5,2)</f>
        <v>7.93</v>
      </c>
      <c r="AA424" s="38" t="s">
        <v>3918</v>
      </c>
      <c r="AB424" s="38" t="s">
        <v>93</v>
      </c>
      <c r="AC424" s="38" t="s">
        <v>3919</v>
      </c>
      <c r="AD424" s="38" t="s">
        <v>4417</v>
      </c>
      <c r="AE424" s="38" t="s">
        <v>4418</v>
      </c>
      <c r="AF424" s="38" t="s">
        <v>4419</v>
      </c>
      <c r="AG424" s="38" t="s">
        <v>2134</v>
      </c>
      <c r="AH424" s="38" t="s">
        <v>61</v>
      </c>
      <c r="AI424" s="38">
        <v>1</v>
      </c>
      <c r="AJ424" s="38">
        <v>2.4500000000000002</v>
      </c>
      <c r="AK424" s="38">
        <v>2.7</v>
      </c>
      <c r="AL424" s="38">
        <v>2.7</v>
      </c>
      <c r="AM424" s="38" t="s">
        <v>204</v>
      </c>
      <c r="AN424" s="38">
        <v>97.15</v>
      </c>
      <c r="AO424" s="38" t="s">
        <v>62</v>
      </c>
      <c r="AP424" s="38" t="s">
        <v>62</v>
      </c>
      <c r="AQ424" s="38" t="s">
        <v>62</v>
      </c>
      <c r="AR424" s="38" t="s">
        <v>62</v>
      </c>
      <c r="AS424" s="38" t="s">
        <v>62</v>
      </c>
      <c r="AT424" s="38" t="s">
        <v>1973</v>
      </c>
      <c r="AU424" s="38" t="s">
        <v>2604</v>
      </c>
      <c r="AV424" s="38" t="s">
        <v>2002</v>
      </c>
      <c r="AW424" s="38" t="s">
        <v>61</v>
      </c>
      <c r="AX424" s="38" t="s">
        <v>63</v>
      </c>
      <c r="AY424" s="39" t="s">
        <v>4420</v>
      </c>
      <c r="AZ424" s="38" t="s">
        <v>4421</v>
      </c>
      <c r="BA424" s="39" t="s">
        <v>4421</v>
      </c>
      <c r="BB424" s="38" t="s">
        <v>2434</v>
      </c>
      <c r="BC424" s="38" t="s">
        <v>197</v>
      </c>
      <c r="BD424" s="38" t="s">
        <v>94</v>
      </c>
      <c r="BE424" s="38" t="s">
        <v>1978</v>
      </c>
      <c r="BF424" s="38" t="s">
        <v>64</v>
      </c>
      <c r="BG424" s="38" t="s">
        <v>61</v>
      </c>
      <c r="BH424" s="38" t="s">
        <v>648</v>
      </c>
    </row>
    <row r="425" spans="2:60" x14ac:dyDescent="0.3">
      <c r="B425" s="55">
        <f t="shared" si="120"/>
        <v>421</v>
      </c>
      <c r="C425" s="55" t="str">
        <f t="shared" si="121"/>
        <v>NRT</v>
      </c>
      <c r="D425" s="55" t="str">
        <f t="shared" si="118"/>
        <v>2025-09-12</v>
      </c>
      <c r="E425" s="55" t="str">
        <f t="shared" si="128"/>
        <v>82020038115</v>
      </c>
      <c r="F425" s="55" t="str">
        <f t="shared" si="129"/>
        <v>PJP029495075</v>
      </c>
      <c r="G425" s="53" t="str">
        <f t="shared" si="130"/>
        <v>최효민</v>
      </c>
      <c r="H425" s="53" t="str">
        <f t="shared" si="131"/>
        <v>목록(Manifest)</v>
      </c>
      <c r="I425" s="62">
        <f t="shared" si="132"/>
        <v>39.75</v>
      </c>
      <c r="J425" s="53" t="str">
        <f t="shared" si="122"/>
        <v>BRCH USA_JAVIS</v>
      </c>
      <c r="K425" s="55">
        <f t="shared" si="133"/>
        <v>1</v>
      </c>
      <c r="L425" s="54">
        <f t="shared" si="134"/>
        <v>0.95</v>
      </c>
      <c r="M425" s="54">
        <f t="shared" si="135"/>
        <v>0.8</v>
      </c>
      <c r="N425" s="54">
        <f t="shared" si="136"/>
        <v>1</v>
      </c>
      <c r="O425" s="54">
        <f t="shared" si="123"/>
        <v>1</v>
      </c>
      <c r="P425" s="55" t="str">
        <f t="shared" si="124"/>
        <v>516284369215</v>
      </c>
      <c r="Q425" s="70">
        <f t="shared" si="125"/>
        <v>7520</v>
      </c>
      <c r="R425" s="58">
        <v>0</v>
      </c>
      <c r="S425" s="57">
        <f t="shared" si="119"/>
        <v>0</v>
      </c>
      <c r="T425" s="58">
        <v>0</v>
      </c>
      <c r="U425" s="58">
        <f>(IF(VLOOKUP(VLOOKUP(AN425,MAPPING!$B$16:$D$21,2,1),MAPPING!$C$16:$E$21,2,0)=7000,0,VLOOKUP(VLOOKUP(AN425,MAPPING!$B$16:$D$21,2,1),MAPPING!$C$16:$E$21,2,0)))</f>
        <v>0</v>
      </c>
      <c r="V425" s="58">
        <f>(K425*VLOOKUP(N425/K425,MAPPING!$B$23:$D$30,3,10))</f>
        <v>0</v>
      </c>
      <c r="W425" s="58">
        <f t="shared" si="126"/>
        <v>0</v>
      </c>
      <c r="X425" s="58">
        <f t="shared" si="127"/>
        <v>7520</v>
      </c>
      <c r="Y425" s="116">
        <f>ROUND(SUM(Q425:W425)/INVOICE!$I$5,2)</f>
        <v>5.39</v>
      </c>
      <c r="AA425" s="38" t="s">
        <v>3918</v>
      </c>
      <c r="AB425" s="38" t="s">
        <v>93</v>
      </c>
      <c r="AC425" s="38" t="s">
        <v>3919</v>
      </c>
      <c r="AD425" s="38" t="s">
        <v>4422</v>
      </c>
      <c r="AE425" s="38" t="s">
        <v>3205</v>
      </c>
      <c r="AF425" s="38" t="s">
        <v>3206</v>
      </c>
      <c r="AG425" s="38" t="s">
        <v>3207</v>
      </c>
      <c r="AH425" s="38" t="s">
        <v>61</v>
      </c>
      <c r="AI425" s="38">
        <v>1</v>
      </c>
      <c r="AJ425" s="38">
        <v>0.95</v>
      </c>
      <c r="AK425" s="38">
        <v>0.8</v>
      </c>
      <c r="AL425" s="38">
        <v>1</v>
      </c>
      <c r="AM425" s="38" t="s">
        <v>204</v>
      </c>
      <c r="AN425" s="38">
        <v>39.75</v>
      </c>
      <c r="AO425" s="38" t="s">
        <v>62</v>
      </c>
      <c r="AP425" s="38" t="s">
        <v>62</v>
      </c>
      <c r="AQ425" s="38" t="s">
        <v>62</v>
      </c>
      <c r="AR425" s="38" t="s">
        <v>62</v>
      </c>
      <c r="AS425" s="38" t="s">
        <v>62</v>
      </c>
      <c r="AT425" s="38" t="s">
        <v>1973</v>
      </c>
      <c r="AU425" s="38" t="s">
        <v>2604</v>
      </c>
      <c r="AV425" s="38" t="s">
        <v>410</v>
      </c>
      <c r="AW425" s="38" t="s">
        <v>61</v>
      </c>
      <c r="AX425" s="38" t="s">
        <v>63</v>
      </c>
      <c r="AY425" s="39" t="s">
        <v>4423</v>
      </c>
      <c r="AZ425" s="38" t="s">
        <v>4424</v>
      </c>
      <c r="BA425" s="39" t="s">
        <v>4424</v>
      </c>
      <c r="BB425" s="38" t="s">
        <v>2434</v>
      </c>
      <c r="BC425" s="38" t="s">
        <v>197</v>
      </c>
      <c r="BD425" s="38" t="s">
        <v>94</v>
      </c>
      <c r="BE425" s="38" t="s">
        <v>1978</v>
      </c>
      <c r="BF425" s="38" t="s">
        <v>64</v>
      </c>
      <c r="BG425" s="38" t="s">
        <v>61</v>
      </c>
      <c r="BH425" s="38" t="s">
        <v>648</v>
      </c>
    </row>
    <row r="426" spans="2:60" x14ac:dyDescent="0.3">
      <c r="B426" s="55">
        <f t="shared" si="120"/>
        <v>422</v>
      </c>
      <c r="C426" s="55" t="str">
        <f t="shared" si="121"/>
        <v>NRT</v>
      </c>
      <c r="D426" s="55" t="str">
        <f t="shared" si="118"/>
        <v>2025-09-12</v>
      </c>
      <c r="E426" s="55" t="str">
        <f t="shared" si="128"/>
        <v>82020038115</v>
      </c>
      <c r="F426" s="55" t="str">
        <f t="shared" si="129"/>
        <v>PJP029496313</v>
      </c>
      <c r="G426" s="53" t="str">
        <f t="shared" si="130"/>
        <v>장나영</v>
      </c>
      <c r="H426" s="53" t="str">
        <f t="shared" si="131"/>
        <v>목록(Manifest)</v>
      </c>
      <c r="I426" s="62">
        <f t="shared" si="132"/>
        <v>5.9</v>
      </c>
      <c r="J426" s="53" t="str">
        <f t="shared" si="122"/>
        <v>BRCH USA_JAVIS</v>
      </c>
      <c r="K426" s="55">
        <f t="shared" si="133"/>
        <v>1</v>
      </c>
      <c r="L426" s="54">
        <f t="shared" si="134"/>
        <v>0.15</v>
      </c>
      <c r="M426" s="54">
        <f t="shared" si="135"/>
        <v>0.5</v>
      </c>
      <c r="N426" s="54">
        <f t="shared" si="136"/>
        <v>0.5</v>
      </c>
      <c r="O426" s="54">
        <f t="shared" si="123"/>
        <v>0.5</v>
      </c>
      <c r="P426" s="55" t="str">
        <f t="shared" si="124"/>
        <v>516284381594</v>
      </c>
      <c r="Q426" s="70">
        <f t="shared" si="125"/>
        <v>6510</v>
      </c>
      <c r="R426" s="58">
        <v>0</v>
      </c>
      <c r="S426" s="57">
        <f t="shared" si="119"/>
        <v>0</v>
      </c>
      <c r="T426" s="58">
        <v>0</v>
      </c>
      <c r="U426" s="58">
        <f>(IF(VLOOKUP(VLOOKUP(AN426,MAPPING!$B$16:$D$21,2,1),MAPPING!$C$16:$E$21,2,0)=7000,0,VLOOKUP(VLOOKUP(AN426,MAPPING!$B$16:$D$21,2,1),MAPPING!$C$16:$E$21,2,0)))</f>
        <v>0</v>
      </c>
      <c r="V426" s="58">
        <f>(K426*VLOOKUP(N426/K426,MAPPING!$B$23:$D$30,3,10))</f>
        <v>0</v>
      </c>
      <c r="W426" s="58">
        <f t="shared" si="126"/>
        <v>0</v>
      </c>
      <c r="X426" s="58">
        <f t="shared" si="127"/>
        <v>6510</v>
      </c>
      <c r="Y426" s="116">
        <f>ROUND(SUM(Q426:W426)/INVOICE!$I$5,2)</f>
        <v>4.67</v>
      </c>
      <c r="AA426" s="38" t="s">
        <v>3918</v>
      </c>
      <c r="AB426" s="38" t="s">
        <v>93</v>
      </c>
      <c r="AC426" s="38" t="s">
        <v>3919</v>
      </c>
      <c r="AD426" s="38" t="s">
        <v>4425</v>
      </c>
      <c r="AE426" s="38" t="s">
        <v>4426</v>
      </c>
      <c r="AF426" s="38" t="s">
        <v>4427</v>
      </c>
      <c r="AG426" s="38" t="s">
        <v>4428</v>
      </c>
      <c r="AH426" s="38" t="s">
        <v>61</v>
      </c>
      <c r="AI426" s="38">
        <v>1</v>
      </c>
      <c r="AJ426" s="38">
        <v>0.15</v>
      </c>
      <c r="AK426" s="38">
        <v>0.5</v>
      </c>
      <c r="AL426" s="38">
        <v>0.5</v>
      </c>
      <c r="AM426" s="38" t="s">
        <v>204</v>
      </c>
      <c r="AN426" s="38">
        <v>5.9</v>
      </c>
      <c r="AO426" s="38" t="s">
        <v>62</v>
      </c>
      <c r="AP426" s="38" t="s">
        <v>62</v>
      </c>
      <c r="AQ426" s="38" t="s">
        <v>62</v>
      </c>
      <c r="AR426" s="38" t="s">
        <v>62</v>
      </c>
      <c r="AS426" s="38" t="s">
        <v>62</v>
      </c>
      <c r="AT426" s="38" t="s">
        <v>1973</v>
      </c>
      <c r="AU426" s="38" t="s">
        <v>2604</v>
      </c>
      <c r="AV426" s="38" t="s">
        <v>2002</v>
      </c>
      <c r="AW426" s="38" t="s">
        <v>61</v>
      </c>
      <c r="AX426" s="38" t="s">
        <v>63</v>
      </c>
      <c r="AY426" s="39" t="s">
        <v>4429</v>
      </c>
      <c r="AZ426" s="38" t="s">
        <v>4430</v>
      </c>
      <c r="BA426" s="39" t="s">
        <v>4430</v>
      </c>
      <c r="BB426" s="38" t="s">
        <v>2434</v>
      </c>
      <c r="BC426" s="38" t="s">
        <v>197</v>
      </c>
      <c r="BD426" s="38" t="s">
        <v>94</v>
      </c>
      <c r="BE426" s="38" t="s">
        <v>1978</v>
      </c>
      <c r="BF426" s="38" t="s">
        <v>64</v>
      </c>
      <c r="BG426" s="38" t="s">
        <v>61</v>
      </c>
      <c r="BH426" s="38" t="s">
        <v>648</v>
      </c>
    </row>
    <row r="427" spans="2:60" x14ac:dyDescent="0.3">
      <c r="B427" s="55">
        <f t="shared" si="120"/>
        <v>423</v>
      </c>
      <c r="C427" s="55" t="str">
        <f t="shared" si="121"/>
        <v>NRT</v>
      </c>
      <c r="D427" s="55" t="str">
        <f t="shared" si="118"/>
        <v>2025-09-12</v>
      </c>
      <c r="E427" s="55" t="str">
        <f t="shared" si="128"/>
        <v>82020038115</v>
      </c>
      <c r="F427" s="55" t="str">
        <f t="shared" si="129"/>
        <v>PJP029496116</v>
      </c>
      <c r="G427" s="53" t="str">
        <f t="shared" si="130"/>
        <v>우지수</v>
      </c>
      <c r="H427" s="53" t="str">
        <f t="shared" si="131"/>
        <v>목록(Manifest)</v>
      </c>
      <c r="I427" s="62">
        <f t="shared" si="132"/>
        <v>26.8</v>
      </c>
      <c r="J427" s="53" t="str">
        <f t="shared" si="122"/>
        <v>BRCH USA_JAVIS</v>
      </c>
      <c r="K427" s="55">
        <f t="shared" si="133"/>
        <v>1</v>
      </c>
      <c r="L427" s="54">
        <f t="shared" si="134"/>
        <v>1.7</v>
      </c>
      <c r="M427" s="54">
        <f t="shared" si="135"/>
        <v>2.2000000000000002</v>
      </c>
      <c r="N427" s="54">
        <f t="shared" si="136"/>
        <v>2.2000000000000002</v>
      </c>
      <c r="O427" s="54">
        <f t="shared" si="123"/>
        <v>2</v>
      </c>
      <c r="P427" s="55" t="str">
        <f t="shared" si="124"/>
        <v>516284379623</v>
      </c>
      <c r="Q427" s="70">
        <f t="shared" si="125"/>
        <v>9540</v>
      </c>
      <c r="R427" s="58">
        <v>0</v>
      </c>
      <c r="S427" s="57">
        <f t="shared" si="119"/>
        <v>0</v>
      </c>
      <c r="T427" s="58">
        <v>0</v>
      </c>
      <c r="U427" s="58">
        <f>(IF(VLOOKUP(VLOOKUP(AN427,MAPPING!$B$16:$D$21,2,1),MAPPING!$C$16:$E$21,2,0)=7000,0,VLOOKUP(VLOOKUP(AN427,MAPPING!$B$16:$D$21,2,1),MAPPING!$C$16:$E$21,2,0)))</f>
        <v>0</v>
      </c>
      <c r="V427" s="58">
        <f>(K427*VLOOKUP(N427/K427,MAPPING!$B$23:$D$30,3,10))</f>
        <v>500</v>
      </c>
      <c r="W427" s="58">
        <f t="shared" si="126"/>
        <v>0</v>
      </c>
      <c r="X427" s="58">
        <f t="shared" si="127"/>
        <v>10040</v>
      </c>
      <c r="Y427" s="116">
        <f>ROUND(SUM(Q427:W427)/INVOICE!$I$5,2)</f>
        <v>7.2</v>
      </c>
      <c r="AA427" s="38" t="s">
        <v>3918</v>
      </c>
      <c r="AB427" s="38" t="s">
        <v>93</v>
      </c>
      <c r="AC427" s="38" t="s">
        <v>3919</v>
      </c>
      <c r="AD427" s="38" t="s">
        <v>4431</v>
      </c>
      <c r="AE427" s="38" t="s">
        <v>4432</v>
      </c>
      <c r="AF427" s="38" t="s">
        <v>4433</v>
      </c>
      <c r="AG427" s="38" t="s">
        <v>4434</v>
      </c>
      <c r="AH427" s="38" t="s">
        <v>61</v>
      </c>
      <c r="AI427" s="38">
        <v>1</v>
      </c>
      <c r="AJ427" s="38">
        <v>1.7</v>
      </c>
      <c r="AK427" s="38">
        <v>2.2000000000000002</v>
      </c>
      <c r="AL427" s="38">
        <v>2.2000000000000002</v>
      </c>
      <c r="AM427" s="38" t="s">
        <v>204</v>
      </c>
      <c r="AN427" s="38">
        <v>26.8</v>
      </c>
      <c r="AO427" s="38" t="s">
        <v>62</v>
      </c>
      <c r="AP427" s="38" t="s">
        <v>62</v>
      </c>
      <c r="AQ427" s="38" t="s">
        <v>62</v>
      </c>
      <c r="AR427" s="38" t="s">
        <v>62</v>
      </c>
      <c r="AS427" s="38" t="s">
        <v>62</v>
      </c>
      <c r="AT427" s="38" t="s">
        <v>1973</v>
      </c>
      <c r="AU427" s="38" t="s">
        <v>2604</v>
      </c>
      <c r="AV427" s="38" t="s">
        <v>4435</v>
      </c>
      <c r="AW427" s="38" t="s">
        <v>61</v>
      </c>
      <c r="AX427" s="38" t="s">
        <v>63</v>
      </c>
      <c r="AY427" s="39" t="s">
        <v>4436</v>
      </c>
      <c r="AZ427" s="38" t="s">
        <v>4437</v>
      </c>
      <c r="BA427" s="39" t="s">
        <v>4437</v>
      </c>
      <c r="BB427" s="38" t="s">
        <v>2434</v>
      </c>
      <c r="BC427" s="38" t="s">
        <v>197</v>
      </c>
      <c r="BD427" s="38" t="s">
        <v>94</v>
      </c>
      <c r="BE427" s="38" t="s">
        <v>1978</v>
      </c>
      <c r="BF427" s="38" t="s">
        <v>64</v>
      </c>
      <c r="BG427" s="38" t="s">
        <v>61</v>
      </c>
      <c r="BH427" s="38" t="s">
        <v>648</v>
      </c>
    </row>
    <row r="428" spans="2:60" x14ac:dyDescent="0.3">
      <c r="B428" s="55">
        <f t="shared" si="120"/>
        <v>424</v>
      </c>
      <c r="C428" s="55" t="str">
        <f t="shared" si="121"/>
        <v>NRT</v>
      </c>
      <c r="D428" s="55" t="str">
        <f t="shared" si="118"/>
        <v>2025-09-12</v>
      </c>
      <c r="E428" s="55" t="str">
        <f t="shared" si="128"/>
        <v>82020038115</v>
      </c>
      <c r="F428" s="55" t="str">
        <f t="shared" si="129"/>
        <v>PJP029496312</v>
      </c>
      <c r="G428" s="53" t="str">
        <f t="shared" si="130"/>
        <v>장문익</v>
      </c>
      <c r="H428" s="53" t="str">
        <f t="shared" si="131"/>
        <v>목록(Manifest)</v>
      </c>
      <c r="I428" s="62">
        <f t="shared" si="132"/>
        <v>47.91</v>
      </c>
      <c r="J428" s="53" t="str">
        <f t="shared" si="122"/>
        <v>BRCH USA_JAVIS</v>
      </c>
      <c r="K428" s="55">
        <f t="shared" si="133"/>
        <v>1</v>
      </c>
      <c r="L428" s="54">
        <f t="shared" si="134"/>
        <v>0.75</v>
      </c>
      <c r="M428" s="54">
        <f t="shared" si="135"/>
        <v>0.7</v>
      </c>
      <c r="N428" s="54">
        <f t="shared" si="136"/>
        <v>0.8</v>
      </c>
      <c r="O428" s="54">
        <f t="shared" si="123"/>
        <v>1</v>
      </c>
      <c r="P428" s="55" t="str">
        <f t="shared" si="124"/>
        <v>516284381583</v>
      </c>
      <c r="Q428" s="70">
        <f t="shared" si="125"/>
        <v>7520</v>
      </c>
      <c r="R428" s="58">
        <v>0</v>
      </c>
      <c r="S428" s="57">
        <f t="shared" si="119"/>
        <v>0</v>
      </c>
      <c r="T428" s="58">
        <v>0</v>
      </c>
      <c r="U428" s="58">
        <f>(IF(VLOOKUP(VLOOKUP(AN428,MAPPING!$B$16:$D$21,2,1),MAPPING!$C$16:$E$21,2,0)=7000,0,VLOOKUP(VLOOKUP(AN428,MAPPING!$B$16:$D$21,2,1),MAPPING!$C$16:$E$21,2,0)))</f>
        <v>0</v>
      </c>
      <c r="V428" s="58">
        <f>(K428*VLOOKUP(N428/K428,MAPPING!$B$23:$D$30,3,10))</f>
        <v>0</v>
      </c>
      <c r="W428" s="58">
        <f t="shared" si="126"/>
        <v>0</v>
      </c>
      <c r="X428" s="58">
        <f t="shared" si="127"/>
        <v>7520</v>
      </c>
      <c r="Y428" s="116">
        <f>ROUND(SUM(Q428:W428)/INVOICE!$I$5,2)</f>
        <v>5.39</v>
      </c>
      <c r="AA428" s="38" t="s">
        <v>3918</v>
      </c>
      <c r="AB428" s="38" t="s">
        <v>93</v>
      </c>
      <c r="AC428" s="38" t="s">
        <v>3919</v>
      </c>
      <c r="AD428" s="38" t="s">
        <v>4438</v>
      </c>
      <c r="AE428" s="38" t="s">
        <v>4439</v>
      </c>
      <c r="AF428" s="38" t="s">
        <v>4440</v>
      </c>
      <c r="AG428" s="38" t="s">
        <v>4441</v>
      </c>
      <c r="AH428" s="38" t="s">
        <v>61</v>
      </c>
      <c r="AI428" s="38">
        <v>1</v>
      </c>
      <c r="AJ428" s="38">
        <v>0.75</v>
      </c>
      <c r="AK428" s="38">
        <v>0.7</v>
      </c>
      <c r="AL428" s="38">
        <v>0.8</v>
      </c>
      <c r="AM428" s="38" t="s">
        <v>204</v>
      </c>
      <c r="AN428" s="38">
        <v>47.91</v>
      </c>
      <c r="AO428" s="38" t="s">
        <v>62</v>
      </c>
      <c r="AP428" s="38" t="s">
        <v>62</v>
      </c>
      <c r="AQ428" s="38" t="s">
        <v>62</v>
      </c>
      <c r="AR428" s="38" t="s">
        <v>62</v>
      </c>
      <c r="AS428" s="38" t="s">
        <v>62</v>
      </c>
      <c r="AT428" s="38" t="s">
        <v>1973</v>
      </c>
      <c r="AU428" s="38" t="s">
        <v>2604</v>
      </c>
      <c r="AV428" s="38" t="s">
        <v>2439</v>
      </c>
      <c r="AW428" s="38" t="s">
        <v>61</v>
      </c>
      <c r="AX428" s="38" t="s">
        <v>63</v>
      </c>
      <c r="AY428" s="39" t="s">
        <v>4442</v>
      </c>
      <c r="AZ428" s="38" t="s">
        <v>4443</v>
      </c>
      <c r="BA428" s="39" t="s">
        <v>4443</v>
      </c>
      <c r="BB428" s="38" t="s">
        <v>2434</v>
      </c>
      <c r="BC428" s="38" t="s">
        <v>197</v>
      </c>
      <c r="BD428" s="38" t="s">
        <v>94</v>
      </c>
      <c r="BE428" s="38" t="s">
        <v>1978</v>
      </c>
      <c r="BF428" s="38" t="s">
        <v>64</v>
      </c>
      <c r="BG428" s="38" t="s">
        <v>61</v>
      </c>
      <c r="BH428" s="38" t="s">
        <v>648</v>
      </c>
    </row>
    <row r="429" spans="2:60" x14ac:dyDescent="0.3">
      <c r="B429" s="55">
        <f t="shared" si="120"/>
        <v>425</v>
      </c>
      <c r="C429" s="55" t="str">
        <f t="shared" si="121"/>
        <v>NRT</v>
      </c>
      <c r="D429" s="55" t="str">
        <f t="shared" si="118"/>
        <v>2025-09-12</v>
      </c>
      <c r="E429" s="55" t="str">
        <f t="shared" si="128"/>
        <v>82020038115</v>
      </c>
      <c r="F429" s="55" t="str">
        <f t="shared" si="129"/>
        <v>PJP029496342</v>
      </c>
      <c r="G429" s="53" t="str">
        <f t="shared" si="130"/>
        <v>정진서</v>
      </c>
      <c r="H429" s="53" t="str">
        <f t="shared" si="131"/>
        <v>목록(Manifest)</v>
      </c>
      <c r="I429" s="62">
        <f t="shared" si="132"/>
        <v>14</v>
      </c>
      <c r="J429" s="53" t="str">
        <f t="shared" si="122"/>
        <v>BRCH USA_JAVIS</v>
      </c>
      <c r="K429" s="55">
        <f t="shared" si="133"/>
        <v>1</v>
      </c>
      <c r="L429" s="54">
        <f t="shared" si="134"/>
        <v>0.45</v>
      </c>
      <c r="M429" s="54">
        <f t="shared" si="135"/>
        <v>0.8</v>
      </c>
      <c r="N429" s="54">
        <f t="shared" si="136"/>
        <v>0.8</v>
      </c>
      <c r="O429" s="54">
        <f t="shared" si="123"/>
        <v>0.5</v>
      </c>
      <c r="P429" s="55" t="str">
        <f t="shared" si="124"/>
        <v>516284381885</v>
      </c>
      <c r="Q429" s="70">
        <f t="shared" si="125"/>
        <v>6510</v>
      </c>
      <c r="R429" s="58">
        <v>0</v>
      </c>
      <c r="S429" s="57">
        <f t="shared" si="119"/>
        <v>0</v>
      </c>
      <c r="T429" s="58">
        <v>0</v>
      </c>
      <c r="U429" s="58">
        <f>(IF(VLOOKUP(VLOOKUP(AN429,MAPPING!$B$16:$D$21,2,1),MAPPING!$C$16:$E$21,2,0)=7000,0,VLOOKUP(VLOOKUP(AN429,MAPPING!$B$16:$D$21,2,1),MAPPING!$C$16:$E$21,2,0)))</f>
        <v>0</v>
      </c>
      <c r="V429" s="58">
        <f>(K429*VLOOKUP(N429/K429,MAPPING!$B$23:$D$30,3,10))</f>
        <v>0</v>
      </c>
      <c r="W429" s="58">
        <f t="shared" si="126"/>
        <v>0</v>
      </c>
      <c r="X429" s="58">
        <f t="shared" si="127"/>
        <v>6510</v>
      </c>
      <c r="Y429" s="116">
        <f>ROUND(SUM(Q429:W429)/INVOICE!$I$5,2)</f>
        <v>4.67</v>
      </c>
      <c r="AA429" s="38" t="s">
        <v>3918</v>
      </c>
      <c r="AB429" s="38" t="s">
        <v>93</v>
      </c>
      <c r="AC429" s="38" t="s">
        <v>3919</v>
      </c>
      <c r="AD429" s="38" t="s">
        <v>4444</v>
      </c>
      <c r="AE429" s="38" t="s">
        <v>4445</v>
      </c>
      <c r="AF429" s="38" t="s">
        <v>4446</v>
      </c>
      <c r="AG429" s="38" t="s">
        <v>4447</v>
      </c>
      <c r="AH429" s="38" t="s">
        <v>61</v>
      </c>
      <c r="AI429" s="38">
        <v>1</v>
      </c>
      <c r="AJ429" s="38">
        <v>0.45</v>
      </c>
      <c r="AK429" s="38">
        <v>0.8</v>
      </c>
      <c r="AL429" s="38">
        <v>0.8</v>
      </c>
      <c r="AM429" s="38" t="s">
        <v>204</v>
      </c>
      <c r="AN429" s="38">
        <v>14</v>
      </c>
      <c r="AO429" s="38" t="s">
        <v>62</v>
      </c>
      <c r="AP429" s="38" t="s">
        <v>62</v>
      </c>
      <c r="AQ429" s="38" t="s">
        <v>62</v>
      </c>
      <c r="AR429" s="38" t="s">
        <v>62</v>
      </c>
      <c r="AS429" s="38" t="s">
        <v>62</v>
      </c>
      <c r="AT429" s="38" t="s">
        <v>1973</v>
      </c>
      <c r="AU429" s="38" t="s">
        <v>2604</v>
      </c>
      <c r="AV429" s="38" t="s">
        <v>2510</v>
      </c>
      <c r="AW429" s="38" t="s">
        <v>61</v>
      </c>
      <c r="AX429" s="38" t="s">
        <v>63</v>
      </c>
      <c r="AY429" s="39" t="s">
        <v>4448</v>
      </c>
      <c r="AZ429" s="38" t="s">
        <v>4449</v>
      </c>
      <c r="BA429" s="39" t="s">
        <v>4449</v>
      </c>
      <c r="BB429" s="38" t="s">
        <v>2434</v>
      </c>
      <c r="BC429" s="38" t="s">
        <v>197</v>
      </c>
      <c r="BD429" s="38" t="s">
        <v>94</v>
      </c>
      <c r="BE429" s="38" t="s">
        <v>1978</v>
      </c>
      <c r="BF429" s="38" t="s">
        <v>64</v>
      </c>
      <c r="BG429" s="38" t="s">
        <v>61</v>
      </c>
      <c r="BH429" s="38" t="s">
        <v>648</v>
      </c>
    </row>
    <row r="430" spans="2:60" x14ac:dyDescent="0.3">
      <c r="B430" s="55">
        <f t="shared" si="120"/>
        <v>426</v>
      </c>
      <c r="C430" s="55" t="str">
        <f t="shared" si="121"/>
        <v>NRT</v>
      </c>
      <c r="D430" s="55" t="str">
        <f t="shared" si="118"/>
        <v>2025-09-12</v>
      </c>
      <c r="E430" s="55" t="str">
        <f t="shared" si="128"/>
        <v>82020038115</v>
      </c>
      <c r="F430" s="55" t="str">
        <f t="shared" si="129"/>
        <v>PJP029496144</v>
      </c>
      <c r="G430" s="53" t="str">
        <f t="shared" si="130"/>
        <v>김지현</v>
      </c>
      <c r="H430" s="53" t="str">
        <f t="shared" si="131"/>
        <v>일반(목록배제,Normal-Manifest Exception)</v>
      </c>
      <c r="I430" s="62">
        <f t="shared" si="132"/>
        <v>32.159999999999997</v>
      </c>
      <c r="J430" s="53" t="str">
        <f t="shared" si="122"/>
        <v>BRCH USA_JAVIS</v>
      </c>
      <c r="K430" s="55">
        <f t="shared" si="133"/>
        <v>1</v>
      </c>
      <c r="L430" s="54">
        <f t="shared" si="134"/>
        <v>0.65</v>
      </c>
      <c r="M430" s="54">
        <f t="shared" si="135"/>
        <v>0.6</v>
      </c>
      <c r="N430" s="54">
        <f t="shared" si="136"/>
        <v>0.7</v>
      </c>
      <c r="O430" s="54">
        <f t="shared" si="123"/>
        <v>1</v>
      </c>
      <c r="P430" s="55" t="str">
        <f t="shared" si="124"/>
        <v>516284379903</v>
      </c>
      <c r="Q430" s="70">
        <f t="shared" si="125"/>
        <v>7520</v>
      </c>
      <c r="R430" s="58">
        <v>0</v>
      </c>
      <c r="S430" s="57">
        <f t="shared" si="119"/>
        <v>0</v>
      </c>
      <c r="T430" s="58">
        <v>0</v>
      </c>
      <c r="U430" s="58">
        <f>(IF(VLOOKUP(VLOOKUP(AN430,MAPPING!$B$16:$D$21,2,1),MAPPING!$C$16:$E$21,2,0)=7000,0,VLOOKUP(VLOOKUP(AN430,MAPPING!$B$16:$D$21,2,1),MAPPING!$C$16:$E$21,2,0)))</f>
        <v>0</v>
      </c>
      <c r="V430" s="58">
        <f>(K430*VLOOKUP(N430/K430,MAPPING!$B$23:$D$30,3,10))</f>
        <v>0</v>
      </c>
      <c r="W430" s="58">
        <f t="shared" si="126"/>
        <v>0</v>
      </c>
      <c r="X430" s="58">
        <f t="shared" si="127"/>
        <v>7520</v>
      </c>
      <c r="Y430" s="116">
        <f>ROUND(SUM(Q430:W430)/INVOICE!$I$5,2)</f>
        <v>5.39</v>
      </c>
      <c r="AA430" s="38" t="s">
        <v>3918</v>
      </c>
      <c r="AB430" s="38" t="s">
        <v>93</v>
      </c>
      <c r="AC430" s="38" t="s">
        <v>3919</v>
      </c>
      <c r="AD430" s="38" t="s">
        <v>4450</v>
      </c>
      <c r="AE430" s="38" t="s">
        <v>2101</v>
      </c>
      <c r="AF430" s="38" t="s">
        <v>4451</v>
      </c>
      <c r="AG430" s="38" t="s">
        <v>4452</v>
      </c>
      <c r="AH430" s="38" t="s">
        <v>61</v>
      </c>
      <c r="AI430" s="38">
        <v>1</v>
      </c>
      <c r="AJ430" s="38">
        <v>0.65</v>
      </c>
      <c r="AK430" s="38">
        <v>0.6</v>
      </c>
      <c r="AL430" s="38">
        <v>0.7</v>
      </c>
      <c r="AM430" s="38" t="s">
        <v>66</v>
      </c>
      <c r="AN430" s="38">
        <v>32.159999999999997</v>
      </c>
      <c r="AO430" s="38" t="s">
        <v>62</v>
      </c>
      <c r="AP430" s="38" t="s">
        <v>62</v>
      </c>
      <c r="AQ430" s="38" t="s">
        <v>62</v>
      </c>
      <c r="AR430" s="38" t="s">
        <v>62</v>
      </c>
      <c r="AS430" s="38" t="s">
        <v>62</v>
      </c>
      <c r="AT430" s="38" t="s">
        <v>1973</v>
      </c>
      <c r="AU430" s="38" t="s">
        <v>2604</v>
      </c>
      <c r="AV430" s="38" t="s">
        <v>2220</v>
      </c>
      <c r="AW430" s="38" t="s">
        <v>61</v>
      </c>
      <c r="AX430" s="38" t="s">
        <v>63</v>
      </c>
      <c r="AY430" s="39" t="s">
        <v>4453</v>
      </c>
      <c r="AZ430" s="38" t="s">
        <v>4454</v>
      </c>
      <c r="BA430" s="39" t="s">
        <v>4454</v>
      </c>
      <c r="BB430" s="38" t="s">
        <v>2434</v>
      </c>
      <c r="BC430" s="38" t="s">
        <v>197</v>
      </c>
      <c r="BD430" s="38" t="s">
        <v>94</v>
      </c>
      <c r="BE430" s="38" t="s">
        <v>1978</v>
      </c>
      <c r="BF430" s="38" t="s">
        <v>64</v>
      </c>
      <c r="BG430" s="38" t="s">
        <v>61</v>
      </c>
      <c r="BH430" s="38" t="s">
        <v>648</v>
      </c>
    </row>
    <row r="431" spans="2:60" x14ac:dyDescent="0.3">
      <c r="B431" s="55">
        <f t="shared" si="120"/>
        <v>427</v>
      </c>
      <c r="C431" s="55" t="str">
        <f t="shared" si="121"/>
        <v>NRT</v>
      </c>
      <c r="D431" s="55" t="str">
        <f t="shared" si="118"/>
        <v>2025-09-12</v>
      </c>
      <c r="E431" s="55" t="str">
        <f t="shared" si="128"/>
        <v>82020038115</v>
      </c>
      <c r="F431" s="55" t="str">
        <f t="shared" si="129"/>
        <v>PJP029496142</v>
      </c>
      <c r="G431" s="53" t="str">
        <f t="shared" si="130"/>
        <v>박지영</v>
      </c>
      <c r="H431" s="53" t="str">
        <f t="shared" si="131"/>
        <v>일반(목록배제,Normal-Manifest Exception)</v>
      </c>
      <c r="I431" s="62">
        <f t="shared" si="132"/>
        <v>32.159999999999997</v>
      </c>
      <c r="J431" s="53" t="str">
        <f t="shared" si="122"/>
        <v>BRCH USA_JAVIS</v>
      </c>
      <c r="K431" s="55">
        <f t="shared" si="133"/>
        <v>1</v>
      </c>
      <c r="L431" s="54">
        <f t="shared" si="134"/>
        <v>0.6</v>
      </c>
      <c r="M431" s="54">
        <f t="shared" si="135"/>
        <v>0.5</v>
      </c>
      <c r="N431" s="54">
        <f t="shared" si="136"/>
        <v>0.6</v>
      </c>
      <c r="O431" s="54">
        <f t="shared" si="123"/>
        <v>1</v>
      </c>
      <c r="P431" s="55" t="str">
        <f t="shared" si="124"/>
        <v>516284379881</v>
      </c>
      <c r="Q431" s="70">
        <f t="shared" si="125"/>
        <v>7520</v>
      </c>
      <c r="R431" s="58">
        <v>0</v>
      </c>
      <c r="S431" s="57">
        <f t="shared" si="119"/>
        <v>0</v>
      </c>
      <c r="T431" s="58">
        <v>0</v>
      </c>
      <c r="U431" s="58">
        <f>(IF(VLOOKUP(VLOOKUP(AN431,MAPPING!$B$16:$D$21,2,1),MAPPING!$C$16:$E$21,2,0)=7000,0,VLOOKUP(VLOOKUP(AN431,MAPPING!$B$16:$D$21,2,1),MAPPING!$C$16:$E$21,2,0)))</f>
        <v>0</v>
      </c>
      <c r="V431" s="58">
        <f>(K431*VLOOKUP(N431/K431,MAPPING!$B$23:$D$30,3,10))</f>
        <v>0</v>
      </c>
      <c r="W431" s="58">
        <f t="shared" si="126"/>
        <v>0</v>
      </c>
      <c r="X431" s="58">
        <f t="shared" si="127"/>
        <v>7520</v>
      </c>
      <c r="Y431" s="116">
        <f>ROUND(SUM(Q431:W431)/INVOICE!$I$5,2)</f>
        <v>5.39</v>
      </c>
      <c r="AA431" s="38" t="s">
        <v>3918</v>
      </c>
      <c r="AB431" s="38" t="s">
        <v>93</v>
      </c>
      <c r="AC431" s="38" t="s">
        <v>3919</v>
      </c>
      <c r="AD431" s="38" t="s">
        <v>4455</v>
      </c>
      <c r="AE431" s="38" t="s">
        <v>4456</v>
      </c>
      <c r="AF431" s="38" t="s">
        <v>4457</v>
      </c>
      <c r="AG431" s="38" t="s">
        <v>2998</v>
      </c>
      <c r="AH431" s="38" t="s">
        <v>61</v>
      </c>
      <c r="AI431" s="38">
        <v>1</v>
      </c>
      <c r="AJ431" s="38">
        <v>0.6</v>
      </c>
      <c r="AK431" s="38">
        <v>0.5</v>
      </c>
      <c r="AL431" s="38">
        <v>0.6</v>
      </c>
      <c r="AM431" s="38" t="s">
        <v>66</v>
      </c>
      <c r="AN431" s="38">
        <v>32.159999999999997</v>
      </c>
      <c r="AO431" s="38" t="s">
        <v>62</v>
      </c>
      <c r="AP431" s="38" t="s">
        <v>62</v>
      </c>
      <c r="AQ431" s="38" t="s">
        <v>62</v>
      </c>
      <c r="AR431" s="38" t="s">
        <v>62</v>
      </c>
      <c r="AS431" s="38" t="s">
        <v>62</v>
      </c>
      <c r="AT431" s="38" t="s">
        <v>1973</v>
      </c>
      <c r="AU431" s="38" t="s">
        <v>2604</v>
      </c>
      <c r="AV431" s="38" t="s">
        <v>2220</v>
      </c>
      <c r="AW431" s="38" t="s">
        <v>61</v>
      </c>
      <c r="AX431" s="38" t="s">
        <v>63</v>
      </c>
      <c r="AY431" s="39" t="s">
        <v>4458</v>
      </c>
      <c r="AZ431" s="38" t="s">
        <v>4459</v>
      </c>
      <c r="BA431" s="39" t="s">
        <v>4459</v>
      </c>
      <c r="BB431" s="38" t="s">
        <v>2434</v>
      </c>
      <c r="BC431" s="38" t="s">
        <v>197</v>
      </c>
      <c r="BD431" s="38" t="s">
        <v>94</v>
      </c>
      <c r="BE431" s="38" t="s">
        <v>1978</v>
      </c>
      <c r="BF431" s="38" t="s">
        <v>64</v>
      </c>
      <c r="BG431" s="38" t="s">
        <v>61</v>
      </c>
      <c r="BH431" s="38" t="s">
        <v>648</v>
      </c>
    </row>
    <row r="432" spans="2:60" x14ac:dyDescent="0.3">
      <c r="B432" s="55">
        <f t="shared" si="120"/>
        <v>428</v>
      </c>
      <c r="C432" s="55" t="str">
        <f t="shared" si="121"/>
        <v>NRT</v>
      </c>
      <c r="D432" s="55" t="str">
        <f t="shared" si="118"/>
        <v>2025-09-12</v>
      </c>
      <c r="E432" s="55" t="str">
        <f t="shared" si="128"/>
        <v>82020038115</v>
      </c>
      <c r="F432" s="55" t="str">
        <f t="shared" si="129"/>
        <v>PJP029496377</v>
      </c>
      <c r="G432" s="53" t="str">
        <f t="shared" si="130"/>
        <v>이현우</v>
      </c>
      <c r="H432" s="53" t="str">
        <f t="shared" si="131"/>
        <v>목록(Manifest)</v>
      </c>
      <c r="I432" s="62">
        <f t="shared" si="132"/>
        <v>105.86</v>
      </c>
      <c r="J432" s="53" t="str">
        <f t="shared" si="122"/>
        <v>BRCH USA_JAVIS</v>
      </c>
      <c r="K432" s="55">
        <f t="shared" si="133"/>
        <v>1</v>
      </c>
      <c r="L432" s="54">
        <f t="shared" si="134"/>
        <v>1.2</v>
      </c>
      <c r="M432" s="54">
        <f t="shared" si="135"/>
        <v>1.9</v>
      </c>
      <c r="N432" s="54">
        <f t="shared" si="136"/>
        <v>1.9</v>
      </c>
      <c r="O432" s="54">
        <f t="shared" si="123"/>
        <v>1.5</v>
      </c>
      <c r="P432" s="55" t="str">
        <f t="shared" si="124"/>
        <v>516284382235</v>
      </c>
      <c r="Q432" s="70">
        <f t="shared" si="125"/>
        <v>8530</v>
      </c>
      <c r="R432" s="58">
        <v>0</v>
      </c>
      <c r="S432" s="57">
        <f t="shared" si="119"/>
        <v>0</v>
      </c>
      <c r="T432" s="58">
        <v>0</v>
      </c>
      <c r="U432" s="58">
        <f>(IF(VLOOKUP(VLOOKUP(AN432,MAPPING!$B$16:$D$21,2,1),MAPPING!$C$16:$E$21,2,0)=7000,0,VLOOKUP(VLOOKUP(AN432,MAPPING!$B$16:$D$21,2,1),MAPPING!$C$16:$E$21,2,0)))</f>
        <v>0</v>
      </c>
      <c r="V432" s="58">
        <f>(K432*VLOOKUP(N432/K432,MAPPING!$B$23:$D$30,3,10))</f>
        <v>0</v>
      </c>
      <c r="W432" s="58">
        <f t="shared" si="126"/>
        <v>0</v>
      </c>
      <c r="X432" s="58">
        <f t="shared" si="127"/>
        <v>8530</v>
      </c>
      <c r="Y432" s="116">
        <f>ROUND(SUM(Q432:W432)/INVOICE!$I$5,2)</f>
        <v>6.12</v>
      </c>
      <c r="AA432" s="38" t="s">
        <v>3918</v>
      </c>
      <c r="AB432" s="38" t="s">
        <v>93</v>
      </c>
      <c r="AC432" s="38" t="s">
        <v>3919</v>
      </c>
      <c r="AD432" s="38" t="s">
        <v>4460</v>
      </c>
      <c r="AE432" s="38" t="s">
        <v>4461</v>
      </c>
      <c r="AF432" s="38" t="s">
        <v>4462</v>
      </c>
      <c r="AG432" s="38" t="s">
        <v>4463</v>
      </c>
      <c r="AH432" s="38" t="s">
        <v>61</v>
      </c>
      <c r="AI432" s="38">
        <v>1</v>
      </c>
      <c r="AJ432" s="38">
        <v>1.2</v>
      </c>
      <c r="AK432" s="38">
        <v>1.9</v>
      </c>
      <c r="AL432" s="38">
        <v>1.9</v>
      </c>
      <c r="AM432" s="38" t="s">
        <v>204</v>
      </c>
      <c r="AN432" s="38">
        <v>105.86</v>
      </c>
      <c r="AO432" s="38" t="s">
        <v>62</v>
      </c>
      <c r="AP432" s="38" t="s">
        <v>62</v>
      </c>
      <c r="AQ432" s="38" t="s">
        <v>62</v>
      </c>
      <c r="AR432" s="38" t="s">
        <v>62</v>
      </c>
      <c r="AS432" s="38" t="s">
        <v>62</v>
      </c>
      <c r="AT432" s="38" t="s">
        <v>1973</v>
      </c>
      <c r="AU432" s="38" t="s">
        <v>2604</v>
      </c>
      <c r="AV432" s="38" t="s">
        <v>4249</v>
      </c>
      <c r="AW432" s="38" t="s">
        <v>61</v>
      </c>
      <c r="AX432" s="38" t="s">
        <v>63</v>
      </c>
      <c r="AY432" s="39" t="s">
        <v>4464</v>
      </c>
      <c r="AZ432" s="38" t="s">
        <v>4465</v>
      </c>
      <c r="BA432" s="39" t="s">
        <v>4465</v>
      </c>
      <c r="BB432" s="38" t="s">
        <v>2434</v>
      </c>
      <c r="BC432" s="38" t="s">
        <v>197</v>
      </c>
      <c r="BD432" s="38" t="s">
        <v>94</v>
      </c>
      <c r="BE432" s="38" t="s">
        <v>1978</v>
      </c>
      <c r="BF432" s="38" t="s">
        <v>64</v>
      </c>
      <c r="BG432" s="38" t="s">
        <v>61</v>
      </c>
      <c r="BH432" s="38" t="s">
        <v>648</v>
      </c>
    </row>
    <row r="433" spans="2:60" x14ac:dyDescent="0.3">
      <c r="B433" s="55">
        <f t="shared" si="120"/>
        <v>429</v>
      </c>
      <c r="C433" s="55" t="str">
        <f t="shared" si="121"/>
        <v>NRT</v>
      </c>
      <c r="D433" s="55" t="str">
        <f t="shared" si="118"/>
        <v>2025-09-12</v>
      </c>
      <c r="E433" s="55" t="str">
        <f t="shared" si="128"/>
        <v>82020038115</v>
      </c>
      <c r="F433" s="55" t="str">
        <f t="shared" si="129"/>
        <v>PJP029496103</v>
      </c>
      <c r="G433" s="53" t="str">
        <f t="shared" si="130"/>
        <v>유승호</v>
      </c>
      <c r="H433" s="53" t="str">
        <f t="shared" si="131"/>
        <v>목록(Manifest)</v>
      </c>
      <c r="I433" s="62">
        <f t="shared" si="132"/>
        <v>98.4</v>
      </c>
      <c r="J433" s="53" t="str">
        <f t="shared" si="122"/>
        <v>BRCH USA_JAVIS</v>
      </c>
      <c r="K433" s="55">
        <f t="shared" si="133"/>
        <v>1</v>
      </c>
      <c r="L433" s="54">
        <f t="shared" si="134"/>
        <v>2.4</v>
      </c>
      <c r="M433" s="54">
        <f t="shared" si="135"/>
        <v>1.3</v>
      </c>
      <c r="N433" s="54">
        <f t="shared" si="136"/>
        <v>2.4</v>
      </c>
      <c r="O433" s="54">
        <f t="shared" si="123"/>
        <v>2.5</v>
      </c>
      <c r="P433" s="55" t="str">
        <f t="shared" si="124"/>
        <v>516284379494</v>
      </c>
      <c r="Q433" s="70">
        <f t="shared" si="125"/>
        <v>10550</v>
      </c>
      <c r="R433" s="58">
        <v>0</v>
      </c>
      <c r="S433" s="57">
        <f t="shared" si="119"/>
        <v>0</v>
      </c>
      <c r="T433" s="58">
        <v>0</v>
      </c>
      <c r="U433" s="58">
        <f>(IF(VLOOKUP(VLOOKUP(AN433,MAPPING!$B$16:$D$21,2,1),MAPPING!$C$16:$E$21,2,0)=7000,0,VLOOKUP(VLOOKUP(AN433,MAPPING!$B$16:$D$21,2,1),MAPPING!$C$16:$E$21,2,0)))</f>
        <v>0</v>
      </c>
      <c r="V433" s="58">
        <f>(K433*VLOOKUP(N433/K433,MAPPING!$B$23:$D$30,3,10))</f>
        <v>500</v>
      </c>
      <c r="W433" s="58">
        <f t="shared" si="126"/>
        <v>0</v>
      </c>
      <c r="X433" s="58">
        <f t="shared" si="127"/>
        <v>11050</v>
      </c>
      <c r="Y433" s="116">
        <f>ROUND(SUM(Q433:W433)/INVOICE!$I$5,2)</f>
        <v>7.93</v>
      </c>
      <c r="AA433" s="38" t="s">
        <v>3918</v>
      </c>
      <c r="AB433" s="38" t="s">
        <v>93</v>
      </c>
      <c r="AC433" s="38" t="s">
        <v>3919</v>
      </c>
      <c r="AD433" s="38" t="s">
        <v>4466</v>
      </c>
      <c r="AE433" s="38" t="s">
        <v>4467</v>
      </c>
      <c r="AF433" s="38" t="s">
        <v>4468</v>
      </c>
      <c r="AG433" s="38" t="s">
        <v>4469</v>
      </c>
      <c r="AH433" s="38" t="s">
        <v>61</v>
      </c>
      <c r="AI433" s="38">
        <v>1</v>
      </c>
      <c r="AJ433" s="38">
        <v>2.4</v>
      </c>
      <c r="AK433" s="38">
        <v>1.3</v>
      </c>
      <c r="AL433" s="38">
        <v>2.4</v>
      </c>
      <c r="AM433" s="38" t="s">
        <v>204</v>
      </c>
      <c r="AN433" s="38">
        <v>98.4</v>
      </c>
      <c r="AO433" s="38" t="s">
        <v>62</v>
      </c>
      <c r="AP433" s="38" t="s">
        <v>62</v>
      </c>
      <c r="AQ433" s="38" t="s">
        <v>62</v>
      </c>
      <c r="AR433" s="38" t="s">
        <v>62</v>
      </c>
      <c r="AS433" s="38" t="s">
        <v>62</v>
      </c>
      <c r="AT433" s="38" t="s">
        <v>1973</v>
      </c>
      <c r="AU433" s="38" t="s">
        <v>2604</v>
      </c>
      <c r="AV433" s="38" t="s">
        <v>2002</v>
      </c>
      <c r="AW433" s="38" t="s">
        <v>61</v>
      </c>
      <c r="AX433" s="38" t="s">
        <v>63</v>
      </c>
      <c r="AY433" s="39" t="s">
        <v>4470</v>
      </c>
      <c r="AZ433" s="38" t="s">
        <v>4471</v>
      </c>
      <c r="BA433" s="39" t="s">
        <v>4471</v>
      </c>
      <c r="BB433" s="38" t="s">
        <v>2434</v>
      </c>
      <c r="BC433" s="38" t="s">
        <v>197</v>
      </c>
      <c r="BD433" s="38" t="s">
        <v>94</v>
      </c>
      <c r="BE433" s="38" t="s">
        <v>1978</v>
      </c>
      <c r="BF433" s="38" t="s">
        <v>64</v>
      </c>
      <c r="BG433" s="38" t="s">
        <v>61</v>
      </c>
      <c r="BH433" s="38" t="s">
        <v>648</v>
      </c>
    </row>
    <row r="434" spans="2:60" x14ac:dyDescent="0.3">
      <c r="B434" s="55">
        <f t="shared" si="120"/>
        <v>430</v>
      </c>
      <c r="C434" s="55" t="str">
        <f t="shared" si="121"/>
        <v>NRT</v>
      </c>
      <c r="D434" s="55" t="str">
        <f t="shared" si="118"/>
        <v>2025-09-13</v>
      </c>
      <c r="E434" s="55" t="str">
        <f t="shared" si="128"/>
        <v>82020038126</v>
      </c>
      <c r="F434" s="55" t="str">
        <f t="shared" si="129"/>
        <v>PJP022700870</v>
      </c>
      <c r="G434" s="53" t="str">
        <f t="shared" si="130"/>
        <v>조성원</v>
      </c>
      <c r="H434" s="53" t="str">
        <f t="shared" si="131"/>
        <v>간이(Simple)</v>
      </c>
      <c r="I434" s="62">
        <f t="shared" si="132"/>
        <v>234.5</v>
      </c>
      <c r="J434" s="53" t="str">
        <f t="shared" si="122"/>
        <v>WUS CORPORATION (BRCH USA)</v>
      </c>
      <c r="K434" s="55">
        <f t="shared" si="133"/>
        <v>1</v>
      </c>
      <c r="L434" s="54">
        <f t="shared" si="134"/>
        <v>0.7</v>
      </c>
      <c r="M434" s="54">
        <f t="shared" si="135"/>
        <v>3.7</v>
      </c>
      <c r="N434" s="54">
        <f t="shared" si="136"/>
        <v>3.7</v>
      </c>
      <c r="O434" s="54">
        <f t="shared" si="123"/>
        <v>1</v>
      </c>
      <c r="P434" s="55" t="str">
        <f t="shared" si="124"/>
        <v>516272837850</v>
      </c>
      <c r="Q434" s="70">
        <f t="shared" si="125"/>
        <v>7520</v>
      </c>
      <c r="R434" s="58">
        <v>0</v>
      </c>
      <c r="S434" s="57">
        <f t="shared" si="119"/>
        <v>0</v>
      </c>
      <c r="T434" s="58">
        <v>0</v>
      </c>
      <c r="U434" s="58">
        <f>(IF(VLOOKUP(VLOOKUP(AN434,MAPPING!$B$16:$D$21,2,1),MAPPING!$C$16:$E$21,2,0)=7000,0,VLOOKUP(VLOOKUP(AN434,MAPPING!$B$16:$D$21,2,1),MAPPING!$C$16:$E$21,2,0)))</f>
        <v>0</v>
      </c>
      <c r="V434" s="58">
        <f>(K434*VLOOKUP(N434/K434,MAPPING!$B$23:$D$30,3,10))</f>
        <v>500</v>
      </c>
      <c r="W434" s="58">
        <f t="shared" si="126"/>
        <v>0</v>
      </c>
      <c r="X434" s="58">
        <f t="shared" si="127"/>
        <v>8020</v>
      </c>
      <c r="Y434" s="116">
        <f>ROUND(SUM(Q434:W434)/INVOICE!$I$5,2)</f>
        <v>5.75</v>
      </c>
      <c r="AA434" s="38" t="s">
        <v>4472</v>
      </c>
      <c r="AB434" s="38" t="s">
        <v>93</v>
      </c>
      <c r="AC434" s="38" t="s">
        <v>4473</v>
      </c>
      <c r="AD434" s="38" t="s">
        <v>4474</v>
      </c>
      <c r="AE434" s="38" t="s">
        <v>4475</v>
      </c>
      <c r="AF434" s="38" t="s">
        <v>4476</v>
      </c>
      <c r="AG434" s="38" t="s">
        <v>4477</v>
      </c>
      <c r="AH434" s="38" t="s">
        <v>61</v>
      </c>
      <c r="AI434" s="38">
        <v>1</v>
      </c>
      <c r="AJ434" s="38">
        <v>0.7</v>
      </c>
      <c r="AK434" s="38">
        <v>3.7</v>
      </c>
      <c r="AL434" s="38">
        <v>3.7</v>
      </c>
      <c r="AM434" s="38" t="s">
        <v>65</v>
      </c>
      <c r="AN434" s="38">
        <v>234.5</v>
      </c>
      <c r="AO434" s="38" t="s">
        <v>62</v>
      </c>
      <c r="AP434" s="38" t="s">
        <v>62</v>
      </c>
      <c r="AQ434" s="38" t="s">
        <v>62</v>
      </c>
      <c r="AR434" s="38" t="s">
        <v>62</v>
      </c>
      <c r="AS434" s="38" t="s">
        <v>62</v>
      </c>
      <c r="AT434" s="38" t="s">
        <v>2212</v>
      </c>
      <c r="AU434" s="38" t="s">
        <v>2591</v>
      </c>
      <c r="AV434" s="38" t="s">
        <v>2213</v>
      </c>
      <c r="AW434" s="38" t="s">
        <v>61</v>
      </c>
      <c r="AX434" s="38" t="s">
        <v>63</v>
      </c>
      <c r="AY434" s="39" t="s">
        <v>4478</v>
      </c>
      <c r="AZ434" s="38" t="s">
        <v>4479</v>
      </c>
      <c r="BA434" s="39" t="s">
        <v>4479</v>
      </c>
      <c r="BB434" s="38" t="s">
        <v>196</v>
      </c>
      <c r="BC434" s="38" t="s">
        <v>197</v>
      </c>
      <c r="BD434" s="38" t="s">
        <v>94</v>
      </c>
      <c r="BE434" s="38" t="s">
        <v>407</v>
      </c>
      <c r="BF434" s="38" t="s">
        <v>64</v>
      </c>
      <c r="BG434" s="38" t="s">
        <v>61</v>
      </c>
      <c r="BH434" s="38" t="s">
        <v>648</v>
      </c>
    </row>
    <row r="435" spans="2:60" x14ac:dyDescent="0.3">
      <c r="B435" s="55">
        <f t="shared" si="120"/>
        <v>431</v>
      </c>
      <c r="C435" s="55" t="str">
        <f t="shared" si="121"/>
        <v>NRT</v>
      </c>
      <c r="D435" s="55" t="str">
        <f t="shared" si="118"/>
        <v>2025-09-13</v>
      </c>
      <c r="E435" s="55" t="str">
        <f t="shared" si="128"/>
        <v>82020038126</v>
      </c>
      <c r="F435" s="55" t="str">
        <f t="shared" si="129"/>
        <v>PJP022700868</v>
      </c>
      <c r="G435" s="53" t="str">
        <f t="shared" si="130"/>
        <v>최홍석</v>
      </c>
      <c r="H435" s="53" t="str">
        <f t="shared" si="131"/>
        <v>간이(Simple)</v>
      </c>
      <c r="I435" s="62">
        <f t="shared" si="132"/>
        <v>234.5</v>
      </c>
      <c r="J435" s="53" t="str">
        <f t="shared" si="122"/>
        <v>WUS CORPORATION (BRCH USA)</v>
      </c>
      <c r="K435" s="55">
        <f t="shared" si="133"/>
        <v>1</v>
      </c>
      <c r="L435" s="54">
        <f t="shared" si="134"/>
        <v>0.7</v>
      </c>
      <c r="M435" s="54">
        <f t="shared" si="135"/>
        <v>3.6</v>
      </c>
      <c r="N435" s="54">
        <f t="shared" si="136"/>
        <v>3.6</v>
      </c>
      <c r="O435" s="54">
        <f t="shared" si="123"/>
        <v>1</v>
      </c>
      <c r="P435" s="55" t="str">
        <f t="shared" si="124"/>
        <v>516272837835</v>
      </c>
      <c r="Q435" s="70">
        <f t="shared" si="125"/>
        <v>7520</v>
      </c>
      <c r="R435" s="58">
        <v>0</v>
      </c>
      <c r="S435" s="57">
        <f t="shared" si="119"/>
        <v>0</v>
      </c>
      <c r="T435" s="58">
        <v>0</v>
      </c>
      <c r="U435" s="58">
        <f>(IF(VLOOKUP(VLOOKUP(AN435,MAPPING!$B$16:$D$21,2,1),MAPPING!$C$16:$E$21,2,0)=7000,0,VLOOKUP(VLOOKUP(AN435,MAPPING!$B$16:$D$21,2,1),MAPPING!$C$16:$E$21,2,0)))</f>
        <v>0</v>
      </c>
      <c r="V435" s="58">
        <f>(K435*VLOOKUP(N435/K435,MAPPING!$B$23:$D$30,3,10))</f>
        <v>500</v>
      </c>
      <c r="W435" s="58">
        <f t="shared" si="126"/>
        <v>0</v>
      </c>
      <c r="X435" s="58">
        <f t="shared" si="127"/>
        <v>8020</v>
      </c>
      <c r="Y435" s="116">
        <f>ROUND(SUM(Q435:W435)/INVOICE!$I$5,2)</f>
        <v>5.75</v>
      </c>
      <c r="AA435" s="38" t="s">
        <v>4472</v>
      </c>
      <c r="AB435" s="38" t="s">
        <v>93</v>
      </c>
      <c r="AC435" s="38" t="s">
        <v>4473</v>
      </c>
      <c r="AD435" s="38" t="s">
        <v>4480</v>
      </c>
      <c r="AE435" s="38" t="s">
        <v>4481</v>
      </c>
      <c r="AF435" s="38" t="s">
        <v>4482</v>
      </c>
      <c r="AG435" s="38" t="s">
        <v>4483</v>
      </c>
      <c r="AH435" s="38" t="s">
        <v>61</v>
      </c>
      <c r="AI435" s="38">
        <v>1</v>
      </c>
      <c r="AJ435" s="38">
        <v>0.7</v>
      </c>
      <c r="AK435" s="38">
        <v>3.6</v>
      </c>
      <c r="AL435" s="38">
        <v>3.6</v>
      </c>
      <c r="AM435" s="38" t="s">
        <v>65</v>
      </c>
      <c r="AN435" s="38">
        <v>234.5</v>
      </c>
      <c r="AO435" s="38" t="s">
        <v>62</v>
      </c>
      <c r="AP435" s="38" t="s">
        <v>62</v>
      </c>
      <c r="AQ435" s="38" t="s">
        <v>62</v>
      </c>
      <c r="AR435" s="38" t="s">
        <v>62</v>
      </c>
      <c r="AS435" s="38" t="s">
        <v>62</v>
      </c>
      <c r="AT435" s="38" t="s">
        <v>2212</v>
      </c>
      <c r="AU435" s="38" t="s">
        <v>2591</v>
      </c>
      <c r="AV435" s="38" t="s">
        <v>2213</v>
      </c>
      <c r="AW435" s="38" t="s">
        <v>61</v>
      </c>
      <c r="AX435" s="38" t="s">
        <v>63</v>
      </c>
      <c r="AY435" s="39" t="s">
        <v>4484</v>
      </c>
      <c r="AZ435" s="38" t="s">
        <v>4485</v>
      </c>
      <c r="BA435" s="39" t="s">
        <v>4485</v>
      </c>
      <c r="BB435" s="38" t="s">
        <v>196</v>
      </c>
      <c r="BC435" s="38" t="s">
        <v>197</v>
      </c>
      <c r="BD435" s="38" t="s">
        <v>94</v>
      </c>
      <c r="BE435" s="38" t="s">
        <v>407</v>
      </c>
      <c r="BF435" s="38" t="s">
        <v>64</v>
      </c>
      <c r="BG435" s="38" t="s">
        <v>61</v>
      </c>
      <c r="BH435" s="38" t="s">
        <v>648</v>
      </c>
    </row>
    <row r="436" spans="2:60" x14ac:dyDescent="0.3">
      <c r="B436" s="55">
        <f t="shared" si="120"/>
        <v>432</v>
      </c>
      <c r="C436" s="55" t="str">
        <f t="shared" si="121"/>
        <v>NRT</v>
      </c>
      <c r="D436" s="55" t="str">
        <f t="shared" si="118"/>
        <v>2025-09-13</v>
      </c>
      <c r="E436" s="55" t="str">
        <f t="shared" si="128"/>
        <v>82020038126</v>
      </c>
      <c r="F436" s="55" t="str">
        <f t="shared" si="129"/>
        <v>PJP022700867</v>
      </c>
      <c r="G436" s="53" t="str">
        <f t="shared" si="130"/>
        <v>김영준</v>
      </c>
      <c r="H436" s="53" t="str">
        <f t="shared" si="131"/>
        <v>간이(Simple)</v>
      </c>
      <c r="I436" s="62">
        <f t="shared" si="132"/>
        <v>234.5</v>
      </c>
      <c r="J436" s="53" t="str">
        <f t="shared" si="122"/>
        <v>WUS CORPORATION (BRCH USA)</v>
      </c>
      <c r="K436" s="55">
        <f t="shared" si="133"/>
        <v>1</v>
      </c>
      <c r="L436" s="54">
        <f t="shared" si="134"/>
        <v>0.7</v>
      </c>
      <c r="M436" s="54">
        <f t="shared" si="135"/>
        <v>3.8</v>
      </c>
      <c r="N436" s="54">
        <f t="shared" si="136"/>
        <v>3.8</v>
      </c>
      <c r="O436" s="54">
        <f t="shared" si="123"/>
        <v>1</v>
      </c>
      <c r="P436" s="55" t="str">
        <f t="shared" si="124"/>
        <v>516272837824</v>
      </c>
      <c r="Q436" s="70">
        <f t="shared" si="125"/>
        <v>7520</v>
      </c>
      <c r="R436" s="58">
        <v>0</v>
      </c>
      <c r="S436" s="57">
        <f t="shared" si="119"/>
        <v>0</v>
      </c>
      <c r="T436" s="58">
        <v>0</v>
      </c>
      <c r="U436" s="58">
        <f>(IF(VLOOKUP(VLOOKUP(AN436,MAPPING!$B$16:$D$21,2,1),MAPPING!$C$16:$E$21,2,0)=7000,0,VLOOKUP(VLOOKUP(AN436,MAPPING!$B$16:$D$21,2,1),MAPPING!$C$16:$E$21,2,0)))</f>
        <v>0</v>
      </c>
      <c r="V436" s="58">
        <f>(K436*VLOOKUP(N436/K436,MAPPING!$B$23:$D$30,3,10))</f>
        <v>500</v>
      </c>
      <c r="W436" s="58">
        <f t="shared" si="126"/>
        <v>0</v>
      </c>
      <c r="X436" s="58">
        <f t="shared" si="127"/>
        <v>8020</v>
      </c>
      <c r="Y436" s="116">
        <f>ROUND(SUM(Q436:W436)/INVOICE!$I$5,2)</f>
        <v>5.75</v>
      </c>
      <c r="AA436" s="38" t="s">
        <v>4472</v>
      </c>
      <c r="AB436" s="38" t="s">
        <v>93</v>
      </c>
      <c r="AC436" s="38" t="s">
        <v>4473</v>
      </c>
      <c r="AD436" s="38" t="s">
        <v>4486</v>
      </c>
      <c r="AE436" s="38" t="s">
        <v>4487</v>
      </c>
      <c r="AF436" s="38" t="s">
        <v>4488</v>
      </c>
      <c r="AG436" s="38" t="s">
        <v>4489</v>
      </c>
      <c r="AH436" s="38" t="s">
        <v>61</v>
      </c>
      <c r="AI436" s="38">
        <v>1</v>
      </c>
      <c r="AJ436" s="38">
        <v>0.7</v>
      </c>
      <c r="AK436" s="38">
        <v>3.8</v>
      </c>
      <c r="AL436" s="38">
        <v>3.8</v>
      </c>
      <c r="AM436" s="38" t="s">
        <v>65</v>
      </c>
      <c r="AN436" s="38">
        <v>234.5</v>
      </c>
      <c r="AO436" s="38" t="s">
        <v>62</v>
      </c>
      <c r="AP436" s="38" t="s">
        <v>62</v>
      </c>
      <c r="AQ436" s="38" t="s">
        <v>62</v>
      </c>
      <c r="AR436" s="38" t="s">
        <v>62</v>
      </c>
      <c r="AS436" s="38" t="s">
        <v>62</v>
      </c>
      <c r="AT436" s="38" t="s">
        <v>2212</v>
      </c>
      <c r="AU436" s="38" t="s">
        <v>2591</v>
      </c>
      <c r="AV436" s="38" t="s">
        <v>2213</v>
      </c>
      <c r="AW436" s="38" t="s">
        <v>61</v>
      </c>
      <c r="AX436" s="38" t="s">
        <v>63</v>
      </c>
      <c r="AY436" s="39" t="s">
        <v>4490</v>
      </c>
      <c r="AZ436" s="38" t="s">
        <v>4491</v>
      </c>
      <c r="BA436" s="39" t="s">
        <v>4491</v>
      </c>
      <c r="BB436" s="38" t="s">
        <v>196</v>
      </c>
      <c r="BC436" s="38" t="s">
        <v>197</v>
      </c>
      <c r="BD436" s="38" t="s">
        <v>94</v>
      </c>
      <c r="BE436" s="38" t="s">
        <v>407</v>
      </c>
      <c r="BF436" s="38" t="s">
        <v>64</v>
      </c>
      <c r="BG436" s="38" t="s">
        <v>61</v>
      </c>
      <c r="BH436" s="38" t="s">
        <v>648</v>
      </c>
    </row>
    <row r="437" spans="2:60" x14ac:dyDescent="0.3">
      <c r="B437" s="55">
        <f t="shared" si="120"/>
        <v>433</v>
      </c>
      <c r="C437" s="55" t="str">
        <f t="shared" si="121"/>
        <v>NRT</v>
      </c>
      <c r="D437" s="55" t="str">
        <f t="shared" si="118"/>
        <v>2025-09-13</v>
      </c>
      <c r="E437" s="55" t="str">
        <f t="shared" si="128"/>
        <v>82020038126</v>
      </c>
      <c r="F437" s="55" t="str">
        <f t="shared" si="129"/>
        <v>PJP022700866</v>
      </c>
      <c r="G437" s="53" t="str">
        <f t="shared" si="130"/>
        <v>박정열</v>
      </c>
      <c r="H437" s="53" t="str">
        <f t="shared" si="131"/>
        <v>간이(Simple)</v>
      </c>
      <c r="I437" s="62">
        <f t="shared" si="132"/>
        <v>234.5</v>
      </c>
      <c r="J437" s="53" t="str">
        <f t="shared" si="122"/>
        <v>WUS CORPORATION (BRCH USA)</v>
      </c>
      <c r="K437" s="55">
        <f t="shared" si="133"/>
        <v>1</v>
      </c>
      <c r="L437" s="54">
        <f t="shared" si="134"/>
        <v>0.75</v>
      </c>
      <c r="M437" s="54">
        <f t="shared" si="135"/>
        <v>3.9</v>
      </c>
      <c r="N437" s="54">
        <f t="shared" si="136"/>
        <v>3.9</v>
      </c>
      <c r="O437" s="54">
        <f t="shared" si="123"/>
        <v>1</v>
      </c>
      <c r="P437" s="55" t="str">
        <f t="shared" si="124"/>
        <v>516272837813</v>
      </c>
      <c r="Q437" s="70">
        <f t="shared" si="125"/>
        <v>7520</v>
      </c>
      <c r="R437" s="58">
        <v>0</v>
      </c>
      <c r="S437" s="57">
        <f t="shared" si="119"/>
        <v>0</v>
      </c>
      <c r="T437" s="58">
        <v>0</v>
      </c>
      <c r="U437" s="58">
        <f>(IF(VLOOKUP(VLOOKUP(AN437,MAPPING!$B$16:$D$21,2,1),MAPPING!$C$16:$E$21,2,0)=7000,0,VLOOKUP(VLOOKUP(AN437,MAPPING!$B$16:$D$21,2,1),MAPPING!$C$16:$E$21,2,0)))</f>
        <v>0</v>
      </c>
      <c r="V437" s="58">
        <f>(K437*VLOOKUP(N437/K437,MAPPING!$B$23:$D$30,3,10))</f>
        <v>500</v>
      </c>
      <c r="W437" s="58">
        <f t="shared" si="126"/>
        <v>0</v>
      </c>
      <c r="X437" s="58">
        <f t="shared" si="127"/>
        <v>8020</v>
      </c>
      <c r="Y437" s="116">
        <f>ROUND(SUM(Q437:W437)/INVOICE!$I$5,2)</f>
        <v>5.75</v>
      </c>
      <c r="AA437" s="38" t="s">
        <v>4472</v>
      </c>
      <c r="AB437" s="38" t="s">
        <v>93</v>
      </c>
      <c r="AC437" s="38" t="s">
        <v>4473</v>
      </c>
      <c r="AD437" s="38" t="s">
        <v>4492</v>
      </c>
      <c r="AE437" s="38" t="s">
        <v>4493</v>
      </c>
      <c r="AF437" s="38" t="s">
        <v>4494</v>
      </c>
      <c r="AG437" s="38" t="s">
        <v>4495</v>
      </c>
      <c r="AH437" s="38" t="s">
        <v>61</v>
      </c>
      <c r="AI437" s="38">
        <v>1</v>
      </c>
      <c r="AJ437" s="38">
        <v>0.75</v>
      </c>
      <c r="AK437" s="38">
        <v>3.9</v>
      </c>
      <c r="AL437" s="38">
        <v>3.9</v>
      </c>
      <c r="AM437" s="38" t="s">
        <v>65</v>
      </c>
      <c r="AN437" s="38">
        <v>234.5</v>
      </c>
      <c r="AO437" s="38" t="s">
        <v>62</v>
      </c>
      <c r="AP437" s="38" t="s">
        <v>62</v>
      </c>
      <c r="AQ437" s="38" t="s">
        <v>62</v>
      </c>
      <c r="AR437" s="38" t="s">
        <v>62</v>
      </c>
      <c r="AS437" s="38" t="s">
        <v>62</v>
      </c>
      <c r="AT437" s="38" t="s">
        <v>2212</v>
      </c>
      <c r="AU437" s="38" t="s">
        <v>2591</v>
      </c>
      <c r="AV437" s="38" t="s">
        <v>2213</v>
      </c>
      <c r="AW437" s="38" t="s">
        <v>61</v>
      </c>
      <c r="AX437" s="38" t="s">
        <v>63</v>
      </c>
      <c r="AY437" s="39" t="s">
        <v>4496</v>
      </c>
      <c r="AZ437" s="38" t="s">
        <v>4497</v>
      </c>
      <c r="BA437" s="39" t="s">
        <v>4497</v>
      </c>
      <c r="BB437" s="38" t="s">
        <v>196</v>
      </c>
      <c r="BC437" s="38" t="s">
        <v>197</v>
      </c>
      <c r="BD437" s="38" t="s">
        <v>94</v>
      </c>
      <c r="BE437" s="38" t="s">
        <v>407</v>
      </c>
      <c r="BF437" s="38" t="s">
        <v>64</v>
      </c>
      <c r="BG437" s="38" t="s">
        <v>61</v>
      </c>
      <c r="BH437" s="38" t="s">
        <v>648</v>
      </c>
    </row>
    <row r="438" spans="2:60" x14ac:dyDescent="0.3">
      <c r="B438" s="55">
        <f t="shared" si="120"/>
        <v>434</v>
      </c>
      <c r="C438" s="55" t="str">
        <f t="shared" si="121"/>
        <v>NRT</v>
      </c>
      <c r="D438" s="55" t="str">
        <f t="shared" si="118"/>
        <v>2025-09-13</v>
      </c>
      <c r="E438" s="55" t="str">
        <f t="shared" si="128"/>
        <v>82020038126</v>
      </c>
      <c r="F438" s="55" t="str">
        <f t="shared" si="129"/>
        <v>PJP022700865</v>
      </c>
      <c r="G438" s="53" t="str">
        <f t="shared" si="130"/>
        <v>김명상</v>
      </c>
      <c r="H438" s="53" t="str">
        <f t="shared" si="131"/>
        <v>간이(Simple)</v>
      </c>
      <c r="I438" s="62">
        <f t="shared" si="132"/>
        <v>234.5</v>
      </c>
      <c r="J438" s="53" t="str">
        <f t="shared" si="122"/>
        <v>WUS CORPORATION (BRCH USA)</v>
      </c>
      <c r="K438" s="55">
        <f t="shared" si="133"/>
        <v>1</v>
      </c>
      <c r="L438" s="54">
        <f t="shared" si="134"/>
        <v>0.75</v>
      </c>
      <c r="M438" s="54">
        <f t="shared" si="135"/>
        <v>3.8</v>
      </c>
      <c r="N438" s="54">
        <f t="shared" si="136"/>
        <v>3.8</v>
      </c>
      <c r="O438" s="54">
        <f t="shared" si="123"/>
        <v>1</v>
      </c>
      <c r="P438" s="55" t="str">
        <f t="shared" si="124"/>
        <v>516272837802</v>
      </c>
      <c r="Q438" s="70">
        <f t="shared" si="125"/>
        <v>7520</v>
      </c>
      <c r="R438" s="58">
        <v>0</v>
      </c>
      <c r="S438" s="57">
        <f t="shared" si="119"/>
        <v>0</v>
      </c>
      <c r="T438" s="58">
        <v>0</v>
      </c>
      <c r="U438" s="58">
        <f>(IF(VLOOKUP(VLOOKUP(AN438,MAPPING!$B$16:$D$21,2,1),MAPPING!$C$16:$E$21,2,0)=7000,0,VLOOKUP(VLOOKUP(AN438,MAPPING!$B$16:$D$21,2,1),MAPPING!$C$16:$E$21,2,0)))</f>
        <v>0</v>
      </c>
      <c r="V438" s="58">
        <f>(K438*VLOOKUP(N438/K438,MAPPING!$B$23:$D$30,3,10))</f>
        <v>500</v>
      </c>
      <c r="W438" s="58">
        <f t="shared" si="126"/>
        <v>0</v>
      </c>
      <c r="X438" s="58">
        <f t="shared" si="127"/>
        <v>8020</v>
      </c>
      <c r="Y438" s="116">
        <f>ROUND(SUM(Q438:W438)/INVOICE!$I$5,2)</f>
        <v>5.75</v>
      </c>
      <c r="AA438" s="38" t="s">
        <v>4472</v>
      </c>
      <c r="AB438" s="38" t="s">
        <v>93</v>
      </c>
      <c r="AC438" s="38" t="s">
        <v>4473</v>
      </c>
      <c r="AD438" s="38" t="s">
        <v>4498</v>
      </c>
      <c r="AE438" s="38" t="s">
        <v>4499</v>
      </c>
      <c r="AF438" s="38" t="s">
        <v>4500</v>
      </c>
      <c r="AG438" s="38" t="s">
        <v>4501</v>
      </c>
      <c r="AH438" s="38" t="s">
        <v>61</v>
      </c>
      <c r="AI438" s="38">
        <v>1</v>
      </c>
      <c r="AJ438" s="38">
        <v>0.75</v>
      </c>
      <c r="AK438" s="38">
        <v>3.8</v>
      </c>
      <c r="AL438" s="38">
        <v>3.8</v>
      </c>
      <c r="AM438" s="38" t="s">
        <v>65</v>
      </c>
      <c r="AN438" s="38">
        <v>234.5</v>
      </c>
      <c r="AO438" s="38" t="s">
        <v>62</v>
      </c>
      <c r="AP438" s="38" t="s">
        <v>62</v>
      </c>
      <c r="AQ438" s="38" t="s">
        <v>62</v>
      </c>
      <c r="AR438" s="38" t="s">
        <v>62</v>
      </c>
      <c r="AS438" s="38" t="s">
        <v>62</v>
      </c>
      <c r="AT438" s="38" t="s">
        <v>2212</v>
      </c>
      <c r="AU438" s="38" t="s">
        <v>2591</v>
      </c>
      <c r="AV438" s="38" t="s">
        <v>2213</v>
      </c>
      <c r="AW438" s="38" t="s">
        <v>61</v>
      </c>
      <c r="AX438" s="38" t="s">
        <v>63</v>
      </c>
      <c r="AY438" s="39" t="s">
        <v>4502</v>
      </c>
      <c r="AZ438" s="38" t="s">
        <v>4503</v>
      </c>
      <c r="BA438" s="39" t="s">
        <v>4503</v>
      </c>
      <c r="BB438" s="38" t="s">
        <v>196</v>
      </c>
      <c r="BC438" s="38" t="s">
        <v>197</v>
      </c>
      <c r="BD438" s="38" t="s">
        <v>94</v>
      </c>
      <c r="BE438" s="38" t="s">
        <v>407</v>
      </c>
      <c r="BF438" s="38" t="s">
        <v>64</v>
      </c>
      <c r="BG438" s="38" t="s">
        <v>61</v>
      </c>
      <c r="BH438" s="38" t="s">
        <v>648</v>
      </c>
    </row>
    <row r="439" spans="2:60" x14ac:dyDescent="0.3">
      <c r="B439" s="55">
        <f t="shared" si="120"/>
        <v>435</v>
      </c>
      <c r="C439" s="55" t="str">
        <f t="shared" si="121"/>
        <v>NRT</v>
      </c>
      <c r="D439" s="55" t="str">
        <f t="shared" si="118"/>
        <v>2025-09-13</v>
      </c>
      <c r="E439" s="55" t="str">
        <f t="shared" si="128"/>
        <v>82020038126</v>
      </c>
      <c r="F439" s="55" t="str">
        <f t="shared" si="129"/>
        <v>PJP022700864</v>
      </c>
      <c r="G439" s="53" t="str">
        <f t="shared" si="130"/>
        <v>유건아</v>
      </c>
      <c r="H439" s="53" t="str">
        <f t="shared" si="131"/>
        <v>간이(Simple)</v>
      </c>
      <c r="I439" s="62">
        <f t="shared" si="132"/>
        <v>234.5</v>
      </c>
      <c r="J439" s="53" t="str">
        <f t="shared" si="122"/>
        <v>WUS CORPORATION (BRCH USA)</v>
      </c>
      <c r="K439" s="55">
        <f t="shared" si="133"/>
        <v>1</v>
      </c>
      <c r="L439" s="54">
        <f t="shared" si="134"/>
        <v>0.7</v>
      </c>
      <c r="M439" s="54">
        <f t="shared" si="135"/>
        <v>3.6</v>
      </c>
      <c r="N439" s="54">
        <f t="shared" si="136"/>
        <v>3.6</v>
      </c>
      <c r="O439" s="54">
        <f t="shared" si="123"/>
        <v>1</v>
      </c>
      <c r="P439" s="55" t="str">
        <f t="shared" si="124"/>
        <v>516272837791</v>
      </c>
      <c r="Q439" s="70">
        <f t="shared" si="125"/>
        <v>7520</v>
      </c>
      <c r="R439" s="58">
        <v>0</v>
      </c>
      <c r="S439" s="57">
        <f t="shared" si="119"/>
        <v>0</v>
      </c>
      <c r="T439" s="58">
        <v>0</v>
      </c>
      <c r="U439" s="58">
        <f>(IF(VLOOKUP(VLOOKUP(AN439,MAPPING!$B$16:$D$21,2,1),MAPPING!$C$16:$E$21,2,0)=7000,0,VLOOKUP(VLOOKUP(AN439,MAPPING!$B$16:$D$21,2,1),MAPPING!$C$16:$E$21,2,0)))</f>
        <v>0</v>
      </c>
      <c r="V439" s="58">
        <f>(K439*VLOOKUP(N439/K439,MAPPING!$B$23:$D$30,3,10))</f>
        <v>500</v>
      </c>
      <c r="W439" s="58">
        <f t="shared" si="126"/>
        <v>0</v>
      </c>
      <c r="X439" s="58">
        <f t="shared" si="127"/>
        <v>8020</v>
      </c>
      <c r="Y439" s="116">
        <f>ROUND(SUM(Q439:W439)/INVOICE!$I$5,2)</f>
        <v>5.75</v>
      </c>
      <c r="AA439" s="38" t="s">
        <v>4472</v>
      </c>
      <c r="AB439" s="38" t="s">
        <v>93</v>
      </c>
      <c r="AC439" s="38" t="s">
        <v>4473</v>
      </c>
      <c r="AD439" s="38" t="s">
        <v>4504</v>
      </c>
      <c r="AE439" s="38" t="s">
        <v>4505</v>
      </c>
      <c r="AF439" s="38" t="s">
        <v>4506</v>
      </c>
      <c r="AG439" s="38" t="s">
        <v>4507</v>
      </c>
      <c r="AH439" s="38" t="s">
        <v>61</v>
      </c>
      <c r="AI439" s="38">
        <v>1</v>
      </c>
      <c r="AJ439" s="38">
        <v>0.7</v>
      </c>
      <c r="AK439" s="38">
        <v>3.6</v>
      </c>
      <c r="AL439" s="38">
        <v>3.6</v>
      </c>
      <c r="AM439" s="38" t="s">
        <v>65</v>
      </c>
      <c r="AN439" s="38">
        <v>234.5</v>
      </c>
      <c r="AO439" s="38" t="s">
        <v>62</v>
      </c>
      <c r="AP439" s="38" t="s">
        <v>62</v>
      </c>
      <c r="AQ439" s="38" t="s">
        <v>62</v>
      </c>
      <c r="AR439" s="38" t="s">
        <v>62</v>
      </c>
      <c r="AS439" s="38" t="s">
        <v>62</v>
      </c>
      <c r="AT439" s="38" t="s">
        <v>2212</v>
      </c>
      <c r="AU439" s="38" t="s">
        <v>2591</v>
      </c>
      <c r="AV439" s="38" t="s">
        <v>2213</v>
      </c>
      <c r="AW439" s="38" t="s">
        <v>61</v>
      </c>
      <c r="AX439" s="38" t="s">
        <v>63</v>
      </c>
      <c r="AY439" s="39" t="s">
        <v>4508</v>
      </c>
      <c r="AZ439" s="38" t="s">
        <v>4509</v>
      </c>
      <c r="BA439" s="39" t="s">
        <v>4509</v>
      </c>
      <c r="BB439" s="38" t="s">
        <v>196</v>
      </c>
      <c r="BC439" s="38" t="s">
        <v>197</v>
      </c>
      <c r="BD439" s="38" t="s">
        <v>94</v>
      </c>
      <c r="BE439" s="38" t="s">
        <v>407</v>
      </c>
      <c r="BF439" s="38" t="s">
        <v>64</v>
      </c>
      <c r="BG439" s="38" t="s">
        <v>61</v>
      </c>
      <c r="BH439" s="38" t="s">
        <v>648</v>
      </c>
    </row>
    <row r="440" spans="2:60" x14ac:dyDescent="0.3">
      <c r="B440" s="55">
        <f t="shared" si="120"/>
        <v>436</v>
      </c>
      <c r="C440" s="55" t="str">
        <f t="shared" si="121"/>
        <v>NRT</v>
      </c>
      <c r="D440" s="55" t="str">
        <f t="shared" si="118"/>
        <v>2025-09-13</v>
      </c>
      <c r="E440" s="55" t="str">
        <f t="shared" si="128"/>
        <v>82020038126</v>
      </c>
      <c r="F440" s="55" t="str">
        <f t="shared" si="129"/>
        <v>PJP022700863</v>
      </c>
      <c r="G440" s="53" t="str">
        <f t="shared" si="130"/>
        <v>박해주</v>
      </c>
      <c r="H440" s="53" t="str">
        <f t="shared" si="131"/>
        <v>간이(Simple)</v>
      </c>
      <c r="I440" s="62">
        <f t="shared" si="132"/>
        <v>234.5</v>
      </c>
      <c r="J440" s="53" t="str">
        <f t="shared" si="122"/>
        <v>WUS CORPORATION (BRCH USA)</v>
      </c>
      <c r="K440" s="55">
        <f t="shared" si="133"/>
        <v>1</v>
      </c>
      <c r="L440" s="54">
        <f t="shared" si="134"/>
        <v>0.7</v>
      </c>
      <c r="M440" s="54">
        <f t="shared" si="135"/>
        <v>3.8</v>
      </c>
      <c r="N440" s="54">
        <f t="shared" si="136"/>
        <v>3.8</v>
      </c>
      <c r="O440" s="54">
        <f t="shared" si="123"/>
        <v>1</v>
      </c>
      <c r="P440" s="55" t="str">
        <f t="shared" si="124"/>
        <v>516272837780</v>
      </c>
      <c r="Q440" s="70">
        <f t="shared" si="125"/>
        <v>7520</v>
      </c>
      <c r="R440" s="58">
        <v>0</v>
      </c>
      <c r="S440" s="57">
        <f t="shared" si="119"/>
        <v>0</v>
      </c>
      <c r="T440" s="58">
        <v>0</v>
      </c>
      <c r="U440" s="58">
        <f>(IF(VLOOKUP(VLOOKUP(AN440,MAPPING!$B$16:$D$21,2,1),MAPPING!$C$16:$E$21,2,0)=7000,0,VLOOKUP(VLOOKUP(AN440,MAPPING!$B$16:$D$21,2,1),MAPPING!$C$16:$E$21,2,0)))</f>
        <v>0</v>
      </c>
      <c r="V440" s="58">
        <f>(K440*VLOOKUP(N440/K440,MAPPING!$B$23:$D$30,3,10))</f>
        <v>500</v>
      </c>
      <c r="W440" s="58">
        <f t="shared" si="126"/>
        <v>0</v>
      </c>
      <c r="X440" s="58">
        <f t="shared" si="127"/>
        <v>8020</v>
      </c>
      <c r="Y440" s="116">
        <f>ROUND(SUM(Q440:W440)/INVOICE!$I$5,2)</f>
        <v>5.75</v>
      </c>
      <c r="AA440" s="38" t="s">
        <v>4472</v>
      </c>
      <c r="AB440" s="38" t="s">
        <v>93</v>
      </c>
      <c r="AC440" s="38" t="s">
        <v>4473</v>
      </c>
      <c r="AD440" s="38" t="s">
        <v>4510</v>
      </c>
      <c r="AE440" s="38" t="s">
        <v>4511</v>
      </c>
      <c r="AF440" s="38" t="s">
        <v>4512</v>
      </c>
      <c r="AG440" s="38" t="s">
        <v>4513</v>
      </c>
      <c r="AH440" s="38" t="s">
        <v>61</v>
      </c>
      <c r="AI440" s="38">
        <v>1</v>
      </c>
      <c r="AJ440" s="38">
        <v>0.7</v>
      </c>
      <c r="AK440" s="38">
        <v>3.8</v>
      </c>
      <c r="AL440" s="38">
        <v>3.8</v>
      </c>
      <c r="AM440" s="38" t="s">
        <v>65</v>
      </c>
      <c r="AN440" s="38">
        <v>234.5</v>
      </c>
      <c r="AO440" s="38" t="s">
        <v>62</v>
      </c>
      <c r="AP440" s="38" t="s">
        <v>62</v>
      </c>
      <c r="AQ440" s="38" t="s">
        <v>62</v>
      </c>
      <c r="AR440" s="38" t="s">
        <v>62</v>
      </c>
      <c r="AS440" s="38" t="s">
        <v>62</v>
      </c>
      <c r="AT440" s="38" t="s">
        <v>2212</v>
      </c>
      <c r="AU440" s="38" t="s">
        <v>2591</v>
      </c>
      <c r="AV440" s="38" t="s">
        <v>2213</v>
      </c>
      <c r="AW440" s="38" t="s">
        <v>61</v>
      </c>
      <c r="AX440" s="38" t="s">
        <v>63</v>
      </c>
      <c r="AY440" s="39" t="s">
        <v>4514</v>
      </c>
      <c r="AZ440" s="38" t="s">
        <v>4515</v>
      </c>
      <c r="BA440" s="39" t="s">
        <v>4515</v>
      </c>
      <c r="BB440" s="38" t="s">
        <v>196</v>
      </c>
      <c r="BC440" s="38" t="s">
        <v>197</v>
      </c>
      <c r="BD440" s="38" t="s">
        <v>94</v>
      </c>
      <c r="BE440" s="38" t="s">
        <v>407</v>
      </c>
      <c r="BF440" s="38" t="s">
        <v>64</v>
      </c>
      <c r="BG440" s="38" t="s">
        <v>61</v>
      </c>
      <c r="BH440" s="38" t="s">
        <v>648</v>
      </c>
    </row>
    <row r="441" spans="2:60" x14ac:dyDescent="0.3">
      <c r="B441" s="55">
        <f t="shared" si="120"/>
        <v>437</v>
      </c>
      <c r="C441" s="55" t="str">
        <f t="shared" si="121"/>
        <v>NRT</v>
      </c>
      <c r="D441" s="55" t="str">
        <f t="shared" si="118"/>
        <v>2025-09-13</v>
      </c>
      <c r="E441" s="55" t="str">
        <f t="shared" si="128"/>
        <v>82020038126</v>
      </c>
      <c r="F441" s="55" t="str">
        <f t="shared" si="129"/>
        <v>PJP022700862</v>
      </c>
      <c r="G441" s="53" t="str">
        <f t="shared" si="130"/>
        <v>최영환</v>
      </c>
      <c r="H441" s="53" t="str">
        <f t="shared" si="131"/>
        <v>간이(Simple)</v>
      </c>
      <c r="I441" s="62">
        <f t="shared" si="132"/>
        <v>234.5</v>
      </c>
      <c r="J441" s="53" t="str">
        <f t="shared" si="122"/>
        <v>WUS CORPORATION (BRCH USA)</v>
      </c>
      <c r="K441" s="55">
        <f t="shared" si="133"/>
        <v>1</v>
      </c>
      <c r="L441" s="54">
        <f t="shared" si="134"/>
        <v>0.7</v>
      </c>
      <c r="M441" s="54">
        <f t="shared" si="135"/>
        <v>3.8</v>
      </c>
      <c r="N441" s="54">
        <f t="shared" si="136"/>
        <v>3.8</v>
      </c>
      <c r="O441" s="54">
        <f t="shared" si="123"/>
        <v>1</v>
      </c>
      <c r="P441" s="55" t="str">
        <f t="shared" si="124"/>
        <v>516272837776</v>
      </c>
      <c r="Q441" s="70">
        <f t="shared" si="125"/>
        <v>7520</v>
      </c>
      <c r="R441" s="58">
        <v>0</v>
      </c>
      <c r="S441" s="57">
        <f t="shared" si="119"/>
        <v>0</v>
      </c>
      <c r="T441" s="58">
        <v>0</v>
      </c>
      <c r="U441" s="58">
        <f>(IF(VLOOKUP(VLOOKUP(AN441,MAPPING!$B$16:$D$21,2,1),MAPPING!$C$16:$E$21,2,0)=7000,0,VLOOKUP(VLOOKUP(AN441,MAPPING!$B$16:$D$21,2,1),MAPPING!$C$16:$E$21,2,0)))</f>
        <v>0</v>
      </c>
      <c r="V441" s="58">
        <f>(K441*VLOOKUP(N441/K441,MAPPING!$B$23:$D$30,3,10))</f>
        <v>500</v>
      </c>
      <c r="W441" s="58">
        <f t="shared" si="126"/>
        <v>0</v>
      </c>
      <c r="X441" s="58">
        <f t="shared" si="127"/>
        <v>8020</v>
      </c>
      <c r="Y441" s="116">
        <f>ROUND(SUM(Q441:W441)/INVOICE!$I$5,2)</f>
        <v>5.75</v>
      </c>
      <c r="AA441" s="38" t="s">
        <v>4472</v>
      </c>
      <c r="AB441" s="38" t="s">
        <v>93</v>
      </c>
      <c r="AC441" s="38" t="s">
        <v>4473</v>
      </c>
      <c r="AD441" s="38" t="s">
        <v>4516</v>
      </c>
      <c r="AE441" s="38" t="s">
        <v>2671</v>
      </c>
      <c r="AF441" s="38" t="s">
        <v>4517</v>
      </c>
      <c r="AG441" s="38" t="s">
        <v>4518</v>
      </c>
      <c r="AH441" s="38" t="s">
        <v>61</v>
      </c>
      <c r="AI441" s="38">
        <v>1</v>
      </c>
      <c r="AJ441" s="38">
        <v>0.7</v>
      </c>
      <c r="AK441" s="38">
        <v>3.8</v>
      </c>
      <c r="AL441" s="38">
        <v>3.8</v>
      </c>
      <c r="AM441" s="38" t="s">
        <v>65</v>
      </c>
      <c r="AN441" s="38">
        <v>234.5</v>
      </c>
      <c r="AO441" s="38" t="s">
        <v>62</v>
      </c>
      <c r="AP441" s="38" t="s">
        <v>62</v>
      </c>
      <c r="AQ441" s="38" t="s">
        <v>62</v>
      </c>
      <c r="AR441" s="38" t="s">
        <v>62</v>
      </c>
      <c r="AS441" s="38" t="s">
        <v>62</v>
      </c>
      <c r="AT441" s="38" t="s">
        <v>2212</v>
      </c>
      <c r="AU441" s="38" t="s">
        <v>2591</v>
      </c>
      <c r="AV441" s="38" t="s">
        <v>2213</v>
      </c>
      <c r="AW441" s="38" t="s">
        <v>61</v>
      </c>
      <c r="AX441" s="38" t="s">
        <v>63</v>
      </c>
      <c r="AY441" s="39" t="s">
        <v>4519</v>
      </c>
      <c r="AZ441" s="38" t="s">
        <v>4520</v>
      </c>
      <c r="BA441" s="39" t="s">
        <v>4520</v>
      </c>
      <c r="BB441" s="38" t="s">
        <v>196</v>
      </c>
      <c r="BC441" s="38" t="s">
        <v>197</v>
      </c>
      <c r="BD441" s="38" t="s">
        <v>94</v>
      </c>
      <c r="BE441" s="38" t="s">
        <v>407</v>
      </c>
      <c r="BF441" s="38" t="s">
        <v>64</v>
      </c>
      <c r="BG441" s="38" t="s">
        <v>61</v>
      </c>
      <c r="BH441" s="38" t="s">
        <v>648</v>
      </c>
    </row>
    <row r="442" spans="2:60" x14ac:dyDescent="0.3">
      <c r="B442" s="55">
        <f t="shared" si="120"/>
        <v>438</v>
      </c>
      <c r="C442" s="55" t="str">
        <f t="shared" si="121"/>
        <v>NRT</v>
      </c>
      <c r="D442" s="55" t="str">
        <f t="shared" si="118"/>
        <v>2025-09-13</v>
      </c>
      <c r="E442" s="55" t="str">
        <f t="shared" si="128"/>
        <v>82020038126</v>
      </c>
      <c r="F442" s="55" t="str">
        <f t="shared" si="129"/>
        <v>PJP022700861</v>
      </c>
      <c r="G442" s="53" t="str">
        <f t="shared" si="130"/>
        <v>이강우</v>
      </c>
      <c r="H442" s="53" t="str">
        <f t="shared" si="131"/>
        <v>간이(Simple)</v>
      </c>
      <c r="I442" s="62">
        <f t="shared" si="132"/>
        <v>234.5</v>
      </c>
      <c r="J442" s="53" t="str">
        <f t="shared" si="122"/>
        <v>WUS CORPORATION (BRCH USA)</v>
      </c>
      <c r="K442" s="55">
        <f t="shared" si="133"/>
        <v>1</v>
      </c>
      <c r="L442" s="54">
        <f t="shared" si="134"/>
        <v>0.7</v>
      </c>
      <c r="M442" s="54">
        <f t="shared" si="135"/>
        <v>3.8</v>
      </c>
      <c r="N442" s="54">
        <f t="shared" si="136"/>
        <v>3.8</v>
      </c>
      <c r="O442" s="54">
        <f t="shared" si="123"/>
        <v>1</v>
      </c>
      <c r="P442" s="55" t="str">
        <f t="shared" si="124"/>
        <v>516272837765</v>
      </c>
      <c r="Q442" s="70">
        <f t="shared" si="125"/>
        <v>7520</v>
      </c>
      <c r="R442" s="58">
        <v>0</v>
      </c>
      <c r="S442" s="57">
        <f t="shared" si="119"/>
        <v>0</v>
      </c>
      <c r="T442" s="58">
        <v>0</v>
      </c>
      <c r="U442" s="58">
        <f>(IF(VLOOKUP(VLOOKUP(AN442,MAPPING!$B$16:$D$21,2,1),MAPPING!$C$16:$E$21,2,0)=7000,0,VLOOKUP(VLOOKUP(AN442,MAPPING!$B$16:$D$21,2,1),MAPPING!$C$16:$E$21,2,0)))</f>
        <v>0</v>
      </c>
      <c r="V442" s="58">
        <f>(K442*VLOOKUP(N442/K442,MAPPING!$B$23:$D$30,3,10))</f>
        <v>500</v>
      </c>
      <c r="W442" s="58">
        <f t="shared" si="126"/>
        <v>0</v>
      </c>
      <c r="X442" s="58">
        <f t="shared" si="127"/>
        <v>8020</v>
      </c>
      <c r="Y442" s="116">
        <f>ROUND(SUM(Q442:W442)/INVOICE!$I$5,2)</f>
        <v>5.75</v>
      </c>
      <c r="AA442" s="38" t="s">
        <v>4472</v>
      </c>
      <c r="AB442" s="38" t="s">
        <v>93</v>
      </c>
      <c r="AC442" s="38" t="s">
        <v>4473</v>
      </c>
      <c r="AD442" s="38" t="s">
        <v>4521</v>
      </c>
      <c r="AE442" s="38" t="s">
        <v>4522</v>
      </c>
      <c r="AF442" s="38" t="s">
        <v>4523</v>
      </c>
      <c r="AG442" s="38" t="s">
        <v>4524</v>
      </c>
      <c r="AH442" s="38" t="s">
        <v>61</v>
      </c>
      <c r="AI442" s="38">
        <v>1</v>
      </c>
      <c r="AJ442" s="38">
        <v>0.7</v>
      </c>
      <c r="AK442" s="38">
        <v>3.8</v>
      </c>
      <c r="AL442" s="38">
        <v>3.8</v>
      </c>
      <c r="AM442" s="38" t="s">
        <v>65</v>
      </c>
      <c r="AN442" s="38">
        <v>234.5</v>
      </c>
      <c r="AO442" s="38" t="s">
        <v>62</v>
      </c>
      <c r="AP442" s="38" t="s">
        <v>62</v>
      </c>
      <c r="AQ442" s="38" t="s">
        <v>62</v>
      </c>
      <c r="AR442" s="38" t="s">
        <v>62</v>
      </c>
      <c r="AS442" s="38" t="s">
        <v>62</v>
      </c>
      <c r="AT442" s="38" t="s">
        <v>2212</v>
      </c>
      <c r="AU442" s="38" t="s">
        <v>2591</v>
      </c>
      <c r="AV442" s="38" t="s">
        <v>2213</v>
      </c>
      <c r="AW442" s="38" t="s">
        <v>61</v>
      </c>
      <c r="AX442" s="38" t="s">
        <v>63</v>
      </c>
      <c r="AY442" s="39" t="s">
        <v>4525</v>
      </c>
      <c r="AZ442" s="38" t="s">
        <v>4526</v>
      </c>
      <c r="BA442" s="39" t="s">
        <v>4526</v>
      </c>
      <c r="BB442" s="38" t="s">
        <v>196</v>
      </c>
      <c r="BC442" s="38" t="s">
        <v>197</v>
      </c>
      <c r="BD442" s="38" t="s">
        <v>94</v>
      </c>
      <c r="BE442" s="38" t="s">
        <v>407</v>
      </c>
      <c r="BF442" s="38" t="s">
        <v>64</v>
      </c>
      <c r="BG442" s="38" t="s">
        <v>61</v>
      </c>
      <c r="BH442" s="38" t="s">
        <v>648</v>
      </c>
    </row>
    <row r="443" spans="2:60" x14ac:dyDescent="0.3">
      <c r="B443" s="55">
        <f t="shared" si="120"/>
        <v>439</v>
      </c>
      <c r="C443" s="55" t="str">
        <f t="shared" si="121"/>
        <v>NRT</v>
      </c>
      <c r="D443" s="55" t="str">
        <f t="shared" si="118"/>
        <v>2025-09-13</v>
      </c>
      <c r="E443" s="55" t="str">
        <f t="shared" si="128"/>
        <v>82020038126</v>
      </c>
      <c r="F443" s="55" t="str">
        <f t="shared" si="129"/>
        <v>PJP022700860</v>
      </c>
      <c r="G443" s="53" t="str">
        <f t="shared" si="130"/>
        <v>최재관</v>
      </c>
      <c r="H443" s="53" t="str">
        <f t="shared" si="131"/>
        <v>간이(Simple)</v>
      </c>
      <c r="I443" s="62">
        <f t="shared" si="132"/>
        <v>234.5</v>
      </c>
      <c r="J443" s="53" t="str">
        <f t="shared" si="122"/>
        <v>WUS CORPORATION (BRCH USA)</v>
      </c>
      <c r="K443" s="55">
        <f t="shared" si="133"/>
        <v>1</v>
      </c>
      <c r="L443" s="54">
        <f t="shared" si="134"/>
        <v>0.7</v>
      </c>
      <c r="M443" s="54">
        <f t="shared" si="135"/>
        <v>3.5</v>
      </c>
      <c r="N443" s="54">
        <f t="shared" si="136"/>
        <v>3.5</v>
      </c>
      <c r="O443" s="54">
        <f t="shared" si="123"/>
        <v>1</v>
      </c>
      <c r="P443" s="55" t="str">
        <f t="shared" si="124"/>
        <v>516272837754</v>
      </c>
      <c r="Q443" s="70">
        <f t="shared" si="125"/>
        <v>7520</v>
      </c>
      <c r="R443" s="58">
        <v>0</v>
      </c>
      <c r="S443" s="57">
        <f t="shared" si="119"/>
        <v>0</v>
      </c>
      <c r="T443" s="58">
        <v>0</v>
      </c>
      <c r="U443" s="58">
        <f>(IF(VLOOKUP(VLOOKUP(AN443,MAPPING!$B$16:$D$21,2,1),MAPPING!$C$16:$E$21,2,0)=7000,0,VLOOKUP(VLOOKUP(AN443,MAPPING!$B$16:$D$21,2,1),MAPPING!$C$16:$E$21,2,0)))</f>
        <v>0</v>
      </c>
      <c r="V443" s="58">
        <f>(K443*VLOOKUP(N443/K443,MAPPING!$B$23:$D$30,3,10))</f>
        <v>500</v>
      </c>
      <c r="W443" s="58">
        <f t="shared" si="126"/>
        <v>0</v>
      </c>
      <c r="X443" s="58">
        <f t="shared" si="127"/>
        <v>8020</v>
      </c>
      <c r="Y443" s="116">
        <f>ROUND(SUM(Q443:W443)/INVOICE!$I$5,2)</f>
        <v>5.75</v>
      </c>
      <c r="AA443" s="38" t="s">
        <v>4472</v>
      </c>
      <c r="AB443" s="38" t="s">
        <v>93</v>
      </c>
      <c r="AC443" s="38" t="s">
        <v>4473</v>
      </c>
      <c r="AD443" s="38" t="s">
        <v>4527</v>
      </c>
      <c r="AE443" s="38" t="s">
        <v>4528</v>
      </c>
      <c r="AF443" s="38" t="s">
        <v>4529</v>
      </c>
      <c r="AG443" s="38" t="s">
        <v>4530</v>
      </c>
      <c r="AH443" s="38" t="s">
        <v>61</v>
      </c>
      <c r="AI443" s="38">
        <v>1</v>
      </c>
      <c r="AJ443" s="38">
        <v>0.7</v>
      </c>
      <c r="AK443" s="38">
        <v>3.5</v>
      </c>
      <c r="AL443" s="38">
        <v>3.5</v>
      </c>
      <c r="AM443" s="38" t="s">
        <v>65</v>
      </c>
      <c r="AN443" s="38">
        <v>234.5</v>
      </c>
      <c r="AO443" s="38" t="s">
        <v>62</v>
      </c>
      <c r="AP443" s="38" t="s">
        <v>62</v>
      </c>
      <c r="AQ443" s="38" t="s">
        <v>62</v>
      </c>
      <c r="AR443" s="38" t="s">
        <v>62</v>
      </c>
      <c r="AS443" s="38" t="s">
        <v>62</v>
      </c>
      <c r="AT443" s="38" t="s">
        <v>2212</v>
      </c>
      <c r="AU443" s="38" t="s">
        <v>2591</v>
      </c>
      <c r="AV443" s="38" t="s">
        <v>2213</v>
      </c>
      <c r="AW443" s="38" t="s">
        <v>61</v>
      </c>
      <c r="AX443" s="38" t="s">
        <v>63</v>
      </c>
      <c r="AY443" s="39" t="s">
        <v>4531</v>
      </c>
      <c r="AZ443" s="38" t="s">
        <v>4532</v>
      </c>
      <c r="BA443" s="39" t="s">
        <v>4532</v>
      </c>
      <c r="BB443" s="38" t="s">
        <v>196</v>
      </c>
      <c r="BC443" s="38" t="s">
        <v>197</v>
      </c>
      <c r="BD443" s="38" t="s">
        <v>94</v>
      </c>
      <c r="BE443" s="38" t="s">
        <v>407</v>
      </c>
      <c r="BF443" s="38" t="s">
        <v>64</v>
      </c>
      <c r="BG443" s="38" t="s">
        <v>61</v>
      </c>
      <c r="BH443" s="38" t="s">
        <v>648</v>
      </c>
    </row>
    <row r="444" spans="2:60" x14ac:dyDescent="0.3">
      <c r="B444" s="55">
        <f t="shared" si="120"/>
        <v>440</v>
      </c>
      <c r="C444" s="55" t="str">
        <f t="shared" si="121"/>
        <v>NRT</v>
      </c>
      <c r="D444" s="55" t="str">
        <f t="shared" si="118"/>
        <v>2025-09-13</v>
      </c>
      <c r="E444" s="55" t="str">
        <f t="shared" si="128"/>
        <v>82020038126</v>
      </c>
      <c r="F444" s="55" t="str">
        <f t="shared" si="129"/>
        <v>PJP029496406</v>
      </c>
      <c r="G444" s="53" t="str">
        <f t="shared" si="130"/>
        <v>윤영진</v>
      </c>
      <c r="H444" s="53" t="str">
        <f t="shared" si="131"/>
        <v>목록(Manifest)</v>
      </c>
      <c r="I444" s="62">
        <f t="shared" si="132"/>
        <v>8.84</v>
      </c>
      <c r="J444" s="53" t="str">
        <f t="shared" si="122"/>
        <v>BRCH USA_JAVIS</v>
      </c>
      <c r="K444" s="55">
        <f t="shared" si="133"/>
        <v>1</v>
      </c>
      <c r="L444" s="54">
        <f t="shared" si="134"/>
        <v>0.1</v>
      </c>
      <c r="M444" s="54">
        <f t="shared" si="135"/>
        <v>0.2</v>
      </c>
      <c r="N444" s="54">
        <f t="shared" si="136"/>
        <v>0.2</v>
      </c>
      <c r="O444" s="54">
        <f t="shared" si="123"/>
        <v>0.5</v>
      </c>
      <c r="P444" s="55" t="str">
        <f t="shared" si="124"/>
        <v>516284382526</v>
      </c>
      <c r="Q444" s="70">
        <f t="shared" si="125"/>
        <v>6510</v>
      </c>
      <c r="R444" s="58">
        <v>0</v>
      </c>
      <c r="S444" s="57">
        <f t="shared" si="119"/>
        <v>0</v>
      </c>
      <c r="T444" s="58">
        <v>0</v>
      </c>
      <c r="U444" s="58">
        <f>(IF(VLOOKUP(VLOOKUP(AN444,MAPPING!$B$16:$D$21,2,1),MAPPING!$C$16:$E$21,2,0)=7000,0,VLOOKUP(VLOOKUP(AN444,MAPPING!$B$16:$D$21,2,1),MAPPING!$C$16:$E$21,2,0)))</f>
        <v>0</v>
      </c>
      <c r="V444" s="58">
        <f>(K444*VLOOKUP(N444/K444,MAPPING!$B$23:$D$30,3,10))</f>
        <v>0</v>
      </c>
      <c r="W444" s="58">
        <f t="shared" si="126"/>
        <v>0</v>
      </c>
      <c r="X444" s="58">
        <f t="shared" si="127"/>
        <v>6510</v>
      </c>
      <c r="Y444" s="116">
        <f>ROUND(SUM(Q444:W444)/INVOICE!$I$5,2)</f>
        <v>4.67</v>
      </c>
      <c r="AA444" s="38" t="s">
        <v>4472</v>
      </c>
      <c r="AB444" s="38" t="s">
        <v>93</v>
      </c>
      <c r="AC444" s="38" t="s">
        <v>4473</v>
      </c>
      <c r="AD444" s="38" t="s">
        <v>4533</v>
      </c>
      <c r="AE444" s="38" t="s">
        <v>3349</v>
      </c>
      <c r="AF444" s="38" t="s">
        <v>3350</v>
      </c>
      <c r="AG444" s="38" t="s">
        <v>3351</v>
      </c>
      <c r="AH444" s="38" t="s">
        <v>61</v>
      </c>
      <c r="AI444" s="38">
        <v>1</v>
      </c>
      <c r="AJ444" s="38">
        <v>0.1</v>
      </c>
      <c r="AK444" s="38">
        <v>0.2</v>
      </c>
      <c r="AL444" s="38">
        <v>0.2</v>
      </c>
      <c r="AM444" s="38" t="s">
        <v>204</v>
      </c>
      <c r="AN444" s="38">
        <v>8.84</v>
      </c>
      <c r="AO444" s="38" t="s">
        <v>62</v>
      </c>
      <c r="AP444" s="38" t="s">
        <v>62</v>
      </c>
      <c r="AQ444" s="38" t="s">
        <v>62</v>
      </c>
      <c r="AR444" s="38" t="s">
        <v>62</v>
      </c>
      <c r="AS444" s="38" t="s">
        <v>62</v>
      </c>
      <c r="AT444" s="38" t="s">
        <v>1973</v>
      </c>
      <c r="AU444" s="38" t="s">
        <v>2604</v>
      </c>
      <c r="AV444" s="38" t="s">
        <v>3588</v>
      </c>
      <c r="AW444" s="38" t="s">
        <v>61</v>
      </c>
      <c r="AX444" s="38" t="s">
        <v>63</v>
      </c>
      <c r="AY444" s="39" t="s">
        <v>4534</v>
      </c>
      <c r="AZ444" s="38" t="s">
        <v>4535</v>
      </c>
      <c r="BA444" s="39" t="s">
        <v>4535</v>
      </c>
      <c r="BB444" s="38" t="s">
        <v>196</v>
      </c>
      <c r="BC444" s="38" t="s">
        <v>197</v>
      </c>
      <c r="BD444" s="38" t="s">
        <v>94</v>
      </c>
      <c r="BE444" s="38" t="s">
        <v>1978</v>
      </c>
      <c r="BF444" s="38" t="s">
        <v>64</v>
      </c>
      <c r="BG444" s="38" t="s">
        <v>61</v>
      </c>
      <c r="BH444" s="38" t="s">
        <v>648</v>
      </c>
    </row>
    <row r="445" spans="2:60" x14ac:dyDescent="0.3">
      <c r="B445" s="55">
        <f t="shared" si="120"/>
        <v>441</v>
      </c>
      <c r="C445" s="55" t="str">
        <f t="shared" si="121"/>
        <v>NRT</v>
      </c>
      <c r="D445" s="55" t="str">
        <f t="shared" si="118"/>
        <v>2025-09-13</v>
      </c>
      <c r="E445" s="55" t="str">
        <f t="shared" si="128"/>
        <v>82020038126</v>
      </c>
      <c r="F445" s="55" t="str">
        <f t="shared" si="129"/>
        <v>PJP029496389</v>
      </c>
      <c r="G445" s="53" t="str">
        <f t="shared" si="130"/>
        <v>박장원</v>
      </c>
      <c r="H445" s="53" t="str">
        <f t="shared" si="131"/>
        <v>목록(Manifest)</v>
      </c>
      <c r="I445" s="62">
        <f t="shared" si="132"/>
        <v>140.69999999999999</v>
      </c>
      <c r="J445" s="53" t="str">
        <f t="shared" si="122"/>
        <v>BRCH USA_JAVIS</v>
      </c>
      <c r="K445" s="55">
        <f t="shared" si="133"/>
        <v>1</v>
      </c>
      <c r="L445" s="54">
        <f t="shared" si="134"/>
        <v>0.45</v>
      </c>
      <c r="M445" s="54">
        <f t="shared" si="135"/>
        <v>0.6</v>
      </c>
      <c r="N445" s="54">
        <f t="shared" si="136"/>
        <v>0.6</v>
      </c>
      <c r="O445" s="54">
        <f t="shared" si="123"/>
        <v>0.5</v>
      </c>
      <c r="P445" s="55" t="str">
        <f t="shared" si="124"/>
        <v>516284382353</v>
      </c>
      <c r="Q445" s="70">
        <f t="shared" si="125"/>
        <v>6510</v>
      </c>
      <c r="R445" s="58">
        <v>0</v>
      </c>
      <c r="S445" s="57">
        <f t="shared" si="119"/>
        <v>0</v>
      </c>
      <c r="T445" s="58">
        <v>0</v>
      </c>
      <c r="U445" s="58">
        <f>(IF(VLOOKUP(VLOOKUP(AN445,MAPPING!$B$16:$D$21,2,1),MAPPING!$C$16:$E$21,2,0)=7000,0,VLOOKUP(VLOOKUP(AN445,MAPPING!$B$16:$D$21,2,1),MAPPING!$C$16:$E$21,2,0)))</f>
        <v>0</v>
      </c>
      <c r="V445" s="58">
        <f>(K445*VLOOKUP(N445/K445,MAPPING!$B$23:$D$30,3,10))</f>
        <v>0</v>
      </c>
      <c r="W445" s="58">
        <f t="shared" si="126"/>
        <v>0</v>
      </c>
      <c r="X445" s="58">
        <f t="shared" si="127"/>
        <v>6510</v>
      </c>
      <c r="Y445" s="116">
        <f>ROUND(SUM(Q445:W445)/INVOICE!$I$5,2)</f>
        <v>4.67</v>
      </c>
      <c r="AA445" s="38" t="s">
        <v>4472</v>
      </c>
      <c r="AB445" s="38" t="s">
        <v>93</v>
      </c>
      <c r="AC445" s="38" t="s">
        <v>4473</v>
      </c>
      <c r="AD445" s="38" t="s">
        <v>4536</v>
      </c>
      <c r="AE445" s="38" t="s">
        <v>4537</v>
      </c>
      <c r="AF445" s="38" t="s">
        <v>4538</v>
      </c>
      <c r="AG445" s="38" t="s">
        <v>4539</v>
      </c>
      <c r="AH445" s="38" t="s">
        <v>61</v>
      </c>
      <c r="AI445" s="38">
        <v>1</v>
      </c>
      <c r="AJ445" s="38">
        <v>0.45</v>
      </c>
      <c r="AK445" s="38">
        <v>0.6</v>
      </c>
      <c r="AL445" s="38">
        <v>0.6</v>
      </c>
      <c r="AM445" s="38" t="s">
        <v>204</v>
      </c>
      <c r="AN445" s="38">
        <v>140.69999999999999</v>
      </c>
      <c r="AO445" s="38" t="s">
        <v>62</v>
      </c>
      <c r="AP445" s="38" t="s">
        <v>62</v>
      </c>
      <c r="AQ445" s="38" t="s">
        <v>62</v>
      </c>
      <c r="AR445" s="38" t="s">
        <v>62</v>
      </c>
      <c r="AS445" s="38" t="s">
        <v>62</v>
      </c>
      <c r="AT445" s="38" t="s">
        <v>1973</v>
      </c>
      <c r="AU445" s="38" t="s">
        <v>2604</v>
      </c>
      <c r="AV445" s="38" t="s">
        <v>2637</v>
      </c>
      <c r="AW445" s="38" t="s">
        <v>61</v>
      </c>
      <c r="AX445" s="38" t="s">
        <v>63</v>
      </c>
      <c r="AY445" s="39" t="s">
        <v>4540</v>
      </c>
      <c r="AZ445" s="38" t="s">
        <v>4541</v>
      </c>
      <c r="BA445" s="39" t="s">
        <v>4541</v>
      </c>
      <c r="BB445" s="38" t="s">
        <v>196</v>
      </c>
      <c r="BC445" s="38" t="s">
        <v>197</v>
      </c>
      <c r="BD445" s="38" t="s">
        <v>94</v>
      </c>
      <c r="BE445" s="38" t="s">
        <v>1978</v>
      </c>
      <c r="BF445" s="38" t="s">
        <v>64</v>
      </c>
      <c r="BG445" s="38" t="s">
        <v>61</v>
      </c>
      <c r="BH445" s="38" t="s">
        <v>648</v>
      </c>
    </row>
    <row r="446" spans="2:60" x14ac:dyDescent="0.3">
      <c r="B446" s="55">
        <f t="shared" si="120"/>
        <v>442</v>
      </c>
      <c r="C446" s="55" t="str">
        <f t="shared" si="121"/>
        <v>NRT</v>
      </c>
      <c r="D446" s="55" t="str">
        <f t="shared" si="118"/>
        <v>2025-09-13</v>
      </c>
      <c r="E446" s="55" t="str">
        <f t="shared" si="128"/>
        <v>82020038126</v>
      </c>
      <c r="F446" s="55" t="str">
        <f t="shared" si="129"/>
        <v>PJP029496388</v>
      </c>
      <c r="G446" s="53" t="str">
        <f t="shared" si="130"/>
        <v>김광현</v>
      </c>
      <c r="H446" s="53" t="str">
        <f t="shared" si="131"/>
        <v>목록(Manifest)</v>
      </c>
      <c r="I446" s="62">
        <f t="shared" si="132"/>
        <v>142.41</v>
      </c>
      <c r="J446" s="53" t="str">
        <f t="shared" si="122"/>
        <v>BRCH USA_JAVIS</v>
      </c>
      <c r="K446" s="55">
        <f t="shared" si="133"/>
        <v>1</v>
      </c>
      <c r="L446" s="54">
        <f t="shared" si="134"/>
        <v>0.4</v>
      </c>
      <c r="M446" s="54">
        <f t="shared" si="135"/>
        <v>2.2999999999999998</v>
      </c>
      <c r="N446" s="54">
        <f t="shared" si="136"/>
        <v>2.2999999999999998</v>
      </c>
      <c r="O446" s="54">
        <f t="shared" si="123"/>
        <v>0.5</v>
      </c>
      <c r="P446" s="55" t="str">
        <f t="shared" si="124"/>
        <v>516284382342</v>
      </c>
      <c r="Q446" s="70">
        <f t="shared" si="125"/>
        <v>6510</v>
      </c>
      <c r="R446" s="58">
        <v>0</v>
      </c>
      <c r="S446" s="57">
        <f t="shared" si="119"/>
        <v>0</v>
      </c>
      <c r="T446" s="58">
        <v>0</v>
      </c>
      <c r="U446" s="58">
        <f>(IF(VLOOKUP(VLOOKUP(AN446,MAPPING!$B$16:$D$21,2,1),MAPPING!$C$16:$E$21,2,0)=7000,0,VLOOKUP(VLOOKUP(AN446,MAPPING!$B$16:$D$21,2,1),MAPPING!$C$16:$E$21,2,0)))</f>
        <v>0</v>
      </c>
      <c r="V446" s="58">
        <f>(K446*VLOOKUP(N446/K446,MAPPING!$B$23:$D$30,3,10))</f>
        <v>500</v>
      </c>
      <c r="W446" s="58">
        <f t="shared" si="126"/>
        <v>0</v>
      </c>
      <c r="X446" s="58">
        <f t="shared" si="127"/>
        <v>7010</v>
      </c>
      <c r="Y446" s="116">
        <f>ROUND(SUM(Q446:W446)/INVOICE!$I$5,2)</f>
        <v>5.03</v>
      </c>
      <c r="AA446" s="38" t="s">
        <v>4472</v>
      </c>
      <c r="AB446" s="38" t="s">
        <v>93</v>
      </c>
      <c r="AC446" s="38" t="s">
        <v>4473</v>
      </c>
      <c r="AD446" s="38" t="s">
        <v>4542</v>
      </c>
      <c r="AE446" s="38" t="s">
        <v>4543</v>
      </c>
      <c r="AF446" s="38" t="s">
        <v>4544</v>
      </c>
      <c r="AG446" s="38" t="s">
        <v>4545</v>
      </c>
      <c r="AH446" s="38" t="s">
        <v>61</v>
      </c>
      <c r="AI446" s="38">
        <v>1</v>
      </c>
      <c r="AJ446" s="38">
        <v>0.4</v>
      </c>
      <c r="AK446" s="38">
        <v>2.2999999999999998</v>
      </c>
      <c r="AL446" s="38">
        <v>2.2999999999999998</v>
      </c>
      <c r="AM446" s="38" t="s">
        <v>204</v>
      </c>
      <c r="AN446" s="38">
        <v>142.41</v>
      </c>
      <c r="AO446" s="38" t="s">
        <v>62</v>
      </c>
      <c r="AP446" s="38" t="s">
        <v>62</v>
      </c>
      <c r="AQ446" s="38" t="s">
        <v>62</v>
      </c>
      <c r="AR446" s="38" t="s">
        <v>62</v>
      </c>
      <c r="AS446" s="38" t="s">
        <v>62</v>
      </c>
      <c r="AT446" s="38" t="s">
        <v>1973</v>
      </c>
      <c r="AU446" s="38" t="s">
        <v>2604</v>
      </c>
      <c r="AV446" s="38" t="s">
        <v>2637</v>
      </c>
      <c r="AW446" s="38" t="s">
        <v>61</v>
      </c>
      <c r="AX446" s="38" t="s">
        <v>63</v>
      </c>
      <c r="AY446" s="39" t="s">
        <v>4546</v>
      </c>
      <c r="AZ446" s="38" t="s">
        <v>4547</v>
      </c>
      <c r="BA446" s="39" t="s">
        <v>4547</v>
      </c>
      <c r="BB446" s="38" t="s">
        <v>196</v>
      </c>
      <c r="BC446" s="38" t="s">
        <v>197</v>
      </c>
      <c r="BD446" s="38" t="s">
        <v>94</v>
      </c>
      <c r="BE446" s="38" t="s">
        <v>1978</v>
      </c>
      <c r="BF446" s="38" t="s">
        <v>64</v>
      </c>
      <c r="BG446" s="38" t="s">
        <v>61</v>
      </c>
      <c r="BH446" s="38" t="s">
        <v>648</v>
      </c>
    </row>
    <row r="447" spans="2:60" x14ac:dyDescent="0.3">
      <c r="B447" s="55">
        <f t="shared" si="120"/>
        <v>443</v>
      </c>
      <c r="C447" s="55" t="str">
        <f t="shared" si="121"/>
        <v>NRT</v>
      </c>
      <c r="D447" s="55" t="str">
        <f t="shared" si="118"/>
        <v>2025-09-13</v>
      </c>
      <c r="E447" s="55" t="str">
        <f t="shared" si="128"/>
        <v>82020038126</v>
      </c>
      <c r="F447" s="55" t="str">
        <f t="shared" si="129"/>
        <v>PJP029496297</v>
      </c>
      <c r="G447" s="53" t="str">
        <f t="shared" si="130"/>
        <v>신동혁</v>
      </c>
      <c r="H447" s="53" t="str">
        <f t="shared" si="131"/>
        <v>목록(Manifest)</v>
      </c>
      <c r="I447" s="62">
        <f t="shared" si="132"/>
        <v>98.49</v>
      </c>
      <c r="J447" s="53" t="str">
        <f t="shared" si="122"/>
        <v>BRCH USA_JAVIS</v>
      </c>
      <c r="K447" s="55">
        <f t="shared" si="133"/>
        <v>1</v>
      </c>
      <c r="L447" s="54">
        <f t="shared" si="134"/>
        <v>0.2</v>
      </c>
      <c r="M447" s="54">
        <f t="shared" si="135"/>
        <v>0.2</v>
      </c>
      <c r="N447" s="54">
        <f t="shared" si="136"/>
        <v>0.2</v>
      </c>
      <c r="O447" s="54">
        <f t="shared" si="123"/>
        <v>0.5</v>
      </c>
      <c r="P447" s="55" t="str">
        <f t="shared" si="124"/>
        <v>516284381432</v>
      </c>
      <c r="Q447" s="70">
        <f t="shared" si="125"/>
        <v>6510</v>
      </c>
      <c r="R447" s="58">
        <v>0</v>
      </c>
      <c r="S447" s="57">
        <f t="shared" si="119"/>
        <v>0</v>
      </c>
      <c r="T447" s="58">
        <v>0</v>
      </c>
      <c r="U447" s="58">
        <f>(IF(VLOOKUP(VLOOKUP(AN447,MAPPING!$B$16:$D$21,2,1),MAPPING!$C$16:$E$21,2,0)=7000,0,VLOOKUP(VLOOKUP(AN447,MAPPING!$B$16:$D$21,2,1),MAPPING!$C$16:$E$21,2,0)))</f>
        <v>0</v>
      </c>
      <c r="V447" s="58">
        <f>(K447*VLOOKUP(N447/K447,MAPPING!$B$23:$D$30,3,10))</f>
        <v>0</v>
      </c>
      <c r="W447" s="58">
        <f t="shared" si="126"/>
        <v>0</v>
      </c>
      <c r="X447" s="58">
        <f t="shared" si="127"/>
        <v>6510</v>
      </c>
      <c r="Y447" s="116">
        <f>ROUND(SUM(Q447:W447)/INVOICE!$I$5,2)</f>
        <v>4.67</v>
      </c>
      <c r="AA447" s="38" t="s">
        <v>4472</v>
      </c>
      <c r="AB447" s="38" t="s">
        <v>93</v>
      </c>
      <c r="AC447" s="38" t="s">
        <v>4473</v>
      </c>
      <c r="AD447" s="38" t="s">
        <v>4548</v>
      </c>
      <c r="AE447" s="38" t="s">
        <v>4549</v>
      </c>
      <c r="AF447" s="38" t="s">
        <v>4550</v>
      </c>
      <c r="AG447" s="38" t="s">
        <v>4551</v>
      </c>
      <c r="AH447" s="38" t="s">
        <v>61</v>
      </c>
      <c r="AI447" s="38">
        <v>1</v>
      </c>
      <c r="AJ447" s="38">
        <v>0.2</v>
      </c>
      <c r="AK447" s="38">
        <v>0.2</v>
      </c>
      <c r="AL447" s="38">
        <v>0.2</v>
      </c>
      <c r="AM447" s="38" t="s">
        <v>204</v>
      </c>
      <c r="AN447" s="38">
        <v>98.49</v>
      </c>
      <c r="AO447" s="38" t="s">
        <v>62</v>
      </c>
      <c r="AP447" s="38" t="s">
        <v>62</v>
      </c>
      <c r="AQ447" s="38" t="s">
        <v>62</v>
      </c>
      <c r="AR447" s="38" t="s">
        <v>62</v>
      </c>
      <c r="AS447" s="38" t="s">
        <v>62</v>
      </c>
      <c r="AT447" s="38" t="s">
        <v>1973</v>
      </c>
      <c r="AU447" s="38" t="s">
        <v>2604</v>
      </c>
      <c r="AV447" s="38" t="s">
        <v>2637</v>
      </c>
      <c r="AW447" s="38" t="s">
        <v>61</v>
      </c>
      <c r="AX447" s="38" t="s">
        <v>63</v>
      </c>
      <c r="AY447" s="39" t="s">
        <v>4552</v>
      </c>
      <c r="AZ447" s="38" t="s">
        <v>4553</v>
      </c>
      <c r="BA447" s="39" t="s">
        <v>4553</v>
      </c>
      <c r="BB447" s="38" t="s">
        <v>196</v>
      </c>
      <c r="BC447" s="38" t="s">
        <v>197</v>
      </c>
      <c r="BD447" s="38" t="s">
        <v>94</v>
      </c>
      <c r="BE447" s="38" t="s">
        <v>1978</v>
      </c>
      <c r="BF447" s="38" t="s">
        <v>64</v>
      </c>
      <c r="BG447" s="38" t="s">
        <v>61</v>
      </c>
      <c r="BH447" s="38" t="s">
        <v>648</v>
      </c>
    </row>
    <row r="448" spans="2:60" x14ac:dyDescent="0.3">
      <c r="B448" s="55">
        <f t="shared" si="120"/>
        <v>444</v>
      </c>
      <c r="C448" s="55" t="str">
        <f t="shared" si="121"/>
        <v>NRT</v>
      </c>
      <c r="D448" s="55" t="str">
        <f t="shared" si="118"/>
        <v>2025-09-13</v>
      </c>
      <c r="E448" s="55" t="str">
        <f t="shared" si="128"/>
        <v>82020038126</v>
      </c>
      <c r="F448" s="55" t="str">
        <f t="shared" si="129"/>
        <v>PJP029496293</v>
      </c>
      <c r="G448" s="53" t="str">
        <f t="shared" si="130"/>
        <v>이경아</v>
      </c>
      <c r="H448" s="53" t="str">
        <f t="shared" si="131"/>
        <v>목록(Manifest)</v>
      </c>
      <c r="I448" s="62">
        <f t="shared" si="132"/>
        <v>141.37</v>
      </c>
      <c r="J448" s="53" t="str">
        <f t="shared" si="122"/>
        <v>BRCH USA_JAVIS</v>
      </c>
      <c r="K448" s="55">
        <f t="shared" si="133"/>
        <v>1</v>
      </c>
      <c r="L448" s="54">
        <f t="shared" si="134"/>
        <v>0.45</v>
      </c>
      <c r="M448" s="54">
        <f t="shared" si="135"/>
        <v>0.2</v>
      </c>
      <c r="N448" s="54">
        <f t="shared" si="136"/>
        <v>0.5</v>
      </c>
      <c r="O448" s="54">
        <f t="shared" si="123"/>
        <v>0.5</v>
      </c>
      <c r="P448" s="55" t="str">
        <f t="shared" si="124"/>
        <v>516284381395</v>
      </c>
      <c r="Q448" s="70">
        <f t="shared" si="125"/>
        <v>6510</v>
      </c>
      <c r="R448" s="58">
        <v>0</v>
      </c>
      <c r="S448" s="57">
        <f t="shared" si="119"/>
        <v>0</v>
      </c>
      <c r="T448" s="58">
        <v>0</v>
      </c>
      <c r="U448" s="58">
        <f>(IF(VLOOKUP(VLOOKUP(AN448,MAPPING!$B$16:$D$21,2,1),MAPPING!$C$16:$E$21,2,0)=7000,0,VLOOKUP(VLOOKUP(AN448,MAPPING!$B$16:$D$21,2,1),MAPPING!$C$16:$E$21,2,0)))</f>
        <v>0</v>
      </c>
      <c r="V448" s="58">
        <f>(K448*VLOOKUP(N448/K448,MAPPING!$B$23:$D$30,3,10))</f>
        <v>0</v>
      </c>
      <c r="W448" s="58">
        <f t="shared" si="126"/>
        <v>0</v>
      </c>
      <c r="X448" s="58">
        <f t="shared" si="127"/>
        <v>6510</v>
      </c>
      <c r="Y448" s="116">
        <f>ROUND(SUM(Q448:W448)/INVOICE!$I$5,2)</f>
        <v>4.67</v>
      </c>
      <c r="AA448" s="38" t="s">
        <v>4472</v>
      </c>
      <c r="AB448" s="38" t="s">
        <v>93</v>
      </c>
      <c r="AC448" s="38" t="s">
        <v>4473</v>
      </c>
      <c r="AD448" s="38" t="s">
        <v>4554</v>
      </c>
      <c r="AE448" s="38" t="s">
        <v>4555</v>
      </c>
      <c r="AF448" s="38" t="s">
        <v>4556</v>
      </c>
      <c r="AG448" s="38" t="s">
        <v>4557</v>
      </c>
      <c r="AH448" s="38" t="s">
        <v>61</v>
      </c>
      <c r="AI448" s="38">
        <v>1</v>
      </c>
      <c r="AJ448" s="38">
        <v>0.45</v>
      </c>
      <c r="AK448" s="38">
        <v>0.2</v>
      </c>
      <c r="AL448" s="38">
        <v>0.5</v>
      </c>
      <c r="AM448" s="38" t="s">
        <v>204</v>
      </c>
      <c r="AN448" s="38">
        <v>141.37</v>
      </c>
      <c r="AO448" s="38" t="s">
        <v>62</v>
      </c>
      <c r="AP448" s="38" t="s">
        <v>62</v>
      </c>
      <c r="AQ448" s="38" t="s">
        <v>62</v>
      </c>
      <c r="AR448" s="38" t="s">
        <v>62</v>
      </c>
      <c r="AS448" s="38" t="s">
        <v>62</v>
      </c>
      <c r="AT448" s="38" t="s">
        <v>1973</v>
      </c>
      <c r="AU448" s="38" t="s">
        <v>2604</v>
      </c>
      <c r="AV448" s="38" t="s">
        <v>2637</v>
      </c>
      <c r="AW448" s="38" t="s">
        <v>61</v>
      </c>
      <c r="AX448" s="38" t="s">
        <v>63</v>
      </c>
      <c r="AY448" s="39" t="s">
        <v>4558</v>
      </c>
      <c r="AZ448" s="38" t="s">
        <v>4559</v>
      </c>
      <c r="BA448" s="39" t="s">
        <v>4559</v>
      </c>
      <c r="BB448" s="38" t="s">
        <v>196</v>
      </c>
      <c r="BC448" s="38" t="s">
        <v>197</v>
      </c>
      <c r="BD448" s="38" t="s">
        <v>94</v>
      </c>
      <c r="BE448" s="38" t="s">
        <v>1978</v>
      </c>
      <c r="BF448" s="38" t="s">
        <v>64</v>
      </c>
      <c r="BG448" s="38" t="s">
        <v>61</v>
      </c>
      <c r="BH448" s="38" t="s">
        <v>648</v>
      </c>
    </row>
    <row r="449" spans="2:60" x14ac:dyDescent="0.3">
      <c r="B449" s="55">
        <f t="shared" si="120"/>
        <v>445</v>
      </c>
      <c r="C449" s="55" t="str">
        <f t="shared" si="121"/>
        <v>NRT</v>
      </c>
      <c r="D449" s="55" t="str">
        <f t="shared" si="118"/>
        <v>2025-09-13</v>
      </c>
      <c r="E449" s="55" t="str">
        <f t="shared" si="128"/>
        <v>82020038126</v>
      </c>
      <c r="F449" s="55" t="str">
        <f t="shared" si="129"/>
        <v>PJP029496073</v>
      </c>
      <c r="G449" s="53" t="str">
        <f t="shared" si="130"/>
        <v>장소라</v>
      </c>
      <c r="H449" s="53" t="str">
        <f t="shared" si="131"/>
        <v>일반(목록배제,Normal-Manifest Exception)</v>
      </c>
      <c r="I449" s="62">
        <f t="shared" si="132"/>
        <v>63.74</v>
      </c>
      <c r="J449" s="53" t="str">
        <f t="shared" si="122"/>
        <v>BRCH USA_JAVIS</v>
      </c>
      <c r="K449" s="55">
        <f t="shared" si="133"/>
        <v>1</v>
      </c>
      <c r="L449" s="54">
        <f t="shared" si="134"/>
        <v>1.35</v>
      </c>
      <c r="M449" s="54">
        <f t="shared" si="135"/>
        <v>1.3</v>
      </c>
      <c r="N449" s="54">
        <f t="shared" si="136"/>
        <v>1.4</v>
      </c>
      <c r="O449" s="54">
        <f t="shared" si="123"/>
        <v>1.5</v>
      </c>
      <c r="P449" s="55" t="str">
        <f t="shared" si="124"/>
        <v>516284379192</v>
      </c>
      <c r="Q449" s="70">
        <f t="shared" si="125"/>
        <v>8530</v>
      </c>
      <c r="R449" s="58">
        <v>0</v>
      </c>
      <c r="S449" s="57">
        <f t="shared" si="119"/>
        <v>0</v>
      </c>
      <c r="T449" s="58">
        <v>0</v>
      </c>
      <c r="U449" s="58">
        <f>(IF(VLOOKUP(VLOOKUP(AN449,MAPPING!$B$16:$D$21,2,1),MAPPING!$C$16:$E$21,2,0)=7000,0,VLOOKUP(VLOOKUP(AN449,MAPPING!$B$16:$D$21,2,1),MAPPING!$C$16:$E$21,2,0)))</f>
        <v>0</v>
      </c>
      <c r="V449" s="58">
        <f>(K449*VLOOKUP(N449/K449,MAPPING!$B$23:$D$30,3,10))</f>
        <v>0</v>
      </c>
      <c r="W449" s="58">
        <f t="shared" si="126"/>
        <v>0</v>
      </c>
      <c r="X449" s="58">
        <f t="shared" si="127"/>
        <v>8530</v>
      </c>
      <c r="Y449" s="116">
        <f>ROUND(SUM(Q449:W449)/INVOICE!$I$5,2)</f>
        <v>6.12</v>
      </c>
      <c r="AA449" s="38" t="s">
        <v>4472</v>
      </c>
      <c r="AB449" s="38" t="s">
        <v>93</v>
      </c>
      <c r="AC449" s="38" t="s">
        <v>4473</v>
      </c>
      <c r="AD449" s="38" t="s">
        <v>4560</v>
      </c>
      <c r="AE449" s="38" t="s">
        <v>4561</v>
      </c>
      <c r="AF449" s="38" t="s">
        <v>4562</v>
      </c>
      <c r="AG449" s="38" t="s">
        <v>4563</v>
      </c>
      <c r="AH449" s="38" t="s">
        <v>61</v>
      </c>
      <c r="AI449" s="38">
        <v>1</v>
      </c>
      <c r="AJ449" s="38">
        <v>1.35</v>
      </c>
      <c r="AK449" s="38">
        <v>1.3</v>
      </c>
      <c r="AL449" s="38">
        <v>1.4</v>
      </c>
      <c r="AM449" s="38" t="s">
        <v>66</v>
      </c>
      <c r="AN449" s="38">
        <v>63.74</v>
      </c>
      <c r="AO449" s="38" t="s">
        <v>62</v>
      </c>
      <c r="AP449" s="38" t="s">
        <v>62</v>
      </c>
      <c r="AQ449" s="38" t="s">
        <v>62</v>
      </c>
      <c r="AR449" s="38" t="s">
        <v>62</v>
      </c>
      <c r="AS449" s="38" t="s">
        <v>62</v>
      </c>
      <c r="AT449" s="38" t="s">
        <v>1973</v>
      </c>
      <c r="AU449" s="38" t="s">
        <v>2604</v>
      </c>
      <c r="AV449" s="38" t="s">
        <v>2052</v>
      </c>
      <c r="AW449" s="38" t="s">
        <v>61</v>
      </c>
      <c r="AX449" s="38" t="s">
        <v>63</v>
      </c>
      <c r="AY449" s="39" t="s">
        <v>4564</v>
      </c>
      <c r="AZ449" s="38" t="s">
        <v>4565</v>
      </c>
      <c r="BA449" s="39" t="s">
        <v>4565</v>
      </c>
      <c r="BB449" s="38" t="s">
        <v>196</v>
      </c>
      <c r="BC449" s="38" t="s">
        <v>197</v>
      </c>
      <c r="BD449" s="38" t="s">
        <v>94</v>
      </c>
      <c r="BE449" s="38" t="s">
        <v>1978</v>
      </c>
      <c r="BF449" s="38" t="s">
        <v>64</v>
      </c>
      <c r="BG449" s="38" t="s">
        <v>61</v>
      </c>
      <c r="BH449" s="38" t="s">
        <v>648</v>
      </c>
    </row>
    <row r="450" spans="2:60" x14ac:dyDescent="0.3">
      <c r="B450" s="55">
        <f t="shared" si="120"/>
        <v>446</v>
      </c>
      <c r="C450" s="55" t="str">
        <f t="shared" si="121"/>
        <v>NRT</v>
      </c>
      <c r="D450" s="55" t="str">
        <f t="shared" si="118"/>
        <v>2025-09-13</v>
      </c>
      <c r="E450" s="55" t="str">
        <f t="shared" si="128"/>
        <v>82020038126</v>
      </c>
      <c r="F450" s="55" t="str">
        <f t="shared" si="129"/>
        <v>PJP029495990</v>
      </c>
      <c r="G450" s="53" t="str">
        <f t="shared" si="130"/>
        <v>장은진</v>
      </c>
      <c r="H450" s="53" t="str">
        <f t="shared" si="131"/>
        <v>일반(목록배제,Normal-Manifest Exception)</v>
      </c>
      <c r="I450" s="62">
        <f t="shared" si="132"/>
        <v>132.86000000000001</v>
      </c>
      <c r="J450" s="53" t="str">
        <f t="shared" si="122"/>
        <v>BRCH USA_JAVIS</v>
      </c>
      <c r="K450" s="55">
        <f t="shared" si="133"/>
        <v>1</v>
      </c>
      <c r="L450" s="54">
        <f t="shared" si="134"/>
        <v>2.85</v>
      </c>
      <c r="M450" s="54">
        <f t="shared" si="135"/>
        <v>5.0999999999999996</v>
      </c>
      <c r="N450" s="54">
        <f t="shared" si="136"/>
        <v>5.5</v>
      </c>
      <c r="O450" s="54">
        <f t="shared" si="123"/>
        <v>3</v>
      </c>
      <c r="P450" s="55" t="str">
        <f t="shared" si="124"/>
        <v>516284378363</v>
      </c>
      <c r="Q450" s="70">
        <f t="shared" si="125"/>
        <v>11560</v>
      </c>
      <c r="R450" s="58">
        <v>0</v>
      </c>
      <c r="S450" s="57">
        <f t="shared" si="119"/>
        <v>0</v>
      </c>
      <c r="T450" s="58">
        <v>0</v>
      </c>
      <c r="U450" s="58">
        <f>(IF(VLOOKUP(VLOOKUP(AN450,MAPPING!$B$16:$D$21,2,1),MAPPING!$C$16:$E$21,2,0)=7000,0,VLOOKUP(VLOOKUP(AN450,MAPPING!$B$16:$D$21,2,1),MAPPING!$C$16:$E$21,2,0)))</f>
        <v>0</v>
      </c>
      <c r="V450" s="58">
        <f>(K450*VLOOKUP(N450/K450,MAPPING!$B$23:$D$30,3,10))</f>
        <v>1000</v>
      </c>
      <c r="W450" s="58">
        <f t="shared" si="126"/>
        <v>0</v>
      </c>
      <c r="X450" s="58">
        <f t="shared" si="127"/>
        <v>12560</v>
      </c>
      <c r="Y450" s="116">
        <f>ROUND(SUM(Q450:W450)/INVOICE!$I$5,2)</f>
        <v>9.01</v>
      </c>
      <c r="AA450" s="38" t="s">
        <v>4472</v>
      </c>
      <c r="AB450" s="38" t="s">
        <v>93</v>
      </c>
      <c r="AC450" s="38" t="s">
        <v>4473</v>
      </c>
      <c r="AD450" s="38" t="s">
        <v>4566</v>
      </c>
      <c r="AE450" s="38" t="s">
        <v>4567</v>
      </c>
      <c r="AF450" s="38" t="s">
        <v>4568</v>
      </c>
      <c r="AG450" s="38" t="s">
        <v>4569</v>
      </c>
      <c r="AH450" s="38" t="s">
        <v>61</v>
      </c>
      <c r="AI450" s="38">
        <v>1</v>
      </c>
      <c r="AJ450" s="38">
        <v>2.85</v>
      </c>
      <c r="AK450" s="38">
        <v>5.0999999999999996</v>
      </c>
      <c r="AL450" s="38">
        <v>5.5</v>
      </c>
      <c r="AM450" s="38" t="s">
        <v>66</v>
      </c>
      <c r="AN450" s="38">
        <v>132.86000000000001</v>
      </c>
      <c r="AO450" s="38" t="s">
        <v>62</v>
      </c>
      <c r="AP450" s="38" t="s">
        <v>62</v>
      </c>
      <c r="AQ450" s="38" t="s">
        <v>62</v>
      </c>
      <c r="AR450" s="38" t="s">
        <v>62</v>
      </c>
      <c r="AS450" s="38" t="s">
        <v>62</v>
      </c>
      <c r="AT450" s="38" t="s">
        <v>1973</v>
      </c>
      <c r="AU450" s="38" t="s">
        <v>2604</v>
      </c>
      <c r="AV450" s="38" t="s">
        <v>2002</v>
      </c>
      <c r="AW450" s="38" t="s">
        <v>61</v>
      </c>
      <c r="AX450" s="38" t="s">
        <v>63</v>
      </c>
      <c r="AY450" s="39" t="s">
        <v>4570</v>
      </c>
      <c r="AZ450" s="38" t="s">
        <v>4571</v>
      </c>
      <c r="BA450" s="39" t="s">
        <v>4571</v>
      </c>
      <c r="BB450" s="38" t="s">
        <v>196</v>
      </c>
      <c r="BC450" s="38" t="s">
        <v>197</v>
      </c>
      <c r="BD450" s="38" t="s">
        <v>94</v>
      </c>
      <c r="BE450" s="38" t="s">
        <v>1978</v>
      </c>
      <c r="BF450" s="38" t="s">
        <v>64</v>
      </c>
      <c r="BG450" s="38" t="s">
        <v>61</v>
      </c>
      <c r="BH450" s="38" t="s">
        <v>648</v>
      </c>
    </row>
    <row r="451" spans="2:60" x14ac:dyDescent="0.3">
      <c r="B451" s="55">
        <f t="shared" si="120"/>
        <v>447</v>
      </c>
      <c r="C451" s="55" t="str">
        <f t="shared" si="121"/>
        <v>NRT</v>
      </c>
      <c r="D451" s="55" t="str">
        <f t="shared" si="118"/>
        <v>2025-09-13</v>
      </c>
      <c r="E451" s="55" t="str">
        <f t="shared" si="128"/>
        <v>82020038126</v>
      </c>
      <c r="F451" s="55" t="str">
        <f t="shared" si="129"/>
        <v>PJP029496280</v>
      </c>
      <c r="G451" s="53" t="str">
        <f t="shared" si="130"/>
        <v>강송희</v>
      </c>
      <c r="H451" s="53" t="str">
        <f t="shared" si="131"/>
        <v>목록(Manifest)</v>
      </c>
      <c r="I451" s="62">
        <f t="shared" si="132"/>
        <v>128.9</v>
      </c>
      <c r="J451" s="53" t="str">
        <f t="shared" si="122"/>
        <v>BRCH USA_JAVIS</v>
      </c>
      <c r="K451" s="55">
        <f t="shared" si="133"/>
        <v>1</v>
      </c>
      <c r="L451" s="54">
        <f t="shared" si="134"/>
        <v>0.85</v>
      </c>
      <c r="M451" s="54">
        <f t="shared" si="135"/>
        <v>1.9</v>
      </c>
      <c r="N451" s="54">
        <f t="shared" si="136"/>
        <v>1.9</v>
      </c>
      <c r="O451" s="54">
        <f t="shared" si="123"/>
        <v>1</v>
      </c>
      <c r="P451" s="55" t="str">
        <f t="shared" si="124"/>
        <v>516284381266</v>
      </c>
      <c r="Q451" s="70">
        <f t="shared" si="125"/>
        <v>7520</v>
      </c>
      <c r="R451" s="58">
        <v>0</v>
      </c>
      <c r="S451" s="57">
        <f t="shared" si="119"/>
        <v>0</v>
      </c>
      <c r="T451" s="58">
        <v>0</v>
      </c>
      <c r="U451" s="58">
        <f>(IF(VLOOKUP(VLOOKUP(AN451,MAPPING!$B$16:$D$21,2,1),MAPPING!$C$16:$E$21,2,0)=7000,0,VLOOKUP(VLOOKUP(AN451,MAPPING!$B$16:$D$21,2,1),MAPPING!$C$16:$E$21,2,0)))</f>
        <v>0</v>
      </c>
      <c r="V451" s="58">
        <f>(K451*VLOOKUP(N451/K451,MAPPING!$B$23:$D$30,3,10))</f>
        <v>0</v>
      </c>
      <c r="W451" s="58">
        <f t="shared" si="126"/>
        <v>0</v>
      </c>
      <c r="X451" s="58">
        <f t="shared" si="127"/>
        <v>7520</v>
      </c>
      <c r="Y451" s="116">
        <f>ROUND(SUM(Q451:W451)/INVOICE!$I$5,2)</f>
        <v>5.39</v>
      </c>
      <c r="AA451" s="38" t="s">
        <v>4472</v>
      </c>
      <c r="AB451" s="38" t="s">
        <v>93</v>
      </c>
      <c r="AC451" s="38" t="s">
        <v>4473</v>
      </c>
      <c r="AD451" s="38" t="s">
        <v>4572</v>
      </c>
      <c r="AE451" s="38" t="s">
        <v>2126</v>
      </c>
      <c r="AF451" s="38" t="s">
        <v>2127</v>
      </c>
      <c r="AG451" s="38" t="s">
        <v>941</v>
      </c>
      <c r="AH451" s="38" t="s">
        <v>61</v>
      </c>
      <c r="AI451" s="38">
        <v>1</v>
      </c>
      <c r="AJ451" s="38">
        <v>0.85</v>
      </c>
      <c r="AK451" s="38">
        <v>1.9</v>
      </c>
      <c r="AL451" s="38">
        <v>1.9</v>
      </c>
      <c r="AM451" s="38" t="s">
        <v>204</v>
      </c>
      <c r="AN451" s="38">
        <v>128.9</v>
      </c>
      <c r="AO451" s="38" t="s">
        <v>62</v>
      </c>
      <c r="AP451" s="38" t="s">
        <v>62</v>
      </c>
      <c r="AQ451" s="38" t="s">
        <v>62</v>
      </c>
      <c r="AR451" s="38" t="s">
        <v>62</v>
      </c>
      <c r="AS451" s="38" t="s">
        <v>62</v>
      </c>
      <c r="AT451" s="38" t="s">
        <v>1973</v>
      </c>
      <c r="AU451" s="38" t="s">
        <v>2604</v>
      </c>
      <c r="AV451" s="38" t="s">
        <v>2128</v>
      </c>
      <c r="AW451" s="38" t="s">
        <v>61</v>
      </c>
      <c r="AX451" s="38" t="s">
        <v>63</v>
      </c>
      <c r="AY451" s="39" t="s">
        <v>4573</v>
      </c>
      <c r="AZ451" s="38" t="s">
        <v>4574</v>
      </c>
      <c r="BA451" s="39" t="s">
        <v>4574</v>
      </c>
      <c r="BB451" s="38" t="s">
        <v>196</v>
      </c>
      <c r="BC451" s="38" t="s">
        <v>197</v>
      </c>
      <c r="BD451" s="38" t="s">
        <v>94</v>
      </c>
      <c r="BE451" s="38" t="s">
        <v>1978</v>
      </c>
      <c r="BF451" s="38" t="s">
        <v>64</v>
      </c>
      <c r="BG451" s="38" t="s">
        <v>61</v>
      </c>
      <c r="BH451" s="38" t="s">
        <v>648</v>
      </c>
    </row>
    <row r="452" spans="2:60" x14ac:dyDescent="0.3">
      <c r="B452" s="55">
        <f t="shared" si="120"/>
        <v>448</v>
      </c>
      <c r="C452" s="55" t="str">
        <f t="shared" si="121"/>
        <v>NRT</v>
      </c>
      <c r="D452" s="55" t="str">
        <f t="shared" si="118"/>
        <v>2025-09-13</v>
      </c>
      <c r="E452" s="55" t="str">
        <f t="shared" si="128"/>
        <v>82020038126</v>
      </c>
      <c r="F452" s="55" t="str">
        <f t="shared" si="129"/>
        <v>PJP029496279</v>
      </c>
      <c r="G452" s="53" t="str">
        <f t="shared" si="130"/>
        <v>민지원</v>
      </c>
      <c r="H452" s="53" t="str">
        <f t="shared" si="131"/>
        <v>일반(목록배제,Normal-Manifest Exception)</v>
      </c>
      <c r="I452" s="62">
        <f t="shared" si="132"/>
        <v>71.36</v>
      </c>
      <c r="J452" s="53" t="str">
        <f t="shared" si="122"/>
        <v>BRCH USA_JAVIS</v>
      </c>
      <c r="K452" s="55">
        <f t="shared" si="133"/>
        <v>1</v>
      </c>
      <c r="L452" s="54">
        <f t="shared" si="134"/>
        <v>3.55</v>
      </c>
      <c r="M452" s="54">
        <f t="shared" si="135"/>
        <v>2.9</v>
      </c>
      <c r="N452" s="54">
        <f t="shared" si="136"/>
        <v>3.6</v>
      </c>
      <c r="O452" s="54">
        <f t="shared" si="123"/>
        <v>4</v>
      </c>
      <c r="P452" s="55" t="str">
        <f t="shared" si="124"/>
        <v>516284381255</v>
      </c>
      <c r="Q452" s="70">
        <f t="shared" si="125"/>
        <v>13580</v>
      </c>
      <c r="R452" s="58">
        <v>0</v>
      </c>
      <c r="S452" s="57">
        <f t="shared" si="119"/>
        <v>0</v>
      </c>
      <c r="T452" s="58">
        <v>0</v>
      </c>
      <c r="U452" s="58">
        <f>(IF(VLOOKUP(VLOOKUP(AN452,MAPPING!$B$16:$D$21,2,1),MAPPING!$C$16:$E$21,2,0)=7000,0,VLOOKUP(VLOOKUP(AN452,MAPPING!$B$16:$D$21,2,1),MAPPING!$C$16:$E$21,2,0)))</f>
        <v>0</v>
      </c>
      <c r="V452" s="58">
        <f>(K452*VLOOKUP(N452/K452,MAPPING!$B$23:$D$30,3,10))</f>
        <v>500</v>
      </c>
      <c r="W452" s="58">
        <f t="shared" si="126"/>
        <v>0</v>
      </c>
      <c r="X452" s="58">
        <f t="shared" si="127"/>
        <v>14080</v>
      </c>
      <c r="Y452" s="116">
        <f>ROUND(SUM(Q452:W452)/INVOICE!$I$5,2)</f>
        <v>10.1</v>
      </c>
      <c r="AA452" s="38" t="s">
        <v>4472</v>
      </c>
      <c r="AB452" s="38" t="s">
        <v>93</v>
      </c>
      <c r="AC452" s="38" t="s">
        <v>4473</v>
      </c>
      <c r="AD452" s="38" t="s">
        <v>4575</v>
      </c>
      <c r="AE452" s="38" t="s">
        <v>4576</v>
      </c>
      <c r="AF452" s="38" t="s">
        <v>4577</v>
      </c>
      <c r="AG452" s="38" t="s">
        <v>402</v>
      </c>
      <c r="AH452" s="38" t="s">
        <v>61</v>
      </c>
      <c r="AI452" s="38">
        <v>1</v>
      </c>
      <c r="AJ452" s="38">
        <v>3.55</v>
      </c>
      <c r="AK452" s="38">
        <v>2.9</v>
      </c>
      <c r="AL452" s="38">
        <v>3.6</v>
      </c>
      <c r="AM452" s="38" t="s">
        <v>66</v>
      </c>
      <c r="AN452" s="38">
        <v>71.36</v>
      </c>
      <c r="AO452" s="38" t="s">
        <v>62</v>
      </c>
      <c r="AP452" s="38" t="s">
        <v>62</v>
      </c>
      <c r="AQ452" s="38" t="s">
        <v>62</v>
      </c>
      <c r="AR452" s="38" t="s">
        <v>62</v>
      </c>
      <c r="AS452" s="38" t="s">
        <v>62</v>
      </c>
      <c r="AT452" s="38" t="s">
        <v>1973</v>
      </c>
      <c r="AU452" s="38" t="s">
        <v>2604</v>
      </c>
      <c r="AV452" s="38" t="s">
        <v>2052</v>
      </c>
      <c r="AW452" s="38" t="s">
        <v>61</v>
      </c>
      <c r="AX452" s="38" t="s">
        <v>63</v>
      </c>
      <c r="AY452" s="39" t="s">
        <v>4578</v>
      </c>
      <c r="AZ452" s="38" t="s">
        <v>4579</v>
      </c>
      <c r="BA452" s="39" t="s">
        <v>4579</v>
      </c>
      <c r="BB452" s="38" t="s">
        <v>196</v>
      </c>
      <c r="BC452" s="38" t="s">
        <v>197</v>
      </c>
      <c r="BD452" s="38" t="s">
        <v>94</v>
      </c>
      <c r="BE452" s="38" t="s">
        <v>1978</v>
      </c>
      <c r="BF452" s="38" t="s">
        <v>64</v>
      </c>
      <c r="BG452" s="38" t="s">
        <v>61</v>
      </c>
      <c r="BH452" s="38" t="s">
        <v>648</v>
      </c>
    </row>
    <row r="453" spans="2:60" x14ac:dyDescent="0.3">
      <c r="B453" s="55">
        <f t="shared" si="120"/>
        <v>449</v>
      </c>
      <c r="C453" s="55" t="str">
        <f t="shared" si="121"/>
        <v>NRT</v>
      </c>
      <c r="D453" s="55" t="str">
        <f t="shared" ref="D453:D516" si="137">AA453</f>
        <v>2025-09-13</v>
      </c>
      <c r="E453" s="55" t="str">
        <f t="shared" si="128"/>
        <v>82020038126</v>
      </c>
      <c r="F453" s="55" t="str">
        <f t="shared" si="129"/>
        <v>PJP029496300</v>
      </c>
      <c r="G453" s="53" t="str">
        <f t="shared" si="130"/>
        <v>박상은</v>
      </c>
      <c r="H453" s="53" t="str">
        <f t="shared" si="131"/>
        <v>목록(Manifest)</v>
      </c>
      <c r="I453" s="62">
        <f t="shared" si="132"/>
        <v>4.72</v>
      </c>
      <c r="J453" s="53" t="str">
        <f t="shared" si="122"/>
        <v>BRCH USA_JAVIS</v>
      </c>
      <c r="K453" s="55">
        <f t="shared" si="133"/>
        <v>1</v>
      </c>
      <c r="L453" s="54">
        <f t="shared" si="134"/>
        <v>0.1</v>
      </c>
      <c r="M453" s="54">
        <f t="shared" si="135"/>
        <v>0.2</v>
      </c>
      <c r="N453" s="54">
        <f t="shared" si="136"/>
        <v>0.2</v>
      </c>
      <c r="O453" s="54">
        <f t="shared" si="123"/>
        <v>0.5</v>
      </c>
      <c r="P453" s="55" t="str">
        <f t="shared" si="124"/>
        <v>516284381465</v>
      </c>
      <c r="Q453" s="70">
        <f t="shared" si="125"/>
        <v>6510</v>
      </c>
      <c r="R453" s="58">
        <v>0</v>
      </c>
      <c r="S453" s="57">
        <f t="shared" ref="S453:S516" si="138">2500*(K453-1)</f>
        <v>0</v>
      </c>
      <c r="T453" s="58">
        <v>0</v>
      </c>
      <c r="U453" s="58">
        <f>(IF(VLOOKUP(VLOOKUP(AN453,MAPPING!$B$16:$D$21,2,1),MAPPING!$C$16:$E$21,2,0)=7000,0,VLOOKUP(VLOOKUP(AN453,MAPPING!$B$16:$D$21,2,1),MAPPING!$C$16:$E$21,2,0)))</f>
        <v>0</v>
      </c>
      <c r="V453" s="58">
        <f>(K453*VLOOKUP(N453/K453,MAPPING!$B$23:$D$30,3,10))</f>
        <v>0</v>
      </c>
      <c r="W453" s="58">
        <f t="shared" si="126"/>
        <v>0</v>
      </c>
      <c r="X453" s="58">
        <f t="shared" si="127"/>
        <v>6510</v>
      </c>
      <c r="Y453" s="116">
        <f>ROUND(SUM(Q453:W453)/INVOICE!$I$5,2)</f>
        <v>4.67</v>
      </c>
      <c r="AA453" s="38" t="s">
        <v>4472</v>
      </c>
      <c r="AB453" s="38" t="s">
        <v>93</v>
      </c>
      <c r="AC453" s="38" t="s">
        <v>4473</v>
      </c>
      <c r="AD453" s="38" t="s">
        <v>4580</v>
      </c>
      <c r="AE453" s="38" t="s">
        <v>4581</v>
      </c>
      <c r="AF453" s="38" t="s">
        <v>4582</v>
      </c>
      <c r="AG453" s="38" t="s">
        <v>4583</v>
      </c>
      <c r="AH453" s="38" t="s">
        <v>61</v>
      </c>
      <c r="AI453" s="38">
        <v>1</v>
      </c>
      <c r="AJ453" s="38">
        <v>0.1</v>
      </c>
      <c r="AK453" s="38">
        <v>0.2</v>
      </c>
      <c r="AL453" s="38">
        <v>0.2</v>
      </c>
      <c r="AM453" s="38" t="s">
        <v>204</v>
      </c>
      <c r="AN453" s="38">
        <v>4.72</v>
      </c>
      <c r="AO453" s="38" t="s">
        <v>62</v>
      </c>
      <c r="AP453" s="38" t="s">
        <v>62</v>
      </c>
      <c r="AQ453" s="38" t="s">
        <v>62</v>
      </c>
      <c r="AR453" s="38" t="s">
        <v>62</v>
      </c>
      <c r="AS453" s="38" t="s">
        <v>62</v>
      </c>
      <c r="AT453" s="38" t="s">
        <v>1973</v>
      </c>
      <c r="AU453" s="38" t="s">
        <v>2604</v>
      </c>
      <c r="AV453" s="38" t="s">
        <v>2052</v>
      </c>
      <c r="AW453" s="38" t="s">
        <v>61</v>
      </c>
      <c r="AX453" s="38" t="s">
        <v>63</v>
      </c>
      <c r="AY453" s="39" t="s">
        <v>4584</v>
      </c>
      <c r="AZ453" s="38" t="s">
        <v>4585</v>
      </c>
      <c r="BA453" s="39" t="s">
        <v>4585</v>
      </c>
      <c r="BB453" s="38" t="s">
        <v>196</v>
      </c>
      <c r="BC453" s="38" t="s">
        <v>197</v>
      </c>
      <c r="BD453" s="38" t="s">
        <v>94</v>
      </c>
      <c r="BE453" s="38" t="s">
        <v>1978</v>
      </c>
      <c r="BF453" s="38" t="s">
        <v>64</v>
      </c>
      <c r="BG453" s="38" t="s">
        <v>61</v>
      </c>
      <c r="BH453" s="38" t="s">
        <v>648</v>
      </c>
    </row>
    <row r="454" spans="2:60" x14ac:dyDescent="0.3">
      <c r="B454" s="55">
        <f t="shared" ref="B454:B517" si="139">B453+1</f>
        <v>450</v>
      </c>
      <c r="C454" s="55" t="str">
        <f t="shared" ref="C454:C517" si="140">AB454</f>
        <v>NRT</v>
      </c>
      <c r="D454" s="55" t="str">
        <f t="shared" si="137"/>
        <v>2025-09-13</v>
      </c>
      <c r="E454" s="55" t="str">
        <f t="shared" si="128"/>
        <v>82020038126</v>
      </c>
      <c r="F454" s="55" t="str">
        <f t="shared" si="129"/>
        <v>PJP029496287</v>
      </c>
      <c r="G454" s="53" t="str">
        <f t="shared" si="130"/>
        <v>홍성준</v>
      </c>
      <c r="H454" s="53" t="str">
        <f t="shared" si="131"/>
        <v>목록(Manifest)</v>
      </c>
      <c r="I454" s="62">
        <f t="shared" si="132"/>
        <v>12.06</v>
      </c>
      <c r="J454" s="53" t="str">
        <f t="shared" ref="J454:J517" si="141">AU454</f>
        <v>BRCH USA_JAVIS</v>
      </c>
      <c r="K454" s="55">
        <f t="shared" si="133"/>
        <v>1</v>
      </c>
      <c r="L454" s="54">
        <f t="shared" si="134"/>
        <v>0.1</v>
      </c>
      <c r="M454" s="54">
        <f t="shared" si="135"/>
        <v>0.3</v>
      </c>
      <c r="N454" s="54">
        <f t="shared" si="136"/>
        <v>0.3</v>
      </c>
      <c r="O454" s="54">
        <f t="shared" ref="O454:O517" si="142">CEILING(L454,0.5)</f>
        <v>0.5</v>
      </c>
      <c r="P454" s="55" t="str">
        <f t="shared" ref="P454:P517" si="143">AY454</f>
        <v>516284381336</v>
      </c>
      <c r="Q454" s="70">
        <f t="shared" ref="Q454:Q517" si="144">6510+(O454-0.5)/0.5*1010</f>
        <v>6510</v>
      </c>
      <c r="R454" s="58">
        <v>0</v>
      </c>
      <c r="S454" s="57">
        <f t="shared" si="138"/>
        <v>0</v>
      </c>
      <c r="T454" s="58">
        <v>0</v>
      </c>
      <c r="U454" s="58">
        <f>(IF(VLOOKUP(VLOOKUP(AN454,MAPPING!$B$16:$D$21,2,1),MAPPING!$C$16:$E$21,2,0)=7000,0,VLOOKUP(VLOOKUP(AN454,MAPPING!$B$16:$D$21,2,1),MAPPING!$C$16:$E$21,2,0)))</f>
        <v>0</v>
      </c>
      <c r="V454" s="58">
        <f>(K454*VLOOKUP(N454/K454,MAPPING!$B$23:$D$30,3,10))</f>
        <v>0</v>
      </c>
      <c r="W454" s="58">
        <f t="shared" ref="W454:W517" si="145">IF(_xlfn.CEILING.MATH(N454-30,1)&lt;0,0,_xlfn.CEILING.MATH(N454-30,1))*400</f>
        <v>0</v>
      </c>
      <c r="X454" s="58">
        <f t="shared" ref="X454:X517" si="146">SUM(P454:V454)</f>
        <v>6510</v>
      </c>
      <c r="Y454" s="116">
        <f>ROUND(SUM(Q454:W454)/INVOICE!$I$5,2)</f>
        <v>4.67</v>
      </c>
      <c r="AA454" s="38" t="s">
        <v>4472</v>
      </c>
      <c r="AB454" s="38" t="s">
        <v>93</v>
      </c>
      <c r="AC454" s="38" t="s">
        <v>4473</v>
      </c>
      <c r="AD454" s="38" t="s">
        <v>4586</v>
      </c>
      <c r="AE454" s="38" t="s">
        <v>4587</v>
      </c>
      <c r="AF454" s="38" t="s">
        <v>4588</v>
      </c>
      <c r="AG454" s="38" t="s">
        <v>4589</v>
      </c>
      <c r="AH454" s="38" t="s">
        <v>61</v>
      </c>
      <c r="AI454" s="38">
        <v>1</v>
      </c>
      <c r="AJ454" s="38">
        <v>0.1</v>
      </c>
      <c r="AK454" s="38">
        <v>0.3</v>
      </c>
      <c r="AL454" s="38">
        <v>0.3</v>
      </c>
      <c r="AM454" s="38" t="s">
        <v>204</v>
      </c>
      <c r="AN454" s="38">
        <v>12.06</v>
      </c>
      <c r="AO454" s="38" t="s">
        <v>62</v>
      </c>
      <c r="AP454" s="38" t="s">
        <v>62</v>
      </c>
      <c r="AQ454" s="38" t="s">
        <v>62</v>
      </c>
      <c r="AR454" s="38" t="s">
        <v>62</v>
      </c>
      <c r="AS454" s="38" t="s">
        <v>62</v>
      </c>
      <c r="AT454" s="38" t="s">
        <v>1973</v>
      </c>
      <c r="AU454" s="38" t="s">
        <v>2604</v>
      </c>
      <c r="AV454" s="38" t="s">
        <v>2052</v>
      </c>
      <c r="AW454" s="38" t="s">
        <v>61</v>
      </c>
      <c r="AX454" s="38" t="s">
        <v>63</v>
      </c>
      <c r="AY454" s="39" t="s">
        <v>4590</v>
      </c>
      <c r="AZ454" s="38" t="s">
        <v>4591</v>
      </c>
      <c r="BA454" s="39" t="s">
        <v>4591</v>
      </c>
      <c r="BB454" s="38" t="s">
        <v>196</v>
      </c>
      <c r="BC454" s="38" t="s">
        <v>197</v>
      </c>
      <c r="BD454" s="38" t="s">
        <v>94</v>
      </c>
      <c r="BE454" s="38" t="s">
        <v>1978</v>
      </c>
      <c r="BF454" s="38" t="s">
        <v>64</v>
      </c>
      <c r="BG454" s="38" t="s">
        <v>61</v>
      </c>
      <c r="BH454" s="38" t="s">
        <v>648</v>
      </c>
    </row>
    <row r="455" spans="2:60" x14ac:dyDescent="0.3">
      <c r="B455" s="55">
        <f t="shared" si="139"/>
        <v>451</v>
      </c>
      <c r="C455" s="55" t="str">
        <f t="shared" si="140"/>
        <v>NRT</v>
      </c>
      <c r="D455" s="55" t="str">
        <f t="shared" si="137"/>
        <v>2025-09-13</v>
      </c>
      <c r="E455" s="55" t="str">
        <f t="shared" si="128"/>
        <v>82020038126</v>
      </c>
      <c r="F455" s="55" t="str">
        <f t="shared" si="129"/>
        <v>PJP029496405</v>
      </c>
      <c r="G455" s="53" t="str">
        <f t="shared" si="130"/>
        <v>정재호</v>
      </c>
      <c r="H455" s="53" t="str">
        <f t="shared" si="131"/>
        <v>목록(Manifest)</v>
      </c>
      <c r="I455" s="62">
        <f t="shared" si="132"/>
        <v>6.7</v>
      </c>
      <c r="J455" s="53" t="str">
        <f t="shared" si="141"/>
        <v>BRCH USA_JAVIS</v>
      </c>
      <c r="K455" s="55">
        <f t="shared" si="133"/>
        <v>1</v>
      </c>
      <c r="L455" s="54">
        <f t="shared" si="134"/>
        <v>0.15</v>
      </c>
      <c r="M455" s="54">
        <f t="shared" si="135"/>
        <v>0.7</v>
      </c>
      <c r="N455" s="54">
        <f t="shared" si="136"/>
        <v>0.7</v>
      </c>
      <c r="O455" s="54">
        <f t="shared" si="142"/>
        <v>0.5</v>
      </c>
      <c r="P455" s="55" t="str">
        <f t="shared" si="143"/>
        <v>516284382515</v>
      </c>
      <c r="Q455" s="70">
        <f t="shared" si="144"/>
        <v>6510</v>
      </c>
      <c r="R455" s="58">
        <v>0</v>
      </c>
      <c r="S455" s="57">
        <f t="shared" si="138"/>
        <v>0</v>
      </c>
      <c r="T455" s="58">
        <v>0</v>
      </c>
      <c r="U455" s="58">
        <f>(IF(VLOOKUP(VLOOKUP(AN455,MAPPING!$B$16:$D$21,2,1),MAPPING!$C$16:$E$21,2,0)=7000,0,VLOOKUP(VLOOKUP(AN455,MAPPING!$B$16:$D$21,2,1),MAPPING!$C$16:$E$21,2,0)))</f>
        <v>0</v>
      </c>
      <c r="V455" s="58">
        <f>(K455*VLOOKUP(N455/K455,MAPPING!$B$23:$D$30,3,10))</f>
        <v>0</v>
      </c>
      <c r="W455" s="58">
        <f t="shared" si="145"/>
        <v>0</v>
      </c>
      <c r="X455" s="58">
        <f t="shared" si="146"/>
        <v>6510</v>
      </c>
      <c r="Y455" s="116">
        <f>ROUND(SUM(Q455:W455)/INVOICE!$I$5,2)</f>
        <v>4.67</v>
      </c>
      <c r="AA455" s="38" t="s">
        <v>4472</v>
      </c>
      <c r="AB455" s="38" t="s">
        <v>93</v>
      </c>
      <c r="AC455" s="38" t="s">
        <v>4473</v>
      </c>
      <c r="AD455" s="38" t="s">
        <v>4592</v>
      </c>
      <c r="AE455" s="38" t="s">
        <v>2795</v>
      </c>
      <c r="AF455" s="38" t="s">
        <v>2796</v>
      </c>
      <c r="AG455" s="38" t="s">
        <v>2797</v>
      </c>
      <c r="AH455" s="38" t="s">
        <v>61</v>
      </c>
      <c r="AI455" s="38">
        <v>1</v>
      </c>
      <c r="AJ455" s="38">
        <v>0.15</v>
      </c>
      <c r="AK455" s="38">
        <v>0.7</v>
      </c>
      <c r="AL455" s="38">
        <v>0.7</v>
      </c>
      <c r="AM455" s="38" t="s">
        <v>204</v>
      </c>
      <c r="AN455" s="38">
        <v>6.7</v>
      </c>
      <c r="AO455" s="38" t="s">
        <v>62</v>
      </c>
      <c r="AP455" s="38" t="s">
        <v>62</v>
      </c>
      <c r="AQ455" s="38" t="s">
        <v>62</v>
      </c>
      <c r="AR455" s="38" t="s">
        <v>62</v>
      </c>
      <c r="AS455" s="38" t="s">
        <v>62</v>
      </c>
      <c r="AT455" s="38" t="s">
        <v>1973</v>
      </c>
      <c r="AU455" s="38" t="s">
        <v>2604</v>
      </c>
      <c r="AV455" s="38" t="s">
        <v>4593</v>
      </c>
      <c r="AW455" s="38" t="s">
        <v>61</v>
      </c>
      <c r="AX455" s="38" t="s">
        <v>63</v>
      </c>
      <c r="AY455" s="39" t="s">
        <v>4594</v>
      </c>
      <c r="AZ455" s="38" t="s">
        <v>4595</v>
      </c>
      <c r="BA455" s="39" t="s">
        <v>4595</v>
      </c>
      <c r="BB455" s="38" t="s">
        <v>196</v>
      </c>
      <c r="BC455" s="38" t="s">
        <v>197</v>
      </c>
      <c r="BD455" s="38" t="s">
        <v>94</v>
      </c>
      <c r="BE455" s="38" t="s">
        <v>1978</v>
      </c>
      <c r="BF455" s="38" t="s">
        <v>64</v>
      </c>
      <c r="BG455" s="38" t="s">
        <v>61</v>
      </c>
      <c r="BH455" s="38" t="s">
        <v>648</v>
      </c>
    </row>
    <row r="456" spans="2:60" x14ac:dyDescent="0.3">
      <c r="B456" s="55">
        <f t="shared" si="139"/>
        <v>452</v>
      </c>
      <c r="C456" s="55" t="str">
        <f t="shared" si="140"/>
        <v>NRT</v>
      </c>
      <c r="D456" s="55" t="str">
        <f t="shared" si="137"/>
        <v>2025-09-13</v>
      </c>
      <c r="E456" s="55" t="str">
        <f t="shared" si="128"/>
        <v>82020038126</v>
      </c>
      <c r="F456" s="55" t="str">
        <f t="shared" si="129"/>
        <v>PJP029496306</v>
      </c>
      <c r="G456" s="53" t="str">
        <f t="shared" si="130"/>
        <v>김채령</v>
      </c>
      <c r="H456" s="53" t="str">
        <f t="shared" si="131"/>
        <v>목록(Manifest)</v>
      </c>
      <c r="I456" s="62">
        <f t="shared" si="132"/>
        <v>111.54</v>
      </c>
      <c r="J456" s="53" t="str">
        <f t="shared" si="141"/>
        <v>BRCH USA_JAVIS</v>
      </c>
      <c r="K456" s="55">
        <f t="shared" si="133"/>
        <v>1</v>
      </c>
      <c r="L456" s="54">
        <f t="shared" si="134"/>
        <v>0.95</v>
      </c>
      <c r="M456" s="54">
        <f t="shared" si="135"/>
        <v>0.6</v>
      </c>
      <c r="N456" s="54">
        <f t="shared" si="136"/>
        <v>1</v>
      </c>
      <c r="O456" s="54">
        <f t="shared" si="142"/>
        <v>1</v>
      </c>
      <c r="P456" s="55" t="str">
        <f t="shared" si="143"/>
        <v>516284381524</v>
      </c>
      <c r="Q456" s="70">
        <f t="shared" si="144"/>
        <v>7520</v>
      </c>
      <c r="R456" s="58">
        <v>0</v>
      </c>
      <c r="S456" s="57">
        <f t="shared" si="138"/>
        <v>0</v>
      </c>
      <c r="T456" s="58">
        <v>0</v>
      </c>
      <c r="U456" s="58">
        <f>(IF(VLOOKUP(VLOOKUP(AN456,MAPPING!$B$16:$D$21,2,1),MAPPING!$C$16:$E$21,2,0)=7000,0,VLOOKUP(VLOOKUP(AN456,MAPPING!$B$16:$D$21,2,1),MAPPING!$C$16:$E$21,2,0)))</f>
        <v>0</v>
      </c>
      <c r="V456" s="58">
        <f>(K456*VLOOKUP(N456/K456,MAPPING!$B$23:$D$30,3,10))</f>
        <v>0</v>
      </c>
      <c r="W456" s="58">
        <f t="shared" si="145"/>
        <v>0</v>
      </c>
      <c r="X456" s="58">
        <f t="shared" si="146"/>
        <v>7520</v>
      </c>
      <c r="Y456" s="116">
        <f>ROUND(SUM(Q456:W456)/INVOICE!$I$5,2)</f>
        <v>5.39</v>
      </c>
      <c r="AA456" s="38" t="s">
        <v>4472</v>
      </c>
      <c r="AB456" s="38" t="s">
        <v>93</v>
      </c>
      <c r="AC456" s="38" t="s">
        <v>4473</v>
      </c>
      <c r="AD456" s="38" t="s">
        <v>4596</v>
      </c>
      <c r="AE456" s="38" t="s">
        <v>4597</v>
      </c>
      <c r="AF456" s="38" t="s">
        <v>4598</v>
      </c>
      <c r="AG456" s="38" t="s">
        <v>4599</v>
      </c>
      <c r="AH456" s="38" t="s">
        <v>61</v>
      </c>
      <c r="AI456" s="38">
        <v>1</v>
      </c>
      <c r="AJ456" s="38">
        <v>0.95</v>
      </c>
      <c r="AK456" s="38">
        <v>0.6</v>
      </c>
      <c r="AL456" s="38">
        <v>1</v>
      </c>
      <c r="AM456" s="38" t="s">
        <v>204</v>
      </c>
      <c r="AN456" s="38">
        <v>111.54</v>
      </c>
      <c r="AO456" s="38" t="s">
        <v>62</v>
      </c>
      <c r="AP456" s="38" t="s">
        <v>62</v>
      </c>
      <c r="AQ456" s="38" t="s">
        <v>62</v>
      </c>
      <c r="AR456" s="38" t="s">
        <v>62</v>
      </c>
      <c r="AS456" s="38" t="s">
        <v>62</v>
      </c>
      <c r="AT456" s="38" t="s">
        <v>1973</v>
      </c>
      <c r="AU456" s="38" t="s">
        <v>2604</v>
      </c>
      <c r="AV456" s="38" t="s">
        <v>4600</v>
      </c>
      <c r="AW456" s="38" t="s">
        <v>61</v>
      </c>
      <c r="AX456" s="38" t="s">
        <v>63</v>
      </c>
      <c r="AY456" s="39" t="s">
        <v>4601</v>
      </c>
      <c r="AZ456" s="38" t="s">
        <v>4602</v>
      </c>
      <c r="BA456" s="39" t="s">
        <v>4602</v>
      </c>
      <c r="BB456" s="38" t="s">
        <v>196</v>
      </c>
      <c r="BC456" s="38" t="s">
        <v>197</v>
      </c>
      <c r="BD456" s="38" t="s">
        <v>94</v>
      </c>
      <c r="BE456" s="38" t="s">
        <v>1978</v>
      </c>
      <c r="BF456" s="38" t="s">
        <v>64</v>
      </c>
      <c r="BG456" s="38" t="s">
        <v>61</v>
      </c>
      <c r="BH456" s="38" t="s">
        <v>648</v>
      </c>
    </row>
    <row r="457" spans="2:60" x14ac:dyDescent="0.3">
      <c r="B457" s="55">
        <f t="shared" si="139"/>
        <v>453</v>
      </c>
      <c r="C457" s="55" t="str">
        <f t="shared" si="140"/>
        <v>NRT</v>
      </c>
      <c r="D457" s="55" t="str">
        <f t="shared" si="137"/>
        <v>2025-09-13</v>
      </c>
      <c r="E457" s="55" t="str">
        <f t="shared" si="128"/>
        <v>82020038126</v>
      </c>
      <c r="F457" s="55" t="str">
        <f t="shared" si="129"/>
        <v>PJP029496155</v>
      </c>
      <c r="G457" s="53" t="str">
        <f t="shared" si="130"/>
        <v>박재철</v>
      </c>
      <c r="H457" s="53" t="str">
        <f t="shared" si="131"/>
        <v>목록(Manifest)</v>
      </c>
      <c r="I457" s="62">
        <f t="shared" si="132"/>
        <v>97.92</v>
      </c>
      <c r="J457" s="53" t="str">
        <f t="shared" si="141"/>
        <v>BRCH USA_JAVIS</v>
      </c>
      <c r="K457" s="55">
        <f t="shared" si="133"/>
        <v>1</v>
      </c>
      <c r="L457" s="54">
        <f t="shared" si="134"/>
        <v>1.6</v>
      </c>
      <c r="M457" s="54">
        <f t="shared" si="135"/>
        <v>1.2</v>
      </c>
      <c r="N457" s="54">
        <f t="shared" si="136"/>
        <v>1.6</v>
      </c>
      <c r="O457" s="54">
        <f t="shared" si="142"/>
        <v>2</v>
      </c>
      <c r="P457" s="55" t="str">
        <f t="shared" si="143"/>
        <v>516284380010</v>
      </c>
      <c r="Q457" s="70">
        <f t="shared" si="144"/>
        <v>9540</v>
      </c>
      <c r="R457" s="58">
        <v>0</v>
      </c>
      <c r="S457" s="57">
        <f t="shared" si="138"/>
        <v>0</v>
      </c>
      <c r="T457" s="58">
        <v>0</v>
      </c>
      <c r="U457" s="58">
        <f>(IF(VLOOKUP(VLOOKUP(AN457,MAPPING!$B$16:$D$21,2,1),MAPPING!$C$16:$E$21,2,0)=7000,0,VLOOKUP(VLOOKUP(AN457,MAPPING!$B$16:$D$21,2,1),MAPPING!$C$16:$E$21,2,0)))</f>
        <v>0</v>
      </c>
      <c r="V457" s="58">
        <f>(K457*VLOOKUP(N457/K457,MAPPING!$B$23:$D$30,3,10))</f>
        <v>0</v>
      </c>
      <c r="W457" s="58">
        <f t="shared" si="145"/>
        <v>0</v>
      </c>
      <c r="X457" s="58">
        <f t="shared" si="146"/>
        <v>9540</v>
      </c>
      <c r="Y457" s="116">
        <f>ROUND(SUM(Q457:W457)/INVOICE!$I$5,2)</f>
        <v>6.84</v>
      </c>
      <c r="AA457" s="38" t="s">
        <v>4472</v>
      </c>
      <c r="AB457" s="38" t="s">
        <v>93</v>
      </c>
      <c r="AC457" s="38" t="s">
        <v>4473</v>
      </c>
      <c r="AD457" s="38" t="s">
        <v>4603</v>
      </c>
      <c r="AE457" s="38" t="s">
        <v>2132</v>
      </c>
      <c r="AF457" s="38" t="s">
        <v>2133</v>
      </c>
      <c r="AG457" s="38" t="s">
        <v>2134</v>
      </c>
      <c r="AH457" s="38" t="s">
        <v>61</v>
      </c>
      <c r="AI457" s="38">
        <v>1</v>
      </c>
      <c r="AJ457" s="38">
        <v>1.6</v>
      </c>
      <c r="AK457" s="38">
        <v>1.2</v>
      </c>
      <c r="AL457" s="38">
        <v>1.6</v>
      </c>
      <c r="AM457" s="38" t="s">
        <v>204</v>
      </c>
      <c r="AN457" s="38">
        <v>97.92</v>
      </c>
      <c r="AO457" s="38" t="s">
        <v>62</v>
      </c>
      <c r="AP457" s="38" t="s">
        <v>62</v>
      </c>
      <c r="AQ457" s="38" t="s">
        <v>62</v>
      </c>
      <c r="AR457" s="38" t="s">
        <v>62</v>
      </c>
      <c r="AS457" s="38" t="s">
        <v>62</v>
      </c>
      <c r="AT457" s="38" t="s">
        <v>1973</v>
      </c>
      <c r="AU457" s="38" t="s">
        <v>2604</v>
      </c>
      <c r="AV457" s="38" t="s">
        <v>2002</v>
      </c>
      <c r="AW457" s="38" t="s">
        <v>61</v>
      </c>
      <c r="AX457" s="38" t="s">
        <v>63</v>
      </c>
      <c r="AY457" s="39" t="s">
        <v>4604</v>
      </c>
      <c r="AZ457" s="38" t="s">
        <v>4605</v>
      </c>
      <c r="BA457" s="39" t="s">
        <v>4605</v>
      </c>
      <c r="BB457" s="38" t="s">
        <v>196</v>
      </c>
      <c r="BC457" s="38" t="s">
        <v>197</v>
      </c>
      <c r="BD457" s="38" t="s">
        <v>94</v>
      </c>
      <c r="BE457" s="38" t="s">
        <v>1978</v>
      </c>
      <c r="BF457" s="38" t="s">
        <v>64</v>
      </c>
      <c r="BG457" s="38" t="s">
        <v>61</v>
      </c>
      <c r="BH457" s="38" t="s">
        <v>648</v>
      </c>
    </row>
    <row r="458" spans="2:60" x14ac:dyDescent="0.3">
      <c r="B458" s="55">
        <f t="shared" si="139"/>
        <v>454</v>
      </c>
      <c r="C458" s="55" t="str">
        <f t="shared" si="140"/>
        <v>NRT</v>
      </c>
      <c r="D458" s="55" t="str">
        <f t="shared" si="137"/>
        <v>2025-09-13</v>
      </c>
      <c r="E458" s="55" t="str">
        <f t="shared" si="128"/>
        <v>82020038126</v>
      </c>
      <c r="F458" s="55" t="str">
        <f t="shared" si="129"/>
        <v>PJP029496455</v>
      </c>
      <c r="G458" s="53" t="str">
        <f t="shared" si="130"/>
        <v>정재석</v>
      </c>
      <c r="H458" s="53" t="str">
        <f t="shared" si="131"/>
        <v>목록(Manifest)</v>
      </c>
      <c r="I458" s="62">
        <f t="shared" si="132"/>
        <v>39.83</v>
      </c>
      <c r="J458" s="53" t="str">
        <f t="shared" si="141"/>
        <v>BRCH USA_JAVIS</v>
      </c>
      <c r="K458" s="55">
        <f t="shared" si="133"/>
        <v>1</v>
      </c>
      <c r="L458" s="54">
        <f t="shared" si="134"/>
        <v>0.1</v>
      </c>
      <c r="M458" s="54">
        <f t="shared" si="135"/>
        <v>0.2</v>
      </c>
      <c r="N458" s="54">
        <f t="shared" si="136"/>
        <v>0.2</v>
      </c>
      <c r="O458" s="54">
        <f t="shared" si="142"/>
        <v>0.5</v>
      </c>
      <c r="P458" s="55" t="str">
        <f t="shared" si="143"/>
        <v>516284383016</v>
      </c>
      <c r="Q458" s="70">
        <f t="shared" si="144"/>
        <v>6510</v>
      </c>
      <c r="R458" s="58">
        <v>0</v>
      </c>
      <c r="S458" s="57">
        <f t="shared" si="138"/>
        <v>0</v>
      </c>
      <c r="T458" s="58">
        <v>0</v>
      </c>
      <c r="U458" s="58">
        <f>(IF(VLOOKUP(VLOOKUP(AN458,MAPPING!$B$16:$D$21,2,1),MAPPING!$C$16:$E$21,2,0)=7000,0,VLOOKUP(VLOOKUP(AN458,MAPPING!$B$16:$D$21,2,1),MAPPING!$C$16:$E$21,2,0)))</f>
        <v>0</v>
      </c>
      <c r="V458" s="58">
        <f>(K458*VLOOKUP(N458/K458,MAPPING!$B$23:$D$30,3,10))</f>
        <v>0</v>
      </c>
      <c r="W458" s="58">
        <f t="shared" si="145"/>
        <v>0</v>
      </c>
      <c r="X458" s="58">
        <f t="shared" si="146"/>
        <v>6510</v>
      </c>
      <c r="Y458" s="116">
        <f>ROUND(SUM(Q458:W458)/INVOICE!$I$5,2)</f>
        <v>4.67</v>
      </c>
      <c r="AA458" s="38" t="s">
        <v>4472</v>
      </c>
      <c r="AB458" s="38" t="s">
        <v>93</v>
      </c>
      <c r="AC458" s="38" t="s">
        <v>4473</v>
      </c>
      <c r="AD458" s="38" t="s">
        <v>4606</v>
      </c>
      <c r="AE458" s="38" t="s">
        <v>2006</v>
      </c>
      <c r="AF458" s="38" t="s">
        <v>2007</v>
      </c>
      <c r="AG458" s="38" t="s">
        <v>258</v>
      </c>
      <c r="AH458" s="38" t="s">
        <v>61</v>
      </c>
      <c r="AI458" s="38">
        <v>1</v>
      </c>
      <c r="AJ458" s="38">
        <v>0.1</v>
      </c>
      <c r="AK458" s="38">
        <v>0.2</v>
      </c>
      <c r="AL458" s="38">
        <v>0.2</v>
      </c>
      <c r="AM458" s="38" t="s">
        <v>204</v>
      </c>
      <c r="AN458" s="38">
        <v>39.83</v>
      </c>
      <c r="AO458" s="38" t="s">
        <v>62</v>
      </c>
      <c r="AP458" s="38" t="s">
        <v>62</v>
      </c>
      <c r="AQ458" s="38" t="s">
        <v>62</v>
      </c>
      <c r="AR458" s="38" t="s">
        <v>62</v>
      </c>
      <c r="AS458" s="38" t="s">
        <v>62</v>
      </c>
      <c r="AT458" s="38" t="s">
        <v>1973</v>
      </c>
      <c r="AU458" s="38" t="s">
        <v>2604</v>
      </c>
      <c r="AV458" s="38" t="s">
        <v>2002</v>
      </c>
      <c r="AW458" s="38" t="s">
        <v>61</v>
      </c>
      <c r="AX458" s="38" t="s">
        <v>63</v>
      </c>
      <c r="AY458" s="39" t="s">
        <v>4607</v>
      </c>
      <c r="AZ458" s="38" t="s">
        <v>4608</v>
      </c>
      <c r="BA458" s="39" t="s">
        <v>4608</v>
      </c>
      <c r="BB458" s="38" t="s">
        <v>196</v>
      </c>
      <c r="BC458" s="38" t="s">
        <v>197</v>
      </c>
      <c r="BD458" s="38" t="s">
        <v>94</v>
      </c>
      <c r="BE458" s="38" t="s">
        <v>1978</v>
      </c>
      <c r="BF458" s="38" t="s">
        <v>64</v>
      </c>
      <c r="BG458" s="38" t="s">
        <v>61</v>
      </c>
      <c r="BH458" s="38" t="s">
        <v>648</v>
      </c>
    </row>
    <row r="459" spans="2:60" x14ac:dyDescent="0.3">
      <c r="B459" s="55">
        <f t="shared" si="139"/>
        <v>455</v>
      </c>
      <c r="C459" s="55" t="str">
        <f t="shared" si="140"/>
        <v>NRT</v>
      </c>
      <c r="D459" s="55" t="str">
        <f t="shared" si="137"/>
        <v>2025-09-13</v>
      </c>
      <c r="E459" s="55" t="str">
        <f t="shared" si="128"/>
        <v>82020038126</v>
      </c>
      <c r="F459" s="55" t="str">
        <f t="shared" si="129"/>
        <v>PJP029496397</v>
      </c>
      <c r="G459" s="53" t="str">
        <f t="shared" si="130"/>
        <v>티케이스포츠</v>
      </c>
      <c r="H459" s="53" t="str">
        <f t="shared" si="131"/>
        <v>일반(목록배제,Normal-Manifest Exception)</v>
      </c>
      <c r="I459" s="62">
        <f t="shared" si="132"/>
        <v>140.03</v>
      </c>
      <c r="J459" s="53" t="str">
        <f t="shared" si="141"/>
        <v>BRCH USA_JAVIS</v>
      </c>
      <c r="K459" s="55">
        <f t="shared" si="133"/>
        <v>1</v>
      </c>
      <c r="L459" s="54">
        <f t="shared" si="134"/>
        <v>1.05</v>
      </c>
      <c r="M459" s="54">
        <f t="shared" si="135"/>
        <v>2.5</v>
      </c>
      <c r="N459" s="54">
        <f t="shared" si="136"/>
        <v>2.5</v>
      </c>
      <c r="O459" s="54">
        <f t="shared" si="142"/>
        <v>1.5</v>
      </c>
      <c r="P459" s="55" t="str">
        <f t="shared" si="143"/>
        <v>516284382434</v>
      </c>
      <c r="Q459" s="70">
        <f t="shared" si="144"/>
        <v>8530</v>
      </c>
      <c r="R459" s="58">
        <v>0</v>
      </c>
      <c r="S459" s="57">
        <f t="shared" si="138"/>
        <v>0</v>
      </c>
      <c r="T459" s="58">
        <v>0</v>
      </c>
      <c r="U459" s="58">
        <f>(IF(VLOOKUP(VLOOKUP(AN459,MAPPING!$B$16:$D$21,2,1),MAPPING!$C$16:$E$21,2,0)=7000,0,VLOOKUP(VLOOKUP(AN459,MAPPING!$B$16:$D$21,2,1),MAPPING!$C$16:$E$21,2,0)))</f>
        <v>0</v>
      </c>
      <c r="V459" s="58">
        <f>(K459*VLOOKUP(N459/K459,MAPPING!$B$23:$D$30,3,10))</f>
        <v>500</v>
      </c>
      <c r="W459" s="58">
        <f t="shared" si="145"/>
        <v>0</v>
      </c>
      <c r="X459" s="58">
        <f t="shared" si="146"/>
        <v>9030</v>
      </c>
      <c r="Y459" s="116">
        <f>ROUND(SUM(Q459:W459)/INVOICE!$I$5,2)</f>
        <v>6.48</v>
      </c>
      <c r="AA459" s="38" t="s">
        <v>4472</v>
      </c>
      <c r="AB459" s="38" t="s">
        <v>93</v>
      </c>
      <c r="AC459" s="38" t="s">
        <v>4473</v>
      </c>
      <c r="AD459" s="38" t="s">
        <v>4609</v>
      </c>
      <c r="AE459" s="38" t="s">
        <v>4610</v>
      </c>
      <c r="AF459" s="38" t="s">
        <v>4611</v>
      </c>
      <c r="AG459" s="38" t="s">
        <v>4612</v>
      </c>
      <c r="AH459" s="38" t="s">
        <v>156</v>
      </c>
      <c r="AI459" s="38">
        <v>1</v>
      </c>
      <c r="AJ459" s="38">
        <v>1.05</v>
      </c>
      <c r="AK459" s="38">
        <v>2.5</v>
      </c>
      <c r="AL459" s="38">
        <v>2.5</v>
      </c>
      <c r="AM459" s="38" t="s">
        <v>66</v>
      </c>
      <c r="AN459" s="38">
        <v>140.03</v>
      </c>
      <c r="AO459" s="38" t="s">
        <v>62</v>
      </c>
      <c r="AP459" s="38" t="s">
        <v>62</v>
      </c>
      <c r="AQ459" s="38" t="s">
        <v>62</v>
      </c>
      <c r="AR459" s="38" t="s">
        <v>62</v>
      </c>
      <c r="AS459" s="38" t="s">
        <v>62</v>
      </c>
      <c r="AT459" s="38" t="s">
        <v>1973</v>
      </c>
      <c r="AU459" s="38" t="s">
        <v>2604</v>
      </c>
      <c r="AV459" s="38" t="s">
        <v>2002</v>
      </c>
      <c r="AW459" s="38" t="s">
        <v>61</v>
      </c>
      <c r="AX459" s="38" t="s">
        <v>63</v>
      </c>
      <c r="AY459" s="39" t="s">
        <v>4613</v>
      </c>
      <c r="AZ459" s="38" t="s">
        <v>4614</v>
      </c>
      <c r="BA459" s="39" t="s">
        <v>4614</v>
      </c>
      <c r="BB459" s="38" t="s">
        <v>196</v>
      </c>
      <c r="BC459" s="38" t="s">
        <v>197</v>
      </c>
      <c r="BD459" s="38" t="s">
        <v>94</v>
      </c>
      <c r="BE459" s="38" t="s">
        <v>1978</v>
      </c>
      <c r="BF459" s="38" t="s">
        <v>64</v>
      </c>
      <c r="BG459" s="38" t="s">
        <v>61</v>
      </c>
      <c r="BH459" s="38" t="s">
        <v>648</v>
      </c>
    </row>
    <row r="460" spans="2:60" x14ac:dyDescent="0.3">
      <c r="B460" s="55">
        <f t="shared" si="139"/>
        <v>456</v>
      </c>
      <c r="C460" s="55" t="str">
        <f t="shared" si="140"/>
        <v>NRT</v>
      </c>
      <c r="D460" s="55" t="str">
        <f t="shared" si="137"/>
        <v>2025-09-13</v>
      </c>
      <c r="E460" s="55" t="str">
        <f t="shared" si="128"/>
        <v>82020038126</v>
      </c>
      <c r="F460" s="55" t="str">
        <f t="shared" si="129"/>
        <v>PJP022700883</v>
      </c>
      <c r="G460" s="53" t="str">
        <f t="shared" si="130"/>
        <v>박경락</v>
      </c>
      <c r="H460" s="53" t="str">
        <f t="shared" si="131"/>
        <v>간이(Simple)</v>
      </c>
      <c r="I460" s="62">
        <f t="shared" si="132"/>
        <v>703.5</v>
      </c>
      <c r="J460" s="53" t="str">
        <f t="shared" si="141"/>
        <v>WUS CORPORATION (BRCH USA)</v>
      </c>
      <c r="K460" s="55">
        <f t="shared" si="133"/>
        <v>1</v>
      </c>
      <c r="L460" s="54">
        <f t="shared" si="134"/>
        <v>3.05</v>
      </c>
      <c r="M460" s="54">
        <f t="shared" si="135"/>
        <v>3.4</v>
      </c>
      <c r="N460" s="54">
        <f t="shared" si="136"/>
        <v>3.4</v>
      </c>
      <c r="O460" s="54">
        <f t="shared" si="142"/>
        <v>3.5</v>
      </c>
      <c r="P460" s="55" t="str">
        <f t="shared" si="143"/>
        <v>516272837975</v>
      </c>
      <c r="Q460" s="70">
        <f t="shared" si="144"/>
        <v>12570</v>
      </c>
      <c r="R460" s="58">
        <v>0</v>
      </c>
      <c r="S460" s="57">
        <f t="shared" si="138"/>
        <v>0</v>
      </c>
      <c r="T460" s="58">
        <v>0</v>
      </c>
      <c r="U460" s="58">
        <f>(IF(VLOOKUP(VLOOKUP(AN460,MAPPING!$B$16:$D$21,2,1),MAPPING!$C$16:$E$21,2,0)=7000,0,VLOOKUP(VLOOKUP(AN460,MAPPING!$B$16:$D$21,2,1),MAPPING!$C$16:$E$21,2,0)))</f>
        <v>0</v>
      </c>
      <c r="V460" s="58">
        <f>(K460*VLOOKUP(N460/K460,MAPPING!$B$23:$D$30,3,10))</f>
        <v>500</v>
      </c>
      <c r="W460" s="58">
        <f t="shared" si="145"/>
        <v>0</v>
      </c>
      <c r="X460" s="58">
        <f t="shared" si="146"/>
        <v>13070</v>
      </c>
      <c r="Y460" s="116">
        <f>ROUND(SUM(Q460:W460)/INVOICE!$I$5,2)</f>
        <v>9.3800000000000008</v>
      </c>
      <c r="AA460" s="38" t="s">
        <v>4472</v>
      </c>
      <c r="AB460" s="38" t="s">
        <v>93</v>
      </c>
      <c r="AC460" s="38" t="s">
        <v>4473</v>
      </c>
      <c r="AD460" s="38" t="s">
        <v>4615</v>
      </c>
      <c r="AE460" s="38" t="s">
        <v>4616</v>
      </c>
      <c r="AF460" s="38" t="s">
        <v>4617</v>
      </c>
      <c r="AG460" s="38" t="s">
        <v>4618</v>
      </c>
      <c r="AH460" s="38" t="s">
        <v>61</v>
      </c>
      <c r="AI460" s="38">
        <v>1</v>
      </c>
      <c r="AJ460" s="38">
        <v>3.05</v>
      </c>
      <c r="AK460" s="38">
        <v>3.4</v>
      </c>
      <c r="AL460" s="38">
        <v>3.4</v>
      </c>
      <c r="AM460" s="38" t="s">
        <v>65</v>
      </c>
      <c r="AN460" s="38">
        <v>703.5</v>
      </c>
      <c r="AO460" s="38" t="s">
        <v>62</v>
      </c>
      <c r="AP460" s="38" t="s">
        <v>62</v>
      </c>
      <c r="AQ460" s="38" t="s">
        <v>62</v>
      </c>
      <c r="AR460" s="38" t="s">
        <v>62</v>
      </c>
      <c r="AS460" s="38" t="s">
        <v>62</v>
      </c>
      <c r="AT460" s="38" t="s">
        <v>2212</v>
      </c>
      <c r="AU460" s="38" t="s">
        <v>2591</v>
      </c>
      <c r="AV460" s="38" t="s">
        <v>2213</v>
      </c>
      <c r="AW460" s="38" t="s">
        <v>61</v>
      </c>
      <c r="AX460" s="38" t="s">
        <v>63</v>
      </c>
      <c r="AY460" s="39" t="s">
        <v>4619</v>
      </c>
      <c r="AZ460" s="38" t="s">
        <v>4620</v>
      </c>
      <c r="BA460" s="39" t="s">
        <v>4620</v>
      </c>
      <c r="BB460" s="38" t="s">
        <v>196</v>
      </c>
      <c r="BC460" s="38" t="s">
        <v>197</v>
      </c>
      <c r="BD460" s="38" t="s">
        <v>94</v>
      </c>
      <c r="BE460" s="38" t="s">
        <v>407</v>
      </c>
      <c r="BF460" s="38" t="s">
        <v>64</v>
      </c>
      <c r="BG460" s="38" t="s">
        <v>61</v>
      </c>
      <c r="BH460" s="38" t="s">
        <v>648</v>
      </c>
    </row>
    <row r="461" spans="2:60" x14ac:dyDescent="0.3">
      <c r="B461" s="55">
        <f t="shared" si="139"/>
        <v>457</v>
      </c>
      <c r="C461" s="55" t="str">
        <f t="shared" si="140"/>
        <v>NRT</v>
      </c>
      <c r="D461" s="55" t="str">
        <f t="shared" si="137"/>
        <v>2025-09-13</v>
      </c>
      <c r="E461" s="55" t="str">
        <f t="shared" si="128"/>
        <v>82020038126</v>
      </c>
      <c r="F461" s="55" t="str">
        <f t="shared" si="129"/>
        <v>PJP022700880</v>
      </c>
      <c r="G461" s="53" t="str">
        <f t="shared" si="130"/>
        <v>김정수</v>
      </c>
      <c r="H461" s="53" t="str">
        <f t="shared" si="131"/>
        <v>간이(Simple)</v>
      </c>
      <c r="I461" s="62">
        <f t="shared" si="132"/>
        <v>199.66</v>
      </c>
      <c r="J461" s="53" t="str">
        <f t="shared" si="141"/>
        <v>WUS CORPORATION (BRCH USA)</v>
      </c>
      <c r="K461" s="55">
        <f t="shared" si="133"/>
        <v>1</v>
      </c>
      <c r="L461" s="54">
        <f t="shared" si="134"/>
        <v>4.55</v>
      </c>
      <c r="M461" s="54">
        <f t="shared" si="135"/>
        <v>22</v>
      </c>
      <c r="N461" s="54">
        <f t="shared" si="136"/>
        <v>22</v>
      </c>
      <c r="O461" s="54">
        <f t="shared" si="142"/>
        <v>5</v>
      </c>
      <c r="P461" s="55" t="str">
        <f t="shared" si="143"/>
        <v>516272837953</v>
      </c>
      <c r="Q461" s="70">
        <f t="shared" si="144"/>
        <v>15600</v>
      </c>
      <c r="R461" s="58">
        <v>0</v>
      </c>
      <c r="S461" s="57">
        <f t="shared" si="138"/>
        <v>0</v>
      </c>
      <c r="T461" s="58">
        <v>0</v>
      </c>
      <c r="U461" s="58">
        <f>(IF(VLOOKUP(VLOOKUP(AN461,MAPPING!$B$16:$D$21,2,1),MAPPING!$C$16:$E$21,2,0)=7000,0,VLOOKUP(VLOOKUP(AN461,MAPPING!$B$16:$D$21,2,1),MAPPING!$C$16:$E$21,2,0)))</f>
        <v>0</v>
      </c>
      <c r="V461" s="58">
        <f>(K461*VLOOKUP(N461/K461,MAPPING!$B$23:$D$30,3,10))</f>
        <v>11000</v>
      </c>
      <c r="W461" s="58">
        <f t="shared" si="145"/>
        <v>0</v>
      </c>
      <c r="X461" s="58">
        <f t="shared" si="146"/>
        <v>26600</v>
      </c>
      <c r="Y461" s="116">
        <f>ROUND(SUM(Q461:W461)/INVOICE!$I$5,2)</f>
        <v>19.079999999999998</v>
      </c>
      <c r="AA461" s="38" t="s">
        <v>4472</v>
      </c>
      <c r="AB461" s="38" t="s">
        <v>93</v>
      </c>
      <c r="AC461" s="38" t="s">
        <v>4473</v>
      </c>
      <c r="AD461" s="38" t="s">
        <v>4621</v>
      </c>
      <c r="AE461" s="38" t="s">
        <v>4622</v>
      </c>
      <c r="AF461" s="38" t="s">
        <v>4623</v>
      </c>
      <c r="AG461" s="38" t="s">
        <v>619</v>
      </c>
      <c r="AH461" s="38" t="s">
        <v>61</v>
      </c>
      <c r="AI461" s="38">
        <v>1</v>
      </c>
      <c r="AJ461" s="38">
        <v>4.55</v>
      </c>
      <c r="AK461" s="38">
        <v>22</v>
      </c>
      <c r="AL461" s="38">
        <v>22</v>
      </c>
      <c r="AM461" s="38" t="s">
        <v>65</v>
      </c>
      <c r="AN461" s="38">
        <v>199.66</v>
      </c>
      <c r="AO461" s="38" t="s">
        <v>62</v>
      </c>
      <c r="AP461" s="38" t="s">
        <v>62</v>
      </c>
      <c r="AQ461" s="38" t="s">
        <v>62</v>
      </c>
      <c r="AR461" s="38" t="s">
        <v>62</v>
      </c>
      <c r="AS461" s="38" t="s">
        <v>62</v>
      </c>
      <c r="AT461" s="38" t="s">
        <v>2212</v>
      </c>
      <c r="AU461" s="38" t="s">
        <v>2591</v>
      </c>
      <c r="AV461" s="38" t="s">
        <v>2213</v>
      </c>
      <c r="AW461" s="38" t="s">
        <v>61</v>
      </c>
      <c r="AX461" s="38" t="s">
        <v>63</v>
      </c>
      <c r="AY461" s="39" t="s">
        <v>4624</v>
      </c>
      <c r="AZ461" s="38" t="s">
        <v>4625</v>
      </c>
      <c r="BA461" s="39" t="s">
        <v>4625</v>
      </c>
      <c r="BB461" s="38" t="s">
        <v>196</v>
      </c>
      <c r="BC461" s="38" t="s">
        <v>197</v>
      </c>
      <c r="BD461" s="38" t="s">
        <v>94</v>
      </c>
      <c r="BE461" s="38" t="s">
        <v>407</v>
      </c>
      <c r="BF461" s="38" t="s">
        <v>64</v>
      </c>
      <c r="BG461" s="38" t="s">
        <v>61</v>
      </c>
      <c r="BH461" s="38" t="s">
        <v>648</v>
      </c>
    </row>
    <row r="462" spans="2:60" x14ac:dyDescent="0.3">
      <c r="B462" s="55">
        <f t="shared" si="139"/>
        <v>458</v>
      </c>
      <c r="C462" s="55" t="str">
        <f t="shared" si="140"/>
        <v>NRT</v>
      </c>
      <c r="D462" s="55" t="str">
        <f t="shared" si="137"/>
        <v>2025-09-13</v>
      </c>
      <c r="E462" s="55" t="str">
        <f t="shared" si="128"/>
        <v>82020038126</v>
      </c>
      <c r="F462" s="55" t="str">
        <f t="shared" si="129"/>
        <v>PJP022700879</v>
      </c>
      <c r="G462" s="53" t="str">
        <f t="shared" si="130"/>
        <v>배양한</v>
      </c>
      <c r="H462" s="53" t="str">
        <f t="shared" si="131"/>
        <v>간이(Simple)</v>
      </c>
      <c r="I462" s="62">
        <f t="shared" si="132"/>
        <v>199.66</v>
      </c>
      <c r="J462" s="53" t="str">
        <f t="shared" si="141"/>
        <v>WUS CORPORATION (BRCH USA)</v>
      </c>
      <c r="K462" s="55">
        <f t="shared" si="133"/>
        <v>1</v>
      </c>
      <c r="L462" s="54">
        <f t="shared" si="134"/>
        <v>4.55</v>
      </c>
      <c r="M462" s="54">
        <f t="shared" si="135"/>
        <v>22.2</v>
      </c>
      <c r="N462" s="54">
        <f t="shared" si="136"/>
        <v>22.5</v>
      </c>
      <c r="O462" s="54">
        <f t="shared" si="142"/>
        <v>5</v>
      </c>
      <c r="P462" s="55" t="str">
        <f t="shared" si="143"/>
        <v>516272837942</v>
      </c>
      <c r="Q462" s="70">
        <f t="shared" si="144"/>
        <v>15600</v>
      </c>
      <c r="R462" s="58">
        <v>0</v>
      </c>
      <c r="S462" s="57">
        <f t="shared" si="138"/>
        <v>0</v>
      </c>
      <c r="T462" s="58">
        <v>0</v>
      </c>
      <c r="U462" s="58">
        <f>(IF(VLOOKUP(VLOOKUP(AN462,MAPPING!$B$16:$D$21,2,1),MAPPING!$C$16:$E$21,2,0)=7000,0,VLOOKUP(VLOOKUP(AN462,MAPPING!$B$16:$D$21,2,1),MAPPING!$C$16:$E$21,2,0)))</f>
        <v>0</v>
      </c>
      <c r="V462" s="58">
        <f>(K462*VLOOKUP(N462/K462,MAPPING!$B$23:$D$30,3,10))</f>
        <v>11000</v>
      </c>
      <c r="W462" s="58">
        <f t="shared" si="145"/>
        <v>0</v>
      </c>
      <c r="X462" s="58">
        <f t="shared" si="146"/>
        <v>26600</v>
      </c>
      <c r="Y462" s="116">
        <f>ROUND(SUM(Q462:W462)/INVOICE!$I$5,2)</f>
        <v>19.079999999999998</v>
      </c>
      <c r="AA462" s="38" t="s">
        <v>4472</v>
      </c>
      <c r="AB462" s="38" t="s">
        <v>93</v>
      </c>
      <c r="AC462" s="38" t="s">
        <v>4473</v>
      </c>
      <c r="AD462" s="38" t="s">
        <v>4626</v>
      </c>
      <c r="AE462" s="38" t="s">
        <v>4627</v>
      </c>
      <c r="AF462" s="38" t="s">
        <v>4628</v>
      </c>
      <c r="AG462" s="38" t="s">
        <v>4629</v>
      </c>
      <c r="AH462" s="38" t="s">
        <v>61</v>
      </c>
      <c r="AI462" s="38">
        <v>1</v>
      </c>
      <c r="AJ462" s="38">
        <v>4.55</v>
      </c>
      <c r="AK462" s="38">
        <v>22.2</v>
      </c>
      <c r="AL462" s="38">
        <v>22.5</v>
      </c>
      <c r="AM462" s="38" t="s">
        <v>65</v>
      </c>
      <c r="AN462" s="38">
        <v>199.66</v>
      </c>
      <c r="AO462" s="38" t="s">
        <v>62</v>
      </c>
      <c r="AP462" s="38" t="s">
        <v>62</v>
      </c>
      <c r="AQ462" s="38" t="s">
        <v>62</v>
      </c>
      <c r="AR462" s="38" t="s">
        <v>62</v>
      </c>
      <c r="AS462" s="38" t="s">
        <v>62</v>
      </c>
      <c r="AT462" s="38" t="s">
        <v>2212</v>
      </c>
      <c r="AU462" s="38" t="s">
        <v>2591</v>
      </c>
      <c r="AV462" s="38" t="s">
        <v>2213</v>
      </c>
      <c r="AW462" s="38" t="s">
        <v>61</v>
      </c>
      <c r="AX462" s="38" t="s">
        <v>63</v>
      </c>
      <c r="AY462" s="39" t="s">
        <v>4630</v>
      </c>
      <c r="AZ462" s="38" t="s">
        <v>4631</v>
      </c>
      <c r="BA462" s="39" t="s">
        <v>4631</v>
      </c>
      <c r="BB462" s="38" t="s">
        <v>196</v>
      </c>
      <c r="BC462" s="38" t="s">
        <v>197</v>
      </c>
      <c r="BD462" s="38" t="s">
        <v>94</v>
      </c>
      <c r="BE462" s="38" t="s">
        <v>407</v>
      </c>
      <c r="BF462" s="38" t="s">
        <v>64</v>
      </c>
      <c r="BG462" s="38" t="s">
        <v>61</v>
      </c>
      <c r="BH462" s="38" t="s">
        <v>648</v>
      </c>
    </row>
    <row r="463" spans="2:60" x14ac:dyDescent="0.3">
      <c r="B463" s="55">
        <f t="shared" si="139"/>
        <v>459</v>
      </c>
      <c r="C463" s="55" t="str">
        <f t="shared" si="140"/>
        <v>NRT</v>
      </c>
      <c r="D463" s="55" t="str">
        <f t="shared" si="137"/>
        <v>2025-09-13</v>
      </c>
      <c r="E463" s="55" t="str">
        <f t="shared" si="128"/>
        <v>82020038126</v>
      </c>
      <c r="F463" s="55" t="str">
        <f t="shared" si="129"/>
        <v>PJP022700878</v>
      </c>
      <c r="G463" s="53" t="str">
        <f t="shared" si="130"/>
        <v>유법민</v>
      </c>
      <c r="H463" s="53" t="str">
        <f t="shared" si="131"/>
        <v>목록(Manifest)</v>
      </c>
      <c r="I463" s="62">
        <f t="shared" si="132"/>
        <v>141.37</v>
      </c>
      <c r="J463" s="53" t="str">
        <f t="shared" si="141"/>
        <v>WUS CORPORATION (BRCH USA)</v>
      </c>
      <c r="K463" s="55">
        <f t="shared" si="133"/>
        <v>1</v>
      </c>
      <c r="L463" s="54">
        <f t="shared" si="134"/>
        <v>0.9</v>
      </c>
      <c r="M463" s="54">
        <f t="shared" si="135"/>
        <v>1.6</v>
      </c>
      <c r="N463" s="54">
        <f t="shared" si="136"/>
        <v>1.6</v>
      </c>
      <c r="O463" s="54">
        <f t="shared" si="142"/>
        <v>1</v>
      </c>
      <c r="P463" s="55" t="str">
        <f t="shared" si="143"/>
        <v>516272837931</v>
      </c>
      <c r="Q463" s="70">
        <f t="shared" si="144"/>
        <v>7520</v>
      </c>
      <c r="R463" s="58">
        <v>0</v>
      </c>
      <c r="S463" s="57">
        <f t="shared" si="138"/>
        <v>0</v>
      </c>
      <c r="T463" s="58">
        <v>0</v>
      </c>
      <c r="U463" s="58">
        <f>(IF(VLOOKUP(VLOOKUP(AN463,MAPPING!$B$16:$D$21,2,1),MAPPING!$C$16:$E$21,2,0)=7000,0,VLOOKUP(VLOOKUP(AN463,MAPPING!$B$16:$D$21,2,1),MAPPING!$C$16:$E$21,2,0)))</f>
        <v>0</v>
      </c>
      <c r="V463" s="58">
        <f>(K463*VLOOKUP(N463/K463,MAPPING!$B$23:$D$30,3,10))</f>
        <v>0</v>
      </c>
      <c r="W463" s="58">
        <f t="shared" si="145"/>
        <v>0</v>
      </c>
      <c r="X463" s="58">
        <f t="shared" si="146"/>
        <v>7520</v>
      </c>
      <c r="Y463" s="116">
        <f>ROUND(SUM(Q463:W463)/INVOICE!$I$5,2)</f>
        <v>5.39</v>
      </c>
      <c r="AA463" s="38" t="s">
        <v>4472</v>
      </c>
      <c r="AB463" s="38" t="s">
        <v>93</v>
      </c>
      <c r="AC463" s="38" t="s">
        <v>4473</v>
      </c>
      <c r="AD463" s="38" t="s">
        <v>4632</v>
      </c>
      <c r="AE463" s="38" t="s">
        <v>3933</v>
      </c>
      <c r="AF463" s="38" t="s">
        <v>3934</v>
      </c>
      <c r="AG463" s="38" t="s">
        <v>3935</v>
      </c>
      <c r="AH463" s="38" t="s">
        <v>61</v>
      </c>
      <c r="AI463" s="38">
        <v>1</v>
      </c>
      <c r="AJ463" s="38">
        <v>0.9</v>
      </c>
      <c r="AK463" s="38">
        <v>1.6</v>
      </c>
      <c r="AL463" s="38">
        <v>1.6</v>
      </c>
      <c r="AM463" s="38" t="s">
        <v>204</v>
      </c>
      <c r="AN463" s="38">
        <v>141.37</v>
      </c>
      <c r="AO463" s="38" t="s">
        <v>62</v>
      </c>
      <c r="AP463" s="38" t="s">
        <v>62</v>
      </c>
      <c r="AQ463" s="38" t="s">
        <v>62</v>
      </c>
      <c r="AR463" s="38" t="s">
        <v>62</v>
      </c>
      <c r="AS463" s="38" t="s">
        <v>62</v>
      </c>
      <c r="AT463" s="38" t="s">
        <v>2212</v>
      </c>
      <c r="AU463" s="38" t="s">
        <v>2591</v>
      </c>
      <c r="AV463" s="38" t="s">
        <v>2213</v>
      </c>
      <c r="AW463" s="38" t="s">
        <v>61</v>
      </c>
      <c r="AX463" s="38" t="s">
        <v>63</v>
      </c>
      <c r="AY463" s="39" t="s">
        <v>4633</v>
      </c>
      <c r="AZ463" s="38" t="s">
        <v>4634</v>
      </c>
      <c r="BA463" s="39" t="s">
        <v>4634</v>
      </c>
      <c r="BB463" s="38" t="s">
        <v>196</v>
      </c>
      <c r="BC463" s="38" t="s">
        <v>197</v>
      </c>
      <c r="BD463" s="38" t="s">
        <v>94</v>
      </c>
      <c r="BE463" s="38" t="s">
        <v>407</v>
      </c>
      <c r="BF463" s="38" t="s">
        <v>64</v>
      </c>
      <c r="BG463" s="38" t="s">
        <v>61</v>
      </c>
      <c r="BH463" s="38" t="s">
        <v>648</v>
      </c>
    </row>
    <row r="464" spans="2:60" x14ac:dyDescent="0.3">
      <c r="B464" s="55">
        <f t="shared" si="139"/>
        <v>460</v>
      </c>
      <c r="C464" s="55" t="str">
        <f t="shared" si="140"/>
        <v>NRT</v>
      </c>
      <c r="D464" s="55" t="str">
        <f t="shared" si="137"/>
        <v>2025-09-13</v>
      </c>
      <c r="E464" s="55" t="str">
        <f t="shared" si="128"/>
        <v>82020038126</v>
      </c>
      <c r="F464" s="55" t="str">
        <f t="shared" si="129"/>
        <v>PJP022700877</v>
      </c>
      <c r="G464" s="53" t="str">
        <f t="shared" si="130"/>
        <v>정찬우</v>
      </c>
      <c r="H464" s="53" t="str">
        <f t="shared" si="131"/>
        <v>목록(Manifest)</v>
      </c>
      <c r="I464" s="62">
        <f t="shared" si="132"/>
        <v>141.37</v>
      </c>
      <c r="J464" s="53" t="str">
        <f t="shared" si="141"/>
        <v>WUS CORPORATION (BRCH USA)</v>
      </c>
      <c r="K464" s="55">
        <f t="shared" si="133"/>
        <v>1</v>
      </c>
      <c r="L464" s="54">
        <f t="shared" si="134"/>
        <v>0.9</v>
      </c>
      <c r="M464" s="54">
        <f t="shared" si="135"/>
        <v>1.5</v>
      </c>
      <c r="N464" s="54">
        <f t="shared" si="136"/>
        <v>1.5</v>
      </c>
      <c r="O464" s="54">
        <f t="shared" si="142"/>
        <v>1</v>
      </c>
      <c r="P464" s="55" t="str">
        <f t="shared" si="143"/>
        <v>516272837920</v>
      </c>
      <c r="Q464" s="70">
        <f t="shared" si="144"/>
        <v>7520</v>
      </c>
      <c r="R464" s="58">
        <v>0</v>
      </c>
      <c r="S464" s="57">
        <f t="shared" si="138"/>
        <v>0</v>
      </c>
      <c r="T464" s="58">
        <v>0</v>
      </c>
      <c r="U464" s="58">
        <f>(IF(VLOOKUP(VLOOKUP(AN464,MAPPING!$B$16:$D$21,2,1),MAPPING!$C$16:$E$21,2,0)=7000,0,VLOOKUP(VLOOKUP(AN464,MAPPING!$B$16:$D$21,2,1),MAPPING!$C$16:$E$21,2,0)))</f>
        <v>0</v>
      </c>
      <c r="V464" s="58">
        <f>(K464*VLOOKUP(N464/K464,MAPPING!$B$23:$D$30,3,10))</f>
        <v>0</v>
      </c>
      <c r="W464" s="58">
        <f t="shared" si="145"/>
        <v>0</v>
      </c>
      <c r="X464" s="58">
        <f t="shared" si="146"/>
        <v>7520</v>
      </c>
      <c r="Y464" s="116">
        <f>ROUND(SUM(Q464:W464)/INVOICE!$I$5,2)</f>
        <v>5.39</v>
      </c>
      <c r="AA464" s="38" t="s">
        <v>4472</v>
      </c>
      <c r="AB464" s="38" t="s">
        <v>93</v>
      </c>
      <c r="AC464" s="38" t="s">
        <v>4473</v>
      </c>
      <c r="AD464" s="38" t="s">
        <v>4635</v>
      </c>
      <c r="AE464" s="38" t="s">
        <v>3961</v>
      </c>
      <c r="AF464" s="38" t="s">
        <v>3962</v>
      </c>
      <c r="AG464" s="38" t="s">
        <v>3935</v>
      </c>
      <c r="AH464" s="38" t="s">
        <v>61</v>
      </c>
      <c r="AI464" s="38">
        <v>1</v>
      </c>
      <c r="AJ464" s="38">
        <v>0.9</v>
      </c>
      <c r="AK464" s="38">
        <v>1.5</v>
      </c>
      <c r="AL464" s="38">
        <v>1.5</v>
      </c>
      <c r="AM464" s="38" t="s">
        <v>204</v>
      </c>
      <c r="AN464" s="38">
        <v>141.37</v>
      </c>
      <c r="AO464" s="38" t="s">
        <v>62</v>
      </c>
      <c r="AP464" s="38" t="s">
        <v>62</v>
      </c>
      <c r="AQ464" s="38" t="s">
        <v>62</v>
      </c>
      <c r="AR464" s="38" t="s">
        <v>62</v>
      </c>
      <c r="AS464" s="38" t="s">
        <v>62</v>
      </c>
      <c r="AT464" s="38" t="s">
        <v>2212</v>
      </c>
      <c r="AU464" s="38" t="s">
        <v>2591</v>
      </c>
      <c r="AV464" s="38" t="s">
        <v>2213</v>
      </c>
      <c r="AW464" s="38" t="s">
        <v>61</v>
      </c>
      <c r="AX464" s="38" t="s">
        <v>63</v>
      </c>
      <c r="AY464" s="39" t="s">
        <v>4636</v>
      </c>
      <c r="AZ464" s="38" t="s">
        <v>4637</v>
      </c>
      <c r="BA464" s="39" t="s">
        <v>4637</v>
      </c>
      <c r="BB464" s="38" t="s">
        <v>196</v>
      </c>
      <c r="BC464" s="38" t="s">
        <v>197</v>
      </c>
      <c r="BD464" s="38" t="s">
        <v>94</v>
      </c>
      <c r="BE464" s="38" t="s">
        <v>407</v>
      </c>
      <c r="BF464" s="38" t="s">
        <v>64</v>
      </c>
      <c r="BG464" s="38" t="s">
        <v>61</v>
      </c>
      <c r="BH464" s="38" t="s">
        <v>648</v>
      </c>
    </row>
    <row r="465" spans="2:60" x14ac:dyDescent="0.3">
      <c r="B465" s="55">
        <f t="shared" si="139"/>
        <v>461</v>
      </c>
      <c r="C465" s="55" t="str">
        <f t="shared" si="140"/>
        <v>NRT</v>
      </c>
      <c r="D465" s="55" t="str">
        <f t="shared" si="137"/>
        <v>2025-09-13</v>
      </c>
      <c r="E465" s="55" t="str">
        <f t="shared" si="128"/>
        <v>82020038126</v>
      </c>
      <c r="F465" s="55" t="str">
        <f t="shared" si="129"/>
        <v>PJP022700876</v>
      </c>
      <c r="G465" s="53" t="str">
        <f t="shared" si="130"/>
        <v>임형준</v>
      </c>
      <c r="H465" s="53" t="str">
        <f t="shared" si="131"/>
        <v>목록(Manifest)</v>
      </c>
      <c r="I465" s="62">
        <f t="shared" si="132"/>
        <v>141.37</v>
      </c>
      <c r="J465" s="53" t="str">
        <f t="shared" si="141"/>
        <v>WUS CORPORATION (BRCH USA)</v>
      </c>
      <c r="K465" s="55">
        <f t="shared" si="133"/>
        <v>1</v>
      </c>
      <c r="L465" s="54">
        <f t="shared" si="134"/>
        <v>0.9</v>
      </c>
      <c r="M465" s="54">
        <f t="shared" si="135"/>
        <v>1.6</v>
      </c>
      <c r="N465" s="54">
        <f t="shared" si="136"/>
        <v>1.6</v>
      </c>
      <c r="O465" s="54">
        <f t="shared" si="142"/>
        <v>1</v>
      </c>
      <c r="P465" s="55" t="str">
        <f t="shared" si="143"/>
        <v>516272837916</v>
      </c>
      <c r="Q465" s="70">
        <f t="shared" si="144"/>
        <v>7520</v>
      </c>
      <c r="R465" s="58">
        <v>0</v>
      </c>
      <c r="S465" s="57">
        <f t="shared" si="138"/>
        <v>0</v>
      </c>
      <c r="T465" s="58">
        <v>0</v>
      </c>
      <c r="U465" s="58">
        <f>(IF(VLOOKUP(VLOOKUP(AN465,MAPPING!$B$16:$D$21,2,1),MAPPING!$C$16:$E$21,2,0)=7000,0,VLOOKUP(VLOOKUP(AN465,MAPPING!$B$16:$D$21,2,1),MAPPING!$C$16:$E$21,2,0)))</f>
        <v>0</v>
      </c>
      <c r="V465" s="58">
        <f>(K465*VLOOKUP(N465/K465,MAPPING!$B$23:$D$30,3,10))</f>
        <v>0</v>
      </c>
      <c r="W465" s="58">
        <f t="shared" si="145"/>
        <v>0</v>
      </c>
      <c r="X465" s="58">
        <f t="shared" si="146"/>
        <v>7520</v>
      </c>
      <c r="Y465" s="116">
        <f>ROUND(SUM(Q465:W465)/INVOICE!$I$5,2)</f>
        <v>5.39</v>
      </c>
      <c r="AA465" s="38" t="s">
        <v>4472</v>
      </c>
      <c r="AB465" s="38" t="s">
        <v>93</v>
      </c>
      <c r="AC465" s="38" t="s">
        <v>4473</v>
      </c>
      <c r="AD465" s="38" t="s">
        <v>4638</v>
      </c>
      <c r="AE465" s="38" t="s">
        <v>3955</v>
      </c>
      <c r="AF465" s="38" t="s">
        <v>3956</v>
      </c>
      <c r="AG465" s="38" t="s">
        <v>3957</v>
      </c>
      <c r="AH465" s="38" t="s">
        <v>61</v>
      </c>
      <c r="AI465" s="38">
        <v>1</v>
      </c>
      <c r="AJ465" s="38">
        <v>0.9</v>
      </c>
      <c r="AK465" s="38">
        <v>1.6</v>
      </c>
      <c r="AL465" s="38">
        <v>1.6</v>
      </c>
      <c r="AM465" s="38" t="s">
        <v>204</v>
      </c>
      <c r="AN465" s="38">
        <v>141.37</v>
      </c>
      <c r="AO465" s="38" t="s">
        <v>62</v>
      </c>
      <c r="AP465" s="38" t="s">
        <v>62</v>
      </c>
      <c r="AQ465" s="38" t="s">
        <v>62</v>
      </c>
      <c r="AR465" s="38" t="s">
        <v>62</v>
      </c>
      <c r="AS465" s="38" t="s">
        <v>62</v>
      </c>
      <c r="AT465" s="38" t="s">
        <v>2212</v>
      </c>
      <c r="AU465" s="38" t="s">
        <v>2591</v>
      </c>
      <c r="AV465" s="38" t="s">
        <v>2213</v>
      </c>
      <c r="AW465" s="38" t="s">
        <v>61</v>
      </c>
      <c r="AX465" s="38" t="s">
        <v>63</v>
      </c>
      <c r="AY465" s="39" t="s">
        <v>4639</v>
      </c>
      <c r="AZ465" s="38" t="s">
        <v>4640</v>
      </c>
      <c r="BA465" s="39" t="s">
        <v>4640</v>
      </c>
      <c r="BB465" s="38" t="s">
        <v>196</v>
      </c>
      <c r="BC465" s="38" t="s">
        <v>197</v>
      </c>
      <c r="BD465" s="38" t="s">
        <v>94</v>
      </c>
      <c r="BE465" s="38" t="s">
        <v>407</v>
      </c>
      <c r="BF465" s="38" t="s">
        <v>64</v>
      </c>
      <c r="BG465" s="38" t="s">
        <v>61</v>
      </c>
      <c r="BH465" s="38" t="s">
        <v>648</v>
      </c>
    </row>
    <row r="466" spans="2:60" x14ac:dyDescent="0.3">
      <c r="B466" s="55">
        <f t="shared" si="139"/>
        <v>462</v>
      </c>
      <c r="C466" s="55" t="str">
        <f t="shared" si="140"/>
        <v>NRT</v>
      </c>
      <c r="D466" s="55" t="str">
        <f t="shared" si="137"/>
        <v>2025-09-13</v>
      </c>
      <c r="E466" s="55" t="str">
        <f t="shared" si="128"/>
        <v>82020038126</v>
      </c>
      <c r="F466" s="55" t="str">
        <f t="shared" si="129"/>
        <v>PJP022700875</v>
      </c>
      <c r="G466" s="53" t="str">
        <f t="shared" si="130"/>
        <v>권기범</v>
      </c>
      <c r="H466" s="53" t="str">
        <f t="shared" si="131"/>
        <v>목록(Manifest)</v>
      </c>
      <c r="I466" s="62">
        <f t="shared" si="132"/>
        <v>141.37</v>
      </c>
      <c r="J466" s="53" t="str">
        <f t="shared" si="141"/>
        <v>WUS CORPORATION (BRCH USA)</v>
      </c>
      <c r="K466" s="55">
        <f t="shared" si="133"/>
        <v>1</v>
      </c>
      <c r="L466" s="54">
        <f t="shared" si="134"/>
        <v>0.8</v>
      </c>
      <c r="M466" s="54">
        <f t="shared" si="135"/>
        <v>1.5</v>
      </c>
      <c r="N466" s="54">
        <f t="shared" si="136"/>
        <v>1.5</v>
      </c>
      <c r="O466" s="54">
        <f t="shared" si="142"/>
        <v>1</v>
      </c>
      <c r="P466" s="55" t="str">
        <f t="shared" si="143"/>
        <v>516272837905</v>
      </c>
      <c r="Q466" s="70">
        <f t="shared" si="144"/>
        <v>7520</v>
      </c>
      <c r="R466" s="58">
        <v>0</v>
      </c>
      <c r="S466" s="57">
        <f t="shared" si="138"/>
        <v>0</v>
      </c>
      <c r="T466" s="58">
        <v>0</v>
      </c>
      <c r="U466" s="58">
        <f>(IF(VLOOKUP(VLOOKUP(AN466,MAPPING!$B$16:$D$21,2,1),MAPPING!$C$16:$E$21,2,0)=7000,0,VLOOKUP(VLOOKUP(AN466,MAPPING!$B$16:$D$21,2,1),MAPPING!$C$16:$E$21,2,0)))</f>
        <v>0</v>
      </c>
      <c r="V466" s="58">
        <f>(K466*VLOOKUP(N466/K466,MAPPING!$B$23:$D$30,3,10))</f>
        <v>0</v>
      </c>
      <c r="W466" s="58">
        <f t="shared" si="145"/>
        <v>0</v>
      </c>
      <c r="X466" s="58">
        <f t="shared" si="146"/>
        <v>7520</v>
      </c>
      <c r="Y466" s="116">
        <f>ROUND(SUM(Q466:W466)/INVOICE!$I$5,2)</f>
        <v>5.39</v>
      </c>
      <c r="AA466" s="38" t="s">
        <v>4472</v>
      </c>
      <c r="AB466" s="38" t="s">
        <v>93</v>
      </c>
      <c r="AC466" s="38" t="s">
        <v>4473</v>
      </c>
      <c r="AD466" s="38" t="s">
        <v>4641</v>
      </c>
      <c r="AE466" s="38" t="s">
        <v>4642</v>
      </c>
      <c r="AF466" s="38" t="s">
        <v>4643</v>
      </c>
      <c r="AG466" s="38" t="s">
        <v>485</v>
      </c>
      <c r="AH466" s="38" t="s">
        <v>61</v>
      </c>
      <c r="AI466" s="38">
        <v>1</v>
      </c>
      <c r="AJ466" s="38">
        <v>0.8</v>
      </c>
      <c r="AK466" s="38">
        <v>1.5</v>
      </c>
      <c r="AL466" s="38">
        <v>1.5</v>
      </c>
      <c r="AM466" s="38" t="s">
        <v>204</v>
      </c>
      <c r="AN466" s="38">
        <v>141.37</v>
      </c>
      <c r="AO466" s="38" t="s">
        <v>62</v>
      </c>
      <c r="AP466" s="38" t="s">
        <v>62</v>
      </c>
      <c r="AQ466" s="38" t="s">
        <v>62</v>
      </c>
      <c r="AR466" s="38" t="s">
        <v>62</v>
      </c>
      <c r="AS466" s="38" t="s">
        <v>62</v>
      </c>
      <c r="AT466" s="38" t="s">
        <v>2212</v>
      </c>
      <c r="AU466" s="38" t="s">
        <v>2591</v>
      </c>
      <c r="AV466" s="38" t="s">
        <v>2213</v>
      </c>
      <c r="AW466" s="38" t="s">
        <v>61</v>
      </c>
      <c r="AX466" s="38" t="s">
        <v>63</v>
      </c>
      <c r="AY466" s="39" t="s">
        <v>4644</v>
      </c>
      <c r="AZ466" s="38" t="s">
        <v>4645</v>
      </c>
      <c r="BA466" s="39" t="s">
        <v>4645</v>
      </c>
      <c r="BB466" s="38" t="s">
        <v>196</v>
      </c>
      <c r="BC466" s="38" t="s">
        <v>197</v>
      </c>
      <c r="BD466" s="38" t="s">
        <v>94</v>
      </c>
      <c r="BE466" s="38" t="s">
        <v>407</v>
      </c>
      <c r="BF466" s="38" t="s">
        <v>64</v>
      </c>
      <c r="BG466" s="38" t="s">
        <v>61</v>
      </c>
      <c r="BH466" s="38" t="s">
        <v>648</v>
      </c>
    </row>
    <row r="467" spans="2:60" x14ac:dyDescent="0.3">
      <c r="B467" s="55">
        <f t="shared" si="139"/>
        <v>463</v>
      </c>
      <c r="C467" s="55" t="str">
        <f t="shared" si="140"/>
        <v>NRT</v>
      </c>
      <c r="D467" s="55" t="str">
        <f t="shared" si="137"/>
        <v>2025-09-13</v>
      </c>
      <c r="E467" s="55" t="str">
        <f t="shared" si="128"/>
        <v>82020038126</v>
      </c>
      <c r="F467" s="55" t="str">
        <f t="shared" si="129"/>
        <v>PJP022700874</v>
      </c>
      <c r="G467" s="53" t="str">
        <f t="shared" si="130"/>
        <v>김현수</v>
      </c>
      <c r="H467" s="53" t="str">
        <f t="shared" si="131"/>
        <v>목록(Manifest)</v>
      </c>
      <c r="I467" s="62">
        <f t="shared" si="132"/>
        <v>141.37</v>
      </c>
      <c r="J467" s="53" t="str">
        <f t="shared" si="141"/>
        <v>WUS CORPORATION (BRCH USA)</v>
      </c>
      <c r="K467" s="55">
        <f t="shared" si="133"/>
        <v>1</v>
      </c>
      <c r="L467" s="54">
        <f t="shared" si="134"/>
        <v>0.75</v>
      </c>
      <c r="M467" s="54">
        <f t="shared" si="135"/>
        <v>1.5</v>
      </c>
      <c r="N467" s="54">
        <f t="shared" si="136"/>
        <v>1.5</v>
      </c>
      <c r="O467" s="54">
        <f t="shared" si="142"/>
        <v>1</v>
      </c>
      <c r="P467" s="55" t="str">
        <f t="shared" si="143"/>
        <v>516272837894</v>
      </c>
      <c r="Q467" s="70">
        <f t="shared" si="144"/>
        <v>7520</v>
      </c>
      <c r="R467" s="58">
        <v>0</v>
      </c>
      <c r="S467" s="57">
        <f t="shared" si="138"/>
        <v>0</v>
      </c>
      <c r="T467" s="58">
        <v>0</v>
      </c>
      <c r="U467" s="58">
        <f>(IF(VLOOKUP(VLOOKUP(AN467,MAPPING!$B$16:$D$21,2,1),MAPPING!$C$16:$E$21,2,0)=7000,0,VLOOKUP(VLOOKUP(AN467,MAPPING!$B$16:$D$21,2,1),MAPPING!$C$16:$E$21,2,0)))</f>
        <v>0</v>
      </c>
      <c r="V467" s="58">
        <f>(K467*VLOOKUP(N467/K467,MAPPING!$B$23:$D$30,3,10))</f>
        <v>0</v>
      </c>
      <c r="W467" s="58">
        <f t="shared" si="145"/>
        <v>0</v>
      </c>
      <c r="X467" s="58">
        <f t="shared" si="146"/>
        <v>7520</v>
      </c>
      <c r="Y467" s="116">
        <f>ROUND(SUM(Q467:W467)/INVOICE!$I$5,2)</f>
        <v>5.39</v>
      </c>
      <c r="AA467" s="38" t="s">
        <v>4472</v>
      </c>
      <c r="AB467" s="38" t="s">
        <v>93</v>
      </c>
      <c r="AC467" s="38" t="s">
        <v>4473</v>
      </c>
      <c r="AD467" s="38" t="s">
        <v>4646</v>
      </c>
      <c r="AE467" s="38" t="s">
        <v>2647</v>
      </c>
      <c r="AF467" s="38" t="s">
        <v>4647</v>
      </c>
      <c r="AG467" s="38" t="s">
        <v>4648</v>
      </c>
      <c r="AH467" s="38" t="s">
        <v>61</v>
      </c>
      <c r="AI467" s="38">
        <v>1</v>
      </c>
      <c r="AJ467" s="38">
        <v>0.75</v>
      </c>
      <c r="AK467" s="38">
        <v>1.5</v>
      </c>
      <c r="AL467" s="38">
        <v>1.5</v>
      </c>
      <c r="AM467" s="38" t="s">
        <v>204</v>
      </c>
      <c r="AN467" s="38">
        <v>141.37</v>
      </c>
      <c r="AO467" s="38" t="s">
        <v>62</v>
      </c>
      <c r="AP467" s="38" t="s">
        <v>62</v>
      </c>
      <c r="AQ467" s="38" t="s">
        <v>62</v>
      </c>
      <c r="AR467" s="38" t="s">
        <v>62</v>
      </c>
      <c r="AS467" s="38" t="s">
        <v>62</v>
      </c>
      <c r="AT467" s="38" t="s">
        <v>2212</v>
      </c>
      <c r="AU467" s="38" t="s">
        <v>2591</v>
      </c>
      <c r="AV467" s="38" t="s">
        <v>2213</v>
      </c>
      <c r="AW467" s="38" t="s">
        <v>61</v>
      </c>
      <c r="AX467" s="38" t="s">
        <v>63</v>
      </c>
      <c r="AY467" s="39" t="s">
        <v>4649</v>
      </c>
      <c r="AZ467" s="38" t="s">
        <v>4650</v>
      </c>
      <c r="BA467" s="39" t="s">
        <v>4650</v>
      </c>
      <c r="BB467" s="38" t="s">
        <v>196</v>
      </c>
      <c r="BC467" s="38" t="s">
        <v>197</v>
      </c>
      <c r="BD467" s="38" t="s">
        <v>94</v>
      </c>
      <c r="BE467" s="38" t="s">
        <v>407</v>
      </c>
      <c r="BF467" s="38" t="s">
        <v>64</v>
      </c>
      <c r="BG467" s="38" t="s">
        <v>61</v>
      </c>
      <c r="BH467" s="38" t="s">
        <v>648</v>
      </c>
    </row>
    <row r="468" spans="2:60" x14ac:dyDescent="0.3">
      <c r="B468" s="55">
        <f t="shared" si="139"/>
        <v>464</v>
      </c>
      <c r="C468" s="55" t="str">
        <f t="shared" si="140"/>
        <v>NRT</v>
      </c>
      <c r="D468" s="55" t="str">
        <f t="shared" si="137"/>
        <v>2025-09-13</v>
      </c>
      <c r="E468" s="55" t="str">
        <f t="shared" si="128"/>
        <v>82020038126</v>
      </c>
      <c r="F468" s="55" t="str">
        <f t="shared" si="129"/>
        <v>PJP022700873</v>
      </c>
      <c r="G468" s="53" t="str">
        <f t="shared" si="130"/>
        <v>최종환</v>
      </c>
      <c r="H468" s="53" t="str">
        <f t="shared" si="131"/>
        <v>목록(Manifest)</v>
      </c>
      <c r="I468" s="62">
        <f t="shared" si="132"/>
        <v>141.37</v>
      </c>
      <c r="J468" s="53" t="str">
        <f t="shared" si="141"/>
        <v>WUS CORPORATION (BRCH USA)</v>
      </c>
      <c r="K468" s="55">
        <f t="shared" si="133"/>
        <v>1</v>
      </c>
      <c r="L468" s="54">
        <f t="shared" si="134"/>
        <v>0.75</v>
      </c>
      <c r="M468" s="54">
        <f t="shared" si="135"/>
        <v>1.5</v>
      </c>
      <c r="N468" s="54">
        <f t="shared" si="136"/>
        <v>1.5</v>
      </c>
      <c r="O468" s="54">
        <f t="shared" si="142"/>
        <v>1</v>
      </c>
      <c r="P468" s="55" t="str">
        <f t="shared" si="143"/>
        <v>516272837883</v>
      </c>
      <c r="Q468" s="70">
        <f t="shared" si="144"/>
        <v>7520</v>
      </c>
      <c r="R468" s="58">
        <v>0</v>
      </c>
      <c r="S468" s="57">
        <f t="shared" si="138"/>
        <v>0</v>
      </c>
      <c r="T468" s="58">
        <v>0</v>
      </c>
      <c r="U468" s="58">
        <f>(IF(VLOOKUP(VLOOKUP(AN468,MAPPING!$B$16:$D$21,2,1),MAPPING!$C$16:$E$21,2,0)=7000,0,VLOOKUP(VLOOKUP(AN468,MAPPING!$B$16:$D$21,2,1),MAPPING!$C$16:$E$21,2,0)))</f>
        <v>0</v>
      </c>
      <c r="V468" s="58">
        <f>(K468*VLOOKUP(N468/K468,MAPPING!$B$23:$D$30,3,10))</f>
        <v>0</v>
      </c>
      <c r="W468" s="58">
        <f t="shared" si="145"/>
        <v>0</v>
      </c>
      <c r="X468" s="58">
        <f t="shared" si="146"/>
        <v>7520</v>
      </c>
      <c r="Y468" s="116">
        <f>ROUND(SUM(Q468:W468)/INVOICE!$I$5,2)</f>
        <v>5.39</v>
      </c>
      <c r="AA468" s="38" t="s">
        <v>4472</v>
      </c>
      <c r="AB468" s="38" t="s">
        <v>93</v>
      </c>
      <c r="AC468" s="38" t="s">
        <v>4473</v>
      </c>
      <c r="AD468" s="38" t="s">
        <v>4651</v>
      </c>
      <c r="AE468" s="38" t="s">
        <v>4652</v>
      </c>
      <c r="AF468" s="38" t="s">
        <v>4653</v>
      </c>
      <c r="AG468" s="38" t="s">
        <v>4654</v>
      </c>
      <c r="AH468" s="38" t="s">
        <v>61</v>
      </c>
      <c r="AI468" s="38">
        <v>1</v>
      </c>
      <c r="AJ468" s="38">
        <v>0.75</v>
      </c>
      <c r="AK468" s="38">
        <v>1.5</v>
      </c>
      <c r="AL468" s="38">
        <v>1.5</v>
      </c>
      <c r="AM468" s="38" t="s">
        <v>204</v>
      </c>
      <c r="AN468" s="38">
        <v>141.37</v>
      </c>
      <c r="AO468" s="38" t="s">
        <v>62</v>
      </c>
      <c r="AP468" s="38" t="s">
        <v>62</v>
      </c>
      <c r="AQ468" s="38" t="s">
        <v>62</v>
      </c>
      <c r="AR468" s="38" t="s">
        <v>62</v>
      </c>
      <c r="AS468" s="38" t="s">
        <v>62</v>
      </c>
      <c r="AT468" s="38" t="s">
        <v>2212</v>
      </c>
      <c r="AU468" s="38" t="s">
        <v>2591</v>
      </c>
      <c r="AV468" s="38" t="s">
        <v>2213</v>
      </c>
      <c r="AW468" s="38" t="s">
        <v>61</v>
      </c>
      <c r="AX468" s="38" t="s">
        <v>63</v>
      </c>
      <c r="AY468" s="39" t="s">
        <v>4655</v>
      </c>
      <c r="AZ468" s="38" t="s">
        <v>4656</v>
      </c>
      <c r="BA468" s="39" t="s">
        <v>4656</v>
      </c>
      <c r="BB468" s="38" t="s">
        <v>196</v>
      </c>
      <c r="BC468" s="38" t="s">
        <v>197</v>
      </c>
      <c r="BD468" s="38" t="s">
        <v>94</v>
      </c>
      <c r="BE468" s="38" t="s">
        <v>407</v>
      </c>
      <c r="BF468" s="38" t="s">
        <v>64</v>
      </c>
      <c r="BG468" s="38" t="s">
        <v>61</v>
      </c>
      <c r="BH468" s="38" t="s">
        <v>648</v>
      </c>
    </row>
    <row r="469" spans="2:60" x14ac:dyDescent="0.3">
      <c r="B469" s="55">
        <f t="shared" si="139"/>
        <v>465</v>
      </c>
      <c r="C469" s="55" t="str">
        <f t="shared" si="140"/>
        <v>NRT</v>
      </c>
      <c r="D469" s="55" t="str">
        <f t="shared" si="137"/>
        <v>2025-09-13</v>
      </c>
      <c r="E469" s="55" t="str">
        <f t="shared" ref="E469:E532" si="147">AC469</f>
        <v>82020038126</v>
      </c>
      <c r="F469" s="55" t="str">
        <f t="shared" ref="F469:F532" si="148">AD469</f>
        <v>PJP022700872</v>
      </c>
      <c r="G469" s="53" t="str">
        <f t="shared" ref="G469:G532" si="149">AE469</f>
        <v>강종태</v>
      </c>
      <c r="H469" s="53" t="str">
        <f t="shared" ref="H469:H532" si="150">AM469</f>
        <v>목록(Manifest)</v>
      </c>
      <c r="I469" s="62">
        <f t="shared" ref="I469:I532" si="151">AN469</f>
        <v>141.37</v>
      </c>
      <c r="J469" s="53" t="str">
        <f t="shared" si="141"/>
        <v>WUS CORPORATION (BRCH USA)</v>
      </c>
      <c r="K469" s="55">
        <f t="shared" ref="K469:K532" si="152">AI469</f>
        <v>1</v>
      </c>
      <c r="L469" s="54">
        <f t="shared" ref="L469:L532" si="153">AJ469</f>
        <v>0.8</v>
      </c>
      <c r="M469" s="54">
        <f t="shared" ref="M469:M532" si="154">AK469</f>
        <v>1.5</v>
      </c>
      <c r="N469" s="54">
        <f t="shared" ref="N469:N532" si="155">AL469</f>
        <v>1.5</v>
      </c>
      <c r="O469" s="54">
        <f t="shared" si="142"/>
        <v>1</v>
      </c>
      <c r="P469" s="55" t="str">
        <f t="shared" si="143"/>
        <v>516272837872</v>
      </c>
      <c r="Q469" s="70">
        <f t="shared" si="144"/>
        <v>7520</v>
      </c>
      <c r="R469" s="58">
        <v>0</v>
      </c>
      <c r="S469" s="57">
        <f t="shared" si="138"/>
        <v>0</v>
      </c>
      <c r="T469" s="58">
        <v>0</v>
      </c>
      <c r="U469" s="58">
        <f>(IF(VLOOKUP(VLOOKUP(AN469,MAPPING!$B$16:$D$21,2,1),MAPPING!$C$16:$E$21,2,0)=7000,0,VLOOKUP(VLOOKUP(AN469,MAPPING!$B$16:$D$21,2,1),MAPPING!$C$16:$E$21,2,0)))</f>
        <v>0</v>
      </c>
      <c r="V469" s="58">
        <f>(K469*VLOOKUP(N469/K469,MAPPING!$B$23:$D$30,3,10))</f>
        <v>0</v>
      </c>
      <c r="W469" s="58">
        <f t="shared" si="145"/>
        <v>0</v>
      </c>
      <c r="X469" s="58">
        <f t="shared" si="146"/>
        <v>7520</v>
      </c>
      <c r="Y469" s="116">
        <f>ROUND(SUM(Q469:W469)/INVOICE!$I$5,2)</f>
        <v>5.39</v>
      </c>
      <c r="AA469" s="38" t="s">
        <v>4472</v>
      </c>
      <c r="AB469" s="38" t="s">
        <v>93</v>
      </c>
      <c r="AC469" s="38" t="s">
        <v>4473</v>
      </c>
      <c r="AD469" s="38" t="s">
        <v>4657</v>
      </c>
      <c r="AE469" s="38" t="s">
        <v>4658</v>
      </c>
      <c r="AF469" s="38" t="s">
        <v>4659</v>
      </c>
      <c r="AG469" s="38" t="s">
        <v>4660</v>
      </c>
      <c r="AH469" s="38" t="s">
        <v>61</v>
      </c>
      <c r="AI469" s="38">
        <v>1</v>
      </c>
      <c r="AJ469" s="38">
        <v>0.8</v>
      </c>
      <c r="AK469" s="38">
        <v>1.5</v>
      </c>
      <c r="AL469" s="38">
        <v>1.5</v>
      </c>
      <c r="AM469" s="38" t="s">
        <v>204</v>
      </c>
      <c r="AN469" s="38">
        <v>141.37</v>
      </c>
      <c r="AO469" s="38" t="s">
        <v>62</v>
      </c>
      <c r="AP469" s="38" t="s">
        <v>62</v>
      </c>
      <c r="AQ469" s="38" t="s">
        <v>62</v>
      </c>
      <c r="AR469" s="38" t="s">
        <v>62</v>
      </c>
      <c r="AS469" s="38" t="s">
        <v>62</v>
      </c>
      <c r="AT469" s="38" t="s">
        <v>2212</v>
      </c>
      <c r="AU469" s="38" t="s">
        <v>2591</v>
      </c>
      <c r="AV469" s="38" t="s">
        <v>2213</v>
      </c>
      <c r="AW469" s="38" t="s">
        <v>61</v>
      </c>
      <c r="AX469" s="38" t="s">
        <v>63</v>
      </c>
      <c r="AY469" s="39" t="s">
        <v>4661</v>
      </c>
      <c r="AZ469" s="38" t="s">
        <v>4662</v>
      </c>
      <c r="BA469" s="39" t="s">
        <v>4662</v>
      </c>
      <c r="BB469" s="38" t="s">
        <v>196</v>
      </c>
      <c r="BC469" s="38" t="s">
        <v>197</v>
      </c>
      <c r="BD469" s="38" t="s">
        <v>94</v>
      </c>
      <c r="BE469" s="38" t="s">
        <v>407</v>
      </c>
      <c r="BF469" s="38" t="s">
        <v>64</v>
      </c>
      <c r="BG469" s="38" t="s">
        <v>61</v>
      </c>
      <c r="BH469" s="38" t="s">
        <v>648</v>
      </c>
    </row>
    <row r="470" spans="2:60" x14ac:dyDescent="0.3">
      <c r="B470" s="55">
        <f t="shared" si="139"/>
        <v>466</v>
      </c>
      <c r="C470" s="55" t="str">
        <f t="shared" si="140"/>
        <v>NRT</v>
      </c>
      <c r="D470" s="55" t="str">
        <f t="shared" si="137"/>
        <v>2025-09-13</v>
      </c>
      <c r="E470" s="55" t="str">
        <f t="shared" si="147"/>
        <v>82020038126</v>
      </c>
      <c r="F470" s="55" t="str">
        <f t="shared" si="148"/>
        <v>PJP022700871</v>
      </c>
      <c r="G470" s="53" t="str">
        <f t="shared" si="149"/>
        <v>이원성</v>
      </c>
      <c r="H470" s="53" t="str">
        <f t="shared" si="150"/>
        <v>목록(Manifest)</v>
      </c>
      <c r="I470" s="62">
        <f t="shared" si="151"/>
        <v>141.37</v>
      </c>
      <c r="J470" s="53" t="str">
        <f t="shared" si="141"/>
        <v>WUS CORPORATION (BRCH USA)</v>
      </c>
      <c r="K470" s="55">
        <f t="shared" si="152"/>
        <v>1</v>
      </c>
      <c r="L470" s="54">
        <f t="shared" si="153"/>
        <v>0.75</v>
      </c>
      <c r="M470" s="54">
        <f t="shared" si="154"/>
        <v>1.5</v>
      </c>
      <c r="N470" s="54">
        <f t="shared" si="155"/>
        <v>1.5</v>
      </c>
      <c r="O470" s="54">
        <f t="shared" si="142"/>
        <v>1</v>
      </c>
      <c r="P470" s="55" t="str">
        <f t="shared" si="143"/>
        <v>516272837861</v>
      </c>
      <c r="Q470" s="70">
        <f t="shared" si="144"/>
        <v>7520</v>
      </c>
      <c r="R470" s="58">
        <v>0</v>
      </c>
      <c r="S470" s="57">
        <f t="shared" si="138"/>
        <v>0</v>
      </c>
      <c r="T470" s="58">
        <v>0</v>
      </c>
      <c r="U470" s="58">
        <f>(IF(VLOOKUP(VLOOKUP(AN470,MAPPING!$B$16:$D$21,2,1),MAPPING!$C$16:$E$21,2,0)=7000,0,VLOOKUP(VLOOKUP(AN470,MAPPING!$B$16:$D$21,2,1),MAPPING!$C$16:$E$21,2,0)))</f>
        <v>0</v>
      </c>
      <c r="V470" s="58">
        <f>(K470*VLOOKUP(N470/K470,MAPPING!$B$23:$D$30,3,10))</f>
        <v>0</v>
      </c>
      <c r="W470" s="58">
        <f t="shared" si="145"/>
        <v>0</v>
      </c>
      <c r="X470" s="58">
        <f t="shared" si="146"/>
        <v>7520</v>
      </c>
      <c r="Y470" s="116">
        <f>ROUND(SUM(Q470:W470)/INVOICE!$I$5,2)</f>
        <v>5.39</v>
      </c>
      <c r="AA470" s="38" t="s">
        <v>4472</v>
      </c>
      <c r="AB470" s="38" t="s">
        <v>93</v>
      </c>
      <c r="AC470" s="38" t="s">
        <v>4473</v>
      </c>
      <c r="AD470" s="38" t="s">
        <v>4663</v>
      </c>
      <c r="AE470" s="38" t="s">
        <v>4664</v>
      </c>
      <c r="AF470" s="38" t="s">
        <v>4665</v>
      </c>
      <c r="AG470" s="38" t="s">
        <v>4666</v>
      </c>
      <c r="AH470" s="38" t="s">
        <v>61</v>
      </c>
      <c r="AI470" s="38">
        <v>1</v>
      </c>
      <c r="AJ470" s="38">
        <v>0.75</v>
      </c>
      <c r="AK470" s="38">
        <v>1.5</v>
      </c>
      <c r="AL470" s="38">
        <v>1.5</v>
      </c>
      <c r="AM470" s="38" t="s">
        <v>204</v>
      </c>
      <c r="AN470" s="38">
        <v>141.37</v>
      </c>
      <c r="AO470" s="38" t="s">
        <v>62</v>
      </c>
      <c r="AP470" s="38" t="s">
        <v>62</v>
      </c>
      <c r="AQ470" s="38" t="s">
        <v>62</v>
      </c>
      <c r="AR470" s="38" t="s">
        <v>62</v>
      </c>
      <c r="AS470" s="38" t="s">
        <v>62</v>
      </c>
      <c r="AT470" s="38" t="s">
        <v>2212</v>
      </c>
      <c r="AU470" s="38" t="s">
        <v>2591</v>
      </c>
      <c r="AV470" s="38" t="s">
        <v>2213</v>
      </c>
      <c r="AW470" s="38" t="s">
        <v>61</v>
      </c>
      <c r="AX470" s="38" t="s">
        <v>63</v>
      </c>
      <c r="AY470" s="39" t="s">
        <v>4667</v>
      </c>
      <c r="AZ470" s="38" t="s">
        <v>4668</v>
      </c>
      <c r="BA470" s="39" t="s">
        <v>4668</v>
      </c>
      <c r="BB470" s="38" t="s">
        <v>196</v>
      </c>
      <c r="BC470" s="38" t="s">
        <v>197</v>
      </c>
      <c r="BD470" s="38" t="s">
        <v>94</v>
      </c>
      <c r="BE470" s="38" t="s">
        <v>407</v>
      </c>
      <c r="BF470" s="38" t="s">
        <v>64</v>
      </c>
      <c r="BG470" s="38" t="s">
        <v>61</v>
      </c>
      <c r="BH470" s="38" t="s">
        <v>648</v>
      </c>
    </row>
    <row r="471" spans="2:60" x14ac:dyDescent="0.3">
      <c r="B471" s="55">
        <f t="shared" si="139"/>
        <v>467</v>
      </c>
      <c r="C471" s="55" t="str">
        <f t="shared" si="140"/>
        <v>NRT</v>
      </c>
      <c r="D471" s="55" t="str">
        <f t="shared" si="137"/>
        <v>2025-09-13</v>
      </c>
      <c r="E471" s="55" t="str">
        <f t="shared" si="147"/>
        <v>82020038126</v>
      </c>
      <c r="F471" s="55" t="str">
        <f t="shared" si="148"/>
        <v>PJP029496417</v>
      </c>
      <c r="G471" s="53" t="str">
        <f t="shared" si="149"/>
        <v>이정은</v>
      </c>
      <c r="H471" s="53" t="str">
        <f t="shared" si="150"/>
        <v>일반(목록배제,Normal-Manifest Exception)</v>
      </c>
      <c r="I471" s="62">
        <f t="shared" si="151"/>
        <v>81.739999999999995</v>
      </c>
      <c r="J471" s="53" t="str">
        <f t="shared" si="141"/>
        <v>BRCH USA_JAVIS</v>
      </c>
      <c r="K471" s="55">
        <f t="shared" si="152"/>
        <v>1</v>
      </c>
      <c r="L471" s="54">
        <f t="shared" si="153"/>
        <v>0.45</v>
      </c>
      <c r="M471" s="54">
        <f t="shared" si="154"/>
        <v>0.4</v>
      </c>
      <c r="N471" s="54">
        <f t="shared" si="155"/>
        <v>0.5</v>
      </c>
      <c r="O471" s="54">
        <f t="shared" si="142"/>
        <v>0.5</v>
      </c>
      <c r="P471" s="55" t="str">
        <f t="shared" si="143"/>
        <v>516284382633</v>
      </c>
      <c r="Q471" s="70">
        <f t="shared" si="144"/>
        <v>6510</v>
      </c>
      <c r="R471" s="58">
        <v>0</v>
      </c>
      <c r="S471" s="57">
        <f t="shared" si="138"/>
        <v>0</v>
      </c>
      <c r="T471" s="58">
        <v>0</v>
      </c>
      <c r="U471" s="58">
        <f>(IF(VLOOKUP(VLOOKUP(AN471,MAPPING!$B$16:$D$21,2,1),MAPPING!$C$16:$E$21,2,0)=7000,0,VLOOKUP(VLOOKUP(AN471,MAPPING!$B$16:$D$21,2,1),MAPPING!$C$16:$E$21,2,0)))</f>
        <v>0</v>
      </c>
      <c r="V471" s="58">
        <f>(K471*VLOOKUP(N471/K471,MAPPING!$B$23:$D$30,3,10))</f>
        <v>0</v>
      </c>
      <c r="W471" s="58">
        <f t="shared" si="145"/>
        <v>0</v>
      </c>
      <c r="X471" s="58">
        <f t="shared" si="146"/>
        <v>6510</v>
      </c>
      <c r="Y471" s="116">
        <f>ROUND(SUM(Q471:W471)/INVOICE!$I$5,2)</f>
        <v>4.67</v>
      </c>
      <c r="AA471" s="38" t="s">
        <v>4472</v>
      </c>
      <c r="AB471" s="38" t="s">
        <v>93</v>
      </c>
      <c r="AC471" s="38" t="s">
        <v>4473</v>
      </c>
      <c r="AD471" s="38" t="s">
        <v>4669</v>
      </c>
      <c r="AE471" s="38" t="s">
        <v>252</v>
      </c>
      <c r="AF471" s="38" t="s">
        <v>4670</v>
      </c>
      <c r="AG471" s="38" t="s">
        <v>4207</v>
      </c>
      <c r="AH471" s="38" t="s">
        <v>61</v>
      </c>
      <c r="AI471" s="38">
        <v>1</v>
      </c>
      <c r="AJ471" s="38">
        <v>0.45</v>
      </c>
      <c r="AK471" s="38">
        <v>0.4</v>
      </c>
      <c r="AL471" s="38">
        <v>0.5</v>
      </c>
      <c r="AM471" s="38" t="s">
        <v>66</v>
      </c>
      <c r="AN471" s="38">
        <v>81.739999999999995</v>
      </c>
      <c r="AO471" s="38" t="s">
        <v>62</v>
      </c>
      <c r="AP471" s="38" t="s">
        <v>62</v>
      </c>
      <c r="AQ471" s="38" t="s">
        <v>62</v>
      </c>
      <c r="AR471" s="38" t="s">
        <v>62</v>
      </c>
      <c r="AS471" s="38" t="s">
        <v>62</v>
      </c>
      <c r="AT471" s="38" t="s">
        <v>1973</v>
      </c>
      <c r="AU471" s="38" t="s">
        <v>2604</v>
      </c>
      <c r="AV471" s="38" t="s">
        <v>4671</v>
      </c>
      <c r="AW471" s="38" t="s">
        <v>61</v>
      </c>
      <c r="AX471" s="38" t="s">
        <v>63</v>
      </c>
      <c r="AY471" s="39" t="s">
        <v>4672</v>
      </c>
      <c r="AZ471" s="38" t="s">
        <v>4673</v>
      </c>
      <c r="BA471" s="39" t="s">
        <v>4673</v>
      </c>
      <c r="BB471" s="38" t="s">
        <v>196</v>
      </c>
      <c r="BC471" s="38" t="s">
        <v>197</v>
      </c>
      <c r="BD471" s="38" t="s">
        <v>94</v>
      </c>
      <c r="BE471" s="38" t="s">
        <v>1978</v>
      </c>
      <c r="BF471" s="38" t="s">
        <v>64</v>
      </c>
      <c r="BG471" s="38" t="s">
        <v>61</v>
      </c>
      <c r="BH471" s="38" t="s">
        <v>648</v>
      </c>
    </row>
    <row r="472" spans="2:60" x14ac:dyDescent="0.3">
      <c r="B472" s="55">
        <f t="shared" si="139"/>
        <v>468</v>
      </c>
      <c r="C472" s="55" t="str">
        <f t="shared" si="140"/>
        <v>NRT</v>
      </c>
      <c r="D472" s="55" t="str">
        <f t="shared" si="137"/>
        <v>2025-09-13</v>
      </c>
      <c r="E472" s="55" t="str">
        <f t="shared" si="147"/>
        <v>82020038126</v>
      </c>
      <c r="F472" s="55" t="str">
        <f t="shared" si="148"/>
        <v>PJP029496331</v>
      </c>
      <c r="G472" s="53" t="str">
        <f t="shared" si="149"/>
        <v>박경민</v>
      </c>
      <c r="H472" s="53" t="str">
        <f t="shared" si="150"/>
        <v>목록(Manifest)</v>
      </c>
      <c r="I472" s="62">
        <f t="shared" si="151"/>
        <v>11.06</v>
      </c>
      <c r="J472" s="53" t="str">
        <f t="shared" si="141"/>
        <v>BRCH USA_JAVIS</v>
      </c>
      <c r="K472" s="55">
        <f t="shared" si="152"/>
        <v>1</v>
      </c>
      <c r="L472" s="54">
        <f t="shared" si="153"/>
        <v>0.4</v>
      </c>
      <c r="M472" s="54">
        <f t="shared" si="154"/>
        <v>0.4</v>
      </c>
      <c r="N472" s="54">
        <f t="shared" si="155"/>
        <v>0.4</v>
      </c>
      <c r="O472" s="54">
        <f t="shared" si="142"/>
        <v>0.5</v>
      </c>
      <c r="P472" s="55" t="str">
        <f t="shared" si="143"/>
        <v>516284381771</v>
      </c>
      <c r="Q472" s="70">
        <f t="shared" si="144"/>
        <v>6510</v>
      </c>
      <c r="R472" s="58">
        <v>0</v>
      </c>
      <c r="S472" s="57">
        <f t="shared" si="138"/>
        <v>0</v>
      </c>
      <c r="T472" s="58">
        <v>0</v>
      </c>
      <c r="U472" s="58">
        <f>(IF(VLOOKUP(VLOOKUP(AN472,MAPPING!$B$16:$D$21,2,1),MAPPING!$C$16:$E$21,2,0)=7000,0,VLOOKUP(VLOOKUP(AN472,MAPPING!$B$16:$D$21,2,1),MAPPING!$C$16:$E$21,2,0)))</f>
        <v>0</v>
      </c>
      <c r="V472" s="58">
        <f>(K472*VLOOKUP(N472/K472,MAPPING!$B$23:$D$30,3,10))</f>
        <v>0</v>
      </c>
      <c r="W472" s="58">
        <f t="shared" si="145"/>
        <v>0</v>
      </c>
      <c r="X472" s="58">
        <f t="shared" si="146"/>
        <v>6510</v>
      </c>
      <c r="Y472" s="116">
        <f>ROUND(SUM(Q472:W472)/INVOICE!$I$5,2)</f>
        <v>4.67</v>
      </c>
      <c r="AA472" s="38" t="s">
        <v>4472</v>
      </c>
      <c r="AB472" s="38" t="s">
        <v>93</v>
      </c>
      <c r="AC472" s="38" t="s">
        <v>4473</v>
      </c>
      <c r="AD472" s="38" t="s">
        <v>4674</v>
      </c>
      <c r="AE472" s="38" t="s">
        <v>4675</v>
      </c>
      <c r="AF472" s="38" t="s">
        <v>4676</v>
      </c>
      <c r="AG472" s="38" t="s">
        <v>4677</v>
      </c>
      <c r="AH472" s="38" t="s">
        <v>61</v>
      </c>
      <c r="AI472" s="38">
        <v>1</v>
      </c>
      <c r="AJ472" s="38">
        <v>0.4</v>
      </c>
      <c r="AK472" s="38">
        <v>0.4</v>
      </c>
      <c r="AL472" s="38">
        <v>0.4</v>
      </c>
      <c r="AM472" s="38" t="s">
        <v>204</v>
      </c>
      <c r="AN472" s="38">
        <v>11.06</v>
      </c>
      <c r="AO472" s="38" t="s">
        <v>62</v>
      </c>
      <c r="AP472" s="38" t="s">
        <v>62</v>
      </c>
      <c r="AQ472" s="38" t="s">
        <v>62</v>
      </c>
      <c r="AR472" s="38" t="s">
        <v>62</v>
      </c>
      <c r="AS472" s="38" t="s">
        <v>62</v>
      </c>
      <c r="AT472" s="38" t="s">
        <v>1973</v>
      </c>
      <c r="AU472" s="38" t="s">
        <v>2604</v>
      </c>
      <c r="AV472" s="38" t="s">
        <v>410</v>
      </c>
      <c r="AW472" s="38" t="s">
        <v>61</v>
      </c>
      <c r="AX472" s="38" t="s">
        <v>63</v>
      </c>
      <c r="AY472" s="39" t="s">
        <v>4678</v>
      </c>
      <c r="AZ472" s="38" t="s">
        <v>4679</v>
      </c>
      <c r="BA472" s="39" t="s">
        <v>4679</v>
      </c>
      <c r="BB472" s="38" t="s">
        <v>196</v>
      </c>
      <c r="BC472" s="38" t="s">
        <v>197</v>
      </c>
      <c r="BD472" s="38" t="s">
        <v>94</v>
      </c>
      <c r="BE472" s="38" t="s">
        <v>1978</v>
      </c>
      <c r="BF472" s="38" t="s">
        <v>64</v>
      </c>
      <c r="BG472" s="38" t="s">
        <v>61</v>
      </c>
      <c r="BH472" s="38" t="s">
        <v>648</v>
      </c>
    </row>
    <row r="473" spans="2:60" x14ac:dyDescent="0.3">
      <c r="B473" s="55">
        <f t="shared" si="139"/>
        <v>469</v>
      </c>
      <c r="C473" s="55" t="str">
        <f t="shared" si="140"/>
        <v>NRT</v>
      </c>
      <c r="D473" s="55" t="str">
        <f t="shared" si="137"/>
        <v>2025-09-13</v>
      </c>
      <c r="E473" s="55" t="str">
        <f t="shared" si="147"/>
        <v>82020038126</v>
      </c>
      <c r="F473" s="55" t="str">
        <f t="shared" si="148"/>
        <v>PJP029496385</v>
      </c>
      <c r="G473" s="53" t="str">
        <f t="shared" si="149"/>
        <v>강석규</v>
      </c>
      <c r="H473" s="53" t="str">
        <f t="shared" si="150"/>
        <v>간이(Simple)</v>
      </c>
      <c r="I473" s="62">
        <f t="shared" si="151"/>
        <v>548.05999999999995</v>
      </c>
      <c r="J473" s="53" t="str">
        <f t="shared" si="141"/>
        <v>BRCH USA_JAVIS</v>
      </c>
      <c r="K473" s="55">
        <f t="shared" si="152"/>
        <v>1</v>
      </c>
      <c r="L473" s="54">
        <f t="shared" si="153"/>
        <v>2.7</v>
      </c>
      <c r="M473" s="54">
        <f t="shared" si="154"/>
        <v>3.4</v>
      </c>
      <c r="N473" s="54">
        <f t="shared" si="155"/>
        <v>3.4</v>
      </c>
      <c r="O473" s="54">
        <f t="shared" si="142"/>
        <v>3</v>
      </c>
      <c r="P473" s="55" t="str">
        <f t="shared" si="143"/>
        <v>516284382316</v>
      </c>
      <c r="Q473" s="70">
        <f t="shared" si="144"/>
        <v>11560</v>
      </c>
      <c r="R473" s="58">
        <v>0</v>
      </c>
      <c r="S473" s="57">
        <f t="shared" si="138"/>
        <v>0</v>
      </c>
      <c r="T473" s="58">
        <v>0</v>
      </c>
      <c r="U473" s="58">
        <f>(IF(VLOOKUP(VLOOKUP(AN473,MAPPING!$B$16:$D$21,2,1),MAPPING!$C$16:$E$21,2,0)=7000,0,VLOOKUP(VLOOKUP(AN473,MAPPING!$B$16:$D$21,2,1),MAPPING!$C$16:$E$21,2,0)))</f>
        <v>0</v>
      </c>
      <c r="V473" s="58">
        <f>(K473*VLOOKUP(N473/K473,MAPPING!$B$23:$D$30,3,10))</f>
        <v>500</v>
      </c>
      <c r="W473" s="58">
        <f t="shared" si="145"/>
        <v>0</v>
      </c>
      <c r="X473" s="58">
        <f t="shared" si="146"/>
        <v>12060</v>
      </c>
      <c r="Y473" s="116">
        <f>ROUND(SUM(Q473:W473)/INVOICE!$I$5,2)</f>
        <v>8.65</v>
      </c>
      <c r="AA473" s="38" t="s">
        <v>4472</v>
      </c>
      <c r="AB473" s="38" t="s">
        <v>93</v>
      </c>
      <c r="AC473" s="38" t="s">
        <v>4473</v>
      </c>
      <c r="AD473" s="38" t="s">
        <v>4680</v>
      </c>
      <c r="AE473" s="38" t="s">
        <v>4681</v>
      </c>
      <c r="AF473" s="38" t="s">
        <v>4682</v>
      </c>
      <c r="AG473" s="38" t="s">
        <v>4683</v>
      </c>
      <c r="AH473" s="38" t="s">
        <v>61</v>
      </c>
      <c r="AI473" s="38">
        <v>1</v>
      </c>
      <c r="AJ473" s="38">
        <v>2.7</v>
      </c>
      <c r="AK473" s="38">
        <v>3.4</v>
      </c>
      <c r="AL473" s="38">
        <v>3.4</v>
      </c>
      <c r="AM473" s="38" t="s">
        <v>65</v>
      </c>
      <c r="AN473" s="38">
        <v>548.05999999999995</v>
      </c>
      <c r="AO473" s="38" t="s">
        <v>62</v>
      </c>
      <c r="AP473" s="38" t="s">
        <v>62</v>
      </c>
      <c r="AQ473" s="38" t="s">
        <v>62</v>
      </c>
      <c r="AR473" s="38" t="s">
        <v>62</v>
      </c>
      <c r="AS473" s="38" t="s">
        <v>62</v>
      </c>
      <c r="AT473" s="38" t="s">
        <v>1973</v>
      </c>
      <c r="AU473" s="38" t="s">
        <v>2604</v>
      </c>
      <c r="AV473" s="38" t="s">
        <v>2002</v>
      </c>
      <c r="AW473" s="38" t="s">
        <v>61</v>
      </c>
      <c r="AX473" s="38" t="s">
        <v>63</v>
      </c>
      <c r="AY473" s="39" t="s">
        <v>4684</v>
      </c>
      <c r="AZ473" s="38" t="s">
        <v>4685</v>
      </c>
      <c r="BA473" s="39" t="s">
        <v>4685</v>
      </c>
      <c r="BB473" s="38" t="s">
        <v>196</v>
      </c>
      <c r="BC473" s="38" t="s">
        <v>197</v>
      </c>
      <c r="BD473" s="38" t="s">
        <v>94</v>
      </c>
      <c r="BE473" s="38" t="s">
        <v>1978</v>
      </c>
      <c r="BF473" s="38" t="s">
        <v>64</v>
      </c>
      <c r="BG473" s="38" t="s">
        <v>61</v>
      </c>
      <c r="BH473" s="38" t="s">
        <v>648</v>
      </c>
    </row>
    <row r="474" spans="2:60" x14ac:dyDescent="0.3">
      <c r="B474" s="55">
        <f t="shared" si="139"/>
        <v>470</v>
      </c>
      <c r="C474" s="55" t="str">
        <f t="shared" si="140"/>
        <v>NRT</v>
      </c>
      <c r="D474" s="55" t="str">
        <f t="shared" si="137"/>
        <v>2025-09-13</v>
      </c>
      <c r="E474" s="55" t="str">
        <f t="shared" si="147"/>
        <v>82020038126</v>
      </c>
      <c r="F474" s="55" t="str">
        <f t="shared" si="148"/>
        <v>PJP022700890</v>
      </c>
      <c r="G474" s="53" t="str">
        <f t="shared" si="149"/>
        <v>오모차랜드 일산점</v>
      </c>
      <c r="H474" s="53" t="str">
        <f t="shared" si="150"/>
        <v>간이(Simple)</v>
      </c>
      <c r="I474" s="62">
        <f t="shared" si="151"/>
        <v>634.08000000000004</v>
      </c>
      <c r="J474" s="53" t="str">
        <f t="shared" si="141"/>
        <v>BRCH USA_JAVIS</v>
      </c>
      <c r="K474" s="55">
        <f t="shared" si="152"/>
        <v>3</v>
      </c>
      <c r="L474" s="54">
        <f t="shared" si="153"/>
        <v>14.01</v>
      </c>
      <c r="M474" s="54">
        <f t="shared" si="154"/>
        <v>0.2</v>
      </c>
      <c r="N474" s="54">
        <f t="shared" si="155"/>
        <v>14.5</v>
      </c>
      <c r="O474" s="54">
        <f t="shared" si="142"/>
        <v>14.5</v>
      </c>
      <c r="P474" s="55" t="str">
        <f t="shared" si="143"/>
        <v>516272838023 (3)</v>
      </c>
      <c r="Q474" s="70">
        <f t="shared" si="144"/>
        <v>34790</v>
      </c>
      <c r="R474" s="58">
        <v>0</v>
      </c>
      <c r="S474" s="57">
        <f t="shared" si="138"/>
        <v>5000</v>
      </c>
      <c r="T474" s="58">
        <v>0</v>
      </c>
      <c r="U474" s="58">
        <f>(IF(VLOOKUP(VLOOKUP(AN474,MAPPING!$B$16:$D$21,2,1),MAPPING!$C$16:$E$21,2,0)=7000,0,VLOOKUP(VLOOKUP(AN474,MAPPING!$B$16:$D$21,2,1),MAPPING!$C$16:$E$21,2,0)))</f>
        <v>0</v>
      </c>
      <c r="V474" s="58">
        <f>(K474*VLOOKUP(N474/K474,MAPPING!$B$23:$D$30,3,10))</f>
        <v>1500</v>
      </c>
      <c r="W474" s="58">
        <f t="shared" si="145"/>
        <v>0</v>
      </c>
      <c r="X474" s="58">
        <f t="shared" si="146"/>
        <v>41290</v>
      </c>
      <c r="Y474" s="116">
        <f>ROUND(SUM(Q474:W474)/INVOICE!$I$5,2)</f>
        <v>29.62</v>
      </c>
      <c r="AA474" s="38" t="s">
        <v>4472</v>
      </c>
      <c r="AB474" s="38" t="s">
        <v>93</v>
      </c>
      <c r="AC474" s="38" t="s">
        <v>4473</v>
      </c>
      <c r="AD474" s="38" t="s">
        <v>4686</v>
      </c>
      <c r="AE474" s="38" t="s">
        <v>1980</v>
      </c>
      <c r="AF474" s="38" t="s">
        <v>1981</v>
      </c>
      <c r="AG474" s="38" t="s">
        <v>1982</v>
      </c>
      <c r="AH474" s="38" t="s">
        <v>156</v>
      </c>
      <c r="AI474" s="38">
        <v>3</v>
      </c>
      <c r="AJ474" s="38">
        <v>14.01</v>
      </c>
      <c r="AK474" s="38">
        <v>0.2</v>
      </c>
      <c r="AL474" s="38">
        <v>14.5</v>
      </c>
      <c r="AM474" s="38" t="s">
        <v>65</v>
      </c>
      <c r="AN474" s="38">
        <v>634.08000000000004</v>
      </c>
      <c r="AO474" s="38" t="s">
        <v>62</v>
      </c>
      <c r="AP474" s="38" t="s">
        <v>62</v>
      </c>
      <c r="AQ474" s="38" t="s">
        <v>62</v>
      </c>
      <c r="AR474" s="38" t="s">
        <v>62</v>
      </c>
      <c r="AS474" s="38" t="s">
        <v>62</v>
      </c>
      <c r="AT474" s="38" t="s">
        <v>1973</v>
      </c>
      <c r="AU474" s="38" t="s">
        <v>2604</v>
      </c>
      <c r="AV474" s="38" t="s">
        <v>3637</v>
      </c>
      <c r="AW474" s="38" t="s">
        <v>61</v>
      </c>
      <c r="AX474" s="38" t="s">
        <v>63</v>
      </c>
      <c r="AY474" s="39" t="s">
        <v>4687</v>
      </c>
      <c r="AZ474" s="38" t="s">
        <v>4688</v>
      </c>
      <c r="BA474" s="39" t="s">
        <v>4688</v>
      </c>
      <c r="BB474" s="38" t="s">
        <v>196</v>
      </c>
      <c r="BC474" s="38" t="s">
        <v>197</v>
      </c>
      <c r="BD474" s="38" t="s">
        <v>94</v>
      </c>
      <c r="BE474" s="38" t="s">
        <v>1978</v>
      </c>
      <c r="BF474" s="38" t="s">
        <v>64</v>
      </c>
      <c r="BG474" s="38" t="s">
        <v>61</v>
      </c>
      <c r="BH474" s="38" t="s">
        <v>648</v>
      </c>
    </row>
    <row r="475" spans="2:60" x14ac:dyDescent="0.3">
      <c r="B475" s="55">
        <f t="shared" si="139"/>
        <v>471</v>
      </c>
      <c r="C475" s="55" t="str">
        <f t="shared" si="140"/>
        <v>NRT</v>
      </c>
      <c r="D475" s="55" t="str">
        <f t="shared" si="137"/>
        <v>2025-09-13</v>
      </c>
      <c r="E475" s="55" t="str">
        <f t="shared" si="147"/>
        <v>82020038126</v>
      </c>
      <c r="F475" s="55" t="str">
        <f t="shared" si="148"/>
        <v>PJP022700889</v>
      </c>
      <c r="G475" s="53" t="str">
        <f t="shared" si="149"/>
        <v>오모차랜드 일산점</v>
      </c>
      <c r="H475" s="53" t="str">
        <f t="shared" si="150"/>
        <v>간이(Simple)</v>
      </c>
      <c r="I475" s="62">
        <f t="shared" si="151"/>
        <v>201.09</v>
      </c>
      <c r="J475" s="53" t="str">
        <f t="shared" si="141"/>
        <v>BRCH USA_JAVIS</v>
      </c>
      <c r="K475" s="55">
        <f t="shared" si="152"/>
        <v>2</v>
      </c>
      <c r="L475" s="54">
        <f t="shared" si="153"/>
        <v>3.4</v>
      </c>
      <c r="M475" s="54">
        <f t="shared" si="154"/>
        <v>0.2</v>
      </c>
      <c r="N475" s="54">
        <f t="shared" si="155"/>
        <v>3.4</v>
      </c>
      <c r="O475" s="54">
        <f t="shared" si="142"/>
        <v>3.5</v>
      </c>
      <c r="P475" s="55" t="str">
        <f t="shared" si="143"/>
        <v>516272838001 (2)</v>
      </c>
      <c r="Q475" s="70">
        <f t="shared" si="144"/>
        <v>12570</v>
      </c>
      <c r="R475" s="58">
        <v>0</v>
      </c>
      <c r="S475" s="57">
        <f t="shared" si="138"/>
        <v>2500</v>
      </c>
      <c r="T475" s="58">
        <v>0</v>
      </c>
      <c r="U475" s="58">
        <f>(IF(VLOOKUP(VLOOKUP(AN475,MAPPING!$B$16:$D$21,2,1),MAPPING!$C$16:$E$21,2,0)=7000,0,VLOOKUP(VLOOKUP(AN475,MAPPING!$B$16:$D$21,2,1),MAPPING!$C$16:$E$21,2,0)))</f>
        <v>0</v>
      </c>
      <c r="V475" s="58">
        <f>(K475*VLOOKUP(N475/K475,MAPPING!$B$23:$D$30,3,10))</f>
        <v>0</v>
      </c>
      <c r="W475" s="58">
        <f t="shared" si="145"/>
        <v>0</v>
      </c>
      <c r="X475" s="58">
        <f t="shared" si="146"/>
        <v>15070</v>
      </c>
      <c r="Y475" s="116">
        <f>ROUND(SUM(Q475:W475)/INVOICE!$I$5,2)</f>
        <v>10.81</v>
      </c>
      <c r="AA475" s="38" t="s">
        <v>4472</v>
      </c>
      <c r="AB475" s="38" t="s">
        <v>93</v>
      </c>
      <c r="AC475" s="38" t="s">
        <v>4473</v>
      </c>
      <c r="AD475" s="38" t="s">
        <v>4689</v>
      </c>
      <c r="AE475" s="38" t="s">
        <v>1980</v>
      </c>
      <c r="AF475" s="38" t="s">
        <v>1981</v>
      </c>
      <c r="AG475" s="38" t="s">
        <v>1982</v>
      </c>
      <c r="AH475" s="38" t="s">
        <v>156</v>
      </c>
      <c r="AI475" s="38">
        <v>2</v>
      </c>
      <c r="AJ475" s="38">
        <v>3.4</v>
      </c>
      <c r="AK475" s="38">
        <v>0.2</v>
      </c>
      <c r="AL475" s="38">
        <v>3.4</v>
      </c>
      <c r="AM475" s="38" t="s">
        <v>65</v>
      </c>
      <c r="AN475" s="38">
        <v>201.09</v>
      </c>
      <c r="AO475" s="38" t="s">
        <v>62</v>
      </c>
      <c r="AP475" s="38" t="s">
        <v>62</v>
      </c>
      <c r="AQ475" s="38" t="s">
        <v>62</v>
      </c>
      <c r="AR475" s="38" t="s">
        <v>62</v>
      </c>
      <c r="AS475" s="38" t="s">
        <v>62</v>
      </c>
      <c r="AT475" s="38" t="s">
        <v>1973</v>
      </c>
      <c r="AU475" s="38" t="s">
        <v>2604</v>
      </c>
      <c r="AV475" s="38" t="s">
        <v>1983</v>
      </c>
      <c r="AW475" s="38" t="s">
        <v>61</v>
      </c>
      <c r="AX475" s="38" t="s">
        <v>63</v>
      </c>
      <c r="AY475" s="39" t="s">
        <v>4690</v>
      </c>
      <c r="AZ475" s="38" t="s">
        <v>4691</v>
      </c>
      <c r="BA475" s="39" t="s">
        <v>4691</v>
      </c>
      <c r="BB475" s="38" t="s">
        <v>196</v>
      </c>
      <c r="BC475" s="38" t="s">
        <v>197</v>
      </c>
      <c r="BD475" s="38" t="s">
        <v>94</v>
      </c>
      <c r="BE475" s="38" t="s">
        <v>1978</v>
      </c>
      <c r="BF475" s="38" t="s">
        <v>64</v>
      </c>
      <c r="BG475" s="38" t="s">
        <v>61</v>
      </c>
      <c r="BH475" s="38" t="s">
        <v>648</v>
      </c>
    </row>
    <row r="476" spans="2:60" x14ac:dyDescent="0.3">
      <c r="B476" s="55">
        <f t="shared" si="139"/>
        <v>472</v>
      </c>
      <c r="C476" s="55" t="str">
        <f t="shared" si="140"/>
        <v>NRT</v>
      </c>
      <c r="D476" s="55" t="str">
        <f t="shared" si="137"/>
        <v>2025-09-13</v>
      </c>
      <c r="E476" s="55" t="str">
        <f t="shared" si="147"/>
        <v>82020038126</v>
      </c>
      <c r="F476" s="55" t="str">
        <f t="shared" si="148"/>
        <v>PJP029496302</v>
      </c>
      <c r="G476" s="53" t="str">
        <f t="shared" si="149"/>
        <v>유홍일</v>
      </c>
      <c r="H476" s="53" t="str">
        <f t="shared" si="150"/>
        <v>목록(Manifest)</v>
      </c>
      <c r="I476" s="62">
        <f t="shared" si="151"/>
        <v>75.91</v>
      </c>
      <c r="J476" s="53" t="str">
        <f t="shared" si="141"/>
        <v>BRCH USA_JAVIS</v>
      </c>
      <c r="K476" s="55">
        <f t="shared" si="152"/>
        <v>1</v>
      </c>
      <c r="L476" s="54">
        <f t="shared" si="153"/>
        <v>0.75</v>
      </c>
      <c r="M476" s="54">
        <f t="shared" si="154"/>
        <v>1.4</v>
      </c>
      <c r="N476" s="54">
        <f t="shared" si="155"/>
        <v>1.4</v>
      </c>
      <c r="O476" s="54">
        <f t="shared" si="142"/>
        <v>1</v>
      </c>
      <c r="P476" s="55" t="str">
        <f t="shared" si="143"/>
        <v>516284381480</v>
      </c>
      <c r="Q476" s="70">
        <f t="shared" si="144"/>
        <v>7520</v>
      </c>
      <c r="R476" s="58">
        <v>0</v>
      </c>
      <c r="S476" s="57">
        <f t="shared" si="138"/>
        <v>0</v>
      </c>
      <c r="T476" s="58">
        <v>0</v>
      </c>
      <c r="U476" s="58">
        <f>(IF(VLOOKUP(VLOOKUP(AN476,MAPPING!$B$16:$D$21,2,1),MAPPING!$C$16:$E$21,2,0)=7000,0,VLOOKUP(VLOOKUP(AN476,MAPPING!$B$16:$D$21,2,1),MAPPING!$C$16:$E$21,2,0)))</f>
        <v>0</v>
      </c>
      <c r="V476" s="58">
        <f>(K476*VLOOKUP(N476/K476,MAPPING!$B$23:$D$30,3,10))</f>
        <v>0</v>
      </c>
      <c r="W476" s="58">
        <f t="shared" si="145"/>
        <v>0</v>
      </c>
      <c r="X476" s="58">
        <f t="shared" si="146"/>
        <v>7520</v>
      </c>
      <c r="Y476" s="116">
        <f>ROUND(SUM(Q476:W476)/INVOICE!$I$5,2)</f>
        <v>5.39</v>
      </c>
      <c r="AA476" s="38" t="s">
        <v>4472</v>
      </c>
      <c r="AB476" s="38" t="s">
        <v>93</v>
      </c>
      <c r="AC476" s="38" t="s">
        <v>4473</v>
      </c>
      <c r="AD476" s="38" t="s">
        <v>4692</v>
      </c>
      <c r="AE476" s="38" t="s">
        <v>4693</v>
      </c>
      <c r="AF476" s="38" t="s">
        <v>4694</v>
      </c>
      <c r="AG476" s="38" t="s">
        <v>4695</v>
      </c>
      <c r="AH476" s="38" t="s">
        <v>61</v>
      </c>
      <c r="AI476" s="38">
        <v>1</v>
      </c>
      <c r="AJ476" s="38">
        <v>0.75</v>
      </c>
      <c r="AK476" s="38">
        <v>1.4</v>
      </c>
      <c r="AL476" s="38">
        <v>1.4</v>
      </c>
      <c r="AM476" s="38" t="s">
        <v>204</v>
      </c>
      <c r="AN476" s="38">
        <v>75.91</v>
      </c>
      <c r="AO476" s="38" t="s">
        <v>62</v>
      </c>
      <c r="AP476" s="38" t="s">
        <v>62</v>
      </c>
      <c r="AQ476" s="38" t="s">
        <v>62</v>
      </c>
      <c r="AR476" s="38" t="s">
        <v>62</v>
      </c>
      <c r="AS476" s="38" t="s">
        <v>62</v>
      </c>
      <c r="AT476" s="38" t="s">
        <v>1973</v>
      </c>
      <c r="AU476" s="38" t="s">
        <v>2604</v>
      </c>
      <c r="AV476" s="38" t="s">
        <v>410</v>
      </c>
      <c r="AW476" s="38" t="s">
        <v>61</v>
      </c>
      <c r="AX476" s="38" t="s">
        <v>63</v>
      </c>
      <c r="AY476" s="39" t="s">
        <v>4696</v>
      </c>
      <c r="AZ476" s="38" t="s">
        <v>4697</v>
      </c>
      <c r="BA476" s="39" t="s">
        <v>4697</v>
      </c>
      <c r="BB476" s="38" t="s">
        <v>196</v>
      </c>
      <c r="BC476" s="38" t="s">
        <v>197</v>
      </c>
      <c r="BD476" s="38" t="s">
        <v>94</v>
      </c>
      <c r="BE476" s="38" t="s">
        <v>1978</v>
      </c>
      <c r="BF476" s="38" t="s">
        <v>64</v>
      </c>
      <c r="BG476" s="38" t="s">
        <v>61</v>
      </c>
      <c r="BH476" s="38" t="s">
        <v>648</v>
      </c>
    </row>
    <row r="477" spans="2:60" x14ac:dyDescent="0.3">
      <c r="B477" s="55">
        <f t="shared" si="139"/>
        <v>473</v>
      </c>
      <c r="C477" s="55" t="str">
        <f t="shared" si="140"/>
        <v>NRT</v>
      </c>
      <c r="D477" s="55" t="str">
        <f t="shared" si="137"/>
        <v>2025-09-13</v>
      </c>
      <c r="E477" s="55" t="str">
        <f t="shared" si="147"/>
        <v>82020038126</v>
      </c>
      <c r="F477" s="55" t="str">
        <f t="shared" si="148"/>
        <v>PJP029496003</v>
      </c>
      <c r="G477" s="53" t="str">
        <f t="shared" si="149"/>
        <v>진상욱</v>
      </c>
      <c r="H477" s="53" t="str">
        <f t="shared" si="150"/>
        <v>간이(Simple)</v>
      </c>
      <c r="I477" s="62">
        <f t="shared" si="151"/>
        <v>161.46</v>
      </c>
      <c r="J477" s="53" t="str">
        <f t="shared" si="141"/>
        <v>BRCH USA_JAVIS</v>
      </c>
      <c r="K477" s="55">
        <f t="shared" si="152"/>
        <v>1</v>
      </c>
      <c r="L477" s="54">
        <f t="shared" si="153"/>
        <v>4.25</v>
      </c>
      <c r="M477" s="54">
        <f t="shared" si="154"/>
        <v>3.1</v>
      </c>
      <c r="N477" s="54">
        <f t="shared" si="155"/>
        <v>4.3</v>
      </c>
      <c r="O477" s="54">
        <f t="shared" si="142"/>
        <v>4.5</v>
      </c>
      <c r="P477" s="55" t="str">
        <f t="shared" si="143"/>
        <v>516284378492</v>
      </c>
      <c r="Q477" s="70">
        <f t="shared" si="144"/>
        <v>14590</v>
      </c>
      <c r="R477" s="58">
        <v>0</v>
      </c>
      <c r="S477" s="57">
        <f t="shared" si="138"/>
        <v>0</v>
      </c>
      <c r="T477" s="58">
        <v>0</v>
      </c>
      <c r="U477" s="58">
        <f>(IF(VLOOKUP(VLOOKUP(AN477,MAPPING!$B$16:$D$21,2,1),MAPPING!$C$16:$E$21,2,0)=7000,0,VLOOKUP(VLOOKUP(AN477,MAPPING!$B$16:$D$21,2,1),MAPPING!$C$16:$E$21,2,0)))</f>
        <v>0</v>
      </c>
      <c r="V477" s="58">
        <f>(K477*VLOOKUP(N477/K477,MAPPING!$B$23:$D$30,3,10))</f>
        <v>500</v>
      </c>
      <c r="W477" s="58">
        <f t="shared" si="145"/>
        <v>0</v>
      </c>
      <c r="X477" s="58">
        <f t="shared" si="146"/>
        <v>15090</v>
      </c>
      <c r="Y477" s="116">
        <f>ROUND(SUM(Q477:W477)/INVOICE!$I$5,2)</f>
        <v>10.82</v>
      </c>
      <c r="AA477" s="38" t="s">
        <v>4472</v>
      </c>
      <c r="AB477" s="38" t="s">
        <v>93</v>
      </c>
      <c r="AC477" s="38" t="s">
        <v>4473</v>
      </c>
      <c r="AD477" s="38" t="s">
        <v>4698</v>
      </c>
      <c r="AE477" s="38" t="s">
        <v>4699</v>
      </c>
      <c r="AF477" s="38" t="s">
        <v>4700</v>
      </c>
      <c r="AG477" s="38" t="s">
        <v>4701</v>
      </c>
      <c r="AH477" s="38" t="s">
        <v>61</v>
      </c>
      <c r="AI477" s="38">
        <v>1</v>
      </c>
      <c r="AJ477" s="38">
        <v>4.25</v>
      </c>
      <c r="AK477" s="38">
        <v>3.1</v>
      </c>
      <c r="AL477" s="38">
        <v>4.3</v>
      </c>
      <c r="AM477" s="38" t="s">
        <v>65</v>
      </c>
      <c r="AN477" s="38">
        <v>161.46</v>
      </c>
      <c r="AO477" s="38" t="s">
        <v>62</v>
      </c>
      <c r="AP477" s="38" t="s">
        <v>62</v>
      </c>
      <c r="AQ477" s="38" t="s">
        <v>62</v>
      </c>
      <c r="AR477" s="38" t="s">
        <v>62</v>
      </c>
      <c r="AS477" s="38" t="s">
        <v>62</v>
      </c>
      <c r="AT477" s="38" t="s">
        <v>1973</v>
      </c>
      <c r="AU477" s="38" t="s">
        <v>2604</v>
      </c>
      <c r="AV477" s="38" t="s">
        <v>2052</v>
      </c>
      <c r="AW477" s="38" t="s">
        <v>61</v>
      </c>
      <c r="AX477" s="38" t="s">
        <v>63</v>
      </c>
      <c r="AY477" s="39" t="s">
        <v>4702</v>
      </c>
      <c r="AZ477" s="38" t="s">
        <v>4703</v>
      </c>
      <c r="BA477" s="39" t="s">
        <v>4703</v>
      </c>
      <c r="BB477" s="38" t="s">
        <v>196</v>
      </c>
      <c r="BC477" s="38" t="s">
        <v>197</v>
      </c>
      <c r="BD477" s="38" t="s">
        <v>94</v>
      </c>
      <c r="BE477" s="38" t="s">
        <v>1978</v>
      </c>
      <c r="BF477" s="38" t="s">
        <v>64</v>
      </c>
      <c r="BG477" s="38" t="s">
        <v>61</v>
      </c>
      <c r="BH477" s="38" t="s">
        <v>648</v>
      </c>
    </row>
    <row r="478" spans="2:60" x14ac:dyDescent="0.3">
      <c r="B478" s="55">
        <f t="shared" si="139"/>
        <v>474</v>
      </c>
      <c r="C478" s="55" t="str">
        <f t="shared" si="140"/>
        <v>NRT</v>
      </c>
      <c r="D478" s="55" t="str">
        <f t="shared" si="137"/>
        <v>2025-09-13</v>
      </c>
      <c r="E478" s="55" t="str">
        <f t="shared" si="147"/>
        <v>82020038126</v>
      </c>
      <c r="F478" s="55" t="str">
        <f t="shared" si="148"/>
        <v>PJP029496177</v>
      </c>
      <c r="G478" s="53" t="str">
        <f t="shared" si="149"/>
        <v>주찬양</v>
      </c>
      <c r="H478" s="53" t="str">
        <f t="shared" si="150"/>
        <v>목록(Manifest)</v>
      </c>
      <c r="I478" s="62">
        <f t="shared" si="151"/>
        <v>41.28</v>
      </c>
      <c r="J478" s="53" t="str">
        <f t="shared" si="141"/>
        <v>BRCH USA_JAVIS</v>
      </c>
      <c r="K478" s="55">
        <f t="shared" si="152"/>
        <v>1</v>
      </c>
      <c r="L478" s="54">
        <f t="shared" si="153"/>
        <v>0.3</v>
      </c>
      <c r="M478" s="54">
        <f t="shared" si="154"/>
        <v>1.2</v>
      </c>
      <c r="N478" s="54">
        <f t="shared" si="155"/>
        <v>1.2</v>
      </c>
      <c r="O478" s="54">
        <f t="shared" si="142"/>
        <v>0.5</v>
      </c>
      <c r="P478" s="55" t="str">
        <f t="shared" si="143"/>
        <v>516284380231</v>
      </c>
      <c r="Q478" s="70">
        <f t="shared" si="144"/>
        <v>6510</v>
      </c>
      <c r="R478" s="58">
        <v>0</v>
      </c>
      <c r="S478" s="57">
        <f t="shared" si="138"/>
        <v>0</v>
      </c>
      <c r="T478" s="58">
        <v>0</v>
      </c>
      <c r="U478" s="58">
        <f>(IF(VLOOKUP(VLOOKUP(AN478,MAPPING!$B$16:$D$21,2,1),MAPPING!$C$16:$E$21,2,0)=7000,0,VLOOKUP(VLOOKUP(AN478,MAPPING!$B$16:$D$21,2,1),MAPPING!$C$16:$E$21,2,0)))</f>
        <v>0</v>
      </c>
      <c r="V478" s="58">
        <f>(K478*VLOOKUP(N478/K478,MAPPING!$B$23:$D$30,3,10))</f>
        <v>0</v>
      </c>
      <c r="W478" s="58">
        <f t="shared" si="145"/>
        <v>0</v>
      </c>
      <c r="X478" s="58">
        <f t="shared" si="146"/>
        <v>6510</v>
      </c>
      <c r="Y478" s="116">
        <f>ROUND(SUM(Q478:W478)/INVOICE!$I$5,2)</f>
        <v>4.67</v>
      </c>
      <c r="AA478" s="38" t="s">
        <v>4472</v>
      </c>
      <c r="AB478" s="38" t="s">
        <v>93</v>
      </c>
      <c r="AC478" s="38" t="s">
        <v>4473</v>
      </c>
      <c r="AD478" s="38" t="s">
        <v>4704</v>
      </c>
      <c r="AE478" s="38" t="s">
        <v>4705</v>
      </c>
      <c r="AF478" s="38" t="s">
        <v>4706</v>
      </c>
      <c r="AG478" s="38" t="s">
        <v>4707</v>
      </c>
      <c r="AH478" s="38" t="s">
        <v>61</v>
      </c>
      <c r="AI478" s="38">
        <v>1</v>
      </c>
      <c r="AJ478" s="38">
        <v>0.3</v>
      </c>
      <c r="AK478" s="38">
        <v>1.2</v>
      </c>
      <c r="AL478" s="38">
        <v>1.2</v>
      </c>
      <c r="AM478" s="38" t="s">
        <v>204</v>
      </c>
      <c r="AN478" s="38">
        <v>41.28</v>
      </c>
      <c r="AO478" s="38" t="s">
        <v>62</v>
      </c>
      <c r="AP478" s="38" t="s">
        <v>62</v>
      </c>
      <c r="AQ478" s="38" t="s">
        <v>62</v>
      </c>
      <c r="AR478" s="38" t="s">
        <v>62</v>
      </c>
      <c r="AS478" s="38" t="s">
        <v>62</v>
      </c>
      <c r="AT478" s="38" t="s">
        <v>1973</v>
      </c>
      <c r="AU478" s="38" t="s">
        <v>2604</v>
      </c>
      <c r="AV478" s="38" t="s">
        <v>3909</v>
      </c>
      <c r="AW478" s="38" t="s">
        <v>61</v>
      </c>
      <c r="AX478" s="38" t="s">
        <v>63</v>
      </c>
      <c r="AY478" s="39" t="s">
        <v>4708</v>
      </c>
      <c r="AZ478" s="38" t="s">
        <v>4709</v>
      </c>
      <c r="BA478" s="39" t="s">
        <v>4709</v>
      </c>
      <c r="BB478" s="38" t="s">
        <v>196</v>
      </c>
      <c r="BC478" s="38" t="s">
        <v>197</v>
      </c>
      <c r="BD478" s="38" t="s">
        <v>94</v>
      </c>
      <c r="BE478" s="38" t="s">
        <v>1978</v>
      </c>
      <c r="BF478" s="38" t="s">
        <v>64</v>
      </c>
      <c r="BG478" s="38" t="s">
        <v>61</v>
      </c>
      <c r="BH478" s="38" t="s">
        <v>648</v>
      </c>
    </row>
    <row r="479" spans="2:60" x14ac:dyDescent="0.3">
      <c r="B479" s="55">
        <f t="shared" si="139"/>
        <v>475</v>
      </c>
      <c r="C479" s="55" t="str">
        <f t="shared" si="140"/>
        <v>NRT</v>
      </c>
      <c r="D479" s="55" t="str">
        <f t="shared" si="137"/>
        <v>2025-09-13</v>
      </c>
      <c r="E479" s="55" t="str">
        <f t="shared" si="147"/>
        <v>82020038126</v>
      </c>
      <c r="F479" s="55" t="str">
        <f t="shared" si="148"/>
        <v>PJP029495946</v>
      </c>
      <c r="G479" s="53" t="str">
        <f t="shared" si="149"/>
        <v>이예희</v>
      </c>
      <c r="H479" s="53" t="str">
        <f t="shared" si="150"/>
        <v>목록(Manifest)</v>
      </c>
      <c r="I479" s="62">
        <f t="shared" si="151"/>
        <v>127.6</v>
      </c>
      <c r="J479" s="53" t="str">
        <f t="shared" si="141"/>
        <v>BRCH USA_JAVIS</v>
      </c>
      <c r="K479" s="55">
        <f t="shared" si="152"/>
        <v>1</v>
      </c>
      <c r="L479" s="54">
        <f t="shared" si="153"/>
        <v>0.4</v>
      </c>
      <c r="M479" s="54">
        <f t="shared" si="154"/>
        <v>0.5</v>
      </c>
      <c r="N479" s="54">
        <f t="shared" si="155"/>
        <v>0.5</v>
      </c>
      <c r="O479" s="54">
        <f t="shared" si="142"/>
        <v>0.5</v>
      </c>
      <c r="P479" s="55" t="str">
        <f t="shared" si="143"/>
        <v>516284377921</v>
      </c>
      <c r="Q479" s="70">
        <f t="shared" si="144"/>
        <v>6510</v>
      </c>
      <c r="R479" s="58">
        <v>0</v>
      </c>
      <c r="S479" s="57">
        <f t="shared" si="138"/>
        <v>0</v>
      </c>
      <c r="T479" s="58">
        <v>0</v>
      </c>
      <c r="U479" s="58">
        <f>(IF(VLOOKUP(VLOOKUP(AN479,MAPPING!$B$16:$D$21,2,1),MAPPING!$C$16:$E$21,2,0)=7000,0,VLOOKUP(VLOOKUP(AN479,MAPPING!$B$16:$D$21,2,1),MAPPING!$C$16:$E$21,2,0)))</f>
        <v>0</v>
      </c>
      <c r="V479" s="58">
        <f>(K479*VLOOKUP(N479/K479,MAPPING!$B$23:$D$30,3,10))</f>
        <v>0</v>
      </c>
      <c r="W479" s="58">
        <f t="shared" si="145"/>
        <v>0</v>
      </c>
      <c r="X479" s="58">
        <f t="shared" si="146"/>
        <v>6510</v>
      </c>
      <c r="Y479" s="116">
        <f>ROUND(SUM(Q479:W479)/INVOICE!$I$5,2)</f>
        <v>4.67</v>
      </c>
      <c r="AA479" s="38" t="s">
        <v>4472</v>
      </c>
      <c r="AB479" s="38" t="s">
        <v>93</v>
      </c>
      <c r="AC479" s="38" t="s">
        <v>4473</v>
      </c>
      <c r="AD479" s="38" t="s">
        <v>4710</v>
      </c>
      <c r="AE479" s="38" t="s">
        <v>4711</v>
      </c>
      <c r="AF479" s="38" t="s">
        <v>4712</v>
      </c>
      <c r="AG479" s="38" t="s">
        <v>4713</v>
      </c>
      <c r="AH479" s="38" t="s">
        <v>61</v>
      </c>
      <c r="AI479" s="38">
        <v>1</v>
      </c>
      <c r="AJ479" s="38">
        <v>0.4</v>
      </c>
      <c r="AK479" s="38">
        <v>0.5</v>
      </c>
      <c r="AL479" s="38">
        <v>0.5</v>
      </c>
      <c r="AM479" s="38" t="s">
        <v>204</v>
      </c>
      <c r="AN479" s="38">
        <v>127.6</v>
      </c>
      <c r="AO479" s="38" t="s">
        <v>62</v>
      </c>
      <c r="AP479" s="38" t="s">
        <v>62</v>
      </c>
      <c r="AQ479" s="38" t="s">
        <v>62</v>
      </c>
      <c r="AR479" s="38" t="s">
        <v>62</v>
      </c>
      <c r="AS479" s="38" t="s">
        <v>62</v>
      </c>
      <c r="AT479" s="38" t="s">
        <v>1973</v>
      </c>
      <c r="AU479" s="38" t="s">
        <v>2604</v>
      </c>
      <c r="AV479" s="38" t="s">
        <v>4714</v>
      </c>
      <c r="AW479" s="38" t="s">
        <v>61</v>
      </c>
      <c r="AX479" s="38" t="s">
        <v>63</v>
      </c>
      <c r="AY479" s="39" t="s">
        <v>4715</v>
      </c>
      <c r="AZ479" s="38" t="s">
        <v>4716</v>
      </c>
      <c r="BA479" s="39" t="s">
        <v>4716</v>
      </c>
      <c r="BB479" s="38" t="s">
        <v>196</v>
      </c>
      <c r="BC479" s="38" t="s">
        <v>197</v>
      </c>
      <c r="BD479" s="38" t="s">
        <v>94</v>
      </c>
      <c r="BE479" s="38" t="s">
        <v>1978</v>
      </c>
      <c r="BF479" s="38" t="s">
        <v>64</v>
      </c>
      <c r="BG479" s="38" t="s">
        <v>61</v>
      </c>
      <c r="BH479" s="38" t="s">
        <v>648</v>
      </c>
    </row>
    <row r="480" spans="2:60" x14ac:dyDescent="0.3">
      <c r="B480" s="55">
        <f t="shared" si="139"/>
        <v>476</v>
      </c>
      <c r="C480" s="55" t="str">
        <f t="shared" si="140"/>
        <v>NRT</v>
      </c>
      <c r="D480" s="55" t="str">
        <f t="shared" si="137"/>
        <v>2025-09-13</v>
      </c>
      <c r="E480" s="55" t="str">
        <f t="shared" si="147"/>
        <v>82020038126</v>
      </c>
      <c r="F480" s="55" t="str">
        <f t="shared" si="148"/>
        <v>PJP029495291</v>
      </c>
      <c r="G480" s="53" t="str">
        <f t="shared" si="149"/>
        <v>최윤헌</v>
      </c>
      <c r="H480" s="53" t="str">
        <f t="shared" si="150"/>
        <v>목록(Manifest)</v>
      </c>
      <c r="I480" s="62">
        <f t="shared" si="151"/>
        <v>147.4</v>
      </c>
      <c r="J480" s="53" t="str">
        <f t="shared" si="141"/>
        <v>BRCH USA_JAVIS</v>
      </c>
      <c r="K480" s="55">
        <f t="shared" si="152"/>
        <v>1</v>
      </c>
      <c r="L480" s="54">
        <f t="shared" si="153"/>
        <v>2.2999999999999998</v>
      </c>
      <c r="M480" s="54">
        <f t="shared" si="154"/>
        <v>4.2</v>
      </c>
      <c r="N480" s="54">
        <f t="shared" si="155"/>
        <v>4.2</v>
      </c>
      <c r="O480" s="54">
        <f t="shared" si="142"/>
        <v>2.5</v>
      </c>
      <c r="P480" s="55" t="str">
        <f t="shared" si="143"/>
        <v>516284371374</v>
      </c>
      <c r="Q480" s="70">
        <f t="shared" si="144"/>
        <v>10550</v>
      </c>
      <c r="R480" s="58">
        <v>0</v>
      </c>
      <c r="S480" s="57">
        <f t="shared" si="138"/>
        <v>0</v>
      </c>
      <c r="T480" s="58">
        <v>0</v>
      </c>
      <c r="U480" s="58">
        <f>(IF(VLOOKUP(VLOOKUP(AN480,MAPPING!$B$16:$D$21,2,1),MAPPING!$C$16:$E$21,2,0)=7000,0,VLOOKUP(VLOOKUP(AN480,MAPPING!$B$16:$D$21,2,1),MAPPING!$C$16:$E$21,2,0)))</f>
        <v>0</v>
      </c>
      <c r="V480" s="58">
        <f>(K480*VLOOKUP(N480/K480,MAPPING!$B$23:$D$30,3,10))</f>
        <v>500</v>
      </c>
      <c r="W480" s="58">
        <f t="shared" si="145"/>
        <v>0</v>
      </c>
      <c r="X480" s="58">
        <f t="shared" si="146"/>
        <v>11050</v>
      </c>
      <c r="Y480" s="116">
        <f>ROUND(SUM(Q480:W480)/INVOICE!$I$5,2)</f>
        <v>7.93</v>
      </c>
      <c r="AA480" s="38" t="s">
        <v>4472</v>
      </c>
      <c r="AB480" s="38" t="s">
        <v>93</v>
      </c>
      <c r="AC480" s="38" t="s">
        <v>4473</v>
      </c>
      <c r="AD480" s="38" t="s">
        <v>4717</v>
      </c>
      <c r="AE480" s="38" t="s">
        <v>4718</v>
      </c>
      <c r="AF480" s="38" t="s">
        <v>4719</v>
      </c>
      <c r="AG480" s="38" t="s">
        <v>4720</v>
      </c>
      <c r="AH480" s="38" t="s">
        <v>61</v>
      </c>
      <c r="AI480" s="38">
        <v>1</v>
      </c>
      <c r="AJ480" s="38">
        <v>2.2999999999999998</v>
      </c>
      <c r="AK480" s="38">
        <v>4.2</v>
      </c>
      <c r="AL480" s="38">
        <v>4.2</v>
      </c>
      <c r="AM480" s="38" t="s">
        <v>204</v>
      </c>
      <c r="AN480" s="38">
        <v>147.4</v>
      </c>
      <c r="AO480" s="38" t="s">
        <v>62</v>
      </c>
      <c r="AP480" s="38" t="s">
        <v>62</v>
      </c>
      <c r="AQ480" s="38" t="s">
        <v>62</v>
      </c>
      <c r="AR480" s="38" t="s">
        <v>62</v>
      </c>
      <c r="AS480" s="38" t="s">
        <v>62</v>
      </c>
      <c r="AT480" s="38" t="s">
        <v>1973</v>
      </c>
      <c r="AU480" s="38" t="s">
        <v>2604</v>
      </c>
      <c r="AV480" s="38" t="s">
        <v>4721</v>
      </c>
      <c r="AW480" s="38" t="s">
        <v>61</v>
      </c>
      <c r="AX480" s="38" t="s">
        <v>63</v>
      </c>
      <c r="AY480" s="39" t="s">
        <v>4722</v>
      </c>
      <c r="AZ480" s="38" t="s">
        <v>4723</v>
      </c>
      <c r="BA480" s="39" t="s">
        <v>4723</v>
      </c>
      <c r="BB480" s="38" t="s">
        <v>196</v>
      </c>
      <c r="BC480" s="38" t="s">
        <v>197</v>
      </c>
      <c r="BD480" s="38" t="s">
        <v>94</v>
      </c>
      <c r="BE480" s="38" t="s">
        <v>1978</v>
      </c>
      <c r="BF480" s="38" t="s">
        <v>64</v>
      </c>
      <c r="BG480" s="38" t="s">
        <v>61</v>
      </c>
      <c r="BH480" s="38" t="s">
        <v>648</v>
      </c>
    </row>
    <row r="481" spans="2:60" x14ac:dyDescent="0.3">
      <c r="B481" s="55">
        <f t="shared" si="139"/>
        <v>477</v>
      </c>
      <c r="C481" s="55" t="str">
        <f t="shared" si="140"/>
        <v>NRT</v>
      </c>
      <c r="D481" s="55" t="str">
        <f t="shared" si="137"/>
        <v>2025-09-13</v>
      </c>
      <c r="E481" s="55" t="str">
        <f t="shared" si="147"/>
        <v>82020038126</v>
      </c>
      <c r="F481" s="55" t="str">
        <f t="shared" si="148"/>
        <v>PJP029496408</v>
      </c>
      <c r="G481" s="53" t="str">
        <f t="shared" si="149"/>
        <v>조주연</v>
      </c>
      <c r="H481" s="53" t="str">
        <f t="shared" si="150"/>
        <v>목록(Manifest)</v>
      </c>
      <c r="I481" s="62">
        <f t="shared" si="151"/>
        <v>29.48</v>
      </c>
      <c r="J481" s="53" t="str">
        <f t="shared" si="141"/>
        <v>BRCH USA_JAVIS</v>
      </c>
      <c r="K481" s="55">
        <f t="shared" si="152"/>
        <v>1</v>
      </c>
      <c r="L481" s="54">
        <f t="shared" si="153"/>
        <v>0.3</v>
      </c>
      <c r="M481" s="54">
        <f t="shared" si="154"/>
        <v>1.2</v>
      </c>
      <c r="N481" s="54">
        <f t="shared" si="155"/>
        <v>1.2</v>
      </c>
      <c r="O481" s="54">
        <f t="shared" si="142"/>
        <v>0.5</v>
      </c>
      <c r="P481" s="55" t="str">
        <f t="shared" si="143"/>
        <v>516284382541</v>
      </c>
      <c r="Q481" s="70">
        <f t="shared" si="144"/>
        <v>6510</v>
      </c>
      <c r="R481" s="58">
        <v>0</v>
      </c>
      <c r="S481" s="57">
        <f t="shared" si="138"/>
        <v>0</v>
      </c>
      <c r="T481" s="58">
        <v>0</v>
      </c>
      <c r="U481" s="58">
        <f>(IF(VLOOKUP(VLOOKUP(AN481,MAPPING!$B$16:$D$21,2,1),MAPPING!$C$16:$E$21,2,0)=7000,0,VLOOKUP(VLOOKUP(AN481,MAPPING!$B$16:$D$21,2,1),MAPPING!$C$16:$E$21,2,0)))</f>
        <v>0</v>
      </c>
      <c r="V481" s="58">
        <f>(K481*VLOOKUP(N481/K481,MAPPING!$B$23:$D$30,3,10))</f>
        <v>0</v>
      </c>
      <c r="W481" s="58">
        <f t="shared" si="145"/>
        <v>0</v>
      </c>
      <c r="X481" s="58">
        <f t="shared" si="146"/>
        <v>6510</v>
      </c>
      <c r="Y481" s="116">
        <f>ROUND(SUM(Q481:W481)/INVOICE!$I$5,2)</f>
        <v>4.67</v>
      </c>
      <c r="AA481" s="38" t="s">
        <v>4472</v>
      </c>
      <c r="AB481" s="38" t="s">
        <v>93</v>
      </c>
      <c r="AC481" s="38" t="s">
        <v>4473</v>
      </c>
      <c r="AD481" s="38" t="s">
        <v>4724</v>
      </c>
      <c r="AE481" s="38" t="s">
        <v>3311</v>
      </c>
      <c r="AF481" s="38" t="s">
        <v>3312</v>
      </c>
      <c r="AG481" s="38" t="s">
        <v>3313</v>
      </c>
      <c r="AH481" s="38" t="s">
        <v>61</v>
      </c>
      <c r="AI481" s="38">
        <v>1</v>
      </c>
      <c r="AJ481" s="38">
        <v>0.3</v>
      </c>
      <c r="AK481" s="38">
        <v>1.2</v>
      </c>
      <c r="AL481" s="38">
        <v>1.2</v>
      </c>
      <c r="AM481" s="38" t="s">
        <v>204</v>
      </c>
      <c r="AN481" s="38">
        <v>29.48</v>
      </c>
      <c r="AO481" s="38" t="s">
        <v>62</v>
      </c>
      <c r="AP481" s="38" t="s">
        <v>62</v>
      </c>
      <c r="AQ481" s="38" t="s">
        <v>62</v>
      </c>
      <c r="AR481" s="38" t="s">
        <v>62</v>
      </c>
      <c r="AS481" s="38" t="s">
        <v>62</v>
      </c>
      <c r="AT481" s="38" t="s">
        <v>1973</v>
      </c>
      <c r="AU481" s="38" t="s">
        <v>2604</v>
      </c>
      <c r="AV481" s="38" t="s">
        <v>3909</v>
      </c>
      <c r="AW481" s="38" t="s">
        <v>61</v>
      </c>
      <c r="AX481" s="38" t="s">
        <v>63</v>
      </c>
      <c r="AY481" s="39" t="s">
        <v>4725</v>
      </c>
      <c r="AZ481" s="38" t="s">
        <v>4726</v>
      </c>
      <c r="BA481" s="39" t="s">
        <v>4726</v>
      </c>
      <c r="BB481" s="38" t="s">
        <v>196</v>
      </c>
      <c r="BC481" s="38" t="s">
        <v>197</v>
      </c>
      <c r="BD481" s="38" t="s">
        <v>94</v>
      </c>
      <c r="BE481" s="38" t="s">
        <v>1978</v>
      </c>
      <c r="BF481" s="38" t="s">
        <v>64</v>
      </c>
      <c r="BG481" s="38" t="s">
        <v>61</v>
      </c>
      <c r="BH481" s="38" t="s">
        <v>648</v>
      </c>
    </row>
    <row r="482" spans="2:60" x14ac:dyDescent="0.3">
      <c r="B482" s="55">
        <f t="shared" si="139"/>
        <v>478</v>
      </c>
      <c r="C482" s="55" t="str">
        <f t="shared" si="140"/>
        <v>NRT</v>
      </c>
      <c r="D482" s="55" t="str">
        <f t="shared" si="137"/>
        <v>2025-09-13</v>
      </c>
      <c r="E482" s="55" t="str">
        <f t="shared" si="147"/>
        <v>82020038126</v>
      </c>
      <c r="F482" s="55" t="str">
        <f t="shared" si="148"/>
        <v>PJP029496340</v>
      </c>
      <c r="G482" s="53" t="str">
        <f t="shared" si="149"/>
        <v>진제이</v>
      </c>
      <c r="H482" s="53" t="str">
        <f t="shared" si="150"/>
        <v>일반(목록배제,Normal-Manifest Exception)</v>
      </c>
      <c r="I482" s="62">
        <f t="shared" si="151"/>
        <v>126.24</v>
      </c>
      <c r="J482" s="53" t="str">
        <f t="shared" si="141"/>
        <v>BRCH USA_JAVIS</v>
      </c>
      <c r="K482" s="55">
        <f t="shared" si="152"/>
        <v>1</v>
      </c>
      <c r="L482" s="54">
        <f t="shared" si="153"/>
        <v>0.65</v>
      </c>
      <c r="M482" s="54">
        <f t="shared" si="154"/>
        <v>1.4</v>
      </c>
      <c r="N482" s="54">
        <f t="shared" si="155"/>
        <v>1.4</v>
      </c>
      <c r="O482" s="54">
        <f t="shared" si="142"/>
        <v>1</v>
      </c>
      <c r="P482" s="55" t="str">
        <f t="shared" si="143"/>
        <v>516284381863</v>
      </c>
      <c r="Q482" s="70">
        <f t="shared" si="144"/>
        <v>7520</v>
      </c>
      <c r="R482" s="58">
        <v>0</v>
      </c>
      <c r="S482" s="57">
        <f t="shared" si="138"/>
        <v>0</v>
      </c>
      <c r="T482" s="58">
        <v>0</v>
      </c>
      <c r="U482" s="58">
        <f>(IF(VLOOKUP(VLOOKUP(AN482,MAPPING!$B$16:$D$21,2,1),MAPPING!$C$16:$E$21,2,0)=7000,0,VLOOKUP(VLOOKUP(AN482,MAPPING!$B$16:$D$21,2,1),MAPPING!$C$16:$E$21,2,0)))</f>
        <v>0</v>
      </c>
      <c r="V482" s="58">
        <f>(K482*VLOOKUP(N482/K482,MAPPING!$B$23:$D$30,3,10))</f>
        <v>0</v>
      </c>
      <c r="W482" s="58">
        <f t="shared" si="145"/>
        <v>0</v>
      </c>
      <c r="X482" s="58">
        <f t="shared" si="146"/>
        <v>7520</v>
      </c>
      <c r="Y482" s="116">
        <f>ROUND(SUM(Q482:W482)/INVOICE!$I$5,2)</f>
        <v>5.39</v>
      </c>
      <c r="AA482" s="38" t="s">
        <v>4472</v>
      </c>
      <c r="AB482" s="38" t="s">
        <v>93</v>
      </c>
      <c r="AC482" s="38" t="s">
        <v>4473</v>
      </c>
      <c r="AD482" s="38" t="s">
        <v>4727</v>
      </c>
      <c r="AE482" s="38" t="s">
        <v>4728</v>
      </c>
      <c r="AF482" s="38" t="s">
        <v>4729</v>
      </c>
      <c r="AG482" s="38" t="s">
        <v>4730</v>
      </c>
      <c r="AH482" s="38" t="s">
        <v>156</v>
      </c>
      <c r="AI482" s="38">
        <v>1</v>
      </c>
      <c r="AJ482" s="38">
        <v>0.65</v>
      </c>
      <c r="AK482" s="38">
        <v>1.4</v>
      </c>
      <c r="AL482" s="38">
        <v>1.4</v>
      </c>
      <c r="AM482" s="38" t="s">
        <v>66</v>
      </c>
      <c r="AN482" s="38">
        <v>126.24</v>
      </c>
      <c r="AO482" s="38" t="s">
        <v>62</v>
      </c>
      <c r="AP482" s="38" t="s">
        <v>62</v>
      </c>
      <c r="AQ482" s="38" t="s">
        <v>62</v>
      </c>
      <c r="AR482" s="38" t="s">
        <v>62</v>
      </c>
      <c r="AS482" s="38" t="s">
        <v>62</v>
      </c>
      <c r="AT482" s="38" t="s">
        <v>1973</v>
      </c>
      <c r="AU482" s="38" t="s">
        <v>2604</v>
      </c>
      <c r="AV482" s="38" t="s">
        <v>2052</v>
      </c>
      <c r="AW482" s="38" t="s">
        <v>61</v>
      </c>
      <c r="AX482" s="38" t="s">
        <v>63</v>
      </c>
      <c r="AY482" s="39" t="s">
        <v>4731</v>
      </c>
      <c r="AZ482" s="38" t="s">
        <v>4732</v>
      </c>
      <c r="BA482" s="39" t="s">
        <v>4732</v>
      </c>
      <c r="BB482" s="38" t="s">
        <v>196</v>
      </c>
      <c r="BC482" s="38" t="s">
        <v>197</v>
      </c>
      <c r="BD482" s="38" t="s">
        <v>94</v>
      </c>
      <c r="BE482" s="38" t="s">
        <v>1978</v>
      </c>
      <c r="BF482" s="38" t="s">
        <v>64</v>
      </c>
      <c r="BG482" s="38" t="s">
        <v>61</v>
      </c>
      <c r="BH482" s="38" t="s">
        <v>648</v>
      </c>
    </row>
    <row r="483" spans="2:60" x14ac:dyDescent="0.3">
      <c r="B483" s="55">
        <f t="shared" si="139"/>
        <v>479</v>
      </c>
      <c r="C483" s="55" t="str">
        <f t="shared" si="140"/>
        <v>NRT</v>
      </c>
      <c r="D483" s="55" t="str">
        <f t="shared" si="137"/>
        <v>2025-09-13</v>
      </c>
      <c r="E483" s="55" t="str">
        <f t="shared" si="147"/>
        <v>82020038126</v>
      </c>
      <c r="F483" s="55" t="str">
        <f t="shared" si="148"/>
        <v>PJP029496438</v>
      </c>
      <c r="G483" s="53" t="str">
        <f t="shared" si="149"/>
        <v>강신범</v>
      </c>
      <c r="H483" s="53" t="str">
        <f t="shared" si="150"/>
        <v>목록(Manifest)</v>
      </c>
      <c r="I483" s="62">
        <f t="shared" si="151"/>
        <v>24.46</v>
      </c>
      <c r="J483" s="53" t="str">
        <f t="shared" si="141"/>
        <v>BRCH USA_JAVIS</v>
      </c>
      <c r="K483" s="55">
        <f t="shared" si="152"/>
        <v>1</v>
      </c>
      <c r="L483" s="54">
        <f t="shared" si="153"/>
        <v>0.2</v>
      </c>
      <c r="M483" s="54">
        <f t="shared" si="154"/>
        <v>0.7</v>
      </c>
      <c r="N483" s="54">
        <f t="shared" si="155"/>
        <v>0.7</v>
      </c>
      <c r="O483" s="54">
        <f t="shared" si="142"/>
        <v>0.5</v>
      </c>
      <c r="P483" s="55" t="str">
        <f t="shared" si="143"/>
        <v>516284382843</v>
      </c>
      <c r="Q483" s="70">
        <f t="shared" si="144"/>
        <v>6510</v>
      </c>
      <c r="R483" s="58">
        <v>0</v>
      </c>
      <c r="S483" s="57">
        <f t="shared" si="138"/>
        <v>0</v>
      </c>
      <c r="T483" s="58">
        <v>0</v>
      </c>
      <c r="U483" s="58">
        <f>(IF(VLOOKUP(VLOOKUP(AN483,MAPPING!$B$16:$D$21,2,1),MAPPING!$C$16:$E$21,2,0)=7000,0,VLOOKUP(VLOOKUP(AN483,MAPPING!$B$16:$D$21,2,1),MAPPING!$C$16:$E$21,2,0)))</f>
        <v>0</v>
      </c>
      <c r="V483" s="58">
        <f>(K483*VLOOKUP(N483/K483,MAPPING!$B$23:$D$30,3,10))</f>
        <v>0</v>
      </c>
      <c r="W483" s="58">
        <f t="shared" si="145"/>
        <v>0</v>
      </c>
      <c r="X483" s="58">
        <f t="shared" si="146"/>
        <v>6510</v>
      </c>
      <c r="Y483" s="116">
        <f>ROUND(SUM(Q483:W483)/INVOICE!$I$5,2)</f>
        <v>4.67</v>
      </c>
      <c r="AA483" s="38" t="s">
        <v>4472</v>
      </c>
      <c r="AB483" s="38" t="s">
        <v>93</v>
      </c>
      <c r="AC483" s="38" t="s">
        <v>4473</v>
      </c>
      <c r="AD483" s="38" t="s">
        <v>4733</v>
      </c>
      <c r="AE483" s="38" t="s">
        <v>4734</v>
      </c>
      <c r="AF483" s="38" t="s">
        <v>4735</v>
      </c>
      <c r="AG483" s="38" t="s">
        <v>4736</v>
      </c>
      <c r="AH483" s="38" t="s">
        <v>61</v>
      </c>
      <c r="AI483" s="38">
        <v>1</v>
      </c>
      <c r="AJ483" s="38">
        <v>0.2</v>
      </c>
      <c r="AK483" s="38">
        <v>0.7</v>
      </c>
      <c r="AL483" s="38">
        <v>0.7</v>
      </c>
      <c r="AM483" s="38" t="s">
        <v>204</v>
      </c>
      <c r="AN483" s="38">
        <v>24.46</v>
      </c>
      <c r="AO483" s="38" t="s">
        <v>62</v>
      </c>
      <c r="AP483" s="38" t="s">
        <v>62</v>
      </c>
      <c r="AQ483" s="38" t="s">
        <v>62</v>
      </c>
      <c r="AR483" s="38" t="s">
        <v>62</v>
      </c>
      <c r="AS483" s="38" t="s">
        <v>62</v>
      </c>
      <c r="AT483" s="38" t="s">
        <v>1973</v>
      </c>
      <c r="AU483" s="38" t="s">
        <v>2604</v>
      </c>
      <c r="AV483" s="38" t="s">
        <v>2686</v>
      </c>
      <c r="AW483" s="38" t="s">
        <v>61</v>
      </c>
      <c r="AX483" s="38" t="s">
        <v>63</v>
      </c>
      <c r="AY483" s="39" t="s">
        <v>4737</v>
      </c>
      <c r="AZ483" s="38" t="s">
        <v>4738</v>
      </c>
      <c r="BA483" s="39" t="s">
        <v>4738</v>
      </c>
      <c r="BB483" s="38" t="s">
        <v>196</v>
      </c>
      <c r="BC483" s="38" t="s">
        <v>197</v>
      </c>
      <c r="BD483" s="38" t="s">
        <v>94</v>
      </c>
      <c r="BE483" s="38" t="s">
        <v>1978</v>
      </c>
      <c r="BF483" s="38" t="s">
        <v>64</v>
      </c>
      <c r="BG483" s="38" t="s">
        <v>61</v>
      </c>
      <c r="BH483" s="38" t="s">
        <v>648</v>
      </c>
    </row>
    <row r="484" spans="2:60" x14ac:dyDescent="0.3">
      <c r="B484" s="55">
        <f t="shared" si="139"/>
        <v>480</v>
      </c>
      <c r="C484" s="55" t="str">
        <f t="shared" si="140"/>
        <v>NRT</v>
      </c>
      <c r="D484" s="55" t="str">
        <f t="shared" si="137"/>
        <v>2025-09-13</v>
      </c>
      <c r="E484" s="55" t="str">
        <f t="shared" si="147"/>
        <v>82020038126</v>
      </c>
      <c r="F484" s="55" t="str">
        <f t="shared" si="148"/>
        <v>PJP022700869</v>
      </c>
      <c r="G484" s="53" t="str">
        <f t="shared" si="149"/>
        <v>김완섭</v>
      </c>
      <c r="H484" s="53" t="str">
        <f t="shared" si="150"/>
        <v>간이(Simple)</v>
      </c>
      <c r="I484" s="62">
        <f t="shared" si="151"/>
        <v>234.5</v>
      </c>
      <c r="J484" s="53" t="str">
        <f t="shared" si="141"/>
        <v>WUS CORPORATION (BRCH USA)</v>
      </c>
      <c r="K484" s="55">
        <f t="shared" si="152"/>
        <v>1</v>
      </c>
      <c r="L484" s="54">
        <f t="shared" si="153"/>
        <v>0.7</v>
      </c>
      <c r="M484" s="54">
        <f t="shared" si="154"/>
        <v>3.8</v>
      </c>
      <c r="N484" s="54">
        <f t="shared" si="155"/>
        <v>3.8</v>
      </c>
      <c r="O484" s="54">
        <f t="shared" si="142"/>
        <v>1</v>
      </c>
      <c r="P484" s="55" t="str">
        <f t="shared" si="143"/>
        <v>516272837846</v>
      </c>
      <c r="Q484" s="70">
        <f t="shared" si="144"/>
        <v>7520</v>
      </c>
      <c r="R484" s="58">
        <v>0</v>
      </c>
      <c r="S484" s="57">
        <f t="shared" si="138"/>
        <v>0</v>
      </c>
      <c r="T484" s="58">
        <v>0</v>
      </c>
      <c r="U484" s="58">
        <f>(IF(VLOOKUP(VLOOKUP(AN484,MAPPING!$B$16:$D$21,2,1),MAPPING!$C$16:$E$21,2,0)=7000,0,VLOOKUP(VLOOKUP(AN484,MAPPING!$B$16:$D$21,2,1),MAPPING!$C$16:$E$21,2,0)))</f>
        <v>0</v>
      </c>
      <c r="V484" s="58">
        <f>(K484*VLOOKUP(N484/K484,MAPPING!$B$23:$D$30,3,10))</f>
        <v>500</v>
      </c>
      <c r="W484" s="58">
        <f t="shared" si="145"/>
        <v>0</v>
      </c>
      <c r="X484" s="58">
        <f t="shared" si="146"/>
        <v>8020</v>
      </c>
      <c r="Y484" s="116">
        <f>ROUND(SUM(Q484:W484)/INVOICE!$I$5,2)</f>
        <v>5.75</v>
      </c>
      <c r="AA484" s="38" t="s">
        <v>4472</v>
      </c>
      <c r="AB484" s="38" t="s">
        <v>93</v>
      </c>
      <c r="AC484" s="38" t="s">
        <v>4473</v>
      </c>
      <c r="AD484" s="38" t="s">
        <v>4739</v>
      </c>
      <c r="AE484" s="38" t="s">
        <v>4740</v>
      </c>
      <c r="AF484" s="38" t="s">
        <v>4741</v>
      </c>
      <c r="AG484" s="38" t="s">
        <v>248</v>
      </c>
      <c r="AH484" s="38" t="s">
        <v>61</v>
      </c>
      <c r="AI484" s="38">
        <v>1</v>
      </c>
      <c r="AJ484" s="38">
        <v>0.7</v>
      </c>
      <c r="AK484" s="38">
        <v>3.8</v>
      </c>
      <c r="AL484" s="38">
        <v>3.8</v>
      </c>
      <c r="AM484" s="38" t="s">
        <v>65</v>
      </c>
      <c r="AN484" s="38">
        <v>234.5</v>
      </c>
      <c r="AO484" s="38" t="s">
        <v>62</v>
      </c>
      <c r="AP484" s="38" t="s">
        <v>62</v>
      </c>
      <c r="AQ484" s="38" t="s">
        <v>62</v>
      </c>
      <c r="AR484" s="38" t="s">
        <v>62</v>
      </c>
      <c r="AS484" s="38" t="s">
        <v>62</v>
      </c>
      <c r="AT484" s="38" t="s">
        <v>2212</v>
      </c>
      <c r="AU484" s="38" t="s">
        <v>2591</v>
      </c>
      <c r="AV484" s="38" t="s">
        <v>2213</v>
      </c>
      <c r="AW484" s="38" t="s">
        <v>61</v>
      </c>
      <c r="AX484" s="38" t="s">
        <v>63</v>
      </c>
      <c r="AY484" s="39" t="s">
        <v>4742</v>
      </c>
      <c r="AZ484" s="38" t="s">
        <v>4743</v>
      </c>
      <c r="BA484" s="39" t="s">
        <v>4743</v>
      </c>
      <c r="BB484" s="38" t="s">
        <v>196</v>
      </c>
      <c r="BC484" s="38" t="s">
        <v>197</v>
      </c>
      <c r="BD484" s="38" t="s">
        <v>94</v>
      </c>
      <c r="BE484" s="38" t="s">
        <v>407</v>
      </c>
      <c r="BF484" s="38" t="s">
        <v>64</v>
      </c>
      <c r="BG484" s="38" t="s">
        <v>61</v>
      </c>
      <c r="BH484" s="38" t="s">
        <v>648</v>
      </c>
    </row>
    <row r="485" spans="2:60" x14ac:dyDescent="0.3">
      <c r="B485" s="55">
        <f t="shared" si="139"/>
        <v>481</v>
      </c>
      <c r="C485" s="55" t="str">
        <f t="shared" si="140"/>
        <v>NRT</v>
      </c>
      <c r="D485" s="55" t="str">
        <f t="shared" si="137"/>
        <v>2025-09-17</v>
      </c>
      <c r="E485" s="55" t="str">
        <f t="shared" si="147"/>
        <v>82020038130</v>
      </c>
      <c r="F485" s="55" t="str">
        <f t="shared" si="148"/>
        <v>PJP022700909</v>
      </c>
      <c r="G485" s="53" t="str">
        <f t="shared" si="149"/>
        <v>김현수</v>
      </c>
      <c r="H485" s="53" t="str">
        <f t="shared" si="150"/>
        <v>목록(Manifest)</v>
      </c>
      <c r="I485" s="62">
        <f t="shared" si="151"/>
        <v>141.37</v>
      </c>
      <c r="J485" s="53" t="str">
        <f t="shared" si="141"/>
        <v>WUS CORPORATION (BRCH USA)</v>
      </c>
      <c r="K485" s="55">
        <f t="shared" si="152"/>
        <v>1</v>
      </c>
      <c r="L485" s="54">
        <f t="shared" si="153"/>
        <v>0.7</v>
      </c>
      <c r="M485" s="54">
        <f t="shared" si="154"/>
        <v>1.5</v>
      </c>
      <c r="N485" s="54">
        <f t="shared" si="155"/>
        <v>1.5</v>
      </c>
      <c r="O485" s="54">
        <f t="shared" si="142"/>
        <v>1</v>
      </c>
      <c r="P485" s="55" t="str">
        <f t="shared" si="143"/>
        <v>516272838163</v>
      </c>
      <c r="Q485" s="70">
        <f t="shared" si="144"/>
        <v>7520</v>
      </c>
      <c r="R485" s="58">
        <v>0</v>
      </c>
      <c r="S485" s="57">
        <f t="shared" si="138"/>
        <v>0</v>
      </c>
      <c r="T485" s="58">
        <v>0</v>
      </c>
      <c r="U485" s="58">
        <f>(IF(VLOOKUP(VLOOKUP(AN485,MAPPING!$B$16:$D$21,2,1),MAPPING!$C$16:$E$21,2,0)=7000,0,VLOOKUP(VLOOKUP(AN485,MAPPING!$B$16:$D$21,2,1),MAPPING!$C$16:$E$21,2,0)))</f>
        <v>0</v>
      </c>
      <c r="V485" s="58">
        <f>(K485*VLOOKUP(N485/K485,MAPPING!$B$23:$D$30,3,10))</f>
        <v>0</v>
      </c>
      <c r="W485" s="58">
        <f t="shared" si="145"/>
        <v>0</v>
      </c>
      <c r="X485" s="58">
        <f t="shared" si="146"/>
        <v>7520</v>
      </c>
      <c r="Y485" s="116">
        <f>ROUND(SUM(Q485:W485)/INVOICE!$I$5,2)</f>
        <v>5.39</v>
      </c>
      <c r="AA485" s="38" t="s">
        <v>4744</v>
      </c>
      <c r="AB485" s="38" t="s">
        <v>93</v>
      </c>
      <c r="AC485" s="38" t="s">
        <v>4745</v>
      </c>
      <c r="AD485" s="38" t="s">
        <v>4746</v>
      </c>
      <c r="AE485" s="38" t="s">
        <v>2647</v>
      </c>
      <c r="AF485" s="38" t="s">
        <v>4647</v>
      </c>
      <c r="AG485" s="38" t="s">
        <v>4648</v>
      </c>
      <c r="AH485" s="38" t="s">
        <v>61</v>
      </c>
      <c r="AI485" s="38">
        <v>1</v>
      </c>
      <c r="AJ485" s="38">
        <v>0.7</v>
      </c>
      <c r="AK485" s="38">
        <v>1.5</v>
      </c>
      <c r="AL485" s="38">
        <v>1.5</v>
      </c>
      <c r="AM485" s="38" t="s">
        <v>204</v>
      </c>
      <c r="AN485" s="38">
        <v>141.37</v>
      </c>
      <c r="AO485" s="38" t="s">
        <v>62</v>
      </c>
      <c r="AP485" s="38" t="s">
        <v>62</v>
      </c>
      <c r="AQ485" s="38" t="s">
        <v>62</v>
      </c>
      <c r="AR485" s="38" t="s">
        <v>62</v>
      </c>
      <c r="AS485" s="38" t="s">
        <v>62</v>
      </c>
      <c r="AT485" s="38" t="s">
        <v>2212</v>
      </c>
      <c r="AU485" s="38" t="s">
        <v>2591</v>
      </c>
      <c r="AV485" s="38" t="s">
        <v>2213</v>
      </c>
      <c r="AW485" s="38" t="s">
        <v>61</v>
      </c>
      <c r="AX485" s="38" t="s">
        <v>63</v>
      </c>
      <c r="AY485" s="39" t="s">
        <v>4747</v>
      </c>
      <c r="AZ485" s="38" t="s">
        <v>4748</v>
      </c>
      <c r="BA485" s="39" t="s">
        <v>4748</v>
      </c>
      <c r="BB485" s="38" t="s">
        <v>196</v>
      </c>
      <c r="BC485" s="38" t="s">
        <v>197</v>
      </c>
      <c r="BD485" s="38" t="s">
        <v>94</v>
      </c>
      <c r="BE485" s="38" t="s">
        <v>407</v>
      </c>
      <c r="BF485" s="38" t="s">
        <v>64</v>
      </c>
      <c r="BG485" s="38" t="s">
        <v>61</v>
      </c>
      <c r="BH485" s="38" t="s">
        <v>648</v>
      </c>
    </row>
    <row r="486" spans="2:60" x14ac:dyDescent="0.3">
      <c r="B486" s="55">
        <f t="shared" si="139"/>
        <v>482</v>
      </c>
      <c r="C486" s="55" t="str">
        <f t="shared" si="140"/>
        <v>NRT</v>
      </c>
      <c r="D486" s="55" t="str">
        <f t="shared" si="137"/>
        <v>2025-09-17</v>
      </c>
      <c r="E486" s="55" t="str">
        <f t="shared" si="147"/>
        <v>82020038130</v>
      </c>
      <c r="F486" s="55" t="str">
        <f t="shared" si="148"/>
        <v>PJP022700908</v>
      </c>
      <c r="G486" s="53" t="str">
        <f t="shared" si="149"/>
        <v>김홍식</v>
      </c>
      <c r="H486" s="53" t="str">
        <f t="shared" si="150"/>
        <v>목록(Manifest)</v>
      </c>
      <c r="I486" s="62">
        <f t="shared" si="151"/>
        <v>141.37</v>
      </c>
      <c r="J486" s="53" t="str">
        <f t="shared" si="141"/>
        <v>WUS CORPORATION (BRCH USA)</v>
      </c>
      <c r="K486" s="55">
        <f t="shared" si="152"/>
        <v>1</v>
      </c>
      <c r="L486" s="54">
        <f t="shared" si="153"/>
        <v>0.7</v>
      </c>
      <c r="M486" s="54">
        <f t="shared" si="154"/>
        <v>1.5</v>
      </c>
      <c r="N486" s="54">
        <f t="shared" si="155"/>
        <v>1.5</v>
      </c>
      <c r="O486" s="54">
        <f t="shared" si="142"/>
        <v>1</v>
      </c>
      <c r="P486" s="55" t="str">
        <f t="shared" si="143"/>
        <v>516272838152</v>
      </c>
      <c r="Q486" s="70">
        <f t="shared" si="144"/>
        <v>7520</v>
      </c>
      <c r="R486" s="58">
        <v>0</v>
      </c>
      <c r="S486" s="57">
        <f t="shared" si="138"/>
        <v>0</v>
      </c>
      <c r="T486" s="58">
        <v>0</v>
      </c>
      <c r="U486" s="58">
        <f>(IF(VLOOKUP(VLOOKUP(AN486,MAPPING!$B$16:$D$21,2,1),MAPPING!$C$16:$E$21,2,0)=7000,0,VLOOKUP(VLOOKUP(AN486,MAPPING!$B$16:$D$21,2,1),MAPPING!$C$16:$E$21,2,0)))</f>
        <v>0</v>
      </c>
      <c r="V486" s="58">
        <f>(K486*VLOOKUP(N486/K486,MAPPING!$B$23:$D$30,3,10))</f>
        <v>0</v>
      </c>
      <c r="W486" s="58">
        <f t="shared" si="145"/>
        <v>0</v>
      </c>
      <c r="X486" s="58">
        <f t="shared" si="146"/>
        <v>7520</v>
      </c>
      <c r="Y486" s="116">
        <f>ROUND(SUM(Q486:W486)/INVOICE!$I$5,2)</f>
        <v>5.39</v>
      </c>
      <c r="AA486" s="38" t="s">
        <v>4744</v>
      </c>
      <c r="AB486" s="38" t="s">
        <v>93</v>
      </c>
      <c r="AC486" s="38" t="s">
        <v>4745</v>
      </c>
      <c r="AD486" s="38" t="s">
        <v>4749</v>
      </c>
      <c r="AE486" s="38" t="s">
        <v>2855</v>
      </c>
      <c r="AF486" s="38" t="s">
        <v>2856</v>
      </c>
      <c r="AG486" s="38" t="s">
        <v>2857</v>
      </c>
      <c r="AH486" s="38" t="s">
        <v>61</v>
      </c>
      <c r="AI486" s="38">
        <v>1</v>
      </c>
      <c r="AJ486" s="38">
        <v>0.7</v>
      </c>
      <c r="AK486" s="38">
        <v>1.5</v>
      </c>
      <c r="AL486" s="38">
        <v>1.5</v>
      </c>
      <c r="AM486" s="38" t="s">
        <v>204</v>
      </c>
      <c r="AN486" s="38">
        <v>141.37</v>
      </c>
      <c r="AO486" s="38" t="s">
        <v>62</v>
      </c>
      <c r="AP486" s="38" t="s">
        <v>62</v>
      </c>
      <c r="AQ486" s="38" t="s">
        <v>62</v>
      </c>
      <c r="AR486" s="38" t="s">
        <v>62</v>
      </c>
      <c r="AS486" s="38" t="s">
        <v>62</v>
      </c>
      <c r="AT486" s="38" t="s">
        <v>2212</v>
      </c>
      <c r="AU486" s="38" t="s">
        <v>2591</v>
      </c>
      <c r="AV486" s="38" t="s">
        <v>2213</v>
      </c>
      <c r="AW486" s="38" t="s">
        <v>61</v>
      </c>
      <c r="AX486" s="38" t="s">
        <v>63</v>
      </c>
      <c r="AY486" s="39" t="s">
        <v>4750</v>
      </c>
      <c r="AZ486" s="38" t="s">
        <v>4751</v>
      </c>
      <c r="BA486" s="39" t="s">
        <v>4751</v>
      </c>
      <c r="BB486" s="38" t="s">
        <v>196</v>
      </c>
      <c r="BC486" s="38" t="s">
        <v>197</v>
      </c>
      <c r="BD486" s="38" t="s">
        <v>94</v>
      </c>
      <c r="BE486" s="38" t="s">
        <v>407</v>
      </c>
      <c r="BF486" s="38" t="s">
        <v>64</v>
      </c>
      <c r="BG486" s="38" t="s">
        <v>61</v>
      </c>
      <c r="BH486" s="38" t="s">
        <v>648</v>
      </c>
    </row>
    <row r="487" spans="2:60" x14ac:dyDescent="0.3">
      <c r="B487" s="55">
        <f t="shared" si="139"/>
        <v>483</v>
      </c>
      <c r="C487" s="55" t="str">
        <f t="shared" si="140"/>
        <v>NRT</v>
      </c>
      <c r="D487" s="55" t="str">
        <f t="shared" si="137"/>
        <v>2025-09-17</v>
      </c>
      <c r="E487" s="55" t="str">
        <f t="shared" si="147"/>
        <v>82020038130</v>
      </c>
      <c r="F487" s="55" t="str">
        <f t="shared" si="148"/>
        <v>PJP022700907</v>
      </c>
      <c r="G487" s="53" t="str">
        <f t="shared" si="149"/>
        <v>조정제</v>
      </c>
      <c r="H487" s="53" t="str">
        <f t="shared" si="150"/>
        <v>간이(Simple)</v>
      </c>
      <c r="I487" s="62">
        <f t="shared" si="151"/>
        <v>234.5</v>
      </c>
      <c r="J487" s="53" t="str">
        <f t="shared" si="141"/>
        <v>WUS CORPORATION (BRCH USA)</v>
      </c>
      <c r="K487" s="55">
        <f t="shared" si="152"/>
        <v>1</v>
      </c>
      <c r="L487" s="54">
        <f t="shared" si="153"/>
        <v>0.65</v>
      </c>
      <c r="M487" s="54">
        <f t="shared" si="154"/>
        <v>3.7</v>
      </c>
      <c r="N487" s="54">
        <f t="shared" si="155"/>
        <v>3.7</v>
      </c>
      <c r="O487" s="54">
        <f t="shared" si="142"/>
        <v>1</v>
      </c>
      <c r="P487" s="55" t="str">
        <f t="shared" si="143"/>
        <v>516272838141</v>
      </c>
      <c r="Q487" s="70">
        <f t="shared" si="144"/>
        <v>7520</v>
      </c>
      <c r="R487" s="58">
        <v>0</v>
      </c>
      <c r="S487" s="57">
        <f t="shared" si="138"/>
        <v>0</v>
      </c>
      <c r="T487" s="58">
        <v>0</v>
      </c>
      <c r="U487" s="58">
        <f>(IF(VLOOKUP(VLOOKUP(AN487,MAPPING!$B$16:$D$21,2,1),MAPPING!$C$16:$E$21,2,0)=7000,0,VLOOKUP(VLOOKUP(AN487,MAPPING!$B$16:$D$21,2,1),MAPPING!$C$16:$E$21,2,0)))</f>
        <v>0</v>
      </c>
      <c r="V487" s="58">
        <f>(K487*VLOOKUP(N487/K487,MAPPING!$B$23:$D$30,3,10))</f>
        <v>500</v>
      </c>
      <c r="W487" s="58">
        <f t="shared" si="145"/>
        <v>0</v>
      </c>
      <c r="X487" s="58">
        <f t="shared" si="146"/>
        <v>8020</v>
      </c>
      <c r="Y487" s="116">
        <f>ROUND(SUM(Q487:W487)/INVOICE!$I$5,2)</f>
        <v>5.75</v>
      </c>
      <c r="AA487" s="38" t="s">
        <v>4744</v>
      </c>
      <c r="AB487" s="38" t="s">
        <v>93</v>
      </c>
      <c r="AC487" s="38" t="s">
        <v>4745</v>
      </c>
      <c r="AD487" s="38" t="s">
        <v>4752</v>
      </c>
      <c r="AE487" s="38" t="s">
        <v>4753</v>
      </c>
      <c r="AF487" s="38" t="s">
        <v>4754</v>
      </c>
      <c r="AG487" s="38" t="s">
        <v>4755</v>
      </c>
      <c r="AH487" s="38" t="s">
        <v>61</v>
      </c>
      <c r="AI487" s="38">
        <v>1</v>
      </c>
      <c r="AJ487" s="38">
        <v>0.65</v>
      </c>
      <c r="AK487" s="38">
        <v>3.7</v>
      </c>
      <c r="AL487" s="38">
        <v>3.7</v>
      </c>
      <c r="AM487" s="38" t="s">
        <v>65</v>
      </c>
      <c r="AN487" s="38">
        <v>234.5</v>
      </c>
      <c r="AO487" s="38" t="s">
        <v>62</v>
      </c>
      <c r="AP487" s="38" t="s">
        <v>62</v>
      </c>
      <c r="AQ487" s="38" t="s">
        <v>62</v>
      </c>
      <c r="AR487" s="38" t="s">
        <v>62</v>
      </c>
      <c r="AS487" s="38" t="s">
        <v>62</v>
      </c>
      <c r="AT487" s="38" t="s">
        <v>2212</v>
      </c>
      <c r="AU487" s="38" t="s">
        <v>2591</v>
      </c>
      <c r="AV487" s="38" t="s">
        <v>2213</v>
      </c>
      <c r="AW487" s="38" t="s">
        <v>61</v>
      </c>
      <c r="AX487" s="38" t="s">
        <v>63</v>
      </c>
      <c r="AY487" s="39" t="s">
        <v>4756</v>
      </c>
      <c r="AZ487" s="38" t="s">
        <v>4757</v>
      </c>
      <c r="BA487" s="39" t="s">
        <v>4757</v>
      </c>
      <c r="BB487" s="38" t="s">
        <v>196</v>
      </c>
      <c r="BC487" s="38" t="s">
        <v>197</v>
      </c>
      <c r="BD487" s="38" t="s">
        <v>94</v>
      </c>
      <c r="BE487" s="38" t="s">
        <v>407</v>
      </c>
      <c r="BF487" s="38" t="s">
        <v>64</v>
      </c>
      <c r="BG487" s="38" t="s">
        <v>61</v>
      </c>
      <c r="BH487" s="38" t="s">
        <v>648</v>
      </c>
    </row>
    <row r="488" spans="2:60" x14ac:dyDescent="0.3">
      <c r="B488" s="55">
        <f t="shared" si="139"/>
        <v>484</v>
      </c>
      <c r="C488" s="55" t="str">
        <f t="shared" si="140"/>
        <v>NRT</v>
      </c>
      <c r="D488" s="55" t="str">
        <f t="shared" si="137"/>
        <v>2025-09-17</v>
      </c>
      <c r="E488" s="55" t="str">
        <f t="shared" si="147"/>
        <v>82020038130</v>
      </c>
      <c r="F488" s="55" t="str">
        <f t="shared" si="148"/>
        <v>PJP022700906</v>
      </c>
      <c r="G488" s="53" t="str">
        <f t="shared" si="149"/>
        <v>채준원</v>
      </c>
      <c r="H488" s="53" t="str">
        <f t="shared" si="150"/>
        <v>간이(Simple)</v>
      </c>
      <c r="I488" s="62">
        <f t="shared" si="151"/>
        <v>663.3</v>
      </c>
      <c r="J488" s="53" t="str">
        <f t="shared" si="141"/>
        <v>WUS CORPORATION (BRCH USA)</v>
      </c>
      <c r="K488" s="55">
        <f t="shared" si="152"/>
        <v>1</v>
      </c>
      <c r="L488" s="54">
        <f t="shared" si="153"/>
        <v>3.2</v>
      </c>
      <c r="M488" s="54">
        <f t="shared" si="154"/>
        <v>2.6</v>
      </c>
      <c r="N488" s="54">
        <f t="shared" si="155"/>
        <v>3.2</v>
      </c>
      <c r="O488" s="54">
        <f t="shared" si="142"/>
        <v>3.5</v>
      </c>
      <c r="P488" s="55" t="str">
        <f t="shared" si="143"/>
        <v>516272838130</v>
      </c>
      <c r="Q488" s="70">
        <f t="shared" si="144"/>
        <v>12570</v>
      </c>
      <c r="R488" s="58">
        <v>0</v>
      </c>
      <c r="S488" s="57">
        <f t="shared" si="138"/>
        <v>0</v>
      </c>
      <c r="T488" s="58">
        <v>0</v>
      </c>
      <c r="U488" s="58">
        <f>(IF(VLOOKUP(VLOOKUP(AN488,MAPPING!$B$16:$D$21,2,1),MAPPING!$C$16:$E$21,2,0)=7000,0,VLOOKUP(VLOOKUP(AN488,MAPPING!$B$16:$D$21,2,1),MAPPING!$C$16:$E$21,2,0)))</f>
        <v>0</v>
      </c>
      <c r="V488" s="58">
        <f>(K488*VLOOKUP(N488/K488,MAPPING!$B$23:$D$30,3,10))</f>
        <v>500</v>
      </c>
      <c r="W488" s="58">
        <f t="shared" si="145"/>
        <v>0</v>
      </c>
      <c r="X488" s="58">
        <f t="shared" si="146"/>
        <v>13070</v>
      </c>
      <c r="Y488" s="116">
        <f>ROUND(SUM(Q488:W488)/INVOICE!$I$5,2)</f>
        <v>9.3800000000000008</v>
      </c>
      <c r="AA488" s="38" t="s">
        <v>4744</v>
      </c>
      <c r="AB488" s="38" t="s">
        <v>93</v>
      </c>
      <c r="AC488" s="38" t="s">
        <v>4745</v>
      </c>
      <c r="AD488" s="38" t="s">
        <v>4758</v>
      </c>
      <c r="AE488" s="38" t="s">
        <v>4759</v>
      </c>
      <c r="AF488" s="38" t="s">
        <v>4760</v>
      </c>
      <c r="AG488" s="38" t="s">
        <v>4761</v>
      </c>
      <c r="AH488" s="38" t="s">
        <v>61</v>
      </c>
      <c r="AI488" s="38">
        <v>1</v>
      </c>
      <c r="AJ488" s="38">
        <v>3.2</v>
      </c>
      <c r="AK488" s="38">
        <v>2.6</v>
      </c>
      <c r="AL488" s="38">
        <v>3.2</v>
      </c>
      <c r="AM488" s="38" t="s">
        <v>65</v>
      </c>
      <c r="AN488" s="38">
        <v>663.3</v>
      </c>
      <c r="AO488" s="38" t="s">
        <v>62</v>
      </c>
      <c r="AP488" s="38" t="s">
        <v>62</v>
      </c>
      <c r="AQ488" s="38" t="s">
        <v>62</v>
      </c>
      <c r="AR488" s="38" t="s">
        <v>62</v>
      </c>
      <c r="AS488" s="38" t="s">
        <v>62</v>
      </c>
      <c r="AT488" s="38" t="s">
        <v>2212</v>
      </c>
      <c r="AU488" s="38" t="s">
        <v>2591</v>
      </c>
      <c r="AV488" s="38" t="s">
        <v>2213</v>
      </c>
      <c r="AW488" s="38" t="s">
        <v>61</v>
      </c>
      <c r="AX488" s="38" t="s">
        <v>63</v>
      </c>
      <c r="AY488" s="39" t="s">
        <v>4762</v>
      </c>
      <c r="AZ488" s="38" t="s">
        <v>4763</v>
      </c>
      <c r="BA488" s="39" t="s">
        <v>4763</v>
      </c>
      <c r="BB488" s="38" t="s">
        <v>196</v>
      </c>
      <c r="BC488" s="38" t="s">
        <v>197</v>
      </c>
      <c r="BD488" s="38" t="s">
        <v>94</v>
      </c>
      <c r="BE488" s="38" t="s">
        <v>407</v>
      </c>
      <c r="BF488" s="38" t="s">
        <v>64</v>
      </c>
      <c r="BG488" s="38" t="s">
        <v>61</v>
      </c>
      <c r="BH488" s="38" t="s">
        <v>648</v>
      </c>
    </row>
    <row r="489" spans="2:60" x14ac:dyDescent="0.3">
      <c r="B489" s="55">
        <f t="shared" si="139"/>
        <v>485</v>
      </c>
      <c r="C489" s="55" t="str">
        <f t="shared" si="140"/>
        <v>NRT</v>
      </c>
      <c r="D489" s="55" t="str">
        <f t="shared" si="137"/>
        <v>2025-09-17</v>
      </c>
      <c r="E489" s="55" t="str">
        <f t="shared" si="147"/>
        <v>82020038130</v>
      </c>
      <c r="F489" s="55" t="str">
        <f t="shared" si="148"/>
        <v>PJP022700905</v>
      </c>
      <c r="G489" s="53" t="str">
        <f t="shared" si="149"/>
        <v>서석종</v>
      </c>
      <c r="H489" s="53" t="str">
        <f t="shared" si="150"/>
        <v>목록(Manifest)</v>
      </c>
      <c r="I489" s="62">
        <f t="shared" si="151"/>
        <v>141.37</v>
      </c>
      <c r="J489" s="53" t="str">
        <f t="shared" si="141"/>
        <v>WUS CORPORATION (BRCH USA)</v>
      </c>
      <c r="K489" s="55">
        <f t="shared" si="152"/>
        <v>1</v>
      </c>
      <c r="L489" s="54">
        <f t="shared" si="153"/>
        <v>0.7</v>
      </c>
      <c r="M489" s="54">
        <f t="shared" si="154"/>
        <v>1.6</v>
      </c>
      <c r="N489" s="54">
        <f t="shared" si="155"/>
        <v>1.6</v>
      </c>
      <c r="O489" s="54">
        <f t="shared" si="142"/>
        <v>1</v>
      </c>
      <c r="P489" s="55" t="str">
        <f t="shared" si="143"/>
        <v>516272838126</v>
      </c>
      <c r="Q489" s="70">
        <f t="shared" si="144"/>
        <v>7520</v>
      </c>
      <c r="R489" s="58">
        <v>0</v>
      </c>
      <c r="S489" s="57">
        <f t="shared" si="138"/>
        <v>0</v>
      </c>
      <c r="T489" s="58">
        <v>0</v>
      </c>
      <c r="U489" s="58">
        <f>(IF(VLOOKUP(VLOOKUP(AN489,MAPPING!$B$16:$D$21,2,1),MAPPING!$C$16:$E$21,2,0)=7000,0,VLOOKUP(VLOOKUP(AN489,MAPPING!$B$16:$D$21,2,1),MAPPING!$C$16:$E$21,2,0)))</f>
        <v>0</v>
      </c>
      <c r="V489" s="58">
        <f>(K489*VLOOKUP(N489/K489,MAPPING!$B$23:$D$30,3,10))</f>
        <v>0</v>
      </c>
      <c r="W489" s="58">
        <f t="shared" si="145"/>
        <v>0</v>
      </c>
      <c r="X489" s="58">
        <f t="shared" si="146"/>
        <v>7520</v>
      </c>
      <c r="Y489" s="116">
        <f>ROUND(SUM(Q489:W489)/INVOICE!$I$5,2)</f>
        <v>5.39</v>
      </c>
      <c r="AA489" s="38" t="s">
        <v>4744</v>
      </c>
      <c r="AB489" s="38" t="s">
        <v>93</v>
      </c>
      <c r="AC489" s="38" t="s">
        <v>4745</v>
      </c>
      <c r="AD489" s="38" t="s">
        <v>4764</v>
      </c>
      <c r="AE489" s="38" t="s">
        <v>4765</v>
      </c>
      <c r="AF489" s="38" t="s">
        <v>4766</v>
      </c>
      <c r="AG489" s="38" t="s">
        <v>4767</v>
      </c>
      <c r="AH489" s="38" t="s">
        <v>61</v>
      </c>
      <c r="AI489" s="38">
        <v>1</v>
      </c>
      <c r="AJ489" s="38">
        <v>0.7</v>
      </c>
      <c r="AK489" s="38">
        <v>1.6</v>
      </c>
      <c r="AL489" s="38">
        <v>1.6</v>
      </c>
      <c r="AM489" s="38" t="s">
        <v>204</v>
      </c>
      <c r="AN489" s="38">
        <v>141.37</v>
      </c>
      <c r="AO489" s="38" t="s">
        <v>62</v>
      </c>
      <c r="AP489" s="38" t="s">
        <v>62</v>
      </c>
      <c r="AQ489" s="38" t="s">
        <v>62</v>
      </c>
      <c r="AR489" s="38" t="s">
        <v>62</v>
      </c>
      <c r="AS489" s="38" t="s">
        <v>62</v>
      </c>
      <c r="AT489" s="38" t="s">
        <v>2212</v>
      </c>
      <c r="AU489" s="38" t="s">
        <v>2591</v>
      </c>
      <c r="AV489" s="38" t="s">
        <v>2213</v>
      </c>
      <c r="AW489" s="38" t="s">
        <v>61</v>
      </c>
      <c r="AX489" s="38" t="s">
        <v>63</v>
      </c>
      <c r="AY489" s="39" t="s">
        <v>4768</v>
      </c>
      <c r="AZ489" s="38" t="s">
        <v>4769</v>
      </c>
      <c r="BA489" s="39" t="s">
        <v>4769</v>
      </c>
      <c r="BB489" s="38" t="s">
        <v>196</v>
      </c>
      <c r="BC489" s="38" t="s">
        <v>197</v>
      </c>
      <c r="BD489" s="38" t="s">
        <v>94</v>
      </c>
      <c r="BE489" s="38" t="s">
        <v>407</v>
      </c>
      <c r="BF489" s="38" t="s">
        <v>64</v>
      </c>
      <c r="BG489" s="38" t="s">
        <v>61</v>
      </c>
      <c r="BH489" s="38" t="s">
        <v>648</v>
      </c>
    </row>
    <row r="490" spans="2:60" x14ac:dyDescent="0.3">
      <c r="B490" s="55">
        <f t="shared" si="139"/>
        <v>486</v>
      </c>
      <c r="C490" s="55" t="str">
        <f t="shared" si="140"/>
        <v>NRT</v>
      </c>
      <c r="D490" s="55" t="str">
        <f t="shared" si="137"/>
        <v>2025-09-17</v>
      </c>
      <c r="E490" s="55" t="str">
        <f t="shared" si="147"/>
        <v>82020038130</v>
      </c>
      <c r="F490" s="55" t="str">
        <f t="shared" si="148"/>
        <v>PJP022700899</v>
      </c>
      <c r="G490" s="53" t="str">
        <f t="shared" si="149"/>
        <v>기송대</v>
      </c>
      <c r="H490" s="53" t="str">
        <f t="shared" si="150"/>
        <v>목록(Manifest)</v>
      </c>
      <c r="I490" s="62">
        <f t="shared" si="151"/>
        <v>141.37</v>
      </c>
      <c r="J490" s="53" t="str">
        <f t="shared" si="141"/>
        <v>WUS CORPORATION (BRCH USA)</v>
      </c>
      <c r="K490" s="55">
        <f t="shared" si="152"/>
        <v>1</v>
      </c>
      <c r="L490" s="54">
        <f t="shared" si="153"/>
        <v>0.7</v>
      </c>
      <c r="M490" s="54">
        <f t="shared" si="154"/>
        <v>1.5</v>
      </c>
      <c r="N490" s="54">
        <f t="shared" si="155"/>
        <v>1.5</v>
      </c>
      <c r="O490" s="54">
        <f t="shared" si="142"/>
        <v>1</v>
      </c>
      <c r="P490" s="55" t="str">
        <f t="shared" si="143"/>
        <v>516272838093</v>
      </c>
      <c r="Q490" s="70">
        <f t="shared" si="144"/>
        <v>7520</v>
      </c>
      <c r="R490" s="58">
        <v>0</v>
      </c>
      <c r="S490" s="57">
        <f t="shared" si="138"/>
        <v>0</v>
      </c>
      <c r="T490" s="58">
        <v>0</v>
      </c>
      <c r="U490" s="58">
        <f>(IF(VLOOKUP(VLOOKUP(AN490,MAPPING!$B$16:$D$21,2,1),MAPPING!$C$16:$E$21,2,0)=7000,0,VLOOKUP(VLOOKUP(AN490,MAPPING!$B$16:$D$21,2,1),MAPPING!$C$16:$E$21,2,0)))</f>
        <v>0</v>
      </c>
      <c r="V490" s="58">
        <f>(K490*VLOOKUP(N490/K490,MAPPING!$B$23:$D$30,3,10))</f>
        <v>0</v>
      </c>
      <c r="W490" s="58">
        <f t="shared" si="145"/>
        <v>0</v>
      </c>
      <c r="X490" s="58">
        <f t="shared" si="146"/>
        <v>7520</v>
      </c>
      <c r="Y490" s="116">
        <f>ROUND(SUM(Q490:W490)/INVOICE!$I$5,2)</f>
        <v>5.39</v>
      </c>
      <c r="AA490" s="38" t="s">
        <v>4744</v>
      </c>
      <c r="AB490" s="38" t="s">
        <v>93</v>
      </c>
      <c r="AC490" s="38" t="s">
        <v>4745</v>
      </c>
      <c r="AD490" s="38" t="s">
        <v>4770</v>
      </c>
      <c r="AE490" s="38" t="s">
        <v>4011</v>
      </c>
      <c r="AF490" s="38" t="s">
        <v>4012</v>
      </c>
      <c r="AG490" s="38" t="s">
        <v>4013</v>
      </c>
      <c r="AH490" s="38" t="s">
        <v>61</v>
      </c>
      <c r="AI490" s="38">
        <v>1</v>
      </c>
      <c r="AJ490" s="38">
        <v>0.7</v>
      </c>
      <c r="AK490" s="38">
        <v>1.5</v>
      </c>
      <c r="AL490" s="38">
        <v>1.5</v>
      </c>
      <c r="AM490" s="38" t="s">
        <v>204</v>
      </c>
      <c r="AN490" s="38">
        <v>141.37</v>
      </c>
      <c r="AO490" s="38" t="s">
        <v>62</v>
      </c>
      <c r="AP490" s="38" t="s">
        <v>62</v>
      </c>
      <c r="AQ490" s="38" t="s">
        <v>62</v>
      </c>
      <c r="AR490" s="38" t="s">
        <v>62</v>
      </c>
      <c r="AS490" s="38" t="s">
        <v>62</v>
      </c>
      <c r="AT490" s="38" t="s">
        <v>2212</v>
      </c>
      <c r="AU490" s="38" t="s">
        <v>2591</v>
      </c>
      <c r="AV490" s="38" t="s">
        <v>2213</v>
      </c>
      <c r="AW490" s="38" t="s">
        <v>61</v>
      </c>
      <c r="AX490" s="38" t="s">
        <v>63</v>
      </c>
      <c r="AY490" s="39" t="s">
        <v>4771</v>
      </c>
      <c r="AZ490" s="38" t="s">
        <v>4772</v>
      </c>
      <c r="BA490" s="39" t="s">
        <v>4772</v>
      </c>
      <c r="BB490" s="38" t="s">
        <v>196</v>
      </c>
      <c r="BC490" s="38" t="s">
        <v>197</v>
      </c>
      <c r="BD490" s="38" t="s">
        <v>94</v>
      </c>
      <c r="BE490" s="38" t="s">
        <v>407</v>
      </c>
      <c r="BF490" s="38" t="s">
        <v>64</v>
      </c>
      <c r="BG490" s="38" t="s">
        <v>61</v>
      </c>
      <c r="BH490" s="38" t="s">
        <v>648</v>
      </c>
    </row>
    <row r="491" spans="2:60" x14ac:dyDescent="0.3">
      <c r="B491" s="55">
        <f t="shared" si="139"/>
        <v>487</v>
      </c>
      <c r="C491" s="55" t="str">
        <f t="shared" si="140"/>
        <v>NRT</v>
      </c>
      <c r="D491" s="55" t="str">
        <f t="shared" si="137"/>
        <v>2025-09-17</v>
      </c>
      <c r="E491" s="55" t="str">
        <f t="shared" si="147"/>
        <v>82020038130</v>
      </c>
      <c r="F491" s="55" t="str">
        <f t="shared" si="148"/>
        <v>PJP022700894</v>
      </c>
      <c r="G491" s="53" t="str">
        <f t="shared" si="149"/>
        <v>김준서</v>
      </c>
      <c r="H491" s="53" t="str">
        <f t="shared" si="150"/>
        <v>목록(Manifest)</v>
      </c>
      <c r="I491" s="62">
        <f t="shared" si="151"/>
        <v>83.21</v>
      </c>
      <c r="J491" s="53" t="str">
        <f t="shared" si="141"/>
        <v>KNEX (BRCH USA)</v>
      </c>
      <c r="K491" s="55">
        <f t="shared" si="152"/>
        <v>1</v>
      </c>
      <c r="L491" s="54">
        <f t="shared" si="153"/>
        <v>1</v>
      </c>
      <c r="M491" s="54">
        <f t="shared" si="154"/>
        <v>2.5</v>
      </c>
      <c r="N491" s="54">
        <f t="shared" si="155"/>
        <v>2.5</v>
      </c>
      <c r="O491" s="54">
        <f t="shared" si="142"/>
        <v>1</v>
      </c>
      <c r="P491" s="55" t="str">
        <f t="shared" si="143"/>
        <v>516272838060</v>
      </c>
      <c r="Q491" s="70">
        <f t="shared" si="144"/>
        <v>7520</v>
      </c>
      <c r="R491" s="58">
        <v>0</v>
      </c>
      <c r="S491" s="57">
        <f t="shared" si="138"/>
        <v>0</v>
      </c>
      <c r="T491" s="58">
        <v>0</v>
      </c>
      <c r="U491" s="58">
        <f>(IF(VLOOKUP(VLOOKUP(AN491,MAPPING!$B$16:$D$21,2,1),MAPPING!$C$16:$E$21,2,0)=7000,0,VLOOKUP(VLOOKUP(AN491,MAPPING!$B$16:$D$21,2,1),MAPPING!$C$16:$E$21,2,0)))</f>
        <v>0</v>
      </c>
      <c r="V491" s="58">
        <f>(K491*VLOOKUP(N491/K491,MAPPING!$B$23:$D$30,3,10))</f>
        <v>500</v>
      </c>
      <c r="W491" s="58">
        <f t="shared" si="145"/>
        <v>0</v>
      </c>
      <c r="X491" s="58">
        <f t="shared" si="146"/>
        <v>8020</v>
      </c>
      <c r="Y491" s="116">
        <f>ROUND(SUM(Q491:W491)/INVOICE!$I$5,2)</f>
        <v>5.75</v>
      </c>
      <c r="AA491" s="38" t="s">
        <v>4744</v>
      </c>
      <c r="AB491" s="38" t="s">
        <v>93</v>
      </c>
      <c r="AC491" s="38" t="s">
        <v>4745</v>
      </c>
      <c r="AD491" s="38" t="s">
        <v>4773</v>
      </c>
      <c r="AE491" s="38" t="s">
        <v>1785</v>
      </c>
      <c r="AF491" s="38" t="s">
        <v>4774</v>
      </c>
      <c r="AG491" s="38" t="s">
        <v>4775</v>
      </c>
      <c r="AH491" s="38" t="s">
        <v>61</v>
      </c>
      <c r="AI491" s="38">
        <v>1</v>
      </c>
      <c r="AJ491" s="38">
        <v>1</v>
      </c>
      <c r="AK491" s="38">
        <v>2.5</v>
      </c>
      <c r="AL491" s="38">
        <v>2.5</v>
      </c>
      <c r="AM491" s="38" t="s">
        <v>204</v>
      </c>
      <c r="AN491" s="38">
        <v>83.21</v>
      </c>
      <c r="AO491" s="38" t="s">
        <v>62</v>
      </c>
      <c r="AP491" s="38" t="s">
        <v>62</v>
      </c>
      <c r="AQ491" s="38" t="s">
        <v>62</v>
      </c>
      <c r="AR491" s="38" t="s">
        <v>62</v>
      </c>
      <c r="AS491" s="38" t="s">
        <v>62</v>
      </c>
      <c r="AT491" s="38" t="s">
        <v>1946</v>
      </c>
      <c r="AU491" s="38" t="s">
        <v>2943</v>
      </c>
      <c r="AV491" s="38" t="s">
        <v>1966</v>
      </c>
      <c r="AW491" s="38" t="s">
        <v>61</v>
      </c>
      <c r="AX491" s="38" t="s">
        <v>63</v>
      </c>
      <c r="AY491" s="39" t="s">
        <v>4776</v>
      </c>
      <c r="AZ491" s="38" t="s">
        <v>4777</v>
      </c>
      <c r="BA491" s="39" t="s">
        <v>4777</v>
      </c>
      <c r="BB491" s="38" t="s">
        <v>196</v>
      </c>
      <c r="BC491" s="38" t="s">
        <v>197</v>
      </c>
      <c r="BD491" s="38" t="s">
        <v>94</v>
      </c>
      <c r="BE491" s="38" t="s">
        <v>407</v>
      </c>
      <c r="BF491" s="38" t="s">
        <v>64</v>
      </c>
      <c r="BG491" s="38" t="s">
        <v>61</v>
      </c>
      <c r="BH491" s="38" t="s">
        <v>648</v>
      </c>
    </row>
    <row r="492" spans="2:60" x14ac:dyDescent="0.3">
      <c r="B492" s="55">
        <f t="shared" si="139"/>
        <v>488</v>
      </c>
      <c r="C492" s="55" t="str">
        <f t="shared" si="140"/>
        <v>NRT</v>
      </c>
      <c r="D492" s="55" t="str">
        <f t="shared" si="137"/>
        <v>2025-09-17</v>
      </c>
      <c r="E492" s="55" t="str">
        <f t="shared" si="147"/>
        <v>82020038130</v>
      </c>
      <c r="F492" s="55" t="str">
        <f t="shared" si="148"/>
        <v>PJP022700885</v>
      </c>
      <c r="G492" s="53" t="str">
        <f t="shared" si="149"/>
        <v>김하은</v>
      </c>
      <c r="H492" s="53" t="str">
        <f t="shared" si="150"/>
        <v>목록(Manifest)</v>
      </c>
      <c r="I492" s="62">
        <f t="shared" si="151"/>
        <v>20.5</v>
      </c>
      <c r="J492" s="53" t="str">
        <f t="shared" si="141"/>
        <v>KNEX (BRCH USA)</v>
      </c>
      <c r="K492" s="55">
        <f t="shared" si="152"/>
        <v>1</v>
      </c>
      <c r="L492" s="54">
        <f t="shared" si="153"/>
        <v>0.4</v>
      </c>
      <c r="M492" s="54">
        <f t="shared" si="154"/>
        <v>1.2</v>
      </c>
      <c r="N492" s="54">
        <f t="shared" si="155"/>
        <v>1.2</v>
      </c>
      <c r="O492" s="54">
        <f t="shared" si="142"/>
        <v>0.5</v>
      </c>
      <c r="P492" s="55" t="str">
        <f t="shared" si="143"/>
        <v>516272837986</v>
      </c>
      <c r="Q492" s="70">
        <f t="shared" si="144"/>
        <v>6510</v>
      </c>
      <c r="R492" s="58">
        <v>0</v>
      </c>
      <c r="S492" s="57">
        <f t="shared" si="138"/>
        <v>0</v>
      </c>
      <c r="T492" s="58">
        <v>0</v>
      </c>
      <c r="U492" s="58">
        <f>(IF(VLOOKUP(VLOOKUP(AN492,MAPPING!$B$16:$D$21,2,1),MAPPING!$C$16:$E$21,2,0)=7000,0,VLOOKUP(VLOOKUP(AN492,MAPPING!$B$16:$D$21,2,1),MAPPING!$C$16:$E$21,2,0)))</f>
        <v>0</v>
      </c>
      <c r="V492" s="58">
        <f>(K492*VLOOKUP(N492/K492,MAPPING!$B$23:$D$30,3,10))</f>
        <v>0</v>
      </c>
      <c r="W492" s="58">
        <f t="shared" si="145"/>
        <v>0</v>
      </c>
      <c r="X492" s="58">
        <f t="shared" si="146"/>
        <v>6510</v>
      </c>
      <c r="Y492" s="116">
        <f>ROUND(SUM(Q492:W492)/INVOICE!$I$5,2)</f>
        <v>4.67</v>
      </c>
      <c r="AA492" s="38" t="s">
        <v>4744</v>
      </c>
      <c r="AB492" s="38" t="s">
        <v>93</v>
      </c>
      <c r="AC492" s="38" t="s">
        <v>4745</v>
      </c>
      <c r="AD492" s="38" t="s">
        <v>4778</v>
      </c>
      <c r="AE492" s="38" t="s">
        <v>4779</v>
      </c>
      <c r="AF492" s="38" t="s">
        <v>4780</v>
      </c>
      <c r="AG492" s="38" t="s">
        <v>4781</v>
      </c>
      <c r="AH492" s="38" t="s">
        <v>61</v>
      </c>
      <c r="AI492" s="38">
        <v>1</v>
      </c>
      <c r="AJ492" s="38">
        <v>0.4</v>
      </c>
      <c r="AK492" s="38">
        <v>1.2</v>
      </c>
      <c r="AL492" s="38">
        <v>1.2</v>
      </c>
      <c r="AM492" s="38" t="s">
        <v>204</v>
      </c>
      <c r="AN492" s="38">
        <v>20.5</v>
      </c>
      <c r="AO492" s="38" t="s">
        <v>62</v>
      </c>
      <c r="AP492" s="38" t="s">
        <v>62</v>
      </c>
      <c r="AQ492" s="38" t="s">
        <v>62</v>
      </c>
      <c r="AR492" s="38" t="s">
        <v>62</v>
      </c>
      <c r="AS492" s="38" t="s">
        <v>62</v>
      </c>
      <c r="AT492" s="38" t="s">
        <v>1946</v>
      </c>
      <c r="AU492" s="38" t="s">
        <v>2943</v>
      </c>
      <c r="AV492" s="38" t="s">
        <v>1966</v>
      </c>
      <c r="AW492" s="38" t="s">
        <v>61</v>
      </c>
      <c r="AX492" s="38" t="s">
        <v>63</v>
      </c>
      <c r="AY492" s="39" t="s">
        <v>4782</v>
      </c>
      <c r="AZ492" s="38" t="s">
        <v>4783</v>
      </c>
      <c r="BA492" s="39" t="s">
        <v>4783</v>
      </c>
      <c r="BB492" s="38" t="s">
        <v>196</v>
      </c>
      <c r="BC492" s="38" t="s">
        <v>197</v>
      </c>
      <c r="BD492" s="38" t="s">
        <v>94</v>
      </c>
      <c r="BE492" s="38" t="s">
        <v>407</v>
      </c>
      <c r="BF492" s="38" t="s">
        <v>64</v>
      </c>
      <c r="BG492" s="38" t="s">
        <v>61</v>
      </c>
      <c r="BH492" s="38" t="s">
        <v>648</v>
      </c>
    </row>
    <row r="493" spans="2:60" x14ac:dyDescent="0.3">
      <c r="B493" s="55">
        <f t="shared" si="139"/>
        <v>489</v>
      </c>
      <c r="C493" s="55" t="str">
        <f t="shared" si="140"/>
        <v>NRT</v>
      </c>
      <c r="D493" s="55" t="str">
        <f t="shared" si="137"/>
        <v>2025-09-17</v>
      </c>
      <c r="E493" s="55" t="str">
        <f t="shared" si="147"/>
        <v>82020038130</v>
      </c>
      <c r="F493" s="55" t="str">
        <f t="shared" si="148"/>
        <v>PJP022700856</v>
      </c>
      <c r="G493" s="53" t="str">
        <f t="shared" si="149"/>
        <v>김보미</v>
      </c>
      <c r="H493" s="53" t="str">
        <f t="shared" si="150"/>
        <v>일반(목록배제,Normal-Manifest Exception)</v>
      </c>
      <c r="I493" s="62">
        <f t="shared" si="151"/>
        <v>37.549999999999997</v>
      </c>
      <c r="J493" s="53" t="str">
        <f t="shared" si="141"/>
        <v>KNEX (BRCH USA)</v>
      </c>
      <c r="K493" s="55">
        <f t="shared" si="152"/>
        <v>1</v>
      </c>
      <c r="L493" s="54">
        <f t="shared" si="153"/>
        <v>1.65</v>
      </c>
      <c r="M493" s="54">
        <f t="shared" si="154"/>
        <v>1.7</v>
      </c>
      <c r="N493" s="54">
        <f t="shared" si="155"/>
        <v>1.7</v>
      </c>
      <c r="O493" s="54">
        <f t="shared" si="142"/>
        <v>2</v>
      </c>
      <c r="P493" s="55" t="str">
        <f t="shared" si="143"/>
        <v>516272837710</v>
      </c>
      <c r="Q493" s="70">
        <f t="shared" si="144"/>
        <v>9540</v>
      </c>
      <c r="R493" s="58">
        <v>0</v>
      </c>
      <c r="S493" s="57">
        <f t="shared" si="138"/>
        <v>0</v>
      </c>
      <c r="T493" s="58">
        <v>0</v>
      </c>
      <c r="U493" s="58">
        <f>(IF(VLOOKUP(VLOOKUP(AN493,MAPPING!$B$16:$D$21,2,1),MAPPING!$C$16:$E$21,2,0)=7000,0,VLOOKUP(VLOOKUP(AN493,MAPPING!$B$16:$D$21,2,1),MAPPING!$C$16:$E$21,2,0)))</f>
        <v>0</v>
      </c>
      <c r="V493" s="58">
        <f>(K493*VLOOKUP(N493/K493,MAPPING!$B$23:$D$30,3,10))</f>
        <v>0</v>
      </c>
      <c r="W493" s="58">
        <f t="shared" si="145"/>
        <v>0</v>
      </c>
      <c r="X493" s="58">
        <f t="shared" si="146"/>
        <v>9540</v>
      </c>
      <c r="Y493" s="116">
        <f>ROUND(SUM(Q493:W493)/INVOICE!$I$5,2)</f>
        <v>6.84</v>
      </c>
      <c r="AA493" s="38" t="s">
        <v>4744</v>
      </c>
      <c r="AB493" s="38" t="s">
        <v>93</v>
      </c>
      <c r="AC493" s="38" t="s">
        <v>4745</v>
      </c>
      <c r="AD493" s="38" t="s">
        <v>4784</v>
      </c>
      <c r="AE493" s="38" t="s">
        <v>1951</v>
      </c>
      <c r="AF493" s="38" t="s">
        <v>1952</v>
      </c>
      <c r="AG493" s="38" t="s">
        <v>4785</v>
      </c>
      <c r="AH493" s="38" t="s">
        <v>61</v>
      </c>
      <c r="AI493" s="38">
        <v>1</v>
      </c>
      <c r="AJ493" s="38">
        <v>1.65</v>
      </c>
      <c r="AK493" s="38">
        <v>1.7</v>
      </c>
      <c r="AL493" s="38">
        <v>1.7</v>
      </c>
      <c r="AM493" s="38" t="s">
        <v>66</v>
      </c>
      <c r="AN493" s="38">
        <v>37.549999999999997</v>
      </c>
      <c r="AO493" s="38" t="s">
        <v>62</v>
      </c>
      <c r="AP493" s="38" t="s">
        <v>62</v>
      </c>
      <c r="AQ493" s="38" t="s">
        <v>62</v>
      </c>
      <c r="AR493" s="38" t="s">
        <v>62</v>
      </c>
      <c r="AS493" s="38" t="s">
        <v>62</v>
      </c>
      <c r="AT493" s="38" t="s">
        <v>1946</v>
      </c>
      <c r="AU493" s="38" t="s">
        <v>2943</v>
      </c>
      <c r="AV493" s="38" t="s">
        <v>1966</v>
      </c>
      <c r="AW493" s="38" t="s">
        <v>61</v>
      </c>
      <c r="AX493" s="38" t="s">
        <v>63</v>
      </c>
      <c r="AY493" s="39" t="s">
        <v>4786</v>
      </c>
      <c r="AZ493" s="38" t="s">
        <v>4787</v>
      </c>
      <c r="BA493" s="39" t="s">
        <v>4787</v>
      </c>
      <c r="BB493" s="38" t="s">
        <v>196</v>
      </c>
      <c r="BC493" s="38" t="s">
        <v>197</v>
      </c>
      <c r="BD493" s="38" t="s">
        <v>94</v>
      </c>
      <c r="BE493" s="38" t="s">
        <v>407</v>
      </c>
      <c r="BF493" s="38" t="s">
        <v>64</v>
      </c>
      <c r="BG493" s="38" t="s">
        <v>61</v>
      </c>
      <c r="BH493" s="38" t="s">
        <v>648</v>
      </c>
    </row>
    <row r="494" spans="2:60" x14ac:dyDescent="0.3">
      <c r="B494" s="55">
        <f t="shared" si="139"/>
        <v>490</v>
      </c>
      <c r="C494" s="55" t="str">
        <f t="shared" si="140"/>
        <v>NRT</v>
      </c>
      <c r="D494" s="55" t="str">
        <f t="shared" si="137"/>
        <v>2025-09-17</v>
      </c>
      <c r="E494" s="55" t="str">
        <f t="shared" si="147"/>
        <v>82020038130</v>
      </c>
      <c r="F494" s="55" t="str">
        <f t="shared" si="148"/>
        <v>PJP022700849</v>
      </c>
      <c r="G494" s="53" t="str">
        <f t="shared" si="149"/>
        <v>윤선영</v>
      </c>
      <c r="H494" s="53" t="str">
        <f t="shared" si="150"/>
        <v>목록(Manifest)</v>
      </c>
      <c r="I494" s="62">
        <f t="shared" si="151"/>
        <v>25.31</v>
      </c>
      <c r="J494" s="53" t="str">
        <f t="shared" si="141"/>
        <v>KNEX (BRCH USA)</v>
      </c>
      <c r="K494" s="55">
        <f t="shared" si="152"/>
        <v>1</v>
      </c>
      <c r="L494" s="54">
        <f t="shared" si="153"/>
        <v>0.35</v>
      </c>
      <c r="M494" s="54">
        <f t="shared" si="154"/>
        <v>0.5</v>
      </c>
      <c r="N494" s="54">
        <f t="shared" si="155"/>
        <v>0.5</v>
      </c>
      <c r="O494" s="54">
        <f t="shared" si="142"/>
        <v>0.5</v>
      </c>
      <c r="P494" s="55" t="str">
        <f t="shared" si="143"/>
        <v>516272837684</v>
      </c>
      <c r="Q494" s="70">
        <f t="shared" si="144"/>
        <v>6510</v>
      </c>
      <c r="R494" s="58">
        <v>0</v>
      </c>
      <c r="S494" s="57">
        <f t="shared" si="138"/>
        <v>0</v>
      </c>
      <c r="T494" s="58">
        <v>0</v>
      </c>
      <c r="U494" s="58">
        <f>(IF(VLOOKUP(VLOOKUP(AN494,MAPPING!$B$16:$D$21,2,1),MAPPING!$C$16:$E$21,2,0)=7000,0,VLOOKUP(VLOOKUP(AN494,MAPPING!$B$16:$D$21,2,1),MAPPING!$C$16:$E$21,2,0)))</f>
        <v>0</v>
      </c>
      <c r="V494" s="58">
        <f>(K494*VLOOKUP(N494/K494,MAPPING!$B$23:$D$30,3,10))</f>
        <v>0</v>
      </c>
      <c r="W494" s="58">
        <f t="shared" si="145"/>
        <v>0</v>
      </c>
      <c r="X494" s="58">
        <f t="shared" si="146"/>
        <v>6510</v>
      </c>
      <c r="Y494" s="116">
        <f>ROUND(SUM(Q494:W494)/INVOICE!$I$5,2)</f>
        <v>4.67</v>
      </c>
      <c r="AA494" s="38" t="s">
        <v>4744</v>
      </c>
      <c r="AB494" s="38" t="s">
        <v>93</v>
      </c>
      <c r="AC494" s="38" t="s">
        <v>4745</v>
      </c>
      <c r="AD494" s="38" t="s">
        <v>4788</v>
      </c>
      <c r="AE494" s="38" t="s">
        <v>4789</v>
      </c>
      <c r="AF494" s="38" t="s">
        <v>4790</v>
      </c>
      <c r="AG494" s="38" t="s">
        <v>4791</v>
      </c>
      <c r="AH494" s="38" t="s">
        <v>61</v>
      </c>
      <c r="AI494" s="38">
        <v>1</v>
      </c>
      <c r="AJ494" s="38">
        <v>0.35</v>
      </c>
      <c r="AK494" s="38">
        <v>0.5</v>
      </c>
      <c r="AL494" s="38">
        <v>0.5</v>
      </c>
      <c r="AM494" s="38" t="s">
        <v>204</v>
      </c>
      <c r="AN494" s="38">
        <v>25.31</v>
      </c>
      <c r="AO494" s="38" t="s">
        <v>62</v>
      </c>
      <c r="AP494" s="38" t="s">
        <v>62</v>
      </c>
      <c r="AQ494" s="38" t="s">
        <v>62</v>
      </c>
      <c r="AR494" s="38" t="s">
        <v>62</v>
      </c>
      <c r="AS494" s="38" t="s">
        <v>62</v>
      </c>
      <c r="AT494" s="38" t="s">
        <v>1946</v>
      </c>
      <c r="AU494" s="38" t="s">
        <v>2943</v>
      </c>
      <c r="AV494" s="38" t="s">
        <v>1966</v>
      </c>
      <c r="AW494" s="38" t="s">
        <v>61</v>
      </c>
      <c r="AX494" s="38" t="s">
        <v>63</v>
      </c>
      <c r="AY494" s="39" t="s">
        <v>4792</v>
      </c>
      <c r="AZ494" s="38" t="s">
        <v>4793</v>
      </c>
      <c r="BA494" s="39" t="s">
        <v>4793</v>
      </c>
      <c r="BB494" s="38" t="s">
        <v>196</v>
      </c>
      <c r="BC494" s="38" t="s">
        <v>197</v>
      </c>
      <c r="BD494" s="38" t="s">
        <v>94</v>
      </c>
      <c r="BE494" s="38" t="s">
        <v>407</v>
      </c>
      <c r="BF494" s="38" t="s">
        <v>64</v>
      </c>
      <c r="BG494" s="38" t="s">
        <v>61</v>
      </c>
      <c r="BH494" s="38" t="s">
        <v>648</v>
      </c>
    </row>
    <row r="495" spans="2:60" x14ac:dyDescent="0.3">
      <c r="B495" s="55">
        <f t="shared" si="139"/>
        <v>491</v>
      </c>
      <c r="C495" s="55" t="str">
        <f t="shared" si="140"/>
        <v>NRT</v>
      </c>
      <c r="D495" s="55" t="str">
        <f t="shared" si="137"/>
        <v>2025-09-17</v>
      </c>
      <c r="E495" s="55" t="str">
        <f t="shared" si="147"/>
        <v>82020038130</v>
      </c>
      <c r="F495" s="55" t="str">
        <f t="shared" si="148"/>
        <v>PJP022700832</v>
      </c>
      <c r="G495" s="53" t="str">
        <f t="shared" si="149"/>
        <v>김효정</v>
      </c>
      <c r="H495" s="53" t="str">
        <f t="shared" si="150"/>
        <v>일반(목록배제,Normal-Manifest Exception)</v>
      </c>
      <c r="I495" s="62">
        <f t="shared" si="151"/>
        <v>43.22</v>
      </c>
      <c r="J495" s="53" t="str">
        <f t="shared" si="141"/>
        <v>KNEX (BRCH USA)</v>
      </c>
      <c r="K495" s="55">
        <f t="shared" si="152"/>
        <v>1</v>
      </c>
      <c r="L495" s="54">
        <f t="shared" si="153"/>
        <v>0.65</v>
      </c>
      <c r="M495" s="54">
        <f t="shared" si="154"/>
        <v>1</v>
      </c>
      <c r="N495" s="54">
        <f t="shared" si="155"/>
        <v>1</v>
      </c>
      <c r="O495" s="54">
        <f t="shared" si="142"/>
        <v>1</v>
      </c>
      <c r="P495" s="55" t="str">
        <f t="shared" si="143"/>
        <v>516272837441</v>
      </c>
      <c r="Q495" s="70">
        <f t="shared" si="144"/>
        <v>7520</v>
      </c>
      <c r="R495" s="58">
        <v>0</v>
      </c>
      <c r="S495" s="57">
        <f t="shared" si="138"/>
        <v>0</v>
      </c>
      <c r="T495" s="58">
        <v>0</v>
      </c>
      <c r="U495" s="58">
        <f>(IF(VLOOKUP(VLOOKUP(AN495,MAPPING!$B$16:$D$21,2,1),MAPPING!$C$16:$E$21,2,0)=7000,0,VLOOKUP(VLOOKUP(AN495,MAPPING!$B$16:$D$21,2,1),MAPPING!$C$16:$E$21,2,0)))</f>
        <v>0</v>
      </c>
      <c r="V495" s="58">
        <f>(K495*VLOOKUP(N495/K495,MAPPING!$B$23:$D$30,3,10))</f>
        <v>0</v>
      </c>
      <c r="W495" s="58">
        <f t="shared" si="145"/>
        <v>0</v>
      </c>
      <c r="X495" s="58">
        <f t="shared" si="146"/>
        <v>7520</v>
      </c>
      <c r="Y495" s="116">
        <f>ROUND(SUM(Q495:W495)/INVOICE!$I$5,2)</f>
        <v>5.39</v>
      </c>
      <c r="AA495" s="38" t="s">
        <v>4744</v>
      </c>
      <c r="AB495" s="38" t="s">
        <v>93</v>
      </c>
      <c r="AC495" s="38" t="s">
        <v>4745</v>
      </c>
      <c r="AD495" s="38" t="s">
        <v>4794</v>
      </c>
      <c r="AE495" s="38" t="s">
        <v>4795</v>
      </c>
      <c r="AF495" s="38" t="s">
        <v>4796</v>
      </c>
      <c r="AG495" s="38" t="s">
        <v>4797</v>
      </c>
      <c r="AH495" s="38" t="s">
        <v>61</v>
      </c>
      <c r="AI495" s="38">
        <v>1</v>
      </c>
      <c r="AJ495" s="38">
        <v>0.65</v>
      </c>
      <c r="AK495" s="38">
        <v>1</v>
      </c>
      <c r="AL495" s="38">
        <v>1</v>
      </c>
      <c r="AM495" s="38" t="s">
        <v>66</v>
      </c>
      <c r="AN495" s="38">
        <v>43.22</v>
      </c>
      <c r="AO495" s="38" t="s">
        <v>62</v>
      </c>
      <c r="AP495" s="38" t="s">
        <v>62</v>
      </c>
      <c r="AQ495" s="38" t="s">
        <v>62</v>
      </c>
      <c r="AR495" s="38" t="s">
        <v>62</v>
      </c>
      <c r="AS495" s="38" t="s">
        <v>62</v>
      </c>
      <c r="AT495" s="38" t="s">
        <v>1946</v>
      </c>
      <c r="AU495" s="38" t="s">
        <v>2943</v>
      </c>
      <c r="AV495" s="38" t="s">
        <v>1947</v>
      </c>
      <c r="AW495" s="38" t="s">
        <v>61</v>
      </c>
      <c r="AX495" s="38" t="s">
        <v>63</v>
      </c>
      <c r="AY495" s="39" t="s">
        <v>4798</v>
      </c>
      <c r="AZ495" s="38" t="s">
        <v>4799</v>
      </c>
      <c r="BA495" s="39" t="s">
        <v>4799</v>
      </c>
      <c r="BB495" s="38" t="s">
        <v>196</v>
      </c>
      <c r="BC495" s="38" t="s">
        <v>197</v>
      </c>
      <c r="BD495" s="38" t="s">
        <v>94</v>
      </c>
      <c r="BE495" s="38" t="s">
        <v>407</v>
      </c>
      <c r="BF495" s="38" t="s">
        <v>64</v>
      </c>
      <c r="BG495" s="38" t="s">
        <v>61</v>
      </c>
      <c r="BH495" s="38" t="s">
        <v>648</v>
      </c>
    </row>
    <row r="496" spans="2:60" x14ac:dyDescent="0.3">
      <c r="B496" s="55">
        <f t="shared" si="139"/>
        <v>492</v>
      </c>
      <c r="C496" s="55" t="str">
        <f t="shared" si="140"/>
        <v>NRT</v>
      </c>
      <c r="D496" s="55" t="str">
        <f t="shared" si="137"/>
        <v>2025-09-17</v>
      </c>
      <c r="E496" s="55" t="str">
        <f t="shared" si="147"/>
        <v>82020038130</v>
      </c>
      <c r="F496" s="55" t="str">
        <f t="shared" si="148"/>
        <v>PJP022700791</v>
      </c>
      <c r="G496" s="53" t="str">
        <f t="shared" si="149"/>
        <v>최의선</v>
      </c>
      <c r="H496" s="53" t="str">
        <f t="shared" si="150"/>
        <v>일반(목록배제,Normal-Manifest Exception)</v>
      </c>
      <c r="I496" s="62">
        <f t="shared" si="151"/>
        <v>97.06</v>
      </c>
      <c r="J496" s="53" t="str">
        <f t="shared" si="141"/>
        <v>KNEX (BRCH USA)</v>
      </c>
      <c r="K496" s="55">
        <f t="shared" si="152"/>
        <v>1</v>
      </c>
      <c r="L496" s="54">
        <f t="shared" si="153"/>
        <v>6.3</v>
      </c>
      <c r="M496" s="54">
        <f t="shared" si="154"/>
        <v>6.6</v>
      </c>
      <c r="N496" s="54">
        <f t="shared" si="155"/>
        <v>7</v>
      </c>
      <c r="O496" s="54">
        <f t="shared" si="142"/>
        <v>6.5</v>
      </c>
      <c r="P496" s="55" t="str">
        <f t="shared" si="143"/>
        <v>516272837032</v>
      </c>
      <c r="Q496" s="70">
        <f t="shared" si="144"/>
        <v>18630</v>
      </c>
      <c r="R496" s="58">
        <v>0</v>
      </c>
      <c r="S496" s="57">
        <f t="shared" si="138"/>
        <v>0</v>
      </c>
      <c r="T496" s="58">
        <v>0</v>
      </c>
      <c r="U496" s="58">
        <f>(IF(VLOOKUP(VLOOKUP(AN496,MAPPING!$B$16:$D$21,2,1),MAPPING!$C$16:$E$21,2,0)=7000,0,VLOOKUP(VLOOKUP(AN496,MAPPING!$B$16:$D$21,2,1),MAPPING!$C$16:$E$21,2,0)))</f>
        <v>0</v>
      </c>
      <c r="V496" s="58">
        <f>(K496*VLOOKUP(N496/K496,MAPPING!$B$23:$D$30,3,10))</f>
        <v>1000</v>
      </c>
      <c r="W496" s="58">
        <f t="shared" si="145"/>
        <v>0</v>
      </c>
      <c r="X496" s="58">
        <f t="shared" si="146"/>
        <v>19630</v>
      </c>
      <c r="Y496" s="116">
        <f>ROUND(SUM(Q496:W496)/INVOICE!$I$5,2)</f>
        <v>14.08</v>
      </c>
      <c r="AA496" s="38" t="s">
        <v>4744</v>
      </c>
      <c r="AB496" s="38" t="s">
        <v>93</v>
      </c>
      <c r="AC496" s="38" t="s">
        <v>4745</v>
      </c>
      <c r="AD496" s="38" t="s">
        <v>4800</v>
      </c>
      <c r="AE496" s="38" t="s">
        <v>4801</v>
      </c>
      <c r="AF496" s="38" t="s">
        <v>4802</v>
      </c>
      <c r="AG496" s="38" t="s">
        <v>4803</v>
      </c>
      <c r="AH496" s="38" t="s">
        <v>61</v>
      </c>
      <c r="AI496" s="38">
        <v>1</v>
      </c>
      <c r="AJ496" s="38">
        <v>6.3</v>
      </c>
      <c r="AK496" s="38">
        <v>6.6</v>
      </c>
      <c r="AL496" s="38">
        <v>7</v>
      </c>
      <c r="AM496" s="38" t="s">
        <v>66</v>
      </c>
      <c r="AN496" s="38">
        <v>97.06</v>
      </c>
      <c r="AO496" s="38" t="s">
        <v>62</v>
      </c>
      <c r="AP496" s="38" t="s">
        <v>62</v>
      </c>
      <c r="AQ496" s="38" t="s">
        <v>62</v>
      </c>
      <c r="AR496" s="38" t="s">
        <v>62</v>
      </c>
      <c r="AS496" s="38" t="s">
        <v>62</v>
      </c>
      <c r="AT496" s="38" t="s">
        <v>1946</v>
      </c>
      <c r="AU496" s="38" t="s">
        <v>2943</v>
      </c>
      <c r="AV496" s="38" t="s">
        <v>1947</v>
      </c>
      <c r="AW496" s="38" t="s">
        <v>61</v>
      </c>
      <c r="AX496" s="38" t="s">
        <v>63</v>
      </c>
      <c r="AY496" s="39" t="s">
        <v>4804</v>
      </c>
      <c r="AZ496" s="38" t="s">
        <v>4805</v>
      </c>
      <c r="BA496" s="39" t="s">
        <v>4805</v>
      </c>
      <c r="BB496" s="38" t="s">
        <v>196</v>
      </c>
      <c r="BC496" s="38" t="s">
        <v>197</v>
      </c>
      <c r="BD496" s="38" t="s">
        <v>94</v>
      </c>
      <c r="BE496" s="38" t="s">
        <v>407</v>
      </c>
      <c r="BF496" s="38" t="s">
        <v>64</v>
      </c>
      <c r="BG496" s="38" t="s">
        <v>61</v>
      </c>
      <c r="BH496" s="38" t="s">
        <v>648</v>
      </c>
    </row>
    <row r="497" spans="2:60" x14ac:dyDescent="0.3">
      <c r="B497" s="55">
        <f t="shared" si="139"/>
        <v>493</v>
      </c>
      <c r="C497" s="55" t="str">
        <f t="shared" si="140"/>
        <v>NRT</v>
      </c>
      <c r="D497" s="55" t="str">
        <f t="shared" si="137"/>
        <v>2025-09-17</v>
      </c>
      <c r="E497" s="55" t="str">
        <f t="shared" si="147"/>
        <v>82020038130</v>
      </c>
      <c r="F497" s="55" t="str">
        <f t="shared" si="148"/>
        <v>PJP022700730</v>
      </c>
      <c r="G497" s="53" t="str">
        <f t="shared" si="149"/>
        <v>오상진</v>
      </c>
      <c r="H497" s="53" t="str">
        <f t="shared" si="150"/>
        <v>목록(Manifest)</v>
      </c>
      <c r="I497" s="62">
        <f t="shared" si="151"/>
        <v>14.61</v>
      </c>
      <c r="J497" s="53" t="str">
        <f t="shared" si="141"/>
        <v>KNEX (BRCH USA)</v>
      </c>
      <c r="K497" s="55">
        <f t="shared" si="152"/>
        <v>1</v>
      </c>
      <c r="L497" s="54">
        <f t="shared" si="153"/>
        <v>0.45</v>
      </c>
      <c r="M497" s="54">
        <f t="shared" si="154"/>
        <v>0.8</v>
      </c>
      <c r="N497" s="54">
        <f t="shared" si="155"/>
        <v>0.8</v>
      </c>
      <c r="O497" s="54">
        <f t="shared" si="142"/>
        <v>0.5</v>
      </c>
      <c r="P497" s="55" t="str">
        <f t="shared" si="143"/>
        <v>516272836365</v>
      </c>
      <c r="Q497" s="70">
        <f t="shared" si="144"/>
        <v>6510</v>
      </c>
      <c r="R497" s="58">
        <v>0</v>
      </c>
      <c r="S497" s="57">
        <f t="shared" si="138"/>
        <v>0</v>
      </c>
      <c r="T497" s="58">
        <v>0</v>
      </c>
      <c r="U497" s="58">
        <f>(IF(VLOOKUP(VLOOKUP(AN497,MAPPING!$B$16:$D$21,2,1),MAPPING!$C$16:$E$21,2,0)=7000,0,VLOOKUP(VLOOKUP(AN497,MAPPING!$B$16:$D$21,2,1),MAPPING!$C$16:$E$21,2,0)))</f>
        <v>0</v>
      </c>
      <c r="V497" s="58">
        <f>(K497*VLOOKUP(N497/K497,MAPPING!$B$23:$D$30,3,10))</f>
        <v>0</v>
      </c>
      <c r="W497" s="58">
        <f t="shared" si="145"/>
        <v>0</v>
      </c>
      <c r="X497" s="58">
        <f t="shared" si="146"/>
        <v>6510</v>
      </c>
      <c r="Y497" s="116">
        <f>ROUND(SUM(Q497:W497)/INVOICE!$I$5,2)</f>
        <v>4.67</v>
      </c>
      <c r="AA497" s="38" t="s">
        <v>4744</v>
      </c>
      <c r="AB497" s="38" t="s">
        <v>93</v>
      </c>
      <c r="AC497" s="38" t="s">
        <v>4745</v>
      </c>
      <c r="AD497" s="38" t="s">
        <v>4806</v>
      </c>
      <c r="AE497" s="38" t="s">
        <v>3423</v>
      </c>
      <c r="AF497" s="38" t="s">
        <v>3424</v>
      </c>
      <c r="AG497" s="38" t="s">
        <v>3425</v>
      </c>
      <c r="AH497" s="38" t="s">
        <v>61</v>
      </c>
      <c r="AI497" s="38">
        <v>1</v>
      </c>
      <c r="AJ497" s="38">
        <v>0.45</v>
      </c>
      <c r="AK497" s="38">
        <v>0.8</v>
      </c>
      <c r="AL497" s="38">
        <v>0.8</v>
      </c>
      <c r="AM497" s="38" t="s">
        <v>204</v>
      </c>
      <c r="AN497" s="38">
        <v>14.61</v>
      </c>
      <c r="AO497" s="38" t="s">
        <v>62</v>
      </c>
      <c r="AP497" s="38" t="s">
        <v>62</v>
      </c>
      <c r="AQ497" s="38" t="s">
        <v>62</v>
      </c>
      <c r="AR497" s="38" t="s">
        <v>62</v>
      </c>
      <c r="AS497" s="38" t="s">
        <v>62</v>
      </c>
      <c r="AT497" s="38" t="s">
        <v>1946</v>
      </c>
      <c r="AU497" s="38" t="s">
        <v>2943</v>
      </c>
      <c r="AV497" s="38" t="s">
        <v>1966</v>
      </c>
      <c r="AW497" s="38" t="s">
        <v>61</v>
      </c>
      <c r="AX497" s="38" t="s">
        <v>63</v>
      </c>
      <c r="AY497" s="39" t="s">
        <v>4807</v>
      </c>
      <c r="AZ497" s="38" t="s">
        <v>4808</v>
      </c>
      <c r="BA497" s="39" t="s">
        <v>4808</v>
      </c>
      <c r="BB497" s="38" t="s">
        <v>196</v>
      </c>
      <c r="BC497" s="38" t="s">
        <v>197</v>
      </c>
      <c r="BD497" s="38" t="s">
        <v>94</v>
      </c>
      <c r="BE497" s="38" t="s">
        <v>407</v>
      </c>
      <c r="BF497" s="38" t="s">
        <v>64</v>
      </c>
      <c r="BG497" s="38" t="s">
        <v>61</v>
      </c>
      <c r="BH497" s="38" t="s">
        <v>648</v>
      </c>
    </row>
    <row r="498" spans="2:60" x14ac:dyDescent="0.3">
      <c r="B498" s="55">
        <f t="shared" si="139"/>
        <v>494</v>
      </c>
      <c r="C498" s="55" t="str">
        <f t="shared" si="140"/>
        <v>NRT</v>
      </c>
      <c r="D498" s="55" t="str">
        <f t="shared" si="137"/>
        <v>2025-09-17</v>
      </c>
      <c r="E498" s="55" t="str">
        <f t="shared" si="147"/>
        <v>82020038130</v>
      </c>
      <c r="F498" s="55" t="str">
        <f t="shared" si="148"/>
        <v>PJP022700916</v>
      </c>
      <c r="G498" s="53" t="str">
        <f t="shared" si="149"/>
        <v>박태환</v>
      </c>
      <c r="H498" s="53" t="str">
        <f t="shared" si="150"/>
        <v>목록(Manifest)</v>
      </c>
      <c r="I498" s="62">
        <f t="shared" si="151"/>
        <v>141.37</v>
      </c>
      <c r="J498" s="53" t="str">
        <f t="shared" si="141"/>
        <v>WUS CORPORATION (BRCH USA)</v>
      </c>
      <c r="K498" s="55">
        <f t="shared" si="152"/>
        <v>1</v>
      </c>
      <c r="L498" s="54">
        <f t="shared" si="153"/>
        <v>0.75</v>
      </c>
      <c r="M498" s="54">
        <f t="shared" si="154"/>
        <v>1.4</v>
      </c>
      <c r="N498" s="54">
        <f t="shared" si="155"/>
        <v>1.4</v>
      </c>
      <c r="O498" s="54">
        <f t="shared" si="142"/>
        <v>1</v>
      </c>
      <c r="P498" s="55" t="str">
        <f t="shared" si="143"/>
        <v>516272838222</v>
      </c>
      <c r="Q498" s="70">
        <f t="shared" si="144"/>
        <v>7520</v>
      </c>
      <c r="R498" s="58">
        <v>0</v>
      </c>
      <c r="S498" s="57">
        <f t="shared" si="138"/>
        <v>0</v>
      </c>
      <c r="T498" s="58">
        <v>0</v>
      </c>
      <c r="U498" s="58">
        <f>(IF(VLOOKUP(VLOOKUP(AN498,MAPPING!$B$16:$D$21,2,1),MAPPING!$C$16:$E$21,2,0)=7000,0,VLOOKUP(VLOOKUP(AN498,MAPPING!$B$16:$D$21,2,1),MAPPING!$C$16:$E$21,2,0)))</f>
        <v>0</v>
      </c>
      <c r="V498" s="58">
        <f>(K498*VLOOKUP(N498/K498,MAPPING!$B$23:$D$30,3,10))</f>
        <v>0</v>
      </c>
      <c r="W498" s="58">
        <f t="shared" si="145"/>
        <v>0</v>
      </c>
      <c r="X498" s="58">
        <f t="shared" si="146"/>
        <v>7520</v>
      </c>
      <c r="Y498" s="116">
        <f>ROUND(SUM(Q498:W498)/INVOICE!$I$5,2)</f>
        <v>5.39</v>
      </c>
      <c r="AA498" s="38" t="s">
        <v>4744</v>
      </c>
      <c r="AB498" s="38" t="s">
        <v>93</v>
      </c>
      <c r="AC498" s="38" t="s">
        <v>4745</v>
      </c>
      <c r="AD498" s="38" t="s">
        <v>4809</v>
      </c>
      <c r="AE498" s="38" t="s">
        <v>2536</v>
      </c>
      <c r="AF498" s="38" t="s">
        <v>4810</v>
      </c>
      <c r="AG498" s="38" t="s">
        <v>4811</v>
      </c>
      <c r="AH498" s="38" t="s">
        <v>61</v>
      </c>
      <c r="AI498" s="38">
        <v>1</v>
      </c>
      <c r="AJ498" s="38">
        <v>0.75</v>
      </c>
      <c r="AK498" s="38">
        <v>1.4</v>
      </c>
      <c r="AL498" s="38">
        <v>1.4</v>
      </c>
      <c r="AM498" s="38" t="s">
        <v>204</v>
      </c>
      <c r="AN498" s="38">
        <v>141.37</v>
      </c>
      <c r="AO498" s="38" t="s">
        <v>62</v>
      </c>
      <c r="AP498" s="38" t="s">
        <v>62</v>
      </c>
      <c r="AQ498" s="38" t="s">
        <v>62</v>
      </c>
      <c r="AR498" s="38" t="s">
        <v>62</v>
      </c>
      <c r="AS498" s="38" t="s">
        <v>62</v>
      </c>
      <c r="AT498" s="38" t="s">
        <v>2212</v>
      </c>
      <c r="AU498" s="38" t="s">
        <v>2591</v>
      </c>
      <c r="AV498" s="38" t="s">
        <v>2213</v>
      </c>
      <c r="AW498" s="38" t="s">
        <v>61</v>
      </c>
      <c r="AX498" s="38" t="s">
        <v>63</v>
      </c>
      <c r="AY498" s="39" t="s">
        <v>4812</v>
      </c>
      <c r="AZ498" s="38" t="s">
        <v>4813</v>
      </c>
      <c r="BA498" s="39" t="s">
        <v>4813</v>
      </c>
      <c r="BB498" s="38" t="s">
        <v>196</v>
      </c>
      <c r="BC498" s="38" t="s">
        <v>197</v>
      </c>
      <c r="BD498" s="38" t="s">
        <v>94</v>
      </c>
      <c r="BE498" s="38" t="s">
        <v>407</v>
      </c>
      <c r="BF498" s="38" t="s">
        <v>64</v>
      </c>
      <c r="BG498" s="38" t="s">
        <v>61</v>
      </c>
      <c r="BH498" s="38" t="s">
        <v>648</v>
      </c>
    </row>
    <row r="499" spans="2:60" x14ac:dyDescent="0.3">
      <c r="B499" s="55">
        <f t="shared" si="139"/>
        <v>495</v>
      </c>
      <c r="C499" s="55" t="str">
        <f t="shared" si="140"/>
        <v>NRT</v>
      </c>
      <c r="D499" s="55" t="str">
        <f t="shared" si="137"/>
        <v>2025-09-17</v>
      </c>
      <c r="E499" s="55" t="str">
        <f t="shared" si="147"/>
        <v>82020038130</v>
      </c>
      <c r="F499" s="55" t="str">
        <f t="shared" si="148"/>
        <v>PJP022700913</v>
      </c>
      <c r="G499" s="53" t="str">
        <f t="shared" si="149"/>
        <v>서경열</v>
      </c>
      <c r="H499" s="53" t="str">
        <f t="shared" si="150"/>
        <v>목록(Manifest)</v>
      </c>
      <c r="I499" s="62">
        <f t="shared" si="151"/>
        <v>141.37</v>
      </c>
      <c r="J499" s="53" t="str">
        <f t="shared" si="141"/>
        <v>WUS CORPORATION (BRCH USA)</v>
      </c>
      <c r="K499" s="55">
        <f t="shared" si="152"/>
        <v>1</v>
      </c>
      <c r="L499" s="54">
        <f t="shared" si="153"/>
        <v>0.75</v>
      </c>
      <c r="M499" s="54">
        <f t="shared" si="154"/>
        <v>1.5</v>
      </c>
      <c r="N499" s="54">
        <f t="shared" si="155"/>
        <v>1.5</v>
      </c>
      <c r="O499" s="54">
        <f t="shared" si="142"/>
        <v>1</v>
      </c>
      <c r="P499" s="55" t="str">
        <f t="shared" si="143"/>
        <v>516272838200</v>
      </c>
      <c r="Q499" s="70">
        <f t="shared" si="144"/>
        <v>7520</v>
      </c>
      <c r="R499" s="58">
        <v>0</v>
      </c>
      <c r="S499" s="57">
        <f t="shared" si="138"/>
        <v>0</v>
      </c>
      <c r="T499" s="58">
        <v>0</v>
      </c>
      <c r="U499" s="58">
        <f>(IF(VLOOKUP(VLOOKUP(AN499,MAPPING!$B$16:$D$21,2,1),MAPPING!$C$16:$E$21,2,0)=7000,0,VLOOKUP(VLOOKUP(AN499,MAPPING!$B$16:$D$21,2,1),MAPPING!$C$16:$E$21,2,0)))</f>
        <v>0</v>
      </c>
      <c r="V499" s="58">
        <f>(K499*VLOOKUP(N499/K499,MAPPING!$B$23:$D$30,3,10))</f>
        <v>0</v>
      </c>
      <c r="W499" s="58">
        <f t="shared" si="145"/>
        <v>0</v>
      </c>
      <c r="X499" s="58">
        <f t="shared" si="146"/>
        <v>7520</v>
      </c>
      <c r="Y499" s="116">
        <f>ROUND(SUM(Q499:W499)/INVOICE!$I$5,2)</f>
        <v>5.39</v>
      </c>
      <c r="AA499" s="38" t="s">
        <v>4744</v>
      </c>
      <c r="AB499" s="38" t="s">
        <v>93</v>
      </c>
      <c r="AC499" s="38" t="s">
        <v>4745</v>
      </c>
      <c r="AD499" s="38" t="s">
        <v>4814</v>
      </c>
      <c r="AE499" s="38" t="s">
        <v>4815</v>
      </c>
      <c r="AF499" s="38" t="s">
        <v>4816</v>
      </c>
      <c r="AG499" s="38" t="s">
        <v>4817</v>
      </c>
      <c r="AH499" s="38" t="s">
        <v>61</v>
      </c>
      <c r="AI499" s="38">
        <v>1</v>
      </c>
      <c r="AJ499" s="38">
        <v>0.75</v>
      </c>
      <c r="AK499" s="38">
        <v>1.5</v>
      </c>
      <c r="AL499" s="38">
        <v>1.5</v>
      </c>
      <c r="AM499" s="38" t="s">
        <v>204</v>
      </c>
      <c r="AN499" s="38">
        <v>141.37</v>
      </c>
      <c r="AO499" s="38" t="s">
        <v>62</v>
      </c>
      <c r="AP499" s="38" t="s">
        <v>62</v>
      </c>
      <c r="AQ499" s="38" t="s">
        <v>62</v>
      </c>
      <c r="AR499" s="38" t="s">
        <v>62</v>
      </c>
      <c r="AS499" s="38" t="s">
        <v>62</v>
      </c>
      <c r="AT499" s="38" t="s">
        <v>2212</v>
      </c>
      <c r="AU499" s="38" t="s">
        <v>2591</v>
      </c>
      <c r="AV499" s="38" t="s">
        <v>2213</v>
      </c>
      <c r="AW499" s="38" t="s">
        <v>61</v>
      </c>
      <c r="AX499" s="38" t="s">
        <v>63</v>
      </c>
      <c r="AY499" s="39" t="s">
        <v>4818</v>
      </c>
      <c r="AZ499" s="38" t="s">
        <v>4819</v>
      </c>
      <c r="BA499" s="39" t="s">
        <v>4819</v>
      </c>
      <c r="BB499" s="38" t="s">
        <v>196</v>
      </c>
      <c r="BC499" s="38" t="s">
        <v>197</v>
      </c>
      <c r="BD499" s="38" t="s">
        <v>94</v>
      </c>
      <c r="BE499" s="38" t="s">
        <v>407</v>
      </c>
      <c r="BF499" s="38" t="s">
        <v>64</v>
      </c>
      <c r="BG499" s="38" t="s">
        <v>61</v>
      </c>
      <c r="BH499" s="38" t="s">
        <v>648</v>
      </c>
    </row>
    <row r="500" spans="2:60" x14ac:dyDescent="0.3">
      <c r="B500" s="55">
        <f t="shared" si="139"/>
        <v>496</v>
      </c>
      <c r="C500" s="55" t="str">
        <f t="shared" si="140"/>
        <v>NRT</v>
      </c>
      <c r="D500" s="55" t="str">
        <f t="shared" si="137"/>
        <v>2025-09-17</v>
      </c>
      <c r="E500" s="55" t="str">
        <f t="shared" si="147"/>
        <v>82020038130</v>
      </c>
      <c r="F500" s="55" t="str">
        <f t="shared" si="148"/>
        <v>PJP022700912</v>
      </c>
      <c r="G500" s="53" t="str">
        <f t="shared" si="149"/>
        <v>양신모</v>
      </c>
      <c r="H500" s="53" t="str">
        <f t="shared" si="150"/>
        <v>목록(Manifest)</v>
      </c>
      <c r="I500" s="62">
        <f t="shared" si="151"/>
        <v>141.37</v>
      </c>
      <c r="J500" s="53" t="str">
        <f t="shared" si="141"/>
        <v>WUS CORPORATION (BRCH USA)</v>
      </c>
      <c r="K500" s="55">
        <f t="shared" si="152"/>
        <v>1</v>
      </c>
      <c r="L500" s="54">
        <f t="shared" si="153"/>
        <v>0.75</v>
      </c>
      <c r="M500" s="54">
        <f t="shared" si="154"/>
        <v>1.5</v>
      </c>
      <c r="N500" s="54">
        <f t="shared" si="155"/>
        <v>1.5</v>
      </c>
      <c r="O500" s="54">
        <f t="shared" si="142"/>
        <v>1</v>
      </c>
      <c r="P500" s="55" t="str">
        <f t="shared" si="143"/>
        <v>516272838196</v>
      </c>
      <c r="Q500" s="70">
        <f t="shared" si="144"/>
        <v>7520</v>
      </c>
      <c r="R500" s="58">
        <v>0</v>
      </c>
      <c r="S500" s="57">
        <f t="shared" si="138"/>
        <v>0</v>
      </c>
      <c r="T500" s="58">
        <v>0</v>
      </c>
      <c r="U500" s="58">
        <f>(IF(VLOOKUP(VLOOKUP(AN500,MAPPING!$B$16:$D$21,2,1),MAPPING!$C$16:$E$21,2,0)=7000,0,VLOOKUP(VLOOKUP(AN500,MAPPING!$B$16:$D$21,2,1),MAPPING!$C$16:$E$21,2,0)))</f>
        <v>0</v>
      </c>
      <c r="V500" s="58">
        <f>(K500*VLOOKUP(N500/K500,MAPPING!$B$23:$D$30,3,10))</f>
        <v>0</v>
      </c>
      <c r="W500" s="58">
        <f t="shared" si="145"/>
        <v>0</v>
      </c>
      <c r="X500" s="58">
        <f t="shared" si="146"/>
        <v>7520</v>
      </c>
      <c r="Y500" s="116">
        <f>ROUND(SUM(Q500:W500)/INVOICE!$I$5,2)</f>
        <v>5.39</v>
      </c>
      <c r="AA500" s="38" t="s">
        <v>4744</v>
      </c>
      <c r="AB500" s="38" t="s">
        <v>93</v>
      </c>
      <c r="AC500" s="38" t="s">
        <v>4745</v>
      </c>
      <c r="AD500" s="38" t="s">
        <v>4820</v>
      </c>
      <c r="AE500" s="38" t="s">
        <v>4053</v>
      </c>
      <c r="AF500" s="38" t="s">
        <v>4054</v>
      </c>
      <c r="AG500" s="38" t="s">
        <v>4055</v>
      </c>
      <c r="AH500" s="38" t="s">
        <v>61</v>
      </c>
      <c r="AI500" s="38">
        <v>1</v>
      </c>
      <c r="AJ500" s="38">
        <v>0.75</v>
      </c>
      <c r="AK500" s="38">
        <v>1.5</v>
      </c>
      <c r="AL500" s="38">
        <v>1.5</v>
      </c>
      <c r="AM500" s="38" t="s">
        <v>204</v>
      </c>
      <c r="AN500" s="38">
        <v>141.37</v>
      </c>
      <c r="AO500" s="38" t="s">
        <v>62</v>
      </c>
      <c r="AP500" s="38" t="s">
        <v>62</v>
      </c>
      <c r="AQ500" s="38" t="s">
        <v>62</v>
      </c>
      <c r="AR500" s="38" t="s">
        <v>62</v>
      </c>
      <c r="AS500" s="38" t="s">
        <v>62</v>
      </c>
      <c r="AT500" s="38" t="s">
        <v>2212</v>
      </c>
      <c r="AU500" s="38" t="s">
        <v>2591</v>
      </c>
      <c r="AV500" s="38" t="s">
        <v>2213</v>
      </c>
      <c r="AW500" s="38" t="s">
        <v>61</v>
      </c>
      <c r="AX500" s="38" t="s">
        <v>63</v>
      </c>
      <c r="AY500" s="39" t="s">
        <v>4821</v>
      </c>
      <c r="AZ500" s="38" t="s">
        <v>4822</v>
      </c>
      <c r="BA500" s="39" t="s">
        <v>4822</v>
      </c>
      <c r="BB500" s="38" t="s">
        <v>196</v>
      </c>
      <c r="BC500" s="38" t="s">
        <v>197</v>
      </c>
      <c r="BD500" s="38" t="s">
        <v>94</v>
      </c>
      <c r="BE500" s="38" t="s">
        <v>407</v>
      </c>
      <c r="BF500" s="38" t="s">
        <v>64</v>
      </c>
      <c r="BG500" s="38" t="s">
        <v>61</v>
      </c>
      <c r="BH500" s="38" t="s">
        <v>648</v>
      </c>
    </row>
    <row r="501" spans="2:60" x14ac:dyDescent="0.3">
      <c r="B501" s="55">
        <f t="shared" si="139"/>
        <v>497</v>
      </c>
      <c r="C501" s="55" t="str">
        <f t="shared" si="140"/>
        <v>NRT</v>
      </c>
      <c r="D501" s="55" t="str">
        <f t="shared" si="137"/>
        <v>2025-09-17</v>
      </c>
      <c r="E501" s="55" t="str">
        <f t="shared" si="147"/>
        <v>82020038130</v>
      </c>
      <c r="F501" s="55" t="str">
        <f t="shared" si="148"/>
        <v>PJP022700911</v>
      </c>
      <c r="G501" s="53" t="str">
        <f t="shared" si="149"/>
        <v>민채유</v>
      </c>
      <c r="H501" s="53" t="str">
        <f t="shared" si="150"/>
        <v>목록(Manifest)</v>
      </c>
      <c r="I501" s="62">
        <f t="shared" si="151"/>
        <v>141.37</v>
      </c>
      <c r="J501" s="53" t="str">
        <f t="shared" si="141"/>
        <v>WUS CORPORATION (BRCH USA)</v>
      </c>
      <c r="K501" s="55">
        <f t="shared" si="152"/>
        <v>1</v>
      </c>
      <c r="L501" s="54">
        <f t="shared" si="153"/>
        <v>0.85</v>
      </c>
      <c r="M501" s="54">
        <f t="shared" si="154"/>
        <v>1.5</v>
      </c>
      <c r="N501" s="54">
        <f t="shared" si="155"/>
        <v>1.5</v>
      </c>
      <c r="O501" s="54">
        <f t="shared" si="142"/>
        <v>1</v>
      </c>
      <c r="P501" s="55" t="str">
        <f t="shared" si="143"/>
        <v>516272838185</v>
      </c>
      <c r="Q501" s="70">
        <f t="shared" si="144"/>
        <v>7520</v>
      </c>
      <c r="R501" s="58">
        <v>0</v>
      </c>
      <c r="S501" s="57">
        <f t="shared" si="138"/>
        <v>0</v>
      </c>
      <c r="T501" s="58">
        <v>0</v>
      </c>
      <c r="U501" s="58">
        <f>(IF(VLOOKUP(VLOOKUP(AN501,MAPPING!$B$16:$D$21,2,1),MAPPING!$C$16:$E$21,2,0)=7000,0,VLOOKUP(VLOOKUP(AN501,MAPPING!$B$16:$D$21,2,1),MAPPING!$C$16:$E$21,2,0)))</f>
        <v>0</v>
      </c>
      <c r="V501" s="58">
        <f>(K501*VLOOKUP(N501/K501,MAPPING!$B$23:$D$30,3,10))</f>
        <v>0</v>
      </c>
      <c r="W501" s="58">
        <f t="shared" si="145"/>
        <v>0</v>
      </c>
      <c r="X501" s="58">
        <f t="shared" si="146"/>
        <v>7520</v>
      </c>
      <c r="Y501" s="116">
        <f>ROUND(SUM(Q501:W501)/INVOICE!$I$5,2)</f>
        <v>5.39</v>
      </c>
      <c r="AA501" s="38" t="s">
        <v>4744</v>
      </c>
      <c r="AB501" s="38" t="s">
        <v>93</v>
      </c>
      <c r="AC501" s="38" t="s">
        <v>4745</v>
      </c>
      <c r="AD501" s="38" t="s">
        <v>4823</v>
      </c>
      <c r="AE501" s="38" t="s">
        <v>4133</v>
      </c>
      <c r="AF501" s="38" t="s">
        <v>4134</v>
      </c>
      <c r="AG501" s="38" t="s">
        <v>4135</v>
      </c>
      <c r="AH501" s="38" t="s">
        <v>61</v>
      </c>
      <c r="AI501" s="38">
        <v>1</v>
      </c>
      <c r="AJ501" s="38">
        <v>0.85</v>
      </c>
      <c r="AK501" s="38">
        <v>1.5</v>
      </c>
      <c r="AL501" s="38">
        <v>1.5</v>
      </c>
      <c r="AM501" s="38" t="s">
        <v>204</v>
      </c>
      <c r="AN501" s="38">
        <v>141.37</v>
      </c>
      <c r="AO501" s="38" t="s">
        <v>62</v>
      </c>
      <c r="AP501" s="38" t="s">
        <v>62</v>
      </c>
      <c r="AQ501" s="38" t="s">
        <v>62</v>
      </c>
      <c r="AR501" s="38" t="s">
        <v>62</v>
      </c>
      <c r="AS501" s="38" t="s">
        <v>62</v>
      </c>
      <c r="AT501" s="38" t="s">
        <v>2212</v>
      </c>
      <c r="AU501" s="38" t="s">
        <v>2591</v>
      </c>
      <c r="AV501" s="38" t="s">
        <v>2213</v>
      </c>
      <c r="AW501" s="38" t="s">
        <v>61</v>
      </c>
      <c r="AX501" s="38" t="s">
        <v>63</v>
      </c>
      <c r="AY501" s="39" t="s">
        <v>4824</v>
      </c>
      <c r="AZ501" s="38" t="s">
        <v>4825</v>
      </c>
      <c r="BA501" s="39" t="s">
        <v>4825</v>
      </c>
      <c r="BB501" s="38" t="s">
        <v>196</v>
      </c>
      <c r="BC501" s="38" t="s">
        <v>197</v>
      </c>
      <c r="BD501" s="38" t="s">
        <v>94</v>
      </c>
      <c r="BE501" s="38" t="s">
        <v>407</v>
      </c>
      <c r="BF501" s="38" t="s">
        <v>64</v>
      </c>
      <c r="BG501" s="38" t="s">
        <v>61</v>
      </c>
      <c r="BH501" s="38" t="s">
        <v>648</v>
      </c>
    </row>
    <row r="502" spans="2:60" x14ac:dyDescent="0.3">
      <c r="B502" s="55">
        <f t="shared" si="139"/>
        <v>498</v>
      </c>
      <c r="C502" s="55" t="str">
        <f t="shared" si="140"/>
        <v>NRT</v>
      </c>
      <c r="D502" s="55" t="str">
        <f t="shared" si="137"/>
        <v>2025-09-17</v>
      </c>
      <c r="E502" s="55" t="str">
        <f t="shared" si="147"/>
        <v>82020038130</v>
      </c>
      <c r="F502" s="55" t="str">
        <f t="shared" si="148"/>
        <v>PJP022700910</v>
      </c>
      <c r="G502" s="53" t="str">
        <f t="shared" si="149"/>
        <v>손성민</v>
      </c>
      <c r="H502" s="53" t="str">
        <f t="shared" si="150"/>
        <v>목록(Manifest)</v>
      </c>
      <c r="I502" s="62">
        <f t="shared" si="151"/>
        <v>141.37</v>
      </c>
      <c r="J502" s="53" t="str">
        <f t="shared" si="141"/>
        <v>WUS CORPORATION (BRCH USA)</v>
      </c>
      <c r="K502" s="55">
        <f t="shared" si="152"/>
        <v>1</v>
      </c>
      <c r="L502" s="54">
        <f t="shared" si="153"/>
        <v>0.75</v>
      </c>
      <c r="M502" s="54">
        <f t="shared" si="154"/>
        <v>1.5</v>
      </c>
      <c r="N502" s="54">
        <f t="shared" si="155"/>
        <v>1.5</v>
      </c>
      <c r="O502" s="54">
        <f t="shared" si="142"/>
        <v>1</v>
      </c>
      <c r="P502" s="55" t="str">
        <f t="shared" si="143"/>
        <v>516272838174</v>
      </c>
      <c r="Q502" s="70">
        <f t="shared" si="144"/>
        <v>7520</v>
      </c>
      <c r="R502" s="58">
        <v>0</v>
      </c>
      <c r="S502" s="57">
        <f t="shared" si="138"/>
        <v>0</v>
      </c>
      <c r="T502" s="58">
        <v>0</v>
      </c>
      <c r="U502" s="58">
        <f>(IF(VLOOKUP(VLOOKUP(AN502,MAPPING!$B$16:$D$21,2,1),MAPPING!$C$16:$E$21,2,0)=7000,0,VLOOKUP(VLOOKUP(AN502,MAPPING!$B$16:$D$21,2,1),MAPPING!$C$16:$E$21,2,0)))</f>
        <v>0</v>
      </c>
      <c r="V502" s="58">
        <f>(K502*VLOOKUP(N502/K502,MAPPING!$B$23:$D$30,3,10))</f>
        <v>0</v>
      </c>
      <c r="W502" s="58">
        <f t="shared" si="145"/>
        <v>0</v>
      </c>
      <c r="X502" s="58">
        <f t="shared" si="146"/>
        <v>7520</v>
      </c>
      <c r="Y502" s="116">
        <f>ROUND(SUM(Q502:W502)/INVOICE!$I$5,2)</f>
        <v>5.39</v>
      </c>
      <c r="AA502" s="38" t="s">
        <v>4744</v>
      </c>
      <c r="AB502" s="38" t="s">
        <v>93</v>
      </c>
      <c r="AC502" s="38" t="s">
        <v>4745</v>
      </c>
      <c r="AD502" s="38" t="s">
        <v>4826</v>
      </c>
      <c r="AE502" s="38" t="s">
        <v>4151</v>
      </c>
      <c r="AF502" s="38" t="s">
        <v>4152</v>
      </c>
      <c r="AG502" s="38" t="s">
        <v>4153</v>
      </c>
      <c r="AH502" s="38" t="s">
        <v>61</v>
      </c>
      <c r="AI502" s="38">
        <v>1</v>
      </c>
      <c r="AJ502" s="38">
        <v>0.75</v>
      </c>
      <c r="AK502" s="38">
        <v>1.5</v>
      </c>
      <c r="AL502" s="38">
        <v>1.5</v>
      </c>
      <c r="AM502" s="38" t="s">
        <v>204</v>
      </c>
      <c r="AN502" s="38">
        <v>141.37</v>
      </c>
      <c r="AO502" s="38" t="s">
        <v>62</v>
      </c>
      <c r="AP502" s="38" t="s">
        <v>62</v>
      </c>
      <c r="AQ502" s="38" t="s">
        <v>62</v>
      </c>
      <c r="AR502" s="38" t="s">
        <v>62</v>
      </c>
      <c r="AS502" s="38" t="s">
        <v>62</v>
      </c>
      <c r="AT502" s="38" t="s">
        <v>2212</v>
      </c>
      <c r="AU502" s="38" t="s">
        <v>2591</v>
      </c>
      <c r="AV502" s="38" t="s">
        <v>2213</v>
      </c>
      <c r="AW502" s="38" t="s">
        <v>61</v>
      </c>
      <c r="AX502" s="38" t="s">
        <v>63</v>
      </c>
      <c r="AY502" s="39" t="s">
        <v>4827</v>
      </c>
      <c r="AZ502" s="38" t="s">
        <v>4828</v>
      </c>
      <c r="BA502" s="39" t="s">
        <v>4828</v>
      </c>
      <c r="BB502" s="38" t="s">
        <v>196</v>
      </c>
      <c r="BC502" s="38" t="s">
        <v>197</v>
      </c>
      <c r="BD502" s="38" t="s">
        <v>94</v>
      </c>
      <c r="BE502" s="38" t="s">
        <v>407</v>
      </c>
      <c r="BF502" s="38" t="s">
        <v>64</v>
      </c>
      <c r="BG502" s="38" t="s">
        <v>61</v>
      </c>
      <c r="BH502" s="38" t="s">
        <v>648</v>
      </c>
    </row>
    <row r="503" spans="2:60" x14ac:dyDescent="0.3">
      <c r="B503" s="55">
        <f t="shared" si="139"/>
        <v>499</v>
      </c>
      <c r="C503" s="55" t="str">
        <f t="shared" si="140"/>
        <v>NRT</v>
      </c>
      <c r="D503" s="55" t="str">
        <f t="shared" si="137"/>
        <v>2025-09-17</v>
      </c>
      <c r="E503" s="55" t="str">
        <f t="shared" si="147"/>
        <v>82020038130</v>
      </c>
      <c r="F503" s="55" t="str">
        <f t="shared" si="148"/>
        <v>PJP029496424</v>
      </c>
      <c r="G503" s="53" t="str">
        <f t="shared" si="149"/>
        <v>차송아</v>
      </c>
      <c r="H503" s="53" t="str">
        <f t="shared" si="150"/>
        <v>간이(Simple)</v>
      </c>
      <c r="I503" s="62">
        <f t="shared" si="151"/>
        <v>163.51</v>
      </c>
      <c r="J503" s="53" t="str">
        <f t="shared" si="141"/>
        <v>BRCH USA_JAVIS</v>
      </c>
      <c r="K503" s="55">
        <f t="shared" si="152"/>
        <v>1</v>
      </c>
      <c r="L503" s="54">
        <f t="shared" si="153"/>
        <v>1.9</v>
      </c>
      <c r="M503" s="54">
        <f t="shared" si="154"/>
        <v>1.2</v>
      </c>
      <c r="N503" s="54">
        <f t="shared" si="155"/>
        <v>1.9</v>
      </c>
      <c r="O503" s="54">
        <f t="shared" si="142"/>
        <v>2</v>
      </c>
      <c r="P503" s="55" t="str">
        <f t="shared" si="143"/>
        <v>516284382703</v>
      </c>
      <c r="Q503" s="70">
        <f t="shared" si="144"/>
        <v>9540</v>
      </c>
      <c r="R503" s="58">
        <v>0</v>
      </c>
      <c r="S503" s="57">
        <f t="shared" si="138"/>
        <v>0</v>
      </c>
      <c r="T503" s="58">
        <v>0</v>
      </c>
      <c r="U503" s="58">
        <f>(IF(VLOOKUP(VLOOKUP(AN503,MAPPING!$B$16:$D$21,2,1),MAPPING!$C$16:$E$21,2,0)=7000,0,VLOOKUP(VLOOKUP(AN503,MAPPING!$B$16:$D$21,2,1),MAPPING!$C$16:$E$21,2,0)))</f>
        <v>0</v>
      </c>
      <c r="V503" s="58">
        <f>(K503*VLOOKUP(N503/K503,MAPPING!$B$23:$D$30,3,10))</f>
        <v>0</v>
      </c>
      <c r="W503" s="58">
        <f t="shared" si="145"/>
        <v>0</v>
      </c>
      <c r="X503" s="58">
        <f t="shared" si="146"/>
        <v>9540</v>
      </c>
      <c r="Y503" s="116">
        <f>ROUND(SUM(Q503:W503)/INVOICE!$I$5,2)</f>
        <v>6.84</v>
      </c>
      <c r="AA503" s="38" t="s">
        <v>4744</v>
      </c>
      <c r="AB503" s="38" t="s">
        <v>93</v>
      </c>
      <c r="AC503" s="38" t="s">
        <v>4745</v>
      </c>
      <c r="AD503" s="38" t="s">
        <v>4829</v>
      </c>
      <c r="AE503" s="38" t="s">
        <v>3122</v>
      </c>
      <c r="AF503" s="38" t="s">
        <v>3123</v>
      </c>
      <c r="AG503" s="38" t="s">
        <v>1972</v>
      </c>
      <c r="AH503" s="38" t="s">
        <v>61</v>
      </c>
      <c r="AI503" s="38">
        <v>1</v>
      </c>
      <c r="AJ503" s="38">
        <v>1.9</v>
      </c>
      <c r="AK503" s="38">
        <v>1.2</v>
      </c>
      <c r="AL503" s="38">
        <v>1.9</v>
      </c>
      <c r="AM503" s="38" t="s">
        <v>65</v>
      </c>
      <c r="AN503" s="38">
        <v>163.51</v>
      </c>
      <c r="AO503" s="38" t="s">
        <v>62</v>
      </c>
      <c r="AP503" s="38" t="s">
        <v>62</v>
      </c>
      <c r="AQ503" s="38" t="s">
        <v>62</v>
      </c>
      <c r="AR503" s="38" t="s">
        <v>62</v>
      </c>
      <c r="AS503" s="38" t="s">
        <v>62</v>
      </c>
      <c r="AT503" s="38" t="s">
        <v>1973</v>
      </c>
      <c r="AU503" s="38" t="s">
        <v>2604</v>
      </c>
      <c r="AV503" s="38" t="s">
        <v>4830</v>
      </c>
      <c r="AW503" s="38" t="s">
        <v>61</v>
      </c>
      <c r="AX503" s="38" t="s">
        <v>63</v>
      </c>
      <c r="AY503" s="39" t="s">
        <v>4831</v>
      </c>
      <c r="AZ503" s="38" t="s">
        <v>4832</v>
      </c>
      <c r="BA503" s="39" t="s">
        <v>4832</v>
      </c>
      <c r="BB503" s="38" t="s">
        <v>196</v>
      </c>
      <c r="BC503" s="38" t="s">
        <v>197</v>
      </c>
      <c r="BD503" s="38" t="s">
        <v>94</v>
      </c>
      <c r="BE503" s="38" t="s">
        <v>1978</v>
      </c>
      <c r="BF503" s="38" t="s">
        <v>64</v>
      </c>
      <c r="BG503" s="38" t="s">
        <v>61</v>
      </c>
      <c r="BH503" s="38" t="s">
        <v>648</v>
      </c>
    </row>
    <row r="504" spans="2:60" x14ac:dyDescent="0.3">
      <c r="B504" s="55">
        <f t="shared" si="139"/>
        <v>500</v>
      </c>
      <c r="C504" s="55" t="str">
        <f t="shared" si="140"/>
        <v>NRT</v>
      </c>
      <c r="D504" s="55" t="str">
        <f t="shared" si="137"/>
        <v>2025-09-17</v>
      </c>
      <c r="E504" s="55" t="str">
        <f t="shared" si="147"/>
        <v>82020038130</v>
      </c>
      <c r="F504" s="55" t="str">
        <f t="shared" si="148"/>
        <v>PJP029496278</v>
      </c>
      <c r="G504" s="53" t="str">
        <f t="shared" si="149"/>
        <v>장경아</v>
      </c>
      <c r="H504" s="53" t="str">
        <f t="shared" si="150"/>
        <v>목록(Manifest)</v>
      </c>
      <c r="I504" s="62">
        <f t="shared" si="151"/>
        <v>4.3600000000000003</v>
      </c>
      <c r="J504" s="53" t="str">
        <f t="shared" si="141"/>
        <v>BRCH USA_JAVIS</v>
      </c>
      <c r="K504" s="55">
        <f t="shared" si="152"/>
        <v>1</v>
      </c>
      <c r="L504" s="54">
        <f t="shared" si="153"/>
        <v>0.1</v>
      </c>
      <c r="M504" s="54">
        <f t="shared" si="154"/>
        <v>0.3</v>
      </c>
      <c r="N504" s="54">
        <f t="shared" si="155"/>
        <v>0.3</v>
      </c>
      <c r="O504" s="54">
        <f t="shared" si="142"/>
        <v>0.5</v>
      </c>
      <c r="P504" s="55" t="str">
        <f t="shared" si="143"/>
        <v>516284381244</v>
      </c>
      <c r="Q504" s="70">
        <f t="shared" si="144"/>
        <v>6510</v>
      </c>
      <c r="R504" s="58">
        <v>0</v>
      </c>
      <c r="S504" s="57">
        <f t="shared" si="138"/>
        <v>0</v>
      </c>
      <c r="T504" s="58">
        <v>0</v>
      </c>
      <c r="U504" s="58">
        <f>(IF(VLOOKUP(VLOOKUP(AN504,MAPPING!$B$16:$D$21,2,1),MAPPING!$C$16:$E$21,2,0)=7000,0,VLOOKUP(VLOOKUP(AN504,MAPPING!$B$16:$D$21,2,1),MAPPING!$C$16:$E$21,2,0)))</f>
        <v>0</v>
      </c>
      <c r="V504" s="58">
        <f>(K504*VLOOKUP(N504/K504,MAPPING!$B$23:$D$30,3,10))</f>
        <v>0</v>
      </c>
      <c r="W504" s="58">
        <f t="shared" si="145"/>
        <v>0</v>
      </c>
      <c r="X504" s="58">
        <f t="shared" si="146"/>
        <v>6510</v>
      </c>
      <c r="Y504" s="116">
        <f>ROUND(SUM(Q504:W504)/INVOICE!$I$5,2)</f>
        <v>4.67</v>
      </c>
      <c r="AA504" s="38" t="s">
        <v>4744</v>
      </c>
      <c r="AB504" s="38" t="s">
        <v>93</v>
      </c>
      <c r="AC504" s="38" t="s">
        <v>4745</v>
      </c>
      <c r="AD504" s="38" t="s">
        <v>4833</v>
      </c>
      <c r="AE504" s="38" t="s">
        <v>4834</v>
      </c>
      <c r="AF504" s="38" t="s">
        <v>4835</v>
      </c>
      <c r="AG504" s="38" t="s">
        <v>4836</v>
      </c>
      <c r="AH504" s="38" t="s">
        <v>61</v>
      </c>
      <c r="AI504" s="38">
        <v>1</v>
      </c>
      <c r="AJ504" s="38">
        <v>0.1</v>
      </c>
      <c r="AK504" s="38">
        <v>0.3</v>
      </c>
      <c r="AL504" s="38">
        <v>0.3</v>
      </c>
      <c r="AM504" s="38" t="s">
        <v>204</v>
      </c>
      <c r="AN504" s="38">
        <v>4.3600000000000003</v>
      </c>
      <c r="AO504" s="38" t="s">
        <v>62</v>
      </c>
      <c r="AP504" s="38" t="s">
        <v>62</v>
      </c>
      <c r="AQ504" s="38" t="s">
        <v>62</v>
      </c>
      <c r="AR504" s="38" t="s">
        <v>62</v>
      </c>
      <c r="AS504" s="38" t="s">
        <v>62</v>
      </c>
      <c r="AT504" s="38" t="s">
        <v>1973</v>
      </c>
      <c r="AU504" s="38" t="s">
        <v>2604</v>
      </c>
      <c r="AV504" s="38" t="s">
        <v>2220</v>
      </c>
      <c r="AW504" s="38" t="s">
        <v>61</v>
      </c>
      <c r="AX504" s="38" t="s">
        <v>63</v>
      </c>
      <c r="AY504" s="39" t="s">
        <v>4837</v>
      </c>
      <c r="AZ504" s="38" t="s">
        <v>4838</v>
      </c>
      <c r="BA504" s="39" t="s">
        <v>4838</v>
      </c>
      <c r="BB504" s="38" t="s">
        <v>196</v>
      </c>
      <c r="BC504" s="38" t="s">
        <v>197</v>
      </c>
      <c r="BD504" s="38" t="s">
        <v>94</v>
      </c>
      <c r="BE504" s="38" t="s">
        <v>1978</v>
      </c>
      <c r="BF504" s="38" t="s">
        <v>64</v>
      </c>
      <c r="BG504" s="38" t="s">
        <v>61</v>
      </c>
      <c r="BH504" s="38" t="s">
        <v>648</v>
      </c>
    </row>
    <row r="505" spans="2:60" x14ac:dyDescent="0.3">
      <c r="B505" s="55">
        <f t="shared" si="139"/>
        <v>501</v>
      </c>
      <c r="C505" s="55" t="str">
        <f t="shared" si="140"/>
        <v>NRT</v>
      </c>
      <c r="D505" s="55" t="str">
        <f t="shared" si="137"/>
        <v>2025-09-17</v>
      </c>
      <c r="E505" s="55" t="str">
        <f t="shared" si="147"/>
        <v>82020038130</v>
      </c>
      <c r="F505" s="55" t="str">
        <f t="shared" si="148"/>
        <v>PJP029496456</v>
      </c>
      <c r="G505" s="53" t="str">
        <f t="shared" si="149"/>
        <v>김소연</v>
      </c>
      <c r="H505" s="53" t="str">
        <f t="shared" si="150"/>
        <v>목록(Manifest)</v>
      </c>
      <c r="I505" s="62">
        <f t="shared" si="151"/>
        <v>33.49</v>
      </c>
      <c r="J505" s="53" t="str">
        <f t="shared" si="141"/>
        <v>BRCH USA_JAVIS</v>
      </c>
      <c r="K505" s="55">
        <f t="shared" si="152"/>
        <v>1</v>
      </c>
      <c r="L505" s="54">
        <f t="shared" si="153"/>
        <v>1.95</v>
      </c>
      <c r="M505" s="54">
        <f t="shared" si="154"/>
        <v>2.9</v>
      </c>
      <c r="N505" s="54">
        <f t="shared" si="155"/>
        <v>2.9</v>
      </c>
      <c r="O505" s="54">
        <f t="shared" si="142"/>
        <v>2</v>
      </c>
      <c r="P505" s="55" t="str">
        <f t="shared" si="143"/>
        <v>516284383020</v>
      </c>
      <c r="Q505" s="70">
        <f t="shared" si="144"/>
        <v>9540</v>
      </c>
      <c r="R505" s="58">
        <v>0</v>
      </c>
      <c r="S505" s="57">
        <f t="shared" si="138"/>
        <v>0</v>
      </c>
      <c r="T505" s="58">
        <v>0</v>
      </c>
      <c r="U505" s="58">
        <f>(IF(VLOOKUP(VLOOKUP(AN505,MAPPING!$B$16:$D$21,2,1),MAPPING!$C$16:$E$21,2,0)=7000,0,VLOOKUP(VLOOKUP(AN505,MAPPING!$B$16:$D$21,2,1),MAPPING!$C$16:$E$21,2,0)))</f>
        <v>0</v>
      </c>
      <c r="V505" s="58">
        <f>(K505*VLOOKUP(N505/K505,MAPPING!$B$23:$D$30,3,10))</f>
        <v>500</v>
      </c>
      <c r="W505" s="58">
        <f t="shared" si="145"/>
        <v>0</v>
      </c>
      <c r="X505" s="58">
        <f t="shared" si="146"/>
        <v>10040</v>
      </c>
      <c r="Y505" s="116">
        <f>ROUND(SUM(Q505:W505)/INVOICE!$I$5,2)</f>
        <v>7.2</v>
      </c>
      <c r="AA505" s="38" t="s">
        <v>4744</v>
      </c>
      <c r="AB505" s="38" t="s">
        <v>93</v>
      </c>
      <c r="AC505" s="38" t="s">
        <v>4745</v>
      </c>
      <c r="AD505" s="38" t="s">
        <v>4839</v>
      </c>
      <c r="AE505" s="38" t="s">
        <v>4840</v>
      </c>
      <c r="AF505" s="38" t="s">
        <v>4841</v>
      </c>
      <c r="AG505" s="38" t="s">
        <v>4842</v>
      </c>
      <c r="AH505" s="38" t="s">
        <v>61</v>
      </c>
      <c r="AI505" s="38">
        <v>1</v>
      </c>
      <c r="AJ505" s="38">
        <v>1.95</v>
      </c>
      <c r="AK505" s="38">
        <v>2.9</v>
      </c>
      <c r="AL505" s="38">
        <v>2.9</v>
      </c>
      <c r="AM505" s="38" t="s">
        <v>204</v>
      </c>
      <c r="AN505" s="38">
        <v>33.49</v>
      </c>
      <c r="AO505" s="38" t="s">
        <v>62</v>
      </c>
      <c r="AP505" s="38" t="s">
        <v>62</v>
      </c>
      <c r="AQ505" s="38" t="s">
        <v>62</v>
      </c>
      <c r="AR505" s="38" t="s">
        <v>62</v>
      </c>
      <c r="AS505" s="38" t="s">
        <v>62</v>
      </c>
      <c r="AT505" s="38" t="s">
        <v>1973</v>
      </c>
      <c r="AU505" s="38" t="s">
        <v>2604</v>
      </c>
      <c r="AV505" s="38" t="s">
        <v>2002</v>
      </c>
      <c r="AW505" s="38" t="s">
        <v>61</v>
      </c>
      <c r="AX505" s="38" t="s">
        <v>63</v>
      </c>
      <c r="AY505" s="39" t="s">
        <v>4843</v>
      </c>
      <c r="AZ505" s="38" t="s">
        <v>4844</v>
      </c>
      <c r="BA505" s="39" t="s">
        <v>4844</v>
      </c>
      <c r="BB505" s="38" t="s">
        <v>196</v>
      </c>
      <c r="BC505" s="38" t="s">
        <v>197</v>
      </c>
      <c r="BD505" s="38" t="s">
        <v>94</v>
      </c>
      <c r="BE505" s="38" t="s">
        <v>1978</v>
      </c>
      <c r="BF505" s="38" t="s">
        <v>64</v>
      </c>
      <c r="BG505" s="38" t="s">
        <v>61</v>
      </c>
      <c r="BH505" s="38" t="s">
        <v>648</v>
      </c>
    </row>
    <row r="506" spans="2:60" x14ac:dyDescent="0.3">
      <c r="B506" s="55">
        <f t="shared" si="139"/>
        <v>502</v>
      </c>
      <c r="C506" s="55" t="str">
        <f t="shared" si="140"/>
        <v>NRT</v>
      </c>
      <c r="D506" s="55" t="str">
        <f t="shared" si="137"/>
        <v>2025-09-17</v>
      </c>
      <c r="E506" s="55" t="str">
        <f t="shared" si="147"/>
        <v>82020038130</v>
      </c>
      <c r="F506" s="55" t="str">
        <f t="shared" si="148"/>
        <v>PJP029496160</v>
      </c>
      <c r="G506" s="53" t="str">
        <f t="shared" si="149"/>
        <v>임경훈</v>
      </c>
      <c r="H506" s="53" t="str">
        <f t="shared" si="150"/>
        <v>목록(Manifest)</v>
      </c>
      <c r="I506" s="62">
        <f t="shared" si="151"/>
        <v>28</v>
      </c>
      <c r="J506" s="53" t="str">
        <f t="shared" si="141"/>
        <v>BRCH USA_JAVIS</v>
      </c>
      <c r="K506" s="55">
        <f t="shared" si="152"/>
        <v>1</v>
      </c>
      <c r="L506" s="54">
        <f t="shared" si="153"/>
        <v>0.85</v>
      </c>
      <c r="M506" s="54">
        <f t="shared" si="154"/>
        <v>1.4</v>
      </c>
      <c r="N506" s="54">
        <f t="shared" si="155"/>
        <v>1.4</v>
      </c>
      <c r="O506" s="54">
        <f t="shared" si="142"/>
        <v>1</v>
      </c>
      <c r="P506" s="55" t="str">
        <f t="shared" si="143"/>
        <v>516284380065</v>
      </c>
      <c r="Q506" s="70">
        <f t="shared" si="144"/>
        <v>7520</v>
      </c>
      <c r="R506" s="58">
        <v>0</v>
      </c>
      <c r="S506" s="57">
        <f t="shared" si="138"/>
        <v>0</v>
      </c>
      <c r="T506" s="58">
        <v>0</v>
      </c>
      <c r="U506" s="58">
        <f>(IF(VLOOKUP(VLOOKUP(AN506,MAPPING!$B$16:$D$21,2,1),MAPPING!$C$16:$E$21,2,0)=7000,0,VLOOKUP(VLOOKUP(AN506,MAPPING!$B$16:$D$21,2,1),MAPPING!$C$16:$E$21,2,0)))</f>
        <v>0</v>
      </c>
      <c r="V506" s="58">
        <f>(K506*VLOOKUP(N506/K506,MAPPING!$B$23:$D$30,3,10))</f>
        <v>0</v>
      </c>
      <c r="W506" s="58">
        <f t="shared" si="145"/>
        <v>0</v>
      </c>
      <c r="X506" s="58">
        <f t="shared" si="146"/>
        <v>7520</v>
      </c>
      <c r="Y506" s="116">
        <f>ROUND(SUM(Q506:W506)/INVOICE!$I$5,2)</f>
        <v>5.39</v>
      </c>
      <c r="AA506" s="38" t="s">
        <v>4744</v>
      </c>
      <c r="AB506" s="38" t="s">
        <v>93</v>
      </c>
      <c r="AC506" s="38" t="s">
        <v>4745</v>
      </c>
      <c r="AD506" s="38" t="s">
        <v>4845</v>
      </c>
      <c r="AE506" s="38" t="s">
        <v>4846</v>
      </c>
      <c r="AF506" s="38" t="s">
        <v>4847</v>
      </c>
      <c r="AG506" s="38" t="s">
        <v>4848</v>
      </c>
      <c r="AH506" s="38" t="s">
        <v>61</v>
      </c>
      <c r="AI506" s="38">
        <v>1</v>
      </c>
      <c r="AJ506" s="38">
        <v>0.85</v>
      </c>
      <c r="AK506" s="38">
        <v>1.4</v>
      </c>
      <c r="AL506" s="38">
        <v>1.4</v>
      </c>
      <c r="AM506" s="38" t="s">
        <v>204</v>
      </c>
      <c r="AN506" s="38">
        <v>28</v>
      </c>
      <c r="AO506" s="38" t="s">
        <v>62</v>
      </c>
      <c r="AP506" s="38" t="s">
        <v>62</v>
      </c>
      <c r="AQ506" s="38" t="s">
        <v>62</v>
      </c>
      <c r="AR506" s="38" t="s">
        <v>62</v>
      </c>
      <c r="AS506" s="38" t="s">
        <v>62</v>
      </c>
      <c r="AT506" s="38" t="s">
        <v>1973</v>
      </c>
      <c r="AU506" s="38" t="s">
        <v>2604</v>
      </c>
      <c r="AV506" s="38" t="s">
        <v>2510</v>
      </c>
      <c r="AW506" s="38" t="s">
        <v>61</v>
      </c>
      <c r="AX506" s="38" t="s">
        <v>63</v>
      </c>
      <c r="AY506" s="39" t="s">
        <v>4849</v>
      </c>
      <c r="AZ506" s="38" t="s">
        <v>4850</v>
      </c>
      <c r="BA506" s="39" t="s">
        <v>4850</v>
      </c>
      <c r="BB506" s="38" t="s">
        <v>196</v>
      </c>
      <c r="BC506" s="38" t="s">
        <v>197</v>
      </c>
      <c r="BD506" s="38" t="s">
        <v>94</v>
      </c>
      <c r="BE506" s="38" t="s">
        <v>1978</v>
      </c>
      <c r="BF506" s="38" t="s">
        <v>64</v>
      </c>
      <c r="BG506" s="38" t="s">
        <v>61</v>
      </c>
      <c r="BH506" s="38" t="s">
        <v>648</v>
      </c>
    </row>
    <row r="507" spans="2:60" x14ac:dyDescent="0.3">
      <c r="B507" s="55">
        <f t="shared" si="139"/>
        <v>503</v>
      </c>
      <c r="C507" s="55" t="str">
        <f t="shared" si="140"/>
        <v>NRT</v>
      </c>
      <c r="D507" s="55" t="str">
        <f t="shared" si="137"/>
        <v>2025-09-17</v>
      </c>
      <c r="E507" s="55" t="str">
        <f t="shared" si="147"/>
        <v>82020038130</v>
      </c>
      <c r="F507" s="55" t="str">
        <f t="shared" si="148"/>
        <v>PJP029496393</v>
      </c>
      <c r="G507" s="53" t="str">
        <f t="shared" si="149"/>
        <v>유지훈</v>
      </c>
      <c r="H507" s="53" t="str">
        <f t="shared" si="150"/>
        <v>간이(Simple)</v>
      </c>
      <c r="I507" s="62">
        <f t="shared" si="151"/>
        <v>168</v>
      </c>
      <c r="J507" s="53" t="str">
        <f t="shared" si="141"/>
        <v>BRCH USA_JAVIS</v>
      </c>
      <c r="K507" s="55">
        <f t="shared" si="152"/>
        <v>1</v>
      </c>
      <c r="L507" s="54">
        <f t="shared" si="153"/>
        <v>3.75</v>
      </c>
      <c r="M507" s="54">
        <f t="shared" si="154"/>
        <v>16</v>
      </c>
      <c r="N507" s="54">
        <f t="shared" si="155"/>
        <v>16</v>
      </c>
      <c r="O507" s="54">
        <f t="shared" si="142"/>
        <v>4</v>
      </c>
      <c r="P507" s="55" t="str">
        <f t="shared" si="143"/>
        <v>516284382390</v>
      </c>
      <c r="Q507" s="70">
        <f t="shared" si="144"/>
        <v>13580</v>
      </c>
      <c r="R507" s="58">
        <v>0</v>
      </c>
      <c r="S507" s="57">
        <f t="shared" si="138"/>
        <v>0</v>
      </c>
      <c r="T507" s="58">
        <v>0</v>
      </c>
      <c r="U507" s="58">
        <f>(IF(VLOOKUP(VLOOKUP(AN507,MAPPING!$B$16:$D$21,2,1),MAPPING!$C$16:$E$21,2,0)=7000,0,VLOOKUP(VLOOKUP(AN507,MAPPING!$B$16:$D$21,2,1),MAPPING!$C$16:$E$21,2,0)))</f>
        <v>0</v>
      </c>
      <c r="V507" s="58">
        <f>(K507*VLOOKUP(N507/K507,MAPPING!$B$23:$D$30,3,10))</f>
        <v>3000</v>
      </c>
      <c r="W507" s="58">
        <f t="shared" si="145"/>
        <v>0</v>
      </c>
      <c r="X507" s="58">
        <f t="shared" si="146"/>
        <v>16580</v>
      </c>
      <c r="Y507" s="116">
        <f>ROUND(SUM(Q507:W507)/INVOICE!$I$5,2)</f>
        <v>11.89</v>
      </c>
      <c r="AA507" s="38" t="s">
        <v>4744</v>
      </c>
      <c r="AB507" s="38" t="s">
        <v>93</v>
      </c>
      <c r="AC507" s="38" t="s">
        <v>4745</v>
      </c>
      <c r="AD507" s="38" t="s">
        <v>4851</v>
      </c>
      <c r="AE507" s="38" t="s">
        <v>4852</v>
      </c>
      <c r="AF507" s="38" t="s">
        <v>4853</v>
      </c>
      <c r="AG507" s="38" t="s">
        <v>4854</v>
      </c>
      <c r="AH507" s="38" t="s">
        <v>156</v>
      </c>
      <c r="AI507" s="38">
        <v>1</v>
      </c>
      <c r="AJ507" s="38">
        <v>3.75</v>
      </c>
      <c r="AK507" s="38">
        <v>16</v>
      </c>
      <c r="AL507" s="38">
        <v>16</v>
      </c>
      <c r="AM507" s="38" t="s">
        <v>65</v>
      </c>
      <c r="AN507" s="38">
        <v>168</v>
      </c>
      <c r="AO507" s="38" t="s">
        <v>62</v>
      </c>
      <c r="AP507" s="38" t="s">
        <v>62</v>
      </c>
      <c r="AQ507" s="38" t="s">
        <v>62</v>
      </c>
      <c r="AR507" s="38" t="s">
        <v>62</v>
      </c>
      <c r="AS507" s="38" t="s">
        <v>62</v>
      </c>
      <c r="AT507" s="38" t="s">
        <v>1973</v>
      </c>
      <c r="AU507" s="38" t="s">
        <v>2604</v>
      </c>
      <c r="AV507" s="38" t="s">
        <v>4855</v>
      </c>
      <c r="AW507" s="38" t="s">
        <v>61</v>
      </c>
      <c r="AX507" s="38" t="s">
        <v>63</v>
      </c>
      <c r="AY507" s="39" t="s">
        <v>4856</v>
      </c>
      <c r="AZ507" s="38" t="s">
        <v>4857</v>
      </c>
      <c r="BA507" s="39" t="s">
        <v>4857</v>
      </c>
      <c r="BB507" s="38" t="s">
        <v>196</v>
      </c>
      <c r="BC507" s="38" t="s">
        <v>197</v>
      </c>
      <c r="BD507" s="38" t="s">
        <v>94</v>
      </c>
      <c r="BE507" s="38" t="s">
        <v>1978</v>
      </c>
      <c r="BF507" s="38" t="s">
        <v>64</v>
      </c>
      <c r="BG507" s="38" t="s">
        <v>61</v>
      </c>
      <c r="BH507" s="38" t="s">
        <v>648</v>
      </c>
    </row>
    <row r="508" spans="2:60" x14ac:dyDescent="0.3">
      <c r="B508" s="55">
        <f t="shared" si="139"/>
        <v>504</v>
      </c>
      <c r="C508" s="55" t="str">
        <f t="shared" si="140"/>
        <v>NRT</v>
      </c>
      <c r="D508" s="55" t="str">
        <f t="shared" si="137"/>
        <v>2025-09-17</v>
      </c>
      <c r="E508" s="55" t="str">
        <f t="shared" si="147"/>
        <v>82020038130</v>
      </c>
      <c r="F508" s="55" t="str">
        <f t="shared" si="148"/>
        <v>PJP029496349</v>
      </c>
      <c r="G508" s="53" t="str">
        <f t="shared" si="149"/>
        <v>유병규</v>
      </c>
      <c r="H508" s="53" t="str">
        <f t="shared" si="150"/>
        <v>목록(Manifest)</v>
      </c>
      <c r="I508" s="62">
        <f t="shared" si="151"/>
        <v>70.510000000000005</v>
      </c>
      <c r="J508" s="53" t="str">
        <f t="shared" si="141"/>
        <v>BRCH USA_JAVIS</v>
      </c>
      <c r="K508" s="55">
        <f t="shared" si="152"/>
        <v>1</v>
      </c>
      <c r="L508" s="54">
        <f t="shared" si="153"/>
        <v>0.85</v>
      </c>
      <c r="M508" s="54">
        <f t="shared" si="154"/>
        <v>0.5</v>
      </c>
      <c r="N508" s="54">
        <f t="shared" si="155"/>
        <v>0.9</v>
      </c>
      <c r="O508" s="54">
        <f t="shared" si="142"/>
        <v>1</v>
      </c>
      <c r="P508" s="55" t="str">
        <f t="shared" si="143"/>
        <v>516284381955</v>
      </c>
      <c r="Q508" s="70">
        <f t="shared" si="144"/>
        <v>7520</v>
      </c>
      <c r="R508" s="58">
        <v>0</v>
      </c>
      <c r="S508" s="57">
        <f t="shared" si="138"/>
        <v>0</v>
      </c>
      <c r="T508" s="58">
        <v>0</v>
      </c>
      <c r="U508" s="58">
        <f>(IF(VLOOKUP(VLOOKUP(AN508,MAPPING!$B$16:$D$21,2,1),MAPPING!$C$16:$E$21,2,0)=7000,0,VLOOKUP(VLOOKUP(AN508,MAPPING!$B$16:$D$21,2,1),MAPPING!$C$16:$E$21,2,0)))</f>
        <v>0</v>
      </c>
      <c r="V508" s="58">
        <f>(K508*VLOOKUP(N508/K508,MAPPING!$B$23:$D$30,3,10))</f>
        <v>0</v>
      </c>
      <c r="W508" s="58">
        <f t="shared" si="145"/>
        <v>0</v>
      </c>
      <c r="X508" s="58">
        <f t="shared" si="146"/>
        <v>7520</v>
      </c>
      <c r="Y508" s="116">
        <f>ROUND(SUM(Q508:W508)/INVOICE!$I$5,2)</f>
        <v>5.39</v>
      </c>
      <c r="AA508" s="38" t="s">
        <v>4744</v>
      </c>
      <c r="AB508" s="38" t="s">
        <v>93</v>
      </c>
      <c r="AC508" s="38" t="s">
        <v>4745</v>
      </c>
      <c r="AD508" s="38" t="s">
        <v>4858</v>
      </c>
      <c r="AE508" s="38" t="s">
        <v>4859</v>
      </c>
      <c r="AF508" s="38" t="s">
        <v>4860</v>
      </c>
      <c r="AG508" s="38" t="s">
        <v>4861</v>
      </c>
      <c r="AH508" s="38" t="s">
        <v>61</v>
      </c>
      <c r="AI508" s="38">
        <v>1</v>
      </c>
      <c r="AJ508" s="38">
        <v>0.85</v>
      </c>
      <c r="AK508" s="38">
        <v>0.5</v>
      </c>
      <c r="AL508" s="38">
        <v>0.9</v>
      </c>
      <c r="AM508" s="38" t="s">
        <v>204</v>
      </c>
      <c r="AN508" s="38">
        <v>70.510000000000005</v>
      </c>
      <c r="AO508" s="38" t="s">
        <v>62</v>
      </c>
      <c r="AP508" s="38" t="s">
        <v>62</v>
      </c>
      <c r="AQ508" s="38" t="s">
        <v>62</v>
      </c>
      <c r="AR508" s="38" t="s">
        <v>62</v>
      </c>
      <c r="AS508" s="38" t="s">
        <v>62</v>
      </c>
      <c r="AT508" s="38" t="s">
        <v>1973</v>
      </c>
      <c r="AU508" s="38" t="s">
        <v>2604</v>
      </c>
      <c r="AV508" s="38" t="s">
        <v>2002</v>
      </c>
      <c r="AW508" s="38" t="s">
        <v>61</v>
      </c>
      <c r="AX508" s="38" t="s">
        <v>63</v>
      </c>
      <c r="AY508" s="39" t="s">
        <v>4862</v>
      </c>
      <c r="AZ508" s="38" t="s">
        <v>4863</v>
      </c>
      <c r="BA508" s="39" t="s">
        <v>4863</v>
      </c>
      <c r="BB508" s="38" t="s">
        <v>196</v>
      </c>
      <c r="BC508" s="38" t="s">
        <v>197</v>
      </c>
      <c r="BD508" s="38" t="s">
        <v>94</v>
      </c>
      <c r="BE508" s="38" t="s">
        <v>1978</v>
      </c>
      <c r="BF508" s="38" t="s">
        <v>64</v>
      </c>
      <c r="BG508" s="38" t="s">
        <v>61</v>
      </c>
      <c r="BH508" s="38" t="s">
        <v>648</v>
      </c>
    </row>
    <row r="509" spans="2:60" x14ac:dyDescent="0.3">
      <c r="B509" s="55">
        <f t="shared" si="139"/>
        <v>505</v>
      </c>
      <c r="C509" s="55" t="str">
        <f t="shared" si="140"/>
        <v>NRT</v>
      </c>
      <c r="D509" s="55" t="str">
        <f t="shared" si="137"/>
        <v>2025-09-17</v>
      </c>
      <c r="E509" s="55" t="str">
        <f t="shared" si="147"/>
        <v>82020038130</v>
      </c>
      <c r="F509" s="55" t="str">
        <f t="shared" si="148"/>
        <v>PJP029496036</v>
      </c>
      <c r="G509" s="53" t="str">
        <f t="shared" si="149"/>
        <v>임준혁</v>
      </c>
      <c r="H509" s="53" t="str">
        <f t="shared" si="150"/>
        <v>목록(Manifest)</v>
      </c>
      <c r="I509" s="62">
        <f t="shared" si="151"/>
        <v>26.13</v>
      </c>
      <c r="J509" s="53" t="str">
        <f t="shared" si="141"/>
        <v>BRCH USA_JAVIS</v>
      </c>
      <c r="K509" s="55">
        <f t="shared" si="152"/>
        <v>1</v>
      </c>
      <c r="L509" s="54">
        <f t="shared" si="153"/>
        <v>0.1</v>
      </c>
      <c r="M509" s="54">
        <f t="shared" si="154"/>
        <v>0.4</v>
      </c>
      <c r="N509" s="54">
        <f t="shared" si="155"/>
        <v>0.4</v>
      </c>
      <c r="O509" s="54">
        <f t="shared" si="142"/>
        <v>0.5</v>
      </c>
      <c r="P509" s="55" t="str">
        <f t="shared" si="143"/>
        <v>516284378820</v>
      </c>
      <c r="Q509" s="70">
        <f t="shared" si="144"/>
        <v>6510</v>
      </c>
      <c r="R509" s="58">
        <v>0</v>
      </c>
      <c r="S509" s="57">
        <f t="shared" si="138"/>
        <v>0</v>
      </c>
      <c r="T509" s="58">
        <v>0</v>
      </c>
      <c r="U509" s="58">
        <f>(IF(VLOOKUP(VLOOKUP(AN509,MAPPING!$B$16:$D$21,2,1),MAPPING!$C$16:$E$21,2,0)=7000,0,VLOOKUP(VLOOKUP(AN509,MAPPING!$B$16:$D$21,2,1),MAPPING!$C$16:$E$21,2,0)))</f>
        <v>0</v>
      </c>
      <c r="V509" s="58">
        <f>(K509*VLOOKUP(N509/K509,MAPPING!$B$23:$D$30,3,10))</f>
        <v>0</v>
      </c>
      <c r="W509" s="58">
        <f t="shared" si="145"/>
        <v>0</v>
      </c>
      <c r="X509" s="58">
        <f t="shared" si="146"/>
        <v>6510</v>
      </c>
      <c r="Y509" s="116">
        <f>ROUND(SUM(Q509:W509)/INVOICE!$I$5,2)</f>
        <v>4.67</v>
      </c>
      <c r="AA509" s="38" t="s">
        <v>4744</v>
      </c>
      <c r="AB509" s="38" t="s">
        <v>93</v>
      </c>
      <c r="AC509" s="38" t="s">
        <v>4745</v>
      </c>
      <c r="AD509" s="38" t="s">
        <v>4864</v>
      </c>
      <c r="AE509" s="38" t="s">
        <v>2665</v>
      </c>
      <c r="AF509" s="38" t="s">
        <v>2666</v>
      </c>
      <c r="AG509" s="38" t="s">
        <v>2667</v>
      </c>
      <c r="AH509" s="38" t="s">
        <v>61</v>
      </c>
      <c r="AI509" s="38">
        <v>1</v>
      </c>
      <c r="AJ509" s="38">
        <v>0.1</v>
      </c>
      <c r="AK509" s="38">
        <v>0.4</v>
      </c>
      <c r="AL509" s="38">
        <v>0.4</v>
      </c>
      <c r="AM509" s="38" t="s">
        <v>204</v>
      </c>
      <c r="AN509" s="38">
        <v>26.13</v>
      </c>
      <c r="AO509" s="38" t="s">
        <v>62</v>
      </c>
      <c r="AP509" s="38" t="s">
        <v>62</v>
      </c>
      <c r="AQ509" s="38" t="s">
        <v>62</v>
      </c>
      <c r="AR509" s="38" t="s">
        <v>62</v>
      </c>
      <c r="AS509" s="38" t="s">
        <v>62</v>
      </c>
      <c r="AT509" s="38" t="s">
        <v>1973</v>
      </c>
      <c r="AU509" s="38" t="s">
        <v>2604</v>
      </c>
      <c r="AV509" s="38" t="s">
        <v>3459</v>
      </c>
      <c r="AW509" s="38" t="s">
        <v>61</v>
      </c>
      <c r="AX509" s="38" t="s">
        <v>63</v>
      </c>
      <c r="AY509" s="39" t="s">
        <v>4865</v>
      </c>
      <c r="AZ509" s="38" t="s">
        <v>4866</v>
      </c>
      <c r="BA509" s="39" t="s">
        <v>4866</v>
      </c>
      <c r="BB509" s="38" t="s">
        <v>196</v>
      </c>
      <c r="BC509" s="38" t="s">
        <v>197</v>
      </c>
      <c r="BD509" s="38" t="s">
        <v>94</v>
      </c>
      <c r="BE509" s="38" t="s">
        <v>1978</v>
      </c>
      <c r="BF509" s="38" t="s">
        <v>64</v>
      </c>
      <c r="BG509" s="38" t="s">
        <v>61</v>
      </c>
      <c r="BH509" s="38" t="s">
        <v>648</v>
      </c>
    </row>
    <row r="510" spans="2:60" x14ac:dyDescent="0.3">
      <c r="B510" s="55">
        <f t="shared" si="139"/>
        <v>506</v>
      </c>
      <c r="C510" s="55" t="str">
        <f t="shared" si="140"/>
        <v>NRT</v>
      </c>
      <c r="D510" s="55" t="str">
        <f t="shared" si="137"/>
        <v>2025-09-17</v>
      </c>
      <c r="E510" s="55" t="str">
        <f t="shared" si="147"/>
        <v>82020038130</v>
      </c>
      <c r="F510" s="55" t="str">
        <f t="shared" si="148"/>
        <v>PJP029496538</v>
      </c>
      <c r="G510" s="53" t="str">
        <f t="shared" si="149"/>
        <v>정재호</v>
      </c>
      <c r="H510" s="53" t="str">
        <f t="shared" si="150"/>
        <v>목록(Manifest)</v>
      </c>
      <c r="I510" s="62">
        <f t="shared" si="151"/>
        <v>127.3</v>
      </c>
      <c r="J510" s="53" t="str">
        <f t="shared" si="141"/>
        <v>BRCH USA_JAVIS</v>
      </c>
      <c r="K510" s="55">
        <f t="shared" si="152"/>
        <v>1</v>
      </c>
      <c r="L510" s="54">
        <f t="shared" si="153"/>
        <v>0.85</v>
      </c>
      <c r="M510" s="54">
        <f t="shared" si="154"/>
        <v>1.5</v>
      </c>
      <c r="N510" s="54">
        <f t="shared" si="155"/>
        <v>1.5</v>
      </c>
      <c r="O510" s="54">
        <f t="shared" si="142"/>
        <v>1</v>
      </c>
      <c r="P510" s="55" t="str">
        <f t="shared" si="143"/>
        <v>516284383845</v>
      </c>
      <c r="Q510" s="70">
        <f t="shared" si="144"/>
        <v>7520</v>
      </c>
      <c r="R510" s="58">
        <v>0</v>
      </c>
      <c r="S510" s="57">
        <f t="shared" si="138"/>
        <v>0</v>
      </c>
      <c r="T510" s="58">
        <v>0</v>
      </c>
      <c r="U510" s="58">
        <f>(IF(VLOOKUP(VLOOKUP(AN510,MAPPING!$B$16:$D$21,2,1),MAPPING!$C$16:$E$21,2,0)=7000,0,VLOOKUP(VLOOKUP(AN510,MAPPING!$B$16:$D$21,2,1),MAPPING!$C$16:$E$21,2,0)))</f>
        <v>0</v>
      </c>
      <c r="V510" s="58">
        <f>(K510*VLOOKUP(N510/K510,MAPPING!$B$23:$D$30,3,10))</f>
        <v>0</v>
      </c>
      <c r="W510" s="58">
        <f t="shared" si="145"/>
        <v>0</v>
      </c>
      <c r="X510" s="58">
        <f t="shared" si="146"/>
        <v>7520</v>
      </c>
      <c r="Y510" s="116">
        <f>ROUND(SUM(Q510:W510)/INVOICE!$I$5,2)</f>
        <v>5.39</v>
      </c>
      <c r="AA510" s="38" t="s">
        <v>4744</v>
      </c>
      <c r="AB510" s="38" t="s">
        <v>93</v>
      </c>
      <c r="AC510" s="38" t="s">
        <v>4745</v>
      </c>
      <c r="AD510" s="38" t="s">
        <v>4867</v>
      </c>
      <c r="AE510" s="38" t="s">
        <v>2795</v>
      </c>
      <c r="AF510" s="38" t="s">
        <v>2796</v>
      </c>
      <c r="AG510" s="38" t="s">
        <v>2797</v>
      </c>
      <c r="AH510" s="38" t="s">
        <v>61</v>
      </c>
      <c r="AI510" s="38">
        <v>1</v>
      </c>
      <c r="AJ510" s="38">
        <v>0.85</v>
      </c>
      <c r="AK510" s="38">
        <v>1.5</v>
      </c>
      <c r="AL510" s="38">
        <v>1.5</v>
      </c>
      <c r="AM510" s="38" t="s">
        <v>204</v>
      </c>
      <c r="AN510" s="38">
        <v>127.3</v>
      </c>
      <c r="AO510" s="38" t="s">
        <v>62</v>
      </c>
      <c r="AP510" s="38" t="s">
        <v>62</v>
      </c>
      <c r="AQ510" s="38" t="s">
        <v>62</v>
      </c>
      <c r="AR510" s="38" t="s">
        <v>62</v>
      </c>
      <c r="AS510" s="38" t="s">
        <v>62</v>
      </c>
      <c r="AT510" s="38" t="s">
        <v>1973</v>
      </c>
      <c r="AU510" s="38" t="s">
        <v>2604</v>
      </c>
      <c r="AV510" s="38" t="s">
        <v>2020</v>
      </c>
      <c r="AW510" s="38" t="s">
        <v>61</v>
      </c>
      <c r="AX510" s="38" t="s">
        <v>63</v>
      </c>
      <c r="AY510" s="39" t="s">
        <v>4868</v>
      </c>
      <c r="AZ510" s="38" t="s">
        <v>4869</v>
      </c>
      <c r="BA510" s="39" t="s">
        <v>4869</v>
      </c>
      <c r="BB510" s="38" t="s">
        <v>196</v>
      </c>
      <c r="BC510" s="38" t="s">
        <v>197</v>
      </c>
      <c r="BD510" s="38" t="s">
        <v>94</v>
      </c>
      <c r="BE510" s="38" t="s">
        <v>1978</v>
      </c>
      <c r="BF510" s="38" t="s">
        <v>64</v>
      </c>
      <c r="BG510" s="38" t="s">
        <v>61</v>
      </c>
      <c r="BH510" s="38" t="s">
        <v>648</v>
      </c>
    </row>
    <row r="511" spans="2:60" x14ac:dyDescent="0.3">
      <c r="B511" s="55">
        <f t="shared" si="139"/>
        <v>507</v>
      </c>
      <c r="C511" s="55" t="str">
        <f t="shared" si="140"/>
        <v>NRT</v>
      </c>
      <c r="D511" s="55" t="str">
        <f t="shared" si="137"/>
        <v>2025-09-17</v>
      </c>
      <c r="E511" s="55" t="str">
        <f t="shared" si="147"/>
        <v>82020038130</v>
      </c>
      <c r="F511" s="55" t="str">
        <f t="shared" si="148"/>
        <v>PJP029494430</v>
      </c>
      <c r="G511" s="53" t="str">
        <f t="shared" si="149"/>
        <v>박성진</v>
      </c>
      <c r="H511" s="53" t="str">
        <f t="shared" si="150"/>
        <v>목록(Manifest)</v>
      </c>
      <c r="I511" s="62">
        <f t="shared" si="151"/>
        <v>53.77</v>
      </c>
      <c r="J511" s="53" t="str">
        <f t="shared" si="141"/>
        <v>BRCH USA_JAVIS</v>
      </c>
      <c r="K511" s="55">
        <f t="shared" si="152"/>
        <v>1</v>
      </c>
      <c r="L511" s="54">
        <f t="shared" si="153"/>
        <v>0.35</v>
      </c>
      <c r="M511" s="54">
        <f t="shared" si="154"/>
        <v>0.6</v>
      </c>
      <c r="N511" s="54">
        <f t="shared" si="155"/>
        <v>0.6</v>
      </c>
      <c r="O511" s="54">
        <f t="shared" si="142"/>
        <v>0.5</v>
      </c>
      <c r="P511" s="55" t="str">
        <f t="shared" si="143"/>
        <v>516284362764</v>
      </c>
      <c r="Q511" s="70">
        <f t="shared" si="144"/>
        <v>6510</v>
      </c>
      <c r="R511" s="58">
        <v>0</v>
      </c>
      <c r="S511" s="57">
        <f t="shared" si="138"/>
        <v>0</v>
      </c>
      <c r="T511" s="58">
        <v>0</v>
      </c>
      <c r="U511" s="58">
        <f>(IF(VLOOKUP(VLOOKUP(AN511,MAPPING!$B$16:$D$21,2,1),MAPPING!$C$16:$E$21,2,0)=7000,0,VLOOKUP(VLOOKUP(AN511,MAPPING!$B$16:$D$21,2,1),MAPPING!$C$16:$E$21,2,0)))</f>
        <v>0</v>
      </c>
      <c r="V511" s="58">
        <f>(K511*VLOOKUP(N511/K511,MAPPING!$B$23:$D$30,3,10))</f>
        <v>0</v>
      </c>
      <c r="W511" s="58">
        <f t="shared" si="145"/>
        <v>0</v>
      </c>
      <c r="X511" s="58">
        <f t="shared" si="146"/>
        <v>6510</v>
      </c>
      <c r="Y511" s="116">
        <f>ROUND(SUM(Q511:W511)/INVOICE!$I$5,2)</f>
        <v>4.67</v>
      </c>
      <c r="AA511" s="38" t="s">
        <v>4744</v>
      </c>
      <c r="AB511" s="38" t="s">
        <v>93</v>
      </c>
      <c r="AC511" s="38" t="s">
        <v>4745</v>
      </c>
      <c r="AD511" s="38" t="s">
        <v>4870</v>
      </c>
      <c r="AE511" s="38" t="s">
        <v>4871</v>
      </c>
      <c r="AF511" s="38" t="s">
        <v>4872</v>
      </c>
      <c r="AG511" s="38" t="s">
        <v>4873</v>
      </c>
      <c r="AH511" s="38" t="s">
        <v>61</v>
      </c>
      <c r="AI511" s="38">
        <v>1</v>
      </c>
      <c r="AJ511" s="38">
        <v>0.35</v>
      </c>
      <c r="AK511" s="38">
        <v>0.6</v>
      </c>
      <c r="AL511" s="38">
        <v>0.6</v>
      </c>
      <c r="AM511" s="38" t="s">
        <v>204</v>
      </c>
      <c r="AN511" s="38">
        <v>53.77</v>
      </c>
      <c r="AO511" s="38" t="s">
        <v>62</v>
      </c>
      <c r="AP511" s="38" t="s">
        <v>62</v>
      </c>
      <c r="AQ511" s="38" t="s">
        <v>62</v>
      </c>
      <c r="AR511" s="38" t="s">
        <v>62</v>
      </c>
      <c r="AS511" s="38" t="s">
        <v>62</v>
      </c>
      <c r="AT511" s="38" t="s">
        <v>1973</v>
      </c>
      <c r="AU511" s="38" t="s">
        <v>2604</v>
      </c>
      <c r="AV511" s="38" t="s">
        <v>4874</v>
      </c>
      <c r="AW511" s="38" t="s">
        <v>61</v>
      </c>
      <c r="AX511" s="38" t="s">
        <v>63</v>
      </c>
      <c r="AY511" s="39" t="s">
        <v>4875</v>
      </c>
      <c r="AZ511" s="38" t="s">
        <v>4876</v>
      </c>
      <c r="BA511" s="39" t="s">
        <v>4876</v>
      </c>
      <c r="BB511" s="38" t="s">
        <v>196</v>
      </c>
      <c r="BC511" s="38" t="s">
        <v>197</v>
      </c>
      <c r="BD511" s="38" t="s">
        <v>94</v>
      </c>
      <c r="BE511" s="38" t="s">
        <v>1978</v>
      </c>
      <c r="BF511" s="38" t="s">
        <v>64</v>
      </c>
      <c r="BG511" s="38" t="s">
        <v>61</v>
      </c>
      <c r="BH511" s="38" t="s">
        <v>648</v>
      </c>
    </row>
    <row r="512" spans="2:60" x14ac:dyDescent="0.3">
      <c r="B512" s="55">
        <f t="shared" si="139"/>
        <v>508</v>
      </c>
      <c r="C512" s="55" t="str">
        <f t="shared" si="140"/>
        <v>NRT</v>
      </c>
      <c r="D512" s="55" t="str">
        <f t="shared" si="137"/>
        <v>2025-09-17</v>
      </c>
      <c r="E512" s="55" t="str">
        <f t="shared" si="147"/>
        <v>82020038130</v>
      </c>
      <c r="F512" s="55" t="str">
        <f t="shared" si="148"/>
        <v>PJP029495597</v>
      </c>
      <c r="G512" s="53" t="str">
        <f t="shared" si="149"/>
        <v>김수현</v>
      </c>
      <c r="H512" s="53" t="str">
        <f t="shared" si="150"/>
        <v>목록(Manifest)</v>
      </c>
      <c r="I512" s="62">
        <f t="shared" si="151"/>
        <v>81.069999999999993</v>
      </c>
      <c r="J512" s="53" t="str">
        <f t="shared" si="141"/>
        <v>BRCH USA_JAVIS</v>
      </c>
      <c r="K512" s="55">
        <f t="shared" si="152"/>
        <v>1</v>
      </c>
      <c r="L512" s="54">
        <f t="shared" si="153"/>
        <v>2.2000000000000002</v>
      </c>
      <c r="M512" s="54">
        <f t="shared" si="154"/>
        <v>7.1</v>
      </c>
      <c r="N512" s="54">
        <f t="shared" si="155"/>
        <v>7.5</v>
      </c>
      <c r="O512" s="54">
        <f t="shared" si="142"/>
        <v>2.5</v>
      </c>
      <c r="P512" s="55" t="str">
        <f t="shared" si="143"/>
        <v>516284374432</v>
      </c>
      <c r="Q512" s="70">
        <f t="shared" si="144"/>
        <v>10550</v>
      </c>
      <c r="R512" s="58">
        <v>0</v>
      </c>
      <c r="S512" s="57">
        <f t="shared" si="138"/>
        <v>0</v>
      </c>
      <c r="T512" s="58">
        <v>0</v>
      </c>
      <c r="U512" s="58">
        <f>(IF(VLOOKUP(VLOOKUP(AN512,MAPPING!$B$16:$D$21,2,1),MAPPING!$C$16:$E$21,2,0)=7000,0,VLOOKUP(VLOOKUP(AN512,MAPPING!$B$16:$D$21,2,1),MAPPING!$C$16:$E$21,2,0)))</f>
        <v>0</v>
      </c>
      <c r="V512" s="58">
        <f>(K512*VLOOKUP(N512/K512,MAPPING!$B$23:$D$30,3,10))</f>
        <v>1000</v>
      </c>
      <c r="W512" s="58">
        <f t="shared" si="145"/>
        <v>0</v>
      </c>
      <c r="X512" s="58">
        <f t="shared" si="146"/>
        <v>11550</v>
      </c>
      <c r="Y512" s="116">
        <f>ROUND(SUM(Q512:W512)/INVOICE!$I$5,2)</f>
        <v>8.2899999999999991</v>
      </c>
      <c r="AA512" s="38" t="s">
        <v>4744</v>
      </c>
      <c r="AB512" s="38" t="s">
        <v>93</v>
      </c>
      <c r="AC512" s="38" t="s">
        <v>4745</v>
      </c>
      <c r="AD512" s="38" t="s">
        <v>4877</v>
      </c>
      <c r="AE512" s="38" t="s">
        <v>4878</v>
      </c>
      <c r="AF512" s="38" t="s">
        <v>4879</v>
      </c>
      <c r="AG512" s="38" t="s">
        <v>4880</v>
      </c>
      <c r="AH512" s="38" t="s">
        <v>61</v>
      </c>
      <c r="AI512" s="38">
        <v>1</v>
      </c>
      <c r="AJ512" s="38">
        <v>2.2000000000000002</v>
      </c>
      <c r="AK512" s="38">
        <v>7.1</v>
      </c>
      <c r="AL512" s="38">
        <v>7.5</v>
      </c>
      <c r="AM512" s="38" t="s">
        <v>204</v>
      </c>
      <c r="AN512" s="38">
        <v>81.069999999999993</v>
      </c>
      <c r="AO512" s="38" t="s">
        <v>62</v>
      </c>
      <c r="AP512" s="38" t="s">
        <v>62</v>
      </c>
      <c r="AQ512" s="38" t="s">
        <v>62</v>
      </c>
      <c r="AR512" s="38" t="s">
        <v>62</v>
      </c>
      <c r="AS512" s="38" t="s">
        <v>62</v>
      </c>
      <c r="AT512" s="38" t="s">
        <v>1973</v>
      </c>
      <c r="AU512" s="38" t="s">
        <v>2604</v>
      </c>
      <c r="AV512" s="38" t="s">
        <v>4881</v>
      </c>
      <c r="AW512" s="38" t="s">
        <v>61</v>
      </c>
      <c r="AX512" s="38" t="s">
        <v>63</v>
      </c>
      <c r="AY512" s="39" t="s">
        <v>4882</v>
      </c>
      <c r="AZ512" s="38" t="s">
        <v>4883</v>
      </c>
      <c r="BA512" s="39" t="s">
        <v>4883</v>
      </c>
      <c r="BB512" s="38" t="s">
        <v>196</v>
      </c>
      <c r="BC512" s="38" t="s">
        <v>197</v>
      </c>
      <c r="BD512" s="38" t="s">
        <v>94</v>
      </c>
      <c r="BE512" s="38" t="s">
        <v>1978</v>
      </c>
      <c r="BF512" s="38" t="s">
        <v>64</v>
      </c>
      <c r="BG512" s="38" t="s">
        <v>61</v>
      </c>
      <c r="BH512" s="38" t="s">
        <v>648</v>
      </c>
    </row>
    <row r="513" spans="2:60" x14ac:dyDescent="0.3">
      <c r="B513" s="55">
        <f t="shared" si="139"/>
        <v>509</v>
      </c>
      <c r="C513" s="55" t="str">
        <f t="shared" si="140"/>
        <v>NRT</v>
      </c>
      <c r="D513" s="55" t="str">
        <f t="shared" si="137"/>
        <v>2025-09-17</v>
      </c>
      <c r="E513" s="55" t="str">
        <f t="shared" si="147"/>
        <v>82020038130</v>
      </c>
      <c r="F513" s="55" t="str">
        <f t="shared" si="148"/>
        <v>PJP029496356</v>
      </c>
      <c r="G513" s="53" t="str">
        <f t="shared" si="149"/>
        <v>김정규</v>
      </c>
      <c r="H513" s="53" t="str">
        <f t="shared" si="150"/>
        <v>목록(Manifest)</v>
      </c>
      <c r="I513" s="62">
        <f t="shared" si="151"/>
        <v>145.52000000000001</v>
      </c>
      <c r="J513" s="53" t="str">
        <f t="shared" si="141"/>
        <v>BRCH USA_JAVIS</v>
      </c>
      <c r="K513" s="55">
        <f t="shared" si="152"/>
        <v>1</v>
      </c>
      <c r="L513" s="54">
        <f t="shared" si="153"/>
        <v>1.05</v>
      </c>
      <c r="M513" s="54">
        <f t="shared" si="154"/>
        <v>2.2999999999999998</v>
      </c>
      <c r="N513" s="54">
        <f t="shared" si="155"/>
        <v>2.2999999999999998</v>
      </c>
      <c r="O513" s="54">
        <f t="shared" si="142"/>
        <v>1.5</v>
      </c>
      <c r="P513" s="55" t="str">
        <f t="shared" si="143"/>
        <v>516284382025</v>
      </c>
      <c r="Q513" s="70">
        <f t="shared" si="144"/>
        <v>8530</v>
      </c>
      <c r="R513" s="58">
        <v>0</v>
      </c>
      <c r="S513" s="57">
        <f t="shared" si="138"/>
        <v>0</v>
      </c>
      <c r="T513" s="58">
        <v>0</v>
      </c>
      <c r="U513" s="58">
        <f>(IF(VLOOKUP(VLOOKUP(AN513,MAPPING!$B$16:$D$21,2,1),MAPPING!$C$16:$E$21,2,0)=7000,0,VLOOKUP(VLOOKUP(AN513,MAPPING!$B$16:$D$21,2,1),MAPPING!$C$16:$E$21,2,0)))</f>
        <v>0</v>
      </c>
      <c r="V513" s="58">
        <f>(K513*VLOOKUP(N513/K513,MAPPING!$B$23:$D$30,3,10))</f>
        <v>500</v>
      </c>
      <c r="W513" s="58">
        <f t="shared" si="145"/>
        <v>0</v>
      </c>
      <c r="X513" s="58">
        <f t="shared" si="146"/>
        <v>9030</v>
      </c>
      <c r="Y513" s="116">
        <f>ROUND(SUM(Q513:W513)/INVOICE!$I$5,2)</f>
        <v>6.48</v>
      </c>
      <c r="AA513" s="38" t="s">
        <v>4744</v>
      </c>
      <c r="AB513" s="38" t="s">
        <v>93</v>
      </c>
      <c r="AC513" s="38" t="s">
        <v>4745</v>
      </c>
      <c r="AD513" s="38" t="s">
        <v>4884</v>
      </c>
      <c r="AE513" s="38" t="s">
        <v>4885</v>
      </c>
      <c r="AF513" s="38" t="s">
        <v>4886</v>
      </c>
      <c r="AG513" s="38" t="s">
        <v>4887</v>
      </c>
      <c r="AH513" s="38" t="s">
        <v>61</v>
      </c>
      <c r="AI513" s="38">
        <v>1</v>
      </c>
      <c r="AJ513" s="38">
        <v>1.05</v>
      </c>
      <c r="AK513" s="38">
        <v>2.2999999999999998</v>
      </c>
      <c r="AL513" s="38">
        <v>2.2999999999999998</v>
      </c>
      <c r="AM513" s="38" t="s">
        <v>204</v>
      </c>
      <c r="AN513" s="38">
        <v>145.52000000000001</v>
      </c>
      <c r="AO513" s="38" t="s">
        <v>62</v>
      </c>
      <c r="AP513" s="38" t="s">
        <v>62</v>
      </c>
      <c r="AQ513" s="38" t="s">
        <v>62</v>
      </c>
      <c r="AR513" s="38" t="s">
        <v>62</v>
      </c>
      <c r="AS513" s="38" t="s">
        <v>62</v>
      </c>
      <c r="AT513" s="38" t="s">
        <v>1973</v>
      </c>
      <c r="AU513" s="38" t="s">
        <v>2604</v>
      </c>
      <c r="AV513" s="38" t="s">
        <v>2052</v>
      </c>
      <c r="AW513" s="38" t="s">
        <v>61</v>
      </c>
      <c r="AX513" s="38" t="s">
        <v>63</v>
      </c>
      <c r="AY513" s="39" t="s">
        <v>4888</v>
      </c>
      <c r="AZ513" s="38" t="s">
        <v>4889</v>
      </c>
      <c r="BA513" s="39" t="s">
        <v>4889</v>
      </c>
      <c r="BB513" s="38" t="s">
        <v>196</v>
      </c>
      <c r="BC513" s="38" t="s">
        <v>197</v>
      </c>
      <c r="BD513" s="38" t="s">
        <v>94</v>
      </c>
      <c r="BE513" s="38" t="s">
        <v>1978</v>
      </c>
      <c r="BF513" s="38" t="s">
        <v>64</v>
      </c>
      <c r="BG513" s="38" t="s">
        <v>61</v>
      </c>
      <c r="BH513" s="38" t="s">
        <v>648</v>
      </c>
    </row>
    <row r="514" spans="2:60" x14ac:dyDescent="0.3">
      <c r="B514" s="55">
        <f t="shared" si="139"/>
        <v>510</v>
      </c>
      <c r="C514" s="55" t="str">
        <f t="shared" si="140"/>
        <v>NRT</v>
      </c>
      <c r="D514" s="55" t="str">
        <f t="shared" si="137"/>
        <v>2025-09-17</v>
      </c>
      <c r="E514" s="55" t="str">
        <f t="shared" si="147"/>
        <v>82020038130</v>
      </c>
      <c r="F514" s="55" t="str">
        <f t="shared" si="148"/>
        <v>PJP029496309</v>
      </c>
      <c r="G514" s="53" t="str">
        <f t="shared" si="149"/>
        <v>정한올</v>
      </c>
      <c r="H514" s="53" t="str">
        <f t="shared" si="150"/>
        <v>목록(Manifest)</v>
      </c>
      <c r="I514" s="62">
        <f t="shared" si="151"/>
        <v>72.22</v>
      </c>
      <c r="J514" s="53" t="str">
        <f t="shared" si="141"/>
        <v>BRCH USA_JAVIS</v>
      </c>
      <c r="K514" s="55">
        <f t="shared" si="152"/>
        <v>1</v>
      </c>
      <c r="L514" s="54">
        <f t="shared" si="153"/>
        <v>0.25</v>
      </c>
      <c r="M514" s="54">
        <f t="shared" si="154"/>
        <v>1.1000000000000001</v>
      </c>
      <c r="N514" s="54">
        <f t="shared" si="155"/>
        <v>1.1000000000000001</v>
      </c>
      <c r="O514" s="54">
        <f t="shared" si="142"/>
        <v>0.5</v>
      </c>
      <c r="P514" s="55" t="str">
        <f t="shared" si="143"/>
        <v>516284381550</v>
      </c>
      <c r="Q514" s="70">
        <f t="shared" si="144"/>
        <v>6510</v>
      </c>
      <c r="R514" s="58">
        <v>0</v>
      </c>
      <c r="S514" s="57">
        <f t="shared" si="138"/>
        <v>0</v>
      </c>
      <c r="T514" s="58">
        <v>0</v>
      </c>
      <c r="U514" s="58">
        <f>(IF(VLOOKUP(VLOOKUP(AN514,MAPPING!$B$16:$D$21,2,1),MAPPING!$C$16:$E$21,2,0)=7000,0,VLOOKUP(VLOOKUP(AN514,MAPPING!$B$16:$D$21,2,1),MAPPING!$C$16:$E$21,2,0)))</f>
        <v>0</v>
      </c>
      <c r="V514" s="58">
        <f>(K514*VLOOKUP(N514/K514,MAPPING!$B$23:$D$30,3,10))</f>
        <v>0</v>
      </c>
      <c r="W514" s="58">
        <f t="shared" si="145"/>
        <v>0</v>
      </c>
      <c r="X514" s="58">
        <f t="shared" si="146"/>
        <v>6510</v>
      </c>
      <c r="Y514" s="116">
        <f>ROUND(SUM(Q514:W514)/INVOICE!$I$5,2)</f>
        <v>4.67</v>
      </c>
      <c r="AA514" s="38" t="s">
        <v>4744</v>
      </c>
      <c r="AB514" s="38" t="s">
        <v>93</v>
      </c>
      <c r="AC514" s="38" t="s">
        <v>4745</v>
      </c>
      <c r="AD514" s="38" t="s">
        <v>4890</v>
      </c>
      <c r="AE514" s="38" t="s">
        <v>4891</v>
      </c>
      <c r="AF514" s="38" t="s">
        <v>4892</v>
      </c>
      <c r="AG514" s="38" t="s">
        <v>4893</v>
      </c>
      <c r="AH514" s="38" t="s">
        <v>61</v>
      </c>
      <c r="AI514" s="38">
        <v>1</v>
      </c>
      <c r="AJ514" s="38">
        <v>0.25</v>
      </c>
      <c r="AK514" s="38">
        <v>1.1000000000000001</v>
      </c>
      <c r="AL514" s="38">
        <v>1.1000000000000001</v>
      </c>
      <c r="AM514" s="38" t="s">
        <v>204</v>
      </c>
      <c r="AN514" s="38">
        <v>72.22</v>
      </c>
      <c r="AO514" s="38" t="s">
        <v>62</v>
      </c>
      <c r="AP514" s="38" t="s">
        <v>62</v>
      </c>
      <c r="AQ514" s="38" t="s">
        <v>62</v>
      </c>
      <c r="AR514" s="38" t="s">
        <v>62</v>
      </c>
      <c r="AS514" s="38" t="s">
        <v>62</v>
      </c>
      <c r="AT514" s="38" t="s">
        <v>1973</v>
      </c>
      <c r="AU514" s="38" t="s">
        <v>2604</v>
      </c>
      <c r="AV514" s="38" t="s">
        <v>4894</v>
      </c>
      <c r="AW514" s="38" t="s">
        <v>61</v>
      </c>
      <c r="AX514" s="38" t="s">
        <v>63</v>
      </c>
      <c r="AY514" s="39" t="s">
        <v>4895</v>
      </c>
      <c r="AZ514" s="38" t="s">
        <v>4896</v>
      </c>
      <c r="BA514" s="39" t="s">
        <v>4896</v>
      </c>
      <c r="BB514" s="38" t="s">
        <v>196</v>
      </c>
      <c r="BC514" s="38" t="s">
        <v>197</v>
      </c>
      <c r="BD514" s="38" t="s">
        <v>94</v>
      </c>
      <c r="BE514" s="38" t="s">
        <v>1978</v>
      </c>
      <c r="BF514" s="38" t="s">
        <v>64</v>
      </c>
      <c r="BG514" s="38" t="s">
        <v>61</v>
      </c>
      <c r="BH514" s="38" t="s">
        <v>648</v>
      </c>
    </row>
    <row r="515" spans="2:60" x14ac:dyDescent="0.3">
      <c r="B515" s="55">
        <f t="shared" si="139"/>
        <v>511</v>
      </c>
      <c r="C515" s="55" t="str">
        <f t="shared" si="140"/>
        <v>NRT</v>
      </c>
      <c r="D515" s="55" t="str">
        <f t="shared" si="137"/>
        <v>2025-09-17</v>
      </c>
      <c r="E515" s="55" t="str">
        <f t="shared" si="147"/>
        <v>82020038130</v>
      </c>
      <c r="F515" s="55" t="str">
        <f t="shared" si="148"/>
        <v>PJP022700918</v>
      </c>
      <c r="G515" s="53" t="str">
        <f t="shared" si="149"/>
        <v>오모차랜드 일산점</v>
      </c>
      <c r="H515" s="53" t="str">
        <f t="shared" si="150"/>
        <v>간이(Simple)</v>
      </c>
      <c r="I515" s="62">
        <f t="shared" si="151"/>
        <v>342.15</v>
      </c>
      <c r="J515" s="53" t="str">
        <f t="shared" si="141"/>
        <v>BRCH USA_JAVIS</v>
      </c>
      <c r="K515" s="55">
        <f t="shared" si="152"/>
        <v>3</v>
      </c>
      <c r="L515" s="54">
        <f t="shared" si="153"/>
        <v>3.99</v>
      </c>
      <c r="M515" s="54">
        <f t="shared" si="154"/>
        <v>0.2</v>
      </c>
      <c r="N515" s="54">
        <f t="shared" si="155"/>
        <v>4</v>
      </c>
      <c r="O515" s="54">
        <f t="shared" si="142"/>
        <v>4</v>
      </c>
      <c r="P515" s="55" t="str">
        <f t="shared" si="143"/>
        <v>516272838255 (3)</v>
      </c>
      <c r="Q515" s="70">
        <f t="shared" si="144"/>
        <v>13580</v>
      </c>
      <c r="R515" s="58">
        <v>0</v>
      </c>
      <c r="S515" s="57">
        <f t="shared" si="138"/>
        <v>5000</v>
      </c>
      <c r="T515" s="58">
        <v>0</v>
      </c>
      <c r="U515" s="58">
        <f>(IF(VLOOKUP(VLOOKUP(AN515,MAPPING!$B$16:$D$21,2,1),MAPPING!$C$16:$E$21,2,0)=7000,0,VLOOKUP(VLOOKUP(AN515,MAPPING!$B$16:$D$21,2,1),MAPPING!$C$16:$E$21,2,0)))</f>
        <v>0</v>
      </c>
      <c r="V515" s="58">
        <f>(K515*VLOOKUP(N515/K515,MAPPING!$B$23:$D$30,3,10))</f>
        <v>0</v>
      </c>
      <c r="W515" s="58">
        <f t="shared" si="145"/>
        <v>0</v>
      </c>
      <c r="X515" s="58">
        <f t="shared" si="146"/>
        <v>18580</v>
      </c>
      <c r="Y515" s="116">
        <f>ROUND(SUM(Q515:W515)/INVOICE!$I$5,2)</f>
        <v>13.33</v>
      </c>
      <c r="AA515" s="38" t="s">
        <v>4744</v>
      </c>
      <c r="AB515" s="38" t="s">
        <v>93</v>
      </c>
      <c r="AC515" s="38" t="s">
        <v>4745</v>
      </c>
      <c r="AD515" s="38" t="s">
        <v>4897</v>
      </c>
      <c r="AE515" s="38" t="s">
        <v>1980</v>
      </c>
      <c r="AF515" s="38" t="s">
        <v>1981</v>
      </c>
      <c r="AG515" s="38" t="s">
        <v>1982</v>
      </c>
      <c r="AH515" s="38" t="s">
        <v>156</v>
      </c>
      <c r="AI515" s="38">
        <v>3</v>
      </c>
      <c r="AJ515" s="38">
        <v>3.99</v>
      </c>
      <c r="AK515" s="38">
        <v>0.2</v>
      </c>
      <c r="AL515" s="38">
        <v>4</v>
      </c>
      <c r="AM515" s="38" t="s">
        <v>65</v>
      </c>
      <c r="AN515" s="38">
        <v>342.15</v>
      </c>
      <c r="AO515" s="38" t="s">
        <v>62</v>
      </c>
      <c r="AP515" s="38" t="s">
        <v>62</v>
      </c>
      <c r="AQ515" s="38" t="s">
        <v>62</v>
      </c>
      <c r="AR515" s="38" t="s">
        <v>62</v>
      </c>
      <c r="AS515" s="38" t="s">
        <v>62</v>
      </c>
      <c r="AT515" s="38" t="s">
        <v>1973</v>
      </c>
      <c r="AU515" s="38" t="s">
        <v>2604</v>
      </c>
      <c r="AV515" s="38" t="s">
        <v>1983</v>
      </c>
      <c r="AW515" s="38" t="s">
        <v>61</v>
      </c>
      <c r="AX515" s="38" t="s">
        <v>63</v>
      </c>
      <c r="AY515" s="39" t="s">
        <v>4898</v>
      </c>
      <c r="AZ515" s="38" t="s">
        <v>4899</v>
      </c>
      <c r="BA515" s="39" t="s">
        <v>4899</v>
      </c>
      <c r="BB515" s="38" t="s">
        <v>196</v>
      </c>
      <c r="BC515" s="38" t="s">
        <v>197</v>
      </c>
      <c r="BD515" s="38" t="s">
        <v>94</v>
      </c>
      <c r="BE515" s="38" t="s">
        <v>1978</v>
      </c>
      <c r="BF515" s="38" t="s">
        <v>64</v>
      </c>
      <c r="BG515" s="38" t="s">
        <v>61</v>
      </c>
      <c r="BH515" s="38" t="s">
        <v>648</v>
      </c>
    </row>
    <row r="516" spans="2:60" x14ac:dyDescent="0.3">
      <c r="B516" s="55">
        <f t="shared" si="139"/>
        <v>512</v>
      </c>
      <c r="C516" s="55" t="str">
        <f t="shared" si="140"/>
        <v>NRT</v>
      </c>
      <c r="D516" s="55" t="str">
        <f t="shared" si="137"/>
        <v>2025-09-17</v>
      </c>
      <c r="E516" s="55" t="str">
        <f t="shared" si="147"/>
        <v>82020038130</v>
      </c>
      <c r="F516" s="55" t="str">
        <f t="shared" si="148"/>
        <v>PJP029494214</v>
      </c>
      <c r="G516" s="53" t="str">
        <f t="shared" si="149"/>
        <v>이태호</v>
      </c>
      <c r="H516" s="53" t="str">
        <f t="shared" si="150"/>
        <v>목록(Manifest)</v>
      </c>
      <c r="I516" s="62">
        <f t="shared" si="151"/>
        <v>88.44</v>
      </c>
      <c r="J516" s="53" t="str">
        <f t="shared" si="141"/>
        <v>BRCH USA_JAVIS</v>
      </c>
      <c r="K516" s="55">
        <f t="shared" si="152"/>
        <v>1</v>
      </c>
      <c r="L516" s="54">
        <f t="shared" si="153"/>
        <v>2.65</v>
      </c>
      <c r="M516" s="54">
        <f t="shared" si="154"/>
        <v>1.3</v>
      </c>
      <c r="N516" s="54">
        <f t="shared" si="155"/>
        <v>2.7</v>
      </c>
      <c r="O516" s="54">
        <f t="shared" si="142"/>
        <v>3</v>
      </c>
      <c r="P516" s="55" t="str">
        <f t="shared" si="143"/>
        <v>516284360605</v>
      </c>
      <c r="Q516" s="70">
        <f t="shared" si="144"/>
        <v>11560</v>
      </c>
      <c r="R516" s="58">
        <v>0</v>
      </c>
      <c r="S516" s="57">
        <f t="shared" si="138"/>
        <v>0</v>
      </c>
      <c r="T516" s="58">
        <v>0</v>
      </c>
      <c r="U516" s="58">
        <f>(IF(VLOOKUP(VLOOKUP(AN516,MAPPING!$B$16:$D$21,2,1),MAPPING!$C$16:$E$21,2,0)=7000,0,VLOOKUP(VLOOKUP(AN516,MAPPING!$B$16:$D$21,2,1),MAPPING!$C$16:$E$21,2,0)))</f>
        <v>0</v>
      </c>
      <c r="V516" s="58">
        <f>(K516*VLOOKUP(N516/K516,MAPPING!$B$23:$D$30,3,10))</f>
        <v>500</v>
      </c>
      <c r="W516" s="58">
        <f t="shared" si="145"/>
        <v>0</v>
      </c>
      <c r="X516" s="58">
        <f t="shared" si="146"/>
        <v>12060</v>
      </c>
      <c r="Y516" s="116">
        <f>ROUND(SUM(Q516:W516)/INVOICE!$I$5,2)</f>
        <v>8.65</v>
      </c>
      <c r="AA516" s="38" t="s">
        <v>4744</v>
      </c>
      <c r="AB516" s="38" t="s">
        <v>93</v>
      </c>
      <c r="AC516" s="38" t="s">
        <v>4745</v>
      </c>
      <c r="AD516" s="38" t="s">
        <v>4900</v>
      </c>
      <c r="AE516" s="38" t="s">
        <v>4901</v>
      </c>
      <c r="AF516" s="38" t="s">
        <v>4902</v>
      </c>
      <c r="AG516" s="38" t="s">
        <v>4903</v>
      </c>
      <c r="AH516" s="38" t="s">
        <v>61</v>
      </c>
      <c r="AI516" s="38">
        <v>1</v>
      </c>
      <c r="AJ516" s="38">
        <v>2.65</v>
      </c>
      <c r="AK516" s="38">
        <v>1.3</v>
      </c>
      <c r="AL516" s="38">
        <v>2.7</v>
      </c>
      <c r="AM516" s="38" t="s">
        <v>204</v>
      </c>
      <c r="AN516" s="38">
        <v>88.44</v>
      </c>
      <c r="AO516" s="38" t="s">
        <v>62</v>
      </c>
      <c r="AP516" s="38" t="s">
        <v>62</v>
      </c>
      <c r="AQ516" s="38" t="s">
        <v>62</v>
      </c>
      <c r="AR516" s="38" t="s">
        <v>62</v>
      </c>
      <c r="AS516" s="38" t="s">
        <v>62</v>
      </c>
      <c r="AT516" s="38" t="s">
        <v>1973</v>
      </c>
      <c r="AU516" s="38" t="s">
        <v>2604</v>
      </c>
      <c r="AV516" s="38" t="s">
        <v>410</v>
      </c>
      <c r="AW516" s="38" t="s">
        <v>61</v>
      </c>
      <c r="AX516" s="38" t="s">
        <v>63</v>
      </c>
      <c r="AY516" s="39" t="s">
        <v>4904</v>
      </c>
      <c r="AZ516" s="38" t="s">
        <v>4905</v>
      </c>
      <c r="BA516" s="39" t="s">
        <v>4905</v>
      </c>
      <c r="BB516" s="38" t="s">
        <v>196</v>
      </c>
      <c r="BC516" s="38" t="s">
        <v>197</v>
      </c>
      <c r="BD516" s="38" t="s">
        <v>94</v>
      </c>
      <c r="BE516" s="38" t="s">
        <v>1978</v>
      </c>
      <c r="BF516" s="38" t="s">
        <v>64</v>
      </c>
      <c r="BG516" s="38" t="s">
        <v>61</v>
      </c>
      <c r="BH516" s="38" t="s">
        <v>648</v>
      </c>
    </row>
    <row r="517" spans="2:60" x14ac:dyDescent="0.3">
      <c r="B517" s="55">
        <f t="shared" si="139"/>
        <v>513</v>
      </c>
      <c r="C517" s="55" t="str">
        <f t="shared" si="140"/>
        <v>NRT</v>
      </c>
      <c r="D517" s="55" t="str">
        <f t="shared" ref="D517:D580" si="156">AA517</f>
        <v>2025-09-17</v>
      </c>
      <c r="E517" s="55" t="str">
        <f t="shared" si="147"/>
        <v>82020038130</v>
      </c>
      <c r="F517" s="55" t="str">
        <f t="shared" si="148"/>
        <v>PJP029496151</v>
      </c>
      <c r="G517" s="53" t="str">
        <f t="shared" si="149"/>
        <v>윤대진</v>
      </c>
      <c r="H517" s="53" t="str">
        <f t="shared" si="150"/>
        <v>목록(Manifest)</v>
      </c>
      <c r="I517" s="62">
        <f t="shared" si="151"/>
        <v>100.5</v>
      </c>
      <c r="J517" s="53" t="str">
        <f t="shared" si="141"/>
        <v>BRCH USA_JAVIS</v>
      </c>
      <c r="K517" s="55">
        <f t="shared" si="152"/>
        <v>1</v>
      </c>
      <c r="L517" s="54">
        <f t="shared" si="153"/>
        <v>2.5</v>
      </c>
      <c r="M517" s="54">
        <f t="shared" si="154"/>
        <v>2.8</v>
      </c>
      <c r="N517" s="54">
        <f t="shared" si="155"/>
        <v>2.8</v>
      </c>
      <c r="O517" s="54">
        <f t="shared" si="142"/>
        <v>2.5</v>
      </c>
      <c r="P517" s="55" t="str">
        <f t="shared" si="143"/>
        <v>516284379973</v>
      </c>
      <c r="Q517" s="70">
        <f t="shared" si="144"/>
        <v>10550</v>
      </c>
      <c r="R517" s="58">
        <v>0</v>
      </c>
      <c r="S517" s="57">
        <f t="shared" ref="S517:S580" si="157">2500*(K517-1)</f>
        <v>0</v>
      </c>
      <c r="T517" s="58">
        <v>0</v>
      </c>
      <c r="U517" s="58">
        <f>(IF(VLOOKUP(VLOOKUP(AN517,MAPPING!$B$16:$D$21,2,1),MAPPING!$C$16:$E$21,2,0)=7000,0,VLOOKUP(VLOOKUP(AN517,MAPPING!$B$16:$D$21,2,1),MAPPING!$C$16:$E$21,2,0)))</f>
        <v>0</v>
      </c>
      <c r="V517" s="58">
        <f>(K517*VLOOKUP(N517/K517,MAPPING!$B$23:$D$30,3,10))</f>
        <v>500</v>
      </c>
      <c r="W517" s="58">
        <f t="shared" si="145"/>
        <v>0</v>
      </c>
      <c r="X517" s="58">
        <f t="shared" si="146"/>
        <v>11050</v>
      </c>
      <c r="Y517" s="116">
        <f>ROUND(SUM(Q517:W517)/INVOICE!$I$5,2)</f>
        <v>7.93</v>
      </c>
      <c r="AA517" s="38" t="s">
        <v>4744</v>
      </c>
      <c r="AB517" s="38" t="s">
        <v>93</v>
      </c>
      <c r="AC517" s="38" t="s">
        <v>4745</v>
      </c>
      <c r="AD517" s="38" t="s">
        <v>4906</v>
      </c>
      <c r="AE517" s="38" t="s">
        <v>3063</v>
      </c>
      <c r="AF517" s="38" t="s">
        <v>3064</v>
      </c>
      <c r="AG517" s="38" t="s">
        <v>2134</v>
      </c>
      <c r="AH517" s="38" t="s">
        <v>61</v>
      </c>
      <c r="AI517" s="38">
        <v>1</v>
      </c>
      <c r="AJ517" s="38">
        <v>2.5</v>
      </c>
      <c r="AK517" s="38">
        <v>2.8</v>
      </c>
      <c r="AL517" s="38">
        <v>2.8</v>
      </c>
      <c r="AM517" s="38" t="s">
        <v>204</v>
      </c>
      <c r="AN517" s="38">
        <v>100.5</v>
      </c>
      <c r="AO517" s="38" t="s">
        <v>62</v>
      </c>
      <c r="AP517" s="38" t="s">
        <v>62</v>
      </c>
      <c r="AQ517" s="38" t="s">
        <v>62</v>
      </c>
      <c r="AR517" s="38" t="s">
        <v>62</v>
      </c>
      <c r="AS517" s="38" t="s">
        <v>62</v>
      </c>
      <c r="AT517" s="38" t="s">
        <v>1973</v>
      </c>
      <c r="AU517" s="38" t="s">
        <v>2604</v>
      </c>
      <c r="AV517" s="38" t="s">
        <v>2002</v>
      </c>
      <c r="AW517" s="38" t="s">
        <v>61</v>
      </c>
      <c r="AX517" s="38" t="s">
        <v>63</v>
      </c>
      <c r="AY517" s="39" t="s">
        <v>4907</v>
      </c>
      <c r="AZ517" s="38" t="s">
        <v>4908</v>
      </c>
      <c r="BA517" s="39" t="s">
        <v>4908</v>
      </c>
      <c r="BB517" s="38" t="s">
        <v>196</v>
      </c>
      <c r="BC517" s="38" t="s">
        <v>197</v>
      </c>
      <c r="BD517" s="38" t="s">
        <v>94</v>
      </c>
      <c r="BE517" s="38" t="s">
        <v>1978</v>
      </c>
      <c r="BF517" s="38" t="s">
        <v>64</v>
      </c>
      <c r="BG517" s="38" t="s">
        <v>61</v>
      </c>
      <c r="BH517" s="38" t="s">
        <v>648</v>
      </c>
    </row>
    <row r="518" spans="2:60" x14ac:dyDescent="0.3">
      <c r="B518" s="55">
        <f t="shared" ref="B518:B581" si="158">B517+1</f>
        <v>514</v>
      </c>
      <c r="C518" s="55" t="str">
        <f t="shared" ref="C518:C581" si="159">AB518</f>
        <v>NRT</v>
      </c>
      <c r="D518" s="55" t="str">
        <f t="shared" si="156"/>
        <v>2025-09-17</v>
      </c>
      <c r="E518" s="55" t="str">
        <f t="shared" si="147"/>
        <v>82020038130</v>
      </c>
      <c r="F518" s="55" t="str">
        <f t="shared" si="148"/>
        <v>PJP029495087</v>
      </c>
      <c r="G518" s="53" t="str">
        <f t="shared" si="149"/>
        <v>오윤서</v>
      </c>
      <c r="H518" s="53" t="str">
        <f t="shared" si="150"/>
        <v>목록(Manifest)</v>
      </c>
      <c r="I518" s="62">
        <f t="shared" si="151"/>
        <v>126.91</v>
      </c>
      <c r="J518" s="53" t="str">
        <f t="shared" ref="J518:J581" si="160">AU518</f>
        <v>BRCH USA_JAVIS</v>
      </c>
      <c r="K518" s="55">
        <f t="shared" si="152"/>
        <v>1</v>
      </c>
      <c r="L518" s="54">
        <f t="shared" si="153"/>
        <v>1.4</v>
      </c>
      <c r="M518" s="54">
        <f t="shared" si="154"/>
        <v>2</v>
      </c>
      <c r="N518" s="54">
        <f t="shared" si="155"/>
        <v>2</v>
      </c>
      <c r="O518" s="54">
        <f t="shared" ref="O518:O581" si="161">CEILING(L518,0.5)</f>
        <v>1.5</v>
      </c>
      <c r="P518" s="55" t="str">
        <f t="shared" ref="P518:P581" si="162">AY518</f>
        <v>516284369333</v>
      </c>
      <c r="Q518" s="70">
        <f t="shared" ref="Q518:Q581" si="163">6510+(O518-0.5)/0.5*1010</f>
        <v>8530</v>
      </c>
      <c r="R518" s="58">
        <v>0</v>
      </c>
      <c r="S518" s="57">
        <f t="shared" si="157"/>
        <v>0</v>
      </c>
      <c r="T518" s="58">
        <v>0</v>
      </c>
      <c r="U518" s="58">
        <f>(IF(VLOOKUP(VLOOKUP(AN518,MAPPING!$B$16:$D$21,2,1),MAPPING!$C$16:$E$21,2,0)=7000,0,VLOOKUP(VLOOKUP(AN518,MAPPING!$B$16:$D$21,2,1),MAPPING!$C$16:$E$21,2,0)))</f>
        <v>0</v>
      </c>
      <c r="V518" s="58">
        <f>(K518*VLOOKUP(N518/K518,MAPPING!$B$23:$D$30,3,10))</f>
        <v>0</v>
      </c>
      <c r="W518" s="58">
        <f t="shared" ref="W518:W581" si="164">IF(_xlfn.CEILING.MATH(N518-30,1)&lt;0,0,_xlfn.CEILING.MATH(N518-30,1))*400</f>
        <v>0</v>
      </c>
      <c r="X518" s="58">
        <f t="shared" ref="X518:X581" si="165">SUM(P518:V518)</f>
        <v>8530</v>
      </c>
      <c r="Y518" s="116">
        <f>ROUND(SUM(Q518:W518)/INVOICE!$I$5,2)</f>
        <v>6.12</v>
      </c>
      <c r="AA518" s="38" t="s">
        <v>4744</v>
      </c>
      <c r="AB518" s="38" t="s">
        <v>93</v>
      </c>
      <c r="AC518" s="38" t="s">
        <v>4745</v>
      </c>
      <c r="AD518" s="38" t="s">
        <v>4909</v>
      </c>
      <c r="AE518" s="38" t="s">
        <v>4910</v>
      </c>
      <c r="AF518" s="38" t="s">
        <v>4911</v>
      </c>
      <c r="AG518" s="38" t="s">
        <v>4912</v>
      </c>
      <c r="AH518" s="38" t="s">
        <v>61</v>
      </c>
      <c r="AI518" s="38">
        <v>1</v>
      </c>
      <c r="AJ518" s="38">
        <v>1.4</v>
      </c>
      <c r="AK518" s="38">
        <v>2</v>
      </c>
      <c r="AL518" s="38">
        <v>2</v>
      </c>
      <c r="AM518" s="38" t="s">
        <v>204</v>
      </c>
      <c r="AN518" s="38">
        <v>126.91</v>
      </c>
      <c r="AO518" s="38" t="s">
        <v>62</v>
      </c>
      <c r="AP518" s="38" t="s">
        <v>62</v>
      </c>
      <c r="AQ518" s="38" t="s">
        <v>62</v>
      </c>
      <c r="AR518" s="38" t="s">
        <v>62</v>
      </c>
      <c r="AS518" s="38" t="s">
        <v>62</v>
      </c>
      <c r="AT518" s="38" t="s">
        <v>1973</v>
      </c>
      <c r="AU518" s="38" t="s">
        <v>2604</v>
      </c>
      <c r="AV518" s="38" t="s">
        <v>4913</v>
      </c>
      <c r="AW518" s="38" t="s">
        <v>61</v>
      </c>
      <c r="AX518" s="38" t="s">
        <v>63</v>
      </c>
      <c r="AY518" s="39" t="s">
        <v>4914</v>
      </c>
      <c r="AZ518" s="38" t="s">
        <v>4915</v>
      </c>
      <c r="BA518" s="39" t="s">
        <v>4915</v>
      </c>
      <c r="BB518" s="38" t="s">
        <v>196</v>
      </c>
      <c r="BC518" s="38" t="s">
        <v>197</v>
      </c>
      <c r="BD518" s="38" t="s">
        <v>94</v>
      </c>
      <c r="BE518" s="38" t="s">
        <v>1978</v>
      </c>
      <c r="BF518" s="38" t="s">
        <v>64</v>
      </c>
      <c r="BG518" s="38" t="s">
        <v>61</v>
      </c>
      <c r="BH518" s="38" t="s">
        <v>648</v>
      </c>
    </row>
    <row r="519" spans="2:60" x14ac:dyDescent="0.3">
      <c r="B519" s="55">
        <f t="shared" si="158"/>
        <v>515</v>
      </c>
      <c r="C519" s="55" t="str">
        <f t="shared" si="159"/>
        <v>NRT</v>
      </c>
      <c r="D519" s="55" t="str">
        <f t="shared" si="156"/>
        <v>2025-09-17</v>
      </c>
      <c r="E519" s="55" t="str">
        <f t="shared" si="147"/>
        <v>82020038130</v>
      </c>
      <c r="F519" s="55" t="str">
        <f t="shared" si="148"/>
        <v>PJP029496219</v>
      </c>
      <c r="G519" s="53" t="str">
        <f t="shared" si="149"/>
        <v>나현주</v>
      </c>
      <c r="H519" s="53" t="str">
        <f t="shared" si="150"/>
        <v>목록(Manifest)</v>
      </c>
      <c r="I519" s="62">
        <f t="shared" si="151"/>
        <v>133.68</v>
      </c>
      <c r="J519" s="53" t="str">
        <f t="shared" si="160"/>
        <v>BRCH USA_JAVIS</v>
      </c>
      <c r="K519" s="55">
        <f t="shared" si="152"/>
        <v>1</v>
      </c>
      <c r="L519" s="54">
        <f t="shared" si="153"/>
        <v>1</v>
      </c>
      <c r="M519" s="54">
        <f t="shared" si="154"/>
        <v>2.8</v>
      </c>
      <c r="N519" s="54">
        <f t="shared" si="155"/>
        <v>2.8</v>
      </c>
      <c r="O519" s="54">
        <f t="shared" si="161"/>
        <v>1</v>
      </c>
      <c r="P519" s="55" t="str">
        <f t="shared" si="162"/>
        <v>516284380651</v>
      </c>
      <c r="Q519" s="70">
        <f t="shared" si="163"/>
        <v>7520</v>
      </c>
      <c r="R519" s="58">
        <v>0</v>
      </c>
      <c r="S519" s="57">
        <f t="shared" si="157"/>
        <v>0</v>
      </c>
      <c r="T519" s="58">
        <v>0</v>
      </c>
      <c r="U519" s="58">
        <f>(IF(VLOOKUP(VLOOKUP(AN519,MAPPING!$B$16:$D$21,2,1),MAPPING!$C$16:$E$21,2,0)=7000,0,VLOOKUP(VLOOKUP(AN519,MAPPING!$B$16:$D$21,2,1),MAPPING!$C$16:$E$21,2,0)))</f>
        <v>0</v>
      </c>
      <c r="V519" s="58">
        <f>(K519*VLOOKUP(N519/K519,MAPPING!$B$23:$D$30,3,10))</f>
        <v>500</v>
      </c>
      <c r="W519" s="58">
        <f t="shared" si="164"/>
        <v>0</v>
      </c>
      <c r="X519" s="58">
        <f t="shared" si="165"/>
        <v>8020</v>
      </c>
      <c r="Y519" s="116">
        <f>ROUND(SUM(Q519:W519)/INVOICE!$I$5,2)</f>
        <v>5.75</v>
      </c>
      <c r="AA519" s="38" t="s">
        <v>4744</v>
      </c>
      <c r="AB519" s="38" t="s">
        <v>93</v>
      </c>
      <c r="AC519" s="38" t="s">
        <v>4745</v>
      </c>
      <c r="AD519" s="38" t="s">
        <v>4916</v>
      </c>
      <c r="AE519" s="38" t="s">
        <v>2277</v>
      </c>
      <c r="AF519" s="38" t="s">
        <v>2278</v>
      </c>
      <c r="AG519" s="38" t="s">
        <v>2279</v>
      </c>
      <c r="AH519" s="38" t="s">
        <v>61</v>
      </c>
      <c r="AI519" s="38">
        <v>1</v>
      </c>
      <c r="AJ519" s="38">
        <v>1</v>
      </c>
      <c r="AK519" s="38">
        <v>2.8</v>
      </c>
      <c r="AL519" s="38">
        <v>2.8</v>
      </c>
      <c r="AM519" s="38" t="s">
        <v>204</v>
      </c>
      <c r="AN519" s="38">
        <v>133.68</v>
      </c>
      <c r="AO519" s="38" t="s">
        <v>62</v>
      </c>
      <c r="AP519" s="38" t="s">
        <v>62</v>
      </c>
      <c r="AQ519" s="38" t="s">
        <v>62</v>
      </c>
      <c r="AR519" s="38" t="s">
        <v>62</v>
      </c>
      <c r="AS519" s="38" t="s">
        <v>62</v>
      </c>
      <c r="AT519" s="38" t="s">
        <v>1973</v>
      </c>
      <c r="AU519" s="38" t="s">
        <v>2604</v>
      </c>
      <c r="AV519" s="38" t="s">
        <v>2002</v>
      </c>
      <c r="AW519" s="38" t="s">
        <v>61</v>
      </c>
      <c r="AX519" s="38" t="s">
        <v>63</v>
      </c>
      <c r="AY519" s="39" t="s">
        <v>4917</v>
      </c>
      <c r="AZ519" s="38" t="s">
        <v>4918</v>
      </c>
      <c r="BA519" s="39" t="s">
        <v>4918</v>
      </c>
      <c r="BB519" s="38" t="s">
        <v>196</v>
      </c>
      <c r="BC519" s="38" t="s">
        <v>197</v>
      </c>
      <c r="BD519" s="38" t="s">
        <v>94</v>
      </c>
      <c r="BE519" s="38" t="s">
        <v>1978</v>
      </c>
      <c r="BF519" s="38" t="s">
        <v>64</v>
      </c>
      <c r="BG519" s="38" t="s">
        <v>61</v>
      </c>
      <c r="BH519" s="38" t="s">
        <v>648</v>
      </c>
    </row>
    <row r="520" spans="2:60" x14ac:dyDescent="0.3">
      <c r="B520" s="55">
        <f t="shared" si="158"/>
        <v>516</v>
      </c>
      <c r="C520" s="55" t="str">
        <f t="shared" si="159"/>
        <v>NRT</v>
      </c>
      <c r="D520" s="55" t="str">
        <f t="shared" si="156"/>
        <v>2025-09-17</v>
      </c>
      <c r="E520" s="55" t="str">
        <f t="shared" si="147"/>
        <v>82020038130</v>
      </c>
      <c r="F520" s="55" t="str">
        <f t="shared" si="148"/>
        <v>PJP029496104</v>
      </c>
      <c r="G520" s="53" t="str">
        <f t="shared" si="149"/>
        <v>유승훈</v>
      </c>
      <c r="H520" s="53" t="str">
        <f t="shared" si="150"/>
        <v>목록(Manifest)</v>
      </c>
      <c r="I520" s="62">
        <f t="shared" si="151"/>
        <v>100.5</v>
      </c>
      <c r="J520" s="53" t="str">
        <f t="shared" si="160"/>
        <v>BRCH USA_JAVIS</v>
      </c>
      <c r="K520" s="55">
        <f t="shared" si="152"/>
        <v>1</v>
      </c>
      <c r="L520" s="54">
        <f t="shared" si="153"/>
        <v>2.4500000000000002</v>
      </c>
      <c r="M520" s="54">
        <f t="shared" si="154"/>
        <v>1.7</v>
      </c>
      <c r="N520" s="54">
        <f t="shared" si="155"/>
        <v>2.5</v>
      </c>
      <c r="O520" s="54">
        <f t="shared" si="161"/>
        <v>2.5</v>
      </c>
      <c r="P520" s="55" t="str">
        <f t="shared" si="162"/>
        <v>516284379505</v>
      </c>
      <c r="Q520" s="70">
        <f t="shared" si="163"/>
        <v>10550</v>
      </c>
      <c r="R520" s="58">
        <v>0</v>
      </c>
      <c r="S520" s="57">
        <f t="shared" si="157"/>
        <v>0</v>
      </c>
      <c r="T520" s="58">
        <v>0</v>
      </c>
      <c r="U520" s="58">
        <f>(IF(VLOOKUP(VLOOKUP(AN520,MAPPING!$B$16:$D$21,2,1),MAPPING!$C$16:$E$21,2,0)=7000,0,VLOOKUP(VLOOKUP(AN520,MAPPING!$B$16:$D$21,2,1),MAPPING!$C$16:$E$21,2,0)))</f>
        <v>0</v>
      </c>
      <c r="V520" s="58">
        <f>(K520*VLOOKUP(N520/K520,MAPPING!$B$23:$D$30,3,10))</f>
        <v>500</v>
      </c>
      <c r="W520" s="58">
        <f t="shared" si="164"/>
        <v>0</v>
      </c>
      <c r="X520" s="58">
        <f t="shared" si="165"/>
        <v>11050</v>
      </c>
      <c r="Y520" s="116">
        <f>ROUND(SUM(Q520:W520)/INVOICE!$I$5,2)</f>
        <v>7.93</v>
      </c>
      <c r="AA520" s="38" t="s">
        <v>4744</v>
      </c>
      <c r="AB520" s="38" t="s">
        <v>93</v>
      </c>
      <c r="AC520" s="38" t="s">
        <v>4745</v>
      </c>
      <c r="AD520" s="38" t="s">
        <v>4919</v>
      </c>
      <c r="AE520" s="38" t="s">
        <v>359</v>
      </c>
      <c r="AF520" s="38" t="s">
        <v>4920</v>
      </c>
      <c r="AG520" s="38" t="s">
        <v>4469</v>
      </c>
      <c r="AH520" s="38" t="s">
        <v>61</v>
      </c>
      <c r="AI520" s="38">
        <v>1</v>
      </c>
      <c r="AJ520" s="38">
        <v>2.4500000000000002</v>
      </c>
      <c r="AK520" s="38">
        <v>1.7</v>
      </c>
      <c r="AL520" s="38">
        <v>2.5</v>
      </c>
      <c r="AM520" s="38" t="s">
        <v>204</v>
      </c>
      <c r="AN520" s="38">
        <v>100.5</v>
      </c>
      <c r="AO520" s="38" t="s">
        <v>62</v>
      </c>
      <c r="AP520" s="38" t="s">
        <v>62</v>
      </c>
      <c r="AQ520" s="38" t="s">
        <v>62</v>
      </c>
      <c r="AR520" s="38" t="s">
        <v>62</v>
      </c>
      <c r="AS520" s="38" t="s">
        <v>62</v>
      </c>
      <c r="AT520" s="38" t="s">
        <v>1973</v>
      </c>
      <c r="AU520" s="38" t="s">
        <v>2604</v>
      </c>
      <c r="AV520" s="38" t="s">
        <v>2002</v>
      </c>
      <c r="AW520" s="38" t="s">
        <v>61</v>
      </c>
      <c r="AX520" s="38" t="s">
        <v>63</v>
      </c>
      <c r="AY520" s="39" t="s">
        <v>4921</v>
      </c>
      <c r="AZ520" s="38" t="s">
        <v>4922</v>
      </c>
      <c r="BA520" s="39" t="s">
        <v>4922</v>
      </c>
      <c r="BB520" s="38" t="s">
        <v>196</v>
      </c>
      <c r="BC520" s="38" t="s">
        <v>197</v>
      </c>
      <c r="BD520" s="38" t="s">
        <v>94</v>
      </c>
      <c r="BE520" s="38" t="s">
        <v>1978</v>
      </c>
      <c r="BF520" s="38" t="s">
        <v>64</v>
      </c>
      <c r="BG520" s="38" t="s">
        <v>61</v>
      </c>
      <c r="BH520" s="38" t="s">
        <v>648</v>
      </c>
    </row>
    <row r="521" spans="2:60" x14ac:dyDescent="0.3">
      <c r="B521" s="55">
        <f t="shared" si="158"/>
        <v>517</v>
      </c>
      <c r="C521" s="55" t="str">
        <f t="shared" si="159"/>
        <v>NRT</v>
      </c>
      <c r="D521" s="55" t="str">
        <f t="shared" si="156"/>
        <v>2025-09-17</v>
      </c>
      <c r="E521" s="55" t="str">
        <f t="shared" si="147"/>
        <v>82020038130</v>
      </c>
      <c r="F521" s="55" t="str">
        <f t="shared" si="148"/>
        <v>PJP029496226</v>
      </c>
      <c r="G521" s="53" t="str">
        <f t="shared" si="149"/>
        <v>염혜선</v>
      </c>
      <c r="H521" s="53" t="str">
        <f t="shared" si="150"/>
        <v>목록(Manifest)</v>
      </c>
      <c r="I521" s="62">
        <f t="shared" si="151"/>
        <v>132.65</v>
      </c>
      <c r="J521" s="53" t="str">
        <f t="shared" si="160"/>
        <v>BRCH USA_JAVIS</v>
      </c>
      <c r="K521" s="55">
        <f t="shared" si="152"/>
        <v>1</v>
      </c>
      <c r="L521" s="54">
        <f t="shared" si="153"/>
        <v>2.4</v>
      </c>
      <c r="M521" s="54">
        <f t="shared" si="154"/>
        <v>5.5</v>
      </c>
      <c r="N521" s="54">
        <f t="shared" si="155"/>
        <v>5.5</v>
      </c>
      <c r="O521" s="54">
        <f t="shared" si="161"/>
        <v>2.5</v>
      </c>
      <c r="P521" s="55" t="str">
        <f t="shared" si="162"/>
        <v>516284380721</v>
      </c>
      <c r="Q521" s="70">
        <f t="shared" si="163"/>
        <v>10550</v>
      </c>
      <c r="R521" s="58">
        <v>0</v>
      </c>
      <c r="S521" s="57">
        <f t="shared" si="157"/>
        <v>0</v>
      </c>
      <c r="T521" s="58">
        <v>0</v>
      </c>
      <c r="U521" s="58">
        <f>(IF(VLOOKUP(VLOOKUP(AN521,MAPPING!$B$16:$D$21,2,1),MAPPING!$C$16:$E$21,2,0)=7000,0,VLOOKUP(VLOOKUP(AN521,MAPPING!$B$16:$D$21,2,1),MAPPING!$C$16:$E$21,2,0)))</f>
        <v>0</v>
      </c>
      <c r="V521" s="58">
        <f>(K521*VLOOKUP(N521/K521,MAPPING!$B$23:$D$30,3,10))</f>
        <v>1000</v>
      </c>
      <c r="W521" s="58">
        <f t="shared" si="164"/>
        <v>0</v>
      </c>
      <c r="X521" s="58">
        <f t="shared" si="165"/>
        <v>11550</v>
      </c>
      <c r="Y521" s="116">
        <f>ROUND(SUM(Q521:W521)/INVOICE!$I$5,2)</f>
        <v>8.2899999999999991</v>
      </c>
      <c r="AA521" s="38" t="s">
        <v>4744</v>
      </c>
      <c r="AB521" s="38" t="s">
        <v>93</v>
      </c>
      <c r="AC521" s="38" t="s">
        <v>4745</v>
      </c>
      <c r="AD521" s="38" t="s">
        <v>4923</v>
      </c>
      <c r="AE521" s="38" t="s">
        <v>3400</v>
      </c>
      <c r="AF521" s="38" t="s">
        <v>3401</v>
      </c>
      <c r="AG521" s="38" t="s">
        <v>3177</v>
      </c>
      <c r="AH521" s="38" t="s">
        <v>61</v>
      </c>
      <c r="AI521" s="38">
        <v>1</v>
      </c>
      <c r="AJ521" s="38">
        <v>2.4</v>
      </c>
      <c r="AK521" s="38">
        <v>5.5</v>
      </c>
      <c r="AL521" s="38">
        <v>5.5</v>
      </c>
      <c r="AM521" s="38" t="s">
        <v>204</v>
      </c>
      <c r="AN521" s="38">
        <v>132.65</v>
      </c>
      <c r="AO521" s="38" t="s">
        <v>62</v>
      </c>
      <c r="AP521" s="38" t="s">
        <v>62</v>
      </c>
      <c r="AQ521" s="38" t="s">
        <v>62</v>
      </c>
      <c r="AR521" s="38" t="s">
        <v>62</v>
      </c>
      <c r="AS521" s="38" t="s">
        <v>62</v>
      </c>
      <c r="AT521" s="38" t="s">
        <v>1973</v>
      </c>
      <c r="AU521" s="38" t="s">
        <v>2604</v>
      </c>
      <c r="AV521" s="38" t="s">
        <v>2180</v>
      </c>
      <c r="AW521" s="38" t="s">
        <v>61</v>
      </c>
      <c r="AX521" s="38" t="s">
        <v>63</v>
      </c>
      <c r="AY521" s="39" t="s">
        <v>4924</v>
      </c>
      <c r="AZ521" s="38" t="s">
        <v>4925</v>
      </c>
      <c r="BA521" s="39" t="s">
        <v>4925</v>
      </c>
      <c r="BB521" s="38" t="s">
        <v>196</v>
      </c>
      <c r="BC521" s="38" t="s">
        <v>197</v>
      </c>
      <c r="BD521" s="38" t="s">
        <v>94</v>
      </c>
      <c r="BE521" s="38" t="s">
        <v>1978</v>
      </c>
      <c r="BF521" s="38" t="s">
        <v>64</v>
      </c>
      <c r="BG521" s="38" t="s">
        <v>61</v>
      </c>
      <c r="BH521" s="38" t="s">
        <v>648</v>
      </c>
    </row>
    <row r="522" spans="2:60" x14ac:dyDescent="0.3">
      <c r="B522" s="55">
        <f t="shared" si="158"/>
        <v>518</v>
      </c>
      <c r="C522" s="55" t="str">
        <f t="shared" si="159"/>
        <v>NRT</v>
      </c>
      <c r="D522" s="55" t="str">
        <f t="shared" si="156"/>
        <v>2025-09-17</v>
      </c>
      <c r="E522" s="55" t="str">
        <f t="shared" si="147"/>
        <v>82020038130</v>
      </c>
      <c r="F522" s="55" t="str">
        <f t="shared" si="148"/>
        <v>PJP029496453</v>
      </c>
      <c r="G522" s="53" t="str">
        <f t="shared" si="149"/>
        <v>박수진</v>
      </c>
      <c r="H522" s="53" t="str">
        <f t="shared" si="150"/>
        <v>목록(Manifest)</v>
      </c>
      <c r="I522" s="62">
        <f t="shared" si="151"/>
        <v>127.5</v>
      </c>
      <c r="J522" s="53" t="str">
        <f t="shared" si="160"/>
        <v>BRCH USA_JAVIS</v>
      </c>
      <c r="K522" s="55">
        <f t="shared" si="152"/>
        <v>1</v>
      </c>
      <c r="L522" s="54">
        <f t="shared" si="153"/>
        <v>2.25</v>
      </c>
      <c r="M522" s="54">
        <f t="shared" si="154"/>
        <v>2.9</v>
      </c>
      <c r="N522" s="54">
        <f t="shared" si="155"/>
        <v>2.9</v>
      </c>
      <c r="O522" s="54">
        <f t="shared" si="161"/>
        <v>2.5</v>
      </c>
      <c r="P522" s="55" t="str">
        <f t="shared" si="162"/>
        <v>516284382994</v>
      </c>
      <c r="Q522" s="70">
        <f t="shared" si="163"/>
        <v>10550</v>
      </c>
      <c r="R522" s="58">
        <v>0</v>
      </c>
      <c r="S522" s="57">
        <f t="shared" si="157"/>
        <v>0</v>
      </c>
      <c r="T522" s="58">
        <v>0</v>
      </c>
      <c r="U522" s="58">
        <f>(IF(VLOOKUP(VLOOKUP(AN522,MAPPING!$B$16:$D$21,2,1),MAPPING!$C$16:$E$21,2,0)=7000,0,VLOOKUP(VLOOKUP(AN522,MAPPING!$B$16:$D$21,2,1),MAPPING!$C$16:$E$21,2,0)))</f>
        <v>0</v>
      </c>
      <c r="V522" s="58">
        <f>(K522*VLOOKUP(N522/K522,MAPPING!$B$23:$D$30,3,10))</f>
        <v>500</v>
      </c>
      <c r="W522" s="58">
        <f t="shared" si="164"/>
        <v>0</v>
      </c>
      <c r="X522" s="58">
        <f t="shared" si="165"/>
        <v>11050</v>
      </c>
      <c r="Y522" s="116">
        <f>ROUND(SUM(Q522:W522)/INVOICE!$I$5,2)</f>
        <v>7.93</v>
      </c>
      <c r="AA522" s="38" t="s">
        <v>4744</v>
      </c>
      <c r="AB522" s="38" t="s">
        <v>93</v>
      </c>
      <c r="AC522" s="38" t="s">
        <v>4745</v>
      </c>
      <c r="AD522" s="38" t="s">
        <v>4926</v>
      </c>
      <c r="AE522" s="38" t="s">
        <v>950</v>
      </c>
      <c r="AF522" s="38" t="s">
        <v>4927</v>
      </c>
      <c r="AG522" s="38" t="s">
        <v>4928</v>
      </c>
      <c r="AH522" s="38" t="s">
        <v>61</v>
      </c>
      <c r="AI522" s="38">
        <v>1</v>
      </c>
      <c r="AJ522" s="38">
        <v>2.25</v>
      </c>
      <c r="AK522" s="38">
        <v>2.9</v>
      </c>
      <c r="AL522" s="38">
        <v>2.9</v>
      </c>
      <c r="AM522" s="38" t="s">
        <v>204</v>
      </c>
      <c r="AN522" s="38">
        <v>127.5</v>
      </c>
      <c r="AO522" s="38" t="s">
        <v>62</v>
      </c>
      <c r="AP522" s="38" t="s">
        <v>62</v>
      </c>
      <c r="AQ522" s="38" t="s">
        <v>62</v>
      </c>
      <c r="AR522" s="38" t="s">
        <v>62</v>
      </c>
      <c r="AS522" s="38" t="s">
        <v>62</v>
      </c>
      <c r="AT522" s="38" t="s">
        <v>1973</v>
      </c>
      <c r="AU522" s="38" t="s">
        <v>2604</v>
      </c>
      <c r="AV522" s="38" t="s">
        <v>4929</v>
      </c>
      <c r="AW522" s="38" t="s">
        <v>61</v>
      </c>
      <c r="AX522" s="38" t="s">
        <v>63</v>
      </c>
      <c r="AY522" s="39" t="s">
        <v>4930</v>
      </c>
      <c r="AZ522" s="38" t="s">
        <v>4931</v>
      </c>
      <c r="BA522" s="39" t="s">
        <v>4931</v>
      </c>
      <c r="BB522" s="38" t="s">
        <v>196</v>
      </c>
      <c r="BC522" s="38" t="s">
        <v>197</v>
      </c>
      <c r="BD522" s="38" t="s">
        <v>94</v>
      </c>
      <c r="BE522" s="38" t="s">
        <v>1978</v>
      </c>
      <c r="BF522" s="38" t="s">
        <v>64</v>
      </c>
      <c r="BG522" s="38" t="s">
        <v>61</v>
      </c>
      <c r="BH522" s="38" t="s">
        <v>648</v>
      </c>
    </row>
    <row r="523" spans="2:60" x14ac:dyDescent="0.3">
      <c r="B523" s="55">
        <f t="shared" si="158"/>
        <v>519</v>
      </c>
      <c r="C523" s="55" t="str">
        <f t="shared" si="159"/>
        <v>NRT</v>
      </c>
      <c r="D523" s="55" t="str">
        <f t="shared" si="156"/>
        <v>2025-09-17</v>
      </c>
      <c r="E523" s="55" t="str">
        <f t="shared" si="147"/>
        <v>82020038130</v>
      </c>
      <c r="F523" s="55" t="str">
        <f t="shared" si="148"/>
        <v>PJP029496057</v>
      </c>
      <c r="G523" s="53" t="str">
        <f t="shared" si="149"/>
        <v>김미영</v>
      </c>
      <c r="H523" s="53" t="str">
        <f t="shared" si="150"/>
        <v>목록(Manifest)</v>
      </c>
      <c r="I523" s="62">
        <f t="shared" si="151"/>
        <v>26.73</v>
      </c>
      <c r="J523" s="53" t="str">
        <f t="shared" si="160"/>
        <v>BRCH USA_JAVIS</v>
      </c>
      <c r="K523" s="55">
        <f t="shared" si="152"/>
        <v>1</v>
      </c>
      <c r="L523" s="54">
        <f t="shared" si="153"/>
        <v>0.7</v>
      </c>
      <c r="M523" s="54">
        <f t="shared" si="154"/>
        <v>2.2000000000000002</v>
      </c>
      <c r="N523" s="54">
        <f t="shared" si="155"/>
        <v>2.2000000000000002</v>
      </c>
      <c r="O523" s="54">
        <f t="shared" si="161"/>
        <v>1</v>
      </c>
      <c r="P523" s="55" t="str">
        <f t="shared" si="162"/>
        <v>516284379030</v>
      </c>
      <c r="Q523" s="70">
        <f t="shared" si="163"/>
        <v>7520</v>
      </c>
      <c r="R523" s="58">
        <v>0</v>
      </c>
      <c r="S523" s="57">
        <f t="shared" si="157"/>
        <v>0</v>
      </c>
      <c r="T523" s="58">
        <v>0</v>
      </c>
      <c r="U523" s="58">
        <f>(IF(VLOOKUP(VLOOKUP(AN523,MAPPING!$B$16:$D$21,2,1),MAPPING!$C$16:$E$21,2,0)=7000,0,VLOOKUP(VLOOKUP(AN523,MAPPING!$B$16:$D$21,2,1),MAPPING!$C$16:$E$21,2,0)))</f>
        <v>0</v>
      </c>
      <c r="V523" s="58">
        <f>(K523*VLOOKUP(N523/K523,MAPPING!$B$23:$D$30,3,10))</f>
        <v>500</v>
      </c>
      <c r="W523" s="58">
        <f t="shared" si="164"/>
        <v>0</v>
      </c>
      <c r="X523" s="58">
        <f t="shared" si="165"/>
        <v>8020</v>
      </c>
      <c r="Y523" s="116">
        <f>ROUND(SUM(Q523:W523)/INVOICE!$I$5,2)</f>
        <v>5.75</v>
      </c>
      <c r="AA523" s="38" t="s">
        <v>4744</v>
      </c>
      <c r="AB523" s="38" t="s">
        <v>93</v>
      </c>
      <c r="AC523" s="38" t="s">
        <v>4745</v>
      </c>
      <c r="AD523" s="38" t="s">
        <v>4932</v>
      </c>
      <c r="AE523" s="38" t="s">
        <v>259</v>
      </c>
      <c r="AF523" s="38" t="s">
        <v>4933</v>
      </c>
      <c r="AG523" s="38" t="s">
        <v>485</v>
      </c>
      <c r="AH523" s="38" t="s">
        <v>61</v>
      </c>
      <c r="AI523" s="38">
        <v>1</v>
      </c>
      <c r="AJ523" s="38">
        <v>0.7</v>
      </c>
      <c r="AK523" s="38">
        <v>2.2000000000000002</v>
      </c>
      <c r="AL523" s="38">
        <v>2.2000000000000002</v>
      </c>
      <c r="AM523" s="38" t="s">
        <v>204</v>
      </c>
      <c r="AN523" s="38">
        <v>26.73</v>
      </c>
      <c r="AO523" s="38" t="s">
        <v>62</v>
      </c>
      <c r="AP523" s="38" t="s">
        <v>62</v>
      </c>
      <c r="AQ523" s="38" t="s">
        <v>62</v>
      </c>
      <c r="AR523" s="38" t="s">
        <v>62</v>
      </c>
      <c r="AS523" s="38" t="s">
        <v>62</v>
      </c>
      <c r="AT523" s="38" t="s">
        <v>1973</v>
      </c>
      <c r="AU523" s="38" t="s">
        <v>2604</v>
      </c>
      <c r="AV523" s="38" t="s">
        <v>2261</v>
      </c>
      <c r="AW523" s="38" t="s">
        <v>61</v>
      </c>
      <c r="AX523" s="38" t="s">
        <v>63</v>
      </c>
      <c r="AY523" s="39" t="s">
        <v>4934</v>
      </c>
      <c r="AZ523" s="38" t="s">
        <v>4935</v>
      </c>
      <c r="BA523" s="39" t="s">
        <v>4935</v>
      </c>
      <c r="BB523" s="38" t="s">
        <v>196</v>
      </c>
      <c r="BC523" s="38" t="s">
        <v>197</v>
      </c>
      <c r="BD523" s="38" t="s">
        <v>94</v>
      </c>
      <c r="BE523" s="38" t="s">
        <v>1978</v>
      </c>
      <c r="BF523" s="38" t="s">
        <v>64</v>
      </c>
      <c r="BG523" s="38" t="s">
        <v>61</v>
      </c>
      <c r="BH523" s="38" t="s">
        <v>648</v>
      </c>
    </row>
    <row r="524" spans="2:60" x14ac:dyDescent="0.3">
      <c r="B524" s="55">
        <f t="shared" si="158"/>
        <v>520</v>
      </c>
      <c r="C524" s="55" t="str">
        <f t="shared" si="159"/>
        <v>NRT</v>
      </c>
      <c r="D524" s="55" t="str">
        <f t="shared" si="156"/>
        <v>2025-09-17</v>
      </c>
      <c r="E524" s="55" t="str">
        <f t="shared" si="147"/>
        <v>82020038130</v>
      </c>
      <c r="F524" s="55" t="str">
        <f t="shared" si="148"/>
        <v>PJP029493899</v>
      </c>
      <c r="G524" s="53" t="str">
        <f t="shared" si="149"/>
        <v>유정현</v>
      </c>
      <c r="H524" s="53" t="str">
        <f t="shared" si="150"/>
        <v>목록(Manifest)</v>
      </c>
      <c r="I524" s="62">
        <f t="shared" si="151"/>
        <v>72.22</v>
      </c>
      <c r="J524" s="53" t="str">
        <f t="shared" si="160"/>
        <v>BRCH USA_JAVIS</v>
      </c>
      <c r="K524" s="55">
        <f t="shared" si="152"/>
        <v>1</v>
      </c>
      <c r="L524" s="54">
        <f t="shared" si="153"/>
        <v>2.9</v>
      </c>
      <c r="M524" s="54">
        <f t="shared" si="154"/>
        <v>1.7</v>
      </c>
      <c r="N524" s="54">
        <f t="shared" si="155"/>
        <v>2.9</v>
      </c>
      <c r="O524" s="54">
        <f t="shared" si="161"/>
        <v>3</v>
      </c>
      <c r="P524" s="55" t="str">
        <f t="shared" si="162"/>
        <v>516284357455</v>
      </c>
      <c r="Q524" s="70">
        <f t="shared" si="163"/>
        <v>11560</v>
      </c>
      <c r="R524" s="58">
        <v>0</v>
      </c>
      <c r="S524" s="57">
        <f t="shared" si="157"/>
        <v>0</v>
      </c>
      <c r="T524" s="58">
        <v>0</v>
      </c>
      <c r="U524" s="58">
        <f>(IF(VLOOKUP(VLOOKUP(AN524,MAPPING!$B$16:$D$21,2,1),MAPPING!$C$16:$E$21,2,0)=7000,0,VLOOKUP(VLOOKUP(AN524,MAPPING!$B$16:$D$21,2,1),MAPPING!$C$16:$E$21,2,0)))</f>
        <v>0</v>
      </c>
      <c r="V524" s="58">
        <f>(K524*VLOOKUP(N524/K524,MAPPING!$B$23:$D$30,3,10))</f>
        <v>500</v>
      </c>
      <c r="W524" s="58">
        <f t="shared" si="164"/>
        <v>0</v>
      </c>
      <c r="X524" s="58">
        <f t="shared" si="165"/>
        <v>12060</v>
      </c>
      <c r="Y524" s="116">
        <f>ROUND(SUM(Q524:W524)/INVOICE!$I$5,2)</f>
        <v>8.65</v>
      </c>
      <c r="AA524" s="38" t="s">
        <v>4744</v>
      </c>
      <c r="AB524" s="38" t="s">
        <v>93</v>
      </c>
      <c r="AC524" s="38" t="s">
        <v>4745</v>
      </c>
      <c r="AD524" s="38" t="s">
        <v>4936</v>
      </c>
      <c r="AE524" s="38" t="s">
        <v>4937</v>
      </c>
      <c r="AF524" s="38" t="s">
        <v>4938</v>
      </c>
      <c r="AG524" s="38" t="s">
        <v>438</v>
      </c>
      <c r="AH524" s="38" t="s">
        <v>61</v>
      </c>
      <c r="AI524" s="38">
        <v>1</v>
      </c>
      <c r="AJ524" s="38">
        <v>2.9</v>
      </c>
      <c r="AK524" s="38">
        <v>1.7</v>
      </c>
      <c r="AL524" s="38">
        <v>2.9</v>
      </c>
      <c r="AM524" s="38" t="s">
        <v>204</v>
      </c>
      <c r="AN524" s="38">
        <v>72.22</v>
      </c>
      <c r="AO524" s="38" t="s">
        <v>62</v>
      </c>
      <c r="AP524" s="38" t="s">
        <v>62</v>
      </c>
      <c r="AQ524" s="38" t="s">
        <v>62</v>
      </c>
      <c r="AR524" s="38" t="s">
        <v>62</v>
      </c>
      <c r="AS524" s="38" t="s">
        <v>62</v>
      </c>
      <c r="AT524" s="38" t="s">
        <v>1973</v>
      </c>
      <c r="AU524" s="38" t="s">
        <v>2604</v>
      </c>
      <c r="AV524" s="38" t="s">
        <v>410</v>
      </c>
      <c r="AW524" s="38" t="s">
        <v>61</v>
      </c>
      <c r="AX524" s="38" t="s">
        <v>63</v>
      </c>
      <c r="AY524" s="39" t="s">
        <v>4939</v>
      </c>
      <c r="AZ524" s="38" t="s">
        <v>4940</v>
      </c>
      <c r="BA524" s="39" t="s">
        <v>4940</v>
      </c>
      <c r="BB524" s="38" t="s">
        <v>196</v>
      </c>
      <c r="BC524" s="38" t="s">
        <v>197</v>
      </c>
      <c r="BD524" s="38" t="s">
        <v>94</v>
      </c>
      <c r="BE524" s="38" t="s">
        <v>1978</v>
      </c>
      <c r="BF524" s="38" t="s">
        <v>64</v>
      </c>
      <c r="BG524" s="38" t="s">
        <v>61</v>
      </c>
      <c r="BH524" s="38" t="s">
        <v>648</v>
      </c>
    </row>
    <row r="525" spans="2:60" x14ac:dyDescent="0.3">
      <c r="B525" s="55">
        <f t="shared" si="158"/>
        <v>521</v>
      </c>
      <c r="C525" s="55" t="str">
        <f t="shared" si="159"/>
        <v>NRT</v>
      </c>
      <c r="D525" s="55" t="str">
        <f t="shared" si="156"/>
        <v>2025-09-17</v>
      </c>
      <c r="E525" s="55" t="str">
        <f t="shared" si="147"/>
        <v>82020038130</v>
      </c>
      <c r="F525" s="55" t="str">
        <f t="shared" si="148"/>
        <v>PJP029496374</v>
      </c>
      <c r="G525" s="53" t="str">
        <f t="shared" si="149"/>
        <v>이종학</v>
      </c>
      <c r="H525" s="53" t="str">
        <f t="shared" si="150"/>
        <v>목록(Manifest)</v>
      </c>
      <c r="I525" s="62">
        <f t="shared" si="151"/>
        <v>86.87</v>
      </c>
      <c r="J525" s="53" t="str">
        <f t="shared" si="160"/>
        <v>BRCH USA_JAVIS</v>
      </c>
      <c r="K525" s="55">
        <f t="shared" si="152"/>
        <v>1</v>
      </c>
      <c r="L525" s="54">
        <f t="shared" si="153"/>
        <v>1.55</v>
      </c>
      <c r="M525" s="54">
        <f t="shared" si="154"/>
        <v>3.9</v>
      </c>
      <c r="N525" s="54">
        <f t="shared" si="155"/>
        <v>3.9</v>
      </c>
      <c r="O525" s="54">
        <f t="shared" si="161"/>
        <v>2</v>
      </c>
      <c r="P525" s="55" t="str">
        <f t="shared" si="162"/>
        <v>516284382202</v>
      </c>
      <c r="Q525" s="70">
        <f t="shared" si="163"/>
        <v>9540</v>
      </c>
      <c r="R525" s="58">
        <v>0</v>
      </c>
      <c r="S525" s="57">
        <f t="shared" si="157"/>
        <v>0</v>
      </c>
      <c r="T525" s="58">
        <v>0</v>
      </c>
      <c r="U525" s="58">
        <f>(IF(VLOOKUP(VLOOKUP(AN525,MAPPING!$B$16:$D$21,2,1),MAPPING!$C$16:$E$21,2,0)=7000,0,VLOOKUP(VLOOKUP(AN525,MAPPING!$B$16:$D$21,2,1),MAPPING!$C$16:$E$21,2,0)))</f>
        <v>0</v>
      </c>
      <c r="V525" s="58">
        <f>(K525*VLOOKUP(N525/K525,MAPPING!$B$23:$D$30,3,10))</f>
        <v>500</v>
      </c>
      <c r="W525" s="58">
        <f t="shared" si="164"/>
        <v>0</v>
      </c>
      <c r="X525" s="58">
        <f t="shared" si="165"/>
        <v>10040</v>
      </c>
      <c r="Y525" s="116">
        <f>ROUND(SUM(Q525:W525)/INVOICE!$I$5,2)</f>
        <v>7.2</v>
      </c>
      <c r="AA525" s="38" t="s">
        <v>4744</v>
      </c>
      <c r="AB525" s="38" t="s">
        <v>93</v>
      </c>
      <c r="AC525" s="38" t="s">
        <v>4745</v>
      </c>
      <c r="AD525" s="38" t="s">
        <v>4941</v>
      </c>
      <c r="AE525" s="38" t="s">
        <v>4942</v>
      </c>
      <c r="AF525" s="38" t="s">
        <v>4943</v>
      </c>
      <c r="AG525" s="38" t="s">
        <v>4944</v>
      </c>
      <c r="AH525" s="38" t="s">
        <v>61</v>
      </c>
      <c r="AI525" s="38">
        <v>1</v>
      </c>
      <c r="AJ525" s="38">
        <v>1.55</v>
      </c>
      <c r="AK525" s="38">
        <v>3.9</v>
      </c>
      <c r="AL525" s="38">
        <v>3.9</v>
      </c>
      <c r="AM525" s="38" t="s">
        <v>204</v>
      </c>
      <c r="AN525" s="38">
        <v>86.87</v>
      </c>
      <c r="AO525" s="38" t="s">
        <v>62</v>
      </c>
      <c r="AP525" s="38" t="s">
        <v>62</v>
      </c>
      <c r="AQ525" s="38" t="s">
        <v>62</v>
      </c>
      <c r="AR525" s="38" t="s">
        <v>62</v>
      </c>
      <c r="AS525" s="38" t="s">
        <v>62</v>
      </c>
      <c r="AT525" s="38" t="s">
        <v>1973</v>
      </c>
      <c r="AU525" s="38" t="s">
        <v>2604</v>
      </c>
      <c r="AV525" s="38" t="s">
        <v>2052</v>
      </c>
      <c r="AW525" s="38" t="s">
        <v>61</v>
      </c>
      <c r="AX525" s="38" t="s">
        <v>63</v>
      </c>
      <c r="AY525" s="39" t="s">
        <v>4945</v>
      </c>
      <c r="AZ525" s="38" t="s">
        <v>4946</v>
      </c>
      <c r="BA525" s="39" t="s">
        <v>4946</v>
      </c>
      <c r="BB525" s="38" t="s">
        <v>196</v>
      </c>
      <c r="BC525" s="38" t="s">
        <v>197</v>
      </c>
      <c r="BD525" s="38" t="s">
        <v>94</v>
      </c>
      <c r="BE525" s="38" t="s">
        <v>1978</v>
      </c>
      <c r="BF525" s="38" t="s">
        <v>64</v>
      </c>
      <c r="BG525" s="38" t="s">
        <v>61</v>
      </c>
      <c r="BH525" s="38" t="s">
        <v>648</v>
      </c>
    </row>
    <row r="526" spans="2:60" x14ac:dyDescent="0.3">
      <c r="B526" s="55">
        <f t="shared" si="158"/>
        <v>522</v>
      </c>
      <c r="C526" s="55" t="str">
        <f t="shared" si="159"/>
        <v>NRT</v>
      </c>
      <c r="D526" s="55" t="str">
        <f t="shared" si="156"/>
        <v>2025-09-17</v>
      </c>
      <c r="E526" s="55" t="str">
        <f t="shared" si="147"/>
        <v>82020038130</v>
      </c>
      <c r="F526" s="55" t="str">
        <f t="shared" si="148"/>
        <v>PJP029496350</v>
      </c>
      <c r="G526" s="53" t="str">
        <f t="shared" si="149"/>
        <v>이경환</v>
      </c>
      <c r="H526" s="53" t="str">
        <f t="shared" si="150"/>
        <v>목록(Manifest)</v>
      </c>
      <c r="I526" s="62">
        <f t="shared" si="151"/>
        <v>35.380000000000003</v>
      </c>
      <c r="J526" s="53" t="str">
        <f t="shared" si="160"/>
        <v>BRCH USA_JAVIS</v>
      </c>
      <c r="K526" s="55">
        <f t="shared" si="152"/>
        <v>1</v>
      </c>
      <c r="L526" s="54">
        <f t="shared" si="153"/>
        <v>1.5</v>
      </c>
      <c r="M526" s="54">
        <f t="shared" si="154"/>
        <v>0.2</v>
      </c>
      <c r="N526" s="54">
        <f t="shared" si="155"/>
        <v>1.5</v>
      </c>
      <c r="O526" s="54">
        <f t="shared" si="161"/>
        <v>1.5</v>
      </c>
      <c r="P526" s="55" t="str">
        <f t="shared" si="162"/>
        <v>516284381966</v>
      </c>
      <c r="Q526" s="70">
        <f t="shared" si="163"/>
        <v>8530</v>
      </c>
      <c r="R526" s="58">
        <v>0</v>
      </c>
      <c r="S526" s="57">
        <f t="shared" si="157"/>
        <v>0</v>
      </c>
      <c r="T526" s="58">
        <v>0</v>
      </c>
      <c r="U526" s="58">
        <f>(IF(VLOOKUP(VLOOKUP(AN526,MAPPING!$B$16:$D$21,2,1),MAPPING!$C$16:$E$21,2,0)=7000,0,VLOOKUP(VLOOKUP(AN526,MAPPING!$B$16:$D$21,2,1),MAPPING!$C$16:$E$21,2,0)))</f>
        <v>0</v>
      </c>
      <c r="V526" s="58">
        <f>(K526*VLOOKUP(N526/K526,MAPPING!$B$23:$D$30,3,10))</f>
        <v>0</v>
      </c>
      <c r="W526" s="58">
        <f t="shared" si="164"/>
        <v>0</v>
      </c>
      <c r="X526" s="58">
        <f t="shared" si="165"/>
        <v>8530</v>
      </c>
      <c r="Y526" s="116">
        <f>ROUND(SUM(Q526:W526)/INVOICE!$I$5,2)</f>
        <v>6.12</v>
      </c>
      <c r="AA526" s="38" t="s">
        <v>4744</v>
      </c>
      <c r="AB526" s="38" t="s">
        <v>93</v>
      </c>
      <c r="AC526" s="38" t="s">
        <v>4745</v>
      </c>
      <c r="AD526" s="38" t="s">
        <v>4947</v>
      </c>
      <c r="AE526" s="38" t="s">
        <v>1053</v>
      </c>
      <c r="AF526" s="38" t="s">
        <v>4948</v>
      </c>
      <c r="AG526" s="38" t="s">
        <v>4949</v>
      </c>
      <c r="AH526" s="38" t="s">
        <v>61</v>
      </c>
      <c r="AI526" s="38">
        <v>1</v>
      </c>
      <c r="AJ526" s="38">
        <v>1.5</v>
      </c>
      <c r="AK526" s="38">
        <v>0.2</v>
      </c>
      <c r="AL526" s="38">
        <v>1.5</v>
      </c>
      <c r="AM526" s="38" t="s">
        <v>204</v>
      </c>
      <c r="AN526" s="38">
        <v>35.380000000000003</v>
      </c>
      <c r="AO526" s="38" t="s">
        <v>62</v>
      </c>
      <c r="AP526" s="38" t="s">
        <v>62</v>
      </c>
      <c r="AQ526" s="38" t="s">
        <v>62</v>
      </c>
      <c r="AR526" s="38" t="s">
        <v>62</v>
      </c>
      <c r="AS526" s="38" t="s">
        <v>62</v>
      </c>
      <c r="AT526" s="38" t="s">
        <v>1973</v>
      </c>
      <c r="AU526" s="38" t="s">
        <v>2604</v>
      </c>
      <c r="AV526" s="38" t="s">
        <v>2173</v>
      </c>
      <c r="AW526" s="38" t="s">
        <v>61</v>
      </c>
      <c r="AX526" s="38" t="s">
        <v>63</v>
      </c>
      <c r="AY526" s="39" t="s">
        <v>4950</v>
      </c>
      <c r="AZ526" s="38" t="s">
        <v>4951</v>
      </c>
      <c r="BA526" s="39" t="s">
        <v>4951</v>
      </c>
      <c r="BB526" s="38" t="s">
        <v>196</v>
      </c>
      <c r="BC526" s="38" t="s">
        <v>197</v>
      </c>
      <c r="BD526" s="38" t="s">
        <v>94</v>
      </c>
      <c r="BE526" s="38" t="s">
        <v>1978</v>
      </c>
      <c r="BF526" s="38" t="s">
        <v>64</v>
      </c>
      <c r="BG526" s="38" t="s">
        <v>61</v>
      </c>
      <c r="BH526" s="38" t="s">
        <v>648</v>
      </c>
    </row>
    <row r="527" spans="2:60" x14ac:dyDescent="0.3">
      <c r="B527" s="55">
        <f t="shared" si="158"/>
        <v>523</v>
      </c>
      <c r="C527" s="55" t="str">
        <f t="shared" si="159"/>
        <v>NRT</v>
      </c>
      <c r="D527" s="55" t="str">
        <f t="shared" si="156"/>
        <v>2025-09-17</v>
      </c>
      <c r="E527" s="55" t="str">
        <f t="shared" si="147"/>
        <v>82020038130</v>
      </c>
      <c r="F527" s="55" t="str">
        <f t="shared" si="148"/>
        <v>PJP029495964</v>
      </c>
      <c r="G527" s="53" t="str">
        <f t="shared" si="149"/>
        <v>오혜진</v>
      </c>
      <c r="H527" s="53" t="str">
        <f t="shared" si="150"/>
        <v>목록(Manifest)</v>
      </c>
      <c r="I527" s="62">
        <f t="shared" si="151"/>
        <v>134</v>
      </c>
      <c r="J527" s="53" t="str">
        <f t="shared" si="160"/>
        <v>BRCH USA_JAVIS</v>
      </c>
      <c r="K527" s="55">
        <f t="shared" si="152"/>
        <v>1</v>
      </c>
      <c r="L527" s="54">
        <f t="shared" si="153"/>
        <v>2.95</v>
      </c>
      <c r="M527" s="54">
        <f t="shared" si="154"/>
        <v>3.9</v>
      </c>
      <c r="N527" s="54">
        <f t="shared" si="155"/>
        <v>3.9</v>
      </c>
      <c r="O527" s="54">
        <f t="shared" si="161"/>
        <v>3</v>
      </c>
      <c r="P527" s="55" t="str">
        <f t="shared" si="162"/>
        <v>516284378105</v>
      </c>
      <c r="Q527" s="70">
        <f t="shared" si="163"/>
        <v>11560</v>
      </c>
      <c r="R527" s="58">
        <v>0</v>
      </c>
      <c r="S527" s="57">
        <f t="shared" si="157"/>
        <v>0</v>
      </c>
      <c r="T527" s="58">
        <v>0</v>
      </c>
      <c r="U527" s="58">
        <f>(IF(VLOOKUP(VLOOKUP(AN527,MAPPING!$B$16:$D$21,2,1),MAPPING!$C$16:$E$21,2,0)=7000,0,VLOOKUP(VLOOKUP(AN527,MAPPING!$B$16:$D$21,2,1),MAPPING!$C$16:$E$21,2,0)))</f>
        <v>0</v>
      </c>
      <c r="V527" s="58">
        <f>(K527*VLOOKUP(N527/K527,MAPPING!$B$23:$D$30,3,10))</f>
        <v>500</v>
      </c>
      <c r="W527" s="58">
        <f t="shared" si="164"/>
        <v>0</v>
      </c>
      <c r="X527" s="58">
        <f t="shared" si="165"/>
        <v>12060</v>
      </c>
      <c r="Y527" s="116">
        <f>ROUND(SUM(Q527:W527)/INVOICE!$I$5,2)</f>
        <v>8.65</v>
      </c>
      <c r="AA527" s="38" t="s">
        <v>4744</v>
      </c>
      <c r="AB527" s="38" t="s">
        <v>93</v>
      </c>
      <c r="AC527" s="38" t="s">
        <v>4745</v>
      </c>
      <c r="AD527" s="38" t="s">
        <v>4952</v>
      </c>
      <c r="AE527" s="38" t="s">
        <v>473</v>
      </c>
      <c r="AF527" s="38" t="s">
        <v>4953</v>
      </c>
      <c r="AG527" s="38" t="s">
        <v>4954</v>
      </c>
      <c r="AH527" s="38" t="s">
        <v>61</v>
      </c>
      <c r="AI527" s="38">
        <v>1</v>
      </c>
      <c r="AJ527" s="38">
        <v>2.95</v>
      </c>
      <c r="AK527" s="38">
        <v>3.9</v>
      </c>
      <c r="AL527" s="38">
        <v>3.9</v>
      </c>
      <c r="AM527" s="38" t="s">
        <v>204</v>
      </c>
      <c r="AN527" s="38">
        <v>134</v>
      </c>
      <c r="AO527" s="38" t="s">
        <v>62</v>
      </c>
      <c r="AP527" s="38" t="s">
        <v>62</v>
      </c>
      <c r="AQ527" s="38" t="s">
        <v>62</v>
      </c>
      <c r="AR527" s="38" t="s">
        <v>62</v>
      </c>
      <c r="AS527" s="38" t="s">
        <v>62</v>
      </c>
      <c r="AT527" s="38" t="s">
        <v>1973</v>
      </c>
      <c r="AU527" s="38" t="s">
        <v>2604</v>
      </c>
      <c r="AV527" s="38" t="s">
        <v>4955</v>
      </c>
      <c r="AW527" s="38" t="s">
        <v>61</v>
      </c>
      <c r="AX527" s="38" t="s">
        <v>63</v>
      </c>
      <c r="AY527" s="39" t="s">
        <v>4956</v>
      </c>
      <c r="AZ527" s="38" t="s">
        <v>4957</v>
      </c>
      <c r="BA527" s="39" t="s">
        <v>4957</v>
      </c>
      <c r="BB527" s="38" t="s">
        <v>196</v>
      </c>
      <c r="BC527" s="38" t="s">
        <v>197</v>
      </c>
      <c r="BD527" s="38" t="s">
        <v>94</v>
      </c>
      <c r="BE527" s="38" t="s">
        <v>1978</v>
      </c>
      <c r="BF527" s="38" t="s">
        <v>64</v>
      </c>
      <c r="BG527" s="38" t="s">
        <v>61</v>
      </c>
      <c r="BH527" s="38" t="s">
        <v>648</v>
      </c>
    </row>
    <row r="528" spans="2:60" x14ac:dyDescent="0.3">
      <c r="B528" s="55">
        <f t="shared" si="158"/>
        <v>524</v>
      </c>
      <c r="C528" s="55" t="str">
        <f t="shared" si="159"/>
        <v>NRT</v>
      </c>
      <c r="D528" s="55" t="str">
        <f t="shared" si="156"/>
        <v>2025-09-17</v>
      </c>
      <c r="E528" s="55" t="str">
        <f t="shared" si="147"/>
        <v>82020038130</v>
      </c>
      <c r="F528" s="55" t="str">
        <f t="shared" si="148"/>
        <v>PJP029496237</v>
      </c>
      <c r="G528" s="53" t="str">
        <f t="shared" si="149"/>
        <v>박중식</v>
      </c>
      <c r="H528" s="53" t="str">
        <f t="shared" si="150"/>
        <v>간이(Simple)</v>
      </c>
      <c r="I528" s="62">
        <f t="shared" si="151"/>
        <v>179.09</v>
      </c>
      <c r="J528" s="53" t="str">
        <f t="shared" si="160"/>
        <v>BRCH USA_JAVIS</v>
      </c>
      <c r="K528" s="55">
        <f t="shared" si="152"/>
        <v>1</v>
      </c>
      <c r="L528" s="54">
        <f t="shared" si="153"/>
        <v>1.1499999999999999</v>
      </c>
      <c r="M528" s="54">
        <f t="shared" si="154"/>
        <v>2.4</v>
      </c>
      <c r="N528" s="54">
        <f t="shared" si="155"/>
        <v>2.4</v>
      </c>
      <c r="O528" s="54">
        <f t="shared" si="161"/>
        <v>1.5</v>
      </c>
      <c r="P528" s="55" t="str">
        <f t="shared" si="162"/>
        <v>516284380835</v>
      </c>
      <c r="Q528" s="70">
        <f t="shared" si="163"/>
        <v>8530</v>
      </c>
      <c r="R528" s="58">
        <v>0</v>
      </c>
      <c r="S528" s="57">
        <f t="shared" si="157"/>
        <v>0</v>
      </c>
      <c r="T528" s="58">
        <v>0</v>
      </c>
      <c r="U528" s="58">
        <f>(IF(VLOOKUP(VLOOKUP(AN528,MAPPING!$B$16:$D$21,2,1),MAPPING!$C$16:$E$21,2,0)=7000,0,VLOOKUP(VLOOKUP(AN528,MAPPING!$B$16:$D$21,2,1),MAPPING!$C$16:$E$21,2,0)))</f>
        <v>0</v>
      </c>
      <c r="V528" s="58">
        <f>(K528*VLOOKUP(N528/K528,MAPPING!$B$23:$D$30,3,10))</f>
        <v>500</v>
      </c>
      <c r="W528" s="58">
        <f t="shared" si="164"/>
        <v>0</v>
      </c>
      <c r="X528" s="58">
        <f t="shared" si="165"/>
        <v>9030</v>
      </c>
      <c r="Y528" s="116">
        <f>ROUND(SUM(Q528:W528)/INVOICE!$I$5,2)</f>
        <v>6.48</v>
      </c>
      <c r="AA528" s="38" t="s">
        <v>4744</v>
      </c>
      <c r="AB528" s="38" t="s">
        <v>93</v>
      </c>
      <c r="AC528" s="38" t="s">
        <v>4745</v>
      </c>
      <c r="AD528" s="38" t="s">
        <v>4958</v>
      </c>
      <c r="AE528" s="38" t="s">
        <v>4959</v>
      </c>
      <c r="AF528" s="38" t="s">
        <v>4960</v>
      </c>
      <c r="AG528" s="38" t="s">
        <v>4961</v>
      </c>
      <c r="AH528" s="38" t="s">
        <v>61</v>
      </c>
      <c r="AI528" s="38">
        <v>1</v>
      </c>
      <c r="AJ528" s="38">
        <v>1.1499999999999999</v>
      </c>
      <c r="AK528" s="38">
        <v>2.4</v>
      </c>
      <c r="AL528" s="38">
        <v>2.4</v>
      </c>
      <c r="AM528" s="38" t="s">
        <v>65</v>
      </c>
      <c r="AN528" s="38">
        <v>179.09</v>
      </c>
      <c r="AO528" s="38" t="s">
        <v>62</v>
      </c>
      <c r="AP528" s="38" t="s">
        <v>62</v>
      </c>
      <c r="AQ528" s="38" t="s">
        <v>62</v>
      </c>
      <c r="AR528" s="38" t="s">
        <v>62</v>
      </c>
      <c r="AS528" s="38" t="s">
        <v>62</v>
      </c>
      <c r="AT528" s="38" t="s">
        <v>1973</v>
      </c>
      <c r="AU528" s="38" t="s">
        <v>2604</v>
      </c>
      <c r="AV528" s="38" t="s">
        <v>410</v>
      </c>
      <c r="AW528" s="38" t="s">
        <v>61</v>
      </c>
      <c r="AX528" s="38" t="s">
        <v>63</v>
      </c>
      <c r="AY528" s="39" t="s">
        <v>4962</v>
      </c>
      <c r="AZ528" s="38" t="s">
        <v>4963</v>
      </c>
      <c r="BA528" s="39" t="s">
        <v>4963</v>
      </c>
      <c r="BB528" s="38" t="s">
        <v>196</v>
      </c>
      <c r="BC528" s="38" t="s">
        <v>197</v>
      </c>
      <c r="BD528" s="38" t="s">
        <v>94</v>
      </c>
      <c r="BE528" s="38" t="s">
        <v>1978</v>
      </c>
      <c r="BF528" s="38" t="s">
        <v>64</v>
      </c>
      <c r="BG528" s="38" t="s">
        <v>61</v>
      </c>
      <c r="BH528" s="38" t="s">
        <v>648</v>
      </c>
    </row>
    <row r="529" spans="2:60" x14ac:dyDescent="0.3">
      <c r="B529" s="55">
        <f t="shared" si="158"/>
        <v>525</v>
      </c>
      <c r="C529" s="55" t="str">
        <f t="shared" si="159"/>
        <v>NRT</v>
      </c>
      <c r="D529" s="55" t="str">
        <f t="shared" si="156"/>
        <v>2025-09-17</v>
      </c>
      <c r="E529" s="55" t="str">
        <f t="shared" si="147"/>
        <v>82020038130</v>
      </c>
      <c r="F529" s="55" t="str">
        <f t="shared" si="148"/>
        <v>PJP029496446</v>
      </c>
      <c r="G529" s="53" t="str">
        <f t="shared" si="149"/>
        <v>김지수</v>
      </c>
      <c r="H529" s="53" t="str">
        <f t="shared" si="150"/>
        <v>목록(Manifest)</v>
      </c>
      <c r="I529" s="62">
        <f t="shared" si="151"/>
        <v>139.36000000000001</v>
      </c>
      <c r="J529" s="53" t="str">
        <f t="shared" si="160"/>
        <v>BRCH USA_JAVIS</v>
      </c>
      <c r="K529" s="55">
        <f t="shared" si="152"/>
        <v>1</v>
      </c>
      <c r="L529" s="54">
        <f t="shared" si="153"/>
        <v>0.4</v>
      </c>
      <c r="M529" s="54">
        <f t="shared" si="154"/>
        <v>0.6</v>
      </c>
      <c r="N529" s="54">
        <f t="shared" si="155"/>
        <v>0.6</v>
      </c>
      <c r="O529" s="54">
        <f t="shared" si="161"/>
        <v>0.5</v>
      </c>
      <c r="P529" s="55" t="str">
        <f t="shared" si="162"/>
        <v>516284382924</v>
      </c>
      <c r="Q529" s="70">
        <f t="shared" si="163"/>
        <v>6510</v>
      </c>
      <c r="R529" s="58">
        <v>0</v>
      </c>
      <c r="S529" s="57">
        <f t="shared" si="157"/>
        <v>0</v>
      </c>
      <c r="T529" s="58">
        <v>0</v>
      </c>
      <c r="U529" s="58">
        <f>(IF(VLOOKUP(VLOOKUP(AN529,MAPPING!$B$16:$D$21,2,1),MAPPING!$C$16:$E$21,2,0)=7000,0,VLOOKUP(VLOOKUP(AN529,MAPPING!$B$16:$D$21,2,1),MAPPING!$C$16:$E$21,2,0)))</f>
        <v>0</v>
      </c>
      <c r="V529" s="58">
        <f>(K529*VLOOKUP(N529/K529,MAPPING!$B$23:$D$30,3,10))</f>
        <v>0</v>
      </c>
      <c r="W529" s="58">
        <f t="shared" si="164"/>
        <v>0</v>
      </c>
      <c r="X529" s="58">
        <f t="shared" si="165"/>
        <v>6510</v>
      </c>
      <c r="Y529" s="116">
        <f>ROUND(SUM(Q529:W529)/INVOICE!$I$5,2)</f>
        <v>4.67</v>
      </c>
      <c r="AA529" s="38" t="s">
        <v>4744</v>
      </c>
      <c r="AB529" s="38" t="s">
        <v>93</v>
      </c>
      <c r="AC529" s="38" t="s">
        <v>4745</v>
      </c>
      <c r="AD529" s="38" t="s">
        <v>4964</v>
      </c>
      <c r="AE529" s="38" t="s">
        <v>4965</v>
      </c>
      <c r="AF529" s="38" t="s">
        <v>4966</v>
      </c>
      <c r="AG529" s="38" t="s">
        <v>4967</v>
      </c>
      <c r="AH529" s="38" t="s">
        <v>61</v>
      </c>
      <c r="AI529" s="38">
        <v>1</v>
      </c>
      <c r="AJ529" s="38">
        <v>0.4</v>
      </c>
      <c r="AK529" s="38">
        <v>0.6</v>
      </c>
      <c r="AL529" s="38">
        <v>0.6</v>
      </c>
      <c r="AM529" s="38" t="s">
        <v>204</v>
      </c>
      <c r="AN529" s="38">
        <v>139.36000000000001</v>
      </c>
      <c r="AO529" s="38" t="s">
        <v>62</v>
      </c>
      <c r="AP529" s="38" t="s">
        <v>62</v>
      </c>
      <c r="AQ529" s="38" t="s">
        <v>62</v>
      </c>
      <c r="AR529" s="38" t="s">
        <v>62</v>
      </c>
      <c r="AS529" s="38" t="s">
        <v>62</v>
      </c>
      <c r="AT529" s="38" t="s">
        <v>1973</v>
      </c>
      <c r="AU529" s="38" t="s">
        <v>2604</v>
      </c>
      <c r="AV529" s="38" t="s">
        <v>2637</v>
      </c>
      <c r="AW529" s="38" t="s">
        <v>61</v>
      </c>
      <c r="AX529" s="38" t="s">
        <v>63</v>
      </c>
      <c r="AY529" s="39" t="s">
        <v>4968</v>
      </c>
      <c r="AZ529" s="38" t="s">
        <v>4969</v>
      </c>
      <c r="BA529" s="39" t="s">
        <v>4969</v>
      </c>
      <c r="BB529" s="38" t="s">
        <v>196</v>
      </c>
      <c r="BC529" s="38" t="s">
        <v>197</v>
      </c>
      <c r="BD529" s="38" t="s">
        <v>94</v>
      </c>
      <c r="BE529" s="38" t="s">
        <v>1978</v>
      </c>
      <c r="BF529" s="38" t="s">
        <v>64</v>
      </c>
      <c r="BG529" s="38" t="s">
        <v>61</v>
      </c>
      <c r="BH529" s="38" t="s">
        <v>648</v>
      </c>
    </row>
    <row r="530" spans="2:60" x14ac:dyDescent="0.3">
      <c r="B530" s="55">
        <f t="shared" si="158"/>
        <v>526</v>
      </c>
      <c r="C530" s="55" t="str">
        <f t="shared" si="159"/>
        <v>NRT</v>
      </c>
      <c r="D530" s="55" t="str">
        <f t="shared" si="156"/>
        <v>2025-09-17</v>
      </c>
      <c r="E530" s="55" t="str">
        <f t="shared" si="147"/>
        <v>82020038130</v>
      </c>
      <c r="F530" s="55" t="str">
        <f t="shared" si="148"/>
        <v>PJP029496292</v>
      </c>
      <c r="G530" s="53" t="str">
        <f t="shared" si="149"/>
        <v>남승완</v>
      </c>
      <c r="H530" s="53" t="str">
        <f t="shared" si="150"/>
        <v>목록(Manifest)</v>
      </c>
      <c r="I530" s="62">
        <f t="shared" si="151"/>
        <v>141.62</v>
      </c>
      <c r="J530" s="53" t="str">
        <f t="shared" si="160"/>
        <v>BRCH USA_JAVIS</v>
      </c>
      <c r="K530" s="55">
        <f t="shared" si="152"/>
        <v>1</v>
      </c>
      <c r="L530" s="54">
        <f t="shared" si="153"/>
        <v>0.5</v>
      </c>
      <c r="M530" s="54">
        <f t="shared" si="154"/>
        <v>2.2000000000000002</v>
      </c>
      <c r="N530" s="54">
        <f t="shared" si="155"/>
        <v>2.2000000000000002</v>
      </c>
      <c r="O530" s="54">
        <f t="shared" si="161"/>
        <v>0.5</v>
      </c>
      <c r="P530" s="55" t="str">
        <f t="shared" si="162"/>
        <v>516284381384</v>
      </c>
      <c r="Q530" s="70">
        <f t="shared" si="163"/>
        <v>6510</v>
      </c>
      <c r="R530" s="58">
        <v>0</v>
      </c>
      <c r="S530" s="57">
        <f t="shared" si="157"/>
        <v>0</v>
      </c>
      <c r="T530" s="58">
        <v>0</v>
      </c>
      <c r="U530" s="58">
        <f>(IF(VLOOKUP(VLOOKUP(AN530,MAPPING!$B$16:$D$21,2,1),MAPPING!$C$16:$E$21,2,0)=7000,0,VLOOKUP(VLOOKUP(AN530,MAPPING!$B$16:$D$21,2,1),MAPPING!$C$16:$E$21,2,0)))</f>
        <v>0</v>
      </c>
      <c r="V530" s="58">
        <f>(K530*VLOOKUP(N530/K530,MAPPING!$B$23:$D$30,3,10))</f>
        <v>500</v>
      </c>
      <c r="W530" s="58">
        <f t="shared" si="164"/>
        <v>0</v>
      </c>
      <c r="X530" s="58">
        <f t="shared" si="165"/>
        <v>7010</v>
      </c>
      <c r="Y530" s="116">
        <f>ROUND(SUM(Q530:W530)/INVOICE!$I$5,2)</f>
        <v>5.03</v>
      </c>
      <c r="AA530" s="38" t="s">
        <v>4744</v>
      </c>
      <c r="AB530" s="38" t="s">
        <v>93</v>
      </c>
      <c r="AC530" s="38" t="s">
        <v>4745</v>
      </c>
      <c r="AD530" s="38" t="s">
        <v>4970</v>
      </c>
      <c r="AE530" s="38" t="s">
        <v>3737</v>
      </c>
      <c r="AF530" s="38" t="s">
        <v>3738</v>
      </c>
      <c r="AG530" s="38" t="s">
        <v>3739</v>
      </c>
      <c r="AH530" s="38" t="s">
        <v>61</v>
      </c>
      <c r="AI530" s="38">
        <v>1</v>
      </c>
      <c r="AJ530" s="38">
        <v>0.5</v>
      </c>
      <c r="AK530" s="38">
        <v>2.2000000000000002</v>
      </c>
      <c r="AL530" s="38">
        <v>2.2000000000000002</v>
      </c>
      <c r="AM530" s="38" t="s">
        <v>204</v>
      </c>
      <c r="AN530" s="38">
        <v>141.62</v>
      </c>
      <c r="AO530" s="38" t="s">
        <v>62</v>
      </c>
      <c r="AP530" s="38" t="s">
        <v>62</v>
      </c>
      <c r="AQ530" s="38" t="s">
        <v>62</v>
      </c>
      <c r="AR530" s="38" t="s">
        <v>62</v>
      </c>
      <c r="AS530" s="38" t="s">
        <v>62</v>
      </c>
      <c r="AT530" s="38" t="s">
        <v>1973</v>
      </c>
      <c r="AU530" s="38" t="s">
        <v>2604</v>
      </c>
      <c r="AV530" s="38" t="s">
        <v>2637</v>
      </c>
      <c r="AW530" s="38" t="s">
        <v>61</v>
      </c>
      <c r="AX530" s="38" t="s">
        <v>63</v>
      </c>
      <c r="AY530" s="39" t="s">
        <v>4971</v>
      </c>
      <c r="AZ530" s="38" t="s">
        <v>4972</v>
      </c>
      <c r="BA530" s="39" t="s">
        <v>4972</v>
      </c>
      <c r="BB530" s="38" t="s">
        <v>196</v>
      </c>
      <c r="BC530" s="38" t="s">
        <v>197</v>
      </c>
      <c r="BD530" s="38" t="s">
        <v>94</v>
      </c>
      <c r="BE530" s="38" t="s">
        <v>1978</v>
      </c>
      <c r="BF530" s="38" t="s">
        <v>64</v>
      </c>
      <c r="BG530" s="38" t="s">
        <v>61</v>
      </c>
      <c r="BH530" s="38" t="s">
        <v>648</v>
      </c>
    </row>
    <row r="531" spans="2:60" x14ac:dyDescent="0.3">
      <c r="B531" s="55">
        <f t="shared" si="158"/>
        <v>527</v>
      </c>
      <c r="C531" s="55" t="str">
        <f t="shared" si="159"/>
        <v>NRT</v>
      </c>
      <c r="D531" s="55" t="str">
        <f t="shared" si="156"/>
        <v>2025-09-17</v>
      </c>
      <c r="E531" s="55" t="str">
        <f t="shared" si="147"/>
        <v>82020038130</v>
      </c>
      <c r="F531" s="55" t="str">
        <f t="shared" si="148"/>
        <v>PJP029496067</v>
      </c>
      <c r="G531" s="53" t="str">
        <f t="shared" si="149"/>
        <v>이민관</v>
      </c>
      <c r="H531" s="53" t="str">
        <f t="shared" si="150"/>
        <v>목록(Manifest)</v>
      </c>
      <c r="I531" s="62">
        <f t="shared" si="151"/>
        <v>83.42</v>
      </c>
      <c r="J531" s="53" t="str">
        <f t="shared" si="160"/>
        <v>BRCH USA_JAVIS</v>
      </c>
      <c r="K531" s="55">
        <f t="shared" si="152"/>
        <v>1</v>
      </c>
      <c r="L531" s="54">
        <f t="shared" si="153"/>
        <v>0.45</v>
      </c>
      <c r="M531" s="54">
        <f t="shared" si="154"/>
        <v>2.1</v>
      </c>
      <c r="N531" s="54">
        <f t="shared" si="155"/>
        <v>2.1</v>
      </c>
      <c r="O531" s="54">
        <f t="shared" si="161"/>
        <v>0.5</v>
      </c>
      <c r="P531" s="55" t="str">
        <f t="shared" si="162"/>
        <v>516284379133</v>
      </c>
      <c r="Q531" s="70">
        <f t="shared" si="163"/>
        <v>6510</v>
      </c>
      <c r="R531" s="58">
        <v>0</v>
      </c>
      <c r="S531" s="57">
        <f t="shared" si="157"/>
        <v>0</v>
      </c>
      <c r="T531" s="58">
        <v>0</v>
      </c>
      <c r="U531" s="58">
        <f>(IF(VLOOKUP(VLOOKUP(AN531,MAPPING!$B$16:$D$21,2,1),MAPPING!$C$16:$E$21,2,0)=7000,0,VLOOKUP(VLOOKUP(AN531,MAPPING!$B$16:$D$21,2,1),MAPPING!$C$16:$E$21,2,0)))</f>
        <v>0</v>
      </c>
      <c r="V531" s="58">
        <f>(K531*VLOOKUP(N531/K531,MAPPING!$B$23:$D$30,3,10))</f>
        <v>500</v>
      </c>
      <c r="W531" s="58">
        <f t="shared" si="164"/>
        <v>0</v>
      </c>
      <c r="X531" s="58">
        <f t="shared" si="165"/>
        <v>7010</v>
      </c>
      <c r="Y531" s="116">
        <f>ROUND(SUM(Q531:W531)/INVOICE!$I$5,2)</f>
        <v>5.03</v>
      </c>
      <c r="AA531" s="38" t="s">
        <v>4744</v>
      </c>
      <c r="AB531" s="38" t="s">
        <v>93</v>
      </c>
      <c r="AC531" s="38" t="s">
        <v>4745</v>
      </c>
      <c r="AD531" s="38" t="s">
        <v>4973</v>
      </c>
      <c r="AE531" s="38" t="s">
        <v>3877</v>
      </c>
      <c r="AF531" s="38" t="s">
        <v>3878</v>
      </c>
      <c r="AG531" s="38" t="s">
        <v>3879</v>
      </c>
      <c r="AH531" s="38" t="s">
        <v>61</v>
      </c>
      <c r="AI531" s="38">
        <v>1</v>
      </c>
      <c r="AJ531" s="38">
        <v>0.45</v>
      </c>
      <c r="AK531" s="38">
        <v>2.1</v>
      </c>
      <c r="AL531" s="38">
        <v>2.1</v>
      </c>
      <c r="AM531" s="38" t="s">
        <v>204</v>
      </c>
      <c r="AN531" s="38">
        <v>83.42</v>
      </c>
      <c r="AO531" s="38" t="s">
        <v>62</v>
      </c>
      <c r="AP531" s="38" t="s">
        <v>62</v>
      </c>
      <c r="AQ531" s="38" t="s">
        <v>62</v>
      </c>
      <c r="AR531" s="38" t="s">
        <v>62</v>
      </c>
      <c r="AS531" s="38" t="s">
        <v>62</v>
      </c>
      <c r="AT531" s="38" t="s">
        <v>1973</v>
      </c>
      <c r="AU531" s="38" t="s">
        <v>2604</v>
      </c>
      <c r="AV531" s="38" t="s">
        <v>2637</v>
      </c>
      <c r="AW531" s="38" t="s">
        <v>61</v>
      </c>
      <c r="AX531" s="38" t="s">
        <v>63</v>
      </c>
      <c r="AY531" s="39" t="s">
        <v>4974</v>
      </c>
      <c r="AZ531" s="38" t="s">
        <v>4975</v>
      </c>
      <c r="BA531" s="39" t="s">
        <v>4975</v>
      </c>
      <c r="BB531" s="38" t="s">
        <v>196</v>
      </c>
      <c r="BC531" s="38" t="s">
        <v>197</v>
      </c>
      <c r="BD531" s="38" t="s">
        <v>94</v>
      </c>
      <c r="BE531" s="38" t="s">
        <v>1978</v>
      </c>
      <c r="BF531" s="38" t="s">
        <v>64</v>
      </c>
      <c r="BG531" s="38" t="s">
        <v>61</v>
      </c>
      <c r="BH531" s="38" t="s">
        <v>648</v>
      </c>
    </row>
    <row r="532" spans="2:60" x14ac:dyDescent="0.3">
      <c r="B532" s="55">
        <f t="shared" si="158"/>
        <v>528</v>
      </c>
      <c r="C532" s="55" t="str">
        <f t="shared" si="159"/>
        <v>NRT</v>
      </c>
      <c r="D532" s="55" t="str">
        <f t="shared" si="156"/>
        <v>2025-09-17</v>
      </c>
      <c r="E532" s="55" t="str">
        <f t="shared" si="147"/>
        <v>82020038130</v>
      </c>
      <c r="F532" s="55" t="str">
        <f t="shared" si="148"/>
        <v>PJP029496473</v>
      </c>
      <c r="G532" s="53" t="str">
        <f t="shared" si="149"/>
        <v>최규호</v>
      </c>
      <c r="H532" s="53" t="str">
        <f t="shared" si="150"/>
        <v>목록(Manifest)</v>
      </c>
      <c r="I532" s="62">
        <f t="shared" si="151"/>
        <v>8.8000000000000007</v>
      </c>
      <c r="J532" s="53" t="str">
        <f t="shared" si="160"/>
        <v>BRCH USA_JAVIS</v>
      </c>
      <c r="K532" s="55">
        <f t="shared" si="152"/>
        <v>1</v>
      </c>
      <c r="L532" s="54">
        <f t="shared" si="153"/>
        <v>0.2</v>
      </c>
      <c r="M532" s="54">
        <f t="shared" si="154"/>
        <v>0.4</v>
      </c>
      <c r="N532" s="54">
        <f t="shared" si="155"/>
        <v>0.4</v>
      </c>
      <c r="O532" s="54">
        <f t="shared" si="161"/>
        <v>0.5</v>
      </c>
      <c r="P532" s="55" t="str">
        <f t="shared" si="162"/>
        <v>516284383193</v>
      </c>
      <c r="Q532" s="70">
        <f t="shared" si="163"/>
        <v>6510</v>
      </c>
      <c r="R532" s="58">
        <v>0</v>
      </c>
      <c r="S532" s="57">
        <f t="shared" si="157"/>
        <v>0</v>
      </c>
      <c r="T532" s="58">
        <v>0</v>
      </c>
      <c r="U532" s="58">
        <f>(IF(VLOOKUP(VLOOKUP(AN532,MAPPING!$B$16:$D$21,2,1),MAPPING!$C$16:$E$21,2,0)=7000,0,VLOOKUP(VLOOKUP(AN532,MAPPING!$B$16:$D$21,2,1),MAPPING!$C$16:$E$21,2,0)))</f>
        <v>0</v>
      </c>
      <c r="V532" s="58">
        <f>(K532*VLOOKUP(N532/K532,MAPPING!$B$23:$D$30,3,10))</f>
        <v>0</v>
      </c>
      <c r="W532" s="58">
        <f t="shared" si="164"/>
        <v>0</v>
      </c>
      <c r="X532" s="58">
        <f t="shared" si="165"/>
        <v>6510</v>
      </c>
      <c r="Y532" s="116">
        <f>ROUND(SUM(Q532:W532)/INVOICE!$I$5,2)</f>
        <v>4.67</v>
      </c>
      <c r="AA532" s="38" t="s">
        <v>4744</v>
      </c>
      <c r="AB532" s="38" t="s">
        <v>93</v>
      </c>
      <c r="AC532" s="38" t="s">
        <v>4745</v>
      </c>
      <c r="AD532" s="38" t="s">
        <v>4976</v>
      </c>
      <c r="AE532" s="38" t="s">
        <v>4977</v>
      </c>
      <c r="AF532" s="38" t="s">
        <v>4978</v>
      </c>
      <c r="AG532" s="38" t="s">
        <v>4979</v>
      </c>
      <c r="AH532" s="38" t="s">
        <v>61</v>
      </c>
      <c r="AI532" s="38">
        <v>1</v>
      </c>
      <c r="AJ532" s="38">
        <v>0.2</v>
      </c>
      <c r="AK532" s="38">
        <v>0.4</v>
      </c>
      <c r="AL532" s="38">
        <v>0.4</v>
      </c>
      <c r="AM532" s="38" t="s">
        <v>204</v>
      </c>
      <c r="AN532" s="38">
        <v>8.8000000000000007</v>
      </c>
      <c r="AO532" s="38" t="s">
        <v>62</v>
      </c>
      <c r="AP532" s="38" t="s">
        <v>62</v>
      </c>
      <c r="AQ532" s="38" t="s">
        <v>62</v>
      </c>
      <c r="AR532" s="38" t="s">
        <v>62</v>
      </c>
      <c r="AS532" s="38" t="s">
        <v>62</v>
      </c>
      <c r="AT532" s="38" t="s">
        <v>1973</v>
      </c>
      <c r="AU532" s="38" t="s">
        <v>2604</v>
      </c>
      <c r="AV532" s="38" t="s">
        <v>2052</v>
      </c>
      <c r="AW532" s="38" t="s">
        <v>61</v>
      </c>
      <c r="AX532" s="38" t="s">
        <v>63</v>
      </c>
      <c r="AY532" s="39" t="s">
        <v>4980</v>
      </c>
      <c r="AZ532" s="38" t="s">
        <v>4981</v>
      </c>
      <c r="BA532" s="39" t="s">
        <v>4981</v>
      </c>
      <c r="BB532" s="38" t="s">
        <v>196</v>
      </c>
      <c r="BC532" s="38" t="s">
        <v>197</v>
      </c>
      <c r="BD532" s="38" t="s">
        <v>94</v>
      </c>
      <c r="BE532" s="38" t="s">
        <v>1978</v>
      </c>
      <c r="BF532" s="38" t="s">
        <v>64</v>
      </c>
      <c r="BG532" s="38" t="s">
        <v>61</v>
      </c>
      <c r="BH532" s="38" t="s">
        <v>648</v>
      </c>
    </row>
    <row r="533" spans="2:60" x14ac:dyDescent="0.3">
      <c r="B533" s="55">
        <f t="shared" si="158"/>
        <v>529</v>
      </c>
      <c r="C533" s="55" t="str">
        <f t="shared" si="159"/>
        <v>NRT</v>
      </c>
      <c r="D533" s="55" t="str">
        <f t="shared" si="156"/>
        <v>2025-09-17</v>
      </c>
      <c r="E533" s="55" t="str">
        <f t="shared" ref="E533:E596" si="166">AC533</f>
        <v>82020038130</v>
      </c>
      <c r="F533" s="55" t="str">
        <f t="shared" ref="F533:F596" si="167">AD533</f>
        <v>PJP029496383</v>
      </c>
      <c r="G533" s="53" t="str">
        <f t="shared" ref="G533:G596" si="168">AE533</f>
        <v>최진영</v>
      </c>
      <c r="H533" s="53" t="str">
        <f t="shared" ref="H533:H596" si="169">AM533</f>
        <v>목록(Manifest)</v>
      </c>
      <c r="I533" s="62">
        <f t="shared" ref="I533:I596" si="170">AN533</f>
        <v>40.200000000000003</v>
      </c>
      <c r="J533" s="53" t="str">
        <f t="shared" si="160"/>
        <v>BRCH USA_JAVIS</v>
      </c>
      <c r="K533" s="55">
        <f t="shared" ref="K533:K596" si="171">AI533</f>
        <v>1</v>
      </c>
      <c r="L533" s="54">
        <f t="shared" ref="L533:L596" si="172">AJ533</f>
        <v>0.15</v>
      </c>
      <c r="M533" s="54">
        <f t="shared" ref="M533:M596" si="173">AK533</f>
        <v>0.3</v>
      </c>
      <c r="N533" s="54">
        <f t="shared" ref="N533:N596" si="174">AL533</f>
        <v>0.3</v>
      </c>
      <c r="O533" s="54">
        <f t="shared" si="161"/>
        <v>0.5</v>
      </c>
      <c r="P533" s="55" t="str">
        <f t="shared" si="162"/>
        <v>516284382294</v>
      </c>
      <c r="Q533" s="70">
        <f t="shared" si="163"/>
        <v>6510</v>
      </c>
      <c r="R533" s="58">
        <v>0</v>
      </c>
      <c r="S533" s="57">
        <f t="shared" si="157"/>
        <v>0</v>
      </c>
      <c r="T533" s="58">
        <v>0</v>
      </c>
      <c r="U533" s="58">
        <f>(IF(VLOOKUP(VLOOKUP(AN533,MAPPING!$B$16:$D$21,2,1),MAPPING!$C$16:$E$21,2,0)=7000,0,VLOOKUP(VLOOKUP(AN533,MAPPING!$B$16:$D$21,2,1),MAPPING!$C$16:$E$21,2,0)))</f>
        <v>0</v>
      </c>
      <c r="V533" s="58">
        <f>(K533*VLOOKUP(N533/K533,MAPPING!$B$23:$D$30,3,10))</f>
        <v>0</v>
      </c>
      <c r="W533" s="58">
        <f t="shared" si="164"/>
        <v>0</v>
      </c>
      <c r="X533" s="58">
        <f t="shared" si="165"/>
        <v>6510</v>
      </c>
      <c r="Y533" s="116">
        <f>ROUND(SUM(Q533:W533)/INVOICE!$I$5,2)</f>
        <v>4.67</v>
      </c>
      <c r="AA533" s="38" t="s">
        <v>4744</v>
      </c>
      <c r="AB533" s="38" t="s">
        <v>93</v>
      </c>
      <c r="AC533" s="38" t="s">
        <v>4745</v>
      </c>
      <c r="AD533" s="38" t="s">
        <v>4982</v>
      </c>
      <c r="AE533" s="38" t="s">
        <v>2861</v>
      </c>
      <c r="AF533" s="38" t="s">
        <v>4983</v>
      </c>
      <c r="AG533" s="38" t="s">
        <v>4984</v>
      </c>
      <c r="AH533" s="38" t="s">
        <v>61</v>
      </c>
      <c r="AI533" s="38">
        <v>1</v>
      </c>
      <c r="AJ533" s="38">
        <v>0.15</v>
      </c>
      <c r="AK533" s="38">
        <v>0.3</v>
      </c>
      <c r="AL533" s="38">
        <v>0.3</v>
      </c>
      <c r="AM533" s="38" t="s">
        <v>204</v>
      </c>
      <c r="AN533" s="38">
        <v>40.200000000000003</v>
      </c>
      <c r="AO533" s="38" t="s">
        <v>62</v>
      </c>
      <c r="AP533" s="38" t="s">
        <v>62</v>
      </c>
      <c r="AQ533" s="38" t="s">
        <v>62</v>
      </c>
      <c r="AR533" s="38" t="s">
        <v>62</v>
      </c>
      <c r="AS533" s="38" t="s">
        <v>62</v>
      </c>
      <c r="AT533" s="38" t="s">
        <v>1973</v>
      </c>
      <c r="AU533" s="38" t="s">
        <v>2604</v>
      </c>
      <c r="AV533" s="38" t="s">
        <v>4985</v>
      </c>
      <c r="AW533" s="38" t="s">
        <v>61</v>
      </c>
      <c r="AX533" s="38" t="s">
        <v>63</v>
      </c>
      <c r="AY533" s="39" t="s">
        <v>4986</v>
      </c>
      <c r="AZ533" s="38" t="s">
        <v>4987</v>
      </c>
      <c r="BA533" s="39" t="s">
        <v>4987</v>
      </c>
      <c r="BB533" s="38" t="s">
        <v>196</v>
      </c>
      <c r="BC533" s="38" t="s">
        <v>197</v>
      </c>
      <c r="BD533" s="38" t="s">
        <v>94</v>
      </c>
      <c r="BE533" s="38" t="s">
        <v>1978</v>
      </c>
      <c r="BF533" s="38" t="s">
        <v>64</v>
      </c>
      <c r="BG533" s="38" t="s">
        <v>61</v>
      </c>
      <c r="BH533" s="38" t="s">
        <v>648</v>
      </c>
    </row>
    <row r="534" spans="2:60" x14ac:dyDescent="0.3">
      <c r="B534" s="55">
        <f t="shared" si="158"/>
        <v>530</v>
      </c>
      <c r="C534" s="55" t="str">
        <f t="shared" si="159"/>
        <v>NRT</v>
      </c>
      <c r="D534" s="55" t="str">
        <f t="shared" si="156"/>
        <v>2025-09-17</v>
      </c>
      <c r="E534" s="55" t="str">
        <f t="shared" si="166"/>
        <v>82020038130</v>
      </c>
      <c r="F534" s="55" t="str">
        <f t="shared" si="167"/>
        <v>PJP029496447</v>
      </c>
      <c r="G534" s="53" t="str">
        <f t="shared" si="168"/>
        <v>황선민</v>
      </c>
      <c r="H534" s="53" t="str">
        <f t="shared" si="169"/>
        <v>목록(Manifest)</v>
      </c>
      <c r="I534" s="62">
        <f t="shared" si="170"/>
        <v>133.79</v>
      </c>
      <c r="J534" s="53" t="str">
        <f t="shared" si="160"/>
        <v>BRCH USA_JAVIS</v>
      </c>
      <c r="K534" s="55">
        <f t="shared" si="171"/>
        <v>1</v>
      </c>
      <c r="L534" s="54">
        <f t="shared" si="172"/>
        <v>1.55</v>
      </c>
      <c r="M534" s="54">
        <f t="shared" si="173"/>
        <v>2.8</v>
      </c>
      <c r="N534" s="54">
        <f t="shared" si="174"/>
        <v>2.8</v>
      </c>
      <c r="O534" s="54">
        <f t="shared" si="161"/>
        <v>2</v>
      </c>
      <c r="P534" s="55" t="str">
        <f t="shared" si="162"/>
        <v>516284382935</v>
      </c>
      <c r="Q534" s="70">
        <f t="shared" si="163"/>
        <v>9540</v>
      </c>
      <c r="R534" s="58">
        <v>0</v>
      </c>
      <c r="S534" s="57">
        <f t="shared" si="157"/>
        <v>0</v>
      </c>
      <c r="T534" s="58">
        <v>0</v>
      </c>
      <c r="U534" s="58">
        <f>(IF(VLOOKUP(VLOOKUP(AN534,MAPPING!$B$16:$D$21,2,1),MAPPING!$C$16:$E$21,2,0)=7000,0,VLOOKUP(VLOOKUP(AN534,MAPPING!$B$16:$D$21,2,1),MAPPING!$C$16:$E$21,2,0)))</f>
        <v>0</v>
      </c>
      <c r="V534" s="58">
        <f>(K534*VLOOKUP(N534/K534,MAPPING!$B$23:$D$30,3,10))</f>
        <v>500</v>
      </c>
      <c r="W534" s="58">
        <f t="shared" si="164"/>
        <v>0</v>
      </c>
      <c r="X534" s="58">
        <f t="shared" si="165"/>
        <v>10040</v>
      </c>
      <c r="Y534" s="116">
        <f>ROUND(SUM(Q534:W534)/INVOICE!$I$5,2)</f>
        <v>7.2</v>
      </c>
      <c r="AA534" s="38" t="s">
        <v>4744</v>
      </c>
      <c r="AB534" s="38" t="s">
        <v>93</v>
      </c>
      <c r="AC534" s="38" t="s">
        <v>4745</v>
      </c>
      <c r="AD534" s="38" t="s">
        <v>4988</v>
      </c>
      <c r="AE534" s="38" t="s">
        <v>4989</v>
      </c>
      <c r="AF534" s="38" t="s">
        <v>4990</v>
      </c>
      <c r="AG534" s="38" t="s">
        <v>4991</v>
      </c>
      <c r="AH534" s="38" t="s">
        <v>61</v>
      </c>
      <c r="AI534" s="38">
        <v>1</v>
      </c>
      <c r="AJ534" s="38">
        <v>1.55</v>
      </c>
      <c r="AK534" s="38">
        <v>2.8</v>
      </c>
      <c r="AL534" s="38">
        <v>2.8</v>
      </c>
      <c r="AM534" s="38" t="s">
        <v>204</v>
      </c>
      <c r="AN534" s="38">
        <v>133.79</v>
      </c>
      <c r="AO534" s="38" t="s">
        <v>62</v>
      </c>
      <c r="AP534" s="38" t="s">
        <v>62</v>
      </c>
      <c r="AQ534" s="38" t="s">
        <v>62</v>
      </c>
      <c r="AR534" s="38" t="s">
        <v>62</v>
      </c>
      <c r="AS534" s="38" t="s">
        <v>62</v>
      </c>
      <c r="AT534" s="38" t="s">
        <v>1973</v>
      </c>
      <c r="AU534" s="38" t="s">
        <v>2604</v>
      </c>
      <c r="AV534" s="38" t="s">
        <v>4992</v>
      </c>
      <c r="AW534" s="38" t="s">
        <v>61</v>
      </c>
      <c r="AX534" s="38" t="s">
        <v>63</v>
      </c>
      <c r="AY534" s="39" t="s">
        <v>4993</v>
      </c>
      <c r="AZ534" s="38" t="s">
        <v>4994</v>
      </c>
      <c r="BA534" s="39" t="s">
        <v>4994</v>
      </c>
      <c r="BB534" s="38" t="s">
        <v>196</v>
      </c>
      <c r="BC534" s="38" t="s">
        <v>197</v>
      </c>
      <c r="BD534" s="38" t="s">
        <v>94</v>
      </c>
      <c r="BE534" s="38" t="s">
        <v>1978</v>
      </c>
      <c r="BF534" s="38" t="s">
        <v>64</v>
      </c>
      <c r="BG534" s="38" t="s">
        <v>61</v>
      </c>
      <c r="BH534" s="38" t="s">
        <v>648</v>
      </c>
    </row>
    <row r="535" spans="2:60" x14ac:dyDescent="0.3">
      <c r="B535" s="55">
        <f t="shared" si="158"/>
        <v>531</v>
      </c>
      <c r="C535" s="55" t="str">
        <f t="shared" si="159"/>
        <v>NRT</v>
      </c>
      <c r="D535" s="55" t="str">
        <f t="shared" si="156"/>
        <v>2025-09-17</v>
      </c>
      <c r="E535" s="55" t="str">
        <f t="shared" si="166"/>
        <v>82020038130</v>
      </c>
      <c r="F535" s="55" t="str">
        <f t="shared" si="167"/>
        <v>PJP029496343</v>
      </c>
      <c r="G535" s="53" t="str">
        <f t="shared" si="168"/>
        <v>노지영</v>
      </c>
      <c r="H535" s="53" t="str">
        <f t="shared" si="169"/>
        <v>목록(Manifest)</v>
      </c>
      <c r="I535" s="62">
        <f t="shared" si="170"/>
        <v>132.68</v>
      </c>
      <c r="J535" s="53" t="str">
        <f t="shared" si="160"/>
        <v>BRCH USA_JAVIS</v>
      </c>
      <c r="K535" s="55">
        <f t="shared" si="171"/>
        <v>1</v>
      </c>
      <c r="L535" s="54">
        <f t="shared" si="172"/>
        <v>1.05</v>
      </c>
      <c r="M535" s="54">
        <f t="shared" si="173"/>
        <v>3.4</v>
      </c>
      <c r="N535" s="54">
        <f t="shared" si="174"/>
        <v>3.4</v>
      </c>
      <c r="O535" s="54">
        <f t="shared" si="161"/>
        <v>1.5</v>
      </c>
      <c r="P535" s="55" t="str">
        <f t="shared" si="162"/>
        <v>516284381896</v>
      </c>
      <c r="Q535" s="70">
        <f t="shared" si="163"/>
        <v>8530</v>
      </c>
      <c r="R535" s="58">
        <v>0</v>
      </c>
      <c r="S535" s="57">
        <f t="shared" si="157"/>
        <v>0</v>
      </c>
      <c r="T535" s="58">
        <v>0</v>
      </c>
      <c r="U535" s="58">
        <f>(IF(VLOOKUP(VLOOKUP(AN535,MAPPING!$B$16:$D$21,2,1),MAPPING!$C$16:$E$21,2,0)=7000,0,VLOOKUP(VLOOKUP(AN535,MAPPING!$B$16:$D$21,2,1),MAPPING!$C$16:$E$21,2,0)))</f>
        <v>0</v>
      </c>
      <c r="V535" s="58">
        <f>(K535*VLOOKUP(N535/K535,MAPPING!$B$23:$D$30,3,10))</f>
        <v>500</v>
      </c>
      <c r="W535" s="58">
        <f t="shared" si="164"/>
        <v>0</v>
      </c>
      <c r="X535" s="58">
        <f t="shared" si="165"/>
        <v>9030</v>
      </c>
      <c r="Y535" s="116">
        <f>ROUND(SUM(Q535:W535)/INVOICE!$I$5,2)</f>
        <v>6.48</v>
      </c>
      <c r="AA535" s="38" t="s">
        <v>4744</v>
      </c>
      <c r="AB535" s="38" t="s">
        <v>93</v>
      </c>
      <c r="AC535" s="38" t="s">
        <v>4745</v>
      </c>
      <c r="AD535" s="38" t="s">
        <v>4995</v>
      </c>
      <c r="AE535" s="38" t="s">
        <v>4996</v>
      </c>
      <c r="AF535" s="38" t="s">
        <v>4997</v>
      </c>
      <c r="AG535" s="38" t="s">
        <v>4998</v>
      </c>
      <c r="AH535" s="38" t="s">
        <v>61</v>
      </c>
      <c r="AI535" s="38">
        <v>1</v>
      </c>
      <c r="AJ535" s="38">
        <v>1.05</v>
      </c>
      <c r="AK535" s="38">
        <v>3.4</v>
      </c>
      <c r="AL535" s="38">
        <v>3.4</v>
      </c>
      <c r="AM535" s="38" t="s">
        <v>204</v>
      </c>
      <c r="AN535" s="38">
        <v>132.68</v>
      </c>
      <c r="AO535" s="38" t="s">
        <v>62</v>
      </c>
      <c r="AP535" s="38" t="s">
        <v>62</v>
      </c>
      <c r="AQ535" s="38" t="s">
        <v>62</v>
      </c>
      <c r="AR535" s="38" t="s">
        <v>62</v>
      </c>
      <c r="AS535" s="38" t="s">
        <v>62</v>
      </c>
      <c r="AT535" s="38" t="s">
        <v>1973</v>
      </c>
      <c r="AU535" s="38" t="s">
        <v>2604</v>
      </c>
      <c r="AV535" s="38" t="s">
        <v>4999</v>
      </c>
      <c r="AW535" s="38" t="s">
        <v>61</v>
      </c>
      <c r="AX535" s="38" t="s">
        <v>63</v>
      </c>
      <c r="AY535" s="39" t="s">
        <v>5000</v>
      </c>
      <c r="AZ535" s="38" t="s">
        <v>5001</v>
      </c>
      <c r="BA535" s="39" t="s">
        <v>5001</v>
      </c>
      <c r="BB535" s="38" t="s">
        <v>196</v>
      </c>
      <c r="BC535" s="38" t="s">
        <v>197</v>
      </c>
      <c r="BD535" s="38" t="s">
        <v>94</v>
      </c>
      <c r="BE535" s="38" t="s">
        <v>1978</v>
      </c>
      <c r="BF535" s="38" t="s">
        <v>64</v>
      </c>
      <c r="BG535" s="38" t="s">
        <v>61</v>
      </c>
      <c r="BH535" s="38" t="s">
        <v>648</v>
      </c>
    </row>
    <row r="536" spans="2:60" x14ac:dyDescent="0.3">
      <c r="B536" s="55">
        <f t="shared" si="158"/>
        <v>532</v>
      </c>
      <c r="C536" s="55" t="str">
        <f t="shared" si="159"/>
        <v>NRT</v>
      </c>
      <c r="D536" s="55" t="str">
        <f t="shared" si="156"/>
        <v>2025-09-17</v>
      </c>
      <c r="E536" s="55" t="str">
        <f t="shared" si="166"/>
        <v>82020038130</v>
      </c>
      <c r="F536" s="55" t="str">
        <f t="shared" si="167"/>
        <v>PJP029496075</v>
      </c>
      <c r="G536" s="53" t="str">
        <f t="shared" si="168"/>
        <v>윤세진</v>
      </c>
      <c r="H536" s="53" t="str">
        <f t="shared" si="169"/>
        <v>목록(Manifest)</v>
      </c>
      <c r="I536" s="62">
        <f t="shared" si="170"/>
        <v>73.7</v>
      </c>
      <c r="J536" s="53" t="str">
        <f t="shared" si="160"/>
        <v>BRCH USA_JAVIS</v>
      </c>
      <c r="K536" s="55">
        <f t="shared" si="171"/>
        <v>1</v>
      </c>
      <c r="L536" s="54">
        <f t="shared" si="172"/>
        <v>0.2</v>
      </c>
      <c r="M536" s="54">
        <f t="shared" si="173"/>
        <v>0.5</v>
      </c>
      <c r="N536" s="54">
        <f t="shared" si="174"/>
        <v>0.5</v>
      </c>
      <c r="O536" s="54">
        <f t="shared" si="161"/>
        <v>0.5</v>
      </c>
      <c r="P536" s="55" t="str">
        <f t="shared" si="162"/>
        <v>516284379214</v>
      </c>
      <c r="Q536" s="70">
        <f t="shared" si="163"/>
        <v>6510</v>
      </c>
      <c r="R536" s="58">
        <v>0</v>
      </c>
      <c r="S536" s="57">
        <f t="shared" si="157"/>
        <v>0</v>
      </c>
      <c r="T536" s="58">
        <v>0</v>
      </c>
      <c r="U536" s="58">
        <f>(IF(VLOOKUP(VLOOKUP(AN536,MAPPING!$B$16:$D$21,2,1),MAPPING!$C$16:$E$21,2,0)=7000,0,VLOOKUP(VLOOKUP(AN536,MAPPING!$B$16:$D$21,2,1),MAPPING!$C$16:$E$21,2,0)))</f>
        <v>0</v>
      </c>
      <c r="V536" s="58">
        <f>(K536*VLOOKUP(N536/K536,MAPPING!$B$23:$D$30,3,10))</f>
        <v>0</v>
      </c>
      <c r="W536" s="58">
        <f t="shared" si="164"/>
        <v>0</v>
      </c>
      <c r="X536" s="58">
        <f t="shared" si="165"/>
        <v>6510</v>
      </c>
      <c r="Y536" s="116">
        <f>ROUND(SUM(Q536:W536)/INVOICE!$I$5,2)</f>
        <v>4.67</v>
      </c>
      <c r="AA536" s="38" t="s">
        <v>4744</v>
      </c>
      <c r="AB536" s="38" t="s">
        <v>93</v>
      </c>
      <c r="AC536" s="38" t="s">
        <v>4745</v>
      </c>
      <c r="AD536" s="38" t="s">
        <v>5002</v>
      </c>
      <c r="AE536" s="38" t="s">
        <v>3259</v>
      </c>
      <c r="AF536" s="38" t="s">
        <v>3260</v>
      </c>
      <c r="AG536" s="38" t="s">
        <v>3261</v>
      </c>
      <c r="AH536" s="38" t="s">
        <v>61</v>
      </c>
      <c r="AI536" s="38">
        <v>1</v>
      </c>
      <c r="AJ536" s="38">
        <v>0.2</v>
      </c>
      <c r="AK536" s="38">
        <v>0.5</v>
      </c>
      <c r="AL536" s="38">
        <v>0.5</v>
      </c>
      <c r="AM536" s="38" t="s">
        <v>204</v>
      </c>
      <c r="AN536" s="38">
        <v>73.7</v>
      </c>
      <c r="AO536" s="38" t="s">
        <v>62</v>
      </c>
      <c r="AP536" s="38" t="s">
        <v>62</v>
      </c>
      <c r="AQ536" s="38" t="s">
        <v>62</v>
      </c>
      <c r="AR536" s="38" t="s">
        <v>62</v>
      </c>
      <c r="AS536" s="38" t="s">
        <v>62</v>
      </c>
      <c r="AT536" s="38" t="s">
        <v>1973</v>
      </c>
      <c r="AU536" s="38" t="s">
        <v>2604</v>
      </c>
      <c r="AV536" s="38" t="s">
        <v>5003</v>
      </c>
      <c r="AW536" s="38" t="s">
        <v>61</v>
      </c>
      <c r="AX536" s="38" t="s">
        <v>63</v>
      </c>
      <c r="AY536" s="39" t="s">
        <v>5004</v>
      </c>
      <c r="AZ536" s="38" t="s">
        <v>5005</v>
      </c>
      <c r="BA536" s="39" t="s">
        <v>5005</v>
      </c>
      <c r="BB536" s="38" t="s">
        <v>196</v>
      </c>
      <c r="BC536" s="38" t="s">
        <v>197</v>
      </c>
      <c r="BD536" s="38" t="s">
        <v>94</v>
      </c>
      <c r="BE536" s="38" t="s">
        <v>1978</v>
      </c>
      <c r="BF536" s="38" t="s">
        <v>64</v>
      </c>
      <c r="BG536" s="38" t="s">
        <v>61</v>
      </c>
      <c r="BH536" s="38" t="s">
        <v>648</v>
      </c>
    </row>
    <row r="537" spans="2:60" x14ac:dyDescent="0.3">
      <c r="B537" s="55">
        <f t="shared" si="158"/>
        <v>533</v>
      </c>
      <c r="C537" s="55" t="str">
        <f t="shared" si="159"/>
        <v>NRT</v>
      </c>
      <c r="D537" s="55" t="str">
        <f t="shared" si="156"/>
        <v>2025-09-17</v>
      </c>
      <c r="E537" s="55" t="str">
        <f t="shared" si="166"/>
        <v>82020038130</v>
      </c>
      <c r="F537" s="55" t="str">
        <f t="shared" si="167"/>
        <v>PJP029496256</v>
      </c>
      <c r="G537" s="53" t="str">
        <f t="shared" si="168"/>
        <v>이서원</v>
      </c>
      <c r="H537" s="53" t="str">
        <f t="shared" si="169"/>
        <v>간이(Simple)</v>
      </c>
      <c r="I537" s="62">
        <f t="shared" si="170"/>
        <v>154.77000000000001</v>
      </c>
      <c r="J537" s="53" t="str">
        <f t="shared" si="160"/>
        <v>BRCH USA_JAVIS</v>
      </c>
      <c r="K537" s="55">
        <f t="shared" si="171"/>
        <v>1</v>
      </c>
      <c r="L537" s="54">
        <f t="shared" si="172"/>
        <v>0.8</v>
      </c>
      <c r="M537" s="54">
        <f t="shared" si="173"/>
        <v>1.6</v>
      </c>
      <c r="N537" s="54">
        <f t="shared" si="174"/>
        <v>1.6</v>
      </c>
      <c r="O537" s="54">
        <f t="shared" si="161"/>
        <v>1</v>
      </c>
      <c r="P537" s="55" t="str">
        <f t="shared" si="162"/>
        <v>516284381023</v>
      </c>
      <c r="Q537" s="70">
        <f t="shared" si="163"/>
        <v>7520</v>
      </c>
      <c r="R537" s="58">
        <v>0</v>
      </c>
      <c r="S537" s="57">
        <f t="shared" si="157"/>
        <v>0</v>
      </c>
      <c r="T537" s="58">
        <v>0</v>
      </c>
      <c r="U537" s="58">
        <f>(IF(VLOOKUP(VLOOKUP(AN537,MAPPING!$B$16:$D$21,2,1),MAPPING!$C$16:$E$21,2,0)=7000,0,VLOOKUP(VLOOKUP(AN537,MAPPING!$B$16:$D$21,2,1),MAPPING!$C$16:$E$21,2,0)))</f>
        <v>0</v>
      </c>
      <c r="V537" s="58">
        <f>(K537*VLOOKUP(N537/K537,MAPPING!$B$23:$D$30,3,10))</f>
        <v>0</v>
      </c>
      <c r="W537" s="58">
        <f t="shared" si="164"/>
        <v>0</v>
      </c>
      <c r="X537" s="58">
        <f t="shared" si="165"/>
        <v>7520</v>
      </c>
      <c r="Y537" s="116">
        <f>ROUND(SUM(Q537:W537)/INVOICE!$I$5,2)</f>
        <v>5.39</v>
      </c>
      <c r="AA537" s="38" t="s">
        <v>4744</v>
      </c>
      <c r="AB537" s="38" t="s">
        <v>93</v>
      </c>
      <c r="AC537" s="38" t="s">
        <v>4745</v>
      </c>
      <c r="AD537" s="38" t="s">
        <v>5006</v>
      </c>
      <c r="AE537" s="38" t="s">
        <v>5007</v>
      </c>
      <c r="AF537" s="38" t="s">
        <v>5008</v>
      </c>
      <c r="AG537" s="38" t="s">
        <v>5009</v>
      </c>
      <c r="AH537" s="38" t="s">
        <v>61</v>
      </c>
      <c r="AI537" s="38">
        <v>1</v>
      </c>
      <c r="AJ537" s="38">
        <v>0.8</v>
      </c>
      <c r="AK537" s="38">
        <v>1.6</v>
      </c>
      <c r="AL537" s="38">
        <v>1.6</v>
      </c>
      <c r="AM537" s="38" t="s">
        <v>65</v>
      </c>
      <c r="AN537" s="38">
        <v>154.77000000000001</v>
      </c>
      <c r="AO537" s="38" t="s">
        <v>62</v>
      </c>
      <c r="AP537" s="38" t="s">
        <v>62</v>
      </c>
      <c r="AQ537" s="38" t="s">
        <v>62</v>
      </c>
      <c r="AR537" s="38" t="s">
        <v>62</v>
      </c>
      <c r="AS537" s="38" t="s">
        <v>62</v>
      </c>
      <c r="AT537" s="38" t="s">
        <v>1973</v>
      </c>
      <c r="AU537" s="38" t="s">
        <v>2604</v>
      </c>
      <c r="AV537" s="38" t="s">
        <v>410</v>
      </c>
      <c r="AW537" s="38" t="s">
        <v>61</v>
      </c>
      <c r="AX537" s="38" t="s">
        <v>63</v>
      </c>
      <c r="AY537" s="39" t="s">
        <v>5010</v>
      </c>
      <c r="AZ537" s="38" t="s">
        <v>5011</v>
      </c>
      <c r="BA537" s="39" t="s">
        <v>5011</v>
      </c>
      <c r="BB537" s="38" t="s">
        <v>196</v>
      </c>
      <c r="BC537" s="38" t="s">
        <v>197</v>
      </c>
      <c r="BD537" s="38" t="s">
        <v>94</v>
      </c>
      <c r="BE537" s="38" t="s">
        <v>1978</v>
      </c>
      <c r="BF537" s="38" t="s">
        <v>64</v>
      </c>
      <c r="BG537" s="38" t="s">
        <v>61</v>
      </c>
      <c r="BH537" s="38" t="s">
        <v>648</v>
      </c>
    </row>
    <row r="538" spans="2:60" x14ac:dyDescent="0.3">
      <c r="B538" s="55">
        <f t="shared" si="158"/>
        <v>534</v>
      </c>
      <c r="C538" s="55" t="str">
        <f t="shared" si="159"/>
        <v>NRT</v>
      </c>
      <c r="D538" s="55" t="str">
        <f t="shared" si="156"/>
        <v>2025-09-17</v>
      </c>
      <c r="E538" s="55" t="str">
        <f t="shared" si="166"/>
        <v>82020038130</v>
      </c>
      <c r="F538" s="55" t="str">
        <f t="shared" si="167"/>
        <v>PJP029496370</v>
      </c>
      <c r="G538" s="53" t="str">
        <f t="shared" si="168"/>
        <v>김우준</v>
      </c>
      <c r="H538" s="53" t="str">
        <f t="shared" si="169"/>
        <v>목록(Manifest)</v>
      </c>
      <c r="I538" s="62">
        <f t="shared" si="170"/>
        <v>29.48</v>
      </c>
      <c r="J538" s="53" t="str">
        <f t="shared" si="160"/>
        <v>BRCH USA_JAVIS</v>
      </c>
      <c r="K538" s="55">
        <f t="shared" si="171"/>
        <v>1</v>
      </c>
      <c r="L538" s="54">
        <f t="shared" si="172"/>
        <v>0.1</v>
      </c>
      <c r="M538" s="54">
        <f t="shared" si="173"/>
        <v>0.2</v>
      </c>
      <c r="N538" s="54">
        <f t="shared" si="174"/>
        <v>0.2</v>
      </c>
      <c r="O538" s="54">
        <f t="shared" si="161"/>
        <v>0.5</v>
      </c>
      <c r="P538" s="55" t="str">
        <f t="shared" si="162"/>
        <v>516284382165</v>
      </c>
      <c r="Q538" s="70">
        <f t="shared" si="163"/>
        <v>6510</v>
      </c>
      <c r="R538" s="58">
        <v>0</v>
      </c>
      <c r="S538" s="57">
        <f t="shared" si="157"/>
        <v>0</v>
      </c>
      <c r="T538" s="58">
        <v>0</v>
      </c>
      <c r="U538" s="58">
        <f>(IF(VLOOKUP(VLOOKUP(AN538,MAPPING!$B$16:$D$21,2,1),MAPPING!$C$16:$E$21,2,0)=7000,0,VLOOKUP(VLOOKUP(AN538,MAPPING!$B$16:$D$21,2,1),MAPPING!$C$16:$E$21,2,0)))</f>
        <v>0</v>
      </c>
      <c r="V538" s="58">
        <f>(K538*VLOOKUP(N538/K538,MAPPING!$B$23:$D$30,3,10))</f>
        <v>0</v>
      </c>
      <c r="W538" s="58">
        <f t="shared" si="164"/>
        <v>0</v>
      </c>
      <c r="X538" s="58">
        <f t="shared" si="165"/>
        <v>6510</v>
      </c>
      <c r="Y538" s="116">
        <f>ROUND(SUM(Q538:W538)/INVOICE!$I$5,2)</f>
        <v>4.67</v>
      </c>
      <c r="AA538" s="38" t="s">
        <v>4744</v>
      </c>
      <c r="AB538" s="38" t="s">
        <v>93</v>
      </c>
      <c r="AC538" s="38" t="s">
        <v>4745</v>
      </c>
      <c r="AD538" s="38" t="s">
        <v>5012</v>
      </c>
      <c r="AE538" s="38" t="s">
        <v>3291</v>
      </c>
      <c r="AF538" s="38" t="s">
        <v>3292</v>
      </c>
      <c r="AG538" s="38" t="s">
        <v>3293</v>
      </c>
      <c r="AH538" s="38" t="s">
        <v>61</v>
      </c>
      <c r="AI538" s="38">
        <v>1</v>
      </c>
      <c r="AJ538" s="38">
        <v>0.1</v>
      </c>
      <c r="AK538" s="38">
        <v>0.2</v>
      </c>
      <c r="AL538" s="38">
        <v>0.2</v>
      </c>
      <c r="AM538" s="38" t="s">
        <v>204</v>
      </c>
      <c r="AN538" s="38">
        <v>29.48</v>
      </c>
      <c r="AO538" s="38" t="s">
        <v>62</v>
      </c>
      <c r="AP538" s="38" t="s">
        <v>62</v>
      </c>
      <c r="AQ538" s="38" t="s">
        <v>62</v>
      </c>
      <c r="AR538" s="38" t="s">
        <v>62</v>
      </c>
      <c r="AS538" s="38" t="s">
        <v>62</v>
      </c>
      <c r="AT538" s="38" t="s">
        <v>1973</v>
      </c>
      <c r="AU538" s="38" t="s">
        <v>2604</v>
      </c>
      <c r="AV538" s="38" t="s">
        <v>2002</v>
      </c>
      <c r="AW538" s="38" t="s">
        <v>61</v>
      </c>
      <c r="AX538" s="38" t="s">
        <v>63</v>
      </c>
      <c r="AY538" s="39" t="s">
        <v>5013</v>
      </c>
      <c r="AZ538" s="38" t="s">
        <v>5014</v>
      </c>
      <c r="BA538" s="39" t="s">
        <v>5014</v>
      </c>
      <c r="BB538" s="38" t="s">
        <v>196</v>
      </c>
      <c r="BC538" s="38" t="s">
        <v>197</v>
      </c>
      <c r="BD538" s="38" t="s">
        <v>94</v>
      </c>
      <c r="BE538" s="38" t="s">
        <v>1978</v>
      </c>
      <c r="BF538" s="38" t="s">
        <v>64</v>
      </c>
      <c r="BG538" s="38" t="s">
        <v>61</v>
      </c>
      <c r="BH538" s="38" t="s">
        <v>648</v>
      </c>
    </row>
    <row r="539" spans="2:60" x14ac:dyDescent="0.3">
      <c r="B539" s="55">
        <f t="shared" si="158"/>
        <v>535</v>
      </c>
      <c r="C539" s="55" t="str">
        <f t="shared" si="159"/>
        <v>NRT</v>
      </c>
      <c r="D539" s="55" t="str">
        <f t="shared" si="156"/>
        <v>2025-09-17</v>
      </c>
      <c r="E539" s="55" t="str">
        <f t="shared" si="166"/>
        <v>82020038130</v>
      </c>
      <c r="F539" s="55" t="str">
        <f t="shared" si="167"/>
        <v>PJP029496430</v>
      </c>
      <c r="G539" s="53" t="str">
        <f t="shared" si="168"/>
        <v>강재형</v>
      </c>
      <c r="H539" s="53" t="str">
        <f t="shared" si="169"/>
        <v>목록(Manifest)</v>
      </c>
      <c r="I539" s="62">
        <f t="shared" si="170"/>
        <v>112.1</v>
      </c>
      <c r="J539" s="53" t="str">
        <f t="shared" si="160"/>
        <v>BRCH USA_JAVIS</v>
      </c>
      <c r="K539" s="55">
        <f t="shared" si="171"/>
        <v>1</v>
      </c>
      <c r="L539" s="54">
        <f t="shared" si="172"/>
        <v>1.1499999999999999</v>
      </c>
      <c r="M539" s="54">
        <f t="shared" si="173"/>
        <v>5.2</v>
      </c>
      <c r="N539" s="54">
        <f t="shared" si="174"/>
        <v>5.5</v>
      </c>
      <c r="O539" s="54">
        <f t="shared" si="161"/>
        <v>1.5</v>
      </c>
      <c r="P539" s="55" t="str">
        <f t="shared" si="162"/>
        <v>516284382762</v>
      </c>
      <c r="Q539" s="70">
        <f t="shared" si="163"/>
        <v>8530</v>
      </c>
      <c r="R539" s="58">
        <v>0</v>
      </c>
      <c r="S539" s="57">
        <f t="shared" si="157"/>
        <v>0</v>
      </c>
      <c r="T539" s="58">
        <v>0</v>
      </c>
      <c r="U539" s="58">
        <f>(IF(VLOOKUP(VLOOKUP(AN539,MAPPING!$B$16:$D$21,2,1),MAPPING!$C$16:$E$21,2,0)=7000,0,VLOOKUP(VLOOKUP(AN539,MAPPING!$B$16:$D$21,2,1),MAPPING!$C$16:$E$21,2,0)))</f>
        <v>0</v>
      </c>
      <c r="V539" s="58">
        <f>(K539*VLOOKUP(N539/K539,MAPPING!$B$23:$D$30,3,10))</f>
        <v>1000</v>
      </c>
      <c r="W539" s="58">
        <f t="shared" si="164"/>
        <v>0</v>
      </c>
      <c r="X539" s="58">
        <f t="shared" si="165"/>
        <v>9530</v>
      </c>
      <c r="Y539" s="116">
        <f>ROUND(SUM(Q539:W539)/INVOICE!$I$5,2)</f>
        <v>6.84</v>
      </c>
      <c r="AA539" s="38" t="s">
        <v>4744</v>
      </c>
      <c r="AB539" s="38" t="s">
        <v>93</v>
      </c>
      <c r="AC539" s="38" t="s">
        <v>4745</v>
      </c>
      <c r="AD539" s="38" t="s">
        <v>5015</v>
      </c>
      <c r="AE539" s="38" t="s">
        <v>5016</v>
      </c>
      <c r="AF539" s="38" t="s">
        <v>5017</v>
      </c>
      <c r="AG539" s="38" t="s">
        <v>5018</v>
      </c>
      <c r="AH539" s="38" t="s">
        <v>61</v>
      </c>
      <c r="AI539" s="38">
        <v>1</v>
      </c>
      <c r="AJ539" s="38">
        <v>1.1499999999999999</v>
      </c>
      <c r="AK539" s="38">
        <v>5.2</v>
      </c>
      <c r="AL539" s="38">
        <v>5.5</v>
      </c>
      <c r="AM539" s="38" t="s">
        <v>204</v>
      </c>
      <c r="AN539" s="38">
        <v>112.1</v>
      </c>
      <c r="AO539" s="38" t="s">
        <v>62</v>
      </c>
      <c r="AP539" s="38" t="s">
        <v>62</v>
      </c>
      <c r="AQ539" s="38" t="s">
        <v>62</v>
      </c>
      <c r="AR539" s="38" t="s">
        <v>62</v>
      </c>
      <c r="AS539" s="38" t="s">
        <v>62</v>
      </c>
      <c r="AT539" s="38" t="s">
        <v>1973</v>
      </c>
      <c r="AU539" s="38" t="s">
        <v>2604</v>
      </c>
      <c r="AV539" s="38" t="s">
        <v>2002</v>
      </c>
      <c r="AW539" s="38" t="s">
        <v>61</v>
      </c>
      <c r="AX539" s="38" t="s">
        <v>63</v>
      </c>
      <c r="AY539" s="39" t="s">
        <v>5019</v>
      </c>
      <c r="AZ539" s="38" t="s">
        <v>5020</v>
      </c>
      <c r="BA539" s="39" t="s">
        <v>5020</v>
      </c>
      <c r="BB539" s="38" t="s">
        <v>196</v>
      </c>
      <c r="BC539" s="38" t="s">
        <v>197</v>
      </c>
      <c r="BD539" s="38" t="s">
        <v>94</v>
      </c>
      <c r="BE539" s="38" t="s">
        <v>1978</v>
      </c>
      <c r="BF539" s="38" t="s">
        <v>64</v>
      </c>
      <c r="BG539" s="38" t="s">
        <v>61</v>
      </c>
      <c r="BH539" s="38" t="s">
        <v>648</v>
      </c>
    </row>
    <row r="540" spans="2:60" x14ac:dyDescent="0.3">
      <c r="B540" s="55">
        <f t="shared" si="158"/>
        <v>536</v>
      </c>
      <c r="C540" s="55" t="str">
        <f t="shared" si="159"/>
        <v>NRT</v>
      </c>
      <c r="D540" s="55" t="str">
        <f t="shared" si="156"/>
        <v>2025-09-17</v>
      </c>
      <c r="E540" s="55" t="str">
        <f t="shared" si="166"/>
        <v>82020038130</v>
      </c>
      <c r="F540" s="55" t="str">
        <f t="shared" si="167"/>
        <v>PJP029495961</v>
      </c>
      <c r="G540" s="53" t="str">
        <f t="shared" si="168"/>
        <v>정가영</v>
      </c>
      <c r="H540" s="53" t="str">
        <f t="shared" si="169"/>
        <v>목록(Manifest)</v>
      </c>
      <c r="I540" s="62">
        <f t="shared" si="170"/>
        <v>5.27</v>
      </c>
      <c r="J540" s="53" t="str">
        <f t="shared" si="160"/>
        <v>BRCH USA_JAVIS</v>
      </c>
      <c r="K540" s="55">
        <f t="shared" si="171"/>
        <v>1</v>
      </c>
      <c r="L540" s="54">
        <f t="shared" si="172"/>
        <v>0.15</v>
      </c>
      <c r="M540" s="54">
        <f t="shared" si="173"/>
        <v>0.2</v>
      </c>
      <c r="N540" s="54">
        <f t="shared" si="174"/>
        <v>0.2</v>
      </c>
      <c r="O540" s="54">
        <f t="shared" si="161"/>
        <v>0.5</v>
      </c>
      <c r="P540" s="55" t="str">
        <f t="shared" si="162"/>
        <v>516284378072</v>
      </c>
      <c r="Q540" s="70">
        <f t="shared" si="163"/>
        <v>6510</v>
      </c>
      <c r="R540" s="58">
        <v>0</v>
      </c>
      <c r="S540" s="57">
        <f t="shared" si="157"/>
        <v>0</v>
      </c>
      <c r="T540" s="58">
        <v>0</v>
      </c>
      <c r="U540" s="58">
        <f>(IF(VLOOKUP(VLOOKUP(AN540,MAPPING!$B$16:$D$21,2,1),MAPPING!$C$16:$E$21,2,0)=7000,0,VLOOKUP(VLOOKUP(AN540,MAPPING!$B$16:$D$21,2,1),MAPPING!$C$16:$E$21,2,0)))</f>
        <v>0</v>
      </c>
      <c r="V540" s="58">
        <f>(K540*VLOOKUP(N540/K540,MAPPING!$B$23:$D$30,3,10))</f>
        <v>0</v>
      </c>
      <c r="W540" s="58">
        <f t="shared" si="164"/>
        <v>0</v>
      </c>
      <c r="X540" s="58">
        <f t="shared" si="165"/>
        <v>6510</v>
      </c>
      <c r="Y540" s="116">
        <f>ROUND(SUM(Q540:W540)/INVOICE!$I$5,2)</f>
        <v>4.67</v>
      </c>
      <c r="AA540" s="38" t="s">
        <v>4744</v>
      </c>
      <c r="AB540" s="38" t="s">
        <v>93</v>
      </c>
      <c r="AC540" s="38" t="s">
        <v>4745</v>
      </c>
      <c r="AD540" s="38" t="s">
        <v>5021</v>
      </c>
      <c r="AE540" s="38" t="s">
        <v>5022</v>
      </c>
      <c r="AF540" s="38" t="s">
        <v>5023</v>
      </c>
      <c r="AG540" s="38" t="s">
        <v>5024</v>
      </c>
      <c r="AH540" s="38" t="s">
        <v>61</v>
      </c>
      <c r="AI540" s="38">
        <v>1</v>
      </c>
      <c r="AJ540" s="38">
        <v>0.15</v>
      </c>
      <c r="AK540" s="38">
        <v>0.2</v>
      </c>
      <c r="AL540" s="38">
        <v>0.2</v>
      </c>
      <c r="AM540" s="38" t="s">
        <v>204</v>
      </c>
      <c r="AN540" s="38">
        <v>5.27</v>
      </c>
      <c r="AO540" s="38" t="s">
        <v>62</v>
      </c>
      <c r="AP540" s="38" t="s">
        <v>62</v>
      </c>
      <c r="AQ540" s="38" t="s">
        <v>62</v>
      </c>
      <c r="AR540" s="38" t="s">
        <v>62</v>
      </c>
      <c r="AS540" s="38" t="s">
        <v>62</v>
      </c>
      <c r="AT540" s="38" t="s">
        <v>1973</v>
      </c>
      <c r="AU540" s="38" t="s">
        <v>2604</v>
      </c>
      <c r="AV540" s="38" t="s">
        <v>5025</v>
      </c>
      <c r="AW540" s="38" t="s">
        <v>61</v>
      </c>
      <c r="AX540" s="38" t="s">
        <v>63</v>
      </c>
      <c r="AY540" s="39" t="s">
        <v>5026</v>
      </c>
      <c r="AZ540" s="38" t="s">
        <v>5027</v>
      </c>
      <c r="BA540" s="39" t="s">
        <v>5027</v>
      </c>
      <c r="BB540" s="38" t="s">
        <v>196</v>
      </c>
      <c r="BC540" s="38" t="s">
        <v>197</v>
      </c>
      <c r="BD540" s="38" t="s">
        <v>94</v>
      </c>
      <c r="BE540" s="38" t="s">
        <v>1978</v>
      </c>
      <c r="BF540" s="38" t="s">
        <v>64</v>
      </c>
      <c r="BG540" s="38" t="s">
        <v>61</v>
      </c>
      <c r="BH540" s="38" t="s">
        <v>648</v>
      </c>
    </row>
    <row r="541" spans="2:60" x14ac:dyDescent="0.3">
      <c r="B541" s="55">
        <f t="shared" si="158"/>
        <v>537</v>
      </c>
      <c r="C541" s="55" t="str">
        <f t="shared" si="159"/>
        <v>NRT</v>
      </c>
      <c r="D541" s="55" t="str">
        <f t="shared" si="156"/>
        <v>2025-09-17</v>
      </c>
      <c r="E541" s="55" t="str">
        <f t="shared" si="166"/>
        <v>82020038130</v>
      </c>
      <c r="F541" s="55" t="str">
        <f t="shared" si="167"/>
        <v>PJP029496303</v>
      </c>
      <c r="G541" s="53" t="str">
        <f t="shared" si="168"/>
        <v>김소예</v>
      </c>
      <c r="H541" s="53" t="str">
        <f t="shared" si="169"/>
        <v>일반(목록배제,Normal-Manifest Exception)</v>
      </c>
      <c r="I541" s="62">
        <f t="shared" si="170"/>
        <v>97.13</v>
      </c>
      <c r="J541" s="53" t="str">
        <f t="shared" si="160"/>
        <v>BRCH USA_JAVIS</v>
      </c>
      <c r="K541" s="55">
        <f t="shared" si="171"/>
        <v>1</v>
      </c>
      <c r="L541" s="54">
        <f t="shared" si="172"/>
        <v>0.25</v>
      </c>
      <c r="M541" s="54">
        <f t="shared" si="173"/>
        <v>0.8</v>
      </c>
      <c r="N541" s="54">
        <f t="shared" si="174"/>
        <v>0.8</v>
      </c>
      <c r="O541" s="54">
        <f t="shared" si="161"/>
        <v>0.5</v>
      </c>
      <c r="P541" s="55" t="str">
        <f t="shared" si="162"/>
        <v>516284381491</v>
      </c>
      <c r="Q541" s="70">
        <f t="shared" si="163"/>
        <v>6510</v>
      </c>
      <c r="R541" s="58">
        <v>0</v>
      </c>
      <c r="S541" s="57">
        <f t="shared" si="157"/>
        <v>0</v>
      </c>
      <c r="T541" s="58">
        <v>0</v>
      </c>
      <c r="U541" s="58">
        <f>(IF(VLOOKUP(VLOOKUP(AN541,MAPPING!$B$16:$D$21,2,1),MAPPING!$C$16:$E$21,2,0)=7000,0,VLOOKUP(VLOOKUP(AN541,MAPPING!$B$16:$D$21,2,1),MAPPING!$C$16:$E$21,2,0)))</f>
        <v>0</v>
      </c>
      <c r="V541" s="58">
        <f>(K541*VLOOKUP(N541/K541,MAPPING!$B$23:$D$30,3,10))</f>
        <v>0</v>
      </c>
      <c r="W541" s="58">
        <f t="shared" si="164"/>
        <v>0</v>
      </c>
      <c r="X541" s="58">
        <f t="shared" si="165"/>
        <v>6510</v>
      </c>
      <c r="Y541" s="116">
        <f>ROUND(SUM(Q541:W541)/INVOICE!$I$5,2)</f>
        <v>4.67</v>
      </c>
      <c r="AA541" s="38" t="s">
        <v>4744</v>
      </c>
      <c r="AB541" s="38" t="s">
        <v>93</v>
      </c>
      <c r="AC541" s="38" t="s">
        <v>4745</v>
      </c>
      <c r="AD541" s="38" t="s">
        <v>5028</v>
      </c>
      <c r="AE541" s="38" t="s">
        <v>5029</v>
      </c>
      <c r="AF541" s="38" t="s">
        <v>5030</v>
      </c>
      <c r="AG541" s="38" t="s">
        <v>546</v>
      </c>
      <c r="AH541" s="38" t="s">
        <v>61</v>
      </c>
      <c r="AI541" s="38">
        <v>1</v>
      </c>
      <c r="AJ541" s="38">
        <v>0.25</v>
      </c>
      <c r="AK541" s="38">
        <v>0.8</v>
      </c>
      <c r="AL541" s="38">
        <v>0.8</v>
      </c>
      <c r="AM541" s="38" t="s">
        <v>66</v>
      </c>
      <c r="AN541" s="38">
        <v>97.13</v>
      </c>
      <c r="AO541" s="38" t="s">
        <v>62</v>
      </c>
      <c r="AP541" s="38" t="s">
        <v>62</v>
      </c>
      <c r="AQ541" s="38" t="s">
        <v>62</v>
      </c>
      <c r="AR541" s="38" t="s">
        <v>62</v>
      </c>
      <c r="AS541" s="38" t="s">
        <v>62</v>
      </c>
      <c r="AT541" s="38" t="s">
        <v>1973</v>
      </c>
      <c r="AU541" s="38" t="s">
        <v>2604</v>
      </c>
      <c r="AV541" s="38" t="s">
        <v>2052</v>
      </c>
      <c r="AW541" s="38" t="s">
        <v>61</v>
      </c>
      <c r="AX541" s="38" t="s">
        <v>63</v>
      </c>
      <c r="AY541" s="39" t="s">
        <v>5031</v>
      </c>
      <c r="AZ541" s="38" t="s">
        <v>5032</v>
      </c>
      <c r="BA541" s="39" t="s">
        <v>5032</v>
      </c>
      <c r="BB541" s="38" t="s">
        <v>196</v>
      </c>
      <c r="BC541" s="38" t="s">
        <v>197</v>
      </c>
      <c r="BD541" s="38" t="s">
        <v>94</v>
      </c>
      <c r="BE541" s="38" t="s">
        <v>1978</v>
      </c>
      <c r="BF541" s="38" t="s">
        <v>64</v>
      </c>
      <c r="BG541" s="38" t="s">
        <v>61</v>
      </c>
      <c r="BH541" s="38" t="s">
        <v>648</v>
      </c>
    </row>
    <row r="542" spans="2:60" x14ac:dyDescent="0.3">
      <c r="B542" s="55">
        <f t="shared" si="158"/>
        <v>538</v>
      </c>
      <c r="C542" s="55" t="str">
        <f t="shared" si="159"/>
        <v>NRT</v>
      </c>
      <c r="D542" s="55" t="str">
        <f t="shared" si="156"/>
        <v>2025-09-17</v>
      </c>
      <c r="E542" s="55" t="str">
        <f t="shared" si="166"/>
        <v>82020038130</v>
      </c>
      <c r="F542" s="55" t="str">
        <f t="shared" si="167"/>
        <v>PJP029496010</v>
      </c>
      <c r="G542" s="53" t="str">
        <f t="shared" si="168"/>
        <v>김현수</v>
      </c>
      <c r="H542" s="53" t="str">
        <f t="shared" si="169"/>
        <v>목록(Manifest)</v>
      </c>
      <c r="I542" s="62">
        <f t="shared" si="170"/>
        <v>90.99</v>
      </c>
      <c r="J542" s="53" t="str">
        <f t="shared" si="160"/>
        <v>BRCH USA_JAVIS</v>
      </c>
      <c r="K542" s="55">
        <f t="shared" si="171"/>
        <v>1</v>
      </c>
      <c r="L542" s="54">
        <f t="shared" si="172"/>
        <v>0.3</v>
      </c>
      <c r="M542" s="54">
        <f t="shared" si="173"/>
        <v>1.2</v>
      </c>
      <c r="N542" s="54">
        <f t="shared" si="174"/>
        <v>1.2</v>
      </c>
      <c r="O542" s="54">
        <f t="shared" si="161"/>
        <v>0.5</v>
      </c>
      <c r="P542" s="55" t="str">
        <f t="shared" si="162"/>
        <v>516284378562</v>
      </c>
      <c r="Q542" s="70">
        <f t="shared" si="163"/>
        <v>6510</v>
      </c>
      <c r="R542" s="58">
        <v>0</v>
      </c>
      <c r="S542" s="57">
        <f t="shared" si="157"/>
        <v>0</v>
      </c>
      <c r="T542" s="58">
        <v>0</v>
      </c>
      <c r="U542" s="58">
        <f>(IF(VLOOKUP(VLOOKUP(AN542,MAPPING!$B$16:$D$21,2,1),MAPPING!$C$16:$E$21,2,0)=7000,0,VLOOKUP(VLOOKUP(AN542,MAPPING!$B$16:$D$21,2,1),MAPPING!$C$16:$E$21,2,0)))</f>
        <v>0</v>
      </c>
      <c r="V542" s="58">
        <f>(K542*VLOOKUP(N542/K542,MAPPING!$B$23:$D$30,3,10))</f>
        <v>0</v>
      </c>
      <c r="W542" s="58">
        <f t="shared" si="164"/>
        <v>0</v>
      </c>
      <c r="X542" s="58">
        <f t="shared" si="165"/>
        <v>6510</v>
      </c>
      <c r="Y542" s="116">
        <f>ROUND(SUM(Q542:W542)/INVOICE!$I$5,2)</f>
        <v>4.67</v>
      </c>
      <c r="AA542" s="38" t="s">
        <v>4744</v>
      </c>
      <c r="AB542" s="38" t="s">
        <v>93</v>
      </c>
      <c r="AC542" s="38" t="s">
        <v>4745</v>
      </c>
      <c r="AD542" s="38" t="s">
        <v>5033</v>
      </c>
      <c r="AE542" s="38" t="s">
        <v>2647</v>
      </c>
      <c r="AF542" s="38" t="s">
        <v>3503</v>
      </c>
      <c r="AG542" s="38" t="s">
        <v>676</v>
      </c>
      <c r="AH542" s="38" t="s">
        <v>61</v>
      </c>
      <c r="AI542" s="38">
        <v>1</v>
      </c>
      <c r="AJ542" s="38">
        <v>0.3</v>
      </c>
      <c r="AK542" s="38">
        <v>1.2</v>
      </c>
      <c r="AL542" s="38">
        <v>1.2</v>
      </c>
      <c r="AM542" s="38" t="s">
        <v>204</v>
      </c>
      <c r="AN542" s="38">
        <v>90.99</v>
      </c>
      <c r="AO542" s="38" t="s">
        <v>62</v>
      </c>
      <c r="AP542" s="38" t="s">
        <v>62</v>
      </c>
      <c r="AQ542" s="38" t="s">
        <v>62</v>
      </c>
      <c r="AR542" s="38" t="s">
        <v>62</v>
      </c>
      <c r="AS542" s="38" t="s">
        <v>62</v>
      </c>
      <c r="AT542" s="38" t="s">
        <v>1973</v>
      </c>
      <c r="AU542" s="38" t="s">
        <v>2604</v>
      </c>
      <c r="AV542" s="38" t="s">
        <v>2052</v>
      </c>
      <c r="AW542" s="38" t="s">
        <v>61</v>
      </c>
      <c r="AX542" s="38" t="s">
        <v>63</v>
      </c>
      <c r="AY542" s="39" t="s">
        <v>5034</v>
      </c>
      <c r="AZ542" s="38" t="s">
        <v>5035</v>
      </c>
      <c r="BA542" s="39" t="s">
        <v>5035</v>
      </c>
      <c r="BB542" s="38" t="s">
        <v>196</v>
      </c>
      <c r="BC542" s="38" t="s">
        <v>197</v>
      </c>
      <c r="BD542" s="38" t="s">
        <v>94</v>
      </c>
      <c r="BE542" s="38" t="s">
        <v>1978</v>
      </c>
      <c r="BF542" s="38" t="s">
        <v>64</v>
      </c>
      <c r="BG542" s="38" t="s">
        <v>61</v>
      </c>
      <c r="BH542" s="38" t="s">
        <v>648</v>
      </c>
    </row>
    <row r="543" spans="2:60" x14ac:dyDescent="0.3">
      <c r="B543" s="55">
        <f t="shared" si="158"/>
        <v>539</v>
      </c>
      <c r="C543" s="55" t="str">
        <f t="shared" si="159"/>
        <v>NRT</v>
      </c>
      <c r="D543" s="55" t="str">
        <f t="shared" si="156"/>
        <v>2025-09-17</v>
      </c>
      <c r="E543" s="55" t="str">
        <f t="shared" si="166"/>
        <v>82020038130</v>
      </c>
      <c r="F543" s="55" t="str">
        <f t="shared" si="167"/>
        <v>PJP029496421</v>
      </c>
      <c r="G543" s="53" t="str">
        <f t="shared" si="168"/>
        <v>이혜영</v>
      </c>
      <c r="H543" s="53" t="str">
        <f t="shared" si="169"/>
        <v>목록(Manifest)</v>
      </c>
      <c r="I543" s="62">
        <f t="shared" si="170"/>
        <v>111.15</v>
      </c>
      <c r="J543" s="53" t="str">
        <f t="shared" si="160"/>
        <v>BRCH USA_JAVIS</v>
      </c>
      <c r="K543" s="55">
        <f t="shared" si="171"/>
        <v>1</v>
      </c>
      <c r="L543" s="54">
        <f t="shared" si="172"/>
        <v>11.5</v>
      </c>
      <c r="M543" s="54">
        <f t="shared" si="173"/>
        <v>18.3</v>
      </c>
      <c r="N543" s="54">
        <f t="shared" si="174"/>
        <v>18.5</v>
      </c>
      <c r="O543" s="54">
        <f t="shared" si="161"/>
        <v>11.5</v>
      </c>
      <c r="P543" s="55" t="str">
        <f t="shared" si="162"/>
        <v>516284382670</v>
      </c>
      <c r="Q543" s="70">
        <f t="shared" si="163"/>
        <v>28730</v>
      </c>
      <c r="R543" s="58">
        <v>0</v>
      </c>
      <c r="S543" s="57">
        <f t="shared" si="157"/>
        <v>0</v>
      </c>
      <c r="T543" s="58">
        <v>0</v>
      </c>
      <c r="U543" s="58">
        <f>(IF(VLOOKUP(VLOOKUP(AN543,MAPPING!$B$16:$D$21,2,1),MAPPING!$C$16:$E$21,2,0)=7000,0,VLOOKUP(VLOOKUP(AN543,MAPPING!$B$16:$D$21,2,1),MAPPING!$C$16:$E$21,2,0)))</f>
        <v>0</v>
      </c>
      <c r="V543" s="58">
        <f>(K543*VLOOKUP(N543/K543,MAPPING!$B$23:$D$30,3,10))</f>
        <v>3000</v>
      </c>
      <c r="W543" s="58">
        <f t="shared" si="164"/>
        <v>0</v>
      </c>
      <c r="X543" s="58">
        <f t="shared" si="165"/>
        <v>31730</v>
      </c>
      <c r="Y543" s="116">
        <f>ROUND(SUM(Q543:W543)/INVOICE!$I$5,2)</f>
        <v>22.76</v>
      </c>
      <c r="AA543" s="38" t="s">
        <v>4744</v>
      </c>
      <c r="AB543" s="38" t="s">
        <v>93</v>
      </c>
      <c r="AC543" s="38" t="s">
        <v>4745</v>
      </c>
      <c r="AD543" s="38" t="s">
        <v>5036</v>
      </c>
      <c r="AE543" s="38" t="s">
        <v>5037</v>
      </c>
      <c r="AF543" s="38" t="s">
        <v>5038</v>
      </c>
      <c r="AG543" s="38" t="s">
        <v>5039</v>
      </c>
      <c r="AH543" s="38" t="s">
        <v>61</v>
      </c>
      <c r="AI543" s="38">
        <v>1</v>
      </c>
      <c r="AJ543" s="38">
        <v>11.5</v>
      </c>
      <c r="AK543" s="38">
        <v>18.3</v>
      </c>
      <c r="AL543" s="38">
        <v>18.5</v>
      </c>
      <c r="AM543" s="38" t="s">
        <v>204</v>
      </c>
      <c r="AN543" s="38">
        <v>111.15</v>
      </c>
      <c r="AO543" s="38" t="s">
        <v>62</v>
      </c>
      <c r="AP543" s="38" t="s">
        <v>62</v>
      </c>
      <c r="AQ543" s="38" t="s">
        <v>62</v>
      </c>
      <c r="AR543" s="38" t="s">
        <v>62</v>
      </c>
      <c r="AS543" s="38" t="s">
        <v>62</v>
      </c>
      <c r="AT543" s="38" t="s">
        <v>1973</v>
      </c>
      <c r="AU543" s="38" t="s">
        <v>2604</v>
      </c>
      <c r="AV543" s="38" t="s">
        <v>2002</v>
      </c>
      <c r="AW543" s="38" t="s">
        <v>61</v>
      </c>
      <c r="AX543" s="38" t="s">
        <v>63</v>
      </c>
      <c r="AY543" s="39" t="s">
        <v>5040</v>
      </c>
      <c r="AZ543" s="38" t="s">
        <v>5041</v>
      </c>
      <c r="BA543" s="39" t="s">
        <v>5041</v>
      </c>
      <c r="BB543" s="38" t="s">
        <v>196</v>
      </c>
      <c r="BC543" s="38" t="s">
        <v>197</v>
      </c>
      <c r="BD543" s="38" t="s">
        <v>94</v>
      </c>
      <c r="BE543" s="38" t="s">
        <v>1978</v>
      </c>
      <c r="BF543" s="38" t="s">
        <v>64</v>
      </c>
      <c r="BG543" s="38" t="s">
        <v>61</v>
      </c>
      <c r="BH543" s="38" t="s">
        <v>648</v>
      </c>
    </row>
    <row r="544" spans="2:60" x14ac:dyDescent="0.3">
      <c r="B544" s="55">
        <f t="shared" si="158"/>
        <v>540</v>
      </c>
      <c r="C544" s="55" t="str">
        <f t="shared" si="159"/>
        <v>NRT</v>
      </c>
      <c r="D544" s="55" t="str">
        <f t="shared" si="156"/>
        <v>2025-09-17</v>
      </c>
      <c r="E544" s="55" t="str">
        <f t="shared" si="166"/>
        <v>82020038130</v>
      </c>
      <c r="F544" s="55" t="str">
        <f t="shared" si="167"/>
        <v>PJP029496436</v>
      </c>
      <c r="G544" s="53" t="str">
        <f t="shared" si="168"/>
        <v>허승호</v>
      </c>
      <c r="H544" s="53" t="str">
        <f t="shared" si="169"/>
        <v>목록(Manifest)</v>
      </c>
      <c r="I544" s="62">
        <f t="shared" si="170"/>
        <v>80.87</v>
      </c>
      <c r="J544" s="53" t="str">
        <f t="shared" si="160"/>
        <v>BRCH USA_JAVIS</v>
      </c>
      <c r="K544" s="55">
        <f t="shared" si="171"/>
        <v>1</v>
      </c>
      <c r="L544" s="54">
        <f t="shared" si="172"/>
        <v>0.4</v>
      </c>
      <c r="M544" s="54">
        <f t="shared" si="173"/>
        <v>0.9</v>
      </c>
      <c r="N544" s="54">
        <f t="shared" si="174"/>
        <v>0.9</v>
      </c>
      <c r="O544" s="54">
        <f t="shared" si="161"/>
        <v>0.5</v>
      </c>
      <c r="P544" s="55" t="str">
        <f t="shared" si="162"/>
        <v>516284382821</v>
      </c>
      <c r="Q544" s="70">
        <f t="shared" si="163"/>
        <v>6510</v>
      </c>
      <c r="R544" s="58">
        <v>0</v>
      </c>
      <c r="S544" s="57">
        <f t="shared" si="157"/>
        <v>0</v>
      </c>
      <c r="T544" s="58">
        <v>0</v>
      </c>
      <c r="U544" s="58">
        <f>(IF(VLOOKUP(VLOOKUP(AN544,MAPPING!$B$16:$D$21,2,1),MAPPING!$C$16:$E$21,2,0)=7000,0,VLOOKUP(VLOOKUP(AN544,MAPPING!$B$16:$D$21,2,1),MAPPING!$C$16:$E$21,2,0)))</f>
        <v>0</v>
      </c>
      <c r="V544" s="58">
        <f>(K544*VLOOKUP(N544/K544,MAPPING!$B$23:$D$30,3,10))</f>
        <v>0</v>
      </c>
      <c r="W544" s="58">
        <f t="shared" si="164"/>
        <v>0</v>
      </c>
      <c r="X544" s="58">
        <f t="shared" si="165"/>
        <v>6510</v>
      </c>
      <c r="Y544" s="116">
        <f>ROUND(SUM(Q544:W544)/INVOICE!$I$5,2)</f>
        <v>4.67</v>
      </c>
      <c r="AA544" s="38" t="s">
        <v>4744</v>
      </c>
      <c r="AB544" s="38" t="s">
        <v>93</v>
      </c>
      <c r="AC544" s="38" t="s">
        <v>4745</v>
      </c>
      <c r="AD544" s="38" t="s">
        <v>5042</v>
      </c>
      <c r="AE544" s="38" t="s">
        <v>2063</v>
      </c>
      <c r="AF544" s="38" t="s">
        <v>2064</v>
      </c>
      <c r="AG544" s="38" t="s">
        <v>2065</v>
      </c>
      <c r="AH544" s="38" t="s">
        <v>61</v>
      </c>
      <c r="AI544" s="38">
        <v>1</v>
      </c>
      <c r="AJ544" s="38">
        <v>0.4</v>
      </c>
      <c r="AK544" s="38">
        <v>0.9</v>
      </c>
      <c r="AL544" s="38">
        <v>0.9</v>
      </c>
      <c r="AM544" s="38" t="s">
        <v>204</v>
      </c>
      <c r="AN544" s="38">
        <v>80.87</v>
      </c>
      <c r="AO544" s="38" t="s">
        <v>62</v>
      </c>
      <c r="AP544" s="38" t="s">
        <v>62</v>
      </c>
      <c r="AQ544" s="38" t="s">
        <v>62</v>
      </c>
      <c r="AR544" s="38" t="s">
        <v>62</v>
      </c>
      <c r="AS544" s="38" t="s">
        <v>62</v>
      </c>
      <c r="AT544" s="38" t="s">
        <v>1973</v>
      </c>
      <c r="AU544" s="38" t="s">
        <v>2604</v>
      </c>
      <c r="AV544" s="38" t="s">
        <v>2002</v>
      </c>
      <c r="AW544" s="38" t="s">
        <v>61</v>
      </c>
      <c r="AX544" s="38" t="s">
        <v>63</v>
      </c>
      <c r="AY544" s="39" t="s">
        <v>5043</v>
      </c>
      <c r="AZ544" s="38" t="s">
        <v>5044</v>
      </c>
      <c r="BA544" s="39" t="s">
        <v>5044</v>
      </c>
      <c r="BB544" s="38" t="s">
        <v>196</v>
      </c>
      <c r="BC544" s="38" t="s">
        <v>197</v>
      </c>
      <c r="BD544" s="38" t="s">
        <v>94</v>
      </c>
      <c r="BE544" s="38" t="s">
        <v>1978</v>
      </c>
      <c r="BF544" s="38" t="s">
        <v>64</v>
      </c>
      <c r="BG544" s="38" t="s">
        <v>61</v>
      </c>
      <c r="BH544" s="38" t="s">
        <v>648</v>
      </c>
    </row>
    <row r="545" spans="2:60" x14ac:dyDescent="0.3">
      <c r="B545" s="55">
        <f t="shared" si="158"/>
        <v>541</v>
      </c>
      <c r="C545" s="55" t="str">
        <f t="shared" si="159"/>
        <v>NRT</v>
      </c>
      <c r="D545" s="55" t="str">
        <f t="shared" si="156"/>
        <v>2025-09-17</v>
      </c>
      <c r="E545" s="55" t="str">
        <f t="shared" si="166"/>
        <v>82020038130</v>
      </c>
      <c r="F545" s="55" t="str">
        <f t="shared" si="167"/>
        <v>PJP029496029</v>
      </c>
      <c r="G545" s="53" t="str">
        <f t="shared" si="168"/>
        <v>이태일</v>
      </c>
      <c r="H545" s="53" t="str">
        <f t="shared" si="169"/>
        <v>목록(Manifest)</v>
      </c>
      <c r="I545" s="62">
        <f t="shared" si="170"/>
        <v>97.15</v>
      </c>
      <c r="J545" s="53" t="str">
        <f t="shared" si="160"/>
        <v>BRCH USA_JAVIS</v>
      </c>
      <c r="K545" s="55">
        <f t="shared" si="171"/>
        <v>1</v>
      </c>
      <c r="L545" s="54">
        <f t="shared" si="172"/>
        <v>2.5</v>
      </c>
      <c r="M545" s="54">
        <f t="shared" si="173"/>
        <v>2.7</v>
      </c>
      <c r="N545" s="54">
        <f t="shared" si="174"/>
        <v>2.7</v>
      </c>
      <c r="O545" s="54">
        <f t="shared" si="161"/>
        <v>2.5</v>
      </c>
      <c r="P545" s="55" t="str">
        <f t="shared" si="162"/>
        <v>516284378750</v>
      </c>
      <c r="Q545" s="70">
        <f t="shared" si="163"/>
        <v>10550</v>
      </c>
      <c r="R545" s="58">
        <v>0</v>
      </c>
      <c r="S545" s="57">
        <f t="shared" si="157"/>
        <v>0</v>
      </c>
      <c r="T545" s="58">
        <v>0</v>
      </c>
      <c r="U545" s="58">
        <f>(IF(VLOOKUP(VLOOKUP(AN545,MAPPING!$B$16:$D$21,2,1),MAPPING!$C$16:$E$21,2,0)=7000,0,VLOOKUP(VLOOKUP(AN545,MAPPING!$B$16:$D$21,2,1),MAPPING!$C$16:$E$21,2,0)))</f>
        <v>0</v>
      </c>
      <c r="V545" s="58">
        <f>(K545*VLOOKUP(N545/K545,MAPPING!$B$23:$D$30,3,10))</f>
        <v>500</v>
      </c>
      <c r="W545" s="58">
        <f t="shared" si="164"/>
        <v>0</v>
      </c>
      <c r="X545" s="58">
        <f t="shared" si="165"/>
        <v>11050</v>
      </c>
      <c r="Y545" s="116">
        <f>ROUND(SUM(Q545:W545)/INVOICE!$I$5,2)</f>
        <v>7.93</v>
      </c>
      <c r="AA545" s="38" t="s">
        <v>4744</v>
      </c>
      <c r="AB545" s="38" t="s">
        <v>93</v>
      </c>
      <c r="AC545" s="38" t="s">
        <v>4745</v>
      </c>
      <c r="AD545" s="38" t="s">
        <v>5045</v>
      </c>
      <c r="AE545" s="38" t="s">
        <v>5046</v>
      </c>
      <c r="AF545" s="38" t="s">
        <v>5047</v>
      </c>
      <c r="AG545" s="38" t="s">
        <v>2134</v>
      </c>
      <c r="AH545" s="38" t="s">
        <v>61</v>
      </c>
      <c r="AI545" s="38">
        <v>1</v>
      </c>
      <c r="AJ545" s="38">
        <v>2.5</v>
      </c>
      <c r="AK545" s="38">
        <v>2.7</v>
      </c>
      <c r="AL545" s="38">
        <v>2.7</v>
      </c>
      <c r="AM545" s="38" t="s">
        <v>204</v>
      </c>
      <c r="AN545" s="38">
        <v>97.15</v>
      </c>
      <c r="AO545" s="38" t="s">
        <v>62</v>
      </c>
      <c r="AP545" s="38" t="s">
        <v>62</v>
      </c>
      <c r="AQ545" s="38" t="s">
        <v>62</v>
      </c>
      <c r="AR545" s="38" t="s">
        <v>62</v>
      </c>
      <c r="AS545" s="38" t="s">
        <v>62</v>
      </c>
      <c r="AT545" s="38" t="s">
        <v>1973</v>
      </c>
      <c r="AU545" s="38" t="s">
        <v>2604</v>
      </c>
      <c r="AV545" s="38" t="s">
        <v>2002</v>
      </c>
      <c r="AW545" s="38" t="s">
        <v>61</v>
      </c>
      <c r="AX545" s="38" t="s">
        <v>63</v>
      </c>
      <c r="AY545" s="39" t="s">
        <v>5048</v>
      </c>
      <c r="AZ545" s="38" t="s">
        <v>5049</v>
      </c>
      <c r="BA545" s="39" t="s">
        <v>5049</v>
      </c>
      <c r="BB545" s="38" t="s">
        <v>196</v>
      </c>
      <c r="BC545" s="38" t="s">
        <v>197</v>
      </c>
      <c r="BD545" s="38" t="s">
        <v>94</v>
      </c>
      <c r="BE545" s="38" t="s">
        <v>1978</v>
      </c>
      <c r="BF545" s="38" t="s">
        <v>64</v>
      </c>
      <c r="BG545" s="38" t="s">
        <v>61</v>
      </c>
      <c r="BH545" s="38" t="s">
        <v>648</v>
      </c>
    </row>
    <row r="546" spans="2:60" x14ac:dyDescent="0.3">
      <c r="B546" s="55">
        <f t="shared" si="158"/>
        <v>542</v>
      </c>
      <c r="C546" s="55" t="str">
        <f t="shared" si="159"/>
        <v>NRT</v>
      </c>
      <c r="D546" s="55" t="str">
        <f t="shared" si="156"/>
        <v>2025-09-17</v>
      </c>
      <c r="E546" s="55" t="str">
        <f t="shared" si="166"/>
        <v>82020038130</v>
      </c>
      <c r="F546" s="55" t="str">
        <f t="shared" si="167"/>
        <v>PJP029495284</v>
      </c>
      <c r="G546" s="53" t="str">
        <f t="shared" si="168"/>
        <v>김하영</v>
      </c>
      <c r="H546" s="53" t="str">
        <f t="shared" si="169"/>
        <v>목록(Manifest)</v>
      </c>
      <c r="I546" s="62">
        <f t="shared" si="170"/>
        <v>1.01</v>
      </c>
      <c r="J546" s="53" t="str">
        <f t="shared" si="160"/>
        <v>BRCH USA_JAVIS</v>
      </c>
      <c r="K546" s="55">
        <f t="shared" si="171"/>
        <v>1</v>
      </c>
      <c r="L546" s="54">
        <f t="shared" si="172"/>
        <v>0.1</v>
      </c>
      <c r="M546" s="54">
        <f t="shared" si="173"/>
        <v>0.1</v>
      </c>
      <c r="N546" s="54">
        <f t="shared" si="174"/>
        <v>0.1</v>
      </c>
      <c r="O546" s="54">
        <f t="shared" si="161"/>
        <v>0.5</v>
      </c>
      <c r="P546" s="55" t="str">
        <f t="shared" si="162"/>
        <v>516284371304</v>
      </c>
      <c r="Q546" s="70">
        <f t="shared" si="163"/>
        <v>6510</v>
      </c>
      <c r="R546" s="58">
        <v>0</v>
      </c>
      <c r="S546" s="57">
        <f t="shared" si="157"/>
        <v>0</v>
      </c>
      <c r="T546" s="58">
        <v>0</v>
      </c>
      <c r="U546" s="58">
        <f>(IF(VLOOKUP(VLOOKUP(AN546,MAPPING!$B$16:$D$21,2,1),MAPPING!$C$16:$E$21,2,0)=7000,0,VLOOKUP(VLOOKUP(AN546,MAPPING!$B$16:$D$21,2,1),MAPPING!$C$16:$E$21,2,0)))</f>
        <v>0</v>
      </c>
      <c r="V546" s="58">
        <f>(K546*VLOOKUP(N546/K546,MAPPING!$B$23:$D$30,3,10))</f>
        <v>0</v>
      </c>
      <c r="W546" s="58">
        <f t="shared" si="164"/>
        <v>0</v>
      </c>
      <c r="X546" s="58">
        <f t="shared" si="165"/>
        <v>6510</v>
      </c>
      <c r="Y546" s="116">
        <f>ROUND(SUM(Q546:W546)/INVOICE!$I$5,2)</f>
        <v>4.67</v>
      </c>
      <c r="AA546" s="38" t="s">
        <v>4744</v>
      </c>
      <c r="AB546" s="38" t="s">
        <v>93</v>
      </c>
      <c r="AC546" s="38" t="s">
        <v>4745</v>
      </c>
      <c r="AD546" s="38" t="s">
        <v>5050</v>
      </c>
      <c r="AE546" s="38" t="s">
        <v>2069</v>
      </c>
      <c r="AF546" s="38" t="s">
        <v>5051</v>
      </c>
      <c r="AG546" s="38" t="s">
        <v>5052</v>
      </c>
      <c r="AH546" s="38" t="s">
        <v>61</v>
      </c>
      <c r="AI546" s="38">
        <v>1</v>
      </c>
      <c r="AJ546" s="38">
        <v>0.1</v>
      </c>
      <c r="AK546" s="38">
        <v>0.1</v>
      </c>
      <c r="AL546" s="38">
        <v>0.1</v>
      </c>
      <c r="AM546" s="38" t="s">
        <v>204</v>
      </c>
      <c r="AN546" s="38">
        <v>1.01</v>
      </c>
      <c r="AO546" s="38" t="s">
        <v>62</v>
      </c>
      <c r="AP546" s="38" t="s">
        <v>62</v>
      </c>
      <c r="AQ546" s="38" t="s">
        <v>62</v>
      </c>
      <c r="AR546" s="38" t="s">
        <v>62</v>
      </c>
      <c r="AS546" s="38" t="s">
        <v>62</v>
      </c>
      <c r="AT546" s="38" t="s">
        <v>1973</v>
      </c>
      <c r="AU546" s="38" t="s">
        <v>2604</v>
      </c>
      <c r="AV546" s="38" t="s">
        <v>5053</v>
      </c>
      <c r="AW546" s="38" t="s">
        <v>61</v>
      </c>
      <c r="AX546" s="38" t="s">
        <v>63</v>
      </c>
      <c r="AY546" s="39" t="s">
        <v>5054</v>
      </c>
      <c r="AZ546" s="38" t="s">
        <v>5055</v>
      </c>
      <c r="BA546" s="39" t="s">
        <v>5055</v>
      </c>
      <c r="BB546" s="38" t="s">
        <v>196</v>
      </c>
      <c r="BC546" s="38" t="s">
        <v>197</v>
      </c>
      <c r="BD546" s="38" t="s">
        <v>94</v>
      </c>
      <c r="BE546" s="38" t="s">
        <v>1978</v>
      </c>
      <c r="BF546" s="38" t="s">
        <v>64</v>
      </c>
      <c r="BG546" s="38" t="s">
        <v>61</v>
      </c>
      <c r="BH546" s="38" t="s">
        <v>648</v>
      </c>
    </row>
    <row r="547" spans="2:60" x14ac:dyDescent="0.3">
      <c r="B547" s="55">
        <f t="shared" si="158"/>
        <v>543</v>
      </c>
      <c r="C547" s="55" t="str">
        <f t="shared" si="159"/>
        <v>NRT</v>
      </c>
      <c r="D547" s="55" t="str">
        <f t="shared" si="156"/>
        <v>2025-09-17</v>
      </c>
      <c r="E547" s="55" t="str">
        <f t="shared" si="166"/>
        <v>82020038130</v>
      </c>
      <c r="F547" s="55" t="str">
        <f t="shared" si="167"/>
        <v>PJP029496283</v>
      </c>
      <c r="G547" s="53" t="str">
        <f t="shared" si="168"/>
        <v>박성오</v>
      </c>
      <c r="H547" s="53" t="str">
        <f t="shared" si="169"/>
        <v>목록(Manifest)</v>
      </c>
      <c r="I547" s="62">
        <f t="shared" si="170"/>
        <v>110.55</v>
      </c>
      <c r="J547" s="53" t="str">
        <f t="shared" si="160"/>
        <v>BRCH USA_JAVIS</v>
      </c>
      <c r="K547" s="55">
        <f t="shared" si="171"/>
        <v>1</v>
      </c>
      <c r="L547" s="54">
        <f t="shared" si="172"/>
        <v>4.4000000000000004</v>
      </c>
      <c r="M547" s="54">
        <f t="shared" si="173"/>
        <v>2.2000000000000002</v>
      </c>
      <c r="N547" s="54">
        <f t="shared" si="174"/>
        <v>4.4000000000000004</v>
      </c>
      <c r="O547" s="54">
        <f t="shared" si="161"/>
        <v>4.5</v>
      </c>
      <c r="P547" s="55" t="str">
        <f t="shared" si="162"/>
        <v>516284381292</v>
      </c>
      <c r="Q547" s="70">
        <f t="shared" si="163"/>
        <v>14590</v>
      </c>
      <c r="R547" s="58">
        <v>0</v>
      </c>
      <c r="S547" s="57">
        <f t="shared" si="157"/>
        <v>0</v>
      </c>
      <c r="T547" s="58">
        <v>0</v>
      </c>
      <c r="U547" s="58">
        <f>(IF(VLOOKUP(VLOOKUP(AN547,MAPPING!$B$16:$D$21,2,1),MAPPING!$C$16:$E$21,2,0)=7000,0,VLOOKUP(VLOOKUP(AN547,MAPPING!$B$16:$D$21,2,1),MAPPING!$C$16:$E$21,2,0)))</f>
        <v>0</v>
      </c>
      <c r="V547" s="58">
        <f>(K547*VLOOKUP(N547/K547,MAPPING!$B$23:$D$30,3,10))</f>
        <v>500</v>
      </c>
      <c r="W547" s="58">
        <f t="shared" si="164"/>
        <v>0</v>
      </c>
      <c r="X547" s="58">
        <f t="shared" si="165"/>
        <v>15090</v>
      </c>
      <c r="Y547" s="116">
        <f>ROUND(SUM(Q547:W547)/INVOICE!$I$5,2)</f>
        <v>10.82</v>
      </c>
      <c r="AA547" s="38" t="s">
        <v>4744</v>
      </c>
      <c r="AB547" s="38" t="s">
        <v>93</v>
      </c>
      <c r="AC547" s="38" t="s">
        <v>4745</v>
      </c>
      <c r="AD547" s="38" t="s">
        <v>5056</v>
      </c>
      <c r="AE547" s="38" t="s">
        <v>5057</v>
      </c>
      <c r="AF547" s="38" t="s">
        <v>5058</v>
      </c>
      <c r="AG547" s="38" t="s">
        <v>5059</v>
      </c>
      <c r="AH547" s="38" t="s">
        <v>61</v>
      </c>
      <c r="AI547" s="38">
        <v>1</v>
      </c>
      <c r="AJ547" s="38">
        <v>4.4000000000000004</v>
      </c>
      <c r="AK547" s="38">
        <v>2.2000000000000002</v>
      </c>
      <c r="AL547" s="38">
        <v>4.4000000000000004</v>
      </c>
      <c r="AM547" s="38" t="s">
        <v>204</v>
      </c>
      <c r="AN547" s="38">
        <v>110.55</v>
      </c>
      <c r="AO547" s="38" t="s">
        <v>62</v>
      </c>
      <c r="AP547" s="38" t="s">
        <v>62</v>
      </c>
      <c r="AQ547" s="38" t="s">
        <v>62</v>
      </c>
      <c r="AR547" s="38" t="s">
        <v>62</v>
      </c>
      <c r="AS547" s="38" t="s">
        <v>62</v>
      </c>
      <c r="AT547" s="38" t="s">
        <v>1973</v>
      </c>
      <c r="AU547" s="38" t="s">
        <v>2604</v>
      </c>
      <c r="AV547" s="38" t="s">
        <v>5060</v>
      </c>
      <c r="AW547" s="38" t="s">
        <v>61</v>
      </c>
      <c r="AX547" s="38" t="s">
        <v>63</v>
      </c>
      <c r="AY547" s="39" t="s">
        <v>5061</v>
      </c>
      <c r="AZ547" s="38" t="s">
        <v>5062</v>
      </c>
      <c r="BA547" s="39" t="s">
        <v>5062</v>
      </c>
      <c r="BB547" s="38" t="s">
        <v>196</v>
      </c>
      <c r="BC547" s="38" t="s">
        <v>197</v>
      </c>
      <c r="BD547" s="38" t="s">
        <v>94</v>
      </c>
      <c r="BE547" s="38" t="s">
        <v>1978</v>
      </c>
      <c r="BF547" s="38" t="s">
        <v>64</v>
      </c>
      <c r="BG547" s="38" t="s">
        <v>61</v>
      </c>
      <c r="BH547" s="38" t="s">
        <v>648</v>
      </c>
    </row>
    <row r="548" spans="2:60" x14ac:dyDescent="0.3">
      <c r="B548" s="55">
        <f t="shared" si="158"/>
        <v>544</v>
      </c>
      <c r="C548" s="55" t="str">
        <f t="shared" si="159"/>
        <v>NRT</v>
      </c>
      <c r="D548" s="55" t="str">
        <f t="shared" si="156"/>
        <v>2025-09-17</v>
      </c>
      <c r="E548" s="55" t="str">
        <f t="shared" si="166"/>
        <v>82020038130</v>
      </c>
      <c r="F548" s="55" t="str">
        <f t="shared" si="167"/>
        <v>PJP029496276</v>
      </c>
      <c r="G548" s="53" t="str">
        <f t="shared" si="168"/>
        <v>이승용</v>
      </c>
      <c r="H548" s="53" t="str">
        <f t="shared" si="169"/>
        <v>목록(Manifest)</v>
      </c>
      <c r="I548" s="62">
        <f t="shared" si="170"/>
        <v>140.44999999999999</v>
      </c>
      <c r="J548" s="53" t="str">
        <f t="shared" si="160"/>
        <v>BRCH USA_JAVIS</v>
      </c>
      <c r="K548" s="55">
        <f t="shared" si="171"/>
        <v>1</v>
      </c>
      <c r="L548" s="54">
        <f t="shared" si="172"/>
        <v>1.9</v>
      </c>
      <c r="M548" s="54">
        <f t="shared" si="173"/>
        <v>5.9</v>
      </c>
      <c r="N548" s="54">
        <f t="shared" si="174"/>
        <v>6</v>
      </c>
      <c r="O548" s="54">
        <f t="shared" si="161"/>
        <v>2</v>
      </c>
      <c r="P548" s="55" t="str">
        <f t="shared" si="162"/>
        <v>516284381222</v>
      </c>
      <c r="Q548" s="70">
        <f t="shared" si="163"/>
        <v>9540</v>
      </c>
      <c r="R548" s="58">
        <v>0</v>
      </c>
      <c r="S548" s="57">
        <f t="shared" si="157"/>
        <v>0</v>
      </c>
      <c r="T548" s="58">
        <v>0</v>
      </c>
      <c r="U548" s="58">
        <f>(IF(VLOOKUP(VLOOKUP(AN548,MAPPING!$B$16:$D$21,2,1),MAPPING!$C$16:$E$21,2,0)=7000,0,VLOOKUP(VLOOKUP(AN548,MAPPING!$B$16:$D$21,2,1),MAPPING!$C$16:$E$21,2,0)))</f>
        <v>0</v>
      </c>
      <c r="V548" s="58">
        <f>(K548*VLOOKUP(N548/K548,MAPPING!$B$23:$D$30,3,10))</f>
        <v>1000</v>
      </c>
      <c r="W548" s="58">
        <f t="shared" si="164"/>
        <v>0</v>
      </c>
      <c r="X548" s="58">
        <f t="shared" si="165"/>
        <v>10540</v>
      </c>
      <c r="Y548" s="116">
        <f>ROUND(SUM(Q548:W548)/INVOICE!$I$5,2)</f>
        <v>7.56</v>
      </c>
      <c r="AA548" s="38" t="s">
        <v>4744</v>
      </c>
      <c r="AB548" s="38" t="s">
        <v>93</v>
      </c>
      <c r="AC548" s="38" t="s">
        <v>4745</v>
      </c>
      <c r="AD548" s="38" t="s">
        <v>5063</v>
      </c>
      <c r="AE548" s="38" t="s">
        <v>5064</v>
      </c>
      <c r="AF548" s="38" t="s">
        <v>5065</v>
      </c>
      <c r="AG548" s="38" t="s">
        <v>5066</v>
      </c>
      <c r="AH548" s="38" t="s">
        <v>61</v>
      </c>
      <c r="AI548" s="38">
        <v>1</v>
      </c>
      <c r="AJ548" s="38">
        <v>1.9</v>
      </c>
      <c r="AK548" s="38">
        <v>5.9</v>
      </c>
      <c r="AL548" s="38">
        <v>6</v>
      </c>
      <c r="AM548" s="38" t="s">
        <v>204</v>
      </c>
      <c r="AN548" s="38">
        <v>140.44999999999999</v>
      </c>
      <c r="AO548" s="38" t="s">
        <v>62</v>
      </c>
      <c r="AP548" s="38" t="s">
        <v>62</v>
      </c>
      <c r="AQ548" s="38" t="s">
        <v>62</v>
      </c>
      <c r="AR548" s="38" t="s">
        <v>62</v>
      </c>
      <c r="AS548" s="38" t="s">
        <v>62</v>
      </c>
      <c r="AT548" s="38" t="s">
        <v>1973</v>
      </c>
      <c r="AU548" s="38" t="s">
        <v>2604</v>
      </c>
      <c r="AV548" s="38" t="s">
        <v>2002</v>
      </c>
      <c r="AW548" s="38" t="s">
        <v>61</v>
      </c>
      <c r="AX548" s="38" t="s">
        <v>63</v>
      </c>
      <c r="AY548" s="39" t="s">
        <v>5067</v>
      </c>
      <c r="AZ548" s="38" t="s">
        <v>5068</v>
      </c>
      <c r="BA548" s="39" t="s">
        <v>5068</v>
      </c>
      <c r="BB548" s="38" t="s">
        <v>196</v>
      </c>
      <c r="BC548" s="38" t="s">
        <v>197</v>
      </c>
      <c r="BD548" s="38" t="s">
        <v>94</v>
      </c>
      <c r="BE548" s="38" t="s">
        <v>1978</v>
      </c>
      <c r="BF548" s="38" t="s">
        <v>64</v>
      </c>
      <c r="BG548" s="38" t="s">
        <v>61</v>
      </c>
      <c r="BH548" s="38" t="s">
        <v>648</v>
      </c>
    </row>
    <row r="549" spans="2:60" x14ac:dyDescent="0.3">
      <c r="B549" s="55">
        <f t="shared" si="158"/>
        <v>545</v>
      </c>
      <c r="C549" s="55" t="str">
        <f t="shared" si="159"/>
        <v>NRT</v>
      </c>
      <c r="D549" s="55" t="str">
        <f t="shared" si="156"/>
        <v>2025-09-17</v>
      </c>
      <c r="E549" s="55" t="str">
        <f t="shared" si="166"/>
        <v>82020038130</v>
      </c>
      <c r="F549" s="55" t="str">
        <f t="shared" si="167"/>
        <v>PJP022700917</v>
      </c>
      <c r="G549" s="53" t="str">
        <f t="shared" si="168"/>
        <v>시원하우스</v>
      </c>
      <c r="H549" s="53" t="str">
        <f t="shared" si="169"/>
        <v>간이(Simple)</v>
      </c>
      <c r="I549" s="62">
        <f t="shared" si="170"/>
        <v>1937.4</v>
      </c>
      <c r="J549" s="53" t="str">
        <f t="shared" si="160"/>
        <v>BRCH USA_JAVIS</v>
      </c>
      <c r="K549" s="55">
        <f t="shared" si="171"/>
        <v>2</v>
      </c>
      <c r="L549" s="54">
        <f t="shared" si="172"/>
        <v>3.8</v>
      </c>
      <c r="M549" s="54">
        <f t="shared" si="173"/>
        <v>0.2</v>
      </c>
      <c r="N549" s="54">
        <f t="shared" si="174"/>
        <v>3.8</v>
      </c>
      <c r="O549" s="54">
        <f t="shared" si="161"/>
        <v>4</v>
      </c>
      <c r="P549" s="55" t="str">
        <f t="shared" si="162"/>
        <v>516272838233 (2)</v>
      </c>
      <c r="Q549" s="70">
        <f t="shared" si="163"/>
        <v>13580</v>
      </c>
      <c r="R549" s="58">
        <v>0</v>
      </c>
      <c r="S549" s="57">
        <f t="shared" si="157"/>
        <v>2500</v>
      </c>
      <c r="T549" s="58">
        <v>0</v>
      </c>
      <c r="U549" s="58">
        <f>(IF(VLOOKUP(VLOOKUP(AN549,MAPPING!$B$16:$D$21,2,1),MAPPING!$C$16:$E$21,2,0)=7000,0,VLOOKUP(VLOOKUP(AN549,MAPPING!$B$16:$D$21,2,1),MAPPING!$C$16:$E$21,2,0)))</f>
        <v>0</v>
      </c>
      <c r="V549" s="58">
        <f>(K549*VLOOKUP(N549/K549,MAPPING!$B$23:$D$30,3,10))</f>
        <v>0</v>
      </c>
      <c r="W549" s="58">
        <f t="shared" si="164"/>
        <v>0</v>
      </c>
      <c r="X549" s="58">
        <f t="shared" si="165"/>
        <v>16080</v>
      </c>
      <c r="Y549" s="116">
        <f>ROUND(SUM(Q549:W549)/INVOICE!$I$5,2)</f>
        <v>11.53</v>
      </c>
      <c r="AA549" s="38" t="s">
        <v>4744</v>
      </c>
      <c r="AB549" s="38" t="s">
        <v>93</v>
      </c>
      <c r="AC549" s="38" t="s">
        <v>4745</v>
      </c>
      <c r="AD549" s="38" t="s">
        <v>5069</v>
      </c>
      <c r="AE549" s="38" t="s">
        <v>2289</v>
      </c>
      <c r="AF549" s="38" t="s">
        <v>2290</v>
      </c>
      <c r="AG549" s="38" t="s">
        <v>2291</v>
      </c>
      <c r="AH549" s="38" t="s">
        <v>156</v>
      </c>
      <c r="AI549" s="38">
        <v>2</v>
      </c>
      <c r="AJ549" s="38">
        <v>3.8</v>
      </c>
      <c r="AK549" s="38">
        <v>0.2</v>
      </c>
      <c r="AL549" s="38">
        <v>3.8</v>
      </c>
      <c r="AM549" s="38" t="s">
        <v>65</v>
      </c>
      <c r="AN549" s="38">
        <v>1937.4</v>
      </c>
      <c r="AO549" s="38" t="s">
        <v>62</v>
      </c>
      <c r="AP549" s="38" t="s">
        <v>62</v>
      </c>
      <c r="AQ549" s="38" t="s">
        <v>62</v>
      </c>
      <c r="AR549" s="38" t="s">
        <v>62</v>
      </c>
      <c r="AS549" s="38" t="s">
        <v>62</v>
      </c>
      <c r="AT549" s="38" t="s">
        <v>1973</v>
      </c>
      <c r="AU549" s="38" t="s">
        <v>2604</v>
      </c>
      <c r="AV549" s="38" t="s">
        <v>2002</v>
      </c>
      <c r="AW549" s="38" t="s">
        <v>61</v>
      </c>
      <c r="AX549" s="38" t="s">
        <v>63</v>
      </c>
      <c r="AY549" s="39" t="s">
        <v>5070</v>
      </c>
      <c r="AZ549" s="38" t="s">
        <v>5071</v>
      </c>
      <c r="BA549" s="39" t="s">
        <v>5071</v>
      </c>
      <c r="BB549" s="38" t="s">
        <v>196</v>
      </c>
      <c r="BC549" s="38" t="s">
        <v>197</v>
      </c>
      <c r="BD549" s="38" t="s">
        <v>94</v>
      </c>
      <c r="BE549" s="38" t="s">
        <v>1978</v>
      </c>
      <c r="BF549" s="38" t="s">
        <v>64</v>
      </c>
      <c r="BG549" s="38" t="s">
        <v>61</v>
      </c>
      <c r="BH549" s="38" t="s">
        <v>648</v>
      </c>
    </row>
    <row r="550" spans="2:60" x14ac:dyDescent="0.3">
      <c r="B550" s="55">
        <f t="shared" si="158"/>
        <v>546</v>
      </c>
      <c r="C550" s="55" t="str">
        <f t="shared" si="159"/>
        <v>NRT</v>
      </c>
      <c r="D550" s="55" t="str">
        <f t="shared" si="156"/>
        <v>2025-09-17</v>
      </c>
      <c r="E550" s="55" t="str">
        <f t="shared" si="166"/>
        <v>82020038130</v>
      </c>
      <c r="F550" s="55" t="str">
        <f t="shared" si="167"/>
        <v>PJP029496212</v>
      </c>
      <c r="G550" s="53" t="str">
        <f t="shared" si="168"/>
        <v>정소민</v>
      </c>
      <c r="H550" s="53" t="str">
        <f t="shared" si="169"/>
        <v>일반(목록배제,Normal-Manifest Exception)</v>
      </c>
      <c r="I550" s="62">
        <f t="shared" si="170"/>
        <v>72.849999999999994</v>
      </c>
      <c r="J550" s="53" t="str">
        <f t="shared" si="160"/>
        <v>BRCH USA_JAVIS</v>
      </c>
      <c r="K550" s="55">
        <f t="shared" si="171"/>
        <v>1</v>
      </c>
      <c r="L550" s="54">
        <f t="shared" si="172"/>
        <v>3.75</v>
      </c>
      <c r="M550" s="54">
        <f t="shared" si="173"/>
        <v>5.2</v>
      </c>
      <c r="N550" s="54">
        <f t="shared" si="174"/>
        <v>5.5</v>
      </c>
      <c r="O550" s="54">
        <f t="shared" si="161"/>
        <v>4</v>
      </c>
      <c r="P550" s="55" t="str">
        <f t="shared" si="162"/>
        <v>516284380581</v>
      </c>
      <c r="Q550" s="70">
        <f t="shared" si="163"/>
        <v>13580</v>
      </c>
      <c r="R550" s="58">
        <v>0</v>
      </c>
      <c r="S550" s="57">
        <f t="shared" si="157"/>
        <v>0</v>
      </c>
      <c r="T550" s="58">
        <v>0</v>
      </c>
      <c r="U550" s="58">
        <f>(IF(VLOOKUP(VLOOKUP(AN550,MAPPING!$B$16:$D$21,2,1),MAPPING!$C$16:$E$21,2,0)=7000,0,VLOOKUP(VLOOKUP(AN550,MAPPING!$B$16:$D$21,2,1),MAPPING!$C$16:$E$21,2,0)))</f>
        <v>0</v>
      </c>
      <c r="V550" s="58">
        <f>(K550*VLOOKUP(N550/K550,MAPPING!$B$23:$D$30,3,10))</f>
        <v>1000</v>
      </c>
      <c r="W550" s="58">
        <f t="shared" si="164"/>
        <v>0</v>
      </c>
      <c r="X550" s="58">
        <f t="shared" si="165"/>
        <v>14580</v>
      </c>
      <c r="Y550" s="116">
        <f>ROUND(SUM(Q550:W550)/INVOICE!$I$5,2)</f>
        <v>10.46</v>
      </c>
      <c r="AA550" s="38" t="s">
        <v>4744</v>
      </c>
      <c r="AB550" s="38" t="s">
        <v>93</v>
      </c>
      <c r="AC550" s="38" t="s">
        <v>4745</v>
      </c>
      <c r="AD550" s="38" t="s">
        <v>5072</v>
      </c>
      <c r="AE550" s="38" t="s">
        <v>5073</v>
      </c>
      <c r="AF550" s="38" t="s">
        <v>5074</v>
      </c>
      <c r="AG550" s="38" t="s">
        <v>5075</v>
      </c>
      <c r="AH550" s="38" t="s">
        <v>61</v>
      </c>
      <c r="AI550" s="38">
        <v>1</v>
      </c>
      <c r="AJ550" s="38">
        <v>3.75</v>
      </c>
      <c r="AK550" s="38">
        <v>5.2</v>
      </c>
      <c r="AL550" s="38">
        <v>5.5</v>
      </c>
      <c r="AM550" s="38" t="s">
        <v>66</v>
      </c>
      <c r="AN550" s="38">
        <v>72.849999999999994</v>
      </c>
      <c r="AO550" s="38" t="s">
        <v>62</v>
      </c>
      <c r="AP550" s="38" t="s">
        <v>62</v>
      </c>
      <c r="AQ550" s="38" t="s">
        <v>62</v>
      </c>
      <c r="AR550" s="38" t="s">
        <v>62</v>
      </c>
      <c r="AS550" s="38" t="s">
        <v>62</v>
      </c>
      <c r="AT550" s="38" t="s">
        <v>1973</v>
      </c>
      <c r="AU550" s="38" t="s">
        <v>2604</v>
      </c>
      <c r="AV550" s="38" t="s">
        <v>2052</v>
      </c>
      <c r="AW550" s="38" t="s">
        <v>61</v>
      </c>
      <c r="AX550" s="38" t="s">
        <v>63</v>
      </c>
      <c r="AY550" s="39" t="s">
        <v>5076</v>
      </c>
      <c r="AZ550" s="38" t="s">
        <v>5077</v>
      </c>
      <c r="BA550" s="39" t="s">
        <v>5077</v>
      </c>
      <c r="BB550" s="38" t="s">
        <v>196</v>
      </c>
      <c r="BC550" s="38" t="s">
        <v>197</v>
      </c>
      <c r="BD550" s="38" t="s">
        <v>94</v>
      </c>
      <c r="BE550" s="38" t="s">
        <v>1978</v>
      </c>
      <c r="BF550" s="38" t="s">
        <v>64</v>
      </c>
      <c r="BG550" s="38" t="s">
        <v>61</v>
      </c>
      <c r="BH550" s="38" t="s">
        <v>648</v>
      </c>
    </row>
    <row r="551" spans="2:60" x14ac:dyDescent="0.3">
      <c r="B551" s="55">
        <f t="shared" si="158"/>
        <v>547</v>
      </c>
      <c r="C551" s="55" t="str">
        <f t="shared" si="159"/>
        <v>NRT</v>
      </c>
      <c r="D551" s="55" t="str">
        <f t="shared" si="156"/>
        <v>2025-09-17</v>
      </c>
      <c r="E551" s="55" t="str">
        <f t="shared" si="166"/>
        <v>82020038130</v>
      </c>
      <c r="F551" s="55" t="str">
        <f t="shared" si="167"/>
        <v>PJP029496418</v>
      </c>
      <c r="G551" s="53" t="str">
        <f t="shared" si="168"/>
        <v>정유정</v>
      </c>
      <c r="H551" s="53" t="str">
        <f t="shared" si="169"/>
        <v>목록(Manifest)</v>
      </c>
      <c r="I551" s="62">
        <f t="shared" si="170"/>
        <v>109.11</v>
      </c>
      <c r="J551" s="53" t="str">
        <f t="shared" si="160"/>
        <v>BRCH USA_JAVIS</v>
      </c>
      <c r="K551" s="55">
        <f t="shared" si="171"/>
        <v>1</v>
      </c>
      <c r="L551" s="54">
        <f t="shared" si="172"/>
        <v>1.1499999999999999</v>
      </c>
      <c r="M551" s="54">
        <f t="shared" si="173"/>
        <v>5.7</v>
      </c>
      <c r="N551" s="54">
        <f t="shared" si="174"/>
        <v>6</v>
      </c>
      <c r="O551" s="54">
        <f t="shared" si="161"/>
        <v>1.5</v>
      </c>
      <c r="P551" s="55" t="str">
        <f t="shared" si="162"/>
        <v>516284382644</v>
      </c>
      <c r="Q551" s="70">
        <f t="shared" si="163"/>
        <v>8530</v>
      </c>
      <c r="R551" s="58">
        <v>0</v>
      </c>
      <c r="S551" s="57">
        <f t="shared" si="157"/>
        <v>0</v>
      </c>
      <c r="T551" s="58">
        <v>0</v>
      </c>
      <c r="U551" s="58">
        <f>(IF(VLOOKUP(VLOOKUP(AN551,MAPPING!$B$16:$D$21,2,1),MAPPING!$C$16:$E$21,2,0)=7000,0,VLOOKUP(VLOOKUP(AN551,MAPPING!$B$16:$D$21,2,1),MAPPING!$C$16:$E$21,2,0)))</f>
        <v>0</v>
      </c>
      <c r="V551" s="58">
        <f>(K551*VLOOKUP(N551/K551,MAPPING!$B$23:$D$30,3,10))</f>
        <v>1000</v>
      </c>
      <c r="W551" s="58">
        <f t="shared" si="164"/>
        <v>0</v>
      </c>
      <c r="X551" s="58">
        <f t="shared" si="165"/>
        <v>9530</v>
      </c>
      <c r="Y551" s="116">
        <f>ROUND(SUM(Q551:W551)/INVOICE!$I$5,2)</f>
        <v>6.84</v>
      </c>
      <c r="AA551" s="38" t="s">
        <v>4744</v>
      </c>
      <c r="AB551" s="38" t="s">
        <v>93</v>
      </c>
      <c r="AC551" s="38" t="s">
        <v>4745</v>
      </c>
      <c r="AD551" s="38" t="s">
        <v>5078</v>
      </c>
      <c r="AE551" s="38" t="s">
        <v>5079</v>
      </c>
      <c r="AF551" s="38" t="s">
        <v>5080</v>
      </c>
      <c r="AG551" s="38" t="s">
        <v>5081</v>
      </c>
      <c r="AH551" s="38" t="s">
        <v>61</v>
      </c>
      <c r="AI551" s="38">
        <v>1</v>
      </c>
      <c r="AJ551" s="38">
        <v>1.1499999999999999</v>
      </c>
      <c r="AK551" s="38">
        <v>5.7</v>
      </c>
      <c r="AL551" s="38">
        <v>6</v>
      </c>
      <c r="AM551" s="38" t="s">
        <v>204</v>
      </c>
      <c r="AN551" s="38">
        <v>109.11</v>
      </c>
      <c r="AO551" s="38" t="s">
        <v>62</v>
      </c>
      <c r="AP551" s="38" t="s">
        <v>62</v>
      </c>
      <c r="AQ551" s="38" t="s">
        <v>62</v>
      </c>
      <c r="AR551" s="38" t="s">
        <v>62</v>
      </c>
      <c r="AS551" s="38" t="s">
        <v>62</v>
      </c>
      <c r="AT551" s="38" t="s">
        <v>1973</v>
      </c>
      <c r="AU551" s="38" t="s">
        <v>2604</v>
      </c>
      <c r="AV551" s="38" t="s">
        <v>3909</v>
      </c>
      <c r="AW551" s="38" t="s">
        <v>61</v>
      </c>
      <c r="AX551" s="38" t="s">
        <v>63</v>
      </c>
      <c r="AY551" s="39" t="s">
        <v>5082</v>
      </c>
      <c r="AZ551" s="38" t="s">
        <v>5083</v>
      </c>
      <c r="BA551" s="39" t="s">
        <v>5083</v>
      </c>
      <c r="BB551" s="38" t="s">
        <v>196</v>
      </c>
      <c r="BC551" s="38" t="s">
        <v>197</v>
      </c>
      <c r="BD551" s="38" t="s">
        <v>94</v>
      </c>
      <c r="BE551" s="38" t="s">
        <v>1978</v>
      </c>
      <c r="BF551" s="38" t="s">
        <v>64</v>
      </c>
      <c r="BG551" s="38" t="s">
        <v>61</v>
      </c>
      <c r="BH551" s="38" t="s">
        <v>648</v>
      </c>
    </row>
    <row r="552" spans="2:60" x14ac:dyDescent="0.3">
      <c r="B552" s="55">
        <f t="shared" si="158"/>
        <v>548</v>
      </c>
      <c r="C552" s="55" t="str">
        <f t="shared" si="159"/>
        <v>NRT</v>
      </c>
      <c r="D552" s="55" t="str">
        <f t="shared" si="156"/>
        <v>2025-09-17</v>
      </c>
      <c r="E552" s="55" t="str">
        <f t="shared" si="166"/>
        <v>82020038130</v>
      </c>
      <c r="F552" s="55" t="str">
        <f t="shared" si="167"/>
        <v>PJP029496335</v>
      </c>
      <c r="G552" s="53" t="str">
        <f t="shared" si="168"/>
        <v>김윤선</v>
      </c>
      <c r="H552" s="53" t="str">
        <f t="shared" si="169"/>
        <v>목록(Manifest)</v>
      </c>
      <c r="I552" s="62">
        <f t="shared" si="170"/>
        <v>33.9</v>
      </c>
      <c r="J552" s="53" t="str">
        <f t="shared" si="160"/>
        <v>BRCH USA_JAVIS</v>
      </c>
      <c r="K552" s="55">
        <f t="shared" si="171"/>
        <v>1</v>
      </c>
      <c r="L552" s="54">
        <f t="shared" si="172"/>
        <v>0.3</v>
      </c>
      <c r="M552" s="54">
        <f t="shared" si="173"/>
        <v>1.2</v>
      </c>
      <c r="N552" s="54">
        <f t="shared" si="174"/>
        <v>1.2</v>
      </c>
      <c r="O552" s="54">
        <f t="shared" si="161"/>
        <v>0.5</v>
      </c>
      <c r="P552" s="55" t="str">
        <f t="shared" si="162"/>
        <v>516284381815</v>
      </c>
      <c r="Q552" s="70">
        <f t="shared" si="163"/>
        <v>6510</v>
      </c>
      <c r="R552" s="58">
        <v>0</v>
      </c>
      <c r="S552" s="57">
        <f t="shared" si="157"/>
        <v>0</v>
      </c>
      <c r="T552" s="58">
        <v>0</v>
      </c>
      <c r="U552" s="58">
        <f>(IF(VLOOKUP(VLOOKUP(AN552,MAPPING!$B$16:$D$21,2,1),MAPPING!$C$16:$E$21,2,0)=7000,0,VLOOKUP(VLOOKUP(AN552,MAPPING!$B$16:$D$21,2,1),MAPPING!$C$16:$E$21,2,0)))</f>
        <v>0</v>
      </c>
      <c r="V552" s="58">
        <f>(K552*VLOOKUP(N552/K552,MAPPING!$B$23:$D$30,3,10))</f>
        <v>0</v>
      </c>
      <c r="W552" s="58">
        <f t="shared" si="164"/>
        <v>0</v>
      </c>
      <c r="X552" s="58">
        <f t="shared" si="165"/>
        <v>6510</v>
      </c>
      <c r="Y552" s="116">
        <f>ROUND(SUM(Q552:W552)/INVOICE!$I$5,2)</f>
        <v>4.67</v>
      </c>
      <c r="AA552" s="38" t="s">
        <v>4744</v>
      </c>
      <c r="AB552" s="38" t="s">
        <v>93</v>
      </c>
      <c r="AC552" s="38" t="s">
        <v>4745</v>
      </c>
      <c r="AD552" s="38" t="s">
        <v>5084</v>
      </c>
      <c r="AE552" s="38" t="s">
        <v>4211</v>
      </c>
      <c r="AF552" s="38" t="s">
        <v>4212</v>
      </c>
      <c r="AG552" s="38" t="s">
        <v>4213</v>
      </c>
      <c r="AH552" s="38" t="s">
        <v>61</v>
      </c>
      <c r="AI552" s="38">
        <v>1</v>
      </c>
      <c r="AJ552" s="38">
        <v>0.3</v>
      </c>
      <c r="AK552" s="38">
        <v>1.2</v>
      </c>
      <c r="AL552" s="38">
        <v>1.2</v>
      </c>
      <c r="AM552" s="38" t="s">
        <v>204</v>
      </c>
      <c r="AN552" s="38">
        <v>33.9</v>
      </c>
      <c r="AO552" s="38" t="s">
        <v>62</v>
      </c>
      <c r="AP552" s="38" t="s">
        <v>62</v>
      </c>
      <c r="AQ552" s="38" t="s">
        <v>62</v>
      </c>
      <c r="AR552" s="38" t="s">
        <v>62</v>
      </c>
      <c r="AS552" s="38" t="s">
        <v>62</v>
      </c>
      <c r="AT552" s="38" t="s">
        <v>1973</v>
      </c>
      <c r="AU552" s="38" t="s">
        <v>2604</v>
      </c>
      <c r="AV552" s="38" t="s">
        <v>3909</v>
      </c>
      <c r="AW552" s="38" t="s">
        <v>61</v>
      </c>
      <c r="AX552" s="38" t="s">
        <v>63</v>
      </c>
      <c r="AY552" s="39" t="s">
        <v>5085</v>
      </c>
      <c r="AZ552" s="38" t="s">
        <v>5086</v>
      </c>
      <c r="BA552" s="39" t="s">
        <v>5086</v>
      </c>
      <c r="BB552" s="38" t="s">
        <v>196</v>
      </c>
      <c r="BC552" s="38" t="s">
        <v>197</v>
      </c>
      <c r="BD552" s="38" t="s">
        <v>94</v>
      </c>
      <c r="BE552" s="38" t="s">
        <v>1978</v>
      </c>
      <c r="BF552" s="38" t="s">
        <v>64</v>
      </c>
      <c r="BG552" s="38" t="s">
        <v>61</v>
      </c>
      <c r="BH552" s="38" t="s">
        <v>648</v>
      </c>
    </row>
    <row r="553" spans="2:60" x14ac:dyDescent="0.3">
      <c r="B553" s="55">
        <f t="shared" si="158"/>
        <v>549</v>
      </c>
      <c r="C553" s="55" t="str">
        <f t="shared" si="159"/>
        <v>NRT</v>
      </c>
      <c r="D553" s="55" t="str">
        <f t="shared" si="156"/>
        <v>2025-09-17</v>
      </c>
      <c r="E553" s="55" t="str">
        <f t="shared" si="166"/>
        <v>82020038130</v>
      </c>
      <c r="F553" s="55" t="str">
        <f t="shared" si="167"/>
        <v>PJP029496232</v>
      </c>
      <c r="G553" s="53" t="str">
        <f t="shared" si="168"/>
        <v>박정아</v>
      </c>
      <c r="H553" s="53" t="str">
        <f t="shared" si="169"/>
        <v>목록(Manifest)</v>
      </c>
      <c r="I553" s="62">
        <f t="shared" si="170"/>
        <v>132.72</v>
      </c>
      <c r="J553" s="53" t="str">
        <f t="shared" si="160"/>
        <v>BRCH USA_JAVIS</v>
      </c>
      <c r="K553" s="55">
        <f t="shared" si="171"/>
        <v>1</v>
      </c>
      <c r="L553" s="54">
        <f t="shared" si="172"/>
        <v>0.65</v>
      </c>
      <c r="M553" s="54">
        <f t="shared" si="173"/>
        <v>1.1000000000000001</v>
      </c>
      <c r="N553" s="54">
        <f t="shared" si="174"/>
        <v>1.1000000000000001</v>
      </c>
      <c r="O553" s="54">
        <f t="shared" si="161"/>
        <v>1</v>
      </c>
      <c r="P553" s="55" t="str">
        <f t="shared" si="162"/>
        <v>516284380780</v>
      </c>
      <c r="Q553" s="70">
        <f t="shared" si="163"/>
        <v>7520</v>
      </c>
      <c r="R553" s="58">
        <v>0</v>
      </c>
      <c r="S553" s="57">
        <f t="shared" si="157"/>
        <v>0</v>
      </c>
      <c r="T553" s="58">
        <v>0</v>
      </c>
      <c r="U553" s="58">
        <f>(IF(VLOOKUP(VLOOKUP(AN553,MAPPING!$B$16:$D$21,2,1),MAPPING!$C$16:$E$21,2,0)=7000,0,VLOOKUP(VLOOKUP(AN553,MAPPING!$B$16:$D$21,2,1),MAPPING!$C$16:$E$21,2,0)))</f>
        <v>0</v>
      </c>
      <c r="V553" s="58">
        <f>(K553*VLOOKUP(N553/K553,MAPPING!$B$23:$D$30,3,10))</f>
        <v>0</v>
      </c>
      <c r="W553" s="58">
        <f t="shared" si="164"/>
        <v>0</v>
      </c>
      <c r="X553" s="58">
        <f t="shared" si="165"/>
        <v>7520</v>
      </c>
      <c r="Y553" s="116">
        <f>ROUND(SUM(Q553:W553)/INVOICE!$I$5,2)</f>
        <v>5.39</v>
      </c>
      <c r="AA553" s="38" t="s">
        <v>4744</v>
      </c>
      <c r="AB553" s="38" t="s">
        <v>93</v>
      </c>
      <c r="AC553" s="38" t="s">
        <v>4745</v>
      </c>
      <c r="AD553" s="38" t="s">
        <v>5087</v>
      </c>
      <c r="AE553" s="38" t="s">
        <v>3175</v>
      </c>
      <c r="AF553" s="38" t="s">
        <v>3176</v>
      </c>
      <c r="AG553" s="38" t="s">
        <v>3177</v>
      </c>
      <c r="AH553" s="38" t="s">
        <v>61</v>
      </c>
      <c r="AI553" s="38">
        <v>1</v>
      </c>
      <c r="AJ553" s="38">
        <v>0.65</v>
      </c>
      <c r="AK553" s="38">
        <v>1.1000000000000001</v>
      </c>
      <c r="AL553" s="38">
        <v>1.1000000000000001</v>
      </c>
      <c r="AM553" s="38" t="s">
        <v>204</v>
      </c>
      <c r="AN553" s="38">
        <v>132.72</v>
      </c>
      <c r="AO553" s="38" t="s">
        <v>62</v>
      </c>
      <c r="AP553" s="38" t="s">
        <v>62</v>
      </c>
      <c r="AQ553" s="38" t="s">
        <v>62</v>
      </c>
      <c r="AR553" s="38" t="s">
        <v>62</v>
      </c>
      <c r="AS553" s="38" t="s">
        <v>62</v>
      </c>
      <c r="AT553" s="38" t="s">
        <v>1973</v>
      </c>
      <c r="AU553" s="38" t="s">
        <v>2604</v>
      </c>
      <c r="AV553" s="38" t="s">
        <v>2180</v>
      </c>
      <c r="AW553" s="38" t="s">
        <v>61</v>
      </c>
      <c r="AX553" s="38" t="s">
        <v>63</v>
      </c>
      <c r="AY553" s="39" t="s">
        <v>5088</v>
      </c>
      <c r="AZ553" s="38" t="s">
        <v>5089</v>
      </c>
      <c r="BA553" s="39" t="s">
        <v>5089</v>
      </c>
      <c r="BB553" s="38" t="s">
        <v>196</v>
      </c>
      <c r="BC553" s="38" t="s">
        <v>197</v>
      </c>
      <c r="BD553" s="38" t="s">
        <v>94</v>
      </c>
      <c r="BE553" s="38" t="s">
        <v>1978</v>
      </c>
      <c r="BF553" s="38" t="s">
        <v>64</v>
      </c>
      <c r="BG553" s="38" t="s">
        <v>61</v>
      </c>
      <c r="BH553" s="38" t="s">
        <v>648</v>
      </c>
    </row>
    <row r="554" spans="2:60" x14ac:dyDescent="0.3">
      <c r="B554" s="55">
        <f t="shared" si="158"/>
        <v>550</v>
      </c>
      <c r="C554" s="55" t="str">
        <f t="shared" si="159"/>
        <v>NRT</v>
      </c>
      <c r="D554" s="55" t="str">
        <f t="shared" si="156"/>
        <v>2025-09-17</v>
      </c>
      <c r="E554" s="55" t="str">
        <f t="shared" si="166"/>
        <v>82020038130</v>
      </c>
      <c r="F554" s="55" t="str">
        <f t="shared" si="167"/>
        <v>PJP029496381</v>
      </c>
      <c r="G554" s="53" t="str">
        <f t="shared" si="168"/>
        <v>황보현</v>
      </c>
      <c r="H554" s="53" t="str">
        <f t="shared" si="169"/>
        <v>목록(Manifest)</v>
      </c>
      <c r="I554" s="62">
        <f t="shared" si="170"/>
        <v>17.420000000000002</v>
      </c>
      <c r="J554" s="53" t="str">
        <f t="shared" si="160"/>
        <v>BRCH USA_JAVIS</v>
      </c>
      <c r="K554" s="55">
        <f t="shared" si="171"/>
        <v>1</v>
      </c>
      <c r="L554" s="54">
        <f t="shared" si="172"/>
        <v>0.1</v>
      </c>
      <c r="M554" s="54">
        <f t="shared" si="173"/>
        <v>0.2</v>
      </c>
      <c r="N554" s="54">
        <f t="shared" si="174"/>
        <v>0.2</v>
      </c>
      <c r="O554" s="54">
        <f t="shared" si="161"/>
        <v>0.5</v>
      </c>
      <c r="P554" s="55" t="str">
        <f t="shared" si="162"/>
        <v>516284382272</v>
      </c>
      <c r="Q554" s="70">
        <f t="shared" si="163"/>
        <v>6510</v>
      </c>
      <c r="R554" s="58">
        <v>0</v>
      </c>
      <c r="S554" s="57">
        <f t="shared" si="157"/>
        <v>0</v>
      </c>
      <c r="T554" s="58">
        <v>0</v>
      </c>
      <c r="U554" s="58">
        <f>(IF(VLOOKUP(VLOOKUP(AN554,MAPPING!$B$16:$D$21,2,1),MAPPING!$C$16:$E$21,2,0)=7000,0,VLOOKUP(VLOOKUP(AN554,MAPPING!$B$16:$D$21,2,1),MAPPING!$C$16:$E$21,2,0)))</f>
        <v>0</v>
      </c>
      <c r="V554" s="58">
        <f>(K554*VLOOKUP(N554/K554,MAPPING!$B$23:$D$30,3,10))</f>
        <v>0</v>
      </c>
      <c r="W554" s="58">
        <f t="shared" si="164"/>
        <v>0</v>
      </c>
      <c r="X554" s="58">
        <f t="shared" si="165"/>
        <v>6510</v>
      </c>
      <c r="Y554" s="116">
        <f>ROUND(SUM(Q554:W554)/INVOICE!$I$5,2)</f>
        <v>4.67</v>
      </c>
      <c r="AA554" s="38" t="s">
        <v>4744</v>
      </c>
      <c r="AB554" s="38" t="s">
        <v>93</v>
      </c>
      <c r="AC554" s="38" t="s">
        <v>4745</v>
      </c>
      <c r="AD554" s="38" t="s">
        <v>5090</v>
      </c>
      <c r="AE554" s="38" t="s">
        <v>3222</v>
      </c>
      <c r="AF554" s="38" t="s">
        <v>3223</v>
      </c>
      <c r="AG554" s="38" t="s">
        <v>3224</v>
      </c>
      <c r="AH554" s="38" t="s">
        <v>61</v>
      </c>
      <c r="AI554" s="38">
        <v>1</v>
      </c>
      <c r="AJ554" s="38">
        <v>0.1</v>
      </c>
      <c r="AK554" s="38">
        <v>0.2</v>
      </c>
      <c r="AL554" s="38">
        <v>0.2</v>
      </c>
      <c r="AM554" s="38" t="s">
        <v>204</v>
      </c>
      <c r="AN554" s="38">
        <v>17.420000000000002</v>
      </c>
      <c r="AO554" s="38" t="s">
        <v>62</v>
      </c>
      <c r="AP554" s="38" t="s">
        <v>62</v>
      </c>
      <c r="AQ554" s="38" t="s">
        <v>62</v>
      </c>
      <c r="AR554" s="38" t="s">
        <v>62</v>
      </c>
      <c r="AS554" s="38" t="s">
        <v>62</v>
      </c>
      <c r="AT554" s="38" t="s">
        <v>1973</v>
      </c>
      <c r="AU554" s="38" t="s">
        <v>2604</v>
      </c>
      <c r="AV554" s="38" t="s">
        <v>5091</v>
      </c>
      <c r="AW554" s="38" t="s">
        <v>61</v>
      </c>
      <c r="AX554" s="38" t="s">
        <v>63</v>
      </c>
      <c r="AY554" s="39" t="s">
        <v>5092</v>
      </c>
      <c r="AZ554" s="38" t="s">
        <v>5093</v>
      </c>
      <c r="BA554" s="39" t="s">
        <v>5093</v>
      </c>
      <c r="BB554" s="38" t="s">
        <v>196</v>
      </c>
      <c r="BC554" s="38" t="s">
        <v>197</v>
      </c>
      <c r="BD554" s="38" t="s">
        <v>94</v>
      </c>
      <c r="BE554" s="38" t="s">
        <v>1978</v>
      </c>
      <c r="BF554" s="38" t="s">
        <v>64</v>
      </c>
      <c r="BG554" s="38" t="s">
        <v>61</v>
      </c>
      <c r="BH554" s="38" t="s">
        <v>648</v>
      </c>
    </row>
    <row r="555" spans="2:60" x14ac:dyDescent="0.3">
      <c r="B555" s="55">
        <f t="shared" si="158"/>
        <v>551</v>
      </c>
      <c r="C555" s="55" t="str">
        <f t="shared" si="159"/>
        <v>NRT</v>
      </c>
      <c r="D555" s="55" t="str">
        <f t="shared" si="156"/>
        <v>2025-09-17</v>
      </c>
      <c r="E555" s="55" t="str">
        <f t="shared" si="166"/>
        <v>82020038130</v>
      </c>
      <c r="F555" s="55" t="str">
        <f t="shared" si="167"/>
        <v>PJP029496261</v>
      </c>
      <c r="G555" s="53" t="str">
        <f t="shared" si="168"/>
        <v>김가연</v>
      </c>
      <c r="H555" s="53" t="str">
        <f t="shared" si="169"/>
        <v>간이(Simple)</v>
      </c>
      <c r="I555" s="62">
        <f t="shared" si="170"/>
        <v>180.9</v>
      </c>
      <c r="J555" s="53" t="str">
        <f t="shared" si="160"/>
        <v>BRCH USA_JAVIS</v>
      </c>
      <c r="K555" s="55">
        <f t="shared" si="171"/>
        <v>1</v>
      </c>
      <c r="L555" s="54">
        <f t="shared" si="172"/>
        <v>5.9</v>
      </c>
      <c r="M555" s="54">
        <f t="shared" si="173"/>
        <v>3.2</v>
      </c>
      <c r="N555" s="54">
        <f t="shared" si="174"/>
        <v>6</v>
      </c>
      <c r="O555" s="54">
        <f t="shared" si="161"/>
        <v>6</v>
      </c>
      <c r="P555" s="55" t="str">
        <f t="shared" si="162"/>
        <v>516284381071</v>
      </c>
      <c r="Q555" s="70">
        <f t="shared" si="163"/>
        <v>17620</v>
      </c>
      <c r="R555" s="58">
        <v>0</v>
      </c>
      <c r="S555" s="57">
        <f t="shared" si="157"/>
        <v>0</v>
      </c>
      <c r="T555" s="58">
        <v>0</v>
      </c>
      <c r="U555" s="58">
        <f>(IF(VLOOKUP(VLOOKUP(AN555,MAPPING!$B$16:$D$21,2,1),MAPPING!$C$16:$E$21,2,0)=7000,0,VLOOKUP(VLOOKUP(AN555,MAPPING!$B$16:$D$21,2,1),MAPPING!$C$16:$E$21,2,0)))</f>
        <v>0</v>
      </c>
      <c r="V555" s="58">
        <f>(K555*VLOOKUP(N555/K555,MAPPING!$B$23:$D$30,3,10))</f>
        <v>1000</v>
      </c>
      <c r="W555" s="58">
        <f t="shared" si="164"/>
        <v>0</v>
      </c>
      <c r="X555" s="58">
        <f t="shared" si="165"/>
        <v>18620</v>
      </c>
      <c r="Y555" s="116">
        <f>ROUND(SUM(Q555:W555)/INVOICE!$I$5,2)</f>
        <v>13.36</v>
      </c>
      <c r="AA555" s="38" t="s">
        <v>4744</v>
      </c>
      <c r="AB555" s="38" t="s">
        <v>93</v>
      </c>
      <c r="AC555" s="38" t="s">
        <v>4745</v>
      </c>
      <c r="AD555" s="38" t="s">
        <v>5094</v>
      </c>
      <c r="AE555" s="38" t="s">
        <v>5095</v>
      </c>
      <c r="AF555" s="38" t="s">
        <v>5096</v>
      </c>
      <c r="AG555" s="38" t="s">
        <v>5097</v>
      </c>
      <c r="AH555" s="38" t="s">
        <v>61</v>
      </c>
      <c r="AI555" s="38">
        <v>1</v>
      </c>
      <c r="AJ555" s="38">
        <v>5.9</v>
      </c>
      <c r="AK555" s="38">
        <v>3.2</v>
      </c>
      <c r="AL555" s="38">
        <v>6</v>
      </c>
      <c r="AM555" s="38" t="s">
        <v>65</v>
      </c>
      <c r="AN555" s="38">
        <v>180.9</v>
      </c>
      <c r="AO555" s="38" t="s">
        <v>62</v>
      </c>
      <c r="AP555" s="38" t="s">
        <v>62</v>
      </c>
      <c r="AQ555" s="38" t="s">
        <v>62</v>
      </c>
      <c r="AR555" s="38" t="s">
        <v>62</v>
      </c>
      <c r="AS555" s="38" t="s">
        <v>62</v>
      </c>
      <c r="AT555" s="38" t="s">
        <v>1973</v>
      </c>
      <c r="AU555" s="38" t="s">
        <v>2604</v>
      </c>
      <c r="AV555" s="38" t="s">
        <v>5098</v>
      </c>
      <c r="AW555" s="38" t="s">
        <v>61</v>
      </c>
      <c r="AX555" s="38" t="s">
        <v>63</v>
      </c>
      <c r="AY555" s="39" t="s">
        <v>5099</v>
      </c>
      <c r="AZ555" s="38" t="s">
        <v>5100</v>
      </c>
      <c r="BA555" s="39" t="s">
        <v>5100</v>
      </c>
      <c r="BB555" s="38" t="s">
        <v>196</v>
      </c>
      <c r="BC555" s="38" t="s">
        <v>197</v>
      </c>
      <c r="BD555" s="38" t="s">
        <v>94</v>
      </c>
      <c r="BE555" s="38" t="s">
        <v>1978</v>
      </c>
      <c r="BF555" s="38" t="s">
        <v>64</v>
      </c>
      <c r="BG555" s="38" t="s">
        <v>61</v>
      </c>
      <c r="BH555" s="38" t="s">
        <v>648</v>
      </c>
    </row>
    <row r="556" spans="2:60" x14ac:dyDescent="0.3">
      <c r="B556" s="55">
        <f t="shared" si="158"/>
        <v>552</v>
      </c>
      <c r="C556" s="55" t="str">
        <f t="shared" si="159"/>
        <v>NRT</v>
      </c>
      <c r="D556" s="55" t="str">
        <f t="shared" si="156"/>
        <v>2025-09-17</v>
      </c>
      <c r="E556" s="55" t="str">
        <f t="shared" si="166"/>
        <v>82020038130</v>
      </c>
      <c r="F556" s="55" t="str">
        <f t="shared" si="167"/>
        <v>PJP029496198</v>
      </c>
      <c r="G556" s="53" t="str">
        <f t="shared" si="168"/>
        <v>최영근</v>
      </c>
      <c r="H556" s="53" t="str">
        <f t="shared" si="169"/>
        <v>목록(Manifest)</v>
      </c>
      <c r="I556" s="62">
        <f t="shared" si="170"/>
        <v>114.25</v>
      </c>
      <c r="J556" s="53" t="str">
        <f t="shared" si="160"/>
        <v>BRCH USA_JAVIS</v>
      </c>
      <c r="K556" s="55">
        <f t="shared" si="171"/>
        <v>1</v>
      </c>
      <c r="L556" s="54">
        <f t="shared" si="172"/>
        <v>1.25</v>
      </c>
      <c r="M556" s="54">
        <f t="shared" si="173"/>
        <v>2.8</v>
      </c>
      <c r="N556" s="54">
        <f t="shared" si="174"/>
        <v>2.8</v>
      </c>
      <c r="O556" s="54">
        <f t="shared" si="161"/>
        <v>1.5</v>
      </c>
      <c r="P556" s="55" t="str">
        <f t="shared" si="162"/>
        <v>516284380441</v>
      </c>
      <c r="Q556" s="70">
        <f t="shared" si="163"/>
        <v>8530</v>
      </c>
      <c r="R556" s="58">
        <v>0</v>
      </c>
      <c r="S556" s="57">
        <f t="shared" si="157"/>
        <v>0</v>
      </c>
      <c r="T556" s="58">
        <v>0</v>
      </c>
      <c r="U556" s="58">
        <f>(IF(VLOOKUP(VLOOKUP(AN556,MAPPING!$B$16:$D$21,2,1),MAPPING!$C$16:$E$21,2,0)=7000,0,VLOOKUP(VLOOKUP(AN556,MAPPING!$B$16:$D$21,2,1),MAPPING!$C$16:$E$21,2,0)))</f>
        <v>0</v>
      </c>
      <c r="V556" s="58">
        <f>(K556*VLOOKUP(N556/K556,MAPPING!$B$23:$D$30,3,10))</f>
        <v>500</v>
      </c>
      <c r="W556" s="58">
        <f t="shared" si="164"/>
        <v>0</v>
      </c>
      <c r="X556" s="58">
        <f t="shared" si="165"/>
        <v>9030</v>
      </c>
      <c r="Y556" s="116">
        <f>ROUND(SUM(Q556:W556)/INVOICE!$I$5,2)</f>
        <v>6.48</v>
      </c>
      <c r="AA556" s="38" t="s">
        <v>4744</v>
      </c>
      <c r="AB556" s="38" t="s">
        <v>93</v>
      </c>
      <c r="AC556" s="38" t="s">
        <v>4745</v>
      </c>
      <c r="AD556" s="38" t="s">
        <v>5101</v>
      </c>
      <c r="AE556" s="38" t="s">
        <v>5102</v>
      </c>
      <c r="AF556" s="38" t="s">
        <v>5103</v>
      </c>
      <c r="AG556" s="38" t="s">
        <v>4654</v>
      </c>
      <c r="AH556" s="38" t="s">
        <v>61</v>
      </c>
      <c r="AI556" s="38">
        <v>1</v>
      </c>
      <c r="AJ556" s="38">
        <v>1.25</v>
      </c>
      <c r="AK556" s="38">
        <v>2.8</v>
      </c>
      <c r="AL556" s="38">
        <v>2.8</v>
      </c>
      <c r="AM556" s="38" t="s">
        <v>204</v>
      </c>
      <c r="AN556" s="38">
        <v>114.25</v>
      </c>
      <c r="AO556" s="38" t="s">
        <v>62</v>
      </c>
      <c r="AP556" s="38" t="s">
        <v>62</v>
      </c>
      <c r="AQ556" s="38" t="s">
        <v>62</v>
      </c>
      <c r="AR556" s="38" t="s">
        <v>62</v>
      </c>
      <c r="AS556" s="38" t="s">
        <v>62</v>
      </c>
      <c r="AT556" s="38" t="s">
        <v>1973</v>
      </c>
      <c r="AU556" s="38" t="s">
        <v>2604</v>
      </c>
      <c r="AV556" s="38" t="s">
        <v>2002</v>
      </c>
      <c r="AW556" s="38" t="s">
        <v>61</v>
      </c>
      <c r="AX556" s="38" t="s">
        <v>63</v>
      </c>
      <c r="AY556" s="39" t="s">
        <v>5104</v>
      </c>
      <c r="AZ556" s="38" t="s">
        <v>5105</v>
      </c>
      <c r="BA556" s="39" t="s">
        <v>5105</v>
      </c>
      <c r="BB556" s="38" t="s">
        <v>196</v>
      </c>
      <c r="BC556" s="38" t="s">
        <v>197</v>
      </c>
      <c r="BD556" s="38" t="s">
        <v>94</v>
      </c>
      <c r="BE556" s="38" t="s">
        <v>1978</v>
      </c>
      <c r="BF556" s="38" t="s">
        <v>64</v>
      </c>
      <c r="BG556" s="38" t="s">
        <v>61</v>
      </c>
      <c r="BH556" s="38" t="s">
        <v>648</v>
      </c>
    </row>
    <row r="557" spans="2:60" x14ac:dyDescent="0.3">
      <c r="B557" s="55">
        <f t="shared" si="158"/>
        <v>553</v>
      </c>
      <c r="C557" s="55" t="str">
        <f t="shared" si="159"/>
        <v>NRT</v>
      </c>
      <c r="D557" s="55" t="str">
        <f t="shared" si="156"/>
        <v>2025-09-17</v>
      </c>
      <c r="E557" s="55" t="str">
        <f t="shared" si="166"/>
        <v>82020038130</v>
      </c>
      <c r="F557" s="55" t="str">
        <f t="shared" si="167"/>
        <v>PJP029496357</v>
      </c>
      <c r="G557" s="53" t="str">
        <f t="shared" si="168"/>
        <v>신희원</v>
      </c>
      <c r="H557" s="53" t="str">
        <f t="shared" si="169"/>
        <v>목록(Manifest)</v>
      </c>
      <c r="I557" s="62">
        <f t="shared" si="170"/>
        <v>6.2</v>
      </c>
      <c r="J557" s="53" t="str">
        <f t="shared" si="160"/>
        <v>BRCH USA_JAVIS</v>
      </c>
      <c r="K557" s="55">
        <f t="shared" si="171"/>
        <v>1</v>
      </c>
      <c r="L557" s="54">
        <f t="shared" si="172"/>
        <v>0.1</v>
      </c>
      <c r="M557" s="54">
        <f t="shared" si="173"/>
        <v>0.3</v>
      </c>
      <c r="N557" s="54">
        <f t="shared" si="174"/>
        <v>0.3</v>
      </c>
      <c r="O557" s="54">
        <f t="shared" si="161"/>
        <v>0.5</v>
      </c>
      <c r="P557" s="55" t="str">
        <f t="shared" si="162"/>
        <v>516284382036</v>
      </c>
      <c r="Q557" s="70">
        <f t="shared" si="163"/>
        <v>6510</v>
      </c>
      <c r="R557" s="58">
        <v>0</v>
      </c>
      <c r="S557" s="57">
        <f t="shared" si="157"/>
        <v>0</v>
      </c>
      <c r="T557" s="58">
        <v>0</v>
      </c>
      <c r="U557" s="58">
        <f>(IF(VLOOKUP(VLOOKUP(AN557,MAPPING!$B$16:$D$21,2,1),MAPPING!$C$16:$E$21,2,0)=7000,0,VLOOKUP(VLOOKUP(AN557,MAPPING!$B$16:$D$21,2,1),MAPPING!$C$16:$E$21,2,0)))</f>
        <v>0</v>
      </c>
      <c r="V557" s="58">
        <f>(K557*VLOOKUP(N557/K557,MAPPING!$B$23:$D$30,3,10))</f>
        <v>0</v>
      </c>
      <c r="W557" s="58">
        <f t="shared" si="164"/>
        <v>0</v>
      </c>
      <c r="X557" s="58">
        <f t="shared" si="165"/>
        <v>6510</v>
      </c>
      <c r="Y557" s="116">
        <f>ROUND(SUM(Q557:W557)/INVOICE!$I$5,2)</f>
        <v>4.67</v>
      </c>
      <c r="AA557" s="38" t="s">
        <v>4744</v>
      </c>
      <c r="AB557" s="38" t="s">
        <v>93</v>
      </c>
      <c r="AC557" s="38" t="s">
        <v>4745</v>
      </c>
      <c r="AD557" s="38" t="s">
        <v>5106</v>
      </c>
      <c r="AE557" s="38" t="s">
        <v>5107</v>
      </c>
      <c r="AF557" s="38" t="s">
        <v>5108</v>
      </c>
      <c r="AG557" s="38" t="s">
        <v>5109</v>
      </c>
      <c r="AH557" s="38" t="s">
        <v>61</v>
      </c>
      <c r="AI557" s="38">
        <v>1</v>
      </c>
      <c r="AJ557" s="38">
        <v>0.1</v>
      </c>
      <c r="AK557" s="38">
        <v>0.3</v>
      </c>
      <c r="AL557" s="38">
        <v>0.3</v>
      </c>
      <c r="AM557" s="38" t="s">
        <v>204</v>
      </c>
      <c r="AN557" s="38">
        <v>6.2</v>
      </c>
      <c r="AO557" s="38" t="s">
        <v>62</v>
      </c>
      <c r="AP557" s="38" t="s">
        <v>62</v>
      </c>
      <c r="AQ557" s="38" t="s">
        <v>62</v>
      </c>
      <c r="AR557" s="38" t="s">
        <v>62</v>
      </c>
      <c r="AS557" s="38" t="s">
        <v>62</v>
      </c>
      <c r="AT557" s="38" t="s">
        <v>1973</v>
      </c>
      <c r="AU557" s="38" t="s">
        <v>2604</v>
      </c>
      <c r="AV557" s="38" t="s">
        <v>2220</v>
      </c>
      <c r="AW557" s="38" t="s">
        <v>61</v>
      </c>
      <c r="AX557" s="38" t="s">
        <v>63</v>
      </c>
      <c r="AY557" s="39" t="s">
        <v>5110</v>
      </c>
      <c r="AZ557" s="38" t="s">
        <v>5111</v>
      </c>
      <c r="BA557" s="39" t="s">
        <v>5111</v>
      </c>
      <c r="BB557" s="38" t="s">
        <v>196</v>
      </c>
      <c r="BC557" s="38" t="s">
        <v>197</v>
      </c>
      <c r="BD557" s="38" t="s">
        <v>94</v>
      </c>
      <c r="BE557" s="38" t="s">
        <v>1978</v>
      </c>
      <c r="BF557" s="38" t="s">
        <v>64</v>
      </c>
      <c r="BG557" s="38" t="s">
        <v>61</v>
      </c>
      <c r="BH557" s="38" t="s">
        <v>648</v>
      </c>
    </row>
    <row r="558" spans="2:60" x14ac:dyDescent="0.3">
      <c r="B558" s="55">
        <f t="shared" si="158"/>
        <v>554</v>
      </c>
      <c r="C558" s="55" t="str">
        <f t="shared" si="159"/>
        <v>NRT</v>
      </c>
      <c r="D558" s="55" t="str">
        <f t="shared" si="156"/>
        <v>2025-09-17</v>
      </c>
      <c r="E558" s="55" t="str">
        <f t="shared" si="166"/>
        <v>82020038130</v>
      </c>
      <c r="F558" s="55" t="str">
        <f t="shared" si="167"/>
        <v>PJP029496540</v>
      </c>
      <c r="G558" s="53" t="str">
        <f t="shared" si="168"/>
        <v>최민아</v>
      </c>
      <c r="H558" s="53" t="str">
        <f t="shared" si="169"/>
        <v>간이(Simple)</v>
      </c>
      <c r="I558" s="62">
        <f t="shared" si="170"/>
        <v>247.9</v>
      </c>
      <c r="J558" s="53" t="str">
        <f t="shared" si="160"/>
        <v>BRCH USA_JAVIS</v>
      </c>
      <c r="K558" s="55">
        <f t="shared" si="171"/>
        <v>1</v>
      </c>
      <c r="L558" s="54">
        <f t="shared" si="172"/>
        <v>0.75</v>
      </c>
      <c r="M558" s="54">
        <f t="shared" si="173"/>
        <v>1.2</v>
      </c>
      <c r="N558" s="54">
        <f t="shared" si="174"/>
        <v>1.2</v>
      </c>
      <c r="O558" s="54">
        <f t="shared" si="161"/>
        <v>1</v>
      </c>
      <c r="P558" s="55" t="str">
        <f t="shared" si="162"/>
        <v>516284383860</v>
      </c>
      <c r="Q558" s="70">
        <f t="shared" si="163"/>
        <v>7520</v>
      </c>
      <c r="R558" s="58">
        <v>0</v>
      </c>
      <c r="S558" s="57">
        <f t="shared" si="157"/>
        <v>0</v>
      </c>
      <c r="T558" s="58">
        <v>0</v>
      </c>
      <c r="U558" s="58">
        <f>(IF(VLOOKUP(VLOOKUP(AN558,MAPPING!$B$16:$D$21,2,1),MAPPING!$C$16:$E$21,2,0)=7000,0,VLOOKUP(VLOOKUP(AN558,MAPPING!$B$16:$D$21,2,1),MAPPING!$C$16:$E$21,2,0)))</f>
        <v>0</v>
      </c>
      <c r="V558" s="58">
        <f>(K558*VLOOKUP(N558/K558,MAPPING!$B$23:$D$30,3,10))</f>
        <v>0</v>
      </c>
      <c r="W558" s="58">
        <f t="shared" si="164"/>
        <v>0</v>
      </c>
      <c r="X558" s="58">
        <f t="shared" si="165"/>
        <v>7520</v>
      </c>
      <c r="Y558" s="116">
        <f>ROUND(SUM(Q558:W558)/INVOICE!$I$5,2)</f>
        <v>5.39</v>
      </c>
      <c r="AA558" s="38" t="s">
        <v>4744</v>
      </c>
      <c r="AB558" s="38" t="s">
        <v>93</v>
      </c>
      <c r="AC558" s="38" t="s">
        <v>4745</v>
      </c>
      <c r="AD558" s="38" t="s">
        <v>5112</v>
      </c>
      <c r="AE558" s="38" t="s">
        <v>5113</v>
      </c>
      <c r="AF558" s="38" t="s">
        <v>5114</v>
      </c>
      <c r="AG558" s="38" t="s">
        <v>5115</v>
      </c>
      <c r="AH558" s="38" t="s">
        <v>61</v>
      </c>
      <c r="AI558" s="38">
        <v>1</v>
      </c>
      <c r="AJ558" s="38">
        <v>0.75</v>
      </c>
      <c r="AK558" s="38">
        <v>1.2</v>
      </c>
      <c r="AL558" s="38">
        <v>1.2</v>
      </c>
      <c r="AM558" s="38" t="s">
        <v>65</v>
      </c>
      <c r="AN558" s="38">
        <v>247.9</v>
      </c>
      <c r="AO558" s="38" t="s">
        <v>62</v>
      </c>
      <c r="AP558" s="38" t="s">
        <v>62</v>
      </c>
      <c r="AQ558" s="38" t="s">
        <v>62</v>
      </c>
      <c r="AR558" s="38" t="s">
        <v>62</v>
      </c>
      <c r="AS558" s="38" t="s">
        <v>62</v>
      </c>
      <c r="AT558" s="38" t="s">
        <v>1973</v>
      </c>
      <c r="AU558" s="38" t="s">
        <v>2604</v>
      </c>
      <c r="AV558" s="38" t="s">
        <v>5116</v>
      </c>
      <c r="AW558" s="38" t="s">
        <v>61</v>
      </c>
      <c r="AX558" s="38" t="s">
        <v>63</v>
      </c>
      <c r="AY558" s="39" t="s">
        <v>5117</v>
      </c>
      <c r="AZ558" s="38" t="s">
        <v>5118</v>
      </c>
      <c r="BA558" s="39" t="s">
        <v>5118</v>
      </c>
      <c r="BB558" s="38" t="s">
        <v>196</v>
      </c>
      <c r="BC558" s="38" t="s">
        <v>197</v>
      </c>
      <c r="BD558" s="38" t="s">
        <v>94</v>
      </c>
      <c r="BE558" s="38" t="s">
        <v>1978</v>
      </c>
      <c r="BF558" s="38" t="s">
        <v>64</v>
      </c>
      <c r="BG558" s="38" t="s">
        <v>61</v>
      </c>
      <c r="BH558" s="38" t="s">
        <v>648</v>
      </c>
    </row>
    <row r="559" spans="2:60" x14ac:dyDescent="0.3">
      <c r="B559" s="55">
        <f t="shared" si="158"/>
        <v>555</v>
      </c>
      <c r="C559" s="55" t="str">
        <f t="shared" si="159"/>
        <v>NRT</v>
      </c>
      <c r="D559" s="55" t="str">
        <f t="shared" si="156"/>
        <v>2025-09-18</v>
      </c>
      <c r="E559" s="55" t="str">
        <f t="shared" si="166"/>
        <v>82020038141</v>
      </c>
      <c r="F559" s="55" t="str">
        <f t="shared" si="167"/>
        <v>PJP022700892</v>
      </c>
      <c r="G559" s="53" t="str">
        <f t="shared" si="168"/>
        <v>박미소</v>
      </c>
      <c r="H559" s="53" t="str">
        <f t="shared" si="169"/>
        <v>목록(Manifest)</v>
      </c>
      <c r="I559" s="62">
        <f t="shared" si="170"/>
        <v>25.06</v>
      </c>
      <c r="J559" s="53" t="str">
        <f t="shared" si="160"/>
        <v>KNEX (BRCH USA)</v>
      </c>
      <c r="K559" s="55">
        <f t="shared" si="171"/>
        <v>1</v>
      </c>
      <c r="L559" s="54">
        <f t="shared" si="172"/>
        <v>0.85</v>
      </c>
      <c r="M559" s="54">
        <f t="shared" si="173"/>
        <v>2.9</v>
      </c>
      <c r="N559" s="54">
        <f t="shared" si="174"/>
        <v>2.9</v>
      </c>
      <c r="O559" s="54">
        <f t="shared" si="161"/>
        <v>1</v>
      </c>
      <c r="P559" s="55" t="str">
        <f t="shared" si="162"/>
        <v>516272838056</v>
      </c>
      <c r="Q559" s="70">
        <f t="shared" si="163"/>
        <v>7520</v>
      </c>
      <c r="R559" s="58">
        <v>0</v>
      </c>
      <c r="S559" s="57">
        <f t="shared" si="157"/>
        <v>0</v>
      </c>
      <c r="T559" s="58">
        <v>0</v>
      </c>
      <c r="U559" s="58">
        <f>(IF(VLOOKUP(VLOOKUP(AN559,MAPPING!$B$16:$D$21,2,1),MAPPING!$C$16:$E$21,2,0)=7000,0,VLOOKUP(VLOOKUP(AN559,MAPPING!$B$16:$D$21,2,1),MAPPING!$C$16:$E$21,2,0)))</f>
        <v>0</v>
      </c>
      <c r="V559" s="58">
        <f>(K559*VLOOKUP(N559/K559,MAPPING!$B$23:$D$30,3,10))</f>
        <v>500</v>
      </c>
      <c r="W559" s="58">
        <f t="shared" si="164"/>
        <v>0</v>
      </c>
      <c r="X559" s="58">
        <f t="shared" si="165"/>
        <v>8020</v>
      </c>
      <c r="Y559" s="116">
        <f>ROUND(SUM(Q559:W559)/INVOICE!$I$5,2)</f>
        <v>5.75</v>
      </c>
      <c r="AA559" s="38" t="s">
        <v>605</v>
      </c>
      <c r="AB559" s="38" t="s">
        <v>93</v>
      </c>
      <c r="AC559" s="38" t="s">
        <v>5119</v>
      </c>
      <c r="AD559" s="38" t="s">
        <v>5120</v>
      </c>
      <c r="AE559" s="38" t="s">
        <v>5121</v>
      </c>
      <c r="AF559" s="38" t="s">
        <v>5122</v>
      </c>
      <c r="AG559" s="38" t="s">
        <v>5123</v>
      </c>
      <c r="AH559" s="38" t="s">
        <v>61</v>
      </c>
      <c r="AI559" s="38">
        <v>1</v>
      </c>
      <c r="AJ559" s="38">
        <v>0.85</v>
      </c>
      <c r="AK559" s="38">
        <v>2.9</v>
      </c>
      <c r="AL559" s="38">
        <v>2.9</v>
      </c>
      <c r="AM559" s="38" t="s">
        <v>204</v>
      </c>
      <c r="AN559" s="38">
        <v>25.06</v>
      </c>
      <c r="AO559" s="38" t="s">
        <v>62</v>
      </c>
      <c r="AP559" s="38" t="s">
        <v>62</v>
      </c>
      <c r="AQ559" s="38" t="s">
        <v>62</v>
      </c>
      <c r="AR559" s="38" t="s">
        <v>62</v>
      </c>
      <c r="AS559" s="38" t="s">
        <v>62</v>
      </c>
      <c r="AT559" s="38" t="s">
        <v>1946</v>
      </c>
      <c r="AU559" s="38" t="s">
        <v>2943</v>
      </c>
      <c r="AV559" s="38" t="s">
        <v>1947</v>
      </c>
      <c r="AW559" s="38" t="s">
        <v>61</v>
      </c>
      <c r="AX559" s="38" t="s">
        <v>63</v>
      </c>
      <c r="AY559" s="39" t="s">
        <v>5124</v>
      </c>
      <c r="AZ559" s="38" t="s">
        <v>5125</v>
      </c>
      <c r="BA559" s="39" t="s">
        <v>5125</v>
      </c>
      <c r="BB559" s="38" t="s">
        <v>2434</v>
      </c>
      <c r="BC559" s="38" t="s">
        <v>197</v>
      </c>
      <c r="BD559" s="38" t="s">
        <v>94</v>
      </c>
      <c r="BE559" s="38" t="s">
        <v>407</v>
      </c>
      <c r="BF559" s="38" t="s">
        <v>64</v>
      </c>
      <c r="BG559" s="38" t="s">
        <v>61</v>
      </c>
      <c r="BH559" s="38" t="s">
        <v>648</v>
      </c>
    </row>
    <row r="560" spans="2:60" x14ac:dyDescent="0.3">
      <c r="B560" s="55">
        <f t="shared" si="158"/>
        <v>556</v>
      </c>
      <c r="C560" s="55" t="str">
        <f t="shared" si="159"/>
        <v>NRT</v>
      </c>
      <c r="D560" s="55" t="str">
        <f t="shared" si="156"/>
        <v>2025-09-18</v>
      </c>
      <c r="E560" s="55" t="str">
        <f t="shared" si="166"/>
        <v>82020038141</v>
      </c>
      <c r="F560" s="55" t="str">
        <f t="shared" si="167"/>
        <v>PJP029496178</v>
      </c>
      <c r="G560" s="53" t="str">
        <f t="shared" si="168"/>
        <v>정수현</v>
      </c>
      <c r="H560" s="53" t="str">
        <f t="shared" si="169"/>
        <v>목록(Manifest)</v>
      </c>
      <c r="I560" s="62">
        <f t="shared" si="170"/>
        <v>84.77</v>
      </c>
      <c r="J560" s="53" t="str">
        <f t="shared" si="160"/>
        <v>BRCH USA_JAVIS</v>
      </c>
      <c r="K560" s="55">
        <f t="shared" si="171"/>
        <v>1</v>
      </c>
      <c r="L560" s="54">
        <f t="shared" si="172"/>
        <v>0.55000000000000004</v>
      </c>
      <c r="M560" s="54">
        <f t="shared" si="173"/>
        <v>1.2</v>
      </c>
      <c r="N560" s="54">
        <f t="shared" si="174"/>
        <v>1.2</v>
      </c>
      <c r="O560" s="54">
        <f t="shared" si="161"/>
        <v>1</v>
      </c>
      <c r="P560" s="55" t="str">
        <f t="shared" si="162"/>
        <v>516284380242</v>
      </c>
      <c r="Q560" s="70">
        <f t="shared" si="163"/>
        <v>7520</v>
      </c>
      <c r="R560" s="58">
        <v>0</v>
      </c>
      <c r="S560" s="57">
        <f t="shared" si="157"/>
        <v>0</v>
      </c>
      <c r="T560" s="58">
        <v>0</v>
      </c>
      <c r="U560" s="58">
        <f>(IF(VLOOKUP(VLOOKUP(AN560,MAPPING!$B$16:$D$21,2,1),MAPPING!$C$16:$E$21,2,0)=7000,0,VLOOKUP(VLOOKUP(AN560,MAPPING!$B$16:$D$21,2,1),MAPPING!$C$16:$E$21,2,0)))</f>
        <v>0</v>
      </c>
      <c r="V560" s="58">
        <f>(K560*VLOOKUP(N560/K560,MAPPING!$B$23:$D$30,3,10))</f>
        <v>0</v>
      </c>
      <c r="W560" s="58">
        <f t="shared" si="164"/>
        <v>0</v>
      </c>
      <c r="X560" s="58">
        <f t="shared" si="165"/>
        <v>7520</v>
      </c>
      <c r="Y560" s="116">
        <f>ROUND(SUM(Q560:W560)/INVOICE!$I$5,2)</f>
        <v>5.39</v>
      </c>
      <c r="AA560" s="38" t="s">
        <v>605</v>
      </c>
      <c r="AB560" s="38" t="s">
        <v>93</v>
      </c>
      <c r="AC560" s="38" t="s">
        <v>5119</v>
      </c>
      <c r="AD560" s="38" t="s">
        <v>5126</v>
      </c>
      <c r="AE560" s="38" t="s">
        <v>5127</v>
      </c>
      <c r="AF560" s="38" t="s">
        <v>5128</v>
      </c>
      <c r="AG560" s="38" t="s">
        <v>5129</v>
      </c>
      <c r="AH560" s="38" t="s">
        <v>61</v>
      </c>
      <c r="AI560" s="38">
        <v>1</v>
      </c>
      <c r="AJ560" s="38">
        <v>0.55000000000000004</v>
      </c>
      <c r="AK560" s="38">
        <v>1.2</v>
      </c>
      <c r="AL560" s="38">
        <v>1.2</v>
      </c>
      <c r="AM560" s="38" t="s">
        <v>204</v>
      </c>
      <c r="AN560" s="38">
        <v>84.77</v>
      </c>
      <c r="AO560" s="38" t="s">
        <v>62</v>
      </c>
      <c r="AP560" s="38" t="s">
        <v>62</v>
      </c>
      <c r="AQ560" s="38" t="s">
        <v>62</v>
      </c>
      <c r="AR560" s="38" t="s">
        <v>62</v>
      </c>
      <c r="AS560" s="38" t="s">
        <v>62</v>
      </c>
      <c r="AT560" s="38" t="s">
        <v>1973</v>
      </c>
      <c r="AU560" s="38" t="s">
        <v>2604</v>
      </c>
      <c r="AV560" s="38" t="s">
        <v>3909</v>
      </c>
      <c r="AW560" s="38" t="s">
        <v>61</v>
      </c>
      <c r="AX560" s="38" t="s">
        <v>63</v>
      </c>
      <c r="AY560" s="39" t="s">
        <v>5130</v>
      </c>
      <c r="AZ560" s="38" t="s">
        <v>5131</v>
      </c>
      <c r="BA560" s="39" t="s">
        <v>5131</v>
      </c>
      <c r="BB560" s="38" t="s">
        <v>2434</v>
      </c>
      <c r="BC560" s="38" t="s">
        <v>197</v>
      </c>
      <c r="BD560" s="38" t="s">
        <v>94</v>
      </c>
      <c r="BE560" s="38" t="s">
        <v>1978</v>
      </c>
      <c r="BF560" s="38" t="s">
        <v>64</v>
      </c>
      <c r="BG560" s="38" t="s">
        <v>61</v>
      </c>
      <c r="BH560" s="38" t="s">
        <v>648</v>
      </c>
    </row>
    <row r="561" spans="2:60" x14ac:dyDescent="0.3">
      <c r="B561" s="55">
        <f t="shared" si="158"/>
        <v>557</v>
      </c>
      <c r="C561" s="55" t="str">
        <f t="shared" si="159"/>
        <v>NRT</v>
      </c>
      <c r="D561" s="55" t="str">
        <f t="shared" si="156"/>
        <v>2025-09-18</v>
      </c>
      <c r="E561" s="55" t="str">
        <f t="shared" si="166"/>
        <v>82020038141</v>
      </c>
      <c r="F561" s="55" t="str">
        <f t="shared" si="167"/>
        <v>PJP029496378</v>
      </c>
      <c r="G561" s="53" t="str">
        <f t="shared" si="168"/>
        <v>류승하</v>
      </c>
      <c r="H561" s="53" t="str">
        <f t="shared" si="169"/>
        <v>목록(Manifest)</v>
      </c>
      <c r="I561" s="62">
        <f t="shared" si="170"/>
        <v>120.6</v>
      </c>
      <c r="J561" s="53" t="str">
        <f t="shared" si="160"/>
        <v>BRCH USA_JAVIS</v>
      </c>
      <c r="K561" s="55">
        <f t="shared" si="171"/>
        <v>1</v>
      </c>
      <c r="L561" s="54">
        <f t="shared" si="172"/>
        <v>2.2000000000000002</v>
      </c>
      <c r="M561" s="54">
        <f t="shared" si="173"/>
        <v>1.5</v>
      </c>
      <c r="N561" s="54">
        <f t="shared" si="174"/>
        <v>2.2000000000000002</v>
      </c>
      <c r="O561" s="54">
        <f t="shared" si="161"/>
        <v>2.5</v>
      </c>
      <c r="P561" s="55" t="str">
        <f t="shared" si="162"/>
        <v>516284382246</v>
      </c>
      <c r="Q561" s="70">
        <f t="shared" si="163"/>
        <v>10550</v>
      </c>
      <c r="R561" s="58">
        <v>0</v>
      </c>
      <c r="S561" s="57">
        <f t="shared" si="157"/>
        <v>0</v>
      </c>
      <c r="T561" s="58">
        <v>0</v>
      </c>
      <c r="U561" s="58">
        <f>(IF(VLOOKUP(VLOOKUP(AN561,MAPPING!$B$16:$D$21,2,1),MAPPING!$C$16:$E$21,2,0)=7000,0,VLOOKUP(VLOOKUP(AN561,MAPPING!$B$16:$D$21,2,1),MAPPING!$C$16:$E$21,2,0)))</f>
        <v>0</v>
      </c>
      <c r="V561" s="58">
        <f>(K561*VLOOKUP(N561/K561,MAPPING!$B$23:$D$30,3,10))</f>
        <v>500</v>
      </c>
      <c r="W561" s="58">
        <f t="shared" si="164"/>
        <v>0</v>
      </c>
      <c r="X561" s="58">
        <f t="shared" si="165"/>
        <v>11050</v>
      </c>
      <c r="Y561" s="116">
        <f>ROUND(SUM(Q561:W561)/INVOICE!$I$5,2)</f>
        <v>7.93</v>
      </c>
      <c r="AA561" s="38" t="s">
        <v>605</v>
      </c>
      <c r="AB561" s="38" t="s">
        <v>93</v>
      </c>
      <c r="AC561" s="38" t="s">
        <v>5119</v>
      </c>
      <c r="AD561" s="38" t="s">
        <v>5132</v>
      </c>
      <c r="AE561" s="38" t="s">
        <v>5133</v>
      </c>
      <c r="AF561" s="38" t="s">
        <v>5134</v>
      </c>
      <c r="AG561" s="38" t="s">
        <v>5135</v>
      </c>
      <c r="AH561" s="38" t="s">
        <v>61</v>
      </c>
      <c r="AI561" s="38">
        <v>1</v>
      </c>
      <c r="AJ561" s="38">
        <v>2.2000000000000002</v>
      </c>
      <c r="AK561" s="38">
        <v>1.5</v>
      </c>
      <c r="AL561" s="38">
        <v>2.2000000000000002</v>
      </c>
      <c r="AM561" s="38" t="s">
        <v>204</v>
      </c>
      <c r="AN561" s="38">
        <v>120.6</v>
      </c>
      <c r="AO561" s="38" t="s">
        <v>62</v>
      </c>
      <c r="AP561" s="38" t="s">
        <v>62</v>
      </c>
      <c r="AQ561" s="38" t="s">
        <v>62</v>
      </c>
      <c r="AR561" s="38" t="s">
        <v>62</v>
      </c>
      <c r="AS561" s="38" t="s">
        <v>62</v>
      </c>
      <c r="AT561" s="38" t="s">
        <v>1973</v>
      </c>
      <c r="AU561" s="38" t="s">
        <v>2604</v>
      </c>
      <c r="AV561" s="38" t="s">
        <v>5136</v>
      </c>
      <c r="AW561" s="38" t="s">
        <v>61</v>
      </c>
      <c r="AX561" s="38" t="s">
        <v>63</v>
      </c>
      <c r="AY561" s="39" t="s">
        <v>5137</v>
      </c>
      <c r="AZ561" s="38" t="s">
        <v>5138</v>
      </c>
      <c r="BA561" s="39" t="s">
        <v>5138</v>
      </c>
      <c r="BB561" s="38" t="s">
        <v>2434</v>
      </c>
      <c r="BC561" s="38" t="s">
        <v>197</v>
      </c>
      <c r="BD561" s="38" t="s">
        <v>94</v>
      </c>
      <c r="BE561" s="38" t="s">
        <v>1978</v>
      </c>
      <c r="BF561" s="38" t="s">
        <v>64</v>
      </c>
      <c r="BG561" s="38" t="s">
        <v>61</v>
      </c>
      <c r="BH561" s="38" t="s">
        <v>648</v>
      </c>
    </row>
    <row r="562" spans="2:60" x14ac:dyDescent="0.3">
      <c r="B562" s="55">
        <f t="shared" si="158"/>
        <v>558</v>
      </c>
      <c r="C562" s="55" t="str">
        <f t="shared" si="159"/>
        <v>NRT</v>
      </c>
      <c r="D562" s="55" t="str">
        <f t="shared" si="156"/>
        <v>2025-09-18</v>
      </c>
      <c r="E562" s="55" t="str">
        <f t="shared" si="166"/>
        <v>82020038141</v>
      </c>
      <c r="F562" s="55" t="str">
        <f t="shared" si="167"/>
        <v>PJP029496558</v>
      </c>
      <c r="G562" s="53" t="str">
        <f t="shared" si="168"/>
        <v>이혜영</v>
      </c>
      <c r="H562" s="53" t="str">
        <f t="shared" si="169"/>
        <v>일반(목록배제,Normal-Manifest Exception)</v>
      </c>
      <c r="I562" s="62">
        <f t="shared" si="170"/>
        <v>72.36</v>
      </c>
      <c r="J562" s="53" t="str">
        <f t="shared" si="160"/>
        <v>BRCH USA_JAVIS</v>
      </c>
      <c r="K562" s="55">
        <f t="shared" si="171"/>
        <v>1</v>
      </c>
      <c r="L562" s="54">
        <f t="shared" si="172"/>
        <v>0.4</v>
      </c>
      <c r="M562" s="54">
        <f t="shared" si="173"/>
        <v>1.2</v>
      </c>
      <c r="N562" s="54">
        <f t="shared" si="174"/>
        <v>1.2</v>
      </c>
      <c r="O562" s="54">
        <f t="shared" si="161"/>
        <v>0.5</v>
      </c>
      <c r="P562" s="55" t="str">
        <f t="shared" si="162"/>
        <v>516284384044</v>
      </c>
      <c r="Q562" s="70">
        <f t="shared" si="163"/>
        <v>6510</v>
      </c>
      <c r="R562" s="58">
        <v>0</v>
      </c>
      <c r="S562" s="57">
        <f t="shared" si="157"/>
        <v>0</v>
      </c>
      <c r="T562" s="58">
        <v>0</v>
      </c>
      <c r="U562" s="58">
        <f>(IF(VLOOKUP(VLOOKUP(AN562,MAPPING!$B$16:$D$21,2,1),MAPPING!$C$16:$E$21,2,0)=7000,0,VLOOKUP(VLOOKUP(AN562,MAPPING!$B$16:$D$21,2,1),MAPPING!$C$16:$E$21,2,0)))</f>
        <v>0</v>
      </c>
      <c r="V562" s="58">
        <f>(K562*VLOOKUP(N562/K562,MAPPING!$B$23:$D$30,3,10))</f>
        <v>0</v>
      </c>
      <c r="W562" s="58">
        <f t="shared" si="164"/>
        <v>0</v>
      </c>
      <c r="X562" s="58">
        <f t="shared" si="165"/>
        <v>6510</v>
      </c>
      <c r="Y562" s="116">
        <f>ROUND(SUM(Q562:W562)/INVOICE!$I$5,2)</f>
        <v>4.67</v>
      </c>
      <c r="AA562" s="38" t="s">
        <v>605</v>
      </c>
      <c r="AB562" s="38" t="s">
        <v>93</v>
      </c>
      <c r="AC562" s="38" t="s">
        <v>5119</v>
      </c>
      <c r="AD562" s="38" t="s">
        <v>5139</v>
      </c>
      <c r="AE562" s="38" t="s">
        <v>5037</v>
      </c>
      <c r="AF562" s="38" t="s">
        <v>5038</v>
      </c>
      <c r="AG562" s="38" t="s">
        <v>5039</v>
      </c>
      <c r="AH562" s="38" t="s">
        <v>61</v>
      </c>
      <c r="AI562" s="38">
        <v>1</v>
      </c>
      <c r="AJ562" s="38">
        <v>0.4</v>
      </c>
      <c r="AK562" s="38">
        <v>1.2</v>
      </c>
      <c r="AL562" s="38">
        <v>1.2</v>
      </c>
      <c r="AM562" s="38" t="s">
        <v>66</v>
      </c>
      <c r="AN562" s="38">
        <v>72.36</v>
      </c>
      <c r="AO562" s="38" t="s">
        <v>62</v>
      </c>
      <c r="AP562" s="38" t="s">
        <v>62</v>
      </c>
      <c r="AQ562" s="38" t="s">
        <v>62</v>
      </c>
      <c r="AR562" s="38" t="s">
        <v>62</v>
      </c>
      <c r="AS562" s="38" t="s">
        <v>62</v>
      </c>
      <c r="AT562" s="38" t="s">
        <v>1973</v>
      </c>
      <c r="AU562" s="38" t="s">
        <v>2604</v>
      </c>
      <c r="AV562" s="38" t="s">
        <v>2002</v>
      </c>
      <c r="AW562" s="38" t="s">
        <v>61</v>
      </c>
      <c r="AX562" s="38" t="s">
        <v>63</v>
      </c>
      <c r="AY562" s="39" t="s">
        <v>5140</v>
      </c>
      <c r="AZ562" s="38" t="s">
        <v>5141</v>
      </c>
      <c r="BA562" s="39" t="s">
        <v>5141</v>
      </c>
      <c r="BB562" s="38" t="s">
        <v>2434</v>
      </c>
      <c r="BC562" s="38" t="s">
        <v>197</v>
      </c>
      <c r="BD562" s="38" t="s">
        <v>94</v>
      </c>
      <c r="BE562" s="38" t="s">
        <v>1978</v>
      </c>
      <c r="BF562" s="38" t="s">
        <v>64</v>
      </c>
      <c r="BG562" s="38" t="s">
        <v>61</v>
      </c>
      <c r="BH562" s="38" t="s">
        <v>648</v>
      </c>
    </row>
    <row r="563" spans="2:60" x14ac:dyDescent="0.3">
      <c r="B563" s="55">
        <f t="shared" si="158"/>
        <v>559</v>
      </c>
      <c r="C563" s="55" t="str">
        <f t="shared" si="159"/>
        <v>NRT</v>
      </c>
      <c r="D563" s="55" t="str">
        <f t="shared" si="156"/>
        <v>2025-09-18</v>
      </c>
      <c r="E563" s="55" t="str">
        <f t="shared" si="166"/>
        <v>82020038141</v>
      </c>
      <c r="F563" s="55" t="str">
        <f t="shared" si="167"/>
        <v>PJP029496573</v>
      </c>
      <c r="G563" s="53" t="str">
        <f t="shared" si="168"/>
        <v>이현두</v>
      </c>
      <c r="H563" s="53" t="str">
        <f t="shared" si="169"/>
        <v>목록(Manifest)</v>
      </c>
      <c r="I563" s="62">
        <f t="shared" si="170"/>
        <v>75.180000000000007</v>
      </c>
      <c r="J563" s="53" t="str">
        <f t="shared" si="160"/>
        <v>BRCH USA_JAVIS</v>
      </c>
      <c r="K563" s="55">
        <f t="shared" si="171"/>
        <v>1</v>
      </c>
      <c r="L563" s="54">
        <f t="shared" si="172"/>
        <v>1.1000000000000001</v>
      </c>
      <c r="M563" s="54">
        <f t="shared" si="173"/>
        <v>1.8</v>
      </c>
      <c r="N563" s="54">
        <f t="shared" si="174"/>
        <v>1.8</v>
      </c>
      <c r="O563" s="54">
        <f t="shared" si="161"/>
        <v>1.5</v>
      </c>
      <c r="P563" s="55" t="str">
        <f t="shared" si="162"/>
        <v>516284384195</v>
      </c>
      <c r="Q563" s="70">
        <f t="shared" si="163"/>
        <v>8530</v>
      </c>
      <c r="R563" s="58">
        <v>0</v>
      </c>
      <c r="S563" s="57">
        <f t="shared" si="157"/>
        <v>0</v>
      </c>
      <c r="T563" s="58">
        <v>0</v>
      </c>
      <c r="U563" s="58">
        <f>(IF(VLOOKUP(VLOOKUP(AN563,MAPPING!$B$16:$D$21,2,1),MAPPING!$C$16:$E$21,2,0)=7000,0,VLOOKUP(VLOOKUP(AN563,MAPPING!$B$16:$D$21,2,1),MAPPING!$C$16:$E$21,2,0)))</f>
        <v>0</v>
      </c>
      <c r="V563" s="58">
        <f>(K563*VLOOKUP(N563/K563,MAPPING!$B$23:$D$30,3,10))</f>
        <v>0</v>
      </c>
      <c r="W563" s="58">
        <f t="shared" si="164"/>
        <v>0</v>
      </c>
      <c r="X563" s="58">
        <f t="shared" si="165"/>
        <v>8530</v>
      </c>
      <c r="Y563" s="116">
        <f>ROUND(SUM(Q563:W563)/INVOICE!$I$5,2)</f>
        <v>6.12</v>
      </c>
      <c r="AA563" s="38" t="s">
        <v>605</v>
      </c>
      <c r="AB563" s="38" t="s">
        <v>93</v>
      </c>
      <c r="AC563" s="38" t="s">
        <v>5119</v>
      </c>
      <c r="AD563" s="38" t="s">
        <v>5142</v>
      </c>
      <c r="AE563" s="38" t="s">
        <v>5143</v>
      </c>
      <c r="AF563" s="38" t="s">
        <v>5144</v>
      </c>
      <c r="AG563" s="38" t="s">
        <v>5145</v>
      </c>
      <c r="AH563" s="38" t="s">
        <v>61</v>
      </c>
      <c r="AI563" s="38">
        <v>1</v>
      </c>
      <c r="AJ563" s="38">
        <v>1.1000000000000001</v>
      </c>
      <c r="AK563" s="38">
        <v>1.8</v>
      </c>
      <c r="AL563" s="38">
        <v>1.8</v>
      </c>
      <c r="AM563" s="38" t="s">
        <v>204</v>
      </c>
      <c r="AN563" s="38">
        <v>75.180000000000007</v>
      </c>
      <c r="AO563" s="38" t="s">
        <v>62</v>
      </c>
      <c r="AP563" s="38" t="s">
        <v>62</v>
      </c>
      <c r="AQ563" s="38" t="s">
        <v>62</v>
      </c>
      <c r="AR563" s="38" t="s">
        <v>62</v>
      </c>
      <c r="AS563" s="38" t="s">
        <v>62</v>
      </c>
      <c r="AT563" s="38" t="s">
        <v>1973</v>
      </c>
      <c r="AU563" s="38" t="s">
        <v>2604</v>
      </c>
      <c r="AV563" s="38" t="s">
        <v>5146</v>
      </c>
      <c r="AW563" s="38" t="s">
        <v>61</v>
      </c>
      <c r="AX563" s="38" t="s">
        <v>63</v>
      </c>
      <c r="AY563" s="39" t="s">
        <v>5147</v>
      </c>
      <c r="AZ563" s="38" t="s">
        <v>5148</v>
      </c>
      <c r="BA563" s="39" t="s">
        <v>5148</v>
      </c>
      <c r="BB563" s="38" t="s">
        <v>2434</v>
      </c>
      <c r="BC563" s="38" t="s">
        <v>197</v>
      </c>
      <c r="BD563" s="38" t="s">
        <v>94</v>
      </c>
      <c r="BE563" s="38" t="s">
        <v>1978</v>
      </c>
      <c r="BF563" s="38" t="s">
        <v>64</v>
      </c>
      <c r="BG563" s="38" t="s">
        <v>61</v>
      </c>
      <c r="BH563" s="38" t="s">
        <v>648</v>
      </c>
    </row>
    <row r="564" spans="2:60" x14ac:dyDescent="0.3">
      <c r="B564" s="55">
        <f t="shared" si="158"/>
        <v>560</v>
      </c>
      <c r="C564" s="55" t="str">
        <f t="shared" si="159"/>
        <v>NRT</v>
      </c>
      <c r="D564" s="55" t="str">
        <f t="shared" si="156"/>
        <v>2025-09-18</v>
      </c>
      <c r="E564" s="55" t="str">
        <f t="shared" si="166"/>
        <v>82020038141</v>
      </c>
      <c r="F564" s="55" t="str">
        <f t="shared" si="167"/>
        <v>PJP029496431</v>
      </c>
      <c r="G564" s="53" t="str">
        <f t="shared" si="168"/>
        <v>최동윤</v>
      </c>
      <c r="H564" s="53" t="str">
        <f t="shared" si="169"/>
        <v>목록(Manifest)</v>
      </c>
      <c r="I564" s="62">
        <f t="shared" si="170"/>
        <v>139.22999999999999</v>
      </c>
      <c r="J564" s="53" t="str">
        <f t="shared" si="160"/>
        <v>BRCH USA_JAVIS</v>
      </c>
      <c r="K564" s="55">
        <f t="shared" si="171"/>
        <v>1</v>
      </c>
      <c r="L564" s="54">
        <f t="shared" si="172"/>
        <v>1</v>
      </c>
      <c r="M564" s="54">
        <f t="shared" si="173"/>
        <v>3.4</v>
      </c>
      <c r="N564" s="54">
        <f t="shared" si="174"/>
        <v>3.4</v>
      </c>
      <c r="O564" s="54">
        <f t="shared" si="161"/>
        <v>1</v>
      </c>
      <c r="P564" s="55" t="str">
        <f t="shared" si="162"/>
        <v>516284382773</v>
      </c>
      <c r="Q564" s="70">
        <f t="shared" si="163"/>
        <v>7520</v>
      </c>
      <c r="R564" s="58">
        <v>0</v>
      </c>
      <c r="S564" s="57">
        <f t="shared" si="157"/>
        <v>0</v>
      </c>
      <c r="T564" s="58">
        <v>0</v>
      </c>
      <c r="U564" s="58">
        <f>(IF(VLOOKUP(VLOOKUP(AN564,MAPPING!$B$16:$D$21,2,1),MAPPING!$C$16:$E$21,2,0)=7000,0,VLOOKUP(VLOOKUP(AN564,MAPPING!$B$16:$D$21,2,1),MAPPING!$C$16:$E$21,2,0)))</f>
        <v>0</v>
      </c>
      <c r="V564" s="58">
        <f>(K564*VLOOKUP(N564/K564,MAPPING!$B$23:$D$30,3,10))</f>
        <v>500</v>
      </c>
      <c r="W564" s="58">
        <f t="shared" si="164"/>
        <v>0</v>
      </c>
      <c r="X564" s="58">
        <f t="shared" si="165"/>
        <v>8020</v>
      </c>
      <c r="Y564" s="116">
        <f>ROUND(SUM(Q564:W564)/INVOICE!$I$5,2)</f>
        <v>5.75</v>
      </c>
      <c r="AA564" s="38" t="s">
        <v>605</v>
      </c>
      <c r="AB564" s="38" t="s">
        <v>93</v>
      </c>
      <c r="AC564" s="38" t="s">
        <v>5119</v>
      </c>
      <c r="AD564" s="38" t="s">
        <v>5149</v>
      </c>
      <c r="AE564" s="38" t="s">
        <v>5150</v>
      </c>
      <c r="AF564" s="38" t="s">
        <v>5151</v>
      </c>
      <c r="AG564" s="38" t="s">
        <v>5152</v>
      </c>
      <c r="AH564" s="38" t="s">
        <v>61</v>
      </c>
      <c r="AI564" s="38">
        <v>1</v>
      </c>
      <c r="AJ564" s="38">
        <v>1</v>
      </c>
      <c r="AK564" s="38">
        <v>3.4</v>
      </c>
      <c r="AL564" s="38">
        <v>3.4</v>
      </c>
      <c r="AM564" s="38" t="s">
        <v>204</v>
      </c>
      <c r="AN564" s="38">
        <v>139.22999999999999</v>
      </c>
      <c r="AO564" s="38" t="s">
        <v>62</v>
      </c>
      <c r="AP564" s="38" t="s">
        <v>62</v>
      </c>
      <c r="AQ564" s="38" t="s">
        <v>62</v>
      </c>
      <c r="AR564" s="38" t="s">
        <v>62</v>
      </c>
      <c r="AS564" s="38" t="s">
        <v>62</v>
      </c>
      <c r="AT564" s="38" t="s">
        <v>1973</v>
      </c>
      <c r="AU564" s="38" t="s">
        <v>2604</v>
      </c>
      <c r="AV564" s="38" t="s">
        <v>4999</v>
      </c>
      <c r="AW564" s="38" t="s">
        <v>61</v>
      </c>
      <c r="AX564" s="38" t="s">
        <v>63</v>
      </c>
      <c r="AY564" s="39" t="s">
        <v>5153</v>
      </c>
      <c r="AZ564" s="38" t="s">
        <v>5154</v>
      </c>
      <c r="BA564" s="39" t="s">
        <v>5154</v>
      </c>
      <c r="BB564" s="38" t="s">
        <v>2434</v>
      </c>
      <c r="BC564" s="38" t="s">
        <v>197</v>
      </c>
      <c r="BD564" s="38" t="s">
        <v>94</v>
      </c>
      <c r="BE564" s="38" t="s">
        <v>1978</v>
      </c>
      <c r="BF564" s="38" t="s">
        <v>64</v>
      </c>
      <c r="BG564" s="38" t="s">
        <v>61</v>
      </c>
      <c r="BH564" s="38" t="s">
        <v>648</v>
      </c>
    </row>
    <row r="565" spans="2:60" x14ac:dyDescent="0.3">
      <c r="B565" s="55">
        <f t="shared" si="158"/>
        <v>561</v>
      </c>
      <c r="C565" s="55" t="str">
        <f t="shared" si="159"/>
        <v>NRT</v>
      </c>
      <c r="D565" s="55" t="str">
        <f t="shared" si="156"/>
        <v>2025-09-18</v>
      </c>
      <c r="E565" s="55" t="str">
        <f t="shared" si="166"/>
        <v>82020038141</v>
      </c>
      <c r="F565" s="55" t="str">
        <f t="shared" si="167"/>
        <v>PJP029496434</v>
      </c>
      <c r="G565" s="53" t="str">
        <f t="shared" si="168"/>
        <v>이상훈</v>
      </c>
      <c r="H565" s="53" t="str">
        <f t="shared" si="169"/>
        <v>목록(Manifest)</v>
      </c>
      <c r="I565" s="62">
        <f t="shared" si="170"/>
        <v>96.08</v>
      </c>
      <c r="J565" s="53" t="str">
        <f t="shared" si="160"/>
        <v>BRCH USA_JAVIS</v>
      </c>
      <c r="K565" s="55">
        <f t="shared" si="171"/>
        <v>1</v>
      </c>
      <c r="L565" s="54">
        <f t="shared" si="172"/>
        <v>1.5</v>
      </c>
      <c r="M565" s="54">
        <f t="shared" si="173"/>
        <v>4.7</v>
      </c>
      <c r="N565" s="54">
        <f t="shared" si="174"/>
        <v>4.7</v>
      </c>
      <c r="O565" s="54">
        <f t="shared" si="161"/>
        <v>1.5</v>
      </c>
      <c r="P565" s="55" t="str">
        <f t="shared" si="162"/>
        <v>516284382806</v>
      </c>
      <c r="Q565" s="70">
        <f t="shared" si="163"/>
        <v>8530</v>
      </c>
      <c r="R565" s="58">
        <v>0</v>
      </c>
      <c r="S565" s="57">
        <f t="shared" si="157"/>
        <v>0</v>
      </c>
      <c r="T565" s="58">
        <v>0</v>
      </c>
      <c r="U565" s="58">
        <f>(IF(VLOOKUP(VLOOKUP(AN565,MAPPING!$B$16:$D$21,2,1),MAPPING!$C$16:$E$21,2,0)=7000,0,VLOOKUP(VLOOKUP(AN565,MAPPING!$B$16:$D$21,2,1),MAPPING!$C$16:$E$21,2,0)))</f>
        <v>0</v>
      </c>
      <c r="V565" s="58">
        <f>(K565*VLOOKUP(N565/K565,MAPPING!$B$23:$D$30,3,10))</f>
        <v>500</v>
      </c>
      <c r="W565" s="58">
        <f t="shared" si="164"/>
        <v>0</v>
      </c>
      <c r="X565" s="58">
        <f t="shared" si="165"/>
        <v>9030</v>
      </c>
      <c r="Y565" s="116">
        <f>ROUND(SUM(Q565:W565)/INVOICE!$I$5,2)</f>
        <v>6.48</v>
      </c>
      <c r="AA565" s="38" t="s">
        <v>605</v>
      </c>
      <c r="AB565" s="38" t="s">
        <v>93</v>
      </c>
      <c r="AC565" s="38" t="s">
        <v>5119</v>
      </c>
      <c r="AD565" s="38" t="s">
        <v>5155</v>
      </c>
      <c r="AE565" s="38" t="s">
        <v>475</v>
      </c>
      <c r="AF565" s="38" t="s">
        <v>2290</v>
      </c>
      <c r="AG565" s="38" t="s">
        <v>2291</v>
      </c>
      <c r="AH565" s="38" t="s">
        <v>61</v>
      </c>
      <c r="AI565" s="38">
        <v>1</v>
      </c>
      <c r="AJ565" s="38">
        <v>1.5</v>
      </c>
      <c r="AK565" s="38">
        <v>4.7</v>
      </c>
      <c r="AL565" s="38">
        <v>4.7</v>
      </c>
      <c r="AM565" s="38" t="s">
        <v>204</v>
      </c>
      <c r="AN565" s="38">
        <v>96.08</v>
      </c>
      <c r="AO565" s="38" t="s">
        <v>62</v>
      </c>
      <c r="AP565" s="38" t="s">
        <v>62</v>
      </c>
      <c r="AQ565" s="38" t="s">
        <v>62</v>
      </c>
      <c r="AR565" s="38" t="s">
        <v>62</v>
      </c>
      <c r="AS565" s="38" t="s">
        <v>62</v>
      </c>
      <c r="AT565" s="38" t="s">
        <v>1973</v>
      </c>
      <c r="AU565" s="38" t="s">
        <v>2604</v>
      </c>
      <c r="AV565" s="38" t="s">
        <v>2002</v>
      </c>
      <c r="AW565" s="38" t="s">
        <v>61</v>
      </c>
      <c r="AX565" s="38" t="s">
        <v>63</v>
      </c>
      <c r="AY565" s="39" t="s">
        <v>5156</v>
      </c>
      <c r="AZ565" s="38" t="s">
        <v>5157</v>
      </c>
      <c r="BA565" s="39" t="s">
        <v>5157</v>
      </c>
      <c r="BB565" s="38" t="s">
        <v>2434</v>
      </c>
      <c r="BC565" s="38" t="s">
        <v>197</v>
      </c>
      <c r="BD565" s="38" t="s">
        <v>94</v>
      </c>
      <c r="BE565" s="38" t="s">
        <v>1978</v>
      </c>
      <c r="BF565" s="38" t="s">
        <v>64</v>
      </c>
      <c r="BG565" s="38" t="s">
        <v>61</v>
      </c>
      <c r="BH565" s="38" t="s">
        <v>648</v>
      </c>
    </row>
    <row r="566" spans="2:60" x14ac:dyDescent="0.3">
      <c r="B566" s="55">
        <f t="shared" si="158"/>
        <v>562</v>
      </c>
      <c r="C566" s="55" t="str">
        <f t="shared" si="159"/>
        <v>NRT</v>
      </c>
      <c r="D566" s="55" t="str">
        <f t="shared" si="156"/>
        <v>2025-09-18</v>
      </c>
      <c r="E566" s="55" t="str">
        <f t="shared" si="166"/>
        <v>82020038141</v>
      </c>
      <c r="F566" s="55" t="str">
        <f t="shared" si="167"/>
        <v>PJP022700921</v>
      </c>
      <c r="G566" s="53" t="str">
        <f t="shared" si="168"/>
        <v>오모차랜드 일산점</v>
      </c>
      <c r="H566" s="53" t="str">
        <f t="shared" si="169"/>
        <v>간이(Simple)</v>
      </c>
      <c r="I566" s="62">
        <f t="shared" si="170"/>
        <v>859.6</v>
      </c>
      <c r="J566" s="53" t="str">
        <f t="shared" si="160"/>
        <v>BRCH USA_JAVIS</v>
      </c>
      <c r="K566" s="55">
        <f t="shared" si="171"/>
        <v>14</v>
      </c>
      <c r="L566" s="54">
        <f t="shared" si="172"/>
        <v>4.76</v>
      </c>
      <c r="M566" s="54">
        <f t="shared" si="173"/>
        <v>0.2</v>
      </c>
      <c r="N566" s="54">
        <f t="shared" si="174"/>
        <v>4.8</v>
      </c>
      <c r="O566" s="54">
        <f t="shared" si="161"/>
        <v>5</v>
      </c>
      <c r="P566" s="55" t="str">
        <f t="shared" si="162"/>
        <v>516272838351 (14)</v>
      </c>
      <c r="Q566" s="70">
        <f t="shared" si="163"/>
        <v>15600</v>
      </c>
      <c r="R566" s="58">
        <v>0</v>
      </c>
      <c r="S566" s="57">
        <f t="shared" si="157"/>
        <v>32500</v>
      </c>
      <c r="T566" s="58">
        <v>0</v>
      </c>
      <c r="U566" s="58">
        <f>(IF(VLOOKUP(VLOOKUP(AN566,MAPPING!$B$16:$D$21,2,1),MAPPING!$C$16:$E$21,2,0)=7000,0,VLOOKUP(VLOOKUP(AN566,MAPPING!$B$16:$D$21,2,1),MAPPING!$C$16:$E$21,2,0)))</f>
        <v>0</v>
      </c>
      <c r="V566" s="58">
        <f>(K566*VLOOKUP(N566/K566,MAPPING!$B$23:$D$30,3,10))</f>
        <v>0</v>
      </c>
      <c r="W566" s="58">
        <f t="shared" si="164"/>
        <v>0</v>
      </c>
      <c r="X566" s="58">
        <f t="shared" si="165"/>
        <v>48100</v>
      </c>
      <c r="Y566" s="116">
        <f>ROUND(SUM(Q566:W566)/INVOICE!$I$5,2)</f>
        <v>34.5</v>
      </c>
      <c r="AA566" s="38" t="s">
        <v>605</v>
      </c>
      <c r="AB566" s="38" t="s">
        <v>93</v>
      </c>
      <c r="AC566" s="38" t="s">
        <v>5119</v>
      </c>
      <c r="AD566" s="38" t="s">
        <v>5158</v>
      </c>
      <c r="AE566" s="38" t="s">
        <v>1980</v>
      </c>
      <c r="AF566" s="38" t="s">
        <v>1981</v>
      </c>
      <c r="AG566" s="38" t="s">
        <v>1982</v>
      </c>
      <c r="AH566" s="38" t="s">
        <v>156</v>
      </c>
      <c r="AI566" s="38">
        <v>14</v>
      </c>
      <c r="AJ566" s="38">
        <v>4.76</v>
      </c>
      <c r="AK566" s="38">
        <v>0.2</v>
      </c>
      <c r="AL566" s="38">
        <v>4.8</v>
      </c>
      <c r="AM566" s="38" t="s">
        <v>65</v>
      </c>
      <c r="AN566" s="38">
        <v>859.6</v>
      </c>
      <c r="AO566" s="38" t="s">
        <v>62</v>
      </c>
      <c r="AP566" s="38" t="s">
        <v>62</v>
      </c>
      <c r="AQ566" s="38" t="s">
        <v>62</v>
      </c>
      <c r="AR566" s="38" t="s">
        <v>62</v>
      </c>
      <c r="AS566" s="38" t="s">
        <v>62</v>
      </c>
      <c r="AT566" s="38" t="s">
        <v>1973</v>
      </c>
      <c r="AU566" s="38" t="s">
        <v>2604</v>
      </c>
      <c r="AV566" s="38" t="s">
        <v>2457</v>
      </c>
      <c r="AW566" s="38" t="s">
        <v>61</v>
      </c>
      <c r="AX566" s="38" t="s">
        <v>63</v>
      </c>
      <c r="AY566" s="39" t="s">
        <v>5159</v>
      </c>
      <c r="AZ566" s="38" t="s">
        <v>5160</v>
      </c>
      <c r="BA566" s="39" t="s">
        <v>5160</v>
      </c>
      <c r="BB566" s="38" t="s">
        <v>2434</v>
      </c>
      <c r="BC566" s="38" t="s">
        <v>197</v>
      </c>
      <c r="BD566" s="38" t="s">
        <v>94</v>
      </c>
      <c r="BE566" s="38" t="s">
        <v>1978</v>
      </c>
      <c r="BF566" s="38" t="s">
        <v>64</v>
      </c>
      <c r="BG566" s="38" t="s">
        <v>61</v>
      </c>
      <c r="BH566" s="38" t="s">
        <v>648</v>
      </c>
    </row>
    <row r="567" spans="2:60" x14ac:dyDescent="0.3">
      <c r="B567" s="55">
        <f t="shared" si="158"/>
        <v>563</v>
      </c>
      <c r="C567" s="55" t="str">
        <f t="shared" si="159"/>
        <v>NRT</v>
      </c>
      <c r="D567" s="55" t="str">
        <f t="shared" si="156"/>
        <v>2025-09-18</v>
      </c>
      <c r="E567" s="55" t="str">
        <f t="shared" si="166"/>
        <v>82020038141</v>
      </c>
      <c r="F567" s="55" t="str">
        <f t="shared" si="167"/>
        <v>PJP029496046</v>
      </c>
      <c r="G567" s="53" t="str">
        <f t="shared" si="168"/>
        <v>김지현</v>
      </c>
      <c r="H567" s="53" t="str">
        <f t="shared" si="169"/>
        <v>목록(Manifest)</v>
      </c>
      <c r="I567" s="62">
        <f t="shared" si="170"/>
        <v>31.54</v>
      </c>
      <c r="J567" s="53" t="str">
        <f t="shared" si="160"/>
        <v>BRCH USA_JAVIS</v>
      </c>
      <c r="K567" s="55">
        <f t="shared" si="171"/>
        <v>1</v>
      </c>
      <c r="L567" s="54">
        <f t="shared" si="172"/>
        <v>0.3</v>
      </c>
      <c r="M567" s="54">
        <f t="shared" si="173"/>
        <v>1.1000000000000001</v>
      </c>
      <c r="N567" s="54">
        <f t="shared" si="174"/>
        <v>1.1000000000000001</v>
      </c>
      <c r="O567" s="54">
        <f t="shared" si="161"/>
        <v>0.5</v>
      </c>
      <c r="P567" s="55" t="str">
        <f t="shared" si="162"/>
        <v>516284378923</v>
      </c>
      <c r="Q567" s="70">
        <f t="shared" si="163"/>
        <v>6510</v>
      </c>
      <c r="R567" s="58">
        <v>0</v>
      </c>
      <c r="S567" s="57">
        <f t="shared" si="157"/>
        <v>0</v>
      </c>
      <c r="T567" s="58">
        <v>0</v>
      </c>
      <c r="U567" s="58">
        <f>(IF(VLOOKUP(VLOOKUP(AN567,MAPPING!$B$16:$D$21,2,1),MAPPING!$C$16:$E$21,2,0)=7000,0,VLOOKUP(VLOOKUP(AN567,MAPPING!$B$16:$D$21,2,1),MAPPING!$C$16:$E$21,2,0)))</f>
        <v>0</v>
      </c>
      <c r="V567" s="58">
        <f>(K567*VLOOKUP(N567/K567,MAPPING!$B$23:$D$30,3,10))</f>
        <v>0</v>
      </c>
      <c r="W567" s="58">
        <f t="shared" si="164"/>
        <v>0</v>
      </c>
      <c r="X567" s="58">
        <f t="shared" si="165"/>
        <v>6510</v>
      </c>
      <c r="Y567" s="116">
        <f>ROUND(SUM(Q567:W567)/INVOICE!$I$5,2)</f>
        <v>4.67</v>
      </c>
      <c r="AA567" s="38" t="s">
        <v>605</v>
      </c>
      <c r="AB567" s="38" t="s">
        <v>93</v>
      </c>
      <c r="AC567" s="38" t="s">
        <v>5119</v>
      </c>
      <c r="AD567" s="38" t="s">
        <v>5161</v>
      </c>
      <c r="AE567" s="38" t="s">
        <v>2101</v>
      </c>
      <c r="AF567" s="38" t="s">
        <v>2102</v>
      </c>
      <c r="AG567" s="38" t="s">
        <v>2103</v>
      </c>
      <c r="AH567" s="38" t="s">
        <v>61</v>
      </c>
      <c r="AI567" s="38">
        <v>1</v>
      </c>
      <c r="AJ567" s="38">
        <v>0.3</v>
      </c>
      <c r="AK567" s="38">
        <v>1.1000000000000001</v>
      </c>
      <c r="AL567" s="38">
        <v>1.1000000000000001</v>
      </c>
      <c r="AM567" s="38" t="s">
        <v>204</v>
      </c>
      <c r="AN567" s="38">
        <v>31.54</v>
      </c>
      <c r="AO567" s="38" t="s">
        <v>62</v>
      </c>
      <c r="AP567" s="38" t="s">
        <v>62</v>
      </c>
      <c r="AQ567" s="38" t="s">
        <v>62</v>
      </c>
      <c r="AR567" s="38" t="s">
        <v>62</v>
      </c>
      <c r="AS567" s="38" t="s">
        <v>62</v>
      </c>
      <c r="AT567" s="38" t="s">
        <v>1973</v>
      </c>
      <c r="AU567" s="38" t="s">
        <v>2604</v>
      </c>
      <c r="AV567" s="38" t="s">
        <v>5162</v>
      </c>
      <c r="AW567" s="38" t="s">
        <v>61</v>
      </c>
      <c r="AX567" s="38" t="s">
        <v>63</v>
      </c>
      <c r="AY567" s="39" t="s">
        <v>5163</v>
      </c>
      <c r="AZ567" s="38" t="s">
        <v>5164</v>
      </c>
      <c r="BA567" s="39" t="s">
        <v>5164</v>
      </c>
      <c r="BB567" s="38" t="s">
        <v>2434</v>
      </c>
      <c r="BC567" s="38" t="s">
        <v>197</v>
      </c>
      <c r="BD567" s="38" t="s">
        <v>94</v>
      </c>
      <c r="BE567" s="38" t="s">
        <v>1978</v>
      </c>
      <c r="BF567" s="38" t="s">
        <v>64</v>
      </c>
      <c r="BG567" s="38" t="s">
        <v>61</v>
      </c>
      <c r="BH567" s="38" t="s">
        <v>648</v>
      </c>
    </row>
    <row r="568" spans="2:60" x14ac:dyDescent="0.3">
      <c r="B568" s="55">
        <f t="shared" si="158"/>
        <v>564</v>
      </c>
      <c r="C568" s="55" t="str">
        <f t="shared" si="159"/>
        <v>NRT</v>
      </c>
      <c r="D568" s="55" t="str">
        <f t="shared" si="156"/>
        <v>2025-09-18</v>
      </c>
      <c r="E568" s="55" t="str">
        <f t="shared" si="166"/>
        <v>82020038141</v>
      </c>
      <c r="F568" s="55" t="str">
        <f t="shared" si="167"/>
        <v>PJP029496387</v>
      </c>
      <c r="G568" s="53" t="str">
        <f t="shared" si="168"/>
        <v>백현찬</v>
      </c>
      <c r="H568" s="53" t="str">
        <f t="shared" si="169"/>
        <v>목록(Manifest)</v>
      </c>
      <c r="I568" s="62">
        <f t="shared" si="170"/>
        <v>130.65</v>
      </c>
      <c r="J568" s="53" t="str">
        <f t="shared" si="160"/>
        <v>BRCH USA_JAVIS</v>
      </c>
      <c r="K568" s="55">
        <f t="shared" si="171"/>
        <v>1</v>
      </c>
      <c r="L568" s="54">
        <f t="shared" si="172"/>
        <v>0.85</v>
      </c>
      <c r="M568" s="54">
        <f t="shared" si="173"/>
        <v>1.8</v>
      </c>
      <c r="N568" s="54">
        <f t="shared" si="174"/>
        <v>1.8</v>
      </c>
      <c r="O568" s="54">
        <f t="shared" si="161"/>
        <v>1</v>
      </c>
      <c r="P568" s="55" t="str">
        <f t="shared" si="162"/>
        <v>516284382331</v>
      </c>
      <c r="Q568" s="70">
        <f t="shared" si="163"/>
        <v>7520</v>
      </c>
      <c r="R568" s="58">
        <v>0</v>
      </c>
      <c r="S568" s="57">
        <f t="shared" si="157"/>
        <v>0</v>
      </c>
      <c r="T568" s="58">
        <v>0</v>
      </c>
      <c r="U568" s="58">
        <f>(IF(VLOOKUP(VLOOKUP(AN568,MAPPING!$B$16:$D$21,2,1),MAPPING!$C$16:$E$21,2,0)=7000,0,VLOOKUP(VLOOKUP(AN568,MAPPING!$B$16:$D$21,2,1),MAPPING!$C$16:$E$21,2,0)))</f>
        <v>0</v>
      </c>
      <c r="V568" s="58">
        <f>(K568*VLOOKUP(N568/K568,MAPPING!$B$23:$D$30,3,10))</f>
        <v>0</v>
      </c>
      <c r="W568" s="58">
        <f t="shared" si="164"/>
        <v>0</v>
      </c>
      <c r="X568" s="58">
        <f t="shared" si="165"/>
        <v>7520</v>
      </c>
      <c r="Y568" s="116">
        <f>ROUND(SUM(Q568:W568)/INVOICE!$I$5,2)</f>
        <v>5.39</v>
      </c>
      <c r="AA568" s="38" t="s">
        <v>605</v>
      </c>
      <c r="AB568" s="38" t="s">
        <v>93</v>
      </c>
      <c r="AC568" s="38" t="s">
        <v>5119</v>
      </c>
      <c r="AD568" s="38" t="s">
        <v>5165</v>
      </c>
      <c r="AE568" s="38" t="s">
        <v>2295</v>
      </c>
      <c r="AF568" s="38" t="s">
        <v>2296</v>
      </c>
      <c r="AG568" s="38" t="s">
        <v>2297</v>
      </c>
      <c r="AH568" s="38" t="s">
        <v>61</v>
      </c>
      <c r="AI568" s="38">
        <v>1</v>
      </c>
      <c r="AJ568" s="38">
        <v>0.85</v>
      </c>
      <c r="AK568" s="38">
        <v>1.8</v>
      </c>
      <c r="AL568" s="38">
        <v>1.8</v>
      </c>
      <c r="AM568" s="38" t="s">
        <v>204</v>
      </c>
      <c r="AN568" s="38">
        <v>130.65</v>
      </c>
      <c r="AO568" s="38" t="s">
        <v>62</v>
      </c>
      <c r="AP568" s="38" t="s">
        <v>62</v>
      </c>
      <c r="AQ568" s="38" t="s">
        <v>62</v>
      </c>
      <c r="AR568" s="38" t="s">
        <v>62</v>
      </c>
      <c r="AS568" s="38" t="s">
        <v>62</v>
      </c>
      <c r="AT568" s="38" t="s">
        <v>1973</v>
      </c>
      <c r="AU568" s="38" t="s">
        <v>2604</v>
      </c>
      <c r="AV568" s="38" t="s">
        <v>2768</v>
      </c>
      <c r="AW568" s="38" t="s">
        <v>61</v>
      </c>
      <c r="AX568" s="38" t="s">
        <v>63</v>
      </c>
      <c r="AY568" s="39" t="s">
        <v>5166</v>
      </c>
      <c r="AZ568" s="38" t="s">
        <v>5167</v>
      </c>
      <c r="BA568" s="39" t="s">
        <v>5167</v>
      </c>
      <c r="BB568" s="38" t="s">
        <v>2434</v>
      </c>
      <c r="BC568" s="38" t="s">
        <v>197</v>
      </c>
      <c r="BD568" s="38" t="s">
        <v>94</v>
      </c>
      <c r="BE568" s="38" t="s">
        <v>1978</v>
      </c>
      <c r="BF568" s="38" t="s">
        <v>64</v>
      </c>
      <c r="BG568" s="38" t="s">
        <v>61</v>
      </c>
      <c r="BH568" s="38" t="s">
        <v>648</v>
      </c>
    </row>
    <row r="569" spans="2:60" x14ac:dyDescent="0.3">
      <c r="B569" s="55">
        <f t="shared" si="158"/>
        <v>565</v>
      </c>
      <c r="C569" s="55" t="str">
        <f t="shared" si="159"/>
        <v>NRT</v>
      </c>
      <c r="D569" s="55" t="str">
        <f t="shared" si="156"/>
        <v>2025-09-18</v>
      </c>
      <c r="E569" s="55" t="str">
        <f t="shared" si="166"/>
        <v>82020038141</v>
      </c>
      <c r="F569" s="55" t="str">
        <f t="shared" si="167"/>
        <v>PJP029496149</v>
      </c>
      <c r="G569" s="53" t="str">
        <f t="shared" si="168"/>
        <v>강은수</v>
      </c>
      <c r="H569" s="53" t="str">
        <f t="shared" si="169"/>
        <v>목록(Manifest)</v>
      </c>
      <c r="I569" s="62">
        <f t="shared" si="170"/>
        <v>98.6</v>
      </c>
      <c r="J569" s="53" t="str">
        <f t="shared" si="160"/>
        <v>BRCH USA_JAVIS</v>
      </c>
      <c r="K569" s="55">
        <f t="shared" si="171"/>
        <v>1</v>
      </c>
      <c r="L569" s="54">
        <f t="shared" si="172"/>
        <v>2.5499999999999998</v>
      </c>
      <c r="M569" s="54">
        <f t="shared" si="173"/>
        <v>2.1</v>
      </c>
      <c r="N569" s="54">
        <f t="shared" si="174"/>
        <v>2.6</v>
      </c>
      <c r="O569" s="54">
        <f t="shared" si="161"/>
        <v>3</v>
      </c>
      <c r="P569" s="55" t="str">
        <f t="shared" si="162"/>
        <v>516284379951</v>
      </c>
      <c r="Q569" s="70">
        <f t="shared" si="163"/>
        <v>11560</v>
      </c>
      <c r="R569" s="58">
        <v>0</v>
      </c>
      <c r="S569" s="57">
        <f t="shared" si="157"/>
        <v>0</v>
      </c>
      <c r="T569" s="58">
        <v>0</v>
      </c>
      <c r="U569" s="58">
        <f>(IF(VLOOKUP(VLOOKUP(AN569,MAPPING!$B$16:$D$21,2,1),MAPPING!$C$16:$E$21,2,0)=7000,0,VLOOKUP(VLOOKUP(AN569,MAPPING!$B$16:$D$21,2,1),MAPPING!$C$16:$E$21,2,0)))</f>
        <v>0</v>
      </c>
      <c r="V569" s="58">
        <f>(K569*VLOOKUP(N569/K569,MAPPING!$B$23:$D$30,3,10))</f>
        <v>500</v>
      </c>
      <c r="W569" s="58">
        <f t="shared" si="164"/>
        <v>0</v>
      </c>
      <c r="X569" s="58">
        <f t="shared" si="165"/>
        <v>12060</v>
      </c>
      <c r="Y569" s="116">
        <f>ROUND(SUM(Q569:W569)/INVOICE!$I$5,2)</f>
        <v>8.65</v>
      </c>
      <c r="AA569" s="38" t="s">
        <v>605</v>
      </c>
      <c r="AB569" s="38" t="s">
        <v>93</v>
      </c>
      <c r="AC569" s="38" t="s">
        <v>5119</v>
      </c>
      <c r="AD569" s="38" t="s">
        <v>5168</v>
      </c>
      <c r="AE569" s="38" t="s">
        <v>5169</v>
      </c>
      <c r="AF569" s="38" t="s">
        <v>5170</v>
      </c>
      <c r="AG569" s="38" t="s">
        <v>2134</v>
      </c>
      <c r="AH569" s="38" t="s">
        <v>61</v>
      </c>
      <c r="AI569" s="38">
        <v>1</v>
      </c>
      <c r="AJ569" s="38">
        <v>2.5499999999999998</v>
      </c>
      <c r="AK569" s="38">
        <v>2.1</v>
      </c>
      <c r="AL569" s="38">
        <v>2.6</v>
      </c>
      <c r="AM569" s="38" t="s">
        <v>204</v>
      </c>
      <c r="AN569" s="38">
        <v>98.6</v>
      </c>
      <c r="AO569" s="38" t="s">
        <v>62</v>
      </c>
      <c r="AP569" s="38" t="s">
        <v>62</v>
      </c>
      <c r="AQ569" s="38" t="s">
        <v>62</v>
      </c>
      <c r="AR569" s="38" t="s">
        <v>62</v>
      </c>
      <c r="AS569" s="38" t="s">
        <v>62</v>
      </c>
      <c r="AT569" s="38" t="s">
        <v>1973</v>
      </c>
      <c r="AU569" s="38" t="s">
        <v>2604</v>
      </c>
      <c r="AV569" s="38" t="s">
        <v>2002</v>
      </c>
      <c r="AW569" s="38" t="s">
        <v>61</v>
      </c>
      <c r="AX569" s="38" t="s">
        <v>63</v>
      </c>
      <c r="AY569" s="39" t="s">
        <v>5171</v>
      </c>
      <c r="AZ569" s="38" t="s">
        <v>5172</v>
      </c>
      <c r="BA569" s="39" t="s">
        <v>5172</v>
      </c>
      <c r="BB569" s="38" t="s">
        <v>2434</v>
      </c>
      <c r="BC569" s="38" t="s">
        <v>197</v>
      </c>
      <c r="BD569" s="38" t="s">
        <v>94</v>
      </c>
      <c r="BE569" s="38" t="s">
        <v>1978</v>
      </c>
      <c r="BF569" s="38" t="s">
        <v>64</v>
      </c>
      <c r="BG569" s="38" t="s">
        <v>61</v>
      </c>
      <c r="BH569" s="38" t="s">
        <v>648</v>
      </c>
    </row>
    <row r="570" spans="2:60" x14ac:dyDescent="0.3">
      <c r="B570" s="55">
        <f t="shared" si="158"/>
        <v>566</v>
      </c>
      <c r="C570" s="55" t="str">
        <f t="shared" si="159"/>
        <v>NRT</v>
      </c>
      <c r="D570" s="55" t="str">
        <f t="shared" si="156"/>
        <v>2025-09-18</v>
      </c>
      <c r="E570" s="55" t="str">
        <f t="shared" si="166"/>
        <v>82020038141</v>
      </c>
      <c r="F570" s="55" t="str">
        <f t="shared" si="167"/>
        <v>PJP022700920</v>
      </c>
      <c r="G570" s="53" t="str">
        <f t="shared" si="168"/>
        <v>시원하우스</v>
      </c>
      <c r="H570" s="53" t="str">
        <f t="shared" si="169"/>
        <v>일반(NORMAL)</v>
      </c>
      <c r="I570" s="62">
        <f t="shared" si="170"/>
        <v>2599.35</v>
      </c>
      <c r="J570" s="53" t="str">
        <f t="shared" si="160"/>
        <v>BRCH USA_JAVIS</v>
      </c>
      <c r="K570" s="55">
        <f t="shared" si="171"/>
        <v>2</v>
      </c>
      <c r="L570" s="54">
        <f t="shared" si="172"/>
        <v>5.4</v>
      </c>
      <c r="M570" s="54">
        <f t="shared" si="173"/>
        <v>0.2</v>
      </c>
      <c r="N570" s="54">
        <f t="shared" si="174"/>
        <v>5.5</v>
      </c>
      <c r="O570" s="54">
        <f t="shared" si="161"/>
        <v>5.5</v>
      </c>
      <c r="P570" s="55" t="str">
        <f t="shared" si="162"/>
        <v>516272838336 (2)</v>
      </c>
      <c r="Q570" s="70">
        <f t="shared" si="163"/>
        <v>16610</v>
      </c>
      <c r="R570" s="58">
        <v>0</v>
      </c>
      <c r="S570" s="57">
        <f t="shared" si="157"/>
        <v>2500</v>
      </c>
      <c r="T570" s="58">
        <v>0</v>
      </c>
      <c r="U570" s="58">
        <f>(IF(VLOOKUP(VLOOKUP(AN570,MAPPING!$B$16:$D$21,2,1),MAPPING!$C$16:$E$21,2,0)=7000,0,VLOOKUP(VLOOKUP(AN570,MAPPING!$B$16:$D$21,2,1),MAPPING!$C$16:$E$21,2,0)))</f>
        <v>10000</v>
      </c>
      <c r="V570" s="58">
        <f>(K570*VLOOKUP(N570/K570,MAPPING!$B$23:$D$30,3,10))</f>
        <v>1000</v>
      </c>
      <c r="W570" s="58">
        <f t="shared" si="164"/>
        <v>0</v>
      </c>
      <c r="X570" s="58">
        <f t="shared" si="165"/>
        <v>30110</v>
      </c>
      <c r="Y570" s="116">
        <f>ROUND(SUM(Q570:W570)/INVOICE!$I$5,2)</f>
        <v>21.6</v>
      </c>
      <c r="AA570" s="38" t="s">
        <v>605</v>
      </c>
      <c r="AB570" s="38" t="s">
        <v>93</v>
      </c>
      <c r="AC570" s="38" t="s">
        <v>5119</v>
      </c>
      <c r="AD570" s="38" t="s">
        <v>5173</v>
      </c>
      <c r="AE570" s="38" t="s">
        <v>2289</v>
      </c>
      <c r="AF570" s="38" t="s">
        <v>2290</v>
      </c>
      <c r="AG570" s="38" t="s">
        <v>2291</v>
      </c>
      <c r="AH570" s="38" t="s">
        <v>156</v>
      </c>
      <c r="AI570" s="38">
        <v>2</v>
      </c>
      <c r="AJ570" s="38">
        <v>5.4</v>
      </c>
      <c r="AK570" s="38">
        <v>0.2</v>
      </c>
      <c r="AL570" s="38">
        <v>5.5</v>
      </c>
      <c r="AM570" s="38" t="s">
        <v>68</v>
      </c>
      <c r="AN570" s="38">
        <v>2599.35</v>
      </c>
      <c r="AO570" s="38" t="s">
        <v>62</v>
      </c>
      <c r="AP570" s="38" t="s">
        <v>62</v>
      </c>
      <c r="AQ570" s="38" t="s">
        <v>62</v>
      </c>
      <c r="AR570" s="38" t="s">
        <v>62</v>
      </c>
      <c r="AS570" s="38" t="s">
        <v>62</v>
      </c>
      <c r="AT570" s="38" t="s">
        <v>1973</v>
      </c>
      <c r="AU570" s="38" t="s">
        <v>2604</v>
      </c>
      <c r="AV570" s="38" t="s">
        <v>2002</v>
      </c>
      <c r="AW570" s="38" t="s">
        <v>61</v>
      </c>
      <c r="AX570" s="38" t="s">
        <v>63</v>
      </c>
      <c r="AY570" s="39" t="s">
        <v>5174</v>
      </c>
      <c r="AZ570" s="38" t="s">
        <v>5175</v>
      </c>
      <c r="BA570" s="39" t="s">
        <v>5175</v>
      </c>
      <c r="BB570" s="38" t="s">
        <v>2434</v>
      </c>
      <c r="BC570" s="38" t="s">
        <v>197</v>
      </c>
      <c r="BD570" s="38" t="s">
        <v>94</v>
      </c>
      <c r="BE570" s="38" t="s">
        <v>1978</v>
      </c>
      <c r="BF570" s="38" t="s">
        <v>64</v>
      </c>
      <c r="BG570" s="38" t="s">
        <v>61</v>
      </c>
      <c r="BH570" s="38" t="s">
        <v>648</v>
      </c>
    </row>
    <row r="571" spans="2:60" x14ac:dyDescent="0.3">
      <c r="B571" s="55">
        <f t="shared" si="158"/>
        <v>567</v>
      </c>
      <c r="C571" s="55" t="str">
        <f t="shared" si="159"/>
        <v>NRT</v>
      </c>
      <c r="D571" s="55" t="str">
        <f t="shared" si="156"/>
        <v>2025-09-18</v>
      </c>
      <c r="E571" s="55" t="str">
        <f t="shared" si="166"/>
        <v>82020038141</v>
      </c>
      <c r="F571" s="55" t="str">
        <f t="shared" si="167"/>
        <v>PJP029495045</v>
      </c>
      <c r="G571" s="53" t="str">
        <f t="shared" si="168"/>
        <v>정배근</v>
      </c>
      <c r="H571" s="53" t="str">
        <f t="shared" si="169"/>
        <v>목록(Manifest)</v>
      </c>
      <c r="I571" s="62">
        <f t="shared" si="170"/>
        <v>68.34</v>
      </c>
      <c r="J571" s="53" t="str">
        <f t="shared" si="160"/>
        <v>BRCH USA_JAVIS</v>
      </c>
      <c r="K571" s="55">
        <f t="shared" si="171"/>
        <v>1</v>
      </c>
      <c r="L571" s="54">
        <f t="shared" si="172"/>
        <v>0.85</v>
      </c>
      <c r="M571" s="54">
        <f t="shared" si="173"/>
        <v>0.9</v>
      </c>
      <c r="N571" s="54">
        <f t="shared" si="174"/>
        <v>0.9</v>
      </c>
      <c r="O571" s="54">
        <f t="shared" si="161"/>
        <v>1</v>
      </c>
      <c r="P571" s="55" t="str">
        <f t="shared" si="162"/>
        <v>516284368913</v>
      </c>
      <c r="Q571" s="70">
        <f t="shared" si="163"/>
        <v>7520</v>
      </c>
      <c r="R571" s="58">
        <v>0</v>
      </c>
      <c r="S571" s="57">
        <f t="shared" si="157"/>
        <v>0</v>
      </c>
      <c r="T571" s="58">
        <v>0</v>
      </c>
      <c r="U571" s="58">
        <f>(IF(VLOOKUP(VLOOKUP(AN571,MAPPING!$B$16:$D$21,2,1),MAPPING!$C$16:$E$21,2,0)=7000,0,VLOOKUP(VLOOKUP(AN571,MAPPING!$B$16:$D$21,2,1),MAPPING!$C$16:$E$21,2,0)))</f>
        <v>0</v>
      </c>
      <c r="V571" s="58">
        <f>(K571*VLOOKUP(N571/K571,MAPPING!$B$23:$D$30,3,10))</f>
        <v>0</v>
      </c>
      <c r="W571" s="58">
        <f t="shared" si="164"/>
        <v>0</v>
      </c>
      <c r="X571" s="58">
        <f t="shared" si="165"/>
        <v>7520</v>
      </c>
      <c r="Y571" s="116">
        <f>ROUND(SUM(Q571:W571)/INVOICE!$I$5,2)</f>
        <v>5.39</v>
      </c>
      <c r="AA571" s="38" t="s">
        <v>605</v>
      </c>
      <c r="AB571" s="38" t="s">
        <v>93</v>
      </c>
      <c r="AC571" s="38" t="s">
        <v>5119</v>
      </c>
      <c r="AD571" s="38" t="s">
        <v>5176</v>
      </c>
      <c r="AE571" s="38" t="s">
        <v>5177</v>
      </c>
      <c r="AF571" s="38" t="s">
        <v>5178</v>
      </c>
      <c r="AG571" s="38" t="s">
        <v>5179</v>
      </c>
      <c r="AH571" s="38" t="s">
        <v>61</v>
      </c>
      <c r="AI571" s="38">
        <v>1</v>
      </c>
      <c r="AJ571" s="38">
        <v>0.85</v>
      </c>
      <c r="AK571" s="38">
        <v>0.9</v>
      </c>
      <c r="AL571" s="38">
        <v>0.9</v>
      </c>
      <c r="AM571" s="38" t="s">
        <v>204</v>
      </c>
      <c r="AN571" s="38">
        <v>68.34</v>
      </c>
      <c r="AO571" s="38" t="s">
        <v>62</v>
      </c>
      <c r="AP571" s="38" t="s">
        <v>62</v>
      </c>
      <c r="AQ571" s="38" t="s">
        <v>62</v>
      </c>
      <c r="AR571" s="38" t="s">
        <v>62</v>
      </c>
      <c r="AS571" s="38" t="s">
        <v>62</v>
      </c>
      <c r="AT571" s="38" t="s">
        <v>1973</v>
      </c>
      <c r="AU571" s="38" t="s">
        <v>2604</v>
      </c>
      <c r="AV571" s="38" t="s">
        <v>1995</v>
      </c>
      <c r="AW571" s="38" t="s">
        <v>61</v>
      </c>
      <c r="AX571" s="38" t="s">
        <v>63</v>
      </c>
      <c r="AY571" s="39" t="s">
        <v>5180</v>
      </c>
      <c r="AZ571" s="38" t="s">
        <v>5181</v>
      </c>
      <c r="BA571" s="39" t="s">
        <v>5181</v>
      </c>
      <c r="BB571" s="38" t="s">
        <v>2434</v>
      </c>
      <c r="BC571" s="38" t="s">
        <v>197</v>
      </c>
      <c r="BD571" s="38" t="s">
        <v>94</v>
      </c>
      <c r="BE571" s="38" t="s">
        <v>1978</v>
      </c>
      <c r="BF571" s="38" t="s">
        <v>64</v>
      </c>
      <c r="BG571" s="38" t="s">
        <v>61</v>
      </c>
      <c r="BH571" s="38" t="s">
        <v>648</v>
      </c>
    </row>
    <row r="572" spans="2:60" x14ac:dyDescent="0.3">
      <c r="B572" s="55">
        <f t="shared" si="158"/>
        <v>568</v>
      </c>
      <c r="C572" s="55" t="str">
        <f t="shared" si="159"/>
        <v>NRT</v>
      </c>
      <c r="D572" s="55" t="str">
        <f t="shared" si="156"/>
        <v>2025-09-18</v>
      </c>
      <c r="E572" s="55" t="str">
        <f t="shared" si="166"/>
        <v>82020038141</v>
      </c>
      <c r="F572" s="55" t="str">
        <f t="shared" si="167"/>
        <v>PJP029495138</v>
      </c>
      <c r="G572" s="53" t="str">
        <f t="shared" si="168"/>
        <v>김지훈</v>
      </c>
      <c r="H572" s="53" t="str">
        <f t="shared" si="169"/>
        <v>목록(Manifest)</v>
      </c>
      <c r="I572" s="62">
        <f t="shared" si="170"/>
        <v>68.34</v>
      </c>
      <c r="J572" s="53" t="str">
        <f t="shared" si="160"/>
        <v>BRCH USA_JAVIS</v>
      </c>
      <c r="K572" s="55">
        <f t="shared" si="171"/>
        <v>1</v>
      </c>
      <c r="L572" s="54">
        <f t="shared" si="172"/>
        <v>0.85</v>
      </c>
      <c r="M572" s="54">
        <f t="shared" si="173"/>
        <v>1</v>
      </c>
      <c r="N572" s="54">
        <f t="shared" si="174"/>
        <v>1</v>
      </c>
      <c r="O572" s="54">
        <f t="shared" si="161"/>
        <v>1</v>
      </c>
      <c r="P572" s="55" t="str">
        <f t="shared" si="162"/>
        <v>516284369845</v>
      </c>
      <c r="Q572" s="70">
        <f t="shared" si="163"/>
        <v>7520</v>
      </c>
      <c r="R572" s="58">
        <v>0</v>
      </c>
      <c r="S572" s="57">
        <f t="shared" si="157"/>
        <v>0</v>
      </c>
      <c r="T572" s="58">
        <v>0</v>
      </c>
      <c r="U572" s="58">
        <f>(IF(VLOOKUP(VLOOKUP(AN572,MAPPING!$B$16:$D$21,2,1),MAPPING!$C$16:$E$21,2,0)=7000,0,VLOOKUP(VLOOKUP(AN572,MAPPING!$B$16:$D$21,2,1),MAPPING!$C$16:$E$21,2,0)))</f>
        <v>0</v>
      </c>
      <c r="V572" s="58">
        <f>(K572*VLOOKUP(N572/K572,MAPPING!$B$23:$D$30,3,10))</f>
        <v>0</v>
      </c>
      <c r="W572" s="58">
        <f t="shared" si="164"/>
        <v>0</v>
      </c>
      <c r="X572" s="58">
        <f t="shared" si="165"/>
        <v>7520</v>
      </c>
      <c r="Y572" s="116">
        <f>ROUND(SUM(Q572:W572)/INVOICE!$I$5,2)</f>
        <v>5.39</v>
      </c>
      <c r="AA572" s="38" t="s">
        <v>605</v>
      </c>
      <c r="AB572" s="38" t="s">
        <v>93</v>
      </c>
      <c r="AC572" s="38" t="s">
        <v>5119</v>
      </c>
      <c r="AD572" s="38" t="s">
        <v>5182</v>
      </c>
      <c r="AE572" s="38" t="s">
        <v>5183</v>
      </c>
      <c r="AF572" s="38" t="s">
        <v>5184</v>
      </c>
      <c r="AG572" s="38" t="s">
        <v>5185</v>
      </c>
      <c r="AH572" s="38" t="s">
        <v>61</v>
      </c>
      <c r="AI572" s="38">
        <v>1</v>
      </c>
      <c r="AJ572" s="38">
        <v>0.85</v>
      </c>
      <c r="AK572" s="38">
        <v>1</v>
      </c>
      <c r="AL572" s="38">
        <v>1</v>
      </c>
      <c r="AM572" s="38" t="s">
        <v>204</v>
      </c>
      <c r="AN572" s="38">
        <v>68.34</v>
      </c>
      <c r="AO572" s="38" t="s">
        <v>62</v>
      </c>
      <c r="AP572" s="38" t="s">
        <v>62</v>
      </c>
      <c r="AQ572" s="38" t="s">
        <v>62</v>
      </c>
      <c r="AR572" s="38" t="s">
        <v>62</v>
      </c>
      <c r="AS572" s="38" t="s">
        <v>62</v>
      </c>
      <c r="AT572" s="38" t="s">
        <v>1973</v>
      </c>
      <c r="AU572" s="38" t="s">
        <v>2604</v>
      </c>
      <c r="AV572" s="38" t="s">
        <v>1995</v>
      </c>
      <c r="AW572" s="38" t="s">
        <v>61</v>
      </c>
      <c r="AX572" s="38" t="s">
        <v>63</v>
      </c>
      <c r="AY572" s="39" t="s">
        <v>5186</v>
      </c>
      <c r="AZ572" s="38" t="s">
        <v>5187</v>
      </c>
      <c r="BA572" s="39" t="s">
        <v>5187</v>
      </c>
      <c r="BB572" s="38" t="s">
        <v>2434</v>
      </c>
      <c r="BC572" s="38" t="s">
        <v>197</v>
      </c>
      <c r="BD572" s="38" t="s">
        <v>94</v>
      </c>
      <c r="BE572" s="38" t="s">
        <v>1978</v>
      </c>
      <c r="BF572" s="38" t="s">
        <v>64</v>
      </c>
      <c r="BG572" s="38" t="s">
        <v>61</v>
      </c>
      <c r="BH572" s="38" t="s">
        <v>648</v>
      </c>
    </row>
    <row r="573" spans="2:60" x14ac:dyDescent="0.3">
      <c r="B573" s="55">
        <f t="shared" si="158"/>
        <v>569</v>
      </c>
      <c r="C573" s="55" t="str">
        <f t="shared" si="159"/>
        <v>NRT</v>
      </c>
      <c r="D573" s="55" t="str">
        <f t="shared" si="156"/>
        <v>2025-09-18</v>
      </c>
      <c r="E573" s="55" t="str">
        <f t="shared" si="166"/>
        <v>82020038141</v>
      </c>
      <c r="F573" s="55" t="str">
        <f t="shared" si="167"/>
        <v>PJP029496242</v>
      </c>
      <c r="G573" s="53" t="str">
        <f t="shared" si="168"/>
        <v>남궁혁</v>
      </c>
      <c r="H573" s="53" t="str">
        <f t="shared" si="169"/>
        <v>목록(Manifest)</v>
      </c>
      <c r="I573" s="62">
        <f t="shared" si="170"/>
        <v>104.52</v>
      </c>
      <c r="J573" s="53" t="str">
        <f t="shared" si="160"/>
        <v>BRCH USA_JAVIS</v>
      </c>
      <c r="K573" s="55">
        <f t="shared" si="171"/>
        <v>1</v>
      </c>
      <c r="L573" s="54">
        <f t="shared" si="172"/>
        <v>0.25</v>
      </c>
      <c r="M573" s="54">
        <f t="shared" si="173"/>
        <v>0.6</v>
      </c>
      <c r="N573" s="54">
        <f t="shared" si="174"/>
        <v>0.6</v>
      </c>
      <c r="O573" s="54">
        <f t="shared" si="161"/>
        <v>0.5</v>
      </c>
      <c r="P573" s="55" t="str">
        <f t="shared" si="162"/>
        <v>516284380883</v>
      </c>
      <c r="Q573" s="70">
        <f t="shared" si="163"/>
        <v>6510</v>
      </c>
      <c r="R573" s="58">
        <v>0</v>
      </c>
      <c r="S573" s="57">
        <f t="shared" si="157"/>
        <v>0</v>
      </c>
      <c r="T573" s="58">
        <v>0</v>
      </c>
      <c r="U573" s="58">
        <f>(IF(VLOOKUP(VLOOKUP(AN573,MAPPING!$B$16:$D$21,2,1),MAPPING!$C$16:$E$21,2,0)=7000,0,VLOOKUP(VLOOKUP(AN573,MAPPING!$B$16:$D$21,2,1),MAPPING!$C$16:$E$21,2,0)))</f>
        <v>0</v>
      </c>
      <c r="V573" s="58">
        <f>(K573*VLOOKUP(N573/K573,MAPPING!$B$23:$D$30,3,10))</f>
        <v>0</v>
      </c>
      <c r="W573" s="58">
        <f t="shared" si="164"/>
        <v>0</v>
      </c>
      <c r="X573" s="58">
        <f t="shared" si="165"/>
        <v>6510</v>
      </c>
      <c r="Y573" s="116">
        <f>ROUND(SUM(Q573:W573)/INVOICE!$I$5,2)</f>
        <v>4.67</v>
      </c>
      <c r="AA573" s="38" t="s">
        <v>605</v>
      </c>
      <c r="AB573" s="38" t="s">
        <v>93</v>
      </c>
      <c r="AC573" s="38" t="s">
        <v>5119</v>
      </c>
      <c r="AD573" s="38" t="s">
        <v>5188</v>
      </c>
      <c r="AE573" s="38" t="s">
        <v>440</v>
      </c>
      <c r="AF573" s="38" t="s">
        <v>5189</v>
      </c>
      <c r="AG573" s="38" t="s">
        <v>5190</v>
      </c>
      <c r="AH573" s="38" t="s">
        <v>61</v>
      </c>
      <c r="AI573" s="38">
        <v>1</v>
      </c>
      <c r="AJ573" s="38">
        <v>0.25</v>
      </c>
      <c r="AK573" s="38">
        <v>0.6</v>
      </c>
      <c r="AL573" s="38">
        <v>0.6</v>
      </c>
      <c r="AM573" s="38" t="s">
        <v>204</v>
      </c>
      <c r="AN573" s="38">
        <v>104.52</v>
      </c>
      <c r="AO573" s="38" t="s">
        <v>62</v>
      </c>
      <c r="AP573" s="38" t="s">
        <v>62</v>
      </c>
      <c r="AQ573" s="38" t="s">
        <v>62</v>
      </c>
      <c r="AR573" s="38" t="s">
        <v>62</v>
      </c>
      <c r="AS573" s="38" t="s">
        <v>62</v>
      </c>
      <c r="AT573" s="38" t="s">
        <v>1973</v>
      </c>
      <c r="AU573" s="38" t="s">
        <v>2604</v>
      </c>
      <c r="AV573" s="38" t="s">
        <v>5191</v>
      </c>
      <c r="AW573" s="38" t="s">
        <v>61</v>
      </c>
      <c r="AX573" s="38" t="s">
        <v>63</v>
      </c>
      <c r="AY573" s="39" t="s">
        <v>5192</v>
      </c>
      <c r="AZ573" s="38" t="s">
        <v>5193</v>
      </c>
      <c r="BA573" s="39" t="s">
        <v>5193</v>
      </c>
      <c r="BB573" s="38" t="s">
        <v>2434</v>
      </c>
      <c r="BC573" s="38" t="s">
        <v>197</v>
      </c>
      <c r="BD573" s="38" t="s">
        <v>94</v>
      </c>
      <c r="BE573" s="38" t="s">
        <v>1978</v>
      </c>
      <c r="BF573" s="38" t="s">
        <v>64</v>
      </c>
      <c r="BG573" s="38" t="s">
        <v>61</v>
      </c>
      <c r="BH573" s="38" t="s">
        <v>648</v>
      </c>
    </row>
    <row r="574" spans="2:60" x14ac:dyDescent="0.3">
      <c r="B574" s="55">
        <f t="shared" si="158"/>
        <v>570</v>
      </c>
      <c r="C574" s="55" t="str">
        <f t="shared" si="159"/>
        <v>NRT</v>
      </c>
      <c r="D574" s="55" t="str">
        <f t="shared" si="156"/>
        <v>2025-09-18</v>
      </c>
      <c r="E574" s="55" t="str">
        <f t="shared" si="166"/>
        <v>82020038141</v>
      </c>
      <c r="F574" s="55" t="str">
        <f t="shared" si="167"/>
        <v>PJP029496547</v>
      </c>
      <c r="G574" s="53" t="str">
        <f t="shared" si="168"/>
        <v>유해식</v>
      </c>
      <c r="H574" s="53" t="str">
        <f t="shared" si="169"/>
        <v>목록(Manifest)</v>
      </c>
      <c r="I574" s="62">
        <f t="shared" si="170"/>
        <v>88.11</v>
      </c>
      <c r="J574" s="53" t="str">
        <f t="shared" si="160"/>
        <v>BRCH USA_JAVIS</v>
      </c>
      <c r="K574" s="55">
        <f t="shared" si="171"/>
        <v>1</v>
      </c>
      <c r="L574" s="54">
        <f t="shared" si="172"/>
        <v>1.65</v>
      </c>
      <c r="M574" s="54">
        <f t="shared" si="173"/>
        <v>1.7</v>
      </c>
      <c r="N574" s="54">
        <f t="shared" si="174"/>
        <v>1.7</v>
      </c>
      <c r="O574" s="54">
        <f t="shared" si="161"/>
        <v>2</v>
      </c>
      <c r="P574" s="55" t="str">
        <f t="shared" si="162"/>
        <v>516284383930</v>
      </c>
      <c r="Q574" s="70">
        <f t="shared" si="163"/>
        <v>9540</v>
      </c>
      <c r="R574" s="58">
        <v>0</v>
      </c>
      <c r="S574" s="57">
        <f t="shared" si="157"/>
        <v>0</v>
      </c>
      <c r="T574" s="58">
        <v>0</v>
      </c>
      <c r="U574" s="58">
        <f>(IF(VLOOKUP(VLOOKUP(AN574,MAPPING!$B$16:$D$21,2,1),MAPPING!$C$16:$E$21,2,0)=7000,0,VLOOKUP(VLOOKUP(AN574,MAPPING!$B$16:$D$21,2,1),MAPPING!$C$16:$E$21,2,0)))</f>
        <v>0</v>
      </c>
      <c r="V574" s="58">
        <f>(K574*VLOOKUP(N574/K574,MAPPING!$B$23:$D$30,3,10))</f>
        <v>0</v>
      </c>
      <c r="W574" s="58">
        <f t="shared" si="164"/>
        <v>0</v>
      </c>
      <c r="X574" s="58">
        <f t="shared" si="165"/>
        <v>9540</v>
      </c>
      <c r="Y574" s="116">
        <f>ROUND(SUM(Q574:W574)/INVOICE!$I$5,2)</f>
        <v>6.84</v>
      </c>
      <c r="AA574" s="38" t="s">
        <v>605</v>
      </c>
      <c r="AB574" s="38" t="s">
        <v>93</v>
      </c>
      <c r="AC574" s="38" t="s">
        <v>5119</v>
      </c>
      <c r="AD574" s="38" t="s">
        <v>5194</v>
      </c>
      <c r="AE574" s="38" t="s">
        <v>5195</v>
      </c>
      <c r="AF574" s="38" t="s">
        <v>5196</v>
      </c>
      <c r="AG574" s="38" t="s">
        <v>634</v>
      </c>
      <c r="AH574" s="38" t="s">
        <v>61</v>
      </c>
      <c r="AI574" s="38">
        <v>1</v>
      </c>
      <c r="AJ574" s="38">
        <v>1.65</v>
      </c>
      <c r="AK574" s="38">
        <v>1.7</v>
      </c>
      <c r="AL574" s="38">
        <v>1.7</v>
      </c>
      <c r="AM574" s="38" t="s">
        <v>204</v>
      </c>
      <c r="AN574" s="38">
        <v>88.11</v>
      </c>
      <c r="AO574" s="38" t="s">
        <v>62</v>
      </c>
      <c r="AP574" s="38" t="s">
        <v>62</v>
      </c>
      <c r="AQ574" s="38" t="s">
        <v>62</v>
      </c>
      <c r="AR574" s="38" t="s">
        <v>62</v>
      </c>
      <c r="AS574" s="38" t="s">
        <v>62</v>
      </c>
      <c r="AT574" s="38" t="s">
        <v>1973</v>
      </c>
      <c r="AU574" s="38" t="s">
        <v>2604</v>
      </c>
      <c r="AV574" s="38" t="s">
        <v>4600</v>
      </c>
      <c r="AW574" s="38" t="s">
        <v>61</v>
      </c>
      <c r="AX574" s="38" t="s">
        <v>63</v>
      </c>
      <c r="AY574" s="39" t="s">
        <v>5197</v>
      </c>
      <c r="AZ574" s="38" t="s">
        <v>5198</v>
      </c>
      <c r="BA574" s="39" t="s">
        <v>5198</v>
      </c>
      <c r="BB574" s="38" t="s">
        <v>2434</v>
      </c>
      <c r="BC574" s="38" t="s">
        <v>197</v>
      </c>
      <c r="BD574" s="38" t="s">
        <v>94</v>
      </c>
      <c r="BE574" s="38" t="s">
        <v>1978</v>
      </c>
      <c r="BF574" s="38" t="s">
        <v>64</v>
      </c>
      <c r="BG574" s="38" t="s">
        <v>61</v>
      </c>
      <c r="BH574" s="38" t="s">
        <v>648</v>
      </c>
    </row>
    <row r="575" spans="2:60" x14ac:dyDescent="0.3">
      <c r="B575" s="55">
        <f t="shared" si="158"/>
        <v>571</v>
      </c>
      <c r="C575" s="55" t="str">
        <f t="shared" si="159"/>
        <v>NRT</v>
      </c>
      <c r="D575" s="55" t="str">
        <f t="shared" si="156"/>
        <v>2025-09-18</v>
      </c>
      <c r="E575" s="55" t="str">
        <f t="shared" si="166"/>
        <v>82020038141</v>
      </c>
      <c r="F575" s="55" t="str">
        <f t="shared" si="167"/>
        <v>PJP029494379</v>
      </c>
      <c r="G575" s="53" t="str">
        <f t="shared" si="168"/>
        <v>한동훈</v>
      </c>
      <c r="H575" s="53" t="str">
        <f t="shared" si="169"/>
        <v>목록(Manifest)</v>
      </c>
      <c r="I575" s="62">
        <f t="shared" si="170"/>
        <v>58.96</v>
      </c>
      <c r="J575" s="53" t="str">
        <f t="shared" si="160"/>
        <v>BRCH USA_JAVIS</v>
      </c>
      <c r="K575" s="55">
        <f t="shared" si="171"/>
        <v>1</v>
      </c>
      <c r="L575" s="54">
        <f t="shared" si="172"/>
        <v>0.5</v>
      </c>
      <c r="M575" s="54">
        <f t="shared" si="173"/>
        <v>0.6</v>
      </c>
      <c r="N575" s="54">
        <f t="shared" si="174"/>
        <v>0.6</v>
      </c>
      <c r="O575" s="54">
        <f t="shared" si="161"/>
        <v>0.5</v>
      </c>
      <c r="P575" s="55" t="str">
        <f t="shared" si="162"/>
        <v>516284362252</v>
      </c>
      <c r="Q575" s="70">
        <f t="shared" si="163"/>
        <v>6510</v>
      </c>
      <c r="R575" s="58">
        <v>0</v>
      </c>
      <c r="S575" s="57">
        <f t="shared" si="157"/>
        <v>0</v>
      </c>
      <c r="T575" s="58">
        <v>0</v>
      </c>
      <c r="U575" s="58">
        <f>(IF(VLOOKUP(VLOOKUP(AN575,MAPPING!$B$16:$D$21,2,1),MAPPING!$C$16:$E$21,2,0)=7000,0,VLOOKUP(VLOOKUP(AN575,MAPPING!$B$16:$D$21,2,1),MAPPING!$C$16:$E$21,2,0)))</f>
        <v>0</v>
      </c>
      <c r="V575" s="58">
        <f>(K575*VLOOKUP(N575/K575,MAPPING!$B$23:$D$30,3,10))</f>
        <v>0</v>
      </c>
      <c r="W575" s="58">
        <f t="shared" si="164"/>
        <v>0</v>
      </c>
      <c r="X575" s="58">
        <f t="shared" si="165"/>
        <v>6510</v>
      </c>
      <c r="Y575" s="116">
        <f>ROUND(SUM(Q575:W575)/INVOICE!$I$5,2)</f>
        <v>4.67</v>
      </c>
      <c r="AA575" s="38" t="s">
        <v>605</v>
      </c>
      <c r="AB575" s="38" t="s">
        <v>93</v>
      </c>
      <c r="AC575" s="38" t="s">
        <v>5119</v>
      </c>
      <c r="AD575" s="38" t="s">
        <v>5199</v>
      </c>
      <c r="AE575" s="38" t="s">
        <v>4246</v>
      </c>
      <c r="AF575" s="38" t="s">
        <v>4247</v>
      </c>
      <c r="AG575" s="38" t="s">
        <v>4248</v>
      </c>
      <c r="AH575" s="38" t="s">
        <v>61</v>
      </c>
      <c r="AI575" s="38">
        <v>1</v>
      </c>
      <c r="AJ575" s="38">
        <v>0.5</v>
      </c>
      <c r="AK575" s="38">
        <v>0.6</v>
      </c>
      <c r="AL575" s="38">
        <v>0.6</v>
      </c>
      <c r="AM575" s="38" t="s">
        <v>204</v>
      </c>
      <c r="AN575" s="38">
        <v>58.96</v>
      </c>
      <c r="AO575" s="38" t="s">
        <v>62</v>
      </c>
      <c r="AP575" s="38" t="s">
        <v>62</v>
      </c>
      <c r="AQ575" s="38" t="s">
        <v>62</v>
      </c>
      <c r="AR575" s="38" t="s">
        <v>62</v>
      </c>
      <c r="AS575" s="38" t="s">
        <v>62</v>
      </c>
      <c r="AT575" s="38" t="s">
        <v>1973</v>
      </c>
      <c r="AU575" s="38" t="s">
        <v>2604</v>
      </c>
      <c r="AV575" s="38" t="s">
        <v>4249</v>
      </c>
      <c r="AW575" s="38" t="s">
        <v>61</v>
      </c>
      <c r="AX575" s="38" t="s">
        <v>63</v>
      </c>
      <c r="AY575" s="39" t="s">
        <v>5200</v>
      </c>
      <c r="AZ575" s="38" t="s">
        <v>5201</v>
      </c>
      <c r="BA575" s="39" t="s">
        <v>5201</v>
      </c>
      <c r="BB575" s="38" t="s">
        <v>2434</v>
      </c>
      <c r="BC575" s="38" t="s">
        <v>197</v>
      </c>
      <c r="BD575" s="38" t="s">
        <v>94</v>
      </c>
      <c r="BE575" s="38" t="s">
        <v>1978</v>
      </c>
      <c r="BF575" s="38" t="s">
        <v>64</v>
      </c>
      <c r="BG575" s="38" t="s">
        <v>61</v>
      </c>
      <c r="BH575" s="38" t="s">
        <v>648</v>
      </c>
    </row>
    <row r="576" spans="2:60" x14ac:dyDescent="0.3">
      <c r="B576" s="55">
        <f t="shared" si="158"/>
        <v>572</v>
      </c>
      <c r="C576" s="55" t="str">
        <f t="shared" si="159"/>
        <v>NRT</v>
      </c>
      <c r="D576" s="55" t="str">
        <f t="shared" si="156"/>
        <v>2025-09-18</v>
      </c>
      <c r="E576" s="55" t="str">
        <f t="shared" si="166"/>
        <v>82020038141</v>
      </c>
      <c r="F576" s="55" t="str">
        <f t="shared" si="167"/>
        <v>PJP029496411</v>
      </c>
      <c r="G576" s="53" t="str">
        <f t="shared" si="168"/>
        <v>김정민</v>
      </c>
      <c r="H576" s="53" t="str">
        <f t="shared" si="169"/>
        <v>목록(Manifest)</v>
      </c>
      <c r="I576" s="62">
        <f t="shared" si="170"/>
        <v>59.7</v>
      </c>
      <c r="J576" s="53" t="str">
        <f t="shared" si="160"/>
        <v>BRCH USA_JAVIS</v>
      </c>
      <c r="K576" s="55">
        <f t="shared" si="171"/>
        <v>1</v>
      </c>
      <c r="L576" s="54">
        <f t="shared" si="172"/>
        <v>1.1499999999999999</v>
      </c>
      <c r="M576" s="54">
        <f t="shared" si="173"/>
        <v>1.3</v>
      </c>
      <c r="N576" s="54">
        <f t="shared" si="174"/>
        <v>1.3</v>
      </c>
      <c r="O576" s="54">
        <f t="shared" si="161"/>
        <v>1.5</v>
      </c>
      <c r="P576" s="55" t="str">
        <f t="shared" si="162"/>
        <v>516284382574</v>
      </c>
      <c r="Q576" s="70">
        <f t="shared" si="163"/>
        <v>8530</v>
      </c>
      <c r="R576" s="58">
        <v>0</v>
      </c>
      <c r="S576" s="57">
        <f t="shared" si="157"/>
        <v>0</v>
      </c>
      <c r="T576" s="58">
        <v>0</v>
      </c>
      <c r="U576" s="58">
        <f>(IF(VLOOKUP(VLOOKUP(AN576,MAPPING!$B$16:$D$21,2,1),MAPPING!$C$16:$E$21,2,0)=7000,0,VLOOKUP(VLOOKUP(AN576,MAPPING!$B$16:$D$21,2,1),MAPPING!$C$16:$E$21,2,0)))</f>
        <v>0</v>
      </c>
      <c r="V576" s="58">
        <f>(K576*VLOOKUP(N576/K576,MAPPING!$B$23:$D$30,3,10))</f>
        <v>0</v>
      </c>
      <c r="W576" s="58">
        <f t="shared" si="164"/>
        <v>0</v>
      </c>
      <c r="X576" s="58">
        <f t="shared" si="165"/>
        <v>8530</v>
      </c>
      <c r="Y576" s="116">
        <f>ROUND(SUM(Q576:W576)/INVOICE!$I$5,2)</f>
        <v>6.12</v>
      </c>
      <c r="AA576" s="38" t="s">
        <v>605</v>
      </c>
      <c r="AB576" s="38" t="s">
        <v>93</v>
      </c>
      <c r="AC576" s="38" t="s">
        <v>5119</v>
      </c>
      <c r="AD576" s="38" t="s">
        <v>5202</v>
      </c>
      <c r="AE576" s="38" t="s">
        <v>1802</v>
      </c>
      <c r="AF576" s="38" t="s">
        <v>5203</v>
      </c>
      <c r="AG576" s="38" t="s">
        <v>5204</v>
      </c>
      <c r="AH576" s="38" t="s">
        <v>61</v>
      </c>
      <c r="AI576" s="38">
        <v>1</v>
      </c>
      <c r="AJ576" s="38">
        <v>1.1499999999999999</v>
      </c>
      <c r="AK576" s="38">
        <v>1.3</v>
      </c>
      <c r="AL576" s="38">
        <v>1.3</v>
      </c>
      <c r="AM576" s="38" t="s">
        <v>204</v>
      </c>
      <c r="AN576" s="38">
        <v>59.7</v>
      </c>
      <c r="AO576" s="38" t="s">
        <v>62</v>
      </c>
      <c r="AP576" s="38" t="s">
        <v>62</v>
      </c>
      <c r="AQ576" s="38" t="s">
        <v>62</v>
      </c>
      <c r="AR576" s="38" t="s">
        <v>62</v>
      </c>
      <c r="AS576" s="38" t="s">
        <v>62</v>
      </c>
      <c r="AT576" s="38" t="s">
        <v>1973</v>
      </c>
      <c r="AU576" s="38" t="s">
        <v>2604</v>
      </c>
      <c r="AV576" s="38" t="s">
        <v>3059</v>
      </c>
      <c r="AW576" s="38" t="s">
        <v>61</v>
      </c>
      <c r="AX576" s="38" t="s">
        <v>63</v>
      </c>
      <c r="AY576" s="39" t="s">
        <v>5205</v>
      </c>
      <c r="AZ576" s="38" t="s">
        <v>5206</v>
      </c>
      <c r="BA576" s="39" t="s">
        <v>5206</v>
      </c>
      <c r="BB576" s="38" t="s">
        <v>2434</v>
      </c>
      <c r="BC576" s="38" t="s">
        <v>197</v>
      </c>
      <c r="BD576" s="38" t="s">
        <v>94</v>
      </c>
      <c r="BE576" s="38" t="s">
        <v>1978</v>
      </c>
      <c r="BF576" s="38" t="s">
        <v>64</v>
      </c>
      <c r="BG576" s="38" t="s">
        <v>61</v>
      </c>
      <c r="BH576" s="38" t="s">
        <v>648</v>
      </c>
    </row>
    <row r="577" spans="2:60" x14ac:dyDescent="0.3">
      <c r="B577" s="55">
        <f t="shared" si="158"/>
        <v>573</v>
      </c>
      <c r="C577" s="55" t="str">
        <f t="shared" si="159"/>
        <v>NRT</v>
      </c>
      <c r="D577" s="55" t="str">
        <f t="shared" si="156"/>
        <v>2025-09-18</v>
      </c>
      <c r="E577" s="55" t="str">
        <f t="shared" si="166"/>
        <v>82020038141</v>
      </c>
      <c r="F577" s="55" t="str">
        <f t="shared" si="167"/>
        <v>PJP029496355</v>
      </c>
      <c r="G577" s="53" t="str">
        <f t="shared" si="168"/>
        <v>김진숙</v>
      </c>
      <c r="H577" s="53" t="str">
        <f t="shared" si="169"/>
        <v>목록(Manifest)</v>
      </c>
      <c r="I577" s="62">
        <f t="shared" si="170"/>
        <v>126.63</v>
      </c>
      <c r="J577" s="53" t="str">
        <f t="shared" si="160"/>
        <v>BRCH USA_JAVIS</v>
      </c>
      <c r="K577" s="55">
        <f t="shared" si="171"/>
        <v>1</v>
      </c>
      <c r="L577" s="54">
        <f t="shared" si="172"/>
        <v>0.9</v>
      </c>
      <c r="M577" s="54">
        <f t="shared" si="173"/>
        <v>3.4</v>
      </c>
      <c r="N577" s="54">
        <f t="shared" si="174"/>
        <v>3.4</v>
      </c>
      <c r="O577" s="54">
        <f t="shared" si="161"/>
        <v>1</v>
      </c>
      <c r="P577" s="55" t="str">
        <f t="shared" si="162"/>
        <v>516284382014</v>
      </c>
      <c r="Q577" s="70">
        <f t="shared" si="163"/>
        <v>7520</v>
      </c>
      <c r="R577" s="58">
        <v>0</v>
      </c>
      <c r="S577" s="57">
        <f t="shared" si="157"/>
        <v>0</v>
      </c>
      <c r="T577" s="58">
        <v>0</v>
      </c>
      <c r="U577" s="58">
        <f>(IF(VLOOKUP(VLOOKUP(AN577,MAPPING!$B$16:$D$21,2,1),MAPPING!$C$16:$E$21,2,0)=7000,0,VLOOKUP(VLOOKUP(AN577,MAPPING!$B$16:$D$21,2,1),MAPPING!$C$16:$E$21,2,0)))</f>
        <v>0</v>
      </c>
      <c r="V577" s="58">
        <f>(K577*VLOOKUP(N577/K577,MAPPING!$B$23:$D$30,3,10))</f>
        <v>500</v>
      </c>
      <c r="W577" s="58">
        <f t="shared" si="164"/>
        <v>0</v>
      </c>
      <c r="X577" s="58">
        <f t="shared" si="165"/>
        <v>8020</v>
      </c>
      <c r="Y577" s="116">
        <f>ROUND(SUM(Q577:W577)/INVOICE!$I$5,2)</f>
        <v>5.75</v>
      </c>
      <c r="AA577" s="38" t="s">
        <v>605</v>
      </c>
      <c r="AB577" s="38" t="s">
        <v>93</v>
      </c>
      <c r="AC577" s="38" t="s">
        <v>5119</v>
      </c>
      <c r="AD577" s="38" t="s">
        <v>5207</v>
      </c>
      <c r="AE577" s="38" t="s">
        <v>530</v>
      </c>
      <c r="AF577" s="38" t="s">
        <v>5208</v>
      </c>
      <c r="AG577" s="38" t="s">
        <v>2273</v>
      </c>
      <c r="AH577" s="38" t="s">
        <v>61</v>
      </c>
      <c r="AI577" s="38">
        <v>1</v>
      </c>
      <c r="AJ577" s="38">
        <v>0.9</v>
      </c>
      <c r="AK577" s="38">
        <v>3.4</v>
      </c>
      <c r="AL577" s="38">
        <v>3.4</v>
      </c>
      <c r="AM577" s="38" t="s">
        <v>204</v>
      </c>
      <c r="AN577" s="38">
        <v>126.63</v>
      </c>
      <c r="AO577" s="38" t="s">
        <v>62</v>
      </c>
      <c r="AP577" s="38" t="s">
        <v>62</v>
      </c>
      <c r="AQ577" s="38" t="s">
        <v>62</v>
      </c>
      <c r="AR577" s="38" t="s">
        <v>62</v>
      </c>
      <c r="AS577" s="38" t="s">
        <v>62</v>
      </c>
      <c r="AT577" s="38" t="s">
        <v>1973</v>
      </c>
      <c r="AU577" s="38" t="s">
        <v>2604</v>
      </c>
      <c r="AV577" s="38" t="s">
        <v>5209</v>
      </c>
      <c r="AW577" s="38" t="s">
        <v>61</v>
      </c>
      <c r="AX577" s="38" t="s">
        <v>63</v>
      </c>
      <c r="AY577" s="39" t="s">
        <v>5210</v>
      </c>
      <c r="AZ577" s="38" t="s">
        <v>5211</v>
      </c>
      <c r="BA577" s="39" t="s">
        <v>5211</v>
      </c>
      <c r="BB577" s="38" t="s">
        <v>2434</v>
      </c>
      <c r="BC577" s="38" t="s">
        <v>197</v>
      </c>
      <c r="BD577" s="38" t="s">
        <v>94</v>
      </c>
      <c r="BE577" s="38" t="s">
        <v>1978</v>
      </c>
      <c r="BF577" s="38" t="s">
        <v>64</v>
      </c>
      <c r="BG577" s="38" t="s">
        <v>61</v>
      </c>
      <c r="BH577" s="38" t="s">
        <v>648</v>
      </c>
    </row>
    <row r="578" spans="2:60" x14ac:dyDescent="0.3">
      <c r="B578" s="55">
        <f t="shared" si="158"/>
        <v>574</v>
      </c>
      <c r="C578" s="55" t="str">
        <f t="shared" si="159"/>
        <v>NRT</v>
      </c>
      <c r="D578" s="55" t="str">
        <f t="shared" si="156"/>
        <v>2025-09-18</v>
      </c>
      <c r="E578" s="55" t="str">
        <f t="shared" si="166"/>
        <v>82020038141</v>
      </c>
      <c r="F578" s="55" t="str">
        <f t="shared" si="167"/>
        <v>PJP029496386</v>
      </c>
      <c r="G578" s="53" t="str">
        <f t="shared" si="168"/>
        <v>이유진</v>
      </c>
      <c r="H578" s="53" t="str">
        <f t="shared" si="169"/>
        <v>목록(Manifest)</v>
      </c>
      <c r="I578" s="62">
        <f t="shared" si="170"/>
        <v>73.7</v>
      </c>
      <c r="J578" s="53" t="str">
        <f t="shared" si="160"/>
        <v>BRCH USA_JAVIS</v>
      </c>
      <c r="K578" s="55">
        <f t="shared" si="171"/>
        <v>1</v>
      </c>
      <c r="L578" s="54">
        <f t="shared" si="172"/>
        <v>0.95</v>
      </c>
      <c r="M578" s="54">
        <f t="shared" si="173"/>
        <v>2</v>
      </c>
      <c r="N578" s="54">
        <f t="shared" si="174"/>
        <v>2</v>
      </c>
      <c r="O578" s="54">
        <f t="shared" si="161"/>
        <v>1</v>
      </c>
      <c r="P578" s="55" t="str">
        <f t="shared" si="162"/>
        <v>516284382320</v>
      </c>
      <c r="Q578" s="70">
        <f t="shared" si="163"/>
        <v>7520</v>
      </c>
      <c r="R578" s="58">
        <v>0</v>
      </c>
      <c r="S578" s="57">
        <f t="shared" si="157"/>
        <v>0</v>
      </c>
      <c r="T578" s="58">
        <v>0</v>
      </c>
      <c r="U578" s="58">
        <f>(IF(VLOOKUP(VLOOKUP(AN578,MAPPING!$B$16:$D$21,2,1),MAPPING!$C$16:$E$21,2,0)=7000,0,VLOOKUP(VLOOKUP(AN578,MAPPING!$B$16:$D$21,2,1),MAPPING!$C$16:$E$21,2,0)))</f>
        <v>0</v>
      </c>
      <c r="V578" s="58">
        <f>(K578*VLOOKUP(N578/K578,MAPPING!$B$23:$D$30,3,10))</f>
        <v>0</v>
      </c>
      <c r="W578" s="58">
        <f t="shared" si="164"/>
        <v>0</v>
      </c>
      <c r="X578" s="58">
        <f t="shared" si="165"/>
        <v>7520</v>
      </c>
      <c r="Y578" s="116">
        <f>ROUND(SUM(Q578:W578)/INVOICE!$I$5,2)</f>
        <v>5.39</v>
      </c>
      <c r="AA578" s="38" t="s">
        <v>605</v>
      </c>
      <c r="AB578" s="38" t="s">
        <v>93</v>
      </c>
      <c r="AC578" s="38" t="s">
        <v>5119</v>
      </c>
      <c r="AD578" s="38" t="s">
        <v>5212</v>
      </c>
      <c r="AE578" s="38" t="s">
        <v>5213</v>
      </c>
      <c r="AF578" s="38" t="s">
        <v>5214</v>
      </c>
      <c r="AG578" s="38" t="s">
        <v>5215</v>
      </c>
      <c r="AH578" s="38" t="s">
        <v>61</v>
      </c>
      <c r="AI578" s="38">
        <v>1</v>
      </c>
      <c r="AJ578" s="38">
        <v>0.95</v>
      </c>
      <c r="AK578" s="38">
        <v>2</v>
      </c>
      <c r="AL578" s="38">
        <v>2</v>
      </c>
      <c r="AM578" s="38" t="s">
        <v>204</v>
      </c>
      <c r="AN578" s="38">
        <v>73.7</v>
      </c>
      <c r="AO578" s="38" t="s">
        <v>62</v>
      </c>
      <c r="AP578" s="38" t="s">
        <v>62</v>
      </c>
      <c r="AQ578" s="38" t="s">
        <v>62</v>
      </c>
      <c r="AR578" s="38" t="s">
        <v>62</v>
      </c>
      <c r="AS578" s="38" t="s">
        <v>62</v>
      </c>
      <c r="AT578" s="38" t="s">
        <v>1973</v>
      </c>
      <c r="AU578" s="38" t="s">
        <v>2604</v>
      </c>
      <c r="AV578" s="38" t="s">
        <v>5216</v>
      </c>
      <c r="AW578" s="38" t="s">
        <v>61</v>
      </c>
      <c r="AX578" s="38" t="s">
        <v>63</v>
      </c>
      <c r="AY578" s="39" t="s">
        <v>5217</v>
      </c>
      <c r="AZ578" s="38" t="s">
        <v>5218</v>
      </c>
      <c r="BA578" s="39" t="s">
        <v>5218</v>
      </c>
      <c r="BB578" s="38" t="s">
        <v>2434</v>
      </c>
      <c r="BC578" s="38" t="s">
        <v>197</v>
      </c>
      <c r="BD578" s="38" t="s">
        <v>94</v>
      </c>
      <c r="BE578" s="38" t="s">
        <v>1978</v>
      </c>
      <c r="BF578" s="38" t="s">
        <v>64</v>
      </c>
      <c r="BG578" s="38" t="s">
        <v>61</v>
      </c>
      <c r="BH578" s="38" t="s">
        <v>648</v>
      </c>
    </row>
    <row r="579" spans="2:60" x14ac:dyDescent="0.3">
      <c r="B579" s="55">
        <f t="shared" si="158"/>
        <v>575</v>
      </c>
      <c r="C579" s="55" t="str">
        <f t="shared" si="159"/>
        <v>NRT</v>
      </c>
      <c r="D579" s="55" t="str">
        <f t="shared" si="156"/>
        <v>2025-09-18</v>
      </c>
      <c r="E579" s="55" t="str">
        <f t="shared" si="166"/>
        <v>82020038141</v>
      </c>
      <c r="F579" s="55" t="str">
        <f t="shared" si="167"/>
        <v>PJP029496471</v>
      </c>
      <c r="G579" s="53" t="str">
        <f t="shared" si="168"/>
        <v>성필훈</v>
      </c>
      <c r="H579" s="53" t="str">
        <f t="shared" si="169"/>
        <v>간이(Simple)</v>
      </c>
      <c r="I579" s="62">
        <f t="shared" si="170"/>
        <v>558.65</v>
      </c>
      <c r="J579" s="53" t="str">
        <f t="shared" si="160"/>
        <v>BRCH USA_JAVIS</v>
      </c>
      <c r="K579" s="55">
        <f t="shared" si="171"/>
        <v>1</v>
      </c>
      <c r="L579" s="54">
        <f t="shared" si="172"/>
        <v>3</v>
      </c>
      <c r="M579" s="54">
        <f t="shared" si="173"/>
        <v>3.6</v>
      </c>
      <c r="N579" s="54">
        <f t="shared" si="174"/>
        <v>3.6</v>
      </c>
      <c r="O579" s="54">
        <f t="shared" si="161"/>
        <v>3</v>
      </c>
      <c r="P579" s="55" t="str">
        <f t="shared" si="162"/>
        <v>516284383171</v>
      </c>
      <c r="Q579" s="70">
        <f t="shared" si="163"/>
        <v>11560</v>
      </c>
      <c r="R579" s="58">
        <v>0</v>
      </c>
      <c r="S579" s="57">
        <f t="shared" si="157"/>
        <v>0</v>
      </c>
      <c r="T579" s="58">
        <v>0</v>
      </c>
      <c r="U579" s="58">
        <f>(IF(VLOOKUP(VLOOKUP(AN579,MAPPING!$B$16:$D$21,2,1),MAPPING!$C$16:$E$21,2,0)=7000,0,VLOOKUP(VLOOKUP(AN579,MAPPING!$B$16:$D$21,2,1),MAPPING!$C$16:$E$21,2,0)))</f>
        <v>0</v>
      </c>
      <c r="V579" s="58">
        <f>(K579*VLOOKUP(N579/K579,MAPPING!$B$23:$D$30,3,10))</f>
        <v>500</v>
      </c>
      <c r="W579" s="58">
        <f t="shared" si="164"/>
        <v>0</v>
      </c>
      <c r="X579" s="58">
        <f t="shared" si="165"/>
        <v>12060</v>
      </c>
      <c r="Y579" s="116">
        <f>ROUND(SUM(Q579:W579)/INVOICE!$I$5,2)</f>
        <v>8.65</v>
      </c>
      <c r="AA579" s="38" t="s">
        <v>605</v>
      </c>
      <c r="AB579" s="38" t="s">
        <v>93</v>
      </c>
      <c r="AC579" s="38" t="s">
        <v>5119</v>
      </c>
      <c r="AD579" s="38" t="s">
        <v>5219</v>
      </c>
      <c r="AE579" s="38" t="s">
        <v>5220</v>
      </c>
      <c r="AF579" s="38" t="s">
        <v>5221</v>
      </c>
      <c r="AG579" s="38" t="s">
        <v>5222</v>
      </c>
      <c r="AH579" s="38" t="s">
        <v>61</v>
      </c>
      <c r="AI579" s="38">
        <v>1</v>
      </c>
      <c r="AJ579" s="38">
        <v>3</v>
      </c>
      <c r="AK579" s="38">
        <v>3.6</v>
      </c>
      <c r="AL579" s="38">
        <v>3.6</v>
      </c>
      <c r="AM579" s="38" t="s">
        <v>65</v>
      </c>
      <c r="AN579" s="38">
        <v>558.65</v>
      </c>
      <c r="AO579" s="38" t="s">
        <v>62</v>
      </c>
      <c r="AP579" s="38" t="s">
        <v>62</v>
      </c>
      <c r="AQ579" s="38" t="s">
        <v>62</v>
      </c>
      <c r="AR579" s="38" t="s">
        <v>62</v>
      </c>
      <c r="AS579" s="38" t="s">
        <v>62</v>
      </c>
      <c r="AT579" s="38" t="s">
        <v>1973</v>
      </c>
      <c r="AU579" s="38" t="s">
        <v>2604</v>
      </c>
      <c r="AV579" s="38" t="s">
        <v>5223</v>
      </c>
      <c r="AW579" s="38" t="s">
        <v>61</v>
      </c>
      <c r="AX579" s="38" t="s">
        <v>63</v>
      </c>
      <c r="AY579" s="39" t="s">
        <v>5224</v>
      </c>
      <c r="AZ579" s="38" t="s">
        <v>5225</v>
      </c>
      <c r="BA579" s="39" t="s">
        <v>5225</v>
      </c>
      <c r="BB579" s="38" t="s">
        <v>2434</v>
      </c>
      <c r="BC579" s="38" t="s">
        <v>197</v>
      </c>
      <c r="BD579" s="38" t="s">
        <v>94</v>
      </c>
      <c r="BE579" s="38" t="s">
        <v>1978</v>
      </c>
      <c r="BF579" s="38" t="s">
        <v>64</v>
      </c>
      <c r="BG579" s="38" t="s">
        <v>61</v>
      </c>
      <c r="BH579" s="38" t="s">
        <v>648</v>
      </c>
    </row>
    <row r="580" spans="2:60" x14ac:dyDescent="0.3">
      <c r="B580" s="55">
        <f t="shared" si="158"/>
        <v>576</v>
      </c>
      <c r="C580" s="55" t="str">
        <f t="shared" si="159"/>
        <v>NRT</v>
      </c>
      <c r="D580" s="55" t="str">
        <f t="shared" si="156"/>
        <v>2025-09-18</v>
      </c>
      <c r="E580" s="55" t="str">
        <f t="shared" si="166"/>
        <v>82020038141</v>
      </c>
      <c r="F580" s="55" t="str">
        <f t="shared" si="167"/>
        <v>PJP029491891</v>
      </c>
      <c r="G580" s="53" t="str">
        <f t="shared" si="168"/>
        <v>이문희</v>
      </c>
      <c r="H580" s="53" t="str">
        <f t="shared" si="169"/>
        <v>목록(Manifest)</v>
      </c>
      <c r="I580" s="62">
        <f t="shared" si="170"/>
        <v>70.349999999999994</v>
      </c>
      <c r="J580" s="53" t="str">
        <f t="shared" si="160"/>
        <v>BRCH USA_JAVIS</v>
      </c>
      <c r="K580" s="55">
        <f t="shared" si="171"/>
        <v>1</v>
      </c>
      <c r="L580" s="54">
        <f t="shared" si="172"/>
        <v>0.5</v>
      </c>
      <c r="M580" s="54">
        <f t="shared" si="173"/>
        <v>1</v>
      </c>
      <c r="N580" s="54">
        <f t="shared" si="174"/>
        <v>1</v>
      </c>
      <c r="O580" s="54">
        <f t="shared" si="161"/>
        <v>0.5</v>
      </c>
      <c r="P580" s="55" t="str">
        <f t="shared" si="162"/>
        <v>516284337376</v>
      </c>
      <c r="Q580" s="70">
        <f t="shared" si="163"/>
        <v>6510</v>
      </c>
      <c r="R580" s="58">
        <v>0</v>
      </c>
      <c r="S580" s="57">
        <f t="shared" si="157"/>
        <v>0</v>
      </c>
      <c r="T580" s="58">
        <v>0</v>
      </c>
      <c r="U580" s="58">
        <f>(IF(VLOOKUP(VLOOKUP(AN580,MAPPING!$B$16:$D$21,2,1),MAPPING!$C$16:$E$21,2,0)=7000,0,VLOOKUP(VLOOKUP(AN580,MAPPING!$B$16:$D$21,2,1),MAPPING!$C$16:$E$21,2,0)))</f>
        <v>0</v>
      </c>
      <c r="V580" s="58">
        <f>(K580*VLOOKUP(N580/K580,MAPPING!$B$23:$D$30,3,10))</f>
        <v>0</v>
      </c>
      <c r="W580" s="58">
        <f t="shared" si="164"/>
        <v>0</v>
      </c>
      <c r="X580" s="58">
        <f t="shared" si="165"/>
        <v>6510</v>
      </c>
      <c r="Y580" s="116">
        <f>ROUND(SUM(Q580:W580)/INVOICE!$I$5,2)</f>
        <v>4.67</v>
      </c>
      <c r="AA580" s="38" t="s">
        <v>605</v>
      </c>
      <c r="AB580" s="38" t="s">
        <v>93</v>
      </c>
      <c r="AC580" s="38" t="s">
        <v>5119</v>
      </c>
      <c r="AD580" s="38" t="s">
        <v>5226</v>
      </c>
      <c r="AE580" s="38" t="s">
        <v>5227</v>
      </c>
      <c r="AF580" s="38" t="s">
        <v>5228</v>
      </c>
      <c r="AG580" s="38" t="s">
        <v>5229</v>
      </c>
      <c r="AH580" s="38" t="s">
        <v>61</v>
      </c>
      <c r="AI580" s="38">
        <v>1</v>
      </c>
      <c r="AJ580" s="38">
        <v>0.5</v>
      </c>
      <c r="AK580" s="38">
        <v>1</v>
      </c>
      <c r="AL580" s="38">
        <v>1</v>
      </c>
      <c r="AM580" s="38" t="s">
        <v>204</v>
      </c>
      <c r="AN580" s="38">
        <v>70.349999999999994</v>
      </c>
      <c r="AO580" s="38" t="s">
        <v>62</v>
      </c>
      <c r="AP580" s="38" t="s">
        <v>62</v>
      </c>
      <c r="AQ580" s="38" t="s">
        <v>62</v>
      </c>
      <c r="AR580" s="38" t="s">
        <v>62</v>
      </c>
      <c r="AS580" s="38" t="s">
        <v>62</v>
      </c>
      <c r="AT580" s="38" t="s">
        <v>1973</v>
      </c>
      <c r="AU580" s="38" t="s">
        <v>2604</v>
      </c>
      <c r="AV580" s="38" t="s">
        <v>410</v>
      </c>
      <c r="AW580" s="38" t="s">
        <v>61</v>
      </c>
      <c r="AX580" s="38" t="s">
        <v>63</v>
      </c>
      <c r="AY580" s="39" t="s">
        <v>5230</v>
      </c>
      <c r="AZ580" s="38" t="s">
        <v>5231</v>
      </c>
      <c r="BA580" s="39" t="s">
        <v>5231</v>
      </c>
      <c r="BB580" s="38" t="s">
        <v>2434</v>
      </c>
      <c r="BC580" s="38" t="s">
        <v>197</v>
      </c>
      <c r="BD580" s="38" t="s">
        <v>94</v>
      </c>
      <c r="BE580" s="38" t="s">
        <v>1978</v>
      </c>
      <c r="BF580" s="38" t="s">
        <v>64</v>
      </c>
      <c r="BG580" s="38" t="s">
        <v>61</v>
      </c>
      <c r="BH580" s="38" t="s">
        <v>648</v>
      </c>
    </row>
    <row r="581" spans="2:60" x14ac:dyDescent="0.3">
      <c r="B581" s="55">
        <f t="shared" si="158"/>
        <v>577</v>
      </c>
      <c r="C581" s="55" t="str">
        <f t="shared" si="159"/>
        <v>NRT</v>
      </c>
      <c r="D581" s="55" t="str">
        <f t="shared" ref="D581:D644" si="175">AA581</f>
        <v>2025-09-18</v>
      </c>
      <c r="E581" s="55" t="str">
        <f t="shared" si="166"/>
        <v>82020038141</v>
      </c>
      <c r="F581" s="55" t="str">
        <f t="shared" si="167"/>
        <v>PJP029496494</v>
      </c>
      <c r="G581" s="53" t="str">
        <f t="shared" si="168"/>
        <v>민지현</v>
      </c>
      <c r="H581" s="53" t="str">
        <f t="shared" si="169"/>
        <v>목록(Manifest)</v>
      </c>
      <c r="I581" s="62">
        <f t="shared" si="170"/>
        <v>130.04</v>
      </c>
      <c r="J581" s="53" t="str">
        <f t="shared" si="160"/>
        <v>BRCH USA_JAVIS</v>
      </c>
      <c r="K581" s="55">
        <f t="shared" si="171"/>
        <v>1</v>
      </c>
      <c r="L581" s="54">
        <f t="shared" si="172"/>
        <v>1.85</v>
      </c>
      <c r="M581" s="54">
        <f t="shared" si="173"/>
        <v>5.9</v>
      </c>
      <c r="N581" s="54">
        <f t="shared" si="174"/>
        <v>6</v>
      </c>
      <c r="O581" s="54">
        <f t="shared" si="161"/>
        <v>2</v>
      </c>
      <c r="P581" s="55" t="str">
        <f t="shared" si="162"/>
        <v>516284383403</v>
      </c>
      <c r="Q581" s="70">
        <f t="shared" si="163"/>
        <v>9540</v>
      </c>
      <c r="R581" s="58">
        <v>0</v>
      </c>
      <c r="S581" s="57">
        <f t="shared" ref="S581:S644" si="176">2500*(K581-1)</f>
        <v>0</v>
      </c>
      <c r="T581" s="58">
        <v>0</v>
      </c>
      <c r="U581" s="58">
        <f>(IF(VLOOKUP(VLOOKUP(AN581,MAPPING!$B$16:$D$21,2,1),MAPPING!$C$16:$E$21,2,0)=7000,0,VLOOKUP(VLOOKUP(AN581,MAPPING!$B$16:$D$21,2,1),MAPPING!$C$16:$E$21,2,0)))</f>
        <v>0</v>
      </c>
      <c r="V581" s="58">
        <f>(K581*VLOOKUP(N581/K581,MAPPING!$B$23:$D$30,3,10))</f>
        <v>1000</v>
      </c>
      <c r="W581" s="58">
        <f t="shared" si="164"/>
        <v>0</v>
      </c>
      <c r="X581" s="58">
        <f t="shared" si="165"/>
        <v>10540</v>
      </c>
      <c r="Y581" s="116">
        <f>ROUND(SUM(Q581:W581)/INVOICE!$I$5,2)</f>
        <v>7.56</v>
      </c>
      <c r="AA581" s="38" t="s">
        <v>605</v>
      </c>
      <c r="AB581" s="38" t="s">
        <v>93</v>
      </c>
      <c r="AC581" s="38" t="s">
        <v>5119</v>
      </c>
      <c r="AD581" s="38" t="s">
        <v>5232</v>
      </c>
      <c r="AE581" s="38" t="s">
        <v>2121</v>
      </c>
      <c r="AF581" s="38" t="s">
        <v>2122</v>
      </c>
      <c r="AG581" s="38" t="s">
        <v>732</v>
      </c>
      <c r="AH581" s="38" t="s">
        <v>61</v>
      </c>
      <c r="AI581" s="38">
        <v>1</v>
      </c>
      <c r="AJ581" s="38">
        <v>1.85</v>
      </c>
      <c r="AK581" s="38">
        <v>5.9</v>
      </c>
      <c r="AL581" s="38">
        <v>6</v>
      </c>
      <c r="AM581" s="38" t="s">
        <v>204</v>
      </c>
      <c r="AN581" s="38">
        <v>130.04</v>
      </c>
      <c r="AO581" s="38" t="s">
        <v>62</v>
      </c>
      <c r="AP581" s="38" t="s">
        <v>62</v>
      </c>
      <c r="AQ581" s="38" t="s">
        <v>62</v>
      </c>
      <c r="AR581" s="38" t="s">
        <v>62</v>
      </c>
      <c r="AS581" s="38" t="s">
        <v>62</v>
      </c>
      <c r="AT581" s="38" t="s">
        <v>1973</v>
      </c>
      <c r="AU581" s="38" t="s">
        <v>2604</v>
      </c>
      <c r="AV581" s="38" t="s">
        <v>2002</v>
      </c>
      <c r="AW581" s="38" t="s">
        <v>61</v>
      </c>
      <c r="AX581" s="38" t="s">
        <v>63</v>
      </c>
      <c r="AY581" s="39" t="s">
        <v>5233</v>
      </c>
      <c r="AZ581" s="38" t="s">
        <v>5234</v>
      </c>
      <c r="BA581" s="39" t="s">
        <v>5234</v>
      </c>
      <c r="BB581" s="38" t="s">
        <v>2434</v>
      </c>
      <c r="BC581" s="38" t="s">
        <v>197</v>
      </c>
      <c r="BD581" s="38" t="s">
        <v>94</v>
      </c>
      <c r="BE581" s="38" t="s">
        <v>1978</v>
      </c>
      <c r="BF581" s="38" t="s">
        <v>64</v>
      </c>
      <c r="BG581" s="38" t="s">
        <v>61</v>
      </c>
      <c r="BH581" s="38" t="s">
        <v>648</v>
      </c>
    </row>
    <row r="582" spans="2:60" x14ac:dyDescent="0.3">
      <c r="B582" s="55">
        <f t="shared" ref="B582:B645" si="177">B581+1</f>
        <v>578</v>
      </c>
      <c r="C582" s="55" t="str">
        <f t="shared" ref="C582:C645" si="178">AB582</f>
        <v>NRT</v>
      </c>
      <c r="D582" s="55" t="str">
        <f t="shared" si="175"/>
        <v>2025-09-18</v>
      </c>
      <c r="E582" s="55" t="str">
        <f t="shared" si="166"/>
        <v>82020038141</v>
      </c>
      <c r="F582" s="55" t="str">
        <f t="shared" si="167"/>
        <v>PJP029496423</v>
      </c>
      <c r="G582" s="53" t="str">
        <f t="shared" si="168"/>
        <v>김형균</v>
      </c>
      <c r="H582" s="53" t="str">
        <f t="shared" si="169"/>
        <v>목록(Manifest)</v>
      </c>
      <c r="I582" s="62">
        <f t="shared" si="170"/>
        <v>137.02000000000001</v>
      </c>
      <c r="J582" s="53" t="str">
        <f t="shared" ref="J582:J645" si="179">AU582</f>
        <v>BRCH USA_JAVIS</v>
      </c>
      <c r="K582" s="55">
        <f t="shared" si="171"/>
        <v>1</v>
      </c>
      <c r="L582" s="54">
        <f t="shared" si="172"/>
        <v>1.4</v>
      </c>
      <c r="M582" s="54">
        <f t="shared" si="173"/>
        <v>2</v>
      </c>
      <c r="N582" s="54">
        <f t="shared" si="174"/>
        <v>2</v>
      </c>
      <c r="O582" s="54">
        <f t="shared" ref="O582:O645" si="180">CEILING(L582,0.5)</f>
        <v>1.5</v>
      </c>
      <c r="P582" s="55" t="str">
        <f t="shared" ref="P582:P645" si="181">AY582</f>
        <v>516284382692</v>
      </c>
      <c r="Q582" s="70">
        <f t="shared" ref="Q582:Q645" si="182">6510+(O582-0.5)/0.5*1010</f>
        <v>8530</v>
      </c>
      <c r="R582" s="58">
        <v>0</v>
      </c>
      <c r="S582" s="57">
        <f t="shared" si="176"/>
        <v>0</v>
      </c>
      <c r="T582" s="58">
        <v>0</v>
      </c>
      <c r="U582" s="58">
        <f>(IF(VLOOKUP(VLOOKUP(AN582,MAPPING!$B$16:$D$21,2,1),MAPPING!$C$16:$E$21,2,0)=7000,0,VLOOKUP(VLOOKUP(AN582,MAPPING!$B$16:$D$21,2,1),MAPPING!$C$16:$E$21,2,0)))</f>
        <v>0</v>
      </c>
      <c r="V582" s="58">
        <f>(K582*VLOOKUP(N582/K582,MAPPING!$B$23:$D$30,3,10))</f>
        <v>0</v>
      </c>
      <c r="W582" s="58">
        <f t="shared" ref="W582:W645" si="183">IF(_xlfn.CEILING.MATH(N582-30,1)&lt;0,0,_xlfn.CEILING.MATH(N582-30,1))*400</f>
        <v>0</v>
      </c>
      <c r="X582" s="58">
        <f t="shared" ref="X582:X645" si="184">SUM(P582:V582)</f>
        <v>8530</v>
      </c>
      <c r="Y582" s="116">
        <f>ROUND(SUM(Q582:W582)/INVOICE!$I$5,2)</f>
        <v>6.12</v>
      </c>
      <c r="AA582" s="38" t="s">
        <v>605</v>
      </c>
      <c r="AB582" s="38" t="s">
        <v>93</v>
      </c>
      <c r="AC582" s="38" t="s">
        <v>5119</v>
      </c>
      <c r="AD582" s="38" t="s">
        <v>5235</v>
      </c>
      <c r="AE582" s="38" t="s">
        <v>5236</v>
      </c>
      <c r="AF582" s="38" t="s">
        <v>5237</v>
      </c>
      <c r="AG582" s="38" t="s">
        <v>5238</v>
      </c>
      <c r="AH582" s="38" t="s">
        <v>61</v>
      </c>
      <c r="AI582" s="38">
        <v>1</v>
      </c>
      <c r="AJ582" s="38">
        <v>1.4</v>
      </c>
      <c r="AK582" s="38">
        <v>2</v>
      </c>
      <c r="AL582" s="38">
        <v>2</v>
      </c>
      <c r="AM582" s="38" t="s">
        <v>204</v>
      </c>
      <c r="AN582" s="38">
        <v>137.02000000000001</v>
      </c>
      <c r="AO582" s="38" t="s">
        <v>62</v>
      </c>
      <c r="AP582" s="38" t="s">
        <v>62</v>
      </c>
      <c r="AQ582" s="38" t="s">
        <v>62</v>
      </c>
      <c r="AR582" s="38" t="s">
        <v>62</v>
      </c>
      <c r="AS582" s="38" t="s">
        <v>62</v>
      </c>
      <c r="AT582" s="38" t="s">
        <v>1973</v>
      </c>
      <c r="AU582" s="38" t="s">
        <v>2604</v>
      </c>
      <c r="AV582" s="38" t="s">
        <v>2052</v>
      </c>
      <c r="AW582" s="38" t="s">
        <v>61</v>
      </c>
      <c r="AX582" s="38" t="s">
        <v>63</v>
      </c>
      <c r="AY582" s="39" t="s">
        <v>5239</v>
      </c>
      <c r="AZ582" s="38" t="s">
        <v>5240</v>
      </c>
      <c r="BA582" s="39" t="s">
        <v>5240</v>
      </c>
      <c r="BB582" s="38" t="s">
        <v>2434</v>
      </c>
      <c r="BC582" s="38" t="s">
        <v>197</v>
      </c>
      <c r="BD582" s="38" t="s">
        <v>94</v>
      </c>
      <c r="BE582" s="38" t="s">
        <v>1978</v>
      </c>
      <c r="BF582" s="38" t="s">
        <v>64</v>
      </c>
      <c r="BG582" s="38" t="s">
        <v>61</v>
      </c>
      <c r="BH582" s="38" t="s">
        <v>648</v>
      </c>
    </row>
    <row r="583" spans="2:60" x14ac:dyDescent="0.3">
      <c r="B583" s="55">
        <f t="shared" si="177"/>
        <v>579</v>
      </c>
      <c r="C583" s="55" t="str">
        <f t="shared" si="178"/>
        <v>NRT</v>
      </c>
      <c r="D583" s="55" t="str">
        <f t="shared" si="175"/>
        <v>2025-09-18</v>
      </c>
      <c r="E583" s="55" t="str">
        <f t="shared" si="166"/>
        <v>82020038141</v>
      </c>
      <c r="F583" s="55" t="str">
        <f t="shared" si="167"/>
        <v>PJP029496249</v>
      </c>
      <c r="G583" s="53" t="str">
        <f t="shared" si="168"/>
        <v>김송희</v>
      </c>
      <c r="H583" s="53" t="str">
        <f t="shared" si="169"/>
        <v>목록(Manifest)</v>
      </c>
      <c r="I583" s="62">
        <f t="shared" si="170"/>
        <v>145.51</v>
      </c>
      <c r="J583" s="53" t="str">
        <f t="shared" si="179"/>
        <v>BRCH USA_JAVIS</v>
      </c>
      <c r="K583" s="55">
        <f t="shared" si="171"/>
        <v>1</v>
      </c>
      <c r="L583" s="54">
        <f t="shared" si="172"/>
        <v>1.1000000000000001</v>
      </c>
      <c r="M583" s="54">
        <f t="shared" si="173"/>
        <v>1.4</v>
      </c>
      <c r="N583" s="54">
        <f t="shared" si="174"/>
        <v>1.4</v>
      </c>
      <c r="O583" s="54">
        <f t="shared" si="180"/>
        <v>1.5</v>
      </c>
      <c r="P583" s="55" t="str">
        <f t="shared" si="181"/>
        <v>516284380953</v>
      </c>
      <c r="Q583" s="70">
        <f t="shared" si="182"/>
        <v>8530</v>
      </c>
      <c r="R583" s="58">
        <v>0</v>
      </c>
      <c r="S583" s="57">
        <f t="shared" si="176"/>
        <v>0</v>
      </c>
      <c r="T583" s="58">
        <v>0</v>
      </c>
      <c r="U583" s="58">
        <f>(IF(VLOOKUP(VLOOKUP(AN583,MAPPING!$B$16:$D$21,2,1),MAPPING!$C$16:$E$21,2,0)=7000,0,VLOOKUP(VLOOKUP(AN583,MAPPING!$B$16:$D$21,2,1),MAPPING!$C$16:$E$21,2,0)))</f>
        <v>0</v>
      </c>
      <c r="V583" s="58">
        <f>(K583*VLOOKUP(N583/K583,MAPPING!$B$23:$D$30,3,10))</f>
        <v>0</v>
      </c>
      <c r="W583" s="58">
        <f t="shared" si="183"/>
        <v>0</v>
      </c>
      <c r="X583" s="58">
        <f t="shared" si="184"/>
        <v>8530</v>
      </c>
      <c r="Y583" s="116">
        <f>ROUND(SUM(Q583:W583)/INVOICE!$I$5,2)</f>
        <v>6.12</v>
      </c>
      <c r="AA583" s="38" t="s">
        <v>605</v>
      </c>
      <c r="AB583" s="38" t="s">
        <v>93</v>
      </c>
      <c r="AC583" s="38" t="s">
        <v>5119</v>
      </c>
      <c r="AD583" s="38" t="s">
        <v>5241</v>
      </c>
      <c r="AE583" s="38" t="s">
        <v>5242</v>
      </c>
      <c r="AF583" s="38" t="s">
        <v>5243</v>
      </c>
      <c r="AG583" s="38" t="s">
        <v>5244</v>
      </c>
      <c r="AH583" s="38" t="s">
        <v>61</v>
      </c>
      <c r="AI583" s="38">
        <v>1</v>
      </c>
      <c r="AJ583" s="38">
        <v>1.1000000000000001</v>
      </c>
      <c r="AK583" s="38">
        <v>1.4</v>
      </c>
      <c r="AL583" s="38">
        <v>1.4</v>
      </c>
      <c r="AM583" s="38" t="s">
        <v>204</v>
      </c>
      <c r="AN583" s="38">
        <v>145.51</v>
      </c>
      <c r="AO583" s="38" t="s">
        <v>62</v>
      </c>
      <c r="AP583" s="38" t="s">
        <v>62</v>
      </c>
      <c r="AQ583" s="38" t="s">
        <v>62</v>
      </c>
      <c r="AR583" s="38" t="s">
        <v>62</v>
      </c>
      <c r="AS583" s="38" t="s">
        <v>62</v>
      </c>
      <c r="AT583" s="38" t="s">
        <v>1973</v>
      </c>
      <c r="AU583" s="38" t="s">
        <v>2604</v>
      </c>
      <c r="AV583" s="38" t="s">
        <v>2002</v>
      </c>
      <c r="AW583" s="38" t="s">
        <v>61</v>
      </c>
      <c r="AX583" s="38" t="s">
        <v>63</v>
      </c>
      <c r="AY583" s="39" t="s">
        <v>5245</v>
      </c>
      <c r="AZ583" s="38" t="s">
        <v>5246</v>
      </c>
      <c r="BA583" s="39" t="s">
        <v>5246</v>
      </c>
      <c r="BB583" s="38" t="s">
        <v>2434</v>
      </c>
      <c r="BC583" s="38" t="s">
        <v>197</v>
      </c>
      <c r="BD583" s="38" t="s">
        <v>94</v>
      </c>
      <c r="BE583" s="38" t="s">
        <v>1978</v>
      </c>
      <c r="BF583" s="38" t="s">
        <v>64</v>
      </c>
      <c r="BG583" s="38" t="s">
        <v>61</v>
      </c>
      <c r="BH583" s="38" t="s">
        <v>648</v>
      </c>
    </row>
    <row r="584" spans="2:60" x14ac:dyDescent="0.3">
      <c r="B584" s="55">
        <f t="shared" si="177"/>
        <v>580</v>
      </c>
      <c r="C584" s="55" t="str">
        <f t="shared" si="178"/>
        <v>NRT</v>
      </c>
      <c r="D584" s="55" t="str">
        <f t="shared" si="175"/>
        <v>2025-09-18</v>
      </c>
      <c r="E584" s="55" t="str">
        <f t="shared" si="166"/>
        <v>82020038141</v>
      </c>
      <c r="F584" s="55" t="str">
        <f t="shared" si="167"/>
        <v>PJP029496196</v>
      </c>
      <c r="G584" s="53" t="str">
        <f t="shared" si="168"/>
        <v>이태현</v>
      </c>
      <c r="H584" s="53" t="str">
        <f t="shared" si="169"/>
        <v>목록(Manifest)</v>
      </c>
      <c r="I584" s="62">
        <f t="shared" si="170"/>
        <v>80.709999999999994</v>
      </c>
      <c r="J584" s="53" t="str">
        <f t="shared" si="179"/>
        <v>BRCH USA_JAVIS</v>
      </c>
      <c r="K584" s="55">
        <f t="shared" si="171"/>
        <v>1</v>
      </c>
      <c r="L584" s="54">
        <f t="shared" si="172"/>
        <v>0.85</v>
      </c>
      <c r="M584" s="54">
        <f t="shared" si="173"/>
        <v>1.2</v>
      </c>
      <c r="N584" s="54">
        <f t="shared" si="174"/>
        <v>1.2</v>
      </c>
      <c r="O584" s="54">
        <f t="shared" si="180"/>
        <v>1</v>
      </c>
      <c r="P584" s="55" t="str">
        <f t="shared" si="181"/>
        <v>516284380426</v>
      </c>
      <c r="Q584" s="70">
        <f t="shared" si="182"/>
        <v>7520</v>
      </c>
      <c r="R584" s="58">
        <v>0</v>
      </c>
      <c r="S584" s="57">
        <f t="shared" si="176"/>
        <v>0</v>
      </c>
      <c r="T584" s="58">
        <v>0</v>
      </c>
      <c r="U584" s="58">
        <f>(IF(VLOOKUP(VLOOKUP(AN584,MAPPING!$B$16:$D$21,2,1),MAPPING!$C$16:$E$21,2,0)=7000,0,VLOOKUP(VLOOKUP(AN584,MAPPING!$B$16:$D$21,2,1),MAPPING!$C$16:$E$21,2,0)))</f>
        <v>0</v>
      </c>
      <c r="V584" s="58">
        <f>(K584*VLOOKUP(N584/K584,MAPPING!$B$23:$D$30,3,10))</f>
        <v>0</v>
      </c>
      <c r="W584" s="58">
        <f t="shared" si="183"/>
        <v>0</v>
      </c>
      <c r="X584" s="58">
        <f t="shared" si="184"/>
        <v>7520</v>
      </c>
      <c r="Y584" s="116">
        <f>ROUND(SUM(Q584:W584)/INVOICE!$I$5,2)</f>
        <v>5.39</v>
      </c>
      <c r="AA584" s="38" t="s">
        <v>605</v>
      </c>
      <c r="AB584" s="38" t="s">
        <v>93</v>
      </c>
      <c r="AC584" s="38" t="s">
        <v>5119</v>
      </c>
      <c r="AD584" s="38" t="s">
        <v>5247</v>
      </c>
      <c r="AE584" s="38" t="s">
        <v>5248</v>
      </c>
      <c r="AF584" s="38" t="s">
        <v>5249</v>
      </c>
      <c r="AG584" s="38" t="s">
        <v>5250</v>
      </c>
      <c r="AH584" s="38" t="s">
        <v>61</v>
      </c>
      <c r="AI584" s="38">
        <v>1</v>
      </c>
      <c r="AJ584" s="38">
        <v>0.85</v>
      </c>
      <c r="AK584" s="38">
        <v>1.2</v>
      </c>
      <c r="AL584" s="38">
        <v>1.2</v>
      </c>
      <c r="AM584" s="38" t="s">
        <v>204</v>
      </c>
      <c r="AN584" s="38">
        <v>80.709999999999994</v>
      </c>
      <c r="AO584" s="38" t="s">
        <v>62</v>
      </c>
      <c r="AP584" s="38" t="s">
        <v>62</v>
      </c>
      <c r="AQ584" s="38" t="s">
        <v>62</v>
      </c>
      <c r="AR584" s="38" t="s">
        <v>62</v>
      </c>
      <c r="AS584" s="38" t="s">
        <v>62</v>
      </c>
      <c r="AT584" s="38" t="s">
        <v>1973</v>
      </c>
      <c r="AU584" s="38" t="s">
        <v>2604</v>
      </c>
      <c r="AV584" s="38" t="s">
        <v>3909</v>
      </c>
      <c r="AW584" s="38" t="s">
        <v>61</v>
      </c>
      <c r="AX584" s="38" t="s">
        <v>63</v>
      </c>
      <c r="AY584" s="39" t="s">
        <v>5251</v>
      </c>
      <c r="AZ584" s="38" t="s">
        <v>5252</v>
      </c>
      <c r="BA584" s="39" t="s">
        <v>5252</v>
      </c>
      <c r="BB584" s="38" t="s">
        <v>2434</v>
      </c>
      <c r="BC584" s="38" t="s">
        <v>197</v>
      </c>
      <c r="BD584" s="38" t="s">
        <v>94</v>
      </c>
      <c r="BE584" s="38" t="s">
        <v>1978</v>
      </c>
      <c r="BF584" s="38" t="s">
        <v>64</v>
      </c>
      <c r="BG584" s="38" t="s">
        <v>61</v>
      </c>
      <c r="BH584" s="38" t="s">
        <v>648</v>
      </c>
    </row>
    <row r="585" spans="2:60" x14ac:dyDescent="0.3">
      <c r="B585" s="55">
        <f t="shared" si="177"/>
        <v>581</v>
      </c>
      <c r="C585" s="55" t="str">
        <f t="shared" si="178"/>
        <v>NRT</v>
      </c>
      <c r="D585" s="55" t="str">
        <f t="shared" si="175"/>
        <v>2025-09-18</v>
      </c>
      <c r="E585" s="55" t="str">
        <f t="shared" si="166"/>
        <v>82020038141</v>
      </c>
      <c r="F585" s="55" t="str">
        <f t="shared" si="167"/>
        <v>PJP029496427</v>
      </c>
      <c r="G585" s="53" t="str">
        <f t="shared" si="168"/>
        <v>강재형</v>
      </c>
      <c r="H585" s="53" t="str">
        <f t="shared" si="169"/>
        <v>목록(Manifest)</v>
      </c>
      <c r="I585" s="62">
        <f t="shared" si="170"/>
        <v>117.92</v>
      </c>
      <c r="J585" s="53" t="str">
        <f t="shared" si="179"/>
        <v>BRCH USA_JAVIS</v>
      </c>
      <c r="K585" s="55">
        <f t="shared" si="171"/>
        <v>1</v>
      </c>
      <c r="L585" s="54">
        <f t="shared" si="172"/>
        <v>0.9</v>
      </c>
      <c r="M585" s="54">
        <f t="shared" si="173"/>
        <v>2.2999999999999998</v>
      </c>
      <c r="N585" s="54">
        <f t="shared" si="174"/>
        <v>2.2999999999999998</v>
      </c>
      <c r="O585" s="54">
        <f t="shared" si="180"/>
        <v>1</v>
      </c>
      <c r="P585" s="55" t="str">
        <f t="shared" si="181"/>
        <v>516284382736</v>
      </c>
      <c r="Q585" s="70">
        <f t="shared" si="182"/>
        <v>7520</v>
      </c>
      <c r="R585" s="58">
        <v>0</v>
      </c>
      <c r="S585" s="57">
        <f t="shared" si="176"/>
        <v>0</v>
      </c>
      <c r="T585" s="58">
        <v>0</v>
      </c>
      <c r="U585" s="58">
        <f>(IF(VLOOKUP(VLOOKUP(AN585,MAPPING!$B$16:$D$21,2,1),MAPPING!$C$16:$E$21,2,0)=7000,0,VLOOKUP(VLOOKUP(AN585,MAPPING!$B$16:$D$21,2,1),MAPPING!$C$16:$E$21,2,0)))</f>
        <v>0</v>
      </c>
      <c r="V585" s="58">
        <f>(K585*VLOOKUP(N585/K585,MAPPING!$B$23:$D$30,3,10))</f>
        <v>500</v>
      </c>
      <c r="W585" s="58">
        <f t="shared" si="183"/>
        <v>0</v>
      </c>
      <c r="X585" s="58">
        <f t="shared" si="184"/>
        <v>8020</v>
      </c>
      <c r="Y585" s="116">
        <f>ROUND(SUM(Q585:W585)/INVOICE!$I$5,2)</f>
        <v>5.75</v>
      </c>
      <c r="AA585" s="38" t="s">
        <v>605</v>
      </c>
      <c r="AB585" s="38" t="s">
        <v>93</v>
      </c>
      <c r="AC585" s="38" t="s">
        <v>5119</v>
      </c>
      <c r="AD585" s="38" t="s">
        <v>5253</v>
      </c>
      <c r="AE585" s="38" t="s">
        <v>5016</v>
      </c>
      <c r="AF585" s="38" t="s">
        <v>5017</v>
      </c>
      <c r="AG585" s="38" t="s">
        <v>5018</v>
      </c>
      <c r="AH585" s="38" t="s">
        <v>61</v>
      </c>
      <c r="AI585" s="38">
        <v>1</v>
      </c>
      <c r="AJ585" s="38">
        <v>0.9</v>
      </c>
      <c r="AK585" s="38">
        <v>2.2999999999999998</v>
      </c>
      <c r="AL585" s="38">
        <v>2.2999999999999998</v>
      </c>
      <c r="AM585" s="38" t="s">
        <v>204</v>
      </c>
      <c r="AN585" s="38">
        <v>117.92</v>
      </c>
      <c r="AO585" s="38" t="s">
        <v>62</v>
      </c>
      <c r="AP585" s="38" t="s">
        <v>62</v>
      </c>
      <c r="AQ585" s="38" t="s">
        <v>62</v>
      </c>
      <c r="AR585" s="38" t="s">
        <v>62</v>
      </c>
      <c r="AS585" s="38" t="s">
        <v>62</v>
      </c>
      <c r="AT585" s="38" t="s">
        <v>1973</v>
      </c>
      <c r="AU585" s="38" t="s">
        <v>2604</v>
      </c>
      <c r="AV585" s="38" t="s">
        <v>2002</v>
      </c>
      <c r="AW585" s="38" t="s">
        <v>61</v>
      </c>
      <c r="AX585" s="38" t="s">
        <v>63</v>
      </c>
      <c r="AY585" s="39" t="s">
        <v>5254</v>
      </c>
      <c r="AZ585" s="38" t="s">
        <v>5255</v>
      </c>
      <c r="BA585" s="39" t="s">
        <v>5255</v>
      </c>
      <c r="BB585" s="38" t="s">
        <v>2434</v>
      </c>
      <c r="BC585" s="38" t="s">
        <v>197</v>
      </c>
      <c r="BD585" s="38" t="s">
        <v>94</v>
      </c>
      <c r="BE585" s="38" t="s">
        <v>1978</v>
      </c>
      <c r="BF585" s="38" t="s">
        <v>64</v>
      </c>
      <c r="BG585" s="38" t="s">
        <v>61</v>
      </c>
      <c r="BH585" s="38" t="s">
        <v>648</v>
      </c>
    </row>
    <row r="586" spans="2:60" x14ac:dyDescent="0.3">
      <c r="B586" s="55">
        <f t="shared" si="177"/>
        <v>582</v>
      </c>
      <c r="C586" s="55" t="str">
        <f t="shared" si="178"/>
        <v>NRT</v>
      </c>
      <c r="D586" s="55" t="str">
        <f t="shared" si="175"/>
        <v>2025-09-18</v>
      </c>
      <c r="E586" s="55" t="str">
        <f t="shared" si="166"/>
        <v>82020038141</v>
      </c>
      <c r="F586" s="55" t="str">
        <f t="shared" si="167"/>
        <v>PJP029495982</v>
      </c>
      <c r="G586" s="53" t="str">
        <f t="shared" si="168"/>
        <v>이난초</v>
      </c>
      <c r="H586" s="53" t="str">
        <f t="shared" si="169"/>
        <v>목록(Manifest)</v>
      </c>
      <c r="I586" s="62">
        <f t="shared" si="170"/>
        <v>17.420000000000002</v>
      </c>
      <c r="J586" s="53" t="str">
        <f t="shared" si="179"/>
        <v>BRCH USA_JAVIS</v>
      </c>
      <c r="K586" s="55">
        <f t="shared" si="171"/>
        <v>1</v>
      </c>
      <c r="L586" s="54">
        <f t="shared" si="172"/>
        <v>0.15</v>
      </c>
      <c r="M586" s="54">
        <f t="shared" si="173"/>
        <v>0.6</v>
      </c>
      <c r="N586" s="54">
        <f t="shared" si="174"/>
        <v>0.6</v>
      </c>
      <c r="O586" s="54">
        <f t="shared" si="180"/>
        <v>0.5</v>
      </c>
      <c r="P586" s="55" t="str">
        <f t="shared" si="181"/>
        <v>516284378282</v>
      </c>
      <c r="Q586" s="70">
        <f t="shared" si="182"/>
        <v>6510</v>
      </c>
      <c r="R586" s="58">
        <v>0</v>
      </c>
      <c r="S586" s="57">
        <f t="shared" si="176"/>
        <v>0</v>
      </c>
      <c r="T586" s="58">
        <v>0</v>
      </c>
      <c r="U586" s="58">
        <f>(IF(VLOOKUP(VLOOKUP(AN586,MAPPING!$B$16:$D$21,2,1),MAPPING!$C$16:$E$21,2,0)=7000,0,VLOOKUP(VLOOKUP(AN586,MAPPING!$B$16:$D$21,2,1),MAPPING!$C$16:$E$21,2,0)))</f>
        <v>0</v>
      </c>
      <c r="V586" s="58">
        <f>(K586*VLOOKUP(N586/K586,MAPPING!$B$23:$D$30,3,10))</f>
        <v>0</v>
      </c>
      <c r="W586" s="58">
        <f t="shared" si="183"/>
        <v>0</v>
      </c>
      <c r="X586" s="58">
        <f t="shared" si="184"/>
        <v>6510</v>
      </c>
      <c r="Y586" s="116">
        <f>ROUND(SUM(Q586:W586)/INVOICE!$I$5,2)</f>
        <v>4.67</v>
      </c>
      <c r="AA586" s="38" t="s">
        <v>605</v>
      </c>
      <c r="AB586" s="38" t="s">
        <v>93</v>
      </c>
      <c r="AC586" s="38" t="s">
        <v>5119</v>
      </c>
      <c r="AD586" s="38" t="s">
        <v>5256</v>
      </c>
      <c r="AE586" s="38" t="s">
        <v>5257</v>
      </c>
      <c r="AF586" s="38" t="s">
        <v>5258</v>
      </c>
      <c r="AG586" s="38" t="s">
        <v>5259</v>
      </c>
      <c r="AH586" s="38" t="s">
        <v>61</v>
      </c>
      <c r="AI586" s="38">
        <v>1</v>
      </c>
      <c r="AJ586" s="38">
        <v>0.15</v>
      </c>
      <c r="AK586" s="38">
        <v>0.6</v>
      </c>
      <c r="AL586" s="38">
        <v>0.6</v>
      </c>
      <c r="AM586" s="38" t="s">
        <v>204</v>
      </c>
      <c r="AN586" s="38">
        <v>17.420000000000002</v>
      </c>
      <c r="AO586" s="38" t="s">
        <v>62</v>
      </c>
      <c r="AP586" s="38" t="s">
        <v>62</v>
      </c>
      <c r="AQ586" s="38" t="s">
        <v>62</v>
      </c>
      <c r="AR586" s="38" t="s">
        <v>62</v>
      </c>
      <c r="AS586" s="38" t="s">
        <v>62</v>
      </c>
      <c r="AT586" s="38" t="s">
        <v>1973</v>
      </c>
      <c r="AU586" s="38" t="s">
        <v>2604</v>
      </c>
      <c r="AV586" s="38" t="s">
        <v>5260</v>
      </c>
      <c r="AW586" s="38" t="s">
        <v>61</v>
      </c>
      <c r="AX586" s="38" t="s">
        <v>63</v>
      </c>
      <c r="AY586" s="39" t="s">
        <v>5261</v>
      </c>
      <c r="AZ586" s="38" t="s">
        <v>5262</v>
      </c>
      <c r="BA586" s="39" t="s">
        <v>5262</v>
      </c>
      <c r="BB586" s="38" t="s">
        <v>2434</v>
      </c>
      <c r="BC586" s="38" t="s">
        <v>197</v>
      </c>
      <c r="BD586" s="38" t="s">
        <v>94</v>
      </c>
      <c r="BE586" s="38" t="s">
        <v>1978</v>
      </c>
      <c r="BF586" s="38" t="s">
        <v>64</v>
      </c>
      <c r="BG586" s="38" t="s">
        <v>61</v>
      </c>
      <c r="BH586" s="38" t="s">
        <v>648</v>
      </c>
    </row>
    <row r="587" spans="2:60" x14ac:dyDescent="0.3">
      <c r="B587" s="55">
        <f t="shared" si="177"/>
        <v>583</v>
      </c>
      <c r="C587" s="55" t="str">
        <f t="shared" si="178"/>
        <v>NRT</v>
      </c>
      <c r="D587" s="55" t="str">
        <f t="shared" si="175"/>
        <v>2025-09-18</v>
      </c>
      <c r="E587" s="55" t="str">
        <f t="shared" si="166"/>
        <v>82020038141</v>
      </c>
      <c r="F587" s="55" t="str">
        <f t="shared" si="167"/>
        <v>PJP029496553</v>
      </c>
      <c r="G587" s="53" t="str">
        <f t="shared" si="168"/>
        <v>김나린</v>
      </c>
      <c r="H587" s="53" t="str">
        <f t="shared" si="169"/>
        <v>목록(Manifest)</v>
      </c>
      <c r="I587" s="62">
        <f t="shared" si="170"/>
        <v>61.91</v>
      </c>
      <c r="J587" s="53" t="str">
        <f t="shared" si="179"/>
        <v>BRCH USA_JAVIS</v>
      </c>
      <c r="K587" s="55">
        <f t="shared" si="171"/>
        <v>1</v>
      </c>
      <c r="L587" s="54">
        <f t="shared" si="172"/>
        <v>0.65</v>
      </c>
      <c r="M587" s="54">
        <f t="shared" si="173"/>
        <v>1.4</v>
      </c>
      <c r="N587" s="54">
        <f t="shared" si="174"/>
        <v>1.4</v>
      </c>
      <c r="O587" s="54">
        <f t="shared" si="180"/>
        <v>1</v>
      </c>
      <c r="P587" s="55" t="str">
        <f t="shared" si="181"/>
        <v>516284383996</v>
      </c>
      <c r="Q587" s="70">
        <f t="shared" si="182"/>
        <v>7520</v>
      </c>
      <c r="R587" s="58">
        <v>0</v>
      </c>
      <c r="S587" s="57">
        <f t="shared" si="176"/>
        <v>0</v>
      </c>
      <c r="T587" s="58">
        <v>0</v>
      </c>
      <c r="U587" s="58">
        <f>(IF(VLOOKUP(VLOOKUP(AN587,MAPPING!$B$16:$D$21,2,1),MAPPING!$C$16:$E$21,2,0)=7000,0,VLOOKUP(VLOOKUP(AN587,MAPPING!$B$16:$D$21,2,1),MAPPING!$C$16:$E$21,2,0)))</f>
        <v>0</v>
      </c>
      <c r="V587" s="58">
        <f>(K587*VLOOKUP(N587/K587,MAPPING!$B$23:$D$30,3,10))</f>
        <v>0</v>
      </c>
      <c r="W587" s="58">
        <f t="shared" si="183"/>
        <v>0</v>
      </c>
      <c r="X587" s="58">
        <f t="shared" si="184"/>
        <v>7520</v>
      </c>
      <c r="Y587" s="116">
        <f>ROUND(SUM(Q587:W587)/INVOICE!$I$5,2)</f>
        <v>5.39</v>
      </c>
      <c r="AA587" s="38" t="s">
        <v>605</v>
      </c>
      <c r="AB587" s="38" t="s">
        <v>93</v>
      </c>
      <c r="AC587" s="38" t="s">
        <v>5119</v>
      </c>
      <c r="AD587" s="38" t="s">
        <v>5263</v>
      </c>
      <c r="AE587" s="38" t="s">
        <v>5264</v>
      </c>
      <c r="AF587" s="38" t="s">
        <v>5265</v>
      </c>
      <c r="AG587" s="38" t="s">
        <v>5266</v>
      </c>
      <c r="AH587" s="38" t="s">
        <v>61</v>
      </c>
      <c r="AI587" s="38">
        <v>1</v>
      </c>
      <c r="AJ587" s="38">
        <v>0.65</v>
      </c>
      <c r="AK587" s="38">
        <v>1.4</v>
      </c>
      <c r="AL587" s="38">
        <v>1.4</v>
      </c>
      <c r="AM587" s="38" t="s">
        <v>204</v>
      </c>
      <c r="AN587" s="38">
        <v>61.91</v>
      </c>
      <c r="AO587" s="38" t="s">
        <v>62</v>
      </c>
      <c r="AP587" s="38" t="s">
        <v>62</v>
      </c>
      <c r="AQ587" s="38" t="s">
        <v>62</v>
      </c>
      <c r="AR587" s="38" t="s">
        <v>62</v>
      </c>
      <c r="AS587" s="38" t="s">
        <v>62</v>
      </c>
      <c r="AT587" s="38" t="s">
        <v>1973</v>
      </c>
      <c r="AU587" s="38" t="s">
        <v>2604</v>
      </c>
      <c r="AV587" s="38" t="s">
        <v>2457</v>
      </c>
      <c r="AW587" s="38" t="s">
        <v>61</v>
      </c>
      <c r="AX587" s="38" t="s">
        <v>63</v>
      </c>
      <c r="AY587" s="39" t="s">
        <v>5267</v>
      </c>
      <c r="AZ587" s="38" t="s">
        <v>5268</v>
      </c>
      <c r="BA587" s="39" t="s">
        <v>5268</v>
      </c>
      <c r="BB587" s="38" t="s">
        <v>2434</v>
      </c>
      <c r="BC587" s="38" t="s">
        <v>197</v>
      </c>
      <c r="BD587" s="38" t="s">
        <v>94</v>
      </c>
      <c r="BE587" s="38" t="s">
        <v>1978</v>
      </c>
      <c r="BF587" s="38" t="s">
        <v>64</v>
      </c>
      <c r="BG587" s="38" t="s">
        <v>61</v>
      </c>
      <c r="BH587" s="38" t="s">
        <v>648</v>
      </c>
    </row>
    <row r="588" spans="2:60" x14ac:dyDescent="0.3">
      <c r="B588" s="55">
        <f t="shared" si="177"/>
        <v>584</v>
      </c>
      <c r="C588" s="55" t="str">
        <f t="shared" si="178"/>
        <v>NRT</v>
      </c>
      <c r="D588" s="55" t="str">
        <f t="shared" si="175"/>
        <v>2025-09-18</v>
      </c>
      <c r="E588" s="55" t="str">
        <f t="shared" si="166"/>
        <v>82020038141</v>
      </c>
      <c r="F588" s="55" t="str">
        <f t="shared" si="167"/>
        <v>PJP029496452</v>
      </c>
      <c r="G588" s="53" t="str">
        <f t="shared" si="168"/>
        <v>채준숙</v>
      </c>
      <c r="H588" s="53" t="str">
        <f t="shared" si="169"/>
        <v>목록(Manifest)</v>
      </c>
      <c r="I588" s="62">
        <f t="shared" si="170"/>
        <v>18.64</v>
      </c>
      <c r="J588" s="53" t="str">
        <f t="shared" si="179"/>
        <v>BRCH USA_JAVIS</v>
      </c>
      <c r="K588" s="55">
        <f t="shared" si="171"/>
        <v>1</v>
      </c>
      <c r="L588" s="54">
        <f t="shared" si="172"/>
        <v>1.3</v>
      </c>
      <c r="M588" s="54">
        <f t="shared" si="173"/>
        <v>0.9</v>
      </c>
      <c r="N588" s="54">
        <f t="shared" si="174"/>
        <v>1.3</v>
      </c>
      <c r="O588" s="54">
        <f t="shared" si="180"/>
        <v>1.5</v>
      </c>
      <c r="P588" s="55" t="str">
        <f t="shared" si="181"/>
        <v>516284382983</v>
      </c>
      <c r="Q588" s="70">
        <f t="shared" si="182"/>
        <v>8530</v>
      </c>
      <c r="R588" s="58">
        <v>0</v>
      </c>
      <c r="S588" s="57">
        <f t="shared" si="176"/>
        <v>0</v>
      </c>
      <c r="T588" s="58">
        <v>0</v>
      </c>
      <c r="U588" s="58">
        <f>(IF(VLOOKUP(VLOOKUP(AN588,MAPPING!$B$16:$D$21,2,1),MAPPING!$C$16:$E$21,2,0)=7000,0,VLOOKUP(VLOOKUP(AN588,MAPPING!$B$16:$D$21,2,1),MAPPING!$C$16:$E$21,2,0)))</f>
        <v>0</v>
      </c>
      <c r="V588" s="58">
        <f>(K588*VLOOKUP(N588/K588,MAPPING!$B$23:$D$30,3,10))</f>
        <v>0</v>
      </c>
      <c r="W588" s="58">
        <f t="shared" si="183"/>
        <v>0</v>
      </c>
      <c r="X588" s="58">
        <f t="shared" si="184"/>
        <v>8530</v>
      </c>
      <c r="Y588" s="116">
        <f>ROUND(SUM(Q588:W588)/INVOICE!$I$5,2)</f>
        <v>6.12</v>
      </c>
      <c r="AA588" s="38" t="s">
        <v>605</v>
      </c>
      <c r="AB588" s="38" t="s">
        <v>93</v>
      </c>
      <c r="AC588" s="38" t="s">
        <v>5119</v>
      </c>
      <c r="AD588" s="38" t="s">
        <v>5269</v>
      </c>
      <c r="AE588" s="38" t="s">
        <v>5270</v>
      </c>
      <c r="AF588" s="38" t="s">
        <v>5271</v>
      </c>
      <c r="AG588" s="38" t="s">
        <v>5272</v>
      </c>
      <c r="AH588" s="38" t="s">
        <v>61</v>
      </c>
      <c r="AI588" s="38">
        <v>1</v>
      </c>
      <c r="AJ588" s="38">
        <v>1.3</v>
      </c>
      <c r="AK588" s="38">
        <v>0.9</v>
      </c>
      <c r="AL588" s="38">
        <v>1.3</v>
      </c>
      <c r="AM588" s="38" t="s">
        <v>204</v>
      </c>
      <c r="AN588" s="38">
        <v>18.64</v>
      </c>
      <c r="AO588" s="38" t="s">
        <v>62</v>
      </c>
      <c r="AP588" s="38" t="s">
        <v>62</v>
      </c>
      <c r="AQ588" s="38" t="s">
        <v>62</v>
      </c>
      <c r="AR588" s="38" t="s">
        <v>62</v>
      </c>
      <c r="AS588" s="38" t="s">
        <v>62</v>
      </c>
      <c r="AT588" s="38" t="s">
        <v>1973</v>
      </c>
      <c r="AU588" s="38" t="s">
        <v>2604</v>
      </c>
      <c r="AV588" s="38" t="s">
        <v>2052</v>
      </c>
      <c r="AW588" s="38" t="s">
        <v>61</v>
      </c>
      <c r="AX588" s="38" t="s">
        <v>63</v>
      </c>
      <c r="AY588" s="39" t="s">
        <v>5273</v>
      </c>
      <c r="AZ588" s="38" t="s">
        <v>5274</v>
      </c>
      <c r="BA588" s="39" t="s">
        <v>5274</v>
      </c>
      <c r="BB588" s="38" t="s">
        <v>2434</v>
      </c>
      <c r="BC588" s="38" t="s">
        <v>197</v>
      </c>
      <c r="BD588" s="38" t="s">
        <v>94</v>
      </c>
      <c r="BE588" s="38" t="s">
        <v>1978</v>
      </c>
      <c r="BF588" s="38" t="s">
        <v>64</v>
      </c>
      <c r="BG588" s="38" t="s">
        <v>61</v>
      </c>
      <c r="BH588" s="38" t="s">
        <v>648</v>
      </c>
    </row>
    <row r="589" spans="2:60" x14ac:dyDescent="0.3">
      <c r="B589" s="55">
        <f t="shared" si="177"/>
        <v>585</v>
      </c>
      <c r="C589" s="55" t="str">
        <f t="shared" si="178"/>
        <v>NRT</v>
      </c>
      <c r="D589" s="55" t="str">
        <f t="shared" si="175"/>
        <v>2025-09-18</v>
      </c>
      <c r="E589" s="55" t="str">
        <f t="shared" si="166"/>
        <v>82020038141</v>
      </c>
      <c r="F589" s="55" t="str">
        <f t="shared" si="167"/>
        <v>PJP029496545</v>
      </c>
      <c r="G589" s="53" t="str">
        <f t="shared" si="168"/>
        <v>정일선</v>
      </c>
      <c r="H589" s="53" t="str">
        <f t="shared" si="169"/>
        <v>목록(Manifest)</v>
      </c>
      <c r="I589" s="62">
        <f t="shared" si="170"/>
        <v>18.64</v>
      </c>
      <c r="J589" s="53" t="str">
        <f t="shared" si="179"/>
        <v>BRCH USA_JAVIS</v>
      </c>
      <c r="K589" s="55">
        <f t="shared" si="171"/>
        <v>1</v>
      </c>
      <c r="L589" s="54">
        <f t="shared" si="172"/>
        <v>1.3</v>
      </c>
      <c r="M589" s="54">
        <f t="shared" si="173"/>
        <v>0.9</v>
      </c>
      <c r="N589" s="54">
        <f t="shared" si="174"/>
        <v>1.3</v>
      </c>
      <c r="O589" s="54">
        <f t="shared" si="180"/>
        <v>1.5</v>
      </c>
      <c r="P589" s="55" t="str">
        <f t="shared" si="181"/>
        <v>516284383915</v>
      </c>
      <c r="Q589" s="70">
        <f t="shared" si="182"/>
        <v>8530</v>
      </c>
      <c r="R589" s="58">
        <v>0</v>
      </c>
      <c r="S589" s="57">
        <f t="shared" si="176"/>
        <v>0</v>
      </c>
      <c r="T589" s="58">
        <v>0</v>
      </c>
      <c r="U589" s="58">
        <f>(IF(VLOOKUP(VLOOKUP(AN589,MAPPING!$B$16:$D$21,2,1),MAPPING!$C$16:$E$21,2,0)=7000,0,VLOOKUP(VLOOKUP(AN589,MAPPING!$B$16:$D$21,2,1),MAPPING!$C$16:$E$21,2,0)))</f>
        <v>0</v>
      </c>
      <c r="V589" s="58">
        <f>(K589*VLOOKUP(N589/K589,MAPPING!$B$23:$D$30,3,10))</f>
        <v>0</v>
      </c>
      <c r="W589" s="58">
        <f t="shared" si="183"/>
        <v>0</v>
      </c>
      <c r="X589" s="58">
        <f t="shared" si="184"/>
        <v>8530</v>
      </c>
      <c r="Y589" s="116">
        <f>ROUND(SUM(Q589:W589)/INVOICE!$I$5,2)</f>
        <v>6.12</v>
      </c>
      <c r="AA589" s="38" t="s">
        <v>605</v>
      </c>
      <c r="AB589" s="38" t="s">
        <v>93</v>
      </c>
      <c r="AC589" s="38" t="s">
        <v>5119</v>
      </c>
      <c r="AD589" s="38" t="s">
        <v>5275</v>
      </c>
      <c r="AE589" s="38" t="s">
        <v>5276</v>
      </c>
      <c r="AF589" s="38" t="s">
        <v>5277</v>
      </c>
      <c r="AG589" s="38" t="s">
        <v>5278</v>
      </c>
      <c r="AH589" s="38" t="s">
        <v>61</v>
      </c>
      <c r="AI589" s="38">
        <v>1</v>
      </c>
      <c r="AJ589" s="38">
        <v>1.3</v>
      </c>
      <c r="AK589" s="38">
        <v>0.9</v>
      </c>
      <c r="AL589" s="38">
        <v>1.3</v>
      </c>
      <c r="AM589" s="38" t="s">
        <v>204</v>
      </c>
      <c r="AN589" s="38">
        <v>18.64</v>
      </c>
      <c r="AO589" s="38" t="s">
        <v>62</v>
      </c>
      <c r="AP589" s="38" t="s">
        <v>62</v>
      </c>
      <c r="AQ589" s="38" t="s">
        <v>62</v>
      </c>
      <c r="AR589" s="38" t="s">
        <v>62</v>
      </c>
      <c r="AS589" s="38" t="s">
        <v>62</v>
      </c>
      <c r="AT589" s="38" t="s">
        <v>1973</v>
      </c>
      <c r="AU589" s="38" t="s">
        <v>2604</v>
      </c>
      <c r="AV589" s="38" t="s">
        <v>2052</v>
      </c>
      <c r="AW589" s="38" t="s">
        <v>61</v>
      </c>
      <c r="AX589" s="38" t="s">
        <v>63</v>
      </c>
      <c r="AY589" s="39" t="s">
        <v>5279</v>
      </c>
      <c r="AZ589" s="38" t="s">
        <v>5280</v>
      </c>
      <c r="BA589" s="39" t="s">
        <v>5280</v>
      </c>
      <c r="BB589" s="38" t="s">
        <v>2434</v>
      </c>
      <c r="BC589" s="38" t="s">
        <v>197</v>
      </c>
      <c r="BD589" s="38" t="s">
        <v>94</v>
      </c>
      <c r="BE589" s="38" t="s">
        <v>1978</v>
      </c>
      <c r="BF589" s="38" t="s">
        <v>64</v>
      </c>
      <c r="BG589" s="38" t="s">
        <v>61</v>
      </c>
      <c r="BH589" s="38" t="s">
        <v>648</v>
      </c>
    </row>
    <row r="590" spans="2:60" x14ac:dyDescent="0.3">
      <c r="B590" s="55">
        <f t="shared" si="177"/>
        <v>586</v>
      </c>
      <c r="C590" s="55" t="str">
        <f t="shared" si="178"/>
        <v>NRT</v>
      </c>
      <c r="D590" s="55" t="str">
        <f t="shared" si="175"/>
        <v>2025-09-18</v>
      </c>
      <c r="E590" s="55" t="str">
        <f t="shared" si="166"/>
        <v>82020038141</v>
      </c>
      <c r="F590" s="55" t="str">
        <f t="shared" si="167"/>
        <v>PJP022700919</v>
      </c>
      <c r="G590" s="53" t="str">
        <f t="shared" si="168"/>
        <v>엔티아이</v>
      </c>
      <c r="H590" s="53" t="str">
        <f t="shared" si="169"/>
        <v>간이(Simple)</v>
      </c>
      <c r="I590" s="62">
        <f t="shared" si="170"/>
        <v>922</v>
      </c>
      <c r="J590" s="53" t="str">
        <f t="shared" si="179"/>
        <v>BRCH USA_JAVIS</v>
      </c>
      <c r="K590" s="55">
        <f t="shared" si="171"/>
        <v>5</v>
      </c>
      <c r="L590" s="54">
        <f t="shared" si="172"/>
        <v>11.1</v>
      </c>
      <c r="M590" s="54">
        <f t="shared" si="173"/>
        <v>0.2</v>
      </c>
      <c r="N590" s="54">
        <f t="shared" si="174"/>
        <v>11.5</v>
      </c>
      <c r="O590" s="54">
        <f t="shared" si="180"/>
        <v>11.5</v>
      </c>
      <c r="P590" s="55" t="str">
        <f t="shared" si="181"/>
        <v>516272838281 (5)</v>
      </c>
      <c r="Q590" s="70">
        <f t="shared" si="182"/>
        <v>28730</v>
      </c>
      <c r="R590" s="58">
        <v>0</v>
      </c>
      <c r="S590" s="57">
        <f t="shared" si="176"/>
        <v>10000</v>
      </c>
      <c r="T590" s="58">
        <v>0</v>
      </c>
      <c r="U590" s="58">
        <f>(IF(VLOOKUP(VLOOKUP(AN590,MAPPING!$B$16:$D$21,2,1),MAPPING!$C$16:$E$21,2,0)=7000,0,VLOOKUP(VLOOKUP(AN590,MAPPING!$B$16:$D$21,2,1),MAPPING!$C$16:$E$21,2,0)))</f>
        <v>0</v>
      </c>
      <c r="V590" s="58">
        <f>(K590*VLOOKUP(N590/K590,MAPPING!$B$23:$D$30,3,10))</f>
        <v>2500</v>
      </c>
      <c r="W590" s="58">
        <f t="shared" si="183"/>
        <v>0</v>
      </c>
      <c r="X590" s="58">
        <f t="shared" si="184"/>
        <v>41230</v>
      </c>
      <c r="Y590" s="116">
        <f>ROUND(SUM(Q590:W590)/INVOICE!$I$5,2)</f>
        <v>29.58</v>
      </c>
      <c r="AA590" s="38" t="s">
        <v>605</v>
      </c>
      <c r="AB590" s="38" t="s">
        <v>93</v>
      </c>
      <c r="AC590" s="38" t="s">
        <v>5119</v>
      </c>
      <c r="AD590" s="38" t="s">
        <v>5281</v>
      </c>
      <c r="AE590" s="38" t="s">
        <v>5282</v>
      </c>
      <c r="AF590" s="38" t="s">
        <v>5283</v>
      </c>
      <c r="AG590" s="38" t="s">
        <v>5284</v>
      </c>
      <c r="AH590" s="38" t="s">
        <v>156</v>
      </c>
      <c r="AI590" s="38">
        <v>5</v>
      </c>
      <c r="AJ590" s="38">
        <v>11.1</v>
      </c>
      <c r="AK590" s="38">
        <v>0.2</v>
      </c>
      <c r="AL590" s="38">
        <v>11.5</v>
      </c>
      <c r="AM590" s="38" t="s">
        <v>65</v>
      </c>
      <c r="AN590" s="38">
        <v>922</v>
      </c>
      <c r="AO590" s="38" t="s">
        <v>62</v>
      </c>
      <c r="AP590" s="38" t="s">
        <v>62</v>
      </c>
      <c r="AQ590" s="38" t="s">
        <v>62</v>
      </c>
      <c r="AR590" s="38" t="s">
        <v>62</v>
      </c>
      <c r="AS590" s="38" t="s">
        <v>62</v>
      </c>
      <c r="AT590" s="38" t="s">
        <v>1973</v>
      </c>
      <c r="AU590" s="38" t="s">
        <v>2604</v>
      </c>
      <c r="AV590" s="38" t="s">
        <v>410</v>
      </c>
      <c r="AW590" s="38" t="s">
        <v>61</v>
      </c>
      <c r="AX590" s="38" t="s">
        <v>63</v>
      </c>
      <c r="AY590" s="39" t="s">
        <v>5285</v>
      </c>
      <c r="AZ590" s="38" t="s">
        <v>5286</v>
      </c>
      <c r="BA590" s="39" t="s">
        <v>5286</v>
      </c>
      <c r="BB590" s="38" t="s">
        <v>2434</v>
      </c>
      <c r="BC590" s="38" t="s">
        <v>197</v>
      </c>
      <c r="BD590" s="38" t="s">
        <v>94</v>
      </c>
      <c r="BE590" s="38" t="s">
        <v>1978</v>
      </c>
      <c r="BF590" s="38" t="s">
        <v>64</v>
      </c>
      <c r="BG590" s="38" t="s">
        <v>61</v>
      </c>
      <c r="BH590" s="38" t="s">
        <v>648</v>
      </c>
    </row>
    <row r="591" spans="2:60" x14ac:dyDescent="0.3">
      <c r="B591" s="55">
        <f t="shared" si="177"/>
        <v>587</v>
      </c>
      <c r="C591" s="55" t="str">
        <f t="shared" si="178"/>
        <v>NRT</v>
      </c>
      <c r="D591" s="55" t="str">
        <f t="shared" si="175"/>
        <v>2025-09-18</v>
      </c>
      <c r="E591" s="55" t="str">
        <f t="shared" si="166"/>
        <v>82020038141</v>
      </c>
      <c r="F591" s="55" t="str">
        <f t="shared" si="167"/>
        <v>PJP029496165</v>
      </c>
      <c r="G591" s="53" t="str">
        <f t="shared" si="168"/>
        <v>아띠앤아토</v>
      </c>
      <c r="H591" s="53" t="str">
        <f t="shared" si="169"/>
        <v>간이(Simple)</v>
      </c>
      <c r="I591" s="62">
        <f t="shared" si="170"/>
        <v>162.13999999999999</v>
      </c>
      <c r="J591" s="53" t="str">
        <f t="shared" si="179"/>
        <v>BRCH USA_JAVIS</v>
      </c>
      <c r="K591" s="55">
        <f t="shared" si="171"/>
        <v>1</v>
      </c>
      <c r="L591" s="54">
        <f t="shared" si="172"/>
        <v>0.9</v>
      </c>
      <c r="M591" s="54">
        <f t="shared" si="173"/>
        <v>2.8</v>
      </c>
      <c r="N591" s="54">
        <f t="shared" si="174"/>
        <v>2.8</v>
      </c>
      <c r="O591" s="54">
        <f t="shared" si="180"/>
        <v>1</v>
      </c>
      <c r="P591" s="55" t="str">
        <f t="shared" si="181"/>
        <v>516284380113</v>
      </c>
      <c r="Q591" s="70">
        <f t="shared" si="182"/>
        <v>7520</v>
      </c>
      <c r="R591" s="58">
        <v>0</v>
      </c>
      <c r="S591" s="57">
        <f t="shared" si="176"/>
        <v>0</v>
      </c>
      <c r="T591" s="58">
        <v>0</v>
      </c>
      <c r="U591" s="58">
        <f>(IF(VLOOKUP(VLOOKUP(AN591,MAPPING!$B$16:$D$21,2,1),MAPPING!$C$16:$E$21,2,0)=7000,0,VLOOKUP(VLOOKUP(AN591,MAPPING!$B$16:$D$21,2,1),MAPPING!$C$16:$E$21,2,0)))</f>
        <v>0</v>
      </c>
      <c r="V591" s="58">
        <f>(K591*VLOOKUP(N591/K591,MAPPING!$B$23:$D$30,3,10))</f>
        <v>500</v>
      </c>
      <c r="W591" s="58">
        <f t="shared" si="183"/>
        <v>0</v>
      </c>
      <c r="X591" s="58">
        <f t="shared" si="184"/>
        <v>8020</v>
      </c>
      <c r="Y591" s="116">
        <f>ROUND(SUM(Q591:W591)/INVOICE!$I$5,2)</f>
        <v>5.75</v>
      </c>
      <c r="AA591" s="38" t="s">
        <v>605</v>
      </c>
      <c r="AB591" s="38" t="s">
        <v>93</v>
      </c>
      <c r="AC591" s="38" t="s">
        <v>5119</v>
      </c>
      <c r="AD591" s="38" t="s">
        <v>5287</v>
      </c>
      <c r="AE591" s="38" t="s">
        <v>5288</v>
      </c>
      <c r="AF591" s="38" t="s">
        <v>5289</v>
      </c>
      <c r="AG591" s="38" t="s">
        <v>5290</v>
      </c>
      <c r="AH591" s="38" t="s">
        <v>156</v>
      </c>
      <c r="AI591" s="38">
        <v>1</v>
      </c>
      <c r="AJ591" s="38">
        <v>0.9</v>
      </c>
      <c r="AK591" s="38">
        <v>2.8</v>
      </c>
      <c r="AL591" s="38">
        <v>2.8</v>
      </c>
      <c r="AM591" s="38" t="s">
        <v>65</v>
      </c>
      <c r="AN591" s="38">
        <v>162.13999999999999</v>
      </c>
      <c r="AO591" s="38" t="s">
        <v>62</v>
      </c>
      <c r="AP591" s="38" t="s">
        <v>62</v>
      </c>
      <c r="AQ591" s="38" t="s">
        <v>62</v>
      </c>
      <c r="AR591" s="38" t="s">
        <v>62</v>
      </c>
      <c r="AS591" s="38" t="s">
        <v>62</v>
      </c>
      <c r="AT591" s="38" t="s">
        <v>1973</v>
      </c>
      <c r="AU591" s="38" t="s">
        <v>2604</v>
      </c>
      <c r="AV591" s="38" t="s">
        <v>2052</v>
      </c>
      <c r="AW591" s="38" t="s">
        <v>61</v>
      </c>
      <c r="AX591" s="38" t="s">
        <v>63</v>
      </c>
      <c r="AY591" s="39" t="s">
        <v>5291</v>
      </c>
      <c r="AZ591" s="38" t="s">
        <v>5292</v>
      </c>
      <c r="BA591" s="39" t="s">
        <v>5292</v>
      </c>
      <c r="BB591" s="38" t="s">
        <v>2434</v>
      </c>
      <c r="BC591" s="38" t="s">
        <v>197</v>
      </c>
      <c r="BD591" s="38" t="s">
        <v>94</v>
      </c>
      <c r="BE591" s="38" t="s">
        <v>1978</v>
      </c>
      <c r="BF591" s="38" t="s">
        <v>64</v>
      </c>
      <c r="BG591" s="38" t="s">
        <v>61</v>
      </c>
      <c r="BH591" s="38" t="s">
        <v>648</v>
      </c>
    </row>
    <row r="592" spans="2:60" x14ac:dyDescent="0.3">
      <c r="B592" s="55">
        <f t="shared" si="177"/>
        <v>588</v>
      </c>
      <c r="C592" s="55" t="str">
        <f t="shared" si="178"/>
        <v>NRT</v>
      </c>
      <c r="D592" s="55" t="str">
        <f t="shared" si="175"/>
        <v>2025-09-18</v>
      </c>
      <c r="E592" s="55" t="str">
        <f t="shared" si="166"/>
        <v>82020038141</v>
      </c>
      <c r="F592" s="55" t="str">
        <f t="shared" si="167"/>
        <v>PJP029496344</v>
      </c>
      <c r="G592" s="53" t="str">
        <f t="shared" si="168"/>
        <v>박혜령</v>
      </c>
      <c r="H592" s="53" t="str">
        <f t="shared" si="169"/>
        <v>일반(목록배제,Normal-Manifest Exception)</v>
      </c>
      <c r="I592" s="62">
        <f t="shared" si="170"/>
        <v>144.04</v>
      </c>
      <c r="J592" s="53" t="str">
        <f t="shared" si="179"/>
        <v>BRCH USA_JAVIS</v>
      </c>
      <c r="K592" s="55">
        <f t="shared" si="171"/>
        <v>1</v>
      </c>
      <c r="L592" s="54">
        <f t="shared" si="172"/>
        <v>0.55000000000000004</v>
      </c>
      <c r="M592" s="54">
        <f t="shared" si="173"/>
        <v>0.6</v>
      </c>
      <c r="N592" s="54">
        <f t="shared" si="174"/>
        <v>0.6</v>
      </c>
      <c r="O592" s="54">
        <f t="shared" si="180"/>
        <v>1</v>
      </c>
      <c r="P592" s="55" t="str">
        <f t="shared" si="181"/>
        <v>516284381900</v>
      </c>
      <c r="Q592" s="70">
        <f t="shared" si="182"/>
        <v>7520</v>
      </c>
      <c r="R592" s="58">
        <v>0</v>
      </c>
      <c r="S592" s="57">
        <f t="shared" si="176"/>
        <v>0</v>
      </c>
      <c r="T592" s="58">
        <v>0</v>
      </c>
      <c r="U592" s="58">
        <f>(IF(VLOOKUP(VLOOKUP(AN592,MAPPING!$B$16:$D$21,2,1),MAPPING!$C$16:$E$21,2,0)=7000,0,VLOOKUP(VLOOKUP(AN592,MAPPING!$B$16:$D$21,2,1),MAPPING!$C$16:$E$21,2,0)))</f>
        <v>0</v>
      </c>
      <c r="V592" s="58">
        <f>(K592*VLOOKUP(N592/K592,MAPPING!$B$23:$D$30,3,10))</f>
        <v>0</v>
      </c>
      <c r="W592" s="58">
        <f t="shared" si="183"/>
        <v>0</v>
      </c>
      <c r="X592" s="58">
        <f t="shared" si="184"/>
        <v>7520</v>
      </c>
      <c r="Y592" s="116">
        <f>ROUND(SUM(Q592:W592)/INVOICE!$I$5,2)</f>
        <v>5.39</v>
      </c>
      <c r="AA592" s="38" t="s">
        <v>605</v>
      </c>
      <c r="AB592" s="38" t="s">
        <v>93</v>
      </c>
      <c r="AC592" s="38" t="s">
        <v>5119</v>
      </c>
      <c r="AD592" s="38" t="s">
        <v>5293</v>
      </c>
      <c r="AE592" s="38" t="s">
        <v>5294</v>
      </c>
      <c r="AF592" s="38" t="s">
        <v>5295</v>
      </c>
      <c r="AG592" s="38" t="s">
        <v>5296</v>
      </c>
      <c r="AH592" s="38" t="s">
        <v>2464</v>
      </c>
      <c r="AI592" s="38">
        <v>1</v>
      </c>
      <c r="AJ592" s="38">
        <v>0.55000000000000004</v>
      </c>
      <c r="AK592" s="38">
        <v>0.6</v>
      </c>
      <c r="AL592" s="38">
        <v>0.6</v>
      </c>
      <c r="AM592" s="38" t="s">
        <v>66</v>
      </c>
      <c r="AN592" s="38">
        <v>144.04</v>
      </c>
      <c r="AO592" s="38" t="s">
        <v>62</v>
      </c>
      <c r="AP592" s="38" t="s">
        <v>62</v>
      </c>
      <c r="AQ592" s="38" t="s">
        <v>62</v>
      </c>
      <c r="AR592" s="38" t="s">
        <v>62</v>
      </c>
      <c r="AS592" s="38" t="s">
        <v>62</v>
      </c>
      <c r="AT592" s="38" t="s">
        <v>1973</v>
      </c>
      <c r="AU592" s="38" t="s">
        <v>2604</v>
      </c>
      <c r="AV592" s="38" t="s">
        <v>2052</v>
      </c>
      <c r="AW592" s="38" t="s">
        <v>61</v>
      </c>
      <c r="AX592" s="38" t="s">
        <v>63</v>
      </c>
      <c r="AY592" s="39" t="s">
        <v>5297</v>
      </c>
      <c r="AZ592" s="38" t="s">
        <v>5298</v>
      </c>
      <c r="BA592" s="39" t="s">
        <v>5298</v>
      </c>
      <c r="BB592" s="38" t="s">
        <v>2434</v>
      </c>
      <c r="BC592" s="38" t="s">
        <v>197</v>
      </c>
      <c r="BD592" s="38" t="s">
        <v>94</v>
      </c>
      <c r="BE592" s="38" t="s">
        <v>1978</v>
      </c>
      <c r="BF592" s="38" t="s">
        <v>64</v>
      </c>
      <c r="BG592" s="38" t="s">
        <v>61</v>
      </c>
      <c r="BH592" s="38" t="s">
        <v>648</v>
      </c>
    </row>
    <row r="593" spans="2:60" x14ac:dyDescent="0.3">
      <c r="B593" s="55">
        <f t="shared" si="177"/>
        <v>589</v>
      </c>
      <c r="C593" s="55" t="str">
        <f t="shared" si="178"/>
        <v>NRT</v>
      </c>
      <c r="D593" s="55" t="str">
        <f t="shared" si="175"/>
        <v>2025-09-18</v>
      </c>
      <c r="E593" s="55" t="str">
        <f t="shared" si="166"/>
        <v>82020038141</v>
      </c>
      <c r="F593" s="55" t="str">
        <f t="shared" si="167"/>
        <v>PJP029496376</v>
      </c>
      <c r="G593" s="53" t="str">
        <f t="shared" si="168"/>
        <v>이장연</v>
      </c>
      <c r="H593" s="53" t="str">
        <f t="shared" si="169"/>
        <v>목록(Manifest)</v>
      </c>
      <c r="I593" s="62">
        <f t="shared" si="170"/>
        <v>140.51</v>
      </c>
      <c r="J593" s="53" t="str">
        <f t="shared" si="179"/>
        <v>BRCH USA_JAVIS</v>
      </c>
      <c r="K593" s="55">
        <f t="shared" si="171"/>
        <v>1</v>
      </c>
      <c r="L593" s="54">
        <f t="shared" si="172"/>
        <v>1.4</v>
      </c>
      <c r="M593" s="54">
        <f t="shared" si="173"/>
        <v>4.3</v>
      </c>
      <c r="N593" s="54">
        <f t="shared" si="174"/>
        <v>4.3</v>
      </c>
      <c r="O593" s="54">
        <f t="shared" si="180"/>
        <v>1.5</v>
      </c>
      <c r="P593" s="55" t="str">
        <f t="shared" si="181"/>
        <v>516284382224</v>
      </c>
      <c r="Q593" s="70">
        <f t="shared" si="182"/>
        <v>8530</v>
      </c>
      <c r="R593" s="58">
        <v>0</v>
      </c>
      <c r="S593" s="57">
        <f t="shared" si="176"/>
        <v>0</v>
      </c>
      <c r="T593" s="58">
        <v>0</v>
      </c>
      <c r="U593" s="58">
        <f>(IF(VLOOKUP(VLOOKUP(AN593,MAPPING!$B$16:$D$21,2,1),MAPPING!$C$16:$E$21,2,0)=7000,0,VLOOKUP(VLOOKUP(AN593,MAPPING!$B$16:$D$21,2,1),MAPPING!$C$16:$E$21,2,0)))</f>
        <v>0</v>
      </c>
      <c r="V593" s="58">
        <f>(K593*VLOOKUP(N593/K593,MAPPING!$B$23:$D$30,3,10))</f>
        <v>500</v>
      </c>
      <c r="W593" s="58">
        <f t="shared" si="183"/>
        <v>0</v>
      </c>
      <c r="X593" s="58">
        <f t="shared" si="184"/>
        <v>9030</v>
      </c>
      <c r="Y593" s="116">
        <f>ROUND(SUM(Q593:W593)/INVOICE!$I$5,2)</f>
        <v>6.48</v>
      </c>
      <c r="AA593" s="38" t="s">
        <v>605</v>
      </c>
      <c r="AB593" s="38" t="s">
        <v>93</v>
      </c>
      <c r="AC593" s="38" t="s">
        <v>5119</v>
      </c>
      <c r="AD593" s="38" t="s">
        <v>5299</v>
      </c>
      <c r="AE593" s="38" t="s">
        <v>3022</v>
      </c>
      <c r="AF593" s="38" t="s">
        <v>3023</v>
      </c>
      <c r="AG593" s="38" t="s">
        <v>3024</v>
      </c>
      <c r="AH593" s="38" t="s">
        <v>61</v>
      </c>
      <c r="AI593" s="38">
        <v>1</v>
      </c>
      <c r="AJ593" s="38">
        <v>1.4</v>
      </c>
      <c r="AK593" s="38">
        <v>4.3</v>
      </c>
      <c r="AL593" s="38">
        <v>4.3</v>
      </c>
      <c r="AM593" s="38" t="s">
        <v>204</v>
      </c>
      <c r="AN593" s="38">
        <v>140.51</v>
      </c>
      <c r="AO593" s="38" t="s">
        <v>62</v>
      </c>
      <c r="AP593" s="38" t="s">
        <v>62</v>
      </c>
      <c r="AQ593" s="38" t="s">
        <v>62</v>
      </c>
      <c r="AR593" s="38" t="s">
        <v>62</v>
      </c>
      <c r="AS593" s="38" t="s">
        <v>62</v>
      </c>
      <c r="AT593" s="38" t="s">
        <v>1973</v>
      </c>
      <c r="AU593" s="38" t="s">
        <v>2604</v>
      </c>
      <c r="AV593" s="38" t="s">
        <v>2052</v>
      </c>
      <c r="AW593" s="38" t="s">
        <v>61</v>
      </c>
      <c r="AX593" s="38" t="s">
        <v>63</v>
      </c>
      <c r="AY593" s="39" t="s">
        <v>5300</v>
      </c>
      <c r="AZ593" s="38" t="s">
        <v>5301</v>
      </c>
      <c r="BA593" s="39" t="s">
        <v>5301</v>
      </c>
      <c r="BB593" s="38" t="s">
        <v>2434</v>
      </c>
      <c r="BC593" s="38" t="s">
        <v>197</v>
      </c>
      <c r="BD593" s="38" t="s">
        <v>94</v>
      </c>
      <c r="BE593" s="38" t="s">
        <v>1978</v>
      </c>
      <c r="BF593" s="38" t="s">
        <v>64</v>
      </c>
      <c r="BG593" s="38" t="s">
        <v>61</v>
      </c>
      <c r="BH593" s="38" t="s">
        <v>648</v>
      </c>
    </row>
    <row r="594" spans="2:60" x14ac:dyDescent="0.3">
      <c r="B594" s="55">
        <f t="shared" si="177"/>
        <v>590</v>
      </c>
      <c r="C594" s="55" t="str">
        <f t="shared" si="178"/>
        <v>NRT</v>
      </c>
      <c r="D594" s="55" t="str">
        <f t="shared" si="175"/>
        <v>2025-09-18</v>
      </c>
      <c r="E594" s="55" t="str">
        <f t="shared" si="166"/>
        <v>82020038141</v>
      </c>
      <c r="F594" s="55" t="str">
        <f t="shared" si="167"/>
        <v>PJP029495892</v>
      </c>
      <c r="G594" s="53" t="str">
        <f t="shared" si="168"/>
        <v>황민지</v>
      </c>
      <c r="H594" s="53" t="str">
        <f t="shared" si="169"/>
        <v>목록(Manifest)</v>
      </c>
      <c r="I594" s="62">
        <f t="shared" si="170"/>
        <v>86.77</v>
      </c>
      <c r="J594" s="53" t="str">
        <f t="shared" si="179"/>
        <v>BRCH USA_JAVIS</v>
      </c>
      <c r="K594" s="55">
        <f t="shared" si="171"/>
        <v>1</v>
      </c>
      <c r="L594" s="54">
        <f t="shared" si="172"/>
        <v>1.95</v>
      </c>
      <c r="M594" s="54">
        <f t="shared" si="173"/>
        <v>3.3</v>
      </c>
      <c r="N594" s="54">
        <f t="shared" si="174"/>
        <v>3.3</v>
      </c>
      <c r="O594" s="54">
        <f t="shared" si="180"/>
        <v>2</v>
      </c>
      <c r="P594" s="55" t="str">
        <f t="shared" si="181"/>
        <v>516284377383</v>
      </c>
      <c r="Q594" s="70">
        <f t="shared" si="182"/>
        <v>9540</v>
      </c>
      <c r="R594" s="58">
        <v>0</v>
      </c>
      <c r="S594" s="57">
        <f t="shared" si="176"/>
        <v>0</v>
      </c>
      <c r="T594" s="58">
        <v>0</v>
      </c>
      <c r="U594" s="58">
        <f>(IF(VLOOKUP(VLOOKUP(AN594,MAPPING!$B$16:$D$21,2,1),MAPPING!$C$16:$E$21,2,0)=7000,0,VLOOKUP(VLOOKUP(AN594,MAPPING!$B$16:$D$21,2,1),MAPPING!$C$16:$E$21,2,0)))</f>
        <v>0</v>
      </c>
      <c r="V594" s="58">
        <f>(K594*VLOOKUP(N594/K594,MAPPING!$B$23:$D$30,3,10))</f>
        <v>500</v>
      </c>
      <c r="W594" s="58">
        <f t="shared" si="183"/>
        <v>0</v>
      </c>
      <c r="X594" s="58">
        <f t="shared" si="184"/>
        <v>10040</v>
      </c>
      <c r="Y594" s="116">
        <f>ROUND(SUM(Q594:W594)/INVOICE!$I$5,2)</f>
        <v>7.2</v>
      </c>
      <c r="AA594" s="38" t="s">
        <v>605</v>
      </c>
      <c r="AB594" s="38" t="s">
        <v>93</v>
      </c>
      <c r="AC594" s="38" t="s">
        <v>5119</v>
      </c>
      <c r="AD594" s="38" t="s">
        <v>5302</v>
      </c>
      <c r="AE594" s="38" t="s">
        <v>2808</v>
      </c>
      <c r="AF594" s="38" t="s">
        <v>2809</v>
      </c>
      <c r="AG594" s="38" t="s">
        <v>2810</v>
      </c>
      <c r="AH594" s="38" t="s">
        <v>61</v>
      </c>
      <c r="AI594" s="38">
        <v>1</v>
      </c>
      <c r="AJ594" s="38">
        <v>1.95</v>
      </c>
      <c r="AK594" s="38">
        <v>3.3</v>
      </c>
      <c r="AL594" s="38">
        <v>3.3</v>
      </c>
      <c r="AM594" s="38" t="s">
        <v>204</v>
      </c>
      <c r="AN594" s="38">
        <v>86.77</v>
      </c>
      <c r="AO594" s="38" t="s">
        <v>62</v>
      </c>
      <c r="AP594" s="38" t="s">
        <v>62</v>
      </c>
      <c r="AQ594" s="38" t="s">
        <v>62</v>
      </c>
      <c r="AR594" s="38" t="s">
        <v>62</v>
      </c>
      <c r="AS594" s="38" t="s">
        <v>62</v>
      </c>
      <c r="AT594" s="38" t="s">
        <v>1973</v>
      </c>
      <c r="AU594" s="38" t="s">
        <v>2604</v>
      </c>
      <c r="AV594" s="38" t="s">
        <v>2002</v>
      </c>
      <c r="AW594" s="38" t="s">
        <v>61</v>
      </c>
      <c r="AX594" s="38" t="s">
        <v>63</v>
      </c>
      <c r="AY594" s="39" t="s">
        <v>5303</v>
      </c>
      <c r="AZ594" s="38" t="s">
        <v>5304</v>
      </c>
      <c r="BA594" s="39" t="s">
        <v>5304</v>
      </c>
      <c r="BB594" s="38" t="s">
        <v>2434</v>
      </c>
      <c r="BC594" s="38" t="s">
        <v>197</v>
      </c>
      <c r="BD594" s="38" t="s">
        <v>94</v>
      </c>
      <c r="BE594" s="38" t="s">
        <v>1978</v>
      </c>
      <c r="BF594" s="38" t="s">
        <v>64</v>
      </c>
      <c r="BG594" s="38" t="s">
        <v>61</v>
      </c>
      <c r="BH594" s="38" t="s">
        <v>648</v>
      </c>
    </row>
    <row r="595" spans="2:60" x14ac:dyDescent="0.3">
      <c r="B595" s="55">
        <f t="shared" si="177"/>
        <v>591</v>
      </c>
      <c r="C595" s="55" t="str">
        <f t="shared" si="178"/>
        <v>NRT</v>
      </c>
      <c r="D595" s="55" t="str">
        <f t="shared" si="175"/>
        <v>2025-09-18</v>
      </c>
      <c r="E595" s="55" t="str">
        <f t="shared" si="166"/>
        <v>82020038141</v>
      </c>
      <c r="F595" s="55" t="str">
        <f t="shared" si="167"/>
        <v>PJP029496409</v>
      </c>
      <c r="G595" s="53" t="str">
        <f t="shared" si="168"/>
        <v>고동균</v>
      </c>
      <c r="H595" s="53" t="str">
        <f t="shared" si="169"/>
        <v>목록(Manifest)</v>
      </c>
      <c r="I595" s="62">
        <f t="shared" si="170"/>
        <v>65.680000000000007</v>
      </c>
      <c r="J595" s="53" t="str">
        <f t="shared" si="179"/>
        <v>BRCH USA_JAVIS</v>
      </c>
      <c r="K595" s="55">
        <f t="shared" si="171"/>
        <v>1</v>
      </c>
      <c r="L595" s="54">
        <f t="shared" si="172"/>
        <v>0.15</v>
      </c>
      <c r="M595" s="54">
        <f t="shared" si="173"/>
        <v>0.2</v>
      </c>
      <c r="N595" s="54">
        <f t="shared" si="174"/>
        <v>0.2</v>
      </c>
      <c r="O595" s="54">
        <f t="shared" si="180"/>
        <v>0.5</v>
      </c>
      <c r="P595" s="55" t="str">
        <f t="shared" si="181"/>
        <v>516284382552</v>
      </c>
      <c r="Q595" s="70">
        <f t="shared" si="182"/>
        <v>6510</v>
      </c>
      <c r="R595" s="58">
        <v>0</v>
      </c>
      <c r="S595" s="57">
        <f t="shared" si="176"/>
        <v>0</v>
      </c>
      <c r="T595" s="58">
        <v>0</v>
      </c>
      <c r="U595" s="58">
        <f>(IF(VLOOKUP(VLOOKUP(AN595,MAPPING!$B$16:$D$21,2,1),MAPPING!$C$16:$E$21,2,0)=7000,0,VLOOKUP(VLOOKUP(AN595,MAPPING!$B$16:$D$21,2,1),MAPPING!$C$16:$E$21,2,0)))</f>
        <v>0</v>
      </c>
      <c r="V595" s="58">
        <f>(K595*VLOOKUP(N595/K595,MAPPING!$B$23:$D$30,3,10))</f>
        <v>0</v>
      </c>
      <c r="W595" s="58">
        <f t="shared" si="183"/>
        <v>0</v>
      </c>
      <c r="X595" s="58">
        <f t="shared" si="184"/>
        <v>6510</v>
      </c>
      <c r="Y595" s="116">
        <f>ROUND(SUM(Q595:W595)/INVOICE!$I$5,2)</f>
        <v>4.67</v>
      </c>
      <c r="AA595" s="38" t="s">
        <v>605</v>
      </c>
      <c r="AB595" s="38" t="s">
        <v>93</v>
      </c>
      <c r="AC595" s="38" t="s">
        <v>5119</v>
      </c>
      <c r="AD595" s="38" t="s">
        <v>5305</v>
      </c>
      <c r="AE595" s="38" t="s">
        <v>5306</v>
      </c>
      <c r="AF595" s="38" t="s">
        <v>5307</v>
      </c>
      <c r="AG595" s="38" t="s">
        <v>5308</v>
      </c>
      <c r="AH595" s="38" t="s">
        <v>61</v>
      </c>
      <c r="AI595" s="38">
        <v>1</v>
      </c>
      <c r="AJ595" s="38">
        <v>0.15</v>
      </c>
      <c r="AK595" s="38">
        <v>0.2</v>
      </c>
      <c r="AL595" s="38">
        <v>0.2</v>
      </c>
      <c r="AM595" s="38" t="s">
        <v>204</v>
      </c>
      <c r="AN595" s="38">
        <v>65.680000000000007</v>
      </c>
      <c r="AO595" s="38" t="s">
        <v>62</v>
      </c>
      <c r="AP595" s="38" t="s">
        <v>62</v>
      </c>
      <c r="AQ595" s="38" t="s">
        <v>62</v>
      </c>
      <c r="AR595" s="38" t="s">
        <v>62</v>
      </c>
      <c r="AS595" s="38" t="s">
        <v>62</v>
      </c>
      <c r="AT595" s="38" t="s">
        <v>1973</v>
      </c>
      <c r="AU595" s="38" t="s">
        <v>2604</v>
      </c>
      <c r="AV595" s="38" t="s">
        <v>2052</v>
      </c>
      <c r="AW595" s="38" t="s">
        <v>61</v>
      </c>
      <c r="AX595" s="38" t="s">
        <v>63</v>
      </c>
      <c r="AY595" s="39" t="s">
        <v>5309</v>
      </c>
      <c r="AZ595" s="38" t="s">
        <v>5310</v>
      </c>
      <c r="BA595" s="39" t="s">
        <v>5310</v>
      </c>
      <c r="BB595" s="38" t="s">
        <v>2434</v>
      </c>
      <c r="BC595" s="38" t="s">
        <v>197</v>
      </c>
      <c r="BD595" s="38" t="s">
        <v>94</v>
      </c>
      <c r="BE595" s="38" t="s">
        <v>1978</v>
      </c>
      <c r="BF595" s="38" t="s">
        <v>64</v>
      </c>
      <c r="BG595" s="38" t="s">
        <v>61</v>
      </c>
      <c r="BH595" s="38" t="s">
        <v>648</v>
      </c>
    </row>
    <row r="596" spans="2:60" x14ac:dyDescent="0.3">
      <c r="B596" s="55">
        <f t="shared" si="177"/>
        <v>592</v>
      </c>
      <c r="C596" s="55" t="str">
        <f t="shared" si="178"/>
        <v>NRT</v>
      </c>
      <c r="D596" s="55" t="str">
        <f t="shared" si="175"/>
        <v>2025-09-18</v>
      </c>
      <c r="E596" s="55" t="str">
        <f t="shared" si="166"/>
        <v>82020038141</v>
      </c>
      <c r="F596" s="55" t="str">
        <f t="shared" si="167"/>
        <v>PJP029496341</v>
      </c>
      <c r="G596" s="53" t="str">
        <f t="shared" si="168"/>
        <v>양하영</v>
      </c>
      <c r="H596" s="53" t="str">
        <f t="shared" si="169"/>
        <v>목록(Manifest)</v>
      </c>
      <c r="I596" s="62">
        <f t="shared" si="170"/>
        <v>52.91</v>
      </c>
      <c r="J596" s="53" t="str">
        <f t="shared" si="179"/>
        <v>BRCH USA_JAVIS</v>
      </c>
      <c r="K596" s="55">
        <f t="shared" si="171"/>
        <v>1</v>
      </c>
      <c r="L596" s="54">
        <f t="shared" si="172"/>
        <v>0.15</v>
      </c>
      <c r="M596" s="54">
        <f t="shared" si="173"/>
        <v>0.3</v>
      </c>
      <c r="N596" s="54">
        <f t="shared" si="174"/>
        <v>0.3</v>
      </c>
      <c r="O596" s="54">
        <f t="shared" si="180"/>
        <v>0.5</v>
      </c>
      <c r="P596" s="55" t="str">
        <f t="shared" si="181"/>
        <v>516284381874</v>
      </c>
      <c r="Q596" s="70">
        <f t="shared" si="182"/>
        <v>6510</v>
      </c>
      <c r="R596" s="58">
        <v>0</v>
      </c>
      <c r="S596" s="57">
        <f t="shared" si="176"/>
        <v>0</v>
      </c>
      <c r="T596" s="58">
        <v>0</v>
      </c>
      <c r="U596" s="58">
        <f>(IF(VLOOKUP(VLOOKUP(AN596,MAPPING!$B$16:$D$21,2,1),MAPPING!$C$16:$E$21,2,0)=7000,0,VLOOKUP(VLOOKUP(AN596,MAPPING!$B$16:$D$21,2,1),MAPPING!$C$16:$E$21,2,0)))</f>
        <v>0</v>
      </c>
      <c r="V596" s="58">
        <f>(K596*VLOOKUP(N596/K596,MAPPING!$B$23:$D$30,3,10))</f>
        <v>0</v>
      </c>
      <c r="W596" s="58">
        <f t="shared" si="183"/>
        <v>0</v>
      </c>
      <c r="X596" s="58">
        <f t="shared" si="184"/>
        <v>6510</v>
      </c>
      <c r="Y596" s="116">
        <f>ROUND(SUM(Q596:W596)/INVOICE!$I$5,2)</f>
        <v>4.67</v>
      </c>
      <c r="AA596" s="38" t="s">
        <v>605</v>
      </c>
      <c r="AB596" s="38" t="s">
        <v>93</v>
      </c>
      <c r="AC596" s="38" t="s">
        <v>5119</v>
      </c>
      <c r="AD596" s="38" t="s">
        <v>5311</v>
      </c>
      <c r="AE596" s="38" t="s">
        <v>5312</v>
      </c>
      <c r="AF596" s="38" t="s">
        <v>5313</v>
      </c>
      <c r="AG596" s="38" t="s">
        <v>5314</v>
      </c>
      <c r="AH596" s="38" t="s">
        <v>61</v>
      </c>
      <c r="AI596" s="38">
        <v>1</v>
      </c>
      <c r="AJ596" s="38">
        <v>0.15</v>
      </c>
      <c r="AK596" s="38">
        <v>0.3</v>
      </c>
      <c r="AL596" s="38">
        <v>0.3</v>
      </c>
      <c r="AM596" s="38" t="s">
        <v>204</v>
      </c>
      <c r="AN596" s="38">
        <v>52.91</v>
      </c>
      <c r="AO596" s="38" t="s">
        <v>62</v>
      </c>
      <c r="AP596" s="38" t="s">
        <v>62</v>
      </c>
      <c r="AQ596" s="38" t="s">
        <v>62</v>
      </c>
      <c r="AR596" s="38" t="s">
        <v>62</v>
      </c>
      <c r="AS596" s="38" t="s">
        <v>62</v>
      </c>
      <c r="AT596" s="38" t="s">
        <v>1973</v>
      </c>
      <c r="AU596" s="38" t="s">
        <v>2604</v>
      </c>
      <c r="AV596" s="38" t="s">
        <v>2002</v>
      </c>
      <c r="AW596" s="38" t="s">
        <v>61</v>
      </c>
      <c r="AX596" s="38" t="s">
        <v>63</v>
      </c>
      <c r="AY596" s="39" t="s">
        <v>5315</v>
      </c>
      <c r="AZ596" s="38" t="s">
        <v>5316</v>
      </c>
      <c r="BA596" s="39" t="s">
        <v>5316</v>
      </c>
      <c r="BB596" s="38" t="s">
        <v>2434</v>
      </c>
      <c r="BC596" s="38" t="s">
        <v>197</v>
      </c>
      <c r="BD596" s="38" t="s">
        <v>94</v>
      </c>
      <c r="BE596" s="38" t="s">
        <v>1978</v>
      </c>
      <c r="BF596" s="38" t="s">
        <v>64</v>
      </c>
      <c r="BG596" s="38" t="s">
        <v>61</v>
      </c>
      <c r="BH596" s="38" t="s">
        <v>648</v>
      </c>
    </row>
    <row r="597" spans="2:60" x14ac:dyDescent="0.3">
      <c r="B597" s="55">
        <f t="shared" si="177"/>
        <v>593</v>
      </c>
      <c r="C597" s="55" t="str">
        <f t="shared" si="178"/>
        <v>NRT</v>
      </c>
      <c r="D597" s="55" t="str">
        <f t="shared" si="175"/>
        <v>2025-09-18</v>
      </c>
      <c r="E597" s="55" t="str">
        <f t="shared" ref="E597:E660" si="185">AC597</f>
        <v>82020038141</v>
      </c>
      <c r="F597" s="55" t="str">
        <f t="shared" ref="F597:F660" si="186">AD597</f>
        <v>PJP029495874</v>
      </c>
      <c r="G597" s="53" t="str">
        <f t="shared" ref="G597:G660" si="187">AE597</f>
        <v>심혜경</v>
      </c>
      <c r="H597" s="53" t="str">
        <f t="shared" ref="H597:H660" si="188">AM597</f>
        <v>목록(Manifest)</v>
      </c>
      <c r="I597" s="62">
        <f t="shared" ref="I597:I660" si="189">AN597</f>
        <v>0.4</v>
      </c>
      <c r="J597" s="53" t="str">
        <f t="shared" si="179"/>
        <v>BRCH USA_JAVIS</v>
      </c>
      <c r="K597" s="55">
        <f t="shared" ref="K597:K660" si="190">AI597</f>
        <v>1</v>
      </c>
      <c r="L597" s="54">
        <f t="shared" ref="L597:L660" si="191">AJ597</f>
        <v>0.1</v>
      </c>
      <c r="M597" s="54">
        <f t="shared" ref="M597:M660" si="192">AK597</f>
        <v>0.2</v>
      </c>
      <c r="N597" s="54">
        <f t="shared" ref="N597:N660" si="193">AL597</f>
        <v>0.2</v>
      </c>
      <c r="O597" s="54">
        <f t="shared" si="180"/>
        <v>0.5</v>
      </c>
      <c r="P597" s="55" t="str">
        <f t="shared" si="181"/>
        <v>516284377206</v>
      </c>
      <c r="Q597" s="70">
        <f t="shared" si="182"/>
        <v>6510</v>
      </c>
      <c r="R597" s="58">
        <v>0</v>
      </c>
      <c r="S597" s="57">
        <f t="shared" si="176"/>
        <v>0</v>
      </c>
      <c r="T597" s="58">
        <v>0</v>
      </c>
      <c r="U597" s="58">
        <f>(IF(VLOOKUP(VLOOKUP(AN597,MAPPING!$B$16:$D$21,2,1),MAPPING!$C$16:$E$21,2,0)=7000,0,VLOOKUP(VLOOKUP(AN597,MAPPING!$B$16:$D$21,2,1),MAPPING!$C$16:$E$21,2,0)))</f>
        <v>0</v>
      </c>
      <c r="V597" s="58">
        <f>(K597*VLOOKUP(N597/K597,MAPPING!$B$23:$D$30,3,10))</f>
        <v>0</v>
      </c>
      <c r="W597" s="58">
        <f t="shared" si="183"/>
        <v>0</v>
      </c>
      <c r="X597" s="58">
        <f t="shared" si="184"/>
        <v>6510</v>
      </c>
      <c r="Y597" s="116">
        <f>ROUND(SUM(Q597:W597)/INVOICE!$I$5,2)</f>
        <v>4.67</v>
      </c>
      <c r="AA597" s="38" t="s">
        <v>605</v>
      </c>
      <c r="AB597" s="38" t="s">
        <v>93</v>
      </c>
      <c r="AC597" s="38" t="s">
        <v>5119</v>
      </c>
      <c r="AD597" s="38" t="s">
        <v>5317</v>
      </c>
      <c r="AE597" s="38" t="s">
        <v>5318</v>
      </c>
      <c r="AF597" s="38" t="s">
        <v>5319</v>
      </c>
      <c r="AG597" s="38" t="s">
        <v>5320</v>
      </c>
      <c r="AH597" s="38" t="s">
        <v>61</v>
      </c>
      <c r="AI597" s="38">
        <v>1</v>
      </c>
      <c r="AJ597" s="38">
        <v>0.1</v>
      </c>
      <c r="AK597" s="38">
        <v>0.2</v>
      </c>
      <c r="AL597" s="38">
        <v>0.2</v>
      </c>
      <c r="AM597" s="38" t="s">
        <v>204</v>
      </c>
      <c r="AN597" s="38">
        <v>0.4</v>
      </c>
      <c r="AO597" s="38" t="s">
        <v>62</v>
      </c>
      <c r="AP597" s="38" t="s">
        <v>62</v>
      </c>
      <c r="AQ597" s="38" t="s">
        <v>62</v>
      </c>
      <c r="AR597" s="38" t="s">
        <v>62</v>
      </c>
      <c r="AS597" s="38" t="s">
        <v>62</v>
      </c>
      <c r="AT597" s="38" t="s">
        <v>1973</v>
      </c>
      <c r="AU597" s="38" t="s">
        <v>2604</v>
      </c>
      <c r="AV597" s="38" t="s">
        <v>4343</v>
      </c>
      <c r="AW597" s="38" t="s">
        <v>61</v>
      </c>
      <c r="AX597" s="38" t="s">
        <v>63</v>
      </c>
      <c r="AY597" s="39" t="s">
        <v>5321</v>
      </c>
      <c r="AZ597" s="38" t="s">
        <v>5322</v>
      </c>
      <c r="BA597" s="39" t="s">
        <v>5322</v>
      </c>
      <c r="BB597" s="38" t="s">
        <v>2434</v>
      </c>
      <c r="BC597" s="38" t="s">
        <v>197</v>
      </c>
      <c r="BD597" s="38" t="s">
        <v>94</v>
      </c>
      <c r="BE597" s="38" t="s">
        <v>1978</v>
      </c>
      <c r="BF597" s="38" t="s">
        <v>64</v>
      </c>
      <c r="BG597" s="38" t="s">
        <v>61</v>
      </c>
      <c r="BH597" s="38" t="s">
        <v>648</v>
      </c>
    </row>
    <row r="598" spans="2:60" x14ac:dyDescent="0.3">
      <c r="B598" s="55">
        <f t="shared" si="177"/>
        <v>594</v>
      </c>
      <c r="C598" s="55" t="str">
        <f t="shared" si="178"/>
        <v>NRT</v>
      </c>
      <c r="D598" s="55" t="str">
        <f t="shared" si="175"/>
        <v>2025-09-19</v>
      </c>
      <c r="E598" s="55" t="str">
        <f t="shared" si="185"/>
        <v>82020038152</v>
      </c>
      <c r="F598" s="55" t="str">
        <f t="shared" si="186"/>
        <v>PJP022700915</v>
      </c>
      <c r="G598" s="53" t="str">
        <f t="shared" si="187"/>
        <v>정재형</v>
      </c>
      <c r="H598" s="53" t="str">
        <f t="shared" si="188"/>
        <v>목록(Manifest)</v>
      </c>
      <c r="I598" s="62">
        <f t="shared" si="189"/>
        <v>141.44</v>
      </c>
      <c r="J598" s="53" t="str">
        <f t="shared" si="179"/>
        <v>KNEX (BRCH USA)</v>
      </c>
      <c r="K598" s="55">
        <f t="shared" si="190"/>
        <v>1</v>
      </c>
      <c r="L598" s="54">
        <f t="shared" si="191"/>
        <v>3.05</v>
      </c>
      <c r="M598" s="54">
        <f t="shared" si="192"/>
        <v>9</v>
      </c>
      <c r="N598" s="54">
        <f t="shared" si="193"/>
        <v>9</v>
      </c>
      <c r="O598" s="54">
        <f t="shared" si="180"/>
        <v>3.5</v>
      </c>
      <c r="P598" s="55" t="str">
        <f t="shared" si="181"/>
        <v>516272838211</v>
      </c>
      <c r="Q598" s="70">
        <f t="shared" si="182"/>
        <v>12570</v>
      </c>
      <c r="R598" s="58">
        <v>0</v>
      </c>
      <c r="S598" s="57">
        <f t="shared" si="176"/>
        <v>0</v>
      </c>
      <c r="T598" s="58">
        <v>0</v>
      </c>
      <c r="U598" s="58">
        <f>(IF(VLOOKUP(VLOOKUP(AN598,MAPPING!$B$16:$D$21,2,1),MAPPING!$C$16:$E$21,2,0)=7000,0,VLOOKUP(VLOOKUP(AN598,MAPPING!$B$16:$D$21,2,1),MAPPING!$C$16:$E$21,2,0)))</f>
        <v>0</v>
      </c>
      <c r="V598" s="58">
        <f>(K598*VLOOKUP(N598/K598,MAPPING!$B$23:$D$30,3,10))</f>
        <v>1000</v>
      </c>
      <c r="W598" s="58">
        <f t="shared" si="183"/>
        <v>0</v>
      </c>
      <c r="X598" s="58">
        <f t="shared" si="184"/>
        <v>13570</v>
      </c>
      <c r="Y598" s="116">
        <f>ROUND(SUM(Q598:W598)/INVOICE!$I$5,2)</f>
        <v>9.73</v>
      </c>
      <c r="AA598" s="38" t="s">
        <v>5323</v>
      </c>
      <c r="AB598" s="38" t="s">
        <v>93</v>
      </c>
      <c r="AC598" s="38" t="s">
        <v>5324</v>
      </c>
      <c r="AD598" s="38" t="s">
        <v>5325</v>
      </c>
      <c r="AE598" s="38" t="s">
        <v>5326</v>
      </c>
      <c r="AF598" s="38" t="s">
        <v>5327</v>
      </c>
      <c r="AG598" s="38" t="s">
        <v>5328</v>
      </c>
      <c r="AH598" s="38" t="s">
        <v>61</v>
      </c>
      <c r="AI598" s="38">
        <v>1</v>
      </c>
      <c r="AJ598" s="38">
        <v>3.05</v>
      </c>
      <c r="AK598" s="38">
        <v>9</v>
      </c>
      <c r="AL598" s="38">
        <v>9</v>
      </c>
      <c r="AM598" s="38" t="s">
        <v>204</v>
      </c>
      <c r="AN598" s="38">
        <v>141.44</v>
      </c>
      <c r="AO598" s="38" t="s">
        <v>62</v>
      </c>
      <c r="AP598" s="38" t="s">
        <v>62</v>
      </c>
      <c r="AQ598" s="38" t="s">
        <v>62</v>
      </c>
      <c r="AR598" s="38" t="s">
        <v>62</v>
      </c>
      <c r="AS598" s="38" t="s">
        <v>62</v>
      </c>
      <c r="AT598" s="38" t="s">
        <v>1946</v>
      </c>
      <c r="AU598" s="38" t="s">
        <v>2943</v>
      </c>
      <c r="AV598" s="38" t="s">
        <v>1966</v>
      </c>
      <c r="AW598" s="38" t="s">
        <v>61</v>
      </c>
      <c r="AX598" s="38" t="s">
        <v>63</v>
      </c>
      <c r="AY598" s="39" t="s">
        <v>5329</v>
      </c>
      <c r="AZ598" s="38" t="s">
        <v>5330</v>
      </c>
      <c r="BA598" s="39" t="s">
        <v>5330</v>
      </c>
      <c r="BB598" s="38" t="s">
        <v>196</v>
      </c>
      <c r="BC598" s="38" t="s">
        <v>197</v>
      </c>
      <c r="BD598" s="38" t="s">
        <v>94</v>
      </c>
      <c r="BE598" s="38" t="s">
        <v>407</v>
      </c>
      <c r="BF598" s="38" t="s">
        <v>64</v>
      </c>
      <c r="BG598" s="38" t="s">
        <v>61</v>
      </c>
      <c r="BH598" s="38" t="s">
        <v>648</v>
      </c>
    </row>
    <row r="599" spans="2:60" x14ac:dyDescent="0.3">
      <c r="B599" s="55">
        <f t="shared" si="177"/>
        <v>595</v>
      </c>
      <c r="C599" s="55" t="str">
        <f t="shared" si="178"/>
        <v>NRT</v>
      </c>
      <c r="D599" s="55" t="str">
        <f t="shared" si="175"/>
        <v>2025-09-19</v>
      </c>
      <c r="E599" s="55" t="str">
        <f t="shared" si="185"/>
        <v>82020038152</v>
      </c>
      <c r="F599" s="55" t="str">
        <f t="shared" si="186"/>
        <v>PJP022700904</v>
      </c>
      <c r="G599" s="53" t="str">
        <f t="shared" si="187"/>
        <v>송유나</v>
      </c>
      <c r="H599" s="53" t="str">
        <f t="shared" si="188"/>
        <v>목록(Manifest)</v>
      </c>
      <c r="I599" s="62">
        <f t="shared" si="189"/>
        <v>9.9499999999999993</v>
      </c>
      <c r="J599" s="53" t="str">
        <f t="shared" si="179"/>
        <v>KNEX (BRCH USA)</v>
      </c>
      <c r="K599" s="55">
        <f t="shared" si="190"/>
        <v>1</v>
      </c>
      <c r="L599" s="54">
        <f t="shared" si="191"/>
        <v>0.5</v>
      </c>
      <c r="M599" s="54">
        <f t="shared" si="192"/>
        <v>0.7</v>
      </c>
      <c r="N599" s="54">
        <f t="shared" si="193"/>
        <v>0.7</v>
      </c>
      <c r="O599" s="54">
        <f t="shared" si="180"/>
        <v>0.5</v>
      </c>
      <c r="P599" s="55" t="str">
        <f t="shared" si="181"/>
        <v>516272838115</v>
      </c>
      <c r="Q599" s="70">
        <f t="shared" si="182"/>
        <v>6510</v>
      </c>
      <c r="R599" s="58">
        <v>0</v>
      </c>
      <c r="S599" s="57">
        <f t="shared" si="176"/>
        <v>0</v>
      </c>
      <c r="T599" s="58">
        <v>0</v>
      </c>
      <c r="U599" s="58">
        <f>(IF(VLOOKUP(VLOOKUP(AN599,MAPPING!$B$16:$D$21,2,1),MAPPING!$C$16:$E$21,2,0)=7000,0,VLOOKUP(VLOOKUP(AN599,MAPPING!$B$16:$D$21,2,1),MAPPING!$C$16:$E$21,2,0)))</f>
        <v>0</v>
      </c>
      <c r="V599" s="58">
        <f>(K599*VLOOKUP(N599/K599,MAPPING!$B$23:$D$30,3,10))</f>
        <v>0</v>
      </c>
      <c r="W599" s="58">
        <f t="shared" si="183"/>
        <v>0</v>
      </c>
      <c r="X599" s="58">
        <f t="shared" si="184"/>
        <v>6510</v>
      </c>
      <c r="Y599" s="116">
        <f>ROUND(SUM(Q599:W599)/INVOICE!$I$5,2)</f>
        <v>4.67</v>
      </c>
      <c r="AA599" s="38" t="s">
        <v>5323</v>
      </c>
      <c r="AB599" s="38" t="s">
        <v>93</v>
      </c>
      <c r="AC599" s="38" t="s">
        <v>5324</v>
      </c>
      <c r="AD599" s="38" t="s">
        <v>5331</v>
      </c>
      <c r="AE599" s="38" t="s">
        <v>2198</v>
      </c>
      <c r="AF599" s="38" t="s">
        <v>2199</v>
      </c>
      <c r="AG599" s="38" t="s">
        <v>2200</v>
      </c>
      <c r="AH599" s="38" t="s">
        <v>61</v>
      </c>
      <c r="AI599" s="38">
        <v>1</v>
      </c>
      <c r="AJ599" s="38">
        <v>0.5</v>
      </c>
      <c r="AK599" s="38">
        <v>0.7</v>
      </c>
      <c r="AL599" s="38">
        <v>0.7</v>
      </c>
      <c r="AM599" s="38" t="s">
        <v>204</v>
      </c>
      <c r="AN599" s="38">
        <v>9.9499999999999993</v>
      </c>
      <c r="AO599" s="38" t="s">
        <v>62</v>
      </c>
      <c r="AP599" s="38" t="s">
        <v>62</v>
      </c>
      <c r="AQ599" s="38" t="s">
        <v>62</v>
      </c>
      <c r="AR599" s="38" t="s">
        <v>62</v>
      </c>
      <c r="AS599" s="38" t="s">
        <v>62</v>
      </c>
      <c r="AT599" s="38" t="s">
        <v>1946</v>
      </c>
      <c r="AU599" s="38" t="s">
        <v>2943</v>
      </c>
      <c r="AV599" s="38" t="s">
        <v>1966</v>
      </c>
      <c r="AW599" s="38" t="s">
        <v>61</v>
      </c>
      <c r="AX599" s="38" t="s">
        <v>63</v>
      </c>
      <c r="AY599" s="39" t="s">
        <v>5332</v>
      </c>
      <c r="AZ599" s="38" t="s">
        <v>5333</v>
      </c>
      <c r="BA599" s="39" t="s">
        <v>5333</v>
      </c>
      <c r="BB599" s="38" t="s">
        <v>196</v>
      </c>
      <c r="BC599" s="38" t="s">
        <v>197</v>
      </c>
      <c r="BD599" s="38" t="s">
        <v>94</v>
      </c>
      <c r="BE599" s="38" t="s">
        <v>407</v>
      </c>
      <c r="BF599" s="38" t="s">
        <v>64</v>
      </c>
      <c r="BG599" s="38" t="s">
        <v>61</v>
      </c>
      <c r="BH599" s="38" t="s">
        <v>648</v>
      </c>
    </row>
    <row r="600" spans="2:60" x14ac:dyDescent="0.3">
      <c r="B600" s="55">
        <f t="shared" si="177"/>
        <v>596</v>
      </c>
      <c r="C600" s="55" t="str">
        <f t="shared" si="178"/>
        <v>NRT</v>
      </c>
      <c r="D600" s="55" t="str">
        <f t="shared" si="175"/>
        <v>2025-09-19</v>
      </c>
      <c r="E600" s="55" t="str">
        <f t="shared" si="185"/>
        <v>82020038152</v>
      </c>
      <c r="F600" s="55" t="str">
        <f t="shared" si="186"/>
        <v>PJP022700901</v>
      </c>
      <c r="G600" s="53" t="str">
        <f t="shared" si="187"/>
        <v>김현우</v>
      </c>
      <c r="H600" s="53" t="str">
        <f t="shared" si="188"/>
        <v>목록(Manifest)</v>
      </c>
      <c r="I600" s="62">
        <f t="shared" si="189"/>
        <v>27.48</v>
      </c>
      <c r="J600" s="53" t="str">
        <f t="shared" si="179"/>
        <v>KNEX (BRCH USA)</v>
      </c>
      <c r="K600" s="55">
        <f t="shared" si="190"/>
        <v>1</v>
      </c>
      <c r="L600" s="54">
        <f t="shared" si="191"/>
        <v>0.2</v>
      </c>
      <c r="M600" s="54">
        <f t="shared" si="192"/>
        <v>0.3</v>
      </c>
      <c r="N600" s="54">
        <f t="shared" si="193"/>
        <v>0.3</v>
      </c>
      <c r="O600" s="54">
        <f t="shared" si="180"/>
        <v>0.5</v>
      </c>
      <c r="P600" s="55" t="str">
        <f t="shared" si="181"/>
        <v>516272838104</v>
      </c>
      <c r="Q600" s="70">
        <f t="shared" si="182"/>
        <v>6510</v>
      </c>
      <c r="R600" s="58">
        <v>0</v>
      </c>
      <c r="S600" s="57">
        <f t="shared" si="176"/>
        <v>0</v>
      </c>
      <c r="T600" s="58">
        <v>0</v>
      </c>
      <c r="U600" s="58">
        <f>(IF(VLOOKUP(VLOOKUP(AN600,MAPPING!$B$16:$D$21,2,1),MAPPING!$C$16:$E$21,2,0)=7000,0,VLOOKUP(VLOOKUP(AN600,MAPPING!$B$16:$D$21,2,1),MAPPING!$C$16:$E$21,2,0)))</f>
        <v>0</v>
      </c>
      <c r="V600" s="58">
        <f>(K600*VLOOKUP(N600/K600,MAPPING!$B$23:$D$30,3,10))</f>
        <v>0</v>
      </c>
      <c r="W600" s="58">
        <f t="shared" si="183"/>
        <v>0</v>
      </c>
      <c r="X600" s="58">
        <f t="shared" si="184"/>
        <v>6510</v>
      </c>
      <c r="Y600" s="116">
        <f>ROUND(SUM(Q600:W600)/INVOICE!$I$5,2)</f>
        <v>4.67</v>
      </c>
      <c r="AA600" s="38" t="s">
        <v>5323</v>
      </c>
      <c r="AB600" s="38" t="s">
        <v>93</v>
      </c>
      <c r="AC600" s="38" t="s">
        <v>5324</v>
      </c>
      <c r="AD600" s="38" t="s">
        <v>5334</v>
      </c>
      <c r="AE600" s="38" t="s">
        <v>225</v>
      </c>
      <c r="AF600" s="38" t="s">
        <v>5335</v>
      </c>
      <c r="AG600" s="38" t="s">
        <v>5336</v>
      </c>
      <c r="AH600" s="38" t="s">
        <v>61</v>
      </c>
      <c r="AI600" s="38">
        <v>1</v>
      </c>
      <c r="AJ600" s="38">
        <v>0.2</v>
      </c>
      <c r="AK600" s="38">
        <v>0.3</v>
      </c>
      <c r="AL600" s="38">
        <v>0.3</v>
      </c>
      <c r="AM600" s="38" t="s">
        <v>204</v>
      </c>
      <c r="AN600" s="38">
        <v>27.48</v>
      </c>
      <c r="AO600" s="38" t="s">
        <v>62</v>
      </c>
      <c r="AP600" s="38" t="s">
        <v>62</v>
      </c>
      <c r="AQ600" s="38" t="s">
        <v>62</v>
      </c>
      <c r="AR600" s="38" t="s">
        <v>62</v>
      </c>
      <c r="AS600" s="38" t="s">
        <v>62</v>
      </c>
      <c r="AT600" s="38" t="s">
        <v>1946</v>
      </c>
      <c r="AU600" s="38" t="s">
        <v>2943</v>
      </c>
      <c r="AV600" s="38" t="s">
        <v>1966</v>
      </c>
      <c r="AW600" s="38" t="s">
        <v>61</v>
      </c>
      <c r="AX600" s="38" t="s">
        <v>63</v>
      </c>
      <c r="AY600" s="39" t="s">
        <v>5337</v>
      </c>
      <c r="AZ600" s="38" t="s">
        <v>5338</v>
      </c>
      <c r="BA600" s="39" t="s">
        <v>5338</v>
      </c>
      <c r="BB600" s="38" t="s">
        <v>196</v>
      </c>
      <c r="BC600" s="38" t="s">
        <v>197</v>
      </c>
      <c r="BD600" s="38" t="s">
        <v>94</v>
      </c>
      <c r="BE600" s="38" t="s">
        <v>407</v>
      </c>
      <c r="BF600" s="38" t="s">
        <v>64</v>
      </c>
      <c r="BG600" s="38" t="s">
        <v>61</v>
      </c>
      <c r="BH600" s="38" t="s">
        <v>648</v>
      </c>
    </row>
    <row r="601" spans="2:60" x14ac:dyDescent="0.3">
      <c r="B601" s="55">
        <f t="shared" si="177"/>
        <v>597</v>
      </c>
      <c r="C601" s="55" t="str">
        <f t="shared" si="178"/>
        <v>NRT</v>
      </c>
      <c r="D601" s="55" t="str">
        <f t="shared" si="175"/>
        <v>2025-09-19</v>
      </c>
      <c r="E601" s="55" t="str">
        <f t="shared" si="185"/>
        <v>82020038152</v>
      </c>
      <c r="F601" s="55" t="str">
        <f t="shared" si="186"/>
        <v>PJP022700600</v>
      </c>
      <c r="G601" s="53" t="str">
        <f t="shared" si="187"/>
        <v>이상운</v>
      </c>
      <c r="H601" s="53" t="str">
        <f t="shared" si="188"/>
        <v>목록(Manifest)</v>
      </c>
      <c r="I601" s="62">
        <f t="shared" si="189"/>
        <v>115.58</v>
      </c>
      <c r="J601" s="53" t="str">
        <f t="shared" si="179"/>
        <v>KNEX (BRCH USA)</v>
      </c>
      <c r="K601" s="55">
        <f t="shared" si="190"/>
        <v>1</v>
      </c>
      <c r="L601" s="54">
        <f t="shared" si="191"/>
        <v>3.7</v>
      </c>
      <c r="M601" s="54">
        <f t="shared" si="192"/>
        <v>1.3</v>
      </c>
      <c r="N601" s="54">
        <f t="shared" si="193"/>
        <v>3.7</v>
      </c>
      <c r="O601" s="54">
        <f t="shared" si="180"/>
        <v>4</v>
      </c>
      <c r="P601" s="55" t="str">
        <f t="shared" si="181"/>
        <v>516272835293</v>
      </c>
      <c r="Q601" s="70">
        <f t="shared" si="182"/>
        <v>13580</v>
      </c>
      <c r="R601" s="58">
        <v>0</v>
      </c>
      <c r="S601" s="57">
        <f t="shared" si="176"/>
        <v>0</v>
      </c>
      <c r="T601" s="58">
        <v>0</v>
      </c>
      <c r="U601" s="58">
        <f>(IF(VLOOKUP(VLOOKUP(AN601,MAPPING!$B$16:$D$21,2,1),MAPPING!$C$16:$E$21,2,0)=7000,0,VLOOKUP(VLOOKUP(AN601,MAPPING!$B$16:$D$21,2,1),MAPPING!$C$16:$E$21,2,0)))</f>
        <v>0</v>
      </c>
      <c r="V601" s="58">
        <f>(K601*VLOOKUP(N601/K601,MAPPING!$B$23:$D$30,3,10))</f>
        <v>500</v>
      </c>
      <c r="W601" s="58">
        <f t="shared" si="183"/>
        <v>0</v>
      </c>
      <c r="X601" s="58">
        <f t="shared" si="184"/>
        <v>14080</v>
      </c>
      <c r="Y601" s="116">
        <f>ROUND(SUM(Q601:W601)/INVOICE!$I$5,2)</f>
        <v>10.1</v>
      </c>
      <c r="AA601" s="38" t="s">
        <v>5323</v>
      </c>
      <c r="AB601" s="38" t="s">
        <v>93</v>
      </c>
      <c r="AC601" s="38" t="s">
        <v>5324</v>
      </c>
      <c r="AD601" s="38" t="s">
        <v>5339</v>
      </c>
      <c r="AE601" s="38" t="s">
        <v>5340</v>
      </c>
      <c r="AF601" s="38" t="s">
        <v>5341</v>
      </c>
      <c r="AG601" s="38" t="s">
        <v>5342</v>
      </c>
      <c r="AH601" s="38" t="s">
        <v>61</v>
      </c>
      <c r="AI601" s="38">
        <v>1</v>
      </c>
      <c r="AJ601" s="38">
        <v>3.7</v>
      </c>
      <c r="AK601" s="38">
        <v>1.3</v>
      </c>
      <c r="AL601" s="38">
        <v>3.7</v>
      </c>
      <c r="AM601" s="38" t="s">
        <v>204</v>
      </c>
      <c r="AN601" s="38">
        <v>115.58</v>
      </c>
      <c r="AO601" s="38" t="s">
        <v>62</v>
      </c>
      <c r="AP601" s="38" t="s">
        <v>62</v>
      </c>
      <c r="AQ601" s="38" t="s">
        <v>62</v>
      </c>
      <c r="AR601" s="38" t="s">
        <v>62</v>
      </c>
      <c r="AS601" s="38" t="s">
        <v>62</v>
      </c>
      <c r="AT601" s="38" t="s">
        <v>1946</v>
      </c>
      <c r="AU601" s="38" t="s">
        <v>2943</v>
      </c>
      <c r="AV601" s="38" t="s">
        <v>1966</v>
      </c>
      <c r="AW601" s="38" t="s">
        <v>61</v>
      </c>
      <c r="AX601" s="38" t="s">
        <v>63</v>
      </c>
      <c r="AY601" s="39" t="s">
        <v>5343</v>
      </c>
      <c r="AZ601" s="38" t="s">
        <v>5344</v>
      </c>
      <c r="BA601" s="39" t="s">
        <v>5344</v>
      </c>
      <c r="BB601" s="38" t="s">
        <v>196</v>
      </c>
      <c r="BC601" s="38" t="s">
        <v>197</v>
      </c>
      <c r="BD601" s="38" t="s">
        <v>94</v>
      </c>
      <c r="BE601" s="38" t="s">
        <v>407</v>
      </c>
      <c r="BF601" s="38" t="s">
        <v>64</v>
      </c>
      <c r="BG601" s="38" t="s">
        <v>61</v>
      </c>
      <c r="BH601" s="38" t="s">
        <v>648</v>
      </c>
    </row>
    <row r="602" spans="2:60" x14ac:dyDescent="0.3">
      <c r="B602" s="55">
        <f t="shared" si="177"/>
        <v>598</v>
      </c>
      <c r="C602" s="55" t="str">
        <f t="shared" si="178"/>
        <v>NRT</v>
      </c>
      <c r="D602" s="55" t="str">
        <f t="shared" si="175"/>
        <v>2025-09-19</v>
      </c>
      <c r="E602" s="55" t="str">
        <f t="shared" si="185"/>
        <v>82020038152</v>
      </c>
      <c r="F602" s="55" t="str">
        <f t="shared" si="186"/>
        <v>PJP022700896</v>
      </c>
      <c r="G602" s="53" t="str">
        <f t="shared" si="187"/>
        <v>송유나</v>
      </c>
      <c r="H602" s="53" t="str">
        <f t="shared" si="188"/>
        <v>목록(Manifest)</v>
      </c>
      <c r="I602" s="62">
        <f t="shared" si="189"/>
        <v>11.06</v>
      </c>
      <c r="J602" s="53" t="str">
        <f t="shared" si="179"/>
        <v>KNEX (BRCH USA)</v>
      </c>
      <c r="K602" s="55">
        <f t="shared" si="190"/>
        <v>1</v>
      </c>
      <c r="L602" s="54">
        <f t="shared" si="191"/>
        <v>0.4</v>
      </c>
      <c r="M602" s="54">
        <f t="shared" si="192"/>
        <v>0.4</v>
      </c>
      <c r="N602" s="54">
        <f t="shared" si="193"/>
        <v>0.4</v>
      </c>
      <c r="O602" s="54">
        <f t="shared" si="180"/>
        <v>0.5</v>
      </c>
      <c r="P602" s="55" t="str">
        <f t="shared" si="181"/>
        <v>516272838071</v>
      </c>
      <c r="Q602" s="70">
        <f t="shared" si="182"/>
        <v>6510</v>
      </c>
      <c r="R602" s="58">
        <v>0</v>
      </c>
      <c r="S602" s="57">
        <f t="shared" si="176"/>
        <v>0</v>
      </c>
      <c r="T602" s="58">
        <v>0</v>
      </c>
      <c r="U602" s="58">
        <f>(IF(VLOOKUP(VLOOKUP(AN602,MAPPING!$B$16:$D$21,2,1),MAPPING!$C$16:$E$21,2,0)=7000,0,VLOOKUP(VLOOKUP(AN602,MAPPING!$B$16:$D$21,2,1),MAPPING!$C$16:$E$21,2,0)))</f>
        <v>0</v>
      </c>
      <c r="V602" s="58">
        <f>(K602*VLOOKUP(N602/K602,MAPPING!$B$23:$D$30,3,10))</f>
        <v>0</v>
      </c>
      <c r="W602" s="58">
        <f t="shared" si="183"/>
        <v>0</v>
      </c>
      <c r="X602" s="58">
        <f t="shared" si="184"/>
        <v>6510</v>
      </c>
      <c r="Y602" s="116">
        <f>ROUND(SUM(Q602:W602)/INVOICE!$I$5,2)</f>
        <v>4.67</v>
      </c>
      <c r="AA602" s="38" t="s">
        <v>5323</v>
      </c>
      <c r="AB602" s="38" t="s">
        <v>93</v>
      </c>
      <c r="AC602" s="38" t="s">
        <v>5324</v>
      </c>
      <c r="AD602" s="38" t="s">
        <v>5345</v>
      </c>
      <c r="AE602" s="38" t="s">
        <v>2198</v>
      </c>
      <c r="AF602" s="38" t="s">
        <v>2199</v>
      </c>
      <c r="AG602" s="38" t="s">
        <v>2200</v>
      </c>
      <c r="AH602" s="38" t="s">
        <v>61</v>
      </c>
      <c r="AI602" s="38">
        <v>1</v>
      </c>
      <c r="AJ602" s="38">
        <v>0.4</v>
      </c>
      <c r="AK602" s="38">
        <v>0.4</v>
      </c>
      <c r="AL602" s="38">
        <v>0.4</v>
      </c>
      <c r="AM602" s="38" t="s">
        <v>204</v>
      </c>
      <c r="AN602" s="38">
        <v>11.06</v>
      </c>
      <c r="AO602" s="38" t="s">
        <v>62</v>
      </c>
      <c r="AP602" s="38" t="s">
        <v>62</v>
      </c>
      <c r="AQ602" s="38" t="s">
        <v>62</v>
      </c>
      <c r="AR602" s="38" t="s">
        <v>62</v>
      </c>
      <c r="AS602" s="38" t="s">
        <v>62</v>
      </c>
      <c r="AT602" s="38" t="s">
        <v>1946</v>
      </c>
      <c r="AU602" s="38" t="s">
        <v>2943</v>
      </c>
      <c r="AV602" s="38" t="s">
        <v>1966</v>
      </c>
      <c r="AW602" s="38" t="s">
        <v>61</v>
      </c>
      <c r="AX602" s="38" t="s">
        <v>63</v>
      </c>
      <c r="AY602" s="39" t="s">
        <v>5346</v>
      </c>
      <c r="AZ602" s="38" t="s">
        <v>5347</v>
      </c>
      <c r="BA602" s="39" t="s">
        <v>5347</v>
      </c>
      <c r="BB602" s="38" t="s">
        <v>196</v>
      </c>
      <c r="BC602" s="38" t="s">
        <v>197</v>
      </c>
      <c r="BD602" s="38" t="s">
        <v>94</v>
      </c>
      <c r="BE602" s="38" t="s">
        <v>407</v>
      </c>
      <c r="BF602" s="38" t="s">
        <v>64</v>
      </c>
      <c r="BG602" s="38" t="s">
        <v>61</v>
      </c>
      <c r="BH602" s="38" t="s">
        <v>648</v>
      </c>
    </row>
    <row r="603" spans="2:60" x14ac:dyDescent="0.3">
      <c r="B603" s="55">
        <f t="shared" si="177"/>
        <v>599</v>
      </c>
      <c r="C603" s="55" t="str">
        <f t="shared" si="178"/>
        <v>NRT</v>
      </c>
      <c r="D603" s="55" t="str">
        <f t="shared" si="175"/>
        <v>2025-09-19</v>
      </c>
      <c r="E603" s="55" t="str">
        <f t="shared" si="185"/>
        <v>82020038152</v>
      </c>
      <c r="F603" s="55" t="str">
        <f t="shared" si="186"/>
        <v>PJP022700854</v>
      </c>
      <c r="G603" s="53" t="str">
        <f t="shared" si="187"/>
        <v>주연하</v>
      </c>
      <c r="H603" s="53" t="str">
        <f t="shared" si="188"/>
        <v>목록(Manifest)</v>
      </c>
      <c r="I603" s="62">
        <f t="shared" si="189"/>
        <v>27.72</v>
      </c>
      <c r="J603" s="53" t="str">
        <f t="shared" si="179"/>
        <v>KNEX (BRCH USA)</v>
      </c>
      <c r="K603" s="55">
        <f t="shared" si="190"/>
        <v>1</v>
      </c>
      <c r="L603" s="54">
        <f t="shared" si="191"/>
        <v>0.15</v>
      </c>
      <c r="M603" s="54">
        <f t="shared" si="192"/>
        <v>0.3</v>
      </c>
      <c r="N603" s="54">
        <f t="shared" si="193"/>
        <v>0.3</v>
      </c>
      <c r="O603" s="54">
        <f t="shared" si="180"/>
        <v>0.5</v>
      </c>
      <c r="P603" s="55" t="str">
        <f t="shared" si="181"/>
        <v>516272837706</v>
      </c>
      <c r="Q603" s="70">
        <f t="shared" si="182"/>
        <v>6510</v>
      </c>
      <c r="R603" s="58">
        <v>0</v>
      </c>
      <c r="S603" s="57">
        <f t="shared" si="176"/>
        <v>0</v>
      </c>
      <c r="T603" s="58">
        <v>0</v>
      </c>
      <c r="U603" s="58">
        <f>(IF(VLOOKUP(VLOOKUP(AN603,MAPPING!$B$16:$D$21,2,1),MAPPING!$C$16:$E$21,2,0)=7000,0,VLOOKUP(VLOOKUP(AN603,MAPPING!$B$16:$D$21,2,1),MAPPING!$C$16:$E$21,2,0)))</f>
        <v>0</v>
      </c>
      <c r="V603" s="58">
        <f>(K603*VLOOKUP(N603/K603,MAPPING!$B$23:$D$30,3,10))</f>
        <v>0</v>
      </c>
      <c r="W603" s="58">
        <f t="shared" si="183"/>
        <v>0</v>
      </c>
      <c r="X603" s="58">
        <f t="shared" si="184"/>
        <v>6510</v>
      </c>
      <c r="Y603" s="116">
        <f>ROUND(SUM(Q603:W603)/INVOICE!$I$5,2)</f>
        <v>4.67</v>
      </c>
      <c r="AA603" s="38" t="s">
        <v>5323</v>
      </c>
      <c r="AB603" s="38" t="s">
        <v>93</v>
      </c>
      <c r="AC603" s="38" t="s">
        <v>5324</v>
      </c>
      <c r="AD603" s="38" t="s">
        <v>5348</v>
      </c>
      <c r="AE603" s="38" t="s">
        <v>5349</v>
      </c>
      <c r="AF603" s="38" t="s">
        <v>5350</v>
      </c>
      <c r="AG603" s="38" t="s">
        <v>5351</v>
      </c>
      <c r="AH603" s="38" t="s">
        <v>5352</v>
      </c>
      <c r="AI603" s="38">
        <v>1</v>
      </c>
      <c r="AJ603" s="38">
        <v>0.15</v>
      </c>
      <c r="AK603" s="38">
        <v>0.3</v>
      </c>
      <c r="AL603" s="38">
        <v>0.3</v>
      </c>
      <c r="AM603" s="38" t="s">
        <v>204</v>
      </c>
      <c r="AN603" s="38">
        <v>27.72</v>
      </c>
      <c r="AO603" s="38" t="s">
        <v>62</v>
      </c>
      <c r="AP603" s="38" t="s">
        <v>62</v>
      </c>
      <c r="AQ603" s="38" t="s">
        <v>62</v>
      </c>
      <c r="AR603" s="38" t="s">
        <v>62</v>
      </c>
      <c r="AS603" s="38" t="s">
        <v>62</v>
      </c>
      <c r="AT603" s="38" t="s">
        <v>1946</v>
      </c>
      <c r="AU603" s="38" t="s">
        <v>2943</v>
      </c>
      <c r="AV603" s="38" t="s">
        <v>1947</v>
      </c>
      <c r="AW603" s="38" t="s">
        <v>61</v>
      </c>
      <c r="AX603" s="38" t="s">
        <v>63</v>
      </c>
      <c r="AY603" s="39" t="s">
        <v>5353</v>
      </c>
      <c r="AZ603" s="38" t="s">
        <v>5354</v>
      </c>
      <c r="BA603" s="39" t="s">
        <v>5354</v>
      </c>
      <c r="BB603" s="38" t="s">
        <v>196</v>
      </c>
      <c r="BC603" s="38" t="s">
        <v>197</v>
      </c>
      <c r="BD603" s="38" t="s">
        <v>94</v>
      </c>
      <c r="BE603" s="38" t="s">
        <v>407</v>
      </c>
      <c r="BF603" s="38" t="s">
        <v>64</v>
      </c>
      <c r="BG603" s="38" t="s">
        <v>61</v>
      </c>
      <c r="BH603" s="38" t="s">
        <v>648</v>
      </c>
    </row>
    <row r="604" spans="2:60" x14ac:dyDescent="0.3">
      <c r="B604" s="55">
        <f t="shared" si="177"/>
        <v>600</v>
      </c>
      <c r="C604" s="55" t="str">
        <f t="shared" si="178"/>
        <v>NRT</v>
      </c>
      <c r="D604" s="55" t="str">
        <f t="shared" si="175"/>
        <v>2025-09-19</v>
      </c>
      <c r="E604" s="55" t="str">
        <f t="shared" si="185"/>
        <v>82020038152</v>
      </c>
      <c r="F604" s="55" t="str">
        <f t="shared" si="186"/>
        <v>PJP022700898</v>
      </c>
      <c r="G604" s="53" t="str">
        <f t="shared" si="187"/>
        <v>이선주</v>
      </c>
      <c r="H604" s="53" t="str">
        <f t="shared" si="188"/>
        <v>일반(목록배제,Normal-Manifest Exception)</v>
      </c>
      <c r="I604" s="62">
        <f t="shared" si="189"/>
        <v>52.03</v>
      </c>
      <c r="J604" s="53" t="str">
        <f t="shared" si="179"/>
        <v>KNEX (BRCH USA)</v>
      </c>
      <c r="K604" s="55">
        <f t="shared" si="190"/>
        <v>1</v>
      </c>
      <c r="L604" s="54">
        <f t="shared" si="191"/>
        <v>2.9</v>
      </c>
      <c r="M604" s="54">
        <f t="shared" si="192"/>
        <v>6.9</v>
      </c>
      <c r="N604" s="54">
        <f t="shared" si="193"/>
        <v>7</v>
      </c>
      <c r="O604" s="54">
        <f t="shared" si="180"/>
        <v>3</v>
      </c>
      <c r="P604" s="55" t="str">
        <f t="shared" si="181"/>
        <v>516272838082</v>
      </c>
      <c r="Q604" s="70">
        <f t="shared" si="182"/>
        <v>11560</v>
      </c>
      <c r="R604" s="58">
        <v>0</v>
      </c>
      <c r="S604" s="57">
        <f t="shared" si="176"/>
        <v>0</v>
      </c>
      <c r="T604" s="58">
        <v>0</v>
      </c>
      <c r="U604" s="58">
        <f>(IF(VLOOKUP(VLOOKUP(AN604,MAPPING!$B$16:$D$21,2,1),MAPPING!$C$16:$E$21,2,0)=7000,0,VLOOKUP(VLOOKUP(AN604,MAPPING!$B$16:$D$21,2,1),MAPPING!$C$16:$E$21,2,0)))</f>
        <v>0</v>
      </c>
      <c r="V604" s="58">
        <f>(K604*VLOOKUP(N604/K604,MAPPING!$B$23:$D$30,3,10))</f>
        <v>1000</v>
      </c>
      <c r="W604" s="58">
        <f t="shared" si="183"/>
        <v>0</v>
      </c>
      <c r="X604" s="58">
        <f t="shared" si="184"/>
        <v>12560</v>
      </c>
      <c r="Y604" s="116">
        <f>ROUND(SUM(Q604:W604)/INVOICE!$I$5,2)</f>
        <v>9.01</v>
      </c>
      <c r="AA604" s="38" t="s">
        <v>5323</v>
      </c>
      <c r="AB604" s="38" t="s">
        <v>93</v>
      </c>
      <c r="AC604" s="38" t="s">
        <v>5324</v>
      </c>
      <c r="AD604" s="38" t="s">
        <v>5355</v>
      </c>
      <c r="AE604" s="38" t="s">
        <v>5356</v>
      </c>
      <c r="AF604" s="38" t="s">
        <v>5357</v>
      </c>
      <c r="AG604" s="38" t="s">
        <v>5358</v>
      </c>
      <c r="AH604" s="38" t="s">
        <v>61</v>
      </c>
      <c r="AI604" s="38">
        <v>1</v>
      </c>
      <c r="AJ604" s="38">
        <v>2.9</v>
      </c>
      <c r="AK604" s="38">
        <v>6.9</v>
      </c>
      <c r="AL604" s="38">
        <v>7</v>
      </c>
      <c r="AM604" s="38" t="s">
        <v>66</v>
      </c>
      <c r="AN604" s="38">
        <v>52.03</v>
      </c>
      <c r="AO604" s="38" t="s">
        <v>62</v>
      </c>
      <c r="AP604" s="38" t="s">
        <v>62</v>
      </c>
      <c r="AQ604" s="38" t="s">
        <v>62</v>
      </c>
      <c r="AR604" s="38" t="s">
        <v>62</v>
      </c>
      <c r="AS604" s="38" t="s">
        <v>62</v>
      </c>
      <c r="AT604" s="38" t="s">
        <v>1946</v>
      </c>
      <c r="AU604" s="38" t="s">
        <v>2943</v>
      </c>
      <c r="AV604" s="38" t="s">
        <v>1947</v>
      </c>
      <c r="AW604" s="38" t="s">
        <v>61</v>
      </c>
      <c r="AX604" s="38" t="s">
        <v>63</v>
      </c>
      <c r="AY604" s="39" t="s">
        <v>5359</v>
      </c>
      <c r="AZ604" s="38" t="s">
        <v>5360</v>
      </c>
      <c r="BA604" s="39" t="s">
        <v>5360</v>
      </c>
      <c r="BB604" s="38" t="s">
        <v>196</v>
      </c>
      <c r="BC604" s="38" t="s">
        <v>197</v>
      </c>
      <c r="BD604" s="38" t="s">
        <v>94</v>
      </c>
      <c r="BE604" s="38" t="s">
        <v>407</v>
      </c>
      <c r="BF604" s="38" t="s">
        <v>64</v>
      </c>
      <c r="BG604" s="38" t="s">
        <v>61</v>
      </c>
      <c r="BH604" s="38" t="s">
        <v>648</v>
      </c>
    </row>
    <row r="605" spans="2:60" x14ac:dyDescent="0.3">
      <c r="B605" s="55">
        <f t="shared" si="177"/>
        <v>601</v>
      </c>
      <c r="C605" s="55" t="str">
        <f t="shared" si="178"/>
        <v>NRT</v>
      </c>
      <c r="D605" s="55" t="str">
        <f t="shared" si="175"/>
        <v>2025-09-19</v>
      </c>
      <c r="E605" s="55" t="str">
        <f t="shared" si="185"/>
        <v>82020038152</v>
      </c>
      <c r="F605" s="55" t="str">
        <f t="shared" si="186"/>
        <v>PJP022700930</v>
      </c>
      <c r="G605" s="53" t="str">
        <f t="shared" si="187"/>
        <v>정희철</v>
      </c>
      <c r="H605" s="53" t="str">
        <f t="shared" si="188"/>
        <v>간이(Simple)</v>
      </c>
      <c r="I605" s="62">
        <f t="shared" si="189"/>
        <v>703.5</v>
      </c>
      <c r="J605" s="53" t="str">
        <f t="shared" si="179"/>
        <v>WUS CORPORATION (BRCH USA)</v>
      </c>
      <c r="K605" s="55">
        <f t="shared" si="190"/>
        <v>1</v>
      </c>
      <c r="L605" s="54">
        <f t="shared" si="191"/>
        <v>3.1</v>
      </c>
      <c r="M605" s="54">
        <f t="shared" si="192"/>
        <v>3.4</v>
      </c>
      <c r="N605" s="54">
        <f t="shared" si="193"/>
        <v>3.4</v>
      </c>
      <c r="O605" s="54">
        <f t="shared" si="180"/>
        <v>3.5</v>
      </c>
      <c r="P605" s="55" t="str">
        <f t="shared" si="181"/>
        <v>516272838572</v>
      </c>
      <c r="Q605" s="70">
        <f t="shared" si="182"/>
        <v>12570</v>
      </c>
      <c r="R605" s="58">
        <v>0</v>
      </c>
      <c r="S605" s="57">
        <f t="shared" si="176"/>
        <v>0</v>
      </c>
      <c r="T605" s="58">
        <v>0</v>
      </c>
      <c r="U605" s="58">
        <f>(IF(VLOOKUP(VLOOKUP(AN605,MAPPING!$B$16:$D$21,2,1),MAPPING!$C$16:$E$21,2,0)=7000,0,VLOOKUP(VLOOKUP(AN605,MAPPING!$B$16:$D$21,2,1),MAPPING!$C$16:$E$21,2,0)))</f>
        <v>0</v>
      </c>
      <c r="V605" s="58">
        <f>(K605*VLOOKUP(N605/K605,MAPPING!$B$23:$D$30,3,10))</f>
        <v>500</v>
      </c>
      <c r="W605" s="58">
        <f t="shared" si="183"/>
        <v>0</v>
      </c>
      <c r="X605" s="58">
        <f t="shared" si="184"/>
        <v>13070</v>
      </c>
      <c r="Y605" s="116">
        <f>ROUND(SUM(Q605:W605)/INVOICE!$I$5,2)</f>
        <v>9.3800000000000008</v>
      </c>
      <c r="AA605" s="38" t="s">
        <v>5323</v>
      </c>
      <c r="AB605" s="38" t="s">
        <v>93</v>
      </c>
      <c r="AC605" s="38" t="s">
        <v>5324</v>
      </c>
      <c r="AD605" s="38" t="s">
        <v>5361</v>
      </c>
      <c r="AE605" s="38" t="s">
        <v>5362</v>
      </c>
      <c r="AF605" s="38" t="s">
        <v>5363</v>
      </c>
      <c r="AG605" s="38" t="s">
        <v>5364</v>
      </c>
      <c r="AH605" s="38" t="s">
        <v>61</v>
      </c>
      <c r="AI605" s="38">
        <v>1</v>
      </c>
      <c r="AJ605" s="38">
        <v>3.1</v>
      </c>
      <c r="AK605" s="38">
        <v>3.4</v>
      </c>
      <c r="AL605" s="38">
        <v>3.4</v>
      </c>
      <c r="AM605" s="38" t="s">
        <v>65</v>
      </c>
      <c r="AN605" s="38">
        <v>703.5</v>
      </c>
      <c r="AO605" s="38" t="s">
        <v>62</v>
      </c>
      <c r="AP605" s="38" t="s">
        <v>62</v>
      </c>
      <c r="AQ605" s="38" t="s">
        <v>62</v>
      </c>
      <c r="AR605" s="38" t="s">
        <v>62</v>
      </c>
      <c r="AS605" s="38" t="s">
        <v>62</v>
      </c>
      <c r="AT605" s="38" t="s">
        <v>2212</v>
      </c>
      <c r="AU605" s="38" t="s">
        <v>2591</v>
      </c>
      <c r="AV605" s="38" t="s">
        <v>2213</v>
      </c>
      <c r="AW605" s="38" t="s">
        <v>61</v>
      </c>
      <c r="AX605" s="38" t="s">
        <v>63</v>
      </c>
      <c r="AY605" s="39" t="s">
        <v>5365</v>
      </c>
      <c r="AZ605" s="38" t="s">
        <v>5366</v>
      </c>
      <c r="BA605" s="39" t="s">
        <v>5366</v>
      </c>
      <c r="BB605" s="38" t="s">
        <v>196</v>
      </c>
      <c r="BC605" s="38" t="s">
        <v>197</v>
      </c>
      <c r="BD605" s="38" t="s">
        <v>94</v>
      </c>
      <c r="BE605" s="38" t="s">
        <v>407</v>
      </c>
      <c r="BF605" s="38" t="s">
        <v>64</v>
      </c>
      <c r="BG605" s="38" t="s">
        <v>61</v>
      </c>
      <c r="BH605" s="38" t="s">
        <v>648</v>
      </c>
    </row>
    <row r="606" spans="2:60" x14ac:dyDescent="0.3">
      <c r="B606" s="55">
        <f t="shared" si="177"/>
        <v>602</v>
      </c>
      <c r="C606" s="55" t="str">
        <f t="shared" si="178"/>
        <v>NRT</v>
      </c>
      <c r="D606" s="55" t="str">
        <f t="shared" si="175"/>
        <v>2025-09-19</v>
      </c>
      <c r="E606" s="55" t="str">
        <f t="shared" si="185"/>
        <v>82020038152</v>
      </c>
      <c r="F606" s="55" t="str">
        <f t="shared" si="186"/>
        <v>PJP029496504</v>
      </c>
      <c r="G606" s="53" t="str">
        <f t="shared" si="187"/>
        <v>조홍석</v>
      </c>
      <c r="H606" s="53" t="str">
        <f t="shared" si="188"/>
        <v>일반(목록배제,Normal-Manifest Exception)</v>
      </c>
      <c r="I606" s="62">
        <f t="shared" si="189"/>
        <v>123.81</v>
      </c>
      <c r="J606" s="53" t="str">
        <f t="shared" si="179"/>
        <v>BRCH USA_JAVIS</v>
      </c>
      <c r="K606" s="55">
        <f t="shared" si="190"/>
        <v>1</v>
      </c>
      <c r="L606" s="54">
        <f t="shared" si="191"/>
        <v>0.2</v>
      </c>
      <c r="M606" s="54">
        <f t="shared" si="192"/>
        <v>0.6</v>
      </c>
      <c r="N606" s="54">
        <f t="shared" si="193"/>
        <v>0.6</v>
      </c>
      <c r="O606" s="54">
        <f t="shared" si="180"/>
        <v>0.5</v>
      </c>
      <c r="P606" s="55" t="str">
        <f t="shared" si="181"/>
        <v>516284383506</v>
      </c>
      <c r="Q606" s="70">
        <f t="shared" si="182"/>
        <v>6510</v>
      </c>
      <c r="R606" s="58">
        <v>0</v>
      </c>
      <c r="S606" s="57">
        <f t="shared" si="176"/>
        <v>0</v>
      </c>
      <c r="T606" s="58">
        <v>0</v>
      </c>
      <c r="U606" s="58">
        <f>(IF(VLOOKUP(VLOOKUP(AN606,MAPPING!$B$16:$D$21,2,1),MAPPING!$C$16:$E$21,2,0)=7000,0,VLOOKUP(VLOOKUP(AN606,MAPPING!$B$16:$D$21,2,1),MAPPING!$C$16:$E$21,2,0)))</f>
        <v>0</v>
      </c>
      <c r="V606" s="58">
        <f>(K606*VLOOKUP(N606/K606,MAPPING!$B$23:$D$30,3,10))</f>
        <v>0</v>
      </c>
      <c r="W606" s="58">
        <f t="shared" si="183"/>
        <v>0</v>
      </c>
      <c r="X606" s="58">
        <f t="shared" si="184"/>
        <v>6510</v>
      </c>
      <c r="Y606" s="116">
        <f>ROUND(SUM(Q606:W606)/INVOICE!$I$5,2)</f>
        <v>4.67</v>
      </c>
      <c r="AA606" s="38" t="s">
        <v>5323</v>
      </c>
      <c r="AB606" s="38" t="s">
        <v>93</v>
      </c>
      <c r="AC606" s="38" t="s">
        <v>5324</v>
      </c>
      <c r="AD606" s="38" t="s">
        <v>5367</v>
      </c>
      <c r="AE606" s="38" t="s">
        <v>4319</v>
      </c>
      <c r="AF606" s="38" t="s">
        <v>4320</v>
      </c>
      <c r="AG606" s="38" t="s">
        <v>4321</v>
      </c>
      <c r="AH606" s="38" t="s">
        <v>61</v>
      </c>
      <c r="AI606" s="38">
        <v>1</v>
      </c>
      <c r="AJ606" s="38">
        <v>0.2</v>
      </c>
      <c r="AK606" s="38">
        <v>0.6</v>
      </c>
      <c r="AL606" s="38">
        <v>0.6</v>
      </c>
      <c r="AM606" s="38" t="s">
        <v>66</v>
      </c>
      <c r="AN606" s="38">
        <v>123.81</v>
      </c>
      <c r="AO606" s="38" t="s">
        <v>62</v>
      </c>
      <c r="AP606" s="38" t="s">
        <v>62</v>
      </c>
      <c r="AQ606" s="38" t="s">
        <v>62</v>
      </c>
      <c r="AR606" s="38" t="s">
        <v>62</v>
      </c>
      <c r="AS606" s="38" t="s">
        <v>62</v>
      </c>
      <c r="AT606" s="38" t="s">
        <v>1973</v>
      </c>
      <c r="AU606" s="38" t="s">
        <v>2604</v>
      </c>
      <c r="AV606" s="38" t="s">
        <v>2220</v>
      </c>
      <c r="AW606" s="38" t="s">
        <v>61</v>
      </c>
      <c r="AX606" s="38" t="s">
        <v>63</v>
      </c>
      <c r="AY606" s="39" t="s">
        <v>5368</v>
      </c>
      <c r="AZ606" s="38" t="s">
        <v>5369</v>
      </c>
      <c r="BA606" s="39" t="s">
        <v>5369</v>
      </c>
      <c r="BB606" s="38" t="s">
        <v>196</v>
      </c>
      <c r="BC606" s="38" t="s">
        <v>197</v>
      </c>
      <c r="BD606" s="38" t="s">
        <v>94</v>
      </c>
      <c r="BE606" s="38" t="s">
        <v>1978</v>
      </c>
      <c r="BF606" s="38" t="s">
        <v>64</v>
      </c>
      <c r="BG606" s="38" t="s">
        <v>61</v>
      </c>
      <c r="BH606" s="38" t="s">
        <v>648</v>
      </c>
    </row>
    <row r="607" spans="2:60" x14ac:dyDescent="0.3">
      <c r="B607" s="55">
        <f t="shared" si="177"/>
        <v>603</v>
      </c>
      <c r="C607" s="55" t="str">
        <f t="shared" si="178"/>
        <v>NRT</v>
      </c>
      <c r="D607" s="55" t="str">
        <f t="shared" si="175"/>
        <v>2025-09-19</v>
      </c>
      <c r="E607" s="55" t="str">
        <f t="shared" si="185"/>
        <v>82020038152</v>
      </c>
      <c r="F607" s="55" t="str">
        <f t="shared" si="186"/>
        <v>PJP022700928</v>
      </c>
      <c r="G607" s="53" t="str">
        <f t="shared" si="187"/>
        <v>장윤희</v>
      </c>
      <c r="H607" s="53" t="str">
        <f t="shared" si="188"/>
        <v>목록(Manifest)</v>
      </c>
      <c r="I607" s="62">
        <f t="shared" si="189"/>
        <v>141.37</v>
      </c>
      <c r="J607" s="53" t="str">
        <f t="shared" si="179"/>
        <v>WUS CORPORATION (BRCH USA)</v>
      </c>
      <c r="K607" s="55">
        <f t="shared" si="190"/>
        <v>1</v>
      </c>
      <c r="L607" s="54">
        <f t="shared" si="191"/>
        <v>0.75</v>
      </c>
      <c r="M607" s="54">
        <f t="shared" si="192"/>
        <v>1.5</v>
      </c>
      <c r="N607" s="54">
        <f t="shared" si="193"/>
        <v>1.5</v>
      </c>
      <c r="O607" s="54">
        <f t="shared" si="180"/>
        <v>1</v>
      </c>
      <c r="P607" s="55" t="str">
        <f t="shared" si="181"/>
        <v>516272838550</v>
      </c>
      <c r="Q607" s="70">
        <f t="shared" si="182"/>
        <v>7520</v>
      </c>
      <c r="R607" s="58">
        <v>0</v>
      </c>
      <c r="S607" s="57">
        <f t="shared" si="176"/>
        <v>0</v>
      </c>
      <c r="T607" s="58">
        <v>0</v>
      </c>
      <c r="U607" s="58">
        <f>(IF(VLOOKUP(VLOOKUP(AN607,MAPPING!$B$16:$D$21,2,1),MAPPING!$C$16:$E$21,2,0)=7000,0,VLOOKUP(VLOOKUP(AN607,MAPPING!$B$16:$D$21,2,1),MAPPING!$C$16:$E$21,2,0)))</f>
        <v>0</v>
      </c>
      <c r="V607" s="58">
        <f>(K607*VLOOKUP(N607/K607,MAPPING!$B$23:$D$30,3,10))</f>
        <v>0</v>
      </c>
      <c r="W607" s="58">
        <f t="shared" si="183"/>
        <v>0</v>
      </c>
      <c r="X607" s="58">
        <f t="shared" si="184"/>
        <v>7520</v>
      </c>
      <c r="Y607" s="116">
        <f>ROUND(SUM(Q607:W607)/INVOICE!$I$5,2)</f>
        <v>5.39</v>
      </c>
      <c r="AA607" s="38" t="s">
        <v>5323</v>
      </c>
      <c r="AB607" s="38" t="s">
        <v>93</v>
      </c>
      <c r="AC607" s="38" t="s">
        <v>5324</v>
      </c>
      <c r="AD607" s="38" t="s">
        <v>5370</v>
      </c>
      <c r="AE607" s="38" t="s">
        <v>5371</v>
      </c>
      <c r="AF607" s="38" t="s">
        <v>5372</v>
      </c>
      <c r="AG607" s="38" t="s">
        <v>5373</v>
      </c>
      <c r="AH607" s="38" t="s">
        <v>61</v>
      </c>
      <c r="AI607" s="38">
        <v>1</v>
      </c>
      <c r="AJ607" s="38">
        <v>0.75</v>
      </c>
      <c r="AK607" s="38">
        <v>1.5</v>
      </c>
      <c r="AL607" s="38">
        <v>1.5</v>
      </c>
      <c r="AM607" s="38" t="s">
        <v>204</v>
      </c>
      <c r="AN607" s="38">
        <v>141.37</v>
      </c>
      <c r="AO607" s="38" t="s">
        <v>62</v>
      </c>
      <c r="AP607" s="38" t="s">
        <v>62</v>
      </c>
      <c r="AQ607" s="38" t="s">
        <v>62</v>
      </c>
      <c r="AR607" s="38" t="s">
        <v>62</v>
      </c>
      <c r="AS607" s="38" t="s">
        <v>62</v>
      </c>
      <c r="AT607" s="38" t="s">
        <v>2212</v>
      </c>
      <c r="AU607" s="38" t="s">
        <v>2591</v>
      </c>
      <c r="AV607" s="38" t="s">
        <v>2213</v>
      </c>
      <c r="AW607" s="38" t="s">
        <v>61</v>
      </c>
      <c r="AX607" s="38" t="s">
        <v>63</v>
      </c>
      <c r="AY607" s="39" t="s">
        <v>5374</v>
      </c>
      <c r="AZ607" s="38" t="s">
        <v>5375</v>
      </c>
      <c r="BA607" s="39" t="s">
        <v>5375</v>
      </c>
      <c r="BB607" s="38" t="s">
        <v>196</v>
      </c>
      <c r="BC607" s="38" t="s">
        <v>197</v>
      </c>
      <c r="BD607" s="38" t="s">
        <v>94</v>
      </c>
      <c r="BE607" s="38" t="s">
        <v>407</v>
      </c>
      <c r="BF607" s="38" t="s">
        <v>64</v>
      </c>
      <c r="BG607" s="38" t="s">
        <v>61</v>
      </c>
      <c r="BH607" s="38" t="s">
        <v>648</v>
      </c>
    </row>
    <row r="608" spans="2:60" x14ac:dyDescent="0.3">
      <c r="B608" s="55">
        <f t="shared" si="177"/>
        <v>604</v>
      </c>
      <c r="C608" s="55" t="str">
        <f t="shared" si="178"/>
        <v>NRT</v>
      </c>
      <c r="D608" s="55" t="str">
        <f t="shared" si="175"/>
        <v>2025-09-19</v>
      </c>
      <c r="E608" s="55" t="str">
        <f t="shared" si="185"/>
        <v>82020038152</v>
      </c>
      <c r="F608" s="55" t="str">
        <f t="shared" si="186"/>
        <v>PJP022700927</v>
      </c>
      <c r="G608" s="53" t="str">
        <f t="shared" si="187"/>
        <v>이찬호</v>
      </c>
      <c r="H608" s="53" t="str">
        <f t="shared" si="188"/>
        <v>간이(Simple)</v>
      </c>
      <c r="I608" s="62">
        <f t="shared" si="189"/>
        <v>663.3</v>
      </c>
      <c r="J608" s="53" t="str">
        <f t="shared" si="179"/>
        <v>WUS CORPORATION (BRCH USA)</v>
      </c>
      <c r="K608" s="55">
        <f t="shared" si="190"/>
        <v>1</v>
      </c>
      <c r="L608" s="54">
        <f t="shared" si="191"/>
        <v>3.25</v>
      </c>
      <c r="M608" s="54">
        <f t="shared" si="192"/>
        <v>2.6</v>
      </c>
      <c r="N608" s="54">
        <f t="shared" si="193"/>
        <v>3.3</v>
      </c>
      <c r="O608" s="54">
        <f t="shared" si="180"/>
        <v>3.5</v>
      </c>
      <c r="P608" s="55" t="str">
        <f t="shared" si="181"/>
        <v>516272838546</v>
      </c>
      <c r="Q608" s="70">
        <f t="shared" si="182"/>
        <v>12570</v>
      </c>
      <c r="R608" s="58">
        <v>0</v>
      </c>
      <c r="S608" s="57">
        <f t="shared" si="176"/>
        <v>0</v>
      </c>
      <c r="T608" s="58">
        <v>0</v>
      </c>
      <c r="U608" s="58">
        <f>(IF(VLOOKUP(VLOOKUP(AN608,MAPPING!$B$16:$D$21,2,1),MAPPING!$C$16:$E$21,2,0)=7000,0,VLOOKUP(VLOOKUP(AN608,MAPPING!$B$16:$D$21,2,1),MAPPING!$C$16:$E$21,2,0)))</f>
        <v>0</v>
      </c>
      <c r="V608" s="58">
        <f>(K608*VLOOKUP(N608/K608,MAPPING!$B$23:$D$30,3,10))</f>
        <v>500</v>
      </c>
      <c r="W608" s="58">
        <f t="shared" si="183"/>
        <v>0</v>
      </c>
      <c r="X608" s="58">
        <f t="shared" si="184"/>
        <v>13070</v>
      </c>
      <c r="Y608" s="116">
        <f>ROUND(SUM(Q608:W608)/INVOICE!$I$5,2)</f>
        <v>9.3800000000000008</v>
      </c>
      <c r="AA608" s="38" t="s">
        <v>5323</v>
      </c>
      <c r="AB608" s="38" t="s">
        <v>93</v>
      </c>
      <c r="AC608" s="38" t="s">
        <v>5324</v>
      </c>
      <c r="AD608" s="38" t="s">
        <v>5376</v>
      </c>
      <c r="AE608" s="38" t="s">
        <v>5377</v>
      </c>
      <c r="AF608" s="38" t="s">
        <v>5378</v>
      </c>
      <c r="AG608" s="38" t="s">
        <v>5379</v>
      </c>
      <c r="AH608" s="38" t="s">
        <v>61</v>
      </c>
      <c r="AI608" s="38">
        <v>1</v>
      </c>
      <c r="AJ608" s="38">
        <v>3.25</v>
      </c>
      <c r="AK608" s="38">
        <v>2.6</v>
      </c>
      <c r="AL608" s="38">
        <v>3.3</v>
      </c>
      <c r="AM608" s="38" t="s">
        <v>65</v>
      </c>
      <c r="AN608" s="38">
        <v>663.3</v>
      </c>
      <c r="AO608" s="38" t="s">
        <v>62</v>
      </c>
      <c r="AP608" s="38" t="s">
        <v>62</v>
      </c>
      <c r="AQ608" s="38" t="s">
        <v>62</v>
      </c>
      <c r="AR608" s="38" t="s">
        <v>62</v>
      </c>
      <c r="AS608" s="38" t="s">
        <v>62</v>
      </c>
      <c r="AT608" s="38" t="s">
        <v>2212</v>
      </c>
      <c r="AU608" s="38" t="s">
        <v>2591</v>
      </c>
      <c r="AV608" s="38" t="s">
        <v>2213</v>
      </c>
      <c r="AW608" s="38" t="s">
        <v>61</v>
      </c>
      <c r="AX608" s="38" t="s">
        <v>63</v>
      </c>
      <c r="AY608" s="39" t="s">
        <v>5380</v>
      </c>
      <c r="AZ608" s="38" t="s">
        <v>5381</v>
      </c>
      <c r="BA608" s="39" t="s">
        <v>5381</v>
      </c>
      <c r="BB608" s="38" t="s">
        <v>196</v>
      </c>
      <c r="BC608" s="38" t="s">
        <v>197</v>
      </c>
      <c r="BD608" s="38" t="s">
        <v>94</v>
      </c>
      <c r="BE608" s="38" t="s">
        <v>407</v>
      </c>
      <c r="BF608" s="38" t="s">
        <v>64</v>
      </c>
      <c r="BG608" s="38" t="s">
        <v>61</v>
      </c>
      <c r="BH608" s="38" t="s">
        <v>648</v>
      </c>
    </row>
    <row r="609" spans="2:60" x14ac:dyDescent="0.3">
      <c r="B609" s="55">
        <f t="shared" si="177"/>
        <v>605</v>
      </c>
      <c r="C609" s="55" t="str">
        <f t="shared" si="178"/>
        <v>NRT</v>
      </c>
      <c r="D609" s="55" t="str">
        <f t="shared" si="175"/>
        <v>2025-09-19</v>
      </c>
      <c r="E609" s="55" t="str">
        <f t="shared" si="185"/>
        <v>82020038152</v>
      </c>
      <c r="F609" s="55" t="str">
        <f t="shared" si="186"/>
        <v>PJP022700926</v>
      </c>
      <c r="G609" s="53" t="str">
        <f t="shared" si="187"/>
        <v>김선일</v>
      </c>
      <c r="H609" s="53" t="str">
        <f t="shared" si="188"/>
        <v>목록(Manifest)</v>
      </c>
      <c r="I609" s="62">
        <f t="shared" si="189"/>
        <v>141.37</v>
      </c>
      <c r="J609" s="53" t="str">
        <f t="shared" si="179"/>
        <v>WUS CORPORATION (BRCH USA)</v>
      </c>
      <c r="K609" s="55">
        <f t="shared" si="190"/>
        <v>1</v>
      </c>
      <c r="L609" s="54">
        <f t="shared" si="191"/>
        <v>0.75</v>
      </c>
      <c r="M609" s="54">
        <f t="shared" si="192"/>
        <v>1.5</v>
      </c>
      <c r="N609" s="54">
        <f t="shared" si="193"/>
        <v>1.5</v>
      </c>
      <c r="O609" s="54">
        <f t="shared" si="180"/>
        <v>1</v>
      </c>
      <c r="P609" s="55" t="str">
        <f t="shared" si="181"/>
        <v>516272838535</v>
      </c>
      <c r="Q609" s="70">
        <f t="shared" si="182"/>
        <v>7520</v>
      </c>
      <c r="R609" s="58">
        <v>0</v>
      </c>
      <c r="S609" s="57">
        <f t="shared" si="176"/>
        <v>0</v>
      </c>
      <c r="T609" s="58">
        <v>0</v>
      </c>
      <c r="U609" s="58">
        <f>(IF(VLOOKUP(VLOOKUP(AN609,MAPPING!$B$16:$D$21,2,1),MAPPING!$C$16:$E$21,2,0)=7000,0,VLOOKUP(VLOOKUP(AN609,MAPPING!$B$16:$D$21,2,1),MAPPING!$C$16:$E$21,2,0)))</f>
        <v>0</v>
      </c>
      <c r="V609" s="58">
        <f>(K609*VLOOKUP(N609/K609,MAPPING!$B$23:$D$30,3,10))</f>
        <v>0</v>
      </c>
      <c r="W609" s="58">
        <f t="shared" si="183"/>
        <v>0</v>
      </c>
      <c r="X609" s="58">
        <f t="shared" si="184"/>
        <v>7520</v>
      </c>
      <c r="Y609" s="116">
        <f>ROUND(SUM(Q609:W609)/INVOICE!$I$5,2)</f>
        <v>5.39</v>
      </c>
      <c r="AA609" s="38" t="s">
        <v>5323</v>
      </c>
      <c r="AB609" s="38" t="s">
        <v>93</v>
      </c>
      <c r="AC609" s="38" t="s">
        <v>5324</v>
      </c>
      <c r="AD609" s="38" t="s">
        <v>5382</v>
      </c>
      <c r="AE609" s="38" t="s">
        <v>5383</v>
      </c>
      <c r="AF609" s="38" t="s">
        <v>5384</v>
      </c>
      <c r="AG609" s="38" t="s">
        <v>5385</v>
      </c>
      <c r="AH609" s="38" t="s">
        <v>61</v>
      </c>
      <c r="AI609" s="38">
        <v>1</v>
      </c>
      <c r="AJ609" s="38">
        <v>0.75</v>
      </c>
      <c r="AK609" s="38">
        <v>1.5</v>
      </c>
      <c r="AL609" s="38">
        <v>1.5</v>
      </c>
      <c r="AM609" s="38" t="s">
        <v>204</v>
      </c>
      <c r="AN609" s="38">
        <v>141.37</v>
      </c>
      <c r="AO609" s="38" t="s">
        <v>62</v>
      </c>
      <c r="AP609" s="38" t="s">
        <v>62</v>
      </c>
      <c r="AQ609" s="38" t="s">
        <v>62</v>
      </c>
      <c r="AR609" s="38" t="s">
        <v>62</v>
      </c>
      <c r="AS609" s="38" t="s">
        <v>62</v>
      </c>
      <c r="AT609" s="38" t="s">
        <v>2212</v>
      </c>
      <c r="AU609" s="38" t="s">
        <v>2591</v>
      </c>
      <c r="AV609" s="38" t="s">
        <v>2213</v>
      </c>
      <c r="AW609" s="38" t="s">
        <v>61</v>
      </c>
      <c r="AX609" s="38" t="s">
        <v>63</v>
      </c>
      <c r="AY609" s="39" t="s">
        <v>5386</v>
      </c>
      <c r="AZ609" s="38" t="s">
        <v>5387</v>
      </c>
      <c r="BA609" s="39" t="s">
        <v>5387</v>
      </c>
      <c r="BB609" s="38" t="s">
        <v>196</v>
      </c>
      <c r="BC609" s="38" t="s">
        <v>197</v>
      </c>
      <c r="BD609" s="38" t="s">
        <v>94</v>
      </c>
      <c r="BE609" s="38" t="s">
        <v>407</v>
      </c>
      <c r="BF609" s="38" t="s">
        <v>64</v>
      </c>
      <c r="BG609" s="38" t="s">
        <v>61</v>
      </c>
      <c r="BH609" s="38" t="s">
        <v>648</v>
      </c>
    </row>
    <row r="610" spans="2:60" x14ac:dyDescent="0.3">
      <c r="B610" s="55">
        <f t="shared" si="177"/>
        <v>606</v>
      </c>
      <c r="C610" s="55" t="str">
        <f t="shared" si="178"/>
        <v>NRT</v>
      </c>
      <c r="D610" s="55" t="str">
        <f t="shared" si="175"/>
        <v>2025-09-19</v>
      </c>
      <c r="E610" s="55" t="str">
        <f t="shared" si="185"/>
        <v>82020038152</v>
      </c>
      <c r="F610" s="55" t="str">
        <f t="shared" si="186"/>
        <v>PJP022700925</v>
      </c>
      <c r="G610" s="53" t="str">
        <f t="shared" si="187"/>
        <v>정우성</v>
      </c>
      <c r="H610" s="53" t="str">
        <f t="shared" si="188"/>
        <v>간이(Simple)</v>
      </c>
      <c r="I610" s="62">
        <f t="shared" si="189"/>
        <v>320.93</v>
      </c>
      <c r="J610" s="53" t="str">
        <f t="shared" si="179"/>
        <v>WUS CORPORATION (BRCH USA)</v>
      </c>
      <c r="K610" s="55">
        <f t="shared" si="190"/>
        <v>1</v>
      </c>
      <c r="L610" s="54">
        <f t="shared" si="191"/>
        <v>1</v>
      </c>
      <c r="M610" s="54">
        <f t="shared" si="192"/>
        <v>4.2</v>
      </c>
      <c r="N610" s="54">
        <f t="shared" si="193"/>
        <v>4.2</v>
      </c>
      <c r="O610" s="54">
        <f t="shared" si="180"/>
        <v>1</v>
      </c>
      <c r="P610" s="55" t="str">
        <f t="shared" si="181"/>
        <v>516272838524</v>
      </c>
      <c r="Q610" s="70">
        <f t="shared" si="182"/>
        <v>7520</v>
      </c>
      <c r="R610" s="58">
        <v>0</v>
      </c>
      <c r="S610" s="57">
        <f t="shared" si="176"/>
        <v>0</v>
      </c>
      <c r="T610" s="58">
        <v>0</v>
      </c>
      <c r="U610" s="58">
        <f>(IF(VLOOKUP(VLOOKUP(AN610,MAPPING!$B$16:$D$21,2,1),MAPPING!$C$16:$E$21,2,0)=7000,0,VLOOKUP(VLOOKUP(AN610,MAPPING!$B$16:$D$21,2,1),MAPPING!$C$16:$E$21,2,0)))</f>
        <v>0</v>
      </c>
      <c r="V610" s="58">
        <f>(K610*VLOOKUP(N610/K610,MAPPING!$B$23:$D$30,3,10))</f>
        <v>500</v>
      </c>
      <c r="W610" s="58">
        <f t="shared" si="183"/>
        <v>0</v>
      </c>
      <c r="X610" s="58">
        <f t="shared" si="184"/>
        <v>8020</v>
      </c>
      <c r="Y610" s="116">
        <f>ROUND(SUM(Q610:W610)/INVOICE!$I$5,2)</f>
        <v>5.75</v>
      </c>
      <c r="AA610" s="38" t="s">
        <v>5323</v>
      </c>
      <c r="AB610" s="38" t="s">
        <v>93</v>
      </c>
      <c r="AC610" s="38" t="s">
        <v>5324</v>
      </c>
      <c r="AD610" s="38" t="s">
        <v>5388</v>
      </c>
      <c r="AE610" s="38" t="s">
        <v>5389</v>
      </c>
      <c r="AF610" s="38" t="s">
        <v>5390</v>
      </c>
      <c r="AG610" s="38" t="s">
        <v>4031</v>
      </c>
      <c r="AH610" s="38" t="s">
        <v>61</v>
      </c>
      <c r="AI610" s="38">
        <v>1</v>
      </c>
      <c r="AJ610" s="38">
        <v>1</v>
      </c>
      <c r="AK610" s="38">
        <v>4.2</v>
      </c>
      <c r="AL610" s="38">
        <v>4.2</v>
      </c>
      <c r="AM610" s="38" t="s">
        <v>65</v>
      </c>
      <c r="AN610" s="38">
        <v>320.93</v>
      </c>
      <c r="AO610" s="38" t="s">
        <v>62</v>
      </c>
      <c r="AP610" s="38" t="s">
        <v>62</v>
      </c>
      <c r="AQ610" s="38" t="s">
        <v>62</v>
      </c>
      <c r="AR610" s="38" t="s">
        <v>62</v>
      </c>
      <c r="AS610" s="38" t="s">
        <v>62</v>
      </c>
      <c r="AT610" s="38" t="s">
        <v>2212</v>
      </c>
      <c r="AU610" s="38" t="s">
        <v>2591</v>
      </c>
      <c r="AV610" s="38" t="s">
        <v>2213</v>
      </c>
      <c r="AW610" s="38" t="s">
        <v>61</v>
      </c>
      <c r="AX610" s="38" t="s">
        <v>63</v>
      </c>
      <c r="AY610" s="39" t="s">
        <v>5391</v>
      </c>
      <c r="AZ610" s="38" t="s">
        <v>5392</v>
      </c>
      <c r="BA610" s="39" t="s">
        <v>5392</v>
      </c>
      <c r="BB610" s="38" t="s">
        <v>196</v>
      </c>
      <c r="BC610" s="38" t="s">
        <v>197</v>
      </c>
      <c r="BD610" s="38" t="s">
        <v>94</v>
      </c>
      <c r="BE610" s="38" t="s">
        <v>407</v>
      </c>
      <c r="BF610" s="38" t="s">
        <v>64</v>
      </c>
      <c r="BG610" s="38" t="s">
        <v>61</v>
      </c>
      <c r="BH610" s="38" t="s">
        <v>648</v>
      </c>
    </row>
    <row r="611" spans="2:60" x14ac:dyDescent="0.3">
      <c r="B611" s="55">
        <f t="shared" si="177"/>
        <v>607</v>
      </c>
      <c r="C611" s="55" t="str">
        <f t="shared" si="178"/>
        <v>NRT</v>
      </c>
      <c r="D611" s="55" t="str">
        <f t="shared" si="175"/>
        <v>2025-09-19</v>
      </c>
      <c r="E611" s="55" t="str">
        <f t="shared" si="185"/>
        <v>82020038152</v>
      </c>
      <c r="F611" s="55" t="str">
        <f t="shared" si="186"/>
        <v>PJP022700924</v>
      </c>
      <c r="G611" s="53" t="str">
        <f t="shared" si="187"/>
        <v>김양수</v>
      </c>
      <c r="H611" s="53" t="str">
        <f t="shared" si="188"/>
        <v>간이(Simple)</v>
      </c>
      <c r="I611" s="62">
        <f t="shared" si="189"/>
        <v>633.15</v>
      </c>
      <c r="J611" s="53" t="str">
        <f t="shared" si="179"/>
        <v>WUS CORPORATION (BRCH USA)</v>
      </c>
      <c r="K611" s="55">
        <f t="shared" si="190"/>
        <v>1</v>
      </c>
      <c r="L611" s="54">
        <f t="shared" si="191"/>
        <v>1.1499999999999999</v>
      </c>
      <c r="M611" s="54">
        <f t="shared" si="192"/>
        <v>5.0999999999999996</v>
      </c>
      <c r="N611" s="54">
        <f t="shared" si="193"/>
        <v>5.5</v>
      </c>
      <c r="O611" s="54">
        <f t="shared" si="180"/>
        <v>1.5</v>
      </c>
      <c r="P611" s="55" t="str">
        <f t="shared" si="181"/>
        <v>516272838513</v>
      </c>
      <c r="Q611" s="70">
        <f t="shared" si="182"/>
        <v>8530</v>
      </c>
      <c r="R611" s="58">
        <v>0</v>
      </c>
      <c r="S611" s="57">
        <f t="shared" si="176"/>
        <v>0</v>
      </c>
      <c r="T611" s="58">
        <v>0</v>
      </c>
      <c r="U611" s="58">
        <f>(IF(VLOOKUP(VLOOKUP(AN611,MAPPING!$B$16:$D$21,2,1),MAPPING!$C$16:$E$21,2,0)=7000,0,VLOOKUP(VLOOKUP(AN611,MAPPING!$B$16:$D$21,2,1),MAPPING!$C$16:$E$21,2,0)))</f>
        <v>0</v>
      </c>
      <c r="V611" s="58">
        <f>(K611*VLOOKUP(N611/K611,MAPPING!$B$23:$D$30,3,10))</f>
        <v>1000</v>
      </c>
      <c r="W611" s="58">
        <f t="shared" si="183"/>
        <v>0</v>
      </c>
      <c r="X611" s="58">
        <f t="shared" si="184"/>
        <v>9530</v>
      </c>
      <c r="Y611" s="116">
        <f>ROUND(SUM(Q611:W611)/INVOICE!$I$5,2)</f>
        <v>6.84</v>
      </c>
      <c r="AA611" s="38" t="s">
        <v>5323</v>
      </c>
      <c r="AB611" s="38" t="s">
        <v>93</v>
      </c>
      <c r="AC611" s="38" t="s">
        <v>5324</v>
      </c>
      <c r="AD611" s="38" t="s">
        <v>5393</v>
      </c>
      <c r="AE611" s="38" t="s">
        <v>5394</v>
      </c>
      <c r="AF611" s="38" t="s">
        <v>5395</v>
      </c>
      <c r="AG611" s="38" t="s">
        <v>5396</v>
      </c>
      <c r="AH611" s="38" t="s">
        <v>61</v>
      </c>
      <c r="AI611" s="38">
        <v>1</v>
      </c>
      <c r="AJ611" s="38">
        <v>1.1499999999999999</v>
      </c>
      <c r="AK611" s="38">
        <v>5.0999999999999996</v>
      </c>
      <c r="AL611" s="38">
        <v>5.5</v>
      </c>
      <c r="AM611" s="38" t="s">
        <v>65</v>
      </c>
      <c r="AN611" s="38">
        <v>633.15</v>
      </c>
      <c r="AO611" s="38" t="s">
        <v>62</v>
      </c>
      <c r="AP611" s="38" t="s">
        <v>62</v>
      </c>
      <c r="AQ611" s="38" t="s">
        <v>62</v>
      </c>
      <c r="AR611" s="38" t="s">
        <v>62</v>
      </c>
      <c r="AS611" s="38" t="s">
        <v>61</v>
      </c>
      <c r="AT611" s="38" t="s">
        <v>2212</v>
      </c>
      <c r="AU611" s="38" t="s">
        <v>2591</v>
      </c>
      <c r="AV611" s="38" t="s">
        <v>2213</v>
      </c>
      <c r="AW611" s="38" t="s">
        <v>61</v>
      </c>
      <c r="AX611" s="38" t="s">
        <v>63</v>
      </c>
      <c r="AY611" s="39" t="s">
        <v>5397</v>
      </c>
      <c r="AZ611" s="38" t="s">
        <v>5398</v>
      </c>
      <c r="BA611" s="39" t="s">
        <v>5398</v>
      </c>
      <c r="BB611" s="38" t="s">
        <v>196</v>
      </c>
      <c r="BC611" s="38" t="s">
        <v>197</v>
      </c>
      <c r="BD611" s="38" t="s">
        <v>94</v>
      </c>
      <c r="BE611" s="38" t="s">
        <v>407</v>
      </c>
      <c r="BF611" s="38" t="s">
        <v>64</v>
      </c>
      <c r="BG611" s="38" t="s">
        <v>61</v>
      </c>
      <c r="BH611" s="38" t="s">
        <v>648</v>
      </c>
    </row>
    <row r="612" spans="2:60" x14ac:dyDescent="0.3">
      <c r="B612" s="55">
        <f t="shared" si="177"/>
        <v>608</v>
      </c>
      <c r="C612" s="55" t="str">
        <f t="shared" si="178"/>
        <v>NRT</v>
      </c>
      <c r="D612" s="55" t="str">
        <f t="shared" si="175"/>
        <v>2025-09-19</v>
      </c>
      <c r="E612" s="55" t="str">
        <f t="shared" si="185"/>
        <v>82020038152</v>
      </c>
      <c r="F612" s="55" t="str">
        <f t="shared" si="186"/>
        <v>PJP022700923</v>
      </c>
      <c r="G612" s="53" t="str">
        <f t="shared" si="187"/>
        <v>채준원</v>
      </c>
      <c r="H612" s="53" t="str">
        <f t="shared" si="188"/>
        <v>목록(Manifest)</v>
      </c>
      <c r="I612" s="62">
        <f t="shared" si="189"/>
        <v>141.37</v>
      </c>
      <c r="J612" s="53" t="str">
        <f t="shared" si="179"/>
        <v>WUS CORPORATION (BRCH USA)</v>
      </c>
      <c r="K612" s="55">
        <f t="shared" si="190"/>
        <v>1</v>
      </c>
      <c r="L612" s="54">
        <f t="shared" si="191"/>
        <v>0.75</v>
      </c>
      <c r="M612" s="54">
        <f t="shared" si="192"/>
        <v>1.4</v>
      </c>
      <c r="N612" s="54">
        <f t="shared" si="193"/>
        <v>1.4</v>
      </c>
      <c r="O612" s="54">
        <f t="shared" si="180"/>
        <v>1</v>
      </c>
      <c r="P612" s="55" t="str">
        <f t="shared" si="181"/>
        <v>516272838502</v>
      </c>
      <c r="Q612" s="70">
        <f t="shared" si="182"/>
        <v>7520</v>
      </c>
      <c r="R612" s="58">
        <v>0</v>
      </c>
      <c r="S612" s="57">
        <f t="shared" si="176"/>
        <v>0</v>
      </c>
      <c r="T612" s="58">
        <v>0</v>
      </c>
      <c r="U612" s="58">
        <f>(IF(VLOOKUP(VLOOKUP(AN612,MAPPING!$B$16:$D$21,2,1),MAPPING!$C$16:$E$21,2,0)=7000,0,VLOOKUP(VLOOKUP(AN612,MAPPING!$B$16:$D$21,2,1),MAPPING!$C$16:$E$21,2,0)))</f>
        <v>0</v>
      </c>
      <c r="V612" s="58">
        <f>(K612*VLOOKUP(N612/K612,MAPPING!$B$23:$D$30,3,10))</f>
        <v>0</v>
      </c>
      <c r="W612" s="58">
        <f t="shared" si="183"/>
        <v>0</v>
      </c>
      <c r="X612" s="58">
        <f t="shared" si="184"/>
        <v>7520</v>
      </c>
      <c r="Y612" s="116">
        <f>ROUND(SUM(Q612:W612)/INVOICE!$I$5,2)</f>
        <v>5.39</v>
      </c>
      <c r="AA612" s="38" t="s">
        <v>5323</v>
      </c>
      <c r="AB612" s="38" t="s">
        <v>93</v>
      </c>
      <c r="AC612" s="38" t="s">
        <v>5324</v>
      </c>
      <c r="AD612" s="38" t="s">
        <v>5399</v>
      </c>
      <c r="AE612" s="38" t="s">
        <v>4759</v>
      </c>
      <c r="AF612" s="38" t="s">
        <v>4760</v>
      </c>
      <c r="AG612" s="38" t="s">
        <v>4761</v>
      </c>
      <c r="AH612" s="38" t="s">
        <v>61</v>
      </c>
      <c r="AI612" s="38">
        <v>1</v>
      </c>
      <c r="AJ612" s="38">
        <v>0.75</v>
      </c>
      <c r="AK612" s="38">
        <v>1.4</v>
      </c>
      <c r="AL612" s="38">
        <v>1.4</v>
      </c>
      <c r="AM612" s="38" t="s">
        <v>204</v>
      </c>
      <c r="AN612" s="38">
        <v>141.37</v>
      </c>
      <c r="AO612" s="38" t="s">
        <v>62</v>
      </c>
      <c r="AP612" s="38" t="s">
        <v>62</v>
      </c>
      <c r="AQ612" s="38" t="s">
        <v>62</v>
      </c>
      <c r="AR612" s="38" t="s">
        <v>62</v>
      </c>
      <c r="AS612" s="38" t="s">
        <v>62</v>
      </c>
      <c r="AT612" s="38" t="s">
        <v>2212</v>
      </c>
      <c r="AU612" s="38" t="s">
        <v>2591</v>
      </c>
      <c r="AV612" s="38" t="s">
        <v>2213</v>
      </c>
      <c r="AW612" s="38" t="s">
        <v>61</v>
      </c>
      <c r="AX612" s="38" t="s">
        <v>63</v>
      </c>
      <c r="AY612" s="39" t="s">
        <v>5400</v>
      </c>
      <c r="AZ612" s="38" t="s">
        <v>5401</v>
      </c>
      <c r="BA612" s="39" t="s">
        <v>5401</v>
      </c>
      <c r="BB612" s="38" t="s">
        <v>196</v>
      </c>
      <c r="BC612" s="38" t="s">
        <v>197</v>
      </c>
      <c r="BD612" s="38" t="s">
        <v>94</v>
      </c>
      <c r="BE612" s="38" t="s">
        <v>407</v>
      </c>
      <c r="BF612" s="38" t="s">
        <v>64</v>
      </c>
      <c r="BG612" s="38" t="s">
        <v>61</v>
      </c>
      <c r="BH612" s="38" t="s">
        <v>648</v>
      </c>
    </row>
    <row r="613" spans="2:60" x14ac:dyDescent="0.3">
      <c r="B613" s="55">
        <f t="shared" si="177"/>
        <v>609</v>
      </c>
      <c r="C613" s="55" t="str">
        <f t="shared" si="178"/>
        <v>NRT</v>
      </c>
      <c r="D613" s="55" t="str">
        <f t="shared" si="175"/>
        <v>2025-09-19</v>
      </c>
      <c r="E613" s="55" t="str">
        <f t="shared" si="185"/>
        <v>82020038152</v>
      </c>
      <c r="F613" s="55" t="str">
        <f t="shared" si="186"/>
        <v>PJP022700922</v>
      </c>
      <c r="G613" s="53" t="str">
        <f t="shared" si="187"/>
        <v>한장환</v>
      </c>
      <c r="H613" s="53" t="str">
        <f t="shared" si="188"/>
        <v>간이(Simple)</v>
      </c>
      <c r="I613" s="62">
        <f t="shared" si="189"/>
        <v>266.66000000000003</v>
      </c>
      <c r="J613" s="53" t="str">
        <f t="shared" si="179"/>
        <v>WUS CORPORATION (BRCH USA)</v>
      </c>
      <c r="K613" s="55">
        <f t="shared" si="190"/>
        <v>1</v>
      </c>
      <c r="L613" s="54">
        <f t="shared" si="191"/>
        <v>1.3</v>
      </c>
      <c r="M613" s="54">
        <f t="shared" si="192"/>
        <v>5</v>
      </c>
      <c r="N613" s="54">
        <f t="shared" si="193"/>
        <v>5</v>
      </c>
      <c r="O613" s="54">
        <f t="shared" si="180"/>
        <v>1.5</v>
      </c>
      <c r="P613" s="55" t="str">
        <f t="shared" si="181"/>
        <v>516272838491</v>
      </c>
      <c r="Q613" s="70">
        <f t="shared" si="182"/>
        <v>8530</v>
      </c>
      <c r="R613" s="58">
        <v>0</v>
      </c>
      <c r="S613" s="57">
        <f t="shared" si="176"/>
        <v>0</v>
      </c>
      <c r="T613" s="58">
        <v>0</v>
      </c>
      <c r="U613" s="58">
        <f>(IF(VLOOKUP(VLOOKUP(AN613,MAPPING!$B$16:$D$21,2,1),MAPPING!$C$16:$E$21,2,0)=7000,0,VLOOKUP(VLOOKUP(AN613,MAPPING!$B$16:$D$21,2,1),MAPPING!$C$16:$E$21,2,0)))</f>
        <v>0</v>
      </c>
      <c r="V613" s="58">
        <f>(K613*VLOOKUP(N613/K613,MAPPING!$B$23:$D$30,3,10))</f>
        <v>500</v>
      </c>
      <c r="W613" s="58">
        <f t="shared" si="183"/>
        <v>0</v>
      </c>
      <c r="X613" s="58">
        <f t="shared" si="184"/>
        <v>9030</v>
      </c>
      <c r="Y613" s="116">
        <f>ROUND(SUM(Q613:W613)/INVOICE!$I$5,2)</f>
        <v>6.48</v>
      </c>
      <c r="AA613" s="38" t="s">
        <v>5323</v>
      </c>
      <c r="AB613" s="38" t="s">
        <v>93</v>
      </c>
      <c r="AC613" s="38" t="s">
        <v>5324</v>
      </c>
      <c r="AD613" s="38" t="s">
        <v>5402</v>
      </c>
      <c r="AE613" s="38" t="s">
        <v>5403</v>
      </c>
      <c r="AF613" s="38" t="s">
        <v>5404</v>
      </c>
      <c r="AG613" s="38" t="s">
        <v>5405</v>
      </c>
      <c r="AH613" s="38" t="s">
        <v>61</v>
      </c>
      <c r="AI613" s="38">
        <v>1</v>
      </c>
      <c r="AJ613" s="38">
        <v>1.3</v>
      </c>
      <c r="AK613" s="38">
        <v>5</v>
      </c>
      <c r="AL613" s="38">
        <v>5</v>
      </c>
      <c r="AM613" s="38" t="s">
        <v>65</v>
      </c>
      <c r="AN613" s="38">
        <v>266.66000000000003</v>
      </c>
      <c r="AO613" s="38" t="s">
        <v>62</v>
      </c>
      <c r="AP613" s="38" t="s">
        <v>62</v>
      </c>
      <c r="AQ613" s="38" t="s">
        <v>62</v>
      </c>
      <c r="AR613" s="38" t="s">
        <v>62</v>
      </c>
      <c r="AS613" s="38" t="s">
        <v>62</v>
      </c>
      <c r="AT613" s="38" t="s">
        <v>2212</v>
      </c>
      <c r="AU613" s="38" t="s">
        <v>2591</v>
      </c>
      <c r="AV613" s="38" t="s">
        <v>2213</v>
      </c>
      <c r="AW613" s="38" t="s">
        <v>61</v>
      </c>
      <c r="AX613" s="38" t="s">
        <v>63</v>
      </c>
      <c r="AY613" s="39" t="s">
        <v>5406</v>
      </c>
      <c r="AZ613" s="38" t="s">
        <v>5407</v>
      </c>
      <c r="BA613" s="39" t="s">
        <v>5407</v>
      </c>
      <c r="BB613" s="38" t="s">
        <v>196</v>
      </c>
      <c r="BC613" s="38" t="s">
        <v>197</v>
      </c>
      <c r="BD613" s="38" t="s">
        <v>94</v>
      </c>
      <c r="BE613" s="38" t="s">
        <v>407</v>
      </c>
      <c r="BF613" s="38" t="s">
        <v>64</v>
      </c>
      <c r="BG613" s="38" t="s">
        <v>61</v>
      </c>
      <c r="BH613" s="38" t="s">
        <v>648</v>
      </c>
    </row>
    <row r="614" spans="2:60" x14ac:dyDescent="0.3">
      <c r="B614" s="55">
        <f t="shared" si="177"/>
        <v>610</v>
      </c>
      <c r="C614" s="55" t="str">
        <f t="shared" si="178"/>
        <v>NRT</v>
      </c>
      <c r="D614" s="55" t="str">
        <f t="shared" si="175"/>
        <v>2025-09-19</v>
      </c>
      <c r="E614" s="55" t="str">
        <f t="shared" si="185"/>
        <v>82020038152</v>
      </c>
      <c r="F614" s="55" t="str">
        <f t="shared" si="186"/>
        <v>PJP029496485</v>
      </c>
      <c r="G614" s="53" t="str">
        <f t="shared" si="187"/>
        <v>김현수</v>
      </c>
      <c r="H614" s="53" t="str">
        <f t="shared" si="188"/>
        <v>일반(목록배제,Normal-Manifest Exception)</v>
      </c>
      <c r="I614" s="62">
        <f t="shared" si="189"/>
        <v>119.61</v>
      </c>
      <c r="J614" s="53" t="str">
        <f t="shared" si="179"/>
        <v>BRCH USA_JAVIS</v>
      </c>
      <c r="K614" s="55">
        <f t="shared" si="190"/>
        <v>1</v>
      </c>
      <c r="L614" s="54">
        <f t="shared" si="191"/>
        <v>3.4</v>
      </c>
      <c r="M614" s="54">
        <f t="shared" si="192"/>
        <v>1.9</v>
      </c>
      <c r="N614" s="54">
        <f t="shared" si="193"/>
        <v>3.4</v>
      </c>
      <c r="O614" s="54">
        <f t="shared" si="180"/>
        <v>3.5</v>
      </c>
      <c r="P614" s="55" t="str">
        <f t="shared" si="181"/>
        <v>516284383311</v>
      </c>
      <c r="Q614" s="70">
        <f t="shared" si="182"/>
        <v>12570</v>
      </c>
      <c r="R614" s="58">
        <v>0</v>
      </c>
      <c r="S614" s="57">
        <f t="shared" si="176"/>
        <v>0</v>
      </c>
      <c r="T614" s="58">
        <v>0</v>
      </c>
      <c r="U614" s="58">
        <f>(IF(VLOOKUP(VLOOKUP(AN614,MAPPING!$B$16:$D$21,2,1),MAPPING!$C$16:$E$21,2,0)=7000,0,VLOOKUP(VLOOKUP(AN614,MAPPING!$B$16:$D$21,2,1),MAPPING!$C$16:$E$21,2,0)))</f>
        <v>0</v>
      </c>
      <c r="V614" s="58">
        <f>(K614*VLOOKUP(N614/K614,MAPPING!$B$23:$D$30,3,10))</f>
        <v>500</v>
      </c>
      <c r="W614" s="58">
        <f t="shared" si="183"/>
        <v>0</v>
      </c>
      <c r="X614" s="58">
        <f t="shared" si="184"/>
        <v>13070</v>
      </c>
      <c r="Y614" s="116">
        <f>ROUND(SUM(Q614:W614)/INVOICE!$I$5,2)</f>
        <v>9.3800000000000008</v>
      </c>
      <c r="AA614" s="38" t="s">
        <v>5323</v>
      </c>
      <c r="AB614" s="38" t="s">
        <v>93</v>
      </c>
      <c r="AC614" s="38" t="s">
        <v>5324</v>
      </c>
      <c r="AD614" s="38" t="s">
        <v>5408</v>
      </c>
      <c r="AE614" s="38" t="s">
        <v>2647</v>
      </c>
      <c r="AF614" s="38" t="s">
        <v>3503</v>
      </c>
      <c r="AG614" s="38" t="s">
        <v>676</v>
      </c>
      <c r="AH614" s="38" t="s">
        <v>61</v>
      </c>
      <c r="AI614" s="38">
        <v>1</v>
      </c>
      <c r="AJ614" s="38">
        <v>3.4</v>
      </c>
      <c r="AK614" s="38">
        <v>1.9</v>
      </c>
      <c r="AL614" s="38">
        <v>3.4</v>
      </c>
      <c r="AM614" s="38" t="s">
        <v>66</v>
      </c>
      <c r="AN614" s="38">
        <v>119.61</v>
      </c>
      <c r="AO614" s="38" t="s">
        <v>62</v>
      </c>
      <c r="AP614" s="38" t="s">
        <v>62</v>
      </c>
      <c r="AQ614" s="38" t="s">
        <v>62</v>
      </c>
      <c r="AR614" s="38" t="s">
        <v>62</v>
      </c>
      <c r="AS614" s="38" t="s">
        <v>62</v>
      </c>
      <c r="AT614" s="38" t="s">
        <v>1973</v>
      </c>
      <c r="AU614" s="38" t="s">
        <v>2604</v>
      </c>
      <c r="AV614" s="38" t="s">
        <v>2052</v>
      </c>
      <c r="AW614" s="38" t="s">
        <v>61</v>
      </c>
      <c r="AX614" s="38" t="s">
        <v>63</v>
      </c>
      <c r="AY614" s="39" t="s">
        <v>5409</v>
      </c>
      <c r="AZ614" s="38" t="s">
        <v>5410</v>
      </c>
      <c r="BA614" s="39" t="s">
        <v>5410</v>
      </c>
      <c r="BB614" s="38" t="s">
        <v>196</v>
      </c>
      <c r="BC614" s="38" t="s">
        <v>197</v>
      </c>
      <c r="BD614" s="38" t="s">
        <v>94</v>
      </c>
      <c r="BE614" s="38" t="s">
        <v>1978</v>
      </c>
      <c r="BF614" s="38" t="s">
        <v>64</v>
      </c>
      <c r="BG614" s="38" t="s">
        <v>61</v>
      </c>
      <c r="BH614" s="38" t="s">
        <v>648</v>
      </c>
    </row>
    <row r="615" spans="2:60" x14ac:dyDescent="0.3">
      <c r="B615" s="55">
        <f t="shared" si="177"/>
        <v>611</v>
      </c>
      <c r="C615" s="55" t="str">
        <f t="shared" si="178"/>
        <v>NRT</v>
      </c>
      <c r="D615" s="55" t="str">
        <f t="shared" si="175"/>
        <v>2025-09-19</v>
      </c>
      <c r="E615" s="55" t="str">
        <f t="shared" si="185"/>
        <v>82020038152</v>
      </c>
      <c r="F615" s="55" t="str">
        <f t="shared" si="186"/>
        <v>PJP029496492</v>
      </c>
      <c r="G615" s="53" t="str">
        <f t="shared" si="187"/>
        <v>위향훈</v>
      </c>
      <c r="H615" s="53" t="str">
        <f t="shared" si="188"/>
        <v>목록(Manifest)</v>
      </c>
      <c r="I615" s="62">
        <f t="shared" si="189"/>
        <v>90.45</v>
      </c>
      <c r="J615" s="53" t="str">
        <f t="shared" si="179"/>
        <v>BRCH USA_JAVIS</v>
      </c>
      <c r="K615" s="55">
        <f t="shared" si="190"/>
        <v>1</v>
      </c>
      <c r="L615" s="54">
        <f t="shared" si="191"/>
        <v>0.4</v>
      </c>
      <c r="M615" s="54">
        <f t="shared" si="192"/>
        <v>1.5</v>
      </c>
      <c r="N615" s="54">
        <f t="shared" si="193"/>
        <v>1.5</v>
      </c>
      <c r="O615" s="54">
        <f t="shared" si="180"/>
        <v>0.5</v>
      </c>
      <c r="P615" s="55" t="str">
        <f t="shared" si="181"/>
        <v>516284383381</v>
      </c>
      <c r="Q615" s="70">
        <f t="shared" si="182"/>
        <v>6510</v>
      </c>
      <c r="R615" s="58">
        <v>0</v>
      </c>
      <c r="S615" s="57">
        <f t="shared" si="176"/>
        <v>0</v>
      </c>
      <c r="T615" s="58">
        <v>0</v>
      </c>
      <c r="U615" s="58">
        <f>(IF(VLOOKUP(VLOOKUP(AN615,MAPPING!$B$16:$D$21,2,1),MAPPING!$C$16:$E$21,2,0)=7000,0,VLOOKUP(VLOOKUP(AN615,MAPPING!$B$16:$D$21,2,1),MAPPING!$C$16:$E$21,2,0)))</f>
        <v>0</v>
      </c>
      <c r="V615" s="58">
        <f>(K615*VLOOKUP(N615/K615,MAPPING!$B$23:$D$30,3,10))</f>
        <v>0</v>
      </c>
      <c r="W615" s="58">
        <f t="shared" si="183"/>
        <v>0</v>
      </c>
      <c r="X615" s="58">
        <f t="shared" si="184"/>
        <v>6510</v>
      </c>
      <c r="Y615" s="116">
        <f>ROUND(SUM(Q615:W615)/INVOICE!$I$5,2)</f>
        <v>4.67</v>
      </c>
      <c r="AA615" s="38" t="s">
        <v>5323</v>
      </c>
      <c r="AB615" s="38" t="s">
        <v>93</v>
      </c>
      <c r="AC615" s="38" t="s">
        <v>5324</v>
      </c>
      <c r="AD615" s="38" t="s">
        <v>5411</v>
      </c>
      <c r="AE615" s="38" t="s">
        <v>5412</v>
      </c>
      <c r="AF615" s="38" t="s">
        <v>5413</v>
      </c>
      <c r="AG615" s="38" t="s">
        <v>5414</v>
      </c>
      <c r="AH615" s="38" t="s">
        <v>61</v>
      </c>
      <c r="AI615" s="38">
        <v>1</v>
      </c>
      <c r="AJ615" s="38">
        <v>0.4</v>
      </c>
      <c r="AK615" s="38">
        <v>1.5</v>
      </c>
      <c r="AL615" s="38">
        <v>1.5</v>
      </c>
      <c r="AM615" s="38" t="s">
        <v>204</v>
      </c>
      <c r="AN615" s="38">
        <v>90.45</v>
      </c>
      <c r="AO615" s="38" t="s">
        <v>62</v>
      </c>
      <c r="AP615" s="38" t="s">
        <v>62</v>
      </c>
      <c r="AQ615" s="38" t="s">
        <v>62</v>
      </c>
      <c r="AR615" s="38" t="s">
        <v>62</v>
      </c>
      <c r="AS615" s="38" t="s">
        <v>62</v>
      </c>
      <c r="AT615" s="38" t="s">
        <v>1973</v>
      </c>
      <c r="AU615" s="38" t="s">
        <v>2604</v>
      </c>
      <c r="AV615" s="38" t="s">
        <v>5415</v>
      </c>
      <c r="AW615" s="38" t="s">
        <v>61</v>
      </c>
      <c r="AX615" s="38" t="s">
        <v>63</v>
      </c>
      <c r="AY615" s="39" t="s">
        <v>5416</v>
      </c>
      <c r="AZ615" s="38" t="s">
        <v>5417</v>
      </c>
      <c r="BA615" s="39" t="s">
        <v>5417</v>
      </c>
      <c r="BB615" s="38" t="s">
        <v>196</v>
      </c>
      <c r="BC615" s="38" t="s">
        <v>197</v>
      </c>
      <c r="BD615" s="38" t="s">
        <v>94</v>
      </c>
      <c r="BE615" s="38" t="s">
        <v>1978</v>
      </c>
      <c r="BF615" s="38" t="s">
        <v>64</v>
      </c>
      <c r="BG615" s="38" t="s">
        <v>61</v>
      </c>
      <c r="BH615" s="38" t="s">
        <v>648</v>
      </c>
    </row>
    <row r="616" spans="2:60" x14ac:dyDescent="0.3">
      <c r="B616" s="55">
        <f t="shared" si="177"/>
        <v>612</v>
      </c>
      <c r="C616" s="55" t="str">
        <f t="shared" si="178"/>
        <v>NRT</v>
      </c>
      <c r="D616" s="55" t="str">
        <f t="shared" si="175"/>
        <v>2025-09-19</v>
      </c>
      <c r="E616" s="55" t="str">
        <f t="shared" si="185"/>
        <v>82020038152</v>
      </c>
      <c r="F616" s="55" t="str">
        <f t="shared" si="186"/>
        <v>PJP029496362</v>
      </c>
      <c r="G616" s="53" t="str">
        <f t="shared" si="187"/>
        <v>차민기</v>
      </c>
      <c r="H616" s="53" t="str">
        <f t="shared" si="188"/>
        <v>목록(Manifest)</v>
      </c>
      <c r="I616" s="62">
        <f t="shared" si="189"/>
        <v>134</v>
      </c>
      <c r="J616" s="53" t="str">
        <f t="shared" si="179"/>
        <v>BRCH USA_JAVIS</v>
      </c>
      <c r="K616" s="55">
        <f t="shared" si="190"/>
        <v>1</v>
      </c>
      <c r="L616" s="54">
        <f t="shared" si="191"/>
        <v>0.8</v>
      </c>
      <c r="M616" s="54">
        <f t="shared" si="192"/>
        <v>0.6</v>
      </c>
      <c r="N616" s="54">
        <f t="shared" si="193"/>
        <v>0.8</v>
      </c>
      <c r="O616" s="54">
        <f t="shared" si="180"/>
        <v>1</v>
      </c>
      <c r="P616" s="55" t="str">
        <f t="shared" si="181"/>
        <v>516284382084</v>
      </c>
      <c r="Q616" s="70">
        <f t="shared" si="182"/>
        <v>7520</v>
      </c>
      <c r="R616" s="58">
        <v>0</v>
      </c>
      <c r="S616" s="57">
        <f t="shared" si="176"/>
        <v>0</v>
      </c>
      <c r="T616" s="58">
        <v>0</v>
      </c>
      <c r="U616" s="58">
        <f>(IF(VLOOKUP(VLOOKUP(AN616,MAPPING!$B$16:$D$21,2,1),MAPPING!$C$16:$E$21,2,0)=7000,0,VLOOKUP(VLOOKUP(AN616,MAPPING!$B$16:$D$21,2,1),MAPPING!$C$16:$E$21,2,0)))</f>
        <v>0</v>
      </c>
      <c r="V616" s="58">
        <f>(K616*VLOOKUP(N616/K616,MAPPING!$B$23:$D$30,3,10))</f>
        <v>0</v>
      </c>
      <c r="W616" s="58">
        <f t="shared" si="183"/>
        <v>0</v>
      </c>
      <c r="X616" s="58">
        <f t="shared" si="184"/>
        <v>7520</v>
      </c>
      <c r="Y616" s="116">
        <f>ROUND(SUM(Q616:W616)/INVOICE!$I$5,2)</f>
        <v>5.39</v>
      </c>
      <c r="AA616" s="38" t="s">
        <v>5323</v>
      </c>
      <c r="AB616" s="38" t="s">
        <v>93</v>
      </c>
      <c r="AC616" s="38" t="s">
        <v>5324</v>
      </c>
      <c r="AD616" s="38" t="s">
        <v>5418</v>
      </c>
      <c r="AE616" s="38" t="s">
        <v>5419</v>
      </c>
      <c r="AF616" s="38" t="s">
        <v>5420</v>
      </c>
      <c r="AG616" s="38" t="s">
        <v>5421</v>
      </c>
      <c r="AH616" s="38" t="s">
        <v>61</v>
      </c>
      <c r="AI616" s="38">
        <v>1</v>
      </c>
      <c r="AJ616" s="38">
        <v>0.8</v>
      </c>
      <c r="AK616" s="38">
        <v>0.6</v>
      </c>
      <c r="AL616" s="38">
        <v>0.8</v>
      </c>
      <c r="AM616" s="38" t="s">
        <v>204</v>
      </c>
      <c r="AN616" s="38">
        <v>134</v>
      </c>
      <c r="AO616" s="38" t="s">
        <v>62</v>
      </c>
      <c r="AP616" s="38" t="s">
        <v>62</v>
      </c>
      <c r="AQ616" s="38" t="s">
        <v>62</v>
      </c>
      <c r="AR616" s="38" t="s">
        <v>62</v>
      </c>
      <c r="AS616" s="38" t="s">
        <v>62</v>
      </c>
      <c r="AT616" s="38" t="s">
        <v>1973</v>
      </c>
      <c r="AU616" s="38" t="s">
        <v>2604</v>
      </c>
      <c r="AV616" s="38" t="s">
        <v>5422</v>
      </c>
      <c r="AW616" s="38" t="s">
        <v>61</v>
      </c>
      <c r="AX616" s="38" t="s">
        <v>63</v>
      </c>
      <c r="AY616" s="39" t="s">
        <v>5423</v>
      </c>
      <c r="AZ616" s="38" t="s">
        <v>5424</v>
      </c>
      <c r="BA616" s="39" t="s">
        <v>5424</v>
      </c>
      <c r="BB616" s="38" t="s">
        <v>196</v>
      </c>
      <c r="BC616" s="38" t="s">
        <v>197</v>
      </c>
      <c r="BD616" s="38" t="s">
        <v>94</v>
      </c>
      <c r="BE616" s="38" t="s">
        <v>1978</v>
      </c>
      <c r="BF616" s="38" t="s">
        <v>64</v>
      </c>
      <c r="BG616" s="38" t="s">
        <v>61</v>
      </c>
      <c r="BH616" s="38" t="s">
        <v>648</v>
      </c>
    </row>
    <row r="617" spans="2:60" x14ac:dyDescent="0.3">
      <c r="B617" s="55">
        <f t="shared" si="177"/>
        <v>613</v>
      </c>
      <c r="C617" s="55" t="str">
        <f t="shared" si="178"/>
        <v>NRT</v>
      </c>
      <c r="D617" s="55" t="str">
        <f t="shared" si="175"/>
        <v>2025-09-19</v>
      </c>
      <c r="E617" s="55" t="str">
        <f t="shared" si="185"/>
        <v>82020038152</v>
      </c>
      <c r="F617" s="55" t="str">
        <f t="shared" si="186"/>
        <v>PJP029496591</v>
      </c>
      <c r="G617" s="53" t="str">
        <f t="shared" si="187"/>
        <v>이정복</v>
      </c>
      <c r="H617" s="53" t="str">
        <f t="shared" si="188"/>
        <v>목록(Manifest)</v>
      </c>
      <c r="I617" s="62">
        <f t="shared" si="189"/>
        <v>137.02000000000001</v>
      </c>
      <c r="J617" s="53" t="str">
        <f t="shared" si="179"/>
        <v>BRCH USA_JAVIS</v>
      </c>
      <c r="K617" s="55">
        <f t="shared" si="190"/>
        <v>1</v>
      </c>
      <c r="L617" s="54">
        <f t="shared" si="191"/>
        <v>1.4</v>
      </c>
      <c r="M617" s="54">
        <f t="shared" si="192"/>
        <v>2.1</v>
      </c>
      <c r="N617" s="54">
        <f t="shared" si="193"/>
        <v>2.1</v>
      </c>
      <c r="O617" s="54">
        <f t="shared" si="180"/>
        <v>1.5</v>
      </c>
      <c r="P617" s="55" t="str">
        <f t="shared" si="181"/>
        <v>516284384372</v>
      </c>
      <c r="Q617" s="70">
        <f t="shared" si="182"/>
        <v>8530</v>
      </c>
      <c r="R617" s="58">
        <v>0</v>
      </c>
      <c r="S617" s="57">
        <f t="shared" si="176"/>
        <v>0</v>
      </c>
      <c r="T617" s="58">
        <v>0</v>
      </c>
      <c r="U617" s="58">
        <f>(IF(VLOOKUP(VLOOKUP(AN617,MAPPING!$B$16:$D$21,2,1),MAPPING!$C$16:$E$21,2,0)=7000,0,VLOOKUP(VLOOKUP(AN617,MAPPING!$B$16:$D$21,2,1),MAPPING!$C$16:$E$21,2,0)))</f>
        <v>0</v>
      </c>
      <c r="V617" s="58">
        <f>(K617*VLOOKUP(N617/K617,MAPPING!$B$23:$D$30,3,10))</f>
        <v>500</v>
      </c>
      <c r="W617" s="58">
        <f t="shared" si="183"/>
        <v>0</v>
      </c>
      <c r="X617" s="58">
        <f t="shared" si="184"/>
        <v>9030</v>
      </c>
      <c r="Y617" s="116">
        <f>ROUND(SUM(Q617:W617)/INVOICE!$I$5,2)</f>
        <v>6.48</v>
      </c>
      <c r="AA617" s="38" t="s">
        <v>5323</v>
      </c>
      <c r="AB617" s="38" t="s">
        <v>93</v>
      </c>
      <c r="AC617" s="38" t="s">
        <v>5324</v>
      </c>
      <c r="AD617" s="38" t="s">
        <v>5425</v>
      </c>
      <c r="AE617" s="38" t="s">
        <v>2283</v>
      </c>
      <c r="AF617" s="38" t="s">
        <v>2284</v>
      </c>
      <c r="AG617" s="38" t="s">
        <v>5426</v>
      </c>
      <c r="AH617" s="38" t="s">
        <v>61</v>
      </c>
      <c r="AI617" s="38">
        <v>1</v>
      </c>
      <c r="AJ617" s="38">
        <v>1.4</v>
      </c>
      <c r="AK617" s="38">
        <v>2.1</v>
      </c>
      <c r="AL617" s="38">
        <v>2.1</v>
      </c>
      <c r="AM617" s="38" t="s">
        <v>204</v>
      </c>
      <c r="AN617" s="38">
        <v>137.02000000000001</v>
      </c>
      <c r="AO617" s="38" t="s">
        <v>62</v>
      </c>
      <c r="AP617" s="38" t="s">
        <v>62</v>
      </c>
      <c r="AQ617" s="38" t="s">
        <v>62</v>
      </c>
      <c r="AR617" s="38" t="s">
        <v>62</v>
      </c>
      <c r="AS617" s="38" t="s">
        <v>62</v>
      </c>
      <c r="AT617" s="38" t="s">
        <v>1973</v>
      </c>
      <c r="AU617" s="38" t="s">
        <v>2604</v>
      </c>
      <c r="AV617" s="38" t="s">
        <v>2052</v>
      </c>
      <c r="AW617" s="38" t="s">
        <v>61</v>
      </c>
      <c r="AX617" s="38" t="s">
        <v>63</v>
      </c>
      <c r="AY617" s="39" t="s">
        <v>5427</v>
      </c>
      <c r="AZ617" s="38" t="s">
        <v>5428</v>
      </c>
      <c r="BA617" s="39" t="s">
        <v>5428</v>
      </c>
      <c r="BB617" s="38" t="s">
        <v>196</v>
      </c>
      <c r="BC617" s="38" t="s">
        <v>197</v>
      </c>
      <c r="BD617" s="38" t="s">
        <v>94</v>
      </c>
      <c r="BE617" s="38" t="s">
        <v>1978</v>
      </c>
      <c r="BF617" s="38" t="s">
        <v>64</v>
      </c>
      <c r="BG617" s="38" t="s">
        <v>61</v>
      </c>
      <c r="BH617" s="38" t="s">
        <v>648</v>
      </c>
    </row>
    <row r="618" spans="2:60" x14ac:dyDescent="0.3">
      <c r="B618" s="55">
        <f t="shared" si="177"/>
        <v>614</v>
      </c>
      <c r="C618" s="55" t="str">
        <f t="shared" si="178"/>
        <v>NRT</v>
      </c>
      <c r="D618" s="55" t="str">
        <f t="shared" si="175"/>
        <v>2025-09-19</v>
      </c>
      <c r="E618" s="55" t="str">
        <f t="shared" si="185"/>
        <v>82020038152</v>
      </c>
      <c r="F618" s="55" t="str">
        <f t="shared" si="186"/>
        <v>PJP029496445</v>
      </c>
      <c r="G618" s="53" t="str">
        <f t="shared" si="187"/>
        <v>김종민</v>
      </c>
      <c r="H618" s="53" t="str">
        <f t="shared" si="188"/>
        <v>목록(Manifest)</v>
      </c>
      <c r="I618" s="62">
        <f t="shared" si="189"/>
        <v>87.56</v>
      </c>
      <c r="J618" s="53" t="str">
        <f t="shared" si="179"/>
        <v>BRCH USA_JAVIS</v>
      </c>
      <c r="K618" s="55">
        <f t="shared" si="190"/>
        <v>1</v>
      </c>
      <c r="L618" s="54">
        <f t="shared" si="191"/>
        <v>0.4</v>
      </c>
      <c r="M618" s="54">
        <f t="shared" si="192"/>
        <v>2.1</v>
      </c>
      <c r="N618" s="54">
        <f t="shared" si="193"/>
        <v>2.1</v>
      </c>
      <c r="O618" s="54">
        <f t="shared" si="180"/>
        <v>0.5</v>
      </c>
      <c r="P618" s="55" t="str">
        <f t="shared" si="181"/>
        <v>516284382913</v>
      </c>
      <c r="Q618" s="70">
        <f t="shared" si="182"/>
        <v>6510</v>
      </c>
      <c r="R618" s="58">
        <v>0</v>
      </c>
      <c r="S618" s="57">
        <f t="shared" si="176"/>
        <v>0</v>
      </c>
      <c r="T618" s="58">
        <v>0</v>
      </c>
      <c r="U618" s="58">
        <f>(IF(VLOOKUP(VLOOKUP(AN618,MAPPING!$B$16:$D$21,2,1),MAPPING!$C$16:$E$21,2,0)=7000,0,VLOOKUP(VLOOKUP(AN618,MAPPING!$B$16:$D$21,2,1),MAPPING!$C$16:$E$21,2,0)))</f>
        <v>0</v>
      </c>
      <c r="V618" s="58">
        <f>(K618*VLOOKUP(N618/K618,MAPPING!$B$23:$D$30,3,10))</f>
        <v>500</v>
      </c>
      <c r="W618" s="58">
        <f t="shared" si="183"/>
        <v>0</v>
      </c>
      <c r="X618" s="58">
        <f t="shared" si="184"/>
        <v>7010</v>
      </c>
      <c r="Y618" s="116">
        <f>ROUND(SUM(Q618:W618)/INVOICE!$I$5,2)</f>
        <v>5.03</v>
      </c>
      <c r="AA618" s="38" t="s">
        <v>5323</v>
      </c>
      <c r="AB618" s="38" t="s">
        <v>93</v>
      </c>
      <c r="AC618" s="38" t="s">
        <v>5324</v>
      </c>
      <c r="AD618" s="38" t="s">
        <v>5429</v>
      </c>
      <c r="AE618" s="38" t="s">
        <v>5430</v>
      </c>
      <c r="AF618" s="38" t="s">
        <v>5431</v>
      </c>
      <c r="AG618" s="38" t="s">
        <v>5432</v>
      </c>
      <c r="AH618" s="38" t="s">
        <v>61</v>
      </c>
      <c r="AI618" s="38">
        <v>1</v>
      </c>
      <c r="AJ618" s="38">
        <v>0.4</v>
      </c>
      <c r="AK618" s="38">
        <v>2.1</v>
      </c>
      <c r="AL618" s="38">
        <v>2.1</v>
      </c>
      <c r="AM618" s="38" t="s">
        <v>204</v>
      </c>
      <c r="AN618" s="38">
        <v>87.56</v>
      </c>
      <c r="AO618" s="38" t="s">
        <v>62</v>
      </c>
      <c r="AP618" s="38" t="s">
        <v>62</v>
      </c>
      <c r="AQ618" s="38" t="s">
        <v>62</v>
      </c>
      <c r="AR618" s="38" t="s">
        <v>62</v>
      </c>
      <c r="AS618" s="38" t="s">
        <v>62</v>
      </c>
      <c r="AT618" s="38" t="s">
        <v>1973</v>
      </c>
      <c r="AU618" s="38" t="s">
        <v>2604</v>
      </c>
      <c r="AV618" s="38" t="s">
        <v>2637</v>
      </c>
      <c r="AW618" s="38" t="s">
        <v>61</v>
      </c>
      <c r="AX618" s="38" t="s">
        <v>63</v>
      </c>
      <c r="AY618" s="39" t="s">
        <v>5433</v>
      </c>
      <c r="AZ618" s="38" t="s">
        <v>5434</v>
      </c>
      <c r="BA618" s="39" t="s">
        <v>5434</v>
      </c>
      <c r="BB618" s="38" t="s">
        <v>196</v>
      </c>
      <c r="BC618" s="38" t="s">
        <v>197</v>
      </c>
      <c r="BD618" s="38" t="s">
        <v>94</v>
      </c>
      <c r="BE618" s="38" t="s">
        <v>1978</v>
      </c>
      <c r="BF618" s="38" t="s">
        <v>64</v>
      </c>
      <c r="BG618" s="38" t="s">
        <v>61</v>
      </c>
      <c r="BH618" s="38" t="s">
        <v>648</v>
      </c>
    </row>
    <row r="619" spans="2:60" x14ac:dyDescent="0.3">
      <c r="B619" s="55">
        <f t="shared" si="177"/>
        <v>615</v>
      </c>
      <c r="C619" s="55" t="str">
        <f t="shared" si="178"/>
        <v>NRT</v>
      </c>
      <c r="D619" s="55" t="str">
        <f t="shared" si="175"/>
        <v>2025-09-19</v>
      </c>
      <c r="E619" s="55" t="str">
        <f t="shared" si="185"/>
        <v>82020038152</v>
      </c>
      <c r="F619" s="55" t="str">
        <f t="shared" si="186"/>
        <v>PJP029496652</v>
      </c>
      <c r="G619" s="53" t="str">
        <f t="shared" si="187"/>
        <v>이혜영</v>
      </c>
      <c r="H619" s="53" t="str">
        <f t="shared" si="188"/>
        <v>목록(Manifest)</v>
      </c>
      <c r="I619" s="62">
        <f t="shared" si="189"/>
        <v>24.9</v>
      </c>
      <c r="J619" s="53" t="str">
        <f t="shared" si="179"/>
        <v>BRCH USA_JAVIS</v>
      </c>
      <c r="K619" s="55">
        <f t="shared" si="190"/>
        <v>1</v>
      </c>
      <c r="L619" s="54">
        <f t="shared" si="191"/>
        <v>0.8</v>
      </c>
      <c r="M619" s="54">
        <f t="shared" si="192"/>
        <v>1.3</v>
      </c>
      <c r="N619" s="54">
        <f t="shared" si="193"/>
        <v>1.3</v>
      </c>
      <c r="O619" s="54">
        <f t="shared" si="180"/>
        <v>1</v>
      </c>
      <c r="P619" s="55" t="str">
        <f t="shared" si="181"/>
        <v>516284384980</v>
      </c>
      <c r="Q619" s="70">
        <f t="shared" si="182"/>
        <v>7520</v>
      </c>
      <c r="R619" s="58">
        <v>0</v>
      </c>
      <c r="S619" s="57">
        <f t="shared" si="176"/>
        <v>0</v>
      </c>
      <c r="T619" s="58">
        <v>0</v>
      </c>
      <c r="U619" s="58">
        <f>(IF(VLOOKUP(VLOOKUP(AN619,MAPPING!$B$16:$D$21,2,1),MAPPING!$C$16:$E$21,2,0)=7000,0,VLOOKUP(VLOOKUP(AN619,MAPPING!$B$16:$D$21,2,1),MAPPING!$C$16:$E$21,2,0)))</f>
        <v>0</v>
      </c>
      <c r="V619" s="58">
        <f>(K619*VLOOKUP(N619/K619,MAPPING!$B$23:$D$30,3,10))</f>
        <v>0</v>
      </c>
      <c r="W619" s="58">
        <f t="shared" si="183"/>
        <v>0</v>
      </c>
      <c r="X619" s="58">
        <f t="shared" si="184"/>
        <v>7520</v>
      </c>
      <c r="Y619" s="116">
        <f>ROUND(SUM(Q619:W619)/INVOICE!$I$5,2)</f>
        <v>5.39</v>
      </c>
      <c r="AA619" s="38" t="s">
        <v>5323</v>
      </c>
      <c r="AB619" s="38" t="s">
        <v>93</v>
      </c>
      <c r="AC619" s="38" t="s">
        <v>5324</v>
      </c>
      <c r="AD619" s="38" t="s">
        <v>5435</v>
      </c>
      <c r="AE619" s="38" t="s">
        <v>5037</v>
      </c>
      <c r="AF619" s="38" t="s">
        <v>5038</v>
      </c>
      <c r="AG619" s="38" t="s">
        <v>5039</v>
      </c>
      <c r="AH619" s="38" t="s">
        <v>61</v>
      </c>
      <c r="AI619" s="38">
        <v>1</v>
      </c>
      <c r="AJ619" s="38">
        <v>0.8</v>
      </c>
      <c r="AK619" s="38">
        <v>1.3</v>
      </c>
      <c r="AL619" s="38">
        <v>1.3</v>
      </c>
      <c r="AM619" s="38" t="s">
        <v>204</v>
      </c>
      <c r="AN619" s="38">
        <v>24.9</v>
      </c>
      <c r="AO619" s="38" t="s">
        <v>62</v>
      </c>
      <c r="AP619" s="38" t="s">
        <v>62</v>
      </c>
      <c r="AQ619" s="38" t="s">
        <v>62</v>
      </c>
      <c r="AR619" s="38" t="s">
        <v>62</v>
      </c>
      <c r="AS619" s="38" t="s">
        <v>62</v>
      </c>
      <c r="AT619" s="38" t="s">
        <v>1973</v>
      </c>
      <c r="AU619" s="38" t="s">
        <v>2604</v>
      </c>
      <c r="AV619" s="38" t="s">
        <v>2002</v>
      </c>
      <c r="AW619" s="38" t="s">
        <v>61</v>
      </c>
      <c r="AX619" s="38" t="s">
        <v>63</v>
      </c>
      <c r="AY619" s="39" t="s">
        <v>5436</v>
      </c>
      <c r="AZ619" s="38" t="s">
        <v>5437</v>
      </c>
      <c r="BA619" s="39" t="s">
        <v>5437</v>
      </c>
      <c r="BB619" s="38" t="s">
        <v>196</v>
      </c>
      <c r="BC619" s="38" t="s">
        <v>197</v>
      </c>
      <c r="BD619" s="38" t="s">
        <v>94</v>
      </c>
      <c r="BE619" s="38" t="s">
        <v>1978</v>
      </c>
      <c r="BF619" s="38" t="s">
        <v>64</v>
      </c>
      <c r="BG619" s="38" t="s">
        <v>61</v>
      </c>
      <c r="BH619" s="38" t="s">
        <v>648</v>
      </c>
    </row>
    <row r="620" spans="2:60" x14ac:dyDescent="0.3">
      <c r="B620" s="55">
        <f t="shared" si="177"/>
        <v>616</v>
      </c>
      <c r="C620" s="55" t="str">
        <f t="shared" si="178"/>
        <v>NRT</v>
      </c>
      <c r="D620" s="55" t="str">
        <f t="shared" si="175"/>
        <v>2025-09-19</v>
      </c>
      <c r="E620" s="55" t="str">
        <f t="shared" si="185"/>
        <v>82020038152</v>
      </c>
      <c r="F620" s="55" t="str">
        <f t="shared" si="186"/>
        <v>PJP029495002</v>
      </c>
      <c r="G620" s="53" t="str">
        <f t="shared" si="187"/>
        <v>허준회</v>
      </c>
      <c r="H620" s="53" t="str">
        <f t="shared" si="188"/>
        <v>목록(Manifest)</v>
      </c>
      <c r="I620" s="62">
        <f t="shared" si="189"/>
        <v>51.59</v>
      </c>
      <c r="J620" s="53" t="str">
        <f t="shared" si="179"/>
        <v>BRCH USA_JAVIS</v>
      </c>
      <c r="K620" s="55">
        <f t="shared" si="190"/>
        <v>1</v>
      </c>
      <c r="L620" s="54">
        <f t="shared" si="191"/>
        <v>0.35</v>
      </c>
      <c r="M620" s="54">
        <f t="shared" si="192"/>
        <v>0.3</v>
      </c>
      <c r="N620" s="54">
        <f t="shared" si="193"/>
        <v>0.4</v>
      </c>
      <c r="O620" s="54">
        <f t="shared" si="180"/>
        <v>0.5</v>
      </c>
      <c r="P620" s="55" t="str">
        <f t="shared" si="181"/>
        <v>516284368482</v>
      </c>
      <c r="Q620" s="70">
        <f t="shared" si="182"/>
        <v>6510</v>
      </c>
      <c r="R620" s="58">
        <v>0</v>
      </c>
      <c r="S620" s="57">
        <f t="shared" si="176"/>
        <v>0</v>
      </c>
      <c r="T620" s="58">
        <v>0</v>
      </c>
      <c r="U620" s="58">
        <f>(IF(VLOOKUP(VLOOKUP(AN620,MAPPING!$B$16:$D$21,2,1),MAPPING!$C$16:$E$21,2,0)=7000,0,VLOOKUP(VLOOKUP(AN620,MAPPING!$B$16:$D$21,2,1),MAPPING!$C$16:$E$21,2,0)))</f>
        <v>0</v>
      </c>
      <c r="V620" s="58">
        <f>(K620*VLOOKUP(N620/K620,MAPPING!$B$23:$D$30,3,10))</f>
        <v>0</v>
      </c>
      <c r="W620" s="58">
        <f t="shared" si="183"/>
        <v>0</v>
      </c>
      <c r="X620" s="58">
        <f t="shared" si="184"/>
        <v>6510</v>
      </c>
      <c r="Y620" s="116">
        <f>ROUND(SUM(Q620:W620)/INVOICE!$I$5,2)</f>
        <v>4.67</v>
      </c>
      <c r="AA620" s="38" t="s">
        <v>5323</v>
      </c>
      <c r="AB620" s="38" t="s">
        <v>93</v>
      </c>
      <c r="AC620" s="38" t="s">
        <v>5324</v>
      </c>
      <c r="AD620" s="38" t="s">
        <v>5438</v>
      </c>
      <c r="AE620" s="38" t="s">
        <v>5439</v>
      </c>
      <c r="AF620" s="38" t="s">
        <v>5440</v>
      </c>
      <c r="AG620" s="38" t="s">
        <v>5441</v>
      </c>
      <c r="AH620" s="38" t="s">
        <v>61</v>
      </c>
      <c r="AI620" s="38">
        <v>1</v>
      </c>
      <c r="AJ620" s="38">
        <v>0.35</v>
      </c>
      <c r="AK620" s="38">
        <v>0.3</v>
      </c>
      <c r="AL620" s="38">
        <v>0.4</v>
      </c>
      <c r="AM620" s="38" t="s">
        <v>204</v>
      </c>
      <c r="AN620" s="38">
        <v>51.59</v>
      </c>
      <c r="AO620" s="38" t="s">
        <v>62</v>
      </c>
      <c r="AP620" s="38" t="s">
        <v>62</v>
      </c>
      <c r="AQ620" s="38" t="s">
        <v>62</v>
      </c>
      <c r="AR620" s="38" t="s">
        <v>62</v>
      </c>
      <c r="AS620" s="38" t="s">
        <v>62</v>
      </c>
      <c r="AT620" s="38" t="s">
        <v>1973</v>
      </c>
      <c r="AU620" s="38" t="s">
        <v>2604</v>
      </c>
      <c r="AV620" s="38" t="s">
        <v>2220</v>
      </c>
      <c r="AW620" s="38" t="s">
        <v>61</v>
      </c>
      <c r="AX620" s="38" t="s">
        <v>63</v>
      </c>
      <c r="AY620" s="39" t="s">
        <v>5442</v>
      </c>
      <c r="AZ620" s="38" t="s">
        <v>5443</v>
      </c>
      <c r="BA620" s="39" t="s">
        <v>5443</v>
      </c>
      <c r="BB620" s="38" t="s">
        <v>196</v>
      </c>
      <c r="BC620" s="38" t="s">
        <v>197</v>
      </c>
      <c r="BD620" s="38" t="s">
        <v>94</v>
      </c>
      <c r="BE620" s="38" t="s">
        <v>1978</v>
      </c>
      <c r="BF620" s="38" t="s">
        <v>64</v>
      </c>
      <c r="BG620" s="38" t="s">
        <v>61</v>
      </c>
      <c r="BH620" s="38" t="s">
        <v>648</v>
      </c>
    </row>
    <row r="621" spans="2:60" x14ac:dyDescent="0.3">
      <c r="B621" s="55">
        <f t="shared" si="177"/>
        <v>617</v>
      </c>
      <c r="C621" s="55" t="str">
        <f t="shared" si="178"/>
        <v>NRT</v>
      </c>
      <c r="D621" s="55" t="str">
        <f t="shared" si="175"/>
        <v>2025-09-19</v>
      </c>
      <c r="E621" s="55" t="str">
        <f t="shared" si="185"/>
        <v>82020038152</v>
      </c>
      <c r="F621" s="55" t="str">
        <f t="shared" si="186"/>
        <v>PJP029496454</v>
      </c>
      <c r="G621" s="53" t="str">
        <f t="shared" si="187"/>
        <v>하명완</v>
      </c>
      <c r="H621" s="53" t="str">
        <f t="shared" si="188"/>
        <v>목록(Manifest)</v>
      </c>
      <c r="I621" s="62">
        <f t="shared" si="189"/>
        <v>20.09</v>
      </c>
      <c r="J621" s="53" t="str">
        <f t="shared" si="179"/>
        <v>BRCH USA_JAVIS</v>
      </c>
      <c r="K621" s="55">
        <f t="shared" si="190"/>
        <v>1</v>
      </c>
      <c r="L621" s="54">
        <f t="shared" si="191"/>
        <v>0.5</v>
      </c>
      <c r="M621" s="54">
        <f t="shared" si="192"/>
        <v>0.8</v>
      </c>
      <c r="N621" s="54">
        <f t="shared" si="193"/>
        <v>0.8</v>
      </c>
      <c r="O621" s="54">
        <f t="shared" si="180"/>
        <v>0.5</v>
      </c>
      <c r="P621" s="55" t="str">
        <f t="shared" si="181"/>
        <v>516284383005</v>
      </c>
      <c r="Q621" s="70">
        <f t="shared" si="182"/>
        <v>6510</v>
      </c>
      <c r="R621" s="58">
        <v>0</v>
      </c>
      <c r="S621" s="57">
        <f t="shared" si="176"/>
        <v>0</v>
      </c>
      <c r="T621" s="58">
        <v>0</v>
      </c>
      <c r="U621" s="58">
        <f>(IF(VLOOKUP(VLOOKUP(AN621,MAPPING!$B$16:$D$21,2,1),MAPPING!$C$16:$E$21,2,0)=7000,0,VLOOKUP(VLOOKUP(AN621,MAPPING!$B$16:$D$21,2,1),MAPPING!$C$16:$E$21,2,0)))</f>
        <v>0</v>
      </c>
      <c r="V621" s="58">
        <f>(K621*VLOOKUP(N621/K621,MAPPING!$B$23:$D$30,3,10))</f>
        <v>0</v>
      </c>
      <c r="W621" s="58">
        <f t="shared" si="183"/>
        <v>0</v>
      </c>
      <c r="X621" s="58">
        <f t="shared" si="184"/>
        <v>6510</v>
      </c>
      <c r="Y621" s="116">
        <f>ROUND(SUM(Q621:W621)/INVOICE!$I$5,2)</f>
        <v>4.67</v>
      </c>
      <c r="AA621" s="38" t="s">
        <v>5323</v>
      </c>
      <c r="AB621" s="38" t="s">
        <v>93</v>
      </c>
      <c r="AC621" s="38" t="s">
        <v>5324</v>
      </c>
      <c r="AD621" s="38" t="s">
        <v>5444</v>
      </c>
      <c r="AE621" s="38" t="s">
        <v>5445</v>
      </c>
      <c r="AF621" s="38" t="s">
        <v>5446</v>
      </c>
      <c r="AG621" s="38" t="s">
        <v>5447</v>
      </c>
      <c r="AH621" s="38" t="s">
        <v>61</v>
      </c>
      <c r="AI621" s="38">
        <v>1</v>
      </c>
      <c r="AJ621" s="38">
        <v>0.5</v>
      </c>
      <c r="AK621" s="38">
        <v>0.8</v>
      </c>
      <c r="AL621" s="38">
        <v>0.8</v>
      </c>
      <c r="AM621" s="38" t="s">
        <v>204</v>
      </c>
      <c r="AN621" s="38">
        <v>20.09</v>
      </c>
      <c r="AO621" s="38" t="s">
        <v>62</v>
      </c>
      <c r="AP621" s="38" t="s">
        <v>62</v>
      </c>
      <c r="AQ621" s="38" t="s">
        <v>62</v>
      </c>
      <c r="AR621" s="38" t="s">
        <v>62</v>
      </c>
      <c r="AS621" s="38" t="s">
        <v>62</v>
      </c>
      <c r="AT621" s="38" t="s">
        <v>1973</v>
      </c>
      <c r="AU621" s="38" t="s">
        <v>2604</v>
      </c>
      <c r="AV621" s="38" t="s">
        <v>2052</v>
      </c>
      <c r="AW621" s="38" t="s">
        <v>61</v>
      </c>
      <c r="AX621" s="38" t="s">
        <v>63</v>
      </c>
      <c r="AY621" s="39" t="s">
        <v>5448</v>
      </c>
      <c r="AZ621" s="38" t="s">
        <v>5449</v>
      </c>
      <c r="BA621" s="39" t="s">
        <v>5449</v>
      </c>
      <c r="BB621" s="38" t="s">
        <v>196</v>
      </c>
      <c r="BC621" s="38" t="s">
        <v>197</v>
      </c>
      <c r="BD621" s="38" t="s">
        <v>94</v>
      </c>
      <c r="BE621" s="38" t="s">
        <v>1978</v>
      </c>
      <c r="BF621" s="38" t="s">
        <v>64</v>
      </c>
      <c r="BG621" s="38" t="s">
        <v>61</v>
      </c>
      <c r="BH621" s="38" t="s">
        <v>648</v>
      </c>
    </row>
    <row r="622" spans="2:60" x14ac:dyDescent="0.3">
      <c r="B622" s="55">
        <f t="shared" si="177"/>
        <v>618</v>
      </c>
      <c r="C622" s="55" t="str">
        <f t="shared" si="178"/>
        <v>NRT</v>
      </c>
      <c r="D622" s="55" t="str">
        <f t="shared" si="175"/>
        <v>2025-09-19</v>
      </c>
      <c r="E622" s="55" t="str">
        <f t="shared" si="185"/>
        <v>82020038152</v>
      </c>
      <c r="F622" s="55" t="str">
        <f t="shared" si="186"/>
        <v>PJP029496179</v>
      </c>
      <c r="G622" s="53" t="str">
        <f t="shared" si="187"/>
        <v>김서영</v>
      </c>
      <c r="H622" s="53" t="str">
        <f t="shared" si="188"/>
        <v>목록(Manifest)</v>
      </c>
      <c r="I622" s="62">
        <f t="shared" si="189"/>
        <v>96.55</v>
      </c>
      <c r="J622" s="53" t="str">
        <f t="shared" si="179"/>
        <v>BRCH USA_JAVIS</v>
      </c>
      <c r="K622" s="55">
        <f t="shared" si="190"/>
        <v>1</v>
      </c>
      <c r="L622" s="54">
        <f t="shared" si="191"/>
        <v>1.3</v>
      </c>
      <c r="M622" s="54">
        <f t="shared" si="192"/>
        <v>5.7</v>
      </c>
      <c r="N622" s="54">
        <f t="shared" si="193"/>
        <v>6</v>
      </c>
      <c r="O622" s="54">
        <f t="shared" si="180"/>
        <v>1.5</v>
      </c>
      <c r="P622" s="55" t="str">
        <f t="shared" si="181"/>
        <v>516284380253</v>
      </c>
      <c r="Q622" s="70">
        <f t="shared" si="182"/>
        <v>8530</v>
      </c>
      <c r="R622" s="58">
        <v>0</v>
      </c>
      <c r="S622" s="57">
        <f t="shared" si="176"/>
        <v>0</v>
      </c>
      <c r="T622" s="58">
        <v>0</v>
      </c>
      <c r="U622" s="58">
        <f>(IF(VLOOKUP(VLOOKUP(AN622,MAPPING!$B$16:$D$21,2,1),MAPPING!$C$16:$E$21,2,0)=7000,0,VLOOKUP(VLOOKUP(AN622,MAPPING!$B$16:$D$21,2,1),MAPPING!$C$16:$E$21,2,0)))</f>
        <v>0</v>
      </c>
      <c r="V622" s="58">
        <f>(K622*VLOOKUP(N622/K622,MAPPING!$B$23:$D$30,3,10))</f>
        <v>1000</v>
      </c>
      <c r="W622" s="58">
        <f t="shared" si="183"/>
        <v>0</v>
      </c>
      <c r="X622" s="58">
        <f t="shared" si="184"/>
        <v>9530</v>
      </c>
      <c r="Y622" s="116">
        <f>ROUND(SUM(Q622:W622)/INVOICE!$I$5,2)</f>
        <v>6.84</v>
      </c>
      <c r="AA622" s="38" t="s">
        <v>5323</v>
      </c>
      <c r="AB622" s="38" t="s">
        <v>93</v>
      </c>
      <c r="AC622" s="38" t="s">
        <v>5324</v>
      </c>
      <c r="AD622" s="38" t="s">
        <v>5450</v>
      </c>
      <c r="AE622" s="38" t="s">
        <v>2714</v>
      </c>
      <c r="AF622" s="38" t="s">
        <v>2715</v>
      </c>
      <c r="AG622" s="38" t="s">
        <v>428</v>
      </c>
      <c r="AH622" s="38" t="s">
        <v>61</v>
      </c>
      <c r="AI622" s="38">
        <v>1</v>
      </c>
      <c r="AJ622" s="38">
        <v>1.3</v>
      </c>
      <c r="AK622" s="38">
        <v>5.7</v>
      </c>
      <c r="AL622" s="38">
        <v>6</v>
      </c>
      <c r="AM622" s="38" t="s">
        <v>204</v>
      </c>
      <c r="AN622" s="38">
        <v>96.55</v>
      </c>
      <c r="AO622" s="38" t="s">
        <v>62</v>
      </c>
      <c r="AP622" s="38" t="s">
        <v>62</v>
      </c>
      <c r="AQ622" s="38" t="s">
        <v>62</v>
      </c>
      <c r="AR622" s="38" t="s">
        <v>62</v>
      </c>
      <c r="AS622" s="38" t="s">
        <v>62</v>
      </c>
      <c r="AT622" s="38" t="s">
        <v>1973</v>
      </c>
      <c r="AU622" s="38" t="s">
        <v>2604</v>
      </c>
      <c r="AV622" s="38" t="s">
        <v>3909</v>
      </c>
      <c r="AW622" s="38" t="s">
        <v>61</v>
      </c>
      <c r="AX622" s="38" t="s">
        <v>63</v>
      </c>
      <c r="AY622" s="39" t="s">
        <v>5451</v>
      </c>
      <c r="AZ622" s="38" t="s">
        <v>5452</v>
      </c>
      <c r="BA622" s="39" t="s">
        <v>5452</v>
      </c>
      <c r="BB622" s="38" t="s">
        <v>196</v>
      </c>
      <c r="BC622" s="38" t="s">
        <v>197</v>
      </c>
      <c r="BD622" s="38" t="s">
        <v>94</v>
      </c>
      <c r="BE622" s="38" t="s">
        <v>1978</v>
      </c>
      <c r="BF622" s="38" t="s">
        <v>64</v>
      </c>
      <c r="BG622" s="38" t="s">
        <v>61</v>
      </c>
      <c r="BH622" s="38" t="s">
        <v>648</v>
      </c>
    </row>
    <row r="623" spans="2:60" x14ac:dyDescent="0.3">
      <c r="B623" s="55">
        <f t="shared" si="177"/>
        <v>619</v>
      </c>
      <c r="C623" s="55" t="str">
        <f t="shared" si="178"/>
        <v>NRT</v>
      </c>
      <c r="D623" s="55" t="str">
        <f t="shared" si="175"/>
        <v>2025-09-19</v>
      </c>
      <c r="E623" s="55" t="str">
        <f t="shared" si="185"/>
        <v>82020038152</v>
      </c>
      <c r="F623" s="55" t="str">
        <f t="shared" si="186"/>
        <v>PJP029496484</v>
      </c>
      <c r="G623" s="53" t="str">
        <f t="shared" si="187"/>
        <v>조주연</v>
      </c>
      <c r="H623" s="53" t="str">
        <f t="shared" si="188"/>
        <v>일반(목록배제,Normal-Manifest Exception)</v>
      </c>
      <c r="I623" s="62">
        <f t="shared" si="189"/>
        <v>78.06</v>
      </c>
      <c r="J623" s="53" t="str">
        <f t="shared" si="179"/>
        <v>BRCH USA_JAVIS</v>
      </c>
      <c r="K623" s="55">
        <f t="shared" si="190"/>
        <v>1</v>
      </c>
      <c r="L623" s="54">
        <f t="shared" si="191"/>
        <v>2.0499999999999998</v>
      </c>
      <c r="M623" s="54">
        <f t="shared" si="192"/>
        <v>5.7</v>
      </c>
      <c r="N623" s="54">
        <f t="shared" si="193"/>
        <v>6</v>
      </c>
      <c r="O623" s="54">
        <f t="shared" si="180"/>
        <v>2.5</v>
      </c>
      <c r="P623" s="55" t="str">
        <f t="shared" si="181"/>
        <v>516284383300</v>
      </c>
      <c r="Q623" s="70">
        <f t="shared" si="182"/>
        <v>10550</v>
      </c>
      <c r="R623" s="58">
        <v>0</v>
      </c>
      <c r="S623" s="57">
        <f t="shared" si="176"/>
        <v>0</v>
      </c>
      <c r="T623" s="58">
        <v>0</v>
      </c>
      <c r="U623" s="58">
        <f>(IF(VLOOKUP(VLOOKUP(AN623,MAPPING!$B$16:$D$21,2,1),MAPPING!$C$16:$E$21,2,0)=7000,0,VLOOKUP(VLOOKUP(AN623,MAPPING!$B$16:$D$21,2,1),MAPPING!$C$16:$E$21,2,0)))</f>
        <v>0</v>
      </c>
      <c r="V623" s="58">
        <f>(K623*VLOOKUP(N623/K623,MAPPING!$B$23:$D$30,3,10))</f>
        <v>1000</v>
      </c>
      <c r="W623" s="58">
        <f t="shared" si="183"/>
        <v>0</v>
      </c>
      <c r="X623" s="58">
        <f t="shared" si="184"/>
        <v>11550</v>
      </c>
      <c r="Y623" s="116">
        <f>ROUND(SUM(Q623:W623)/INVOICE!$I$5,2)</f>
        <v>8.2899999999999991</v>
      </c>
      <c r="AA623" s="38" t="s">
        <v>5323</v>
      </c>
      <c r="AB623" s="38" t="s">
        <v>93</v>
      </c>
      <c r="AC623" s="38" t="s">
        <v>5324</v>
      </c>
      <c r="AD623" s="38" t="s">
        <v>5453</v>
      </c>
      <c r="AE623" s="38" t="s">
        <v>3311</v>
      </c>
      <c r="AF623" s="38" t="s">
        <v>3312</v>
      </c>
      <c r="AG623" s="38" t="s">
        <v>3313</v>
      </c>
      <c r="AH623" s="38" t="s">
        <v>61</v>
      </c>
      <c r="AI623" s="38">
        <v>1</v>
      </c>
      <c r="AJ623" s="38">
        <v>2.0499999999999998</v>
      </c>
      <c r="AK623" s="38">
        <v>5.7</v>
      </c>
      <c r="AL623" s="38">
        <v>6</v>
      </c>
      <c r="AM623" s="38" t="s">
        <v>66</v>
      </c>
      <c r="AN623" s="38">
        <v>78.06</v>
      </c>
      <c r="AO623" s="38" t="s">
        <v>62</v>
      </c>
      <c r="AP623" s="38" t="s">
        <v>62</v>
      </c>
      <c r="AQ623" s="38" t="s">
        <v>62</v>
      </c>
      <c r="AR623" s="38" t="s">
        <v>62</v>
      </c>
      <c r="AS623" s="38" t="s">
        <v>62</v>
      </c>
      <c r="AT623" s="38" t="s">
        <v>1973</v>
      </c>
      <c r="AU623" s="38" t="s">
        <v>2604</v>
      </c>
      <c r="AV623" s="38" t="s">
        <v>3909</v>
      </c>
      <c r="AW623" s="38" t="s">
        <v>61</v>
      </c>
      <c r="AX623" s="38" t="s">
        <v>63</v>
      </c>
      <c r="AY623" s="39" t="s">
        <v>5454</v>
      </c>
      <c r="AZ623" s="38" t="s">
        <v>5455</v>
      </c>
      <c r="BA623" s="39" t="s">
        <v>5455</v>
      </c>
      <c r="BB623" s="38" t="s">
        <v>196</v>
      </c>
      <c r="BC623" s="38" t="s">
        <v>197</v>
      </c>
      <c r="BD623" s="38" t="s">
        <v>94</v>
      </c>
      <c r="BE623" s="38" t="s">
        <v>1978</v>
      </c>
      <c r="BF623" s="38" t="s">
        <v>64</v>
      </c>
      <c r="BG623" s="38" t="s">
        <v>61</v>
      </c>
      <c r="BH623" s="38" t="s">
        <v>648</v>
      </c>
    </row>
    <row r="624" spans="2:60" x14ac:dyDescent="0.3">
      <c r="B624" s="55">
        <f t="shared" si="177"/>
        <v>620</v>
      </c>
      <c r="C624" s="55" t="str">
        <f t="shared" si="178"/>
        <v>NRT</v>
      </c>
      <c r="D624" s="55" t="str">
        <f t="shared" si="175"/>
        <v>2025-09-19</v>
      </c>
      <c r="E624" s="55" t="str">
        <f t="shared" si="185"/>
        <v>82020038152</v>
      </c>
      <c r="F624" s="55" t="str">
        <f t="shared" si="186"/>
        <v>PJP029496495</v>
      </c>
      <c r="G624" s="53" t="str">
        <f t="shared" si="187"/>
        <v>강송희</v>
      </c>
      <c r="H624" s="53" t="str">
        <f t="shared" si="188"/>
        <v>목록(Manifest)</v>
      </c>
      <c r="I624" s="62">
        <f t="shared" si="189"/>
        <v>124.36</v>
      </c>
      <c r="J624" s="53" t="str">
        <f t="shared" si="179"/>
        <v>BRCH USA_JAVIS</v>
      </c>
      <c r="K624" s="55">
        <f t="shared" si="190"/>
        <v>1</v>
      </c>
      <c r="L624" s="54">
        <f t="shared" si="191"/>
        <v>1.9</v>
      </c>
      <c r="M624" s="54">
        <f t="shared" si="192"/>
        <v>10.1</v>
      </c>
      <c r="N624" s="54">
        <f t="shared" si="193"/>
        <v>10.5</v>
      </c>
      <c r="O624" s="54">
        <f t="shared" si="180"/>
        <v>2</v>
      </c>
      <c r="P624" s="55" t="str">
        <f t="shared" si="181"/>
        <v>516284383414</v>
      </c>
      <c r="Q624" s="70">
        <f t="shared" si="182"/>
        <v>9540</v>
      </c>
      <c r="R624" s="58">
        <v>0</v>
      </c>
      <c r="S624" s="57">
        <f t="shared" si="176"/>
        <v>0</v>
      </c>
      <c r="T624" s="58">
        <v>0</v>
      </c>
      <c r="U624" s="58">
        <f>(IF(VLOOKUP(VLOOKUP(AN624,MAPPING!$B$16:$D$21,2,1),MAPPING!$C$16:$E$21,2,0)=7000,0,VLOOKUP(VLOOKUP(AN624,MAPPING!$B$16:$D$21,2,1),MAPPING!$C$16:$E$21,2,0)))</f>
        <v>0</v>
      </c>
      <c r="V624" s="58">
        <f>(K624*VLOOKUP(N624/K624,MAPPING!$B$23:$D$30,3,10))</f>
        <v>3000</v>
      </c>
      <c r="W624" s="58">
        <f t="shared" si="183"/>
        <v>0</v>
      </c>
      <c r="X624" s="58">
        <f t="shared" si="184"/>
        <v>12540</v>
      </c>
      <c r="Y624" s="116">
        <f>ROUND(SUM(Q624:W624)/INVOICE!$I$5,2)</f>
        <v>9</v>
      </c>
      <c r="AA624" s="38" t="s">
        <v>5323</v>
      </c>
      <c r="AB624" s="38" t="s">
        <v>93</v>
      </c>
      <c r="AC624" s="38" t="s">
        <v>5324</v>
      </c>
      <c r="AD624" s="38" t="s">
        <v>5456</v>
      </c>
      <c r="AE624" s="38" t="s">
        <v>2126</v>
      </c>
      <c r="AF624" s="38" t="s">
        <v>2127</v>
      </c>
      <c r="AG624" s="38" t="s">
        <v>941</v>
      </c>
      <c r="AH624" s="38" t="s">
        <v>61</v>
      </c>
      <c r="AI624" s="38">
        <v>1</v>
      </c>
      <c r="AJ624" s="38">
        <v>1.9</v>
      </c>
      <c r="AK624" s="38">
        <v>10.1</v>
      </c>
      <c r="AL624" s="38">
        <v>10.5</v>
      </c>
      <c r="AM624" s="38" t="s">
        <v>204</v>
      </c>
      <c r="AN624" s="38">
        <v>124.36</v>
      </c>
      <c r="AO624" s="38" t="s">
        <v>62</v>
      </c>
      <c r="AP624" s="38" t="s">
        <v>62</v>
      </c>
      <c r="AQ624" s="38" t="s">
        <v>62</v>
      </c>
      <c r="AR624" s="38" t="s">
        <v>62</v>
      </c>
      <c r="AS624" s="38" t="s">
        <v>62</v>
      </c>
      <c r="AT624" s="38" t="s">
        <v>1973</v>
      </c>
      <c r="AU624" s="38" t="s">
        <v>2604</v>
      </c>
      <c r="AV624" s="38" t="s">
        <v>5457</v>
      </c>
      <c r="AW624" s="38" t="s">
        <v>61</v>
      </c>
      <c r="AX624" s="38" t="s">
        <v>63</v>
      </c>
      <c r="AY624" s="39" t="s">
        <v>5458</v>
      </c>
      <c r="AZ624" s="38" t="s">
        <v>5459</v>
      </c>
      <c r="BA624" s="39" t="s">
        <v>5459</v>
      </c>
      <c r="BB624" s="38" t="s">
        <v>196</v>
      </c>
      <c r="BC624" s="38" t="s">
        <v>197</v>
      </c>
      <c r="BD624" s="38" t="s">
        <v>94</v>
      </c>
      <c r="BE624" s="38" t="s">
        <v>1978</v>
      </c>
      <c r="BF624" s="38" t="s">
        <v>64</v>
      </c>
      <c r="BG624" s="38" t="s">
        <v>61</v>
      </c>
      <c r="BH624" s="38" t="s">
        <v>648</v>
      </c>
    </row>
    <row r="625" spans="2:60" x14ac:dyDescent="0.3">
      <c r="B625" s="55">
        <f t="shared" si="177"/>
        <v>621</v>
      </c>
      <c r="C625" s="55" t="str">
        <f t="shared" si="178"/>
        <v>NRT</v>
      </c>
      <c r="D625" s="55" t="str">
        <f t="shared" si="175"/>
        <v>2025-09-19</v>
      </c>
      <c r="E625" s="55" t="str">
        <f t="shared" si="185"/>
        <v>82020038152</v>
      </c>
      <c r="F625" s="55" t="str">
        <f t="shared" si="186"/>
        <v>PJP029494952</v>
      </c>
      <c r="G625" s="53" t="str">
        <f t="shared" si="187"/>
        <v>김민서</v>
      </c>
      <c r="H625" s="53" t="str">
        <f t="shared" si="188"/>
        <v>간이(Simple)</v>
      </c>
      <c r="I625" s="62">
        <f t="shared" si="189"/>
        <v>533.99</v>
      </c>
      <c r="J625" s="53" t="str">
        <f t="shared" si="179"/>
        <v>BRCH USA_JAVIS</v>
      </c>
      <c r="K625" s="55">
        <f t="shared" si="190"/>
        <v>1</v>
      </c>
      <c r="L625" s="54">
        <f t="shared" si="191"/>
        <v>2.2999999999999998</v>
      </c>
      <c r="M625" s="54">
        <f t="shared" si="192"/>
        <v>3.9</v>
      </c>
      <c r="N625" s="54">
        <f t="shared" si="193"/>
        <v>3.9</v>
      </c>
      <c r="O625" s="54">
        <f t="shared" si="180"/>
        <v>2.5</v>
      </c>
      <c r="P625" s="55" t="str">
        <f t="shared" si="181"/>
        <v>516284367981</v>
      </c>
      <c r="Q625" s="70">
        <f t="shared" si="182"/>
        <v>10550</v>
      </c>
      <c r="R625" s="58">
        <v>0</v>
      </c>
      <c r="S625" s="57">
        <f t="shared" si="176"/>
        <v>0</v>
      </c>
      <c r="T625" s="58">
        <v>0</v>
      </c>
      <c r="U625" s="58">
        <f>(IF(VLOOKUP(VLOOKUP(AN625,MAPPING!$B$16:$D$21,2,1),MAPPING!$C$16:$E$21,2,0)=7000,0,VLOOKUP(VLOOKUP(AN625,MAPPING!$B$16:$D$21,2,1),MAPPING!$C$16:$E$21,2,0)))</f>
        <v>0</v>
      </c>
      <c r="V625" s="58">
        <f>(K625*VLOOKUP(N625/K625,MAPPING!$B$23:$D$30,3,10))</f>
        <v>500</v>
      </c>
      <c r="W625" s="58">
        <f t="shared" si="183"/>
        <v>0</v>
      </c>
      <c r="X625" s="58">
        <f t="shared" si="184"/>
        <v>11050</v>
      </c>
      <c r="Y625" s="116">
        <f>ROUND(SUM(Q625:W625)/INVOICE!$I$5,2)</f>
        <v>7.93</v>
      </c>
      <c r="AA625" s="38" t="s">
        <v>5323</v>
      </c>
      <c r="AB625" s="38" t="s">
        <v>93</v>
      </c>
      <c r="AC625" s="38" t="s">
        <v>5324</v>
      </c>
      <c r="AD625" s="38" t="s">
        <v>5460</v>
      </c>
      <c r="AE625" s="38" t="s">
        <v>395</v>
      </c>
      <c r="AF625" s="38" t="s">
        <v>5461</v>
      </c>
      <c r="AG625" s="38" t="s">
        <v>2311</v>
      </c>
      <c r="AH625" s="38" t="s">
        <v>61</v>
      </c>
      <c r="AI625" s="38">
        <v>1</v>
      </c>
      <c r="AJ625" s="38">
        <v>2.2999999999999998</v>
      </c>
      <c r="AK625" s="38">
        <v>3.9</v>
      </c>
      <c r="AL625" s="38">
        <v>3.9</v>
      </c>
      <c r="AM625" s="38" t="s">
        <v>65</v>
      </c>
      <c r="AN625" s="38">
        <v>533.99</v>
      </c>
      <c r="AO625" s="38" t="s">
        <v>62</v>
      </c>
      <c r="AP625" s="38" t="s">
        <v>62</v>
      </c>
      <c r="AQ625" s="38" t="s">
        <v>62</v>
      </c>
      <c r="AR625" s="38" t="s">
        <v>62</v>
      </c>
      <c r="AS625" s="38" t="s">
        <v>62</v>
      </c>
      <c r="AT625" s="38" t="s">
        <v>1973</v>
      </c>
      <c r="AU625" s="38" t="s">
        <v>2604</v>
      </c>
      <c r="AV625" s="38" t="s">
        <v>5462</v>
      </c>
      <c r="AW625" s="38" t="s">
        <v>61</v>
      </c>
      <c r="AX625" s="38" t="s">
        <v>63</v>
      </c>
      <c r="AY625" s="39" t="s">
        <v>5463</v>
      </c>
      <c r="AZ625" s="38" t="s">
        <v>5464</v>
      </c>
      <c r="BA625" s="39" t="s">
        <v>5464</v>
      </c>
      <c r="BB625" s="38" t="s">
        <v>196</v>
      </c>
      <c r="BC625" s="38" t="s">
        <v>197</v>
      </c>
      <c r="BD625" s="38" t="s">
        <v>94</v>
      </c>
      <c r="BE625" s="38" t="s">
        <v>1978</v>
      </c>
      <c r="BF625" s="38" t="s">
        <v>64</v>
      </c>
      <c r="BG625" s="38" t="s">
        <v>61</v>
      </c>
      <c r="BH625" s="38" t="s">
        <v>648</v>
      </c>
    </row>
    <row r="626" spans="2:60" x14ac:dyDescent="0.3">
      <c r="B626" s="55">
        <f t="shared" si="177"/>
        <v>622</v>
      </c>
      <c r="C626" s="55" t="str">
        <f t="shared" si="178"/>
        <v>NRT</v>
      </c>
      <c r="D626" s="55" t="str">
        <f t="shared" si="175"/>
        <v>2025-09-19</v>
      </c>
      <c r="E626" s="55" t="str">
        <f t="shared" si="185"/>
        <v>82020038152</v>
      </c>
      <c r="F626" s="55" t="str">
        <f t="shared" si="186"/>
        <v>PJP029496557</v>
      </c>
      <c r="G626" s="53" t="str">
        <f t="shared" si="187"/>
        <v>김호선</v>
      </c>
      <c r="H626" s="53" t="str">
        <f t="shared" si="188"/>
        <v>간이(Simple)</v>
      </c>
      <c r="I626" s="62">
        <f t="shared" si="189"/>
        <v>290.11</v>
      </c>
      <c r="J626" s="53" t="str">
        <f t="shared" si="179"/>
        <v>BRCH USA_JAVIS</v>
      </c>
      <c r="K626" s="55">
        <f t="shared" si="190"/>
        <v>1</v>
      </c>
      <c r="L626" s="54">
        <f t="shared" si="191"/>
        <v>2.4500000000000002</v>
      </c>
      <c r="M626" s="54">
        <f t="shared" si="192"/>
        <v>7</v>
      </c>
      <c r="N626" s="54">
        <f t="shared" si="193"/>
        <v>7</v>
      </c>
      <c r="O626" s="54">
        <f t="shared" si="180"/>
        <v>2.5</v>
      </c>
      <c r="P626" s="55" t="str">
        <f t="shared" si="181"/>
        <v>516284384033</v>
      </c>
      <c r="Q626" s="70">
        <f t="shared" si="182"/>
        <v>10550</v>
      </c>
      <c r="R626" s="58">
        <v>0</v>
      </c>
      <c r="S626" s="57">
        <f t="shared" si="176"/>
        <v>0</v>
      </c>
      <c r="T626" s="58">
        <v>0</v>
      </c>
      <c r="U626" s="58">
        <f>(IF(VLOOKUP(VLOOKUP(AN626,MAPPING!$B$16:$D$21,2,1),MAPPING!$C$16:$E$21,2,0)=7000,0,VLOOKUP(VLOOKUP(AN626,MAPPING!$B$16:$D$21,2,1),MAPPING!$C$16:$E$21,2,0)))</f>
        <v>0</v>
      </c>
      <c r="V626" s="58">
        <f>(K626*VLOOKUP(N626/K626,MAPPING!$B$23:$D$30,3,10))</f>
        <v>1000</v>
      </c>
      <c r="W626" s="58">
        <f t="shared" si="183"/>
        <v>0</v>
      </c>
      <c r="X626" s="58">
        <f t="shared" si="184"/>
        <v>11550</v>
      </c>
      <c r="Y626" s="116">
        <f>ROUND(SUM(Q626:W626)/INVOICE!$I$5,2)</f>
        <v>8.2899999999999991</v>
      </c>
      <c r="AA626" s="38" t="s">
        <v>5323</v>
      </c>
      <c r="AB626" s="38" t="s">
        <v>93</v>
      </c>
      <c r="AC626" s="38" t="s">
        <v>5324</v>
      </c>
      <c r="AD626" s="38" t="s">
        <v>5465</v>
      </c>
      <c r="AE626" s="38" t="s">
        <v>3298</v>
      </c>
      <c r="AF626" s="38" t="s">
        <v>3299</v>
      </c>
      <c r="AG626" s="38" t="s">
        <v>3300</v>
      </c>
      <c r="AH626" s="38" t="s">
        <v>61</v>
      </c>
      <c r="AI626" s="38">
        <v>1</v>
      </c>
      <c r="AJ626" s="38">
        <v>2.4500000000000002</v>
      </c>
      <c r="AK626" s="38">
        <v>7</v>
      </c>
      <c r="AL626" s="38">
        <v>7</v>
      </c>
      <c r="AM626" s="38" t="s">
        <v>65</v>
      </c>
      <c r="AN626" s="38">
        <v>290.11</v>
      </c>
      <c r="AO626" s="38" t="s">
        <v>62</v>
      </c>
      <c r="AP626" s="38" t="s">
        <v>62</v>
      </c>
      <c r="AQ626" s="38" t="s">
        <v>62</v>
      </c>
      <c r="AR626" s="38" t="s">
        <v>62</v>
      </c>
      <c r="AS626" s="38" t="s">
        <v>62</v>
      </c>
      <c r="AT626" s="38" t="s">
        <v>1973</v>
      </c>
      <c r="AU626" s="38" t="s">
        <v>2604</v>
      </c>
      <c r="AV626" s="38" t="s">
        <v>5466</v>
      </c>
      <c r="AW626" s="38" t="s">
        <v>61</v>
      </c>
      <c r="AX626" s="38" t="s">
        <v>63</v>
      </c>
      <c r="AY626" s="39" t="s">
        <v>5467</v>
      </c>
      <c r="AZ626" s="38" t="s">
        <v>5468</v>
      </c>
      <c r="BA626" s="39" t="s">
        <v>5468</v>
      </c>
      <c r="BB626" s="38" t="s">
        <v>196</v>
      </c>
      <c r="BC626" s="38" t="s">
        <v>197</v>
      </c>
      <c r="BD626" s="38" t="s">
        <v>94</v>
      </c>
      <c r="BE626" s="38" t="s">
        <v>1978</v>
      </c>
      <c r="BF626" s="38" t="s">
        <v>64</v>
      </c>
      <c r="BG626" s="38" t="s">
        <v>61</v>
      </c>
      <c r="BH626" s="38" t="s">
        <v>648</v>
      </c>
    </row>
    <row r="627" spans="2:60" x14ac:dyDescent="0.3">
      <c r="B627" s="55">
        <f t="shared" si="177"/>
        <v>623</v>
      </c>
      <c r="C627" s="55" t="str">
        <f t="shared" si="178"/>
        <v>NRT</v>
      </c>
      <c r="D627" s="55" t="str">
        <f t="shared" si="175"/>
        <v>2025-09-19</v>
      </c>
      <c r="E627" s="55" t="str">
        <f t="shared" si="185"/>
        <v>82020038152</v>
      </c>
      <c r="F627" s="55" t="str">
        <f t="shared" si="186"/>
        <v>PJP029494133</v>
      </c>
      <c r="G627" s="53" t="str">
        <f t="shared" si="187"/>
        <v>홍석영</v>
      </c>
      <c r="H627" s="53" t="str">
        <f t="shared" si="188"/>
        <v>목록(Manifest)</v>
      </c>
      <c r="I627" s="62">
        <f t="shared" si="189"/>
        <v>26.8</v>
      </c>
      <c r="J627" s="53" t="str">
        <f t="shared" si="179"/>
        <v>BRCH USA_JAVIS</v>
      </c>
      <c r="K627" s="55">
        <f t="shared" si="190"/>
        <v>1</v>
      </c>
      <c r="L627" s="54">
        <f t="shared" si="191"/>
        <v>0.5</v>
      </c>
      <c r="M627" s="54">
        <f t="shared" si="192"/>
        <v>1</v>
      </c>
      <c r="N627" s="54">
        <f t="shared" si="193"/>
        <v>1</v>
      </c>
      <c r="O627" s="54">
        <f t="shared" si="180"/>
        <v>0.5</v>
      </c>
      <c r="P627" s="55" t="str">
        <f t="shared" si="181"/>
        <v>516284359791</v>
      </c>
      <c r="Q627" s="70">
        <f t="shared" si="182"/>
        <v>6510</v>
      </c>
      <c r="R627" s="58">
        <v>0</v>
      </c>
      <c r="S627" s="57">
        <f t="shared" si="176"/>
        <v>0</v>
      </c>
      <c r="T627" s="58">
        <v>0</v>
      </c>
      <c r="U627" s="58">
        <f>(IF(VLOOKUP(VLOOKUP(AN627,MAPPING!$B$16:$D$21,2,1),MAPPING!$C$16:$E$21,2,0)=7000,0,VLOOKUP(VLOOKUP(AN627,MAPPING!$B$16:$D$21,2,1),MAPPING!$C$16:$E$21,2,0)))</f>
        <v>0</v>
      </c>
      <c r="V627" s="58">
        <f>(K627*VLOOKUP(N627/K627,MAPPING!$B$23:$D$30,3,10))</f>
        <v>0</v>
      </c>
      <c r="W627" s="58">
        <f t="shared" si="183"/>
        <v>0</v>
      </c>
      <c r="X627" s="58">
        <f t="shared" si="184"/>
        <v>6510</v>
      </c>
      <c r="Y627" s="116">
        <f>ROUND(SUM(Q627:W627)/INVOICE!$I$5,2)</f>
        <v>4.67</v>
      </c>
      <c r="AA627" s="38" t="s">
        <v>5323</v>
      </c>
      <c r="AB627" s="38" t="s">
        <v>93</v>
      </c>
      <c r="AC627" s="38" t="s">
        <v>5324</v>
      </c>
      <c r="AD627" s="38" t="s">
        <v>5469</v>
      </c>
      <c r="AE627" s="38" t="s">
        <v>5470</v>
      </c>
      <c r="AF627" s="38" t="s">
        <v>5471</v>
      </c>
      <c r="AG627" s="38" t="s">
        <v>5472</v>
      </c>
      <c r="AH627" s="38" t="s">
        <v>61</v>
      </c>
      <c r="AI627" s="38">
        <v>1</v>
      </c>
      <c r="AJ627" s="38">
        <v>0.5</v>
      </c>
      <c r="AK627" s="38">
        <v>1</v>
      </c>
      <c r="AL627" s="38">
        <v>1</v>
      </c>
      <c r="AM627" s="38" t="s">
        <v>204</v>
      </c>
      <c r="AN627" s="38">
        <v>26.8</v>
      </c>
      <c r="AO627" s="38" t="s">
        <v>62</v>
      </c>
      <c r="AP627" s="38" t="s">
        <v>62</v>
      </c>
      <c r="AQ627" s="38" t="s">
        <v>62</v>
      </c>
      <c r="AR627" s="38" t="s">
        <v>62</v>
      </c>
      <c r="AS627" s="38" t="s">
        <v>62</v>
      </c>
      <c r="AT627" s="38" t="s">
        <v>1973</v>
      </c>
      <c r="AU627" s="38" t="s">
        <v>2604</v>
      </c>
      <c r="AV627" s="38" t="s">
        <v>2624</v>
      </c>
      <c r="AW627" s="38" t="s">
        <v>61</v>
      </c>
      <c r="AX627" s="38" t="s">
        <v>63</v>
      </c>
      <c r="AY627" s="39" t="s">
        <v>5473</v>
      </c>
      <c r="AZ627" s="38" t="s">
        <v>5474</v>
      </c>
      <c r="BA627" s="39" t="s">
        <v>5474</v>
      </c>
      <c r="BB627" s="38" t="s">
        <v>196</v>
      </c>
      <c r="BC627" s="38" t="s">
        <v>197</v>
      </c>
      <c r="BD627" s="38" t="s">
        <v>94</v>
      </c>
      <c r="BE627" s="38" t="s">
        <v>1978</v>
      </c>
      <c r="BF627" s="38" t="s">
        <v>64</v>
      </c>
      <c r="BG627" s="38" t="s">
        <v>61</v>
      </c>
      <c r="BH627" s="38" t="s">
        <v>648</v>
      </c>
    </row>
    <row r="628" spans="2:60" x14ac:dyDescent="0.3">
      <c r="B628" s="55">
        <f t="shared" si="177"/>
        <v>624</v>
      </c>
      <c r="C628" s="55" t="str">
        <f t="shared" si="178"/>
        <v>NRT</v>
      </c>
      <c r="D628" s="55" t="str">
        <f t="shared" si="175"/>
        <v>2025-09-19</v>
      </c>
      <c r="E628" s="55" t="str">
        <f t="shared" si="185"/>
        <v>82020038152</v>
      </c>
      <c r="F628" s="55" t="str">
        <f t="shared" si="186"/>
        <v>PJP029496559</v>
      </c>
      <c r="G628" s="53" t="str">
        <f t="shared" si="187"/>
        <v>김정현</v>
      </c>
      <c r="H628" s="53" t="str">
        <f t="shared" si="188"/>
        <v>목록(Manifest)</v>
      </c>
      <c r="I628" s="62">
        <f t="shared" si="189"/>
        <v>44.22</v>
      </c>
      <c r="J628" s="53" t="str">
        <f t="shared" si="179"/>
        <v>BRCH USA_JAVIS</v>
      </c>
      <c r="K628" s="55">
        <f t="shared" si="190"/>
        <v>1</v>
      </c>
      <c r="L628" s="54">
        <f t="shared" si="191"/>
        <v>0.4</v>
      </c>
      <c r="M628" s="54">
        <f t="shared" si="192"/>
        <v>0.6</v>
      </c>
      <c r="N628" s="54">
        <f t="shared" si="193"/>
        <v>0.6</v>
      </c>
      <c r="O628" s="54">
        <f t="shared" si="180"/>
        <v>0.5</v>
      </c>
      <c r="P628" s="55" t="str">
        <f t="shared" si="181"/>
        <v>516284384055</v>
      </c>
      <c r="Q628" s="70">
        <f t="shared" si="182"/>
        <v>6510</v>
      </c>
      <c r="R628" s="58">
        <v>0</v>
      </c>
      <c r="S628" s="57">
        <f t="shared" si="176"/>
        <v>0</v>
      </c>
      <c r="T628" s="58">
        <v>0</v>
      </c>
      <c r="U628" s="58">
        <f>(IF(VLOOKUP(VLOOKUP(AN628,MAPPING!$B$16:$D$21,2,1),MAPPING!$C$16:$E$21,2,0)=7000,0,VLOOKUP(VLOOKUP(AN628,MAPPING!$B$16:$D$21,2,1),MAPPING!$C$16:$E$21,2,0)))</f>
        <v>0</v>
      </c>
      <c r="V628" s="58">
        <f>(K628*VLOOKUP(N628/K628,MAPPING!$B$23:$D$30,3,10))</f>
        <v>0</v>
      </c>
      <c r="W628" s="58">
        <f t="shared" si="183"/>
        <v>0</v>
      </c>
      <c r="X628" s="58">
        <f t="shared" si="184"/>
        <v>6510</v>
      </c>
      <c r="Y628" s="116">
        <f>ROUND(SUM(Q628:W628)/INVOICE!$I$5,2)</f>
        <v>4.67</v>
      </c>
      <c r="AA628" s="38" t="s">
        <v>5323</v>
      </c>
      <c r="AB628" s="38" t="s">
        <v>93</v>
      </c>
      <c r="AC628" s="38" t="s">
        <v>5324</v>
      </c>
      <c r="AD628" s="38" t="s">
        <v>5475</v>
      </c>
      <c r="AE628" s="38" t="s">
        <v>5476</v>
      </c>
      <c r="AF628" s="38" t="s">
        <v>5477</v>
      </c>
      <c r="AG628" s="38" t="s">
        <v>5478</v>
      </c>
      <c r="AH628" s="38" t="s">
        <v>61</v>
      </c>
      <c r="AI628" s="38">
        <v>1</v>
      </c>
      <c r="AJ628" s="38">
        <v>0.4</v>
      </c>
      <c r="AK628" s="38">
        <v>0.6</v>
      </c>
      <c r="AL628" s="38">
        <v>0.6</v>
      </c>
      <c r="AM628" s="38" t="s">
        <v>204</v>
      </c>
      <c r="AN628" s="38">
        <v>44.22</v>
      </c>
      <c r="AO628" s="38" t="s">
        <v>62</v>
      </c>
      <c r="AP628" s="38" t="s">
        <v>62</v>
      </c>
      <c r="AQ628" s="38" t="s">
        <v>62</v>
      </c>
      <c r="AR628" s="38" t="s">
        <v>62</v>
      </c>
      <c r="AS628" s="38" t="s">
        <v>62</v>
      </c>
      <c r="AT628" s="38" t="s">
        <v>1973</v>
      </c>
      <c r="AU628" s="38" t="s">
        <v>2604</v>
      </c>
      <c r="AV628" s="38" t="s">
        <v>5479</v>
      </c>
      <c r="AW628" s="38" t="s">
        <v>61</v>
      </c>
      <c r="AX628" s="38" t="s">
        <v>63</v>
      </c>
      <c r="AY628" s="39" t="s">
        <v>5480</v>
      </c>
      <c r="AZ628" s="38" t="s">
        <v>5481</v>
      </c>
      <c r="BA628" s="39" t="s">
        <v>5481</v>
      </c>
      <c r="BB628" s="38" t="s">
        <v>196</v>
      </c>
      <c r="BC628" s="38" t="s">
        <v>197</v>
      </c>
      <c r="BD628" s="38" t="s">
        <v>94</v>
      </c>
      <c r="BE628" s="38" t="s">
        <v>1978</v>
      </c>
      <c r="BF628" s="38" t="s">
        <v>64</v>
      </c>
      <c r="BG628" s="38" t="s">
        <v>61</v>
      </c>
      <c r="BH628" s="38" t="s">
        <v>648</v>
      </c>
    </row>
    <row r="629" spans="2:60" x14ac:dyDescent="0.3">
      <c r="B629" s="55">
        <f t="shared" si="177"/>
        <v>625</v>
      </c>
      <c r="C629" s="55" t="str">
        <f t="shared" si="178"/>
        <v>NRT</v>
      </c>
      <c r="D629" s="55" t="str">
        <f t="shared" si="175"/>
        <v>2025-09-19</v>
      </c>
      <c r="E629" s="55" t="str">
        <f t="shared" si="185"/>
        <v>82020038152</v>
      </c>
      <c r="F629" s="55" t="str">
        <f t="shared" si="186"/>
        <v>PJP029496583</v>
      </c>
      <c r="G629" s="53" t="str">
        <f t="shared" si="187"/>
        <v>정재호</v>
      </c>
      <c r="H629" s="53" t="str">
        <f t="shared" si="188"/>
        <v>목록(Manifest)</v>
      </c>
      <c r="I629" s="62">
        <f t="shared" si="189"/>
        <v>102.51</v>
      </c>
      <c r="J629" s="53" t="str">
        <f t="shared" si="179"/>
        <v>BRCH USA_JAVIS</v>
      </c>
      <c r="K629" s="55">
        <f t="shared" si="190"/>
        <v>1</v>
      </c>
      <c r="L629" s="54">
        <f t="shared" si="191"/>
        <v>0.85</v>
      </c>
      <c r="M629" s="54">
        <f t="shared" si="192"/>
        <v>3.6</v>
      </c>
      <c r="N629" s="54">
        <f t="shared" si="193"/>
        <v>3.6</v>
      </c>
      <c r="O629" s="54">
        <f t="shared" si="180"/>
        <v>1</v>
      </c>
      <c r="P629" s="55" t="str">
        <f t="shared" si="181"/>
        <v>516284384291</v>
      </c>
      <c r="Q629" s="70">
        <f t="shared" si="182"/>
        <v>7520</v>
      </c>
      <c r="R629" s="58">
        <v>0</v>
      </c>
      <c r="S629" s="57">
        <f t="shared" si="176"/>
        <v>0</v>
      </c>
      <c r="T629" s="58">
        <v>0</v>
      </c>
      <c r="U629" s="58">
        <f>(IF(VLOOKUP(VLOOKUP(AN629,MAPPING!$B$16:$D$21,2,1),MAPPING!$C$16:$E$21,2,0)=7000,0,VLOOKUP(VLOOKUP(AN629,MAPPING!$B$16:$D$21,2,1),MAPPING!$C$16:$E$21,2,0)))</f>
        <v>0</v>
      </c>
      <c r="V629" s="58">
        <f>(K629*VLOOKUP(N629/K629,MAPPING!$B$23:$D$30,3,10))</f>
        <v>500</v>
      </c>
      <c r="W629" s="58">
        <f t="shared" si="183"/>
        <v>0</v>
      </c>
      <c r="X629" s="58">
        <f t="shared" si="184"/>
        <v>8020</v>
      </c>
      <c r="Y629" s="116">
        <f>ROUND(SUM(Q629:W629)/INVOICE!$I$5,2)</f>
        <v>5.75</v>
      </c>
      <c r="AA629" s="38" t="s">
        <v>5323</v>
      </c>
      <c r="AB629" s="38" t="s">
        <v>93</v>
      </c>
      <c r="AC629" s="38" t="s">
        <v>5324</v>
      </c>
      <c r="AD629" s="38" t="s">
        <v>5482</v>
      </c>
      <c r="AE629" s="38" t="s">
        <v>2795</v>
      </c>
      <c r="AF629" s="38" t="s">
        <v>2796</v>
      </c>
      <c r="AG629" s="38" t="s">
        <v>2797</v>
      </c>
      <c r="AH629" s="38" t="s">
        <v>61</v>
      </c>
      <c r="AI629" s="38">
        <v>1</v>
      </c>
      <c r="AJ629" s="38">
        <v>0.85</v>
      </c>
      <c r="AK629" s="38">
        <v>3.6</v>
      </c>
      <c r="AL629" s="38">
        <v>3.6</v>
      </c>
      <c r="AM629" s="38" t="s">
        <v>204</v>
      </c>
      <c r="AN629" s="38">
        <v>102.51</v>
      </c>
      <c r="AO629" s="38" t="s">
        <v>62</v>
      </c>
      <c r="AP629" s="38" t="s">
        <v>62</v>
      </c>
      <c r="AQ629" s="38" t="s">
        <v>62</v>
      </c>
      <c r="AR629" s="38" t="s">
        <v>62</v>
      </c>
      <c r="AS629" s="38" t="s">
        <v>62</v>
      </c>
      <c r="AT629" s="38" t="s">
        <v>1973</v>
      </c>
      <c r="AU629" s="38" t="s">
        <v>2604</v>
      </c>
      <c r="AV629" s="38" t="s">
        <v>2020</v>
      </c>
      <c r="AW629" s="38" t="s">
        <v>61</v>
      </c>
      <c r="AX629" s="38" t="s">
        <v>63</v>
      </c>
      <c r="AY629" s="39" t="s">
        <v>5483</v>
      </c>
      <c r="AZ629" s="38" t="s">
        <v>5484</v>
      </c>
      <c r="BA629" s="39" t="s">
        <v>5484</v>
      </c>
      <c r="BB629" s="38" t="s">
        <v>196</v>
      </c>
      <c r="BC629" s="38" t="s">
        <v>197</v>
      </c>
      <c r="BD629" s="38" t="s">
        <v>94</v>
      </c>
      <c r="BE629" s="38" t="s">
        <v>1978</v>
      </c>
      <c r="BF629" s="38" t="s">
        <v>64</v>
      </c>
      <c r="BG629" s="38" t="s">
        <v>61</v>
      </c>
      <c r="BH629" s="38" t="s">
        <v>648</v>
      </c>
    </row>
    <row r="630" spans="2:60" x14ac:dyDescent="0.3">
      <c r="B630" s="55">
        <f t="shared" si="177"/>
        <v>626</v>
      </c>
      <c r="C630" s="55" t="str">
        <f t="shared" si="178"/>
        <v>NRT</v>
      </c>
      <c r="D630" s="55" t="str">
        <f t="shared" si="175"/>
        <v>2025-09-19</v>
      </c>
      <c r="E630" s="55" t="str">
        <f t="shared" si="185"/>
        <v>82020038152</v>
      </c>
      <c r="F630" s="55" t="str">
        <f t="shared" si="186"/>
        <v>PJP029496475</v>
      </c>
      <c r="G630" s="53" t="str">
        <f t="shared" si="187"/>
        <v>허승호</v>
      </c>
      <c r="H630" s="53" t="str">
        <f t="shared" si="188"/>
        <v>목록(Manifest)</v>
      </c>
      <c r="I630" s="62">
        <f t="shared" si="189"/>
        <v>57.9</v>
      </c>
      <c r="J630" s="53" t="str">
        <f t="shared" si="179"/>
        <v>BRCH USA_JAVIS</v>
      </c>
      <c r="K630" s="55">
        <f t="shared" si="190"/>
        <v>1</v>
      </c>
      <c r="L630" s="54">
        <f t="shared" si="191"/>
        <v>0.85</v>
      </c>
      <c r="M630" s="54">
        <f t="shared" si="192"/>
        <v>1.2</v>
      </c>
      <c r="N630" s="54">
        <f t="shared" si="193"/>
        <v>1.2</v>
      </c>
      <c r="O630" s="54">
        <f t="shared" si="180"/>
        <v>1</v>
      </c>
      <c r="P630" s="55" t="str">
        <f t="shared" si="181"/>
        <v>516284383215</v>
      </c>
      <c r="Q630" s="70">
        <f t="shared" si="182"/>
        <v>7520</v>
      </c>
      <c r="R630" s="58">
        <v>0</v>
      </c>
      <c r="S630" s="57">
        <f t="shared" si="176"/>
        <v>0</v>
      </c>
      <c r="T630" s="58">
        <v>0</v>
      </c>
      <c r="U630" s="58">
        <f>(IF(VLOOKUP(VLOOKUP(AN630,MAPPING!$B$16:$D$21,2,1),MAPPING!$C$16:$E$21,2,0)=7000,0,VLOOKUP(VLOOKUP(AN630,MAPPING!$B$16:$D$21,2,1),MAPPING!$C$16:$E$21,2,0)))</f>
        <v>0</v>
      </c>
      <c r="V630" s="58">
        <f>(K630*VLOOKUP(N630/K630,MAPPING!$B$23:$D$30,3,10))</f>
        <v>0</v>
      </c>
      <c r="W630" s="58">
        <f t="shared" si="183"/>
        <v>0</v>
      </c>
      <c r="X630" s="58">
        <f t="shared" si="184"/>
        <v>7520</v>
      </c>
      <c r="Y630" s="116">
        <f>ROUND(SUM(Q630:W630)/INVOICE!$I$5,2)</f>
        <v>5.39</v>
      </c>
      <c r="AA630" s="38" t="s">
        <v>5323</v>
      </c>
      <c r="AB630" s="38" t="s">
        <v>93</v>
      </c>
      <c r="AC630" s="38" t="s">
        <v>5324</v>
      </c>
      <c r="AD630" s="38" t="s">
        <v>5485</v>
      </c>
      <c r="AE630" s="38" t="s">
        <v>2063</v>
      </c>
      <c r="AF630" s="38" t="s">
        <v>2064</v>
      </c>
      <c r="AG630" s="38" t="s">
        <v>2065</v>
      </c>
      <c r="AH630" s="38" t="s">
        <v>61</v>
      </c>
      <c r="AI630" s="38">
        <v>1</v>
      </c>
      <c r="AJ630" s="38">
        <v>0.85</v>
      </c>
      <c r="AK630" s="38">
        <v>1.2</v>
      </c>
      <c r="AL630" s="38">
        <v>1.2</v>
      </c>
      <c r="AM630" s="38" t="s">
        <v>204</v>
      </c>
      <c r="AN630" s="38">
        <v>57.9</v>
      </c>
      <c r="AO630" s="38" t="s">
        <v>62</v>
      </c>
      <c r="AP630" s="38" t="s">
        <v>62</v>
      </c>
      <c r="AQ630" s="38" t="s">
        <v>62</v>
      </c>
      <c r="AR630" s="38" t="s">
        <v>62</v>
      </c>
      <c r="AS630" s="38" t="s">
        <v>62</v>
      </c>
      <c r="AT630" s="38" t="s">
        <v>1973</v>
      </c>
      <c r="AU630" s="38" t="s">
        <v>2604</v>
      </c>
      <c r="AV630" s="38" t="s">
        <v>2002</v>
      </c>
      <c r="AW630" s="38" t="s">
        <v>61</v>
      </c>
      <c r="AX630" s="38" t="s">
        <v>63</v>
      </c>
      <c r="AY630" s="39" t="s">
        <v>5486</v>
      </c>
      <c r="AZ630" s="38" t="s">
        <v>5487</v>
      </c>
      <c r="BA630" s="39" t="s">
        <v>5487</v>
      </c>
      <c r="BB630" s="38" t="s">
        <v>196</v>
      </c>
      <c r="BC630" s="38" t="s">
        <v>197</v>
      </c>
      <c r="BD630" s="38" t="s">
        <v>94</v>
      </c>
      <c r="BE630" s="38" t="s">
        <v>1978</v>
      </c>
      <c r="BF630" s="38" t="s">
        <v>64</v>
      </c>
      <c r="BG630" s="38" t="s">
        <v>61</v>
      </c>
      <c r="BH630" s="38" t="s">
        <v>648</v>
      </c>
    </row>
    <row r="631" spans="2:60" x14ac:dyDescent="0.3">
      <c r="B631" s="55">
        <f t="shared" si="177"/>
        <v>627</v>
      </c>
      <c r="C631" s="55" t="str">
        <f t="shared" si="178"/>
        <v>NRT</v>
      </c>
      <c r="D631" s="55" t="str">
        <f t="shared" si="175"/>
        <v>2025-09-19</v>
      </c>
      <c r="E631" s="55" t="str">
        <f t="shared" si="185"/>
        <v>82020038152</v>
      </c>
      <c r="F631" s="55" t="str">
        <f t="shared" si="186"/>
        <v>PJP029496585</v>
      </c>
      <c r="G631" s="53" t="str">
        <f t="shared" si="187"/>
        <v>이홍중</v>
      </c>
      <c r="H631" s="53" t="str">
        <f t="shared" si="188"/>
        <v>목록(Manifest)</v>
      </c>
      <c r="I631" s="62">
        <f t="shared" si="189"/>
        <v>39.119999999999997</v>
      </c>
      <c r="J631" s="53" t="str">
        <f t="shared" si="179"/>
        <v>BRCH USA_JAVIS</v>
      </c>
      <c r="K631" s="55">
        <f t="shared" si="190"/>
        <v>1</v>
      </c>
      <c r="L631" s="54">
        <f t="shared" si="191"/>
        <v>0.25</v>
      </c>
      <c r="M631" s="54">
        <f t="shared" si="192"/>
        <v>0.6</v>
      </c>
      <c r="N631" s="54">
        <f t="shared" si="193"/>
        <v>0.6</v>
      </c>
      <c r="O631" s="54">
        <f t="shared" si="180"/>
        <v>0.5</v>
      </c>
      <c r="P631" s="55" t="str">
        <f t="shared" si="181"/>
        <v>516284384313</v>
      </c>
      <c r="Q631" s="70">
        <f t="shared" si="182"/>
        <v>6510</v>
      </c>
      <c r="R631" s="58">
        <v>0</v>
      </c>
      <c r="S631" s="57">
        <f t="shared" si="176"/>
        <v>0</v>
      </c>
      <c r="T631" s="58">
        <v>0</v>
      </c>
      <c r="U631" s="58">
        <f>(IF(VLOOKUP(VLOOKUP(AN631,MAPPING!$B$16:$D$21,2,1),MAPPING!$C$16:$E$21,2,0)=7000,0,VLOOKUP(VLOOKUP(AN631,MAPPING!$B$16:$D$21,2,1),MAPPING!$C$16:$E$21,2,0)))</f>
        <v>0</v>
      </c>
      <c r="V631" s="58">
        <f>(K631*VLOOKUP(N631/K631,MAPPING!$B$23:$D$30,3,10))</f>
        <v>0</v>
      </c>
      <c r="W631" s="58">
        <f t="shared" si="183"/>
        <v>0</v>
      </c>
      <c r="X631" s="58">
        <f t="shared" si="184"/>
        <v>6510</v>
      </c>
      <c r="Y631" s="116">
        <f>ROUND(SUM(Q631:W631)/INVOICE!$I$5,2)</f>
        <v>4.67</v>
      </c>
      <c r="AA631" s="38" t="s">
        <v>5323</v>
      </c>
      <c r="AB631" s="38" t="s">
        <v>93</v>
      </c>
      <c r="AC631" s="38" t="s">
        <v>5324</v>
      </c>
      <c r="AD631" s="38" t="s">
        <v>5488</v>
      </c>
      <c r="AE631" s="38" t="s">
        <v>5489</v>
      </c>
      <c r="AF631" s="38" t="s">
        <v>5490</v>
      </c>
      <c r="AG631" s="38" t="s">
        <v>5491</v>
      </c>
      <c r="AH631" s="38" t="s">
        <v>61</v>
      </c>
      <c r="AI631" s="38">
        <v>1</v>
      </c>
      <c r="AJ631" s="38">
        <v>0.25</v>
      </c>
      <c r="AK631" s="38">
        <v>0.6</v>
      </c>
      <c r="AL631" s="38">
        <v>0.6</v>
      </c>
      <c r="AM631" s="38" t="s">
        <v>204</v>
      </c>
      <c r="AN631" s="38">
        <v>39.119999999999997</v>
      </c>
      <c r="AO631" s="38" t="s">
        <v>62</v>
      </c>
      <c r="AP631" s="38" t="s">
        <v>62</v>
      </c>
      <c r="AQ631" s="38" t="s">
        <v>62</v>
      </c>
      <c r="AR631" s="38" t="s">
        <v>62</v>
      </c>
      <c r="AS631" s="38" t="s">
        <v>62</v>
      </c>
      <c r="AT631" s="38" t="s">
        <v>1973</v>
      </c>
      <c r="AU631" s="38" t="s">
        <v>2604</v>
      </c>
      <c r="AV631" s="38" t="s">
        <v>2052</v>
      </c>
      <c r="AW631" s="38" t="s">
        <v>61</v>
      </c>
      <c r="AX631" s="38" t="s">
        <v>63</v>
      </c>
      <c r="AY631" s="39" t="s">
        <v>5492</v>
      </c>
      <c r="AZ631" s="38" t="s">
        <v>5493</v>
      </c>
      <c r="BA631" s="39" t="s">
        <v>5493</v>
      </c>
      <c r="BB631" s="38" t="s">
        <v>196</v>
      </c>
      <c r="BC631" s="38" t="s">
        <v>197</v>
      </c>
      <c r="BD631" s="38" t="s">
        <v>94</v>
      </c>
      <c r="BE631" s="38" t="s">
        <v>1978</v>
      </c>
      <c r="BF631" s="38" t="s">
        <v>64</v>
      </c>
      <c r="BG631" s="38" t="s">
        <v>61</v>
      </c>
      <c r="BH631" s="38" t="s">
        <v>648</v>
      </c>
    </row>
    <row r="632" spans="2:60" x14ac:dyDescent="0.3">
      <c r="B632" s="55">
        <f t="shared" si="177"/>
        <v>628</v>
      </c>
      <c r="C632" s="55" t="str">
        <f t="shared" si="178"/>
        <v>NRT</v>
      </c>
      <c r="D632" s="55" t="str">
        <f t="shared" si="175"/>
        <v>2025-09-19</v>
      </c>
      <c r="E632" s="55" t="str">
        <f t="shared" si="185"/>
        <v>82020038152</v>
      </c>
      <c r="F632" s="55" t="str">
        <f t="shared" si="186"/>
        <v>PJP029496519</v>
      </c>
      <c r="G632" s="53" t="str">
        <f t="shared" si="187"/>
        <v>오모차랜드 일산점</v>
      </c>
      <c r="H632" s="53" t="str">
        <f t="shared" si="188"/>
        <v>일반(목록배제,Normal-Manifest Exception)</v>
      </c>
      <c r="I632" s="62">
        <f t="shared" si="189"/>
        <v>139.4</v>
      </c>
      <c r="J632" s="53" t="str">
        <f t="shared" si="179"/>
        <v>BRCH USA_JAVIS</v>
      </c>
      <c r="K632" s="55">
        <f t="shared" si="190"/>
        <v>1</v>
      </c>
      <c r="L632" s="54">
        <f t="shared" si="191"/>
        <v>1.95</v>
      </c>
      <c r="M632" s="54">
        <f t="shared" si="192"/>
        <v>3.2</v>
      </c>
      <c r="N632" s="54">
        <f t="shared" si="193"/>
        <v>3.2</v>
      </c>
      <c r="O632" s="54">
        <f t="shared" si="180"/>
        <v>2</v>
      </c>
      <c r="P632" s="55" t="str">
        <f t="shared" si="181"/>
        <v>516284383650</v>
      </c>
      <c r="Q632" s="70">
        <f t="shared" si="182"/>
        <v>9540</v>
      </c>
      <c r="R632" s="58">
        <v>0</v>
      </c>
      <c r="S632" s="57">
        <f t="shared" si="176"/>
        <v>0</v>
      </c>
      <c r="T632" s="58">
        <v>0</v>
      </c>
      <c r="U632" s="58">
        <f>(IF(VLOOKUP(VLOOKUP(AN632,MAPPING!$B$16:$D$21,2,1),MAPPING!$C$16:$E$21,2,0)=7000,0,VLOOKUP(VLOOKUP(AN632,MAPPING!$B$16:$D$21,2,1),MAPPING!$C$16:$E$21,2,0)))</f>
        <v>0</v>
      </c>
      <c r="V632" s="58">
        <f>(K632*VLOOKUP(N632/K632,MAPPING!$B$23:$D$30,3,10))</f>
        <v>500</v>
      </c>
      <c r="W632" s="58">
        <f t="shared" si="183"/>
        <v>0</v>
      </c>
      <c r="X632" s="58">
        <f t="shared" si="184"/>
        <v>10040</v>
      </c>
      <c r="Y632" s="116">
        <f>ROUND(SUM(Q632:W632)/INVOICE!$I$5,2)</f>
        <v>7.2</v>
      </c>
      <c r="AA632" s="38" t="s">
        <v>5323</v>
      </c>
      <c r="AB632" s="38" t="s">
        <v>93</v>
      </c>
      <c r="AC632" s="38" t="s">
        <v>5324</v>
      </c>
      <c r="AD632" s="38" t="s">
        <v>5494</v>
      </c>
      <c r="AE632" s="38" t="s">
        <v>1980</v>
      </c>
      <c r="AF632" s="38" t="s">
        <v>1981</v>
      </c>
      <c r="AG632" s="38" t="s">
        <v>1982</v>
      </c>
      <c r="AH632" s="38" t="s">
        <v>61</v>
      </c>
      <c r="AI632" s="38">
        <v>1</v>
      </c>
      <c r="AJ632" s="38">
        <v>1.95</v>
      </c>
      <c r="AK632" s="38">
        <v>3.2</v>
      </c>
      <c r="AL632" s="38">
        <v>3.2</v>
      </c>
      <c r="AM632" s="38" t="s">
        <v>66</v>
      </c>
      <c r="AN632" s="38">
        <v>139.4</v>
      </c>
      <c r="AO632" s="38" t="s">
        <v>62</v>
      </c>
      <c r="AP632" s="38" t="s">
        <v>62</v>
      </c>
      <c r="AQ632" s="38" t="s">
        <v>62</v>
      </c>
      <c r="AR632" s="38" t="s">
        <v>62</v>
      </c>
      <c r="AS632" s="38" t="s">
        <v>62</v>
      </c>
      <c r="AT632" s="38" t="s">
        <v>1973</v>
      </c>
      <c r="AU632" s="38" t="s">
        <v>2604</v>
      </c>
      <c r="AV632" s="38" t="s">
        <v>1983</v>
      </c>
      <c r="AW632" s="38" t="s">
        <v>61</v>
      </c>
      <c r="AX632" s="38" t="s">
        <v>63</v>
      </c>
      <c r="AY632" s="39" t="s">
        <v>5495</v>
      </c>
      <c r="AZ632" s="38" t="s">
        <v>5496</v>
      </c>
      <c r="BA632" s="39" t="s">
        <v>5496</v>
      </c>
      <c r="BB632" s="38" t="s">
        <v>196</v>
      </c>
      <c r="BC632" s="38" t="s">
        <v>197</v>
      </c>
      <c r="BD632" s="38" t="s">
        <v>94</v>
      </c>
      <c r="BE632" s="38" t="s">
        <v>1978</v>
      </c>
      <c r="BF632" s="38" t="s">
        <v>64</v>
      </c>
      <c r="BG632" s="38" t="s">
        <v>61</v>
      </c>
      <c r="BH632" s="38" t="s">
        <v>648</v>
      </c>
    </row>
    <row r="633" spans="2:60" x14ac:dyDescent="0.3">
      <c r="B633" s="55">
        <f t="shared" si="177"/>
        <v>629</v>
      </c>
      <c r="C633" s="55" t="str">
        <f t="shared" si="178"/>
        <v>NRT</v>
      </c>
      <c r="D633" s="55" t="str">
        <f t="shared" si="175"/>
        <v>2025-09-19</v>
      </c>
      <c r="E633" s="55" t="str">
        <f t="shared" si="185"/>
        <v>82020038152</v>
      </c>
      <c r="F633" s="55" t="str">
        <f t="shared" si="186"/>
        <v>PJP029495600</v>
      </c>
      <c r="G633" s="53" t="str">
        <f t="shared" si="187"/>
        <v>김민지</v>
      </c>
      <c r="H633" s="53" t="str">
        <f t="shared" si="188"/>
        <v>목록(Manifest)</v>
      </c>
      <c r="I633" s="62">
        <f t="shared" si="189"/>
        <v>51.19</v>
      </c>
      <c r="J633" s="53" t="str">
        <f t="shared" si="179"/>
        <v>BRCH USA_JAVIS</v>
      </c>
      <c r="K633" s="55">
        <f t="shared" si="190"/>
        <v>1</v>
      </c>
      <c r="L633" s="54">
        <f t="shared" si="191"/>
        <v>0.1</v>
      </c>
      <c r="M633" s="54">
        <f t="shared" si="192"/>
        <v>0.3</v>
      </c>
      <c r="N633" s="54">
        <f t="shared" si="193"/>
        <v>0.3</v>
      </c>
      <c r="O633" s="54">
        <f t="shared" si="180"/>
        <v>0.5</v>
      </c>
      <c r="P633" s="55" t="str">
        <f t="shared" si="181"/>
        <v>516284374465</v>
      </c>
      <c r="Q633" s="70">
        <f t="shared" si="182"/>
        <v>6510</v>
      </c>
      <c r="R633" s="58">
        <v>0</v>
      </c>
      <c r="S633" s="57">
        <f t="shared" si="176"/>
        <v>0</v>
      </c>
      <c r="T633" s="58">
        <v>0</v>
      </c>
      <c r="U633" s="58">
        <f>(IF(VLOOKUP(VLOOKUP(AN633,MAPPING!$B$16:$D$21,2,1),MAPPING!$C$16:$E$21,2,0)=7000,0,VLOOKUP(VLOOKUP(AN633,MAPPING!$B$16:$D$21,2,1),MAPPING!$C$16:$E$21,2,0)))</f>
        <v>0</v>
      </c>
      <c r="V633" s="58">
        <f>(K633*VLOOKUP(N633/K633,MAPPING!$B$23:$D$30,3,10))</f>
        <v>0</v>
      </c>
      <c r="W633" s="58">
        <f t="shared" si="183"/>
        <v>0</v>
      </c>
      <c r="X633" s="58">
        <f t="shared" si="184"/>
        <v>6510</v>
      </c>
      <c r="Y633" s="116">
        <f>ROUND(SUM(Q633:W633)/INVOICE!$I$5,2)</f>
        <v>4.67</v>
      </c>
      <c r="AA633" s="38" t="s">
        <v>5323</v>
      </c>
      <c r="AB633" s="38" t="s">
        <v>93</v>
      </c>
      <c r="AC633" s="38" t="s">
        <v>5324</v>
      </c>
      <c r="AD633" s="38" t="s">
        <v>5497</v>
      </c>
      <c r="AE633" s="38" t="s">
        <v>5498</v>
      </c>
      <c r="AF633" s="38" t="s">
        <v>5499</v>
      </c>
      <c r="AG633" s="38" t="s">
        <v>570</v>
      </c>
      <c r="AH633" s="38" t="s">
        <v>61</v>
      </c>
      <c r="AI633" s="38">
        <v>1</v>
      </c>
      <c r="AJ633" s="38">
        <v>0.1</v>
      </c>
      <c r="AK633" s="38">
        <v>0.3</v>
      </c>
      <c r="AL633" s="38">
        <v>0.3</v>
      </c>
      <c r="AM633" s="38" t="s">
        <v>204</v>
      </c>
      <c r="AN633" s="38">
        <v>51.19</v>
      </c>
      <c r="AO633" s="38" t="s">
        <v>62</v>
      </c>
      <c r="AP633" s="38" t="s">
        <v>62</v>
      </c>
      <c r="AQ633" s="38" t="s">
        <v>62</v>
      </c>
      <c r="AR633" s="38" t="s">
        <v>62</v>
      </c>
      <c r="AS633" s="38" t="s">
        <v>62</v>
      </c>
      <c r="AT633" s="38" t="s">
        <v>1973</v>
      </c>
      <c r="AU633" s="38" t="s">
        <v>2604</v>
      </c>
      <c r="AV633" s="38" t="s">
        <v>5500</v>
      </c>
      <c r="AW633" s="38" t="s">
        <v>61</v>
      </c>
      <c r="AX633" s="38" t="s">
        <v>63</v>
      </c>
      <c r="AY633" s="39" t="s">
        <v>5501</v>
      </c>
      <c r="AZ633" s="38" t="s">
        <v>5502</v>
      </c>
      <c r="BA633" s="39" t="s">
        <v>5502</v>
      </c>
      <c r="BB633" s="38" t="s">
        <v>196</v>
      </c>
      <c r="BC633" s="38" t="s">
        <v>197</v>
      </c>
      <c r="BD633" s="38" t="s">
        <v>94</v>
      </c>
      <c r="BE633" s="38" t="s">
        <v>1978</v>
      </c>
      <c r="BF633" s="38" t="s">
        <v>64</v>
      </c>
      <c r="BG633" s="38" t="s">
        <v>61</v>
      </c>
      <c r="BH633" s="38" t="s">
        <v>648</v>
      </c>
    </row>
    <row r="634" spans="2:60" x14ac:dyDescent="0.3">
      <c r="B634" s="55">
        <f t="shared" si="177"/>
        <v>630</v>
      </c>
      <c r="C634" s="55" t="str">
        <f t="shared" si="178"/>
        <v>NRT</v>
      </c>
      <c r="D634" s="55" t="str">
        <f t="shared" si="175"/>
        <v>2025-09-19</v>
      </c>
      <c r="E634" s="55" t="str">
        <f t="shared" si="185"/>
        <v>82020038152</v>
      </c>
      <c r="F634" s="55" t="str">
        <f t="shared" si="186"/>
        <v>PJP029496097</v>
      </c>
      <c r="G634" s="53" t="str">
        <f t="shared" si="187"/>
        <v>조정현</v>
      </c>
      <c r="H634" s="53" t="str">
        <f t="shared" si="188"/>
        <v>목록(Manifest)</v>
      </c>
      <c r="I634" s="62">
        <f t="shared" si="189"/>
        <v>129.58000000000001</v>
      </c>
      <c r="J634" s="53" t="str">
        <f t="shared" si="179"/>
        <v>BRCH USA_JAVIS</v>
      </c>
      <c r="K634" s="55">
        <f t="shared" si="190"/>
        <v>1</v>
      </c>
      <c r="L634" s="54">
        <f t="shared" si="191"/>
        <v>0.65</v>
      </c>
      <c r="M634" s="54">
        <f t="shared" si="192"/>
        <v>1.7</v>
      </c>
      <c r="N634" s="54">
        <f t="shared" si="193"/>
        <v>1.7</v>
      </c>
      <c r="O634" s="54">
        <f t="shared" si="180"/>
        <v>1</v>
      </c>
      <c r="P634" s="55" t="str">
        <f t="shared" si="181"/>
        <v>516284379435</v>
      </c>
      <c r="Q634" s="70">
        <f t="shared" si="182"/>
        <v>7520</v>
      </c>
      <c r="R634" s="58">
        <v>0</v>
      </c>
      <c r="S634" s="57">
        <f t="shared" si="176"/>
        <v>0</v>
      </c>
      <c r="T634" s="58">
        <v>0</v>
      </c>
      <c r="U634" s="58">
        <f>(IF(VLOOKUP(VLOOKUP(AN634,MAPPING!$B$16:$D$21,2,1),MAPPING!$C$16:$E$21,2,0)=7000,0,VLOOKUP(VLOOKUP(AN634,MAPPING!$B$16:$D$21,2,1),MAPPING!$C$16:$E$21,2,0)))</f>
        <v>0</v>
      </c>
      <c r="V634" s="58">
        <f>(K634*VLOOKUP(N634/K634,MAPPING!$B$23:$D$30,3,10))</f>
        <v>0</v>
      </c>
      <c r="W634" s="58">
        <f t="shared" si="183"/>
        <v>0</v>
      </c>
      <c r="X634" s="58">
        <f t="shared" si="184"/>
        <v>7520</v>
      </c>
      <c r="Y634" s="116">
        <f>ROUND(SUM(Q634:W634)/INVOICE!$I$5,2)</f>
        <v>5.39</v>
      </c>
      <c r="AA634" s="38" t="s">
        <v>5323</v>
      </c>
      <c r="AB634" s="38" t="s">
        <v>93</v>
      </c>
      <c r="AC634" s="38" t="s">
        <v>5324</v>
      </c>
      <c r="AD634" s="38" t="s">
        <v>5503</v>
      </c>
      <c r="AE634" s="38" t="s">
        <v>5504</v>
      </c>
      <c r="AF634" s="38" t="s">
        <v>5505</v>
      </c>
      <c r="AG634" s="38" t="s">
        <v>5506</v>
      </c>
      <c r="AH634" s="38" t="s">
        <v>61</v>
      </c>
      <c r="AI634" s="38">
        <v>1</v>
      </c>
      <c r="AJ634" s="38">
        <v>0.65</v>
      </c>
      <c r="AK634" s="38">
        <v>1.7</v>
      </c>
      <c r="AL634" s="38">
        <v>1.7</v>
      </c>
      <c r="AM634" s="38" t="s">
        <v>204</v>
      </c>
      <c r="AN634" s="38">
        <v>129.58000000000001</v>
      </c>
      <c r="AO634" s="38" t="s">
        <v>62</v>
      </c>
      <c r="AP634" s="38" t="s">
        <v>62</v>
      </c>
      <c r="AQ634" s="38" t="s">
        <v>62</v>
      </c>
      <c r="AR634" s="38" t="s">
        <v>62</v>
      </c>
      <c r="AS634" s="38" t="s">
        <v>62</v>
      </c>
      <c r="AT634" s="38" t="s">
        <v>1973</v>
      </c>
      <c r="AU634" s="38" t="s">
        <v>2604</v>
      </c>
      <c r="AV634" s="38" t="s">
        <v>2002</v>
      </c>
      <c r="AW634" s="38" t="s">
        <v>61</v>
      </c>
      <c r="AX634" s="38" t="s">
        <v>63</v>
      </c>
      <c r="AY634" s="39" t="s">
        <v>5507</v>
      </c>
      <c r="AZ634" s="38" t="s">
        <v>5508</v>
      </c>
      <c r="BA634" s="39" t="s">
        <v>5508</v>
      </c>
      <c r="BB634" s="38" t="s">
        <v>196</v>
      </c>
      <c r="BC634" s="38" t="s">
        <v>197</v>
      </c>
      <c r="BD634" s="38" t="s">
        <v>94</v>
      </c>
      <c r="BE634" s="38" t="s">
        <v>1978</v>
      </c>
      <c r="BF634" s="38" t="s">
        <v>64</v>
      </c>
      <c r="BG634" s="38" t="s">
        <v>61</v>
      </c>
      <c r="BH634" s="38" t="s">
        <v>648</v>
      </c>
    </row>
    <row r="635" spans="2:60" x14ac:dyDescent="0.3">
      <c r="B635" s="55">
        <f t="shared" si="177"/>
        <v>631</v>
      </c>
      <c r="C635" s="55" t="str">
        <f t="shared" si="178"/>
        <v>NRT</v>
      </c>
      <c r="D635" s="55" t="str">
        <f t="shared" si="175"/>
        <v>2025-09-19</v>
      </c>
      <c r="E635" s="55" t="str">
        <f t="shared" si="185"/>
        <v>82020038152</v>
      </c>
      <c r="F635" s="55" t="str">
        <f t="shared" si="186"/>
        <v>PJP029496633</v>
      </c>
      <c r="G635" s="53" t="str">
        <f t="shared" si="187"/>
        <v>이지훈</v>
      </c>
      <c r="H635" s="53" t="str">
        <f t="shared" si="188"/>
        <v>목록(Manifest)</v>
      </c>
      <c r="I635" s="62">
        <f t="shared" si="189"/>
        <v>60.3</v>
      </c>
      <c r="J635" s="53" t="str">
        <f t="shared" si="179"/>
        <v>BRCH USA_JAVIS</v>
      </c>
      <c r="K635" s="55">
        <f t="shared" si="190"/>
        <v>1</v>
      </c>
      <c r="L635" s="54">
        <f t="shared" si="191"/>
        <v>0.7</v>
      </c>
      <c r="M635" s="54">
        <f t="shared" si="192"/>
        <v>1.4</v>
      </c>
      <c r="N635" s="54">
        <f t="shared" si="193"/>
        <v>1.4</v>
      </c>
      <c r="O635" s="54">
        <f t="shared" si="180"/>
        <v>1</v>
      </c>
      <c r="P635" s="55" t="str">
        <f t="shared" si="181"/>
        <v>516284384792</v>
      </c>
      <c r="Q635" s="70">
        <f t="shared" si="182"/>
        <v>7520</v>
      </c>
      <c r="R635" s="58">
        <v>0</v>
      </c>
      <c r="S635" s="57">
        <f t="shared" si="176"/>
        <v>0</v>
      </c>
      <c r="T635" s="58">
        <v>0</v>
      </c>
      <c r="U635" s="58">
        <f>(IF(VLOOKUP(VLOOKUP(AN635,MAPPING!$B$16:$D$21,2,1),MAPPING!$C$16:$E$21,2,0)=7000,0,VLOOKUP(VLOOKUP(AN635,MAPPING!$B$16:$D$21,2,1),MAPPING!$C$16:$E$21,2,0)))</f>
        <v>0</v>
      </c>
      <c r="V635" s="58">
        <f>(K635*VLOOKUP(N635/K635,MAPPING!$B$23:$D$30,3,10))</f>
        <v>0</v>
      </c>
      <c r="W635" s="58">
        <f t="shared" si="183"/>
        <v>0</v>
      </c>
      <c r="X635" s="58">
        <f t="shared" si="184"/>
        <v>7520</v>
      </c>
      <c r="Y635" s="116">
        <f>ROUND(SUM(Q635:W635)/INVOICE!$I$5,2)</f>
        <v>5.39</v>
      </c>
      <c r="AA635" s="38" t="s">
        <v>5323</v>
      </c>
      <c r="AB635" s="38" t="s">
        <v>93</v>
      </c>
      <c r="AC635" s="38" t="s">
        <v>5324</v>
      </c>
      <c r="AD635" s="38" t="s">
        <v>5509</v>
      </c>
      <c r="AE635" s="38" t="s">
        <v>1119</v>
      </c>
      <c r="AF635" s="38" t="s">
        <v>5510</v>
      </c>
      <c r="AG635" s="38" t="s">
        <v>5511</v>
      </c>
      <c r="AH635" s="38" t="s">
        <v>61</v>
      </c>
      <c r="AI635" s="38">
        <v>1</v>
      </c>
      <c r="AJ635" s="38">
        <v>0.7</v>
      </c>
      <c r="AK635" s="38">
        <v>1.4</v>
      </c>
      <c r="AL635" s="38">
        <v>1.4</v>
      </c>
      <c r="AM635" s="38" t="s">
        <v>204</v>
      </c>
      <c r="AN635" s="38">
        <v>60.3</v>
      </c>
      <c r="AO635" s="38" t="s">
        <v>62</v>
      </c>
      <c r="AP635" s="38" t="s">
        <v>62</v>
      </c>
      <c r="AQ635" s="38" t="s">
        <v>62</v>
      </c>
      <c r="AR635" s="38" t="s">
        <v>62</v>
      </c>
      <c r="AS635" s="38" t="s">
        <v>62</v>
      </c>
      <c r="AT635" s="38" t="s">
        <v>1973</v>
      </c>
      <c r="AU635" s="38" t="s">
        <v>2604</v>
      </c>
      <c r="AV635" s="38" t="s">
        <v>5512</v>
      </c>
      <c r="AW635" s="38" t="s">
        <v>61</v>
      </c>
      <c r="AX635" s="38" t="s">
        <v>63</v>
      </c>
      <c r="AY635" s="39" t="s">
        <v>5513</v>
      </c>
      <c r="AZ635" s="38" t="s">
        <v>5514</v>
      </c>
      <c r="BA635" s="39" t="s">
        <v>5514</v>
      </c>
      <c r="BB635" s="38" t="s">
        <v>196</v>
      </c>
      <c r="BC635" s="38" t="s">
        <v>197</v>
      </c>
      <c r="BD635" s="38" t="s">
        <v>94</v>
      </c>
      <c r="BE635" s="38" t="s">
        <v>1978</v>
      </c>
      <c r="BF635" s="38" t="s">
        <v>64</v>
      </c>
      <c r="BG635" s="38" t="s">
        <v>61</v>
      </c>
      <c r="BH635" s="38" t="s">
        <v>648</v>
      </c>
    </row>
    <row r="636" spans="2:60" x14ac:dyDescent="0.3">
      <c r="B636" s="55">
        <f t="shared" si="177"/>
        <v>632</v>
      </c>
      <c r="C636" s="55" t="str">
        <f t="shared" si="178"/>
        <v>NRT</v>
      </c>
      <c r="D636" s="55" t="str">
        <f t="shared" si="175"/>
        <v>2025-09-19</v>
      </c>
      <c r="E636" s="55" t="str">
        <f t="shared" si="185"/>
        <v>82020038152</v>
      </c>
      <c r="F636" s="55" t="str">
        <f t="shared" si="186"/>
        <v>PJP029496428</v>
      </c>
      <c r="G636" s="53" t="str">
        <f t="shared" si="187"/>
        <v>강재형</v>
      </c>
      <c r="H636" s="53" t="str">
        <f t="shared" si="188"/>
        <v>목록(Manifest)</v>
      </c>
      <c r="I636" s="62">
        <f t="shared" si="189"/>
        <v>97.15</v>
      </c>
      <c r="J636" s="53" t="str">
        <f t="shared" si="179"/>
        <v>BRCH USA_JAVIS</v>
      </c>
      <c r="K636" s="55">
        <f t="shared" si="190"/>
        <v>1</v>
      </c>
      <c r="L636" s="54">
        <f t="shared" si="191"/>
        <v>0.7</v>
      </c>
      <c r="M636" s="54">
        <f t="shared" si="192"/>
        <v>3.2</v>
      </c>
      <c r="N636" s="54">
        <f t="shared" si="193"/>
        <v>3.2</v>
      </c>
      <c r="O636" s="54">
        <f t="shared" si="180"/>
        <v>1</v>
      </c>
      <c r="P636" s="55" t="str">
        <f t="shared" si="181"/>
        <v>516284382740</v>
      </c>
      <c r="Q636" s="70">
        <f t="shared" si="182"/>
        <v>7520</v>
      </c>
      <c r="R636" s="58">
        <v>0</v>
      </c>
      <c r="S636" s="57">
        <f t="shared" si="176"/>
        <v>0</v>
      </c>
      <c r="T636" s="58">
        <v>0</v>
      </c>
      <c r="U636" s="58">
        <f>(IF(VLOOKUP(VLOOKUP(AN636,MAPPING!$B$16:$D$21,2,1),MAPPING!$C$16:$E$21,2,0)=7000,0,VLOOKUP(VLOOKUP(AN636,MAPPING!$B$16:$D$21,2,1),MAPPING!$C$16:$E$21,2,0)))</f>
        <v>0</v>
      </c>
      <c r="V636" s="58">
        <f>(K636*VLOOKUP(N636/K636,MAPPING!$B$23:$D$30,3,10))</f>
        <v>500</v>
      </c>
      <c r="W636" s="58">
        <f t="shared" si="183"/>
        <v>0</v>
      </c>
      <c r="X636" s="58">
        <f t="shared" si="184"/>
        <v>8020</v>
      </c>
      <c r="Y636" s="116">
        <f>ROUND(SUM(Q636:W636)/INVOICE!$I$5,2)</f>
        <v>5.75</v>
      </c>
      <c r="AA636" s="38" t="s">
        <v>5323</v>
      </c>
      <c r="AB636" s="38" t="s">
        <v>93</v>
      </c>
      <c r="AC636" s="38" t="s">
        <v>5324</v>
      </c>
      <c r="AD636" s="38" t="s">
        <v>5515</v>
      </c>
      <c r="AE636" s="38" t="s">
        <v>5016</v>
      </c>
      <c r="AF636" s="38" t="s">
        <v>5017</v>
      </c>
      <c r="AG636" s="38" t="s">
        <v>5018</v>
      </c>
      <c r="AH636" s="38" t="s">
        <v>61</v>
      </c>
      <c r="AI636" s="38">
        <v>1</v>
      </c>
      <c r="AJ636" s="38">
        <v>0.7</v>
      </c>
      <c r="AK636" s="38">
        <v>3.2</v>
      </c>
      <c r="AL636" s="38">
        <v>3.2</v>
      </c>
      <c r="AM636" s="38" t="s">
        <v>204</v>
      </c>
      <c r="AN636" s="38">
        <v>97.15</v>
      </c>
      <c r="AO636" s="38" t="s">
        <v>62</v>
      </c>
      <c r="AP636" s="38" t="s">
        <v>62</v>
      </c>
      <c r="AQ636" s="38" t="s">
        <v>62</v>
      </c>
      <c r="AR636" s="38" t="s">
        <v>62</v>
      </c>
      <c r="AS636" s="38" t="s">
        <v>62</v>
      </c>
      <c r="AT636" s="38" t="s">
        <v>1973</v>
      </c>
      <c r="AU636" s="38" t="s">
        <v>2604</v>
      </c>
      <c r="AV636" s="38" t="s">
        <v>2002</v>
      </c>
      <c r="AW636" s="38" t="s">
        <v>61</v>
      </c>
      <c r="AX636" s="38" t="s">
        <v>63</v>
      </c>
      <c r="AY636" s="39" t="s">
        <v>5516</v>
      </c>
      <c r="AZ636" s="38" t="s">
        <v>5517</v>
      </c>
      <c r="BA636" s="39" t="s">
        <v>5517</v>
      </c>
      <c r="BB636" s="38" t="s">
        <v>196</v>
      </c>
      <c r="BC636" s="38" t="s">
        <v>197</v>
      </c>
      <c r="BD636" s="38" t="s">
        <v>94</v>
      </c>
      <c r="BE636" s="38" t="s">
        <v>1978</v>
      </c>
      <c r="BF636" s="38" t="s">
        <v>64</v>
      </c>
      <c r="BG636" s="38" t="s">
        <v>61</v>
      </c>
      <c r="BH636" s="38" t="s">
        <v>648</v>
      </c>
    </row>
    <row r="637" spans="2:60" x14ac:dyDescent="0.3">
      <c r="B637" s="55">
        <f t="shared" si="177"/>
        <v>633</v>
      </c>
      <c r="C637" s="55" t="str">
        <f t="shared" si="178"/>
        <v>NRT</v>
      </c>
      <c r="D637" s="55" t="str">
        <f t="shared" si="175"/>
        <v>2025-09-19</v>
      </c>
      <c r="E637" s="55" t="str">
        <f t="shared" si="185"/>
        <v>82020038152</v>
      </c>
      <c r="F637" s="55" t="str">
        <f t="shared" si="186"/>
        <v>PJP029496396</v>
      </c>
      <c r="G637" s="53" t="str">
        <f t="shared" si="187"/>
        <v>윤세진</v>
      </c>
      <c r="H637" s="53" t="str">
        <f t="shared" si="188"/>
        <v>목록(Manifest)</v>
      </c>
      <c r="I637" s="62">
        <f t="shared" si="189"/>
        <v>92.8</v>
      </c>
      <c r="J637" s="53" t="str">
        <f t="shared" si="179"/>
        <v>BRCH USA_JAVIS</v>
      </c>
      <c r="K637" s="55">
        <f t="shared" si="190"/>
        <v>1</v>
      </c>
      <c r="L637" s="54">
        <f t="shared" si="191"/>
        <v>0.2</v>
      </c>
      <c r="M637" s="54">
        <f t="shared" si="192"/>
        <v>0.7</v>
      </c>
      <c r="N637" s="54">
        <f t="shared" si="193"/>
        <v>0.7</v>
      </c>
      <c r="O637" s="54">
        <f t="shared" si="180"/>
        <v>0.5</v>
      </c>
      <c r="P637" s="55" t="str">
        <f t="shared" si="181"/>
        <v>516284382423</v>
      </c>
      <c r="Q637" s="70">
        <f t="shared" si="182"/>
        <v>6510</v>
      </c>
      <c r="R637" s="58">
        <v>0</v>
      </c>
      <c r="S637" s="57">
        <f t="shared" si="176"/>
        <v>0</v>
      </c>
      <c r="T637" s="58">
        <v>0</v>
      </c>
      <c r="U637" s="58">
        <f>(IF(VLOOKUP(VLOOKUP(AN637,MAPPING!$B$16:$D$21,2,1),MAPPING!$C$16:$E$21,2,0)=7000,0,VLOOKUP(VLOOKUP(AN637,MAPPING!$B$16:$D$21,2,1),MAPPING!$C$16:$E$21,2,0)))</f>
        <v>0</v>
      </c>
      <c r="V637" s="58">
        <f>(K637*VLOOKUP(N637/K637,MAPPING!$B$23:$D$30,3,10))</f>
        <v>0</v>
      </c>
      <c r="W637" s="58">
        <f t="shared" si="183"/>
        <v>0</v>
      </c>
      <c r="X637" s="58">
        <f t="shared" si="184"/>
        <v>6510</v>
      </c>
      <c r="Y637" s="116">
        <f>ROUND(SUM(Q637:W637)/INVOICE!$I$5,2)</f>
        <v>4.67</v>
      </c>
      <c r="AA637" s="38" t="s">
        <v>5323</v>
      </c>
      <c r="AB637" s="38" t="s">
        <v>93</v>
      </c>
      <c r="AC637" s="38" t="s">
        <v>5324</v>
      </c>
      <c r="AD637" s="38" t="s">
        <v>5518</v>
      </c>
      <c r="AE637" s="38" t="s">
        <v>3259</v>
      </c>
      <c r="AF637" s="38" t="s">
        <v>3260</v>
      </c>
      <c r="AG637" s="38" t="s">
        <v>3261</v>
      </c>
      <c r="AH637" s="38" t="s">
        <v>61</v>
      </c>
      <c r="AI637" s="38">
        <v>1</v>
      </c>
      <c r="AJ637" s="38">
        <v>0.2</v>
      </c>
      <c r="AK637" s="38">
        <v>0.7</v>
      </c>
      <c r="AL637" s="38">
        <v>0.7</v>
      </c>
      <c r="AM637" s="38" t="s">
        <v>204</v>
      </c>
      <c r="AN637" s="38">
        <v>92.8</v>
      </c>
      <c r="AO637" s="38" t="s">
        <v>62</v>
      </c>
      <c r="AP637" s="38" t="s">
        <v>62</v>
      </c>
      <c r="AQ637" s="38" t="s">
        <v>62</v>
      </c>
      <c r="AR637" s="38" t="s">
        <v>62</v>
      </c>
      <c r="AS637" s="38" t="s">
        <v>62</v>
      </c>
      <c r="AT637" s="38" t="s">
        <v>1973</v>
      </c>
      <c r="AU637" s="38" t="s">
        <v>2604</v>
      </c>
      <c r="AV637" s="38" t="s">
        <v>5003</v>
      </c>
      <c r="AW637" s="38" t="s">
        <v>61</v>
      </c>
      <c r="AX637" s="38" t="s">
        <v>63</v>
      </c>
      <c r="AY637" s="39" t="s">
        <v>5519</v>
      </c>
      <c r="AZ637" s="38" t="s">
        <v>5520</v>
      </c>
      <c r="BA637" s="39" t="s">
        <v>5520</v>
      </c>
      <c r="BB637" s="38" t="s">
        <v>196</v>
      </c>
      <c r="BC637" s="38" t="s">
        <v>197</v>
      </c>
      <c r="BD637" s="38" t="s">
        <v>94</v>
      </c>
      <c r="BE637" s="38" t="s">
        <v>1978</v>
      </c>
      <c r="BF637" s="38" t="s">
        <v>64</v>
      </c>
      <c r="BG637" s="38" t="s">
        <v>61</v>
      </c>
      <c r="BH637" s="38" t="s">
        <v>648</v>
      </c>
    </row>
    <row r="638" spans="2:60" x14ac:dyDescent="0.3">
      <c r="B638" s="55">
        <f t="shared" si="177"/>
        <v>634</v>
      </c>
      <c r="C638" s="55" t="str">
        <f t="shared" si="178"/>
        <v>NRT</v>
      </c>
      <c r="D638" s="55" t="str">
        <f t="shared" si="175"/>
        <v>2025-09-19</v>
      </c>
      <c r="E638" s="55" t="str">
        <f t="shared" si="185"/>
        <v>82020038152</v>
      </c>
      <c r="F638" s="55" t="str">
        <f t="shared" si="186"/>
        <v>PJP029496400</v>
      </c>
      <c r="G638" s="53" t="str">
        <f t="shared" si="187"/>
        <v>김나원</v>
      </c>
      <c r="H638" s="53" t="str">
        <f t="shared" si="188"/>
        <v>목록(Manifest)</v>
      </c>
      <c r="I638" s="62">
        <f t="shared" si="189"/>
        <v>70.319999999999993</v>
      </c>
      <c r="J638" s="53" t="str">
        <f t="shared" si="179"/>
        <v>BRCH USA_JAVIS</v>
      </c>
      <c r="K638" s="55">
        <f t="shared" si="190"/>
        <v>1</v>
      </c>
      <c r="L638" s="54">
        <f t="shared" si="191"/>
        <v>0.35</v>
      </c>
      <c r="M638" s="54">
        <f t="shared" si="192"/>
        <v>1.6</v>
      </c>
      <c r="N638" s="54">
        <f t="shared" si="193"/>
        <v>1.6</v>
      </c>
      <c r="O638" s="54">
        <f t="shared" si="180"/>
        <v>0.5</v>
      </c>
      <c r="P638" s="55" t="str">
        <f t="shared" si="181"/>
        <v>516284382460</v>
      </c>
      <c r="Q638" s="70">
        <f t="shared" si="182"/>
        <v>6510</v>
      </c>
      <c r="R638" s="58">
        <v>0</v>
      </c>
      <c r="S638" s="57">
        <f t="shared" si="176"/>
        <v>0</v>
      </c>
      <c r="T638" s="58">
        <v>0</v>
      </c>
      <c r="U638" s="58">
        <f>(IF(VLOOKUP(VLOOKUP(AN638,MAPPING!$B$16:$D$21,2,1),MAPPING!$C$16:$E$21,2,0)=7000,0,VLOOKUP(VLOOKUP(AN638,MAPPING!$B$16:$D$21,2,1),MAPPING!$C$16:$E$21,2,0)))</f>
        <v>0</v>
      </c>
      <c r="V638" s="58">
        <f>(K638*VLOOKUP(N638/K638,MAPPING!$B$23:$D$30,3,10))</f>
        <v>0</v>
      </c>
      <c r="W638" s="58">
        <f t="shared" si="183"/>
        <v>0</v>
      </c>
      <c r="X638" s="58">
        <f t="shared" si="184"/>
        <v>6510</v>
      </c>
      <c r="Y638" s="116">
        <f>ROUND(SUM(Q638:W638)/INVOICE!$I$5,2)</f>
        <v>4.67</v>
      </c>
      <c r="AA638" s="38" t="s">
        <v>5323</v>
      </c>
      <c r="AB638" s="38" t="s">
        <v>93</v>
      </c>
      <c r="AC638" s="38" t="s">
        <v>5324</v>
      </c>
      <c r="AD638" s="38" t="s">
        <v>5521</v>
      </c>
      <c r="AE638" s="38" t="s">
        <v>5522</v>
      </c>
      <c r="AF638" s="38" t="s">
        <v>5523</v>
      </c>
      <c r="AG638" s="38" t="s">
        <v>5524</v>
      </c>
      <c r="AH638" s="38" t="s">
        <v>61</v>
      </c>
      <c r="AI638" s="38">
        <v>1</v>
      </c>
      <c r="AJ638" s="38">
        <v>0.35</v>
      </c>
      <c r="AK638" s="38">
        <v>1.6</v>
      </c>
      <c r="AL638" s="38">
        <v>1.6</v>
      </c>
      <c r="AM638" s="38" t="s">
        <v>204</v>
      </c>
      <c r="AN638" s="38">
        <v>70.319999999999993</v>
      </c>
      <c r="AO638" s="38" t="s">
        <v>62</v>
      </c>
      <c r="AP638" s="38" t="s">
        <v>62</v>
      </c>
      <c r="AQ638" s="38" t="s">
        <v>62</v>
      </c>
      <c r="AR638" s="38" t="s">
        <v>62</v>
      </c>
      <c r="AS638" s="38" t="s">
        <v>62</v>
      </c>
      <c r="AT638" s="38" t="s">
        <v>1973</v>
      </c>
      <c r="AU638" s="38" t="s">
        <v>2604</v>
      </c>
      <c r="AV638" s="38" t="s">
        <v>2002</v>
      </c>
      <c r="AW638" s="38" t="s">
        <v>61</v>
      </c>
      <c r="AX638" s="38" t="s">
        <v>63</v>
      </c>
      <c r="AY638" s="39" t="s">
        <v>5525</v>
      </c>
      <c r="AZ638" s="38" t="s">
        <v>5526</v>
      </c>
      <c r="BA638" s="39" t="s">
        <v>5526</v>
      </c>
      <c r="BB638" s="38" t="s">
        <v>196</v>
      </c>
      <c r="BC638" s="38" t="s">
        <v>197</v>
      </c>
      <c r="BD638" s="38" t="s">
        <v>94</v>
      </c>
      <c r="BE638" s="38" t="s">
        <v>1978</v>
      </c>
      <c r="BF638" s="38" t="s">
        <v>64</v>
      </c>
      <c r="BG638" s="38" t="s">
        <v>61</v>
      </c>
      <c r="BH638" s="38" t="s">
        <v>648</v>
      </c>
    </row>
    <row r="639" spans="2:60" x14ac:dyDescent="0.3">
      <c r="B639" s="55">
        <f t="shared" si="177"/>
        <v>635</v>
      </c>
      <c r="C639" s="55" t="str">
        <f t="shared" si="178"/>
        <v>NRT</v>
      </c>
      <c r="D639" s="55" t="str">
        <f t="shared" si="175"/>
        <v>2025-09-19</v>
      </c>
      <c r="E639" s="55" t="str">
        <f t="shared" si="185"/>
        <v>82020038152</v>
      </c>
      <c r="F639" s="55" t="str">
        <f t="shared" si="186"/>
        <v>PJP029494330</v>
      </c>
      <c r="G639" s="53" t="str">
        <f t="shared" si="187"/>
        <v>이이삭</v>
      </c>
      <c r="H639" s="53" t="str">
        <f t="shared" si="188"/>
        <v>목록(Manifest)</v>
      </c>
      <c r="I639" s="62">
        <f t="shared" si="189"/>
        <v>91.79</v>
      </c>
      <c r="J639" s="53" t="str">
        <f t="shared" si="179"/>
        <v>BRCH USA_JAVIS</v>
      </c>
      <c r="K639" s="55">
        <f t="shared" si="190"/>
        <v>1</v>
      </c>
      <c r="L639" s="54">
        <f t="shared" si="191"/>
        <v>0.65</v>
      </c>
      <c r="M639" s="54">
        <f t="shared" si="192"/>
        <v>2</v>
      </c>
      <c r="N639" s="54">
        <f t="shared" si="193"/>
        <v>2</v>
      </c>
      <c r="O639" s="54">
        <f t="shared" si="180"/>
        <v>1</v>
      </c>
      <c r="P639" s="55" t="str">
        <f t="shared" si="181"/>
        <v>516284361762</v>
      </c>
      <c r="Q639" s="70">
        <f t="shared" si="182"/>
        <v>7520</v>
      </c>
      <c r="R639" s="58">
        <v>0</v>
      </c>
      <c r="S639" s="57">
        <f t="shared" si="176"/>
        <v>0</v>
      </c>
      <c r="T639" s="58">
        <v>0</v>
      </c>
      <c r="U639" s="58">
        <f>(IF(VLOOKUP(VLOOKUP(AN639,MAPPING!$B$16:$D$21,2,1),MAPPING!$C$16:$E$21,2,0)=7000,0,VLOOKUP(VLOOKUP(AN639,MAPPING!$B$16:$D$21,2,1),MAPPING!$C$16:$E$21,2,0)))</f>
        <v>0</v>
      </c>
      <c r="V639" s="58">
        <f>(K639*VLOOKUP(N639/K639,MAPPING!$B$23:$D$30,3,10))</f>
        <v>0</v>
      </c>
      <c r="W639" s="58">
        <f t="shared" si="183"/>
        <v>0</v>
      </c>
      <c r="X639" s="58">
        <f t="shared" si="184"/>
        <v>7520</v>
      </c>
      <c r="Y639" s="116">
        <f>ROUND(SUM(Q639:W639)/INVOICE!$I$5,2)</f>
        <v>5.39</v>
      </c>
      <c r="AA639" s="38" t="s">
        <v>5323</v>
      </c>
      <c r="AB639" s="38" t="s">
        <v>93</v>
      </c>
      <c r="AC639" s="38" t="s">
        <v>5324</v>
      </c>
      <c r="AD639" s="38" t="s">
        <v>5527</v>
      </c>
      <c r="AE639" s="38" t="s">
        <v>5528</v>
      </c>
      <c r="AF639" s="38" t="s">
        <v>5529</v>
      </c>
      <c r="AG639" s="38" t="s">
        <v>5530</v>
      </c>
      <c r="AH639" s="38" t="s">
        <v>61</v>
      </c>
      <c r="AI639" s="38">
        <v>1</v>
      </c>
      <c r="AJ639" s="38">
        <v>0.65</v>
      </c>
      <c r="AK639" s="38">
        <v>2</v>
      </c>
      <c r="AL639" s="38">
        <v>2</v>
      </c>
      <c r="AM639" s="38" t="s">
        <v>204</v>
      </c>
      <c r="AN639" s="38">
        <v>91.79</v>
      </c>
      <c r="AO639" s="38" t="s">
        <v>62</v>
      </c>
      <c r="AP639" s="38" t="s">
        <v>62</v>
      </c>
      <c r="AQ639" s="38" t="s">
        <v>62</v>
      </c>
      <c r="AR639" s="38" t="s">
        <v>62</v>
      </c>
      <c r="AS639" s="38" t="s">
        <v>62</v>
      </c>
      <c r="AT639" s="38" t="s">
        <v>1973</v>
      </c>
      <c r="AU639" s="38" t="s">
        <v>2604</v>
      </c>
      <c r="AV639" s="38" t="s">
        <v>410</v>
      </c>
      <c r="AW639" s="38" t="s">
        <v>61</v>
      </c>
      <c r="AX639" s="38" t="s">
        <v>63</v>
      </c>
      <c r="AY639" s="39" t="s">
        <v>5531</v>
      </c>
      <c r="AZ639" s="38" t="s">
        <v>5532</v>
      </c>
      <c r="BA639" s="39" t="s">
        <v>5532</v>
      </c>
      <c r="BB639" s="38" t="s">
        <v>196</v>
      </c>
      <c r="BC639" s="38" t="s">
        <v>197</v>
      </c>
      <c r="BD639" s="38" t="s">
        <v>94</v>
      </c>
      <c r="BE639" s="38" t="s">
        <v>1978</v>
      </c>
      <c r="BF639" s="38" t="s">
        <v>64</v>
      </c>
      <c r="BG639" s="38" t="s">
        <v>61</v>
      </c>
      <c r="BH639" s="38" t="s">
        <v>648</v>
      </c>
    </row>
    <row r="640" spans="2:60" x14ac:dyDescent="0.3">
      <c r="B640" s="55">
        <f t="shared" si="177"/>
        <v>636</v>
      </c>
      <c r="C640" s="55" t="str">
        <f t="shared" si="178"/>
        <v>NRT</v>
      </c>
      <c r="D640" s="55" t="str">
        <f t="shared" si="175"/>
        <v>2025-09-19</v>
      </c>
      <c r="E640" s="55" t="str">
        <f t="shared" si="185"/>
        <v>82020038152</v>
      </c>
      <c r="F640" s="55" t="str">
        <f t="shared" si="186"/>
        <v>PJP029496526</v>
      </c>
      <c r="G640" s="53" t="str">
        <f t="shared" si="187"/>
        <v>박희철</v>
      </c>
      <c r="H640" s="53" t="str">
        <f t="shared" si="188"/>
        <v>목록(Manifest)</v>
      </c>
      <c r="I640" s="62">
        <f t="shared" si="189"/>
        <v>128.63999999999999</v>
      </c>
      <c r="J640" s="53" t="str">
        <f t="shared" si="179"/>
        <v>BRCH USA_JAVIS</v>
      </c>
      <c r="K640" s="55">
        <f t="shared" si="190"/>
        <v>1</v>
      </c>
      <c r="L640" s="54">
        <f t="shared" si="191"/>
        <v>0.5</v>
      </c>
      <c r="M640" s="54">
        <f t="shared" si="192"/>
        <v>1.4</v>
      </c>
      <c r="N640" s="54">
        <f t="shared" si="193"/>
        <v>1.4</v>
      </c>
      <c r="O640" s="54">
        <f t="shared" si="180"/>
        <v>0.5</v>
      </c>
      <c r="P640" s="55" t="str">
        <f t="shared" si="181"/>
        <v>516284383720</v>
      </c>
      <c r="Q640" s="70">
        <f t="shared" si="182"/>
        <v>6510</v>
      </c>
      <c r="R640" s="58">
        <v>0</v>
      </c>
      <c r="S640" s="57">
        <f t="shared" si="176"/>
        <v>0</v>
      </c>
      <c r="T640" s="58">
        <v>0</v>
      </c>
      <c r="U640" s="58">
        <f>(IF(VLOOKUP(VLOOKUP(AN640,MAPPING!$B$16:$D$21,2,1),MAPPING!$C$16:$E$21,2,0)=7000,0,VLOOKUP(VLOOKUP(AN640,MAPPING!$B$16:$D$21,2,1),MAPPING!$C$16:$E$21,2,0)))</f>
        <v>0</v>
      </c>
      <c r="V640" s="58">
        <f>(K640*VLOOKUP(N640/K640,MAPPING!$B$23:$D$30,3,10))</f>
        <v>0</v>
      </c>
      <c r="W640" s="58">
        <f t="shared" si="183"/>
        <v>0</v>
      </c>
      <c r="X640" s="58">
        <f t="shared" si="184"/>
        <v>6510</v>
      </c>
      <c r="Y640" s="116">
        <f>ROUND(SUM(Q640:W640)/INVOICE!$I$5,2)</f>
        <v>4.67</v>
      </c>
      <c r="AA640" s="38" t="s">
        <v>5323</v>
      </c>
      <c r="AB640" s="38" t="s">
        <v>93</v>
      </c>
      <c r="AC640" s="38" t="s">
        <v>5324</v>
      </c>
      <c r="AD640" s="38" t="s">
        <v>5533</v>
      </c>
      <c r="AE640" s="38" t="s">
        <v>3393</v>
      </c>
      <c r="AF640" s="38" t="s">
        <v>3394</v>
      </c>
      <c r="AG640" s="38" t="s">
        <v>3177</v>
      </c>
      <c r="AH640" s="38" t="s">
        <v>61</v>
      </c>
      <c r="AI640" s="38">
        <v>1</v>
      </c>
      <c r="AJ640" s="38">
        <v>0.5</v>
      </c>
      <c r="AK640" s="38">
        <v>1.4</v>
      </c>
      <c r="AL640" s="38">
        <v>1.4</v>
      </c>
      <c r="AM640" s="38" t="s">
        <v>204</v>
      </c>
      <c r="AN640" s="38">
        <v>128.63999999999999</v>
      </c>
      <c r="AO640" s="38" t="s">
        <v>62</v>
      </c>
      <c r="AP640" s="38" t="s">
        <v>62</v>
      </c>
      <c r="AQ640" s="38" t="s">
        <v>62</v>
      </c>
      <c r="AR640" s="38" t="s">
        <v>62</v>
      </c>
      <c r="AS640" s="38" t="s">
        <v>62</v>
      </c>
      <c r="AT640" s="38" t="s">
        <v>1973</v>
      </c>
      <c r="AU640" s="38" t="s">
        <v>2604</v>
      </c>
      <c r="AV640" s="38" t="s">
        <v>2457</v>
      </c>
      <c r="AW640" s="38" t="s">
        <v>61</v>
      </c>
      <c r="AX640" s="38" t="s">
        <v>63</v>
      </c>
      <c r="AY640" s="39" t="s">
        <v>5534</v>
      </c>
      <c r="AZ640" s="38" t="s">
        <v>5535</v>
      </c>
      <c r="BA640" s="39" t="s">
        <v>5535</v>
      </c>
      <c r="BB640" s="38" t="s">
        <v>196</v>
      </c>
      <c r="BC640" s="38" t="s">
        <v>197</v>
      </c>
      <c r="BD640" s="38" t="s">
        <v>94</v>
      </c>
      <c r="BE640" s="38" t="s">
        <v>1978</v>
      </c>
      <c r="BF640" s="38" t="s">
        <v>64</v>
      </c>
      <c r="BG640" s="38" t="s">
        <v>61</v>
      </c>
      <c r="BH640" s="38" t="s">
        <v>648</v>
      </c>
    </row>
    <row r="641" spans="2:60" x14ac:dyDescent="0.3">
      <c r="B641" s="55">
        <f t="shared" si="177"/>
        <v>637</v>
      </c>
      <c r="C641" s="55" t="str">
        <f t="shared" si="178"/>
        <v>NRT</v>
      </c>
      <c r="D641" s="55" t="str">
        <f t="shared" si="175"/>
        <v>2025-09-19</v>
      </c>
      <c r="E641" s="55" t="str">
        <f t="shared" si="185"/>
        <v>82020038152</v>
      </c>
      <c r="F641" s="55" t="str">
        <f t="shared" si="186"/>
        <v>PJP029496524</v>
      </c>
      <c r="G641" s="53" t="str">
        <f t="shared" si="187"/>
        <v>박정아</v>
      </c>
      <c r="H641" s="53" t="str">
        <f t="shared" si="188"/>
        <v>목록(Manifest)</v>
      </c>
      <c r="I641" s="62">
        <f t="shared" si="189"/>
        <v>138</v>
      </c>
      <c r="J641" s="53" t="str">
        <f t="shared" si="179"/>
        <v>BRCH USA_JAVIS</v>
      </c>
      <c r="K641" s="55">
        <f t="shared" si="190"/>
        <v>1</v>
      </c>
      <c r="L641" s="54">
        <f t="shared" si="191"/>
        <v>0.65</v>
      </c>
      <c r="M641" s="54">
        <f t="shared" si="192"/>
        <v>1.3</v>
      </c>
      <c r="N641" s="54">
        <f t="shared" si="193"/>
        <v>1.3</v>
      </c>
      <c r="O641" s="54">
        <f t="shared" si="180"/>
        <v>1</v>
      </c>
      <c r="P641" s="55" t="str">
        <f t="shared" si="181"/>
        <v>516284383705</v>
      </c>
      <c r="Q641" s="70">
        <f t="shared" si="182"/>
        <v>7520</v>
      </c>
      <c r="R641" s="58">
        <v>0</v>
      </c>
      <c r="S641" s="57">
        <f t="shared" si="176"/>
        <v>0</v>
      </c>
      <c r="T641" s="58">
        <v>0</v>
      </c>
      <c r="U641" s="58">
        <f>(IF(VLOOKUP(VLOOKUP(AN641,MAPPING!$B$16:$D$21,2,1),MAPPING!$C$16:$E$21,2,0)=7000,0,VLOOKUP(VLOOKUP(AN641,MAPPING!$B$16:$D$21,2,1),MAPPING!$C$16:$E$21,2,0)))</f>
        <v>0</v>
      </c>
      <c r="V641" s="58">
        <f>(K641*VLOOKUP(N641/K641,MAPPING!$B$23:$D$30,3,10))</f>
        <v>0</v>
      </c>
      <c r="W641" s="58">
        <f t="shared" si="183"/>
        <v>0</v>
      </c>
      <c r="X641" s="58">
        <f t="shared" si="184"/>
        <v>7520</v>
      </c>
      <c r="Y641" s="116">
        <f>ROUND(SUM(Q641:W641)/INVOICE!$I$5,2)</f>
        <v>5.39</v>
      </c>
      <c r="AA641" s="38" t="s">
        <v>5323</v>
      </c>
      <c r="AB641" s="38" t="s">
        <v>93</v>
      </c>
      <c r="AC641" s="38" t="s">
        <v>5324</v>
      </c>
      <c r="AD641" s="38" t="s">
        <v>5536</v>
      </c>
      <c r="AE641" s="38" t="s">
        <v>3175</v>
      </c>
      <c r="AF641" s="38" t="s">
        <v>3176</v>
      </c>
      <c r="AG641" s="38" t="s">
        <v>3177</v>
      </c>
      <c r="AH641" s="38" t="s">
        <v>61</v>
      </c>
      <c r="AI641" s="38">
        <v>1</v>
      </c>
      <c r="AJ641" s="38">
        <v>0.65</v>
      </c>
      <c r="AK641" s="38">
        <v>1.3</v>
      </c>
      <c r="AL641" s="38">
        <v>1.3</v>
      </c>
      <c r="AM641" s="38" t="s">
        <v>204</v>
      </c>
      <c r="AN641" s="38">
        <v>138</v>
      </c>
      <c r="AO641" s="38" t="s">
        <v>62</v>
      </c>
      <c r="AP641" s="38" t="s">
        <v>62</v>
      </c>
      <c r="AQ641" s="38" t="s">
        <v>62</v>
      </c>
      <c r="AR641" s="38" t="s">
        <v>62</v>
      </c>
      <c r="AS641" s="38" t="s">
        <v>62</v>
      </c>
      <c r="AT641" s="38" t="s">
        <v>1973</v>
      </c>
      <c r="AU641" s="38" t="s">
        <v>2604</v>
      </c>
      <c r="AV641" s="38" t="s">
        <v>2457</v>
      </c>
      <c r="AW641" s="38" t="s">
        <v>61</v>
      </c>
      <c r="AX641" s="38" t="s">
        <v>63</v>
      </c>
      <c r="AY641" s="39" t="s">
        <v>5537</v>
      </c>
      <c r="AZ641" s="38" t="s">
        <v>5538</v>
      </c>
      <c r="BA641" s="39" t="s">
        <v>5538</v>
      </c>
      <c r="BB641" s="38" t="s">
        <v>196</v>
      </c>
      <c r="BC641" s="38" t="s">
        <v>197</v>
      </c>
      <c r="BD641" s="38" t="s">
        <v>94</v>
      </c>
      <c r="BE641" s="38" t="s">
        <v>1978</v>
      </c>
      <c r="BF641" s="38" t="s">
        <v>64</v>
      </c>
      <c r="BG641" s="38" t="s">
        <v>61</v>
      </c>
      <c r="BH641" s="38" t="s">
        <v>648</v>
      </c>
    </row>
    <row r="642" spans="2:60" x14ac:dyDescent="0.3">
      <c r="B642" s="55">
        <f t="shared" si="177"/>
        <v>638</v>
      </c>
      <c r="C642" s="55" t="str">
        <f t="shared" si="178"/>
        <v>NRT</v>
      </c>
      <c r="D642" s="55" t="str">
        <f t="shared" si="175"/>
        <v>2025-09-19</v>
      </c>
      <c r="E642" s="55" t="str">
        <f t="shared" si="185"/>
        <v>82020038152</v>
      </c>
      <c r="F642" s="55" t="str">
        <f t="shared" si="186"/>
        <v>PJP029496394</v>
      </c>
      <c r="G642" s="53" t="str">
        <f t="shared" si="187"/>
        <v>강지호</v>
      </c>
      <c r="H642" s="53" t="str">
        <f t="shared" si="188"/>
        <v>목록(Manifest)</v>
      </c>
      <c r="I642" s="62">
        <f t="shared" si="189"/>
        <v>17.690000000000001</v>
      </c>
      <c r="J642" s="53" t="str">
        <f t="shared" si="179"/>
        <v>BRCH USA_JAVIS</v>
      </c>
      <c r="K642" s="55">
        <f t="shared" si="190"/>
        <v>1</v>
      </c>
      <c r="L642" s="54">
        <f t="shared" si="191"/>
        <v>1</v>
      </c>
      <c r="M642" s="54">
        <f t="shared" si="192"/>
        <v>1.9</v>
      </c>
      <c r="N642" s="54">
        <f t="shared" si="193"/>
        <v>1.9</v>
      </c>
      <c r="O642" s="54">
        <f t="shared" si="180"/>
        <v>1</v>
      </c>
      <c r="P642" s="55" t="str">
        <f t="shared" si="181"/>
        <v>516284382401</v>
      </c>
      <c r="Q642" s="70">
        <f t="shared" si="182"/>
        <v>7520</v>
      </c>
      <c r="R642" s="58">
        <v>0</v>
      </c>
      <c r="S642" s="57">
        <f t="shared" si="176"/>
        <v>0</v>
      </c>
      <c r="T642" s="58">
        <v>0</v>
      </c>
      <c r="U642" s="58">
        <f>(IF(VLOOKUP(VLOOKUP(AN642,MAPPING!$B$16:$D$21,2,1),MAPPING!$C$16:$E$21,2,0)=7000,0,VLOOKUP(VLOOKUP(AN642,MAPPING!$B$16:$D$21,2,1),MAPPING!$C$16:$E$21,2,0)))</f>
        <v>0</v>
      </c>
      <c r="V642" s="58">
        <f>(K642*VLOOKUP(N642/K642,MAPPING!$B$23:$D$30,3,10))</f>
        <v>0</v>
      </c>
      <c r="W642" s="58">
        <f t="shared" si="183"/>
        <v>0</v>
      </c>
      <c r="X642" s="58">
        <f t="shared" si="184"/>
        <v>7520</v>
      </c>
      <c r="Y642" s="116">
        <f>ROUND(SUM(Q642:W642)/INVOICE!$I$5,2)</f>
        <v>5.39</v>
      </c>
      <c r="AA642" s="38" t="s">
        <v>5323</v>
      </c>
      <c r="AB642" s="38" t="s">
        <v>93</v>
      </c>
      <c r="AC642" s="38" t="s">
        <v>5324</v>
      </c>
      <c r="AD642" s="38" t="s">
        <v>5539</v>
      </c>
      <c r="AE642" s="38" t="s">
        <v>5540</v>
      </c>
      <c r="AF642" s="38" t="s">
        <v>5541</v>
      </c>
      <c r="AG642" s="38" t="s">
        <v>5542</v>
      </c>
      <c r="AH642" s="38" t="s">
        <v>61</v>
      </c>
      <c r="AI642" s="38">
        <v>1</v>
      </c>
      <c r="AJ642" s="38">
        <v>1</v>
      </c>
      <c r="AK642" s="38">
        <v>1.9</v>
      </c>
      <c r="AL642" s="38">
        <v>1.9</v>
      </c>
      <c r="AM642" s="38" t="s">
        <v>204</v>
      </c>
      <c r="AN642" s="38">
        <v>17.690000000000001</v>
      </c>
      <c r="AO642" s="38" t="s">
        <v>62</v>
      </c>
      <c r="AP642" s="38" t="s">
        <v>62</v>
      </c>
      <c r="AQ642" s="38" t="s">
        <v>62</v>
      </c>
      <c r="AR642" s="38" t="s">
        <v>62</v>
      </c>
      <c r="AS642" s="38" t="s">
        <v>62</v>
      </c>
      <c r="AT642" s="38" t="s">
        <v>1973</v>
      </c>
      <c r="AU642" s="38" t="s">
        <v>2604</v>
      </c>
      <c r="AV642" s="38" t="s">
        <v>2002</v>
      </c>
      <c r="AW642" s="38" t="s">
        <v>61</v>
      </c>
      <c r="AX642" s="38" t="s">
        <v>63</v>
      </c>
      <c r="AY642" s="39" t="s">
        <v>5543</v>
      </c>
      <c r="AZ642" s="38" t="s">
        <v>5544</v>
      </c>
      <c r="BA642" s="39" t="s">
        <v>5544</v>
      </c>
      <c r="BB642" s="38" t="s">
        <v>196</v>
      </c>
      <c r="BC642" s="38" t="s">
        <v>197</v>
      </c>
      <c r="BD642" s="38" t="s">
        <v>94</v>
      </c>
      <c r="BE642" s="38" t="s">
        <v>1978</v>
      </c>
      <c r="BF642" s="38" t="s">
        <v>64</v>
      </c>
      <c r="BG642" s="38" t="s">
        <v>61</v>
      </c>
      <c r="BH642" s="38" t="s">
        <v>648</v>
      </c>
    </row>
    <row r="643" spans="2:60" x14ac:dyDescent="0.3">
      <c r="B643" s="55">
        <f t="shared" si="177"/>
        <v>639</v>
      </c>
      <c r="C643" s="55" t="str">
        <f t="shared" si="178"/>
        <v>NRT</v>
      </c>
      <c r="D643" s="55" t="str">
        <f t="shared" si="175"/>
        <v>2025-09-19</v>
      </c>
      <c r="E643" s="55" t="str">
        <f t="shared" si="185"/>
        <v>82020038152</v>
      </c>
      <c r="F643" s="55" t="str">
        <f t="shared" si="186"/>
        <v>PJP029496505</v>
      </c>
      <c r="G643" s="53" t="str">
        <f t="shared" si="187"/>
        <v>최용길</v>
      </c>
      <c r="H643" s="53" t="str">
        <f t="shared" si="188"/>
        <v>목록(Manifest)</v>
      </c>
      <c r="I643" s="62">
        <f t="shared" si="189"/>
        <v>39.119999999999997</v>
      </c>
      <c r="J643" s="53" t="str">
        <f t="shared" si="179"/>
        <v>BRCH USA_JAVIS</v>
      </c>
      <c r="K643" s="55">
        <f t="shared" si="190"/>
        <v>1</v>
      </c>
      <c r="L643" s="54">
        <f t="shared" si="191"/>
        <v>0.3</v>
      </c>
      <c r="M643" s="54">
        <f t="shared" si="192"/>
        <v>0.7</v>
      </c>
      <c r="N643" s="54">
        <f t="shared" si="193"/>
        <v>0.7</v>
      </c>
      <c r="O643" s="54">
        <f t="shared" si="180"/>
        <v>0.5</v>
      </c>
      <c r="P643" s="55" t="str">
        <f t="shared" si="181"/>
        <v>516284383510</v>
      </c>
      <c r="Q643" s="70">
        <f t="shared" si="182"/>
        <v>6510</v>
      </c>
      <c r="R643" s="58">
        <v>0</v>
      </c>
      <c r="S643" s="57">
        <f t="shared" si="176"/>
        <v>0</v>
      </c>
      <c r="T643" s="58">
        <v>0</v>
      </c>
      <c r="U643" s="58">
        <f>(IF(VLOOKUP(VLOOKUP(AN643,MAPPING!$B$16:$D$21,2,1),MAPPING!$C$16:$E$21,2,0)=7000,0,VLOOKUP(VLOOKUP(AN643,MAPPING!$B$16:$D$21,2,1),MAPPING!$C$16:$E$21,2,0)))</f>
        <v>0</v>
      </c>
      <c r="V643" s="58">
        <f>(K643*VLOOKUP(N643/K643,MAPPING!$B$23:$D$30,3,10))</f>
        <v>0</v>
      </c>
      <c r="W643" s="58">
        <f t="shared" si="183"/>
        <v>0</v>
      </c>
      <c r="X643" s="58">
        <f t="shared" si="184"/>
        <v>6510</v>
      </c>
      <c r="Y643" s="116">
        <f>ROUND(SUM(Q643:W643)/INVOICE!$I$5,2)</f>
        <v>4.67</v>
      </c>
      <c r="AA643" s="38" t="s">
        <v>5323</v>
      </c>
      <c r="AB643" s="38" t="s">
        <v>93</v>
      </c>
      <c r="AC643" s="38" t="s">
        <v>5324</v>
      </c>
      <c r="AD643" s="38" t="s">
        <v>5545</v>
      </c>
      <c r="AE643" s="38" t="s">
        <v>5546</v>
      </c>
      <c r="AF643" s="38" t="s">
        <v>5547</v>
      </c>
      <c r="AG643" s="38" t="s">
        <v>5548</v>
      </c>
      <c r="AH643" s="38" t="s">
        <v>61</v>
      </c>
      <c r="AI643" s="38">
        <v>1</v>
      </c>
      <c r="AJ643" s="38">
        <v>0.3</v>
      </c>
      <c r="AK643" s="38">
        <v>0.7</v>
      </c>
      <c r="AL643" s="38">
        <v>0.7</v>
      </c>
      <c r="AM643" s="38" t="s">
        <v>204</v>
      </c>
      <c r="AN643" s="38">
        <v>39.119999999999997</v>
      </c>
      <c r="AO643" s="38" t="s">
        <v>62</v>
      </c>
      <c r="AP643" s="38" t="s">
        <v>62</v>
      </c>
      <c r="AQ643" s="38" t="s">
        <v>62</v>
      </c>
      <c r="AR643" s="38" t="s">
        <v>62</v>
      </c>
      <c r="AS643" s="38" t="s">
        <v>62</v>
      </c>
      <c r="AT643" s="38" t="s">
        <v>1973</v>
      </c>
      <c r="AU643" s="38" t="s">
        <v>2604</v>
      </c>
      <c r="AV643" s="38" t="s">
        <v>2052</v>
      </c>
      <c r="AW643" s="38" t="s">
        <v>61</v>
      </c>
      <c r="AX643" s="38" t="s">
        <v>63</v>
      </c>
      <c r="AY643" s="39" t="s">
        <v>5549</v>
      </c>
      <c r="AZ643" s="38" t="s">
        <v>5550</v>
      </c>
      <c r="BA643" s="39" t="s">
        <v>5550</v>
      </c>
      <c r="BB643" s="38" t="s">
        <v>196</v>
      </c>
      <c r="BC643" s="38" t="s">
        <v>197</v>
      </c>
      <c r="BD643" s="38" t="s">
        <v>94</v>
      </c>
      <c r="BE643" s="38" t="s">
        <v>1978</v>
      </c>
      <c r="BF643" s="38" t="s">
        <v>64</v>
      </c>
      <c r="BG643" s="38" t="s">
        <v>61</v>
      </c>
      <c r="BH643" s="38" t="s">
        <v>648</v>
      </c>
    </row>
    <row r="644" spans="2:60" x14ac:dyDescent="0.3">
      <c r="B644" s="55">
        <f t="shared" si="177"/>
        <v>640</v>
      </c>
      <c r="C644" s="55" t="str">
        <f t="shared" si="178"/>
        <v>NRT</v>
      </c>
      <c r="D644" s="55" t="str">
        <f t="shared" si="175"/>
        <v>2025-09-19</v>
      </c>
      <c r="E644" s="55" t="str">
        <f t="shared" si="185"/>
        <v>82020038152</v>
      </c>
      <c r="F644" s="55" t="str">
        <f t="shared" si="186"/>
        <v>PJP029496531</v>
      </c>
      <c r="G644" s="53" t="str">
        <f t="shared" si="187"/>
        <v>김태진</v>
      </c>
      <c r="H644" s="53" t="str">
        <f t="shared" si="188"/>
        <v>간이(Simple)</v>
      </c>
      <c r="I644" s="62">
        <f t="shared" si="189"/>
        <v>192.96</v>
      </c>
      <c r="J644" s="53" t="str">
        <f t="shared" si="179"/>
        <v>BRCH USA_JAVIS</v>
      </c>
      <c r="K644" s="55">
        <f t="shared" si="190"/>
        <v>1</v>
      </c>
      <c r="L644" s="54">
        <f t="shared" si="191"/>
        <v>2.85</v>
      </c>
      <c r="M644" s="54">
        <f t="shared" si="192"/>
        <v>10.1</v>
      </c>
      <c r="N644" s="54">
        <f t="shared" si="193"/>
        <v>10.5</v>
      </c>
      <c r="O644" s="54">
        <f t="shared" si="180"/>
        <v>3</v>
      </c>
      <c r="P644" s="55" t="str">
        <f t="shared" si="181"/>
        <v>516284383775</v>
      </c>
      <c r="Q644" s="70">
        <f t="shared" si="182"/>
        <v>11560</v>
      </c>
      <c r="R644" s="58">
        <v>0</v>
      </c>
      <c r="S644" s="57">
        <f t="shared" si="176"/>
        <v>0</v>
      </c>
      <c r="T644" s="58">
        <v>0</v>
      </c>
      <c r="U644" s="58">
        <f>(IF(VLOOKUP(VLOOKUP(AN644,MAPPING!$B$16:$D$21,2,1),MAPPING!$C$16:$E$21,2,0)=7000,0,VLOOKUP(VLOOKUP(AN644,MAPPING!$B$16:$D$21,2,1),MAPPING!$C$16:$E$21,2,0)))</f>
        <v>0</v>
      </c>
      <c r="V644" s="58">
        <f>(K644*VLOOKUP(N644/K644,MAPPING!$B$23:$D$30,3,10))</f>
        <v>3000</v>
      </c>
      <c r="W644" s="58">
        <f t="shared" si="183"/>
        <v>0</v>
      </c>
      <c r="X644" s="58">
        <f t="shared" si="184"/>
        <v>14560</v>
      </c>
      <c r="Y644" s="116">
        <f>ROUND(SUM(Q644:W644)/INVOICE!$I$5,2)</f>
        <v>10.44</v>
      </c>
      <c r="AA644" s="38" t="s">
        <v>5323</v>
      </c>
      <c r="AB644" s="38" t="s">
        <v>93</v>
      </c>
      <c r="AC644" s="38" t="s">
        <v>5324</v>
      </c>
      <c r="AD644" s="38" t="s">
        <v>5551</v>
      </c>
      <c r="AE644" s="38" t="s">
        <v>5552</v>
      </c>
      <c r="AF644" s="38" t="s">
        <v>5553</v>
      </c>
      <c r="AG644" s="38" t="s">
        <v>5554</v>
      </c>
      <c r="AH644" s="38" t="s">
        <v>5555</v>
      </c>
      <c r="AI644" s="38">
        <v>1</v>
      </c>
      <c r="AJ644" s="38">
        <v>2.85</v>
      </c>
      <c r="AK644" s="38">
        <v>10.1</v>
      </c>
      <c r="AL644" s="38">
        <v>10.5</v>
      </c>
      <c r="AM644" s="38" t="s">
        <v>65</v>
      </c>
      <c r="AN644" s="38">
        <v>192.96</v>
      </c>
      <c r="AO644" s="38" t="s">
        <v>62</v>
      </c>
      <c r="AP644" s="38" t="s">
        <v>62</v>
      </c>
      <c r="AQ644" s="38" t="s">
        <v>62</v>
      </c>
      <c r="AR644" s="38" t="s">
        <v>61</v>
      </c>
      <c r="AS644" s="38" t="s">
        <v>61</v>
      </c>
      <c r="AT644" s="38" t="s">
        <v>1973</v>
      </c>
      <c r="AU644" s="38" t="s">
        <v>2604</v>
      </c>
      <c r="AV644" s="38" t="s">
        <v>5556</v>
      </c>
      <c r="AW644" s="38" t="s">
        <v>61</v>
      </c>
      <c r="AX644" s="38" t="s">
        <v>63</v>
      </c>
      <c r="AY644" s="39" t="s">
        <v>5557</v>
      </c>
      <c r="AZ644" s="38" t="s">
        <v>5558</v>
      </c>
      <c r="BA644" s="39" t="s">
        <v>5558</v>
      </c>
      <c r="BB644" s="38" t="s">
        <v>196</v>
      </c>
      <c r="BC644" s="38" t="s">
        <v>197</v>
      </c>
      <c r="BD644" s="38" t="s">
        <v>94</v>
      </c>
      <c r="BE644" s="38" t="s">
        <v>1978</v>
      </c>
      <c r="BF644" s="38" t="s">
        <v>64</v>
      </c>
      <c r="BG644" s="38" t="s">
        <v>61</v>
      </c>
      <c r="BH644" s="38" t="s">
        <v>648</v>
      </c>
    </row>
    <row r="645" spans="2:60" x14ac:dyDescent="0.3">
      <c r="B645" s="55">
        <f t="shared" si="177"/>
        <v>641</v>
      </c>
      <c r="C645" s="55" t="str">
        <f t="shared" si="178"/>
        <v>NRT</v>
      </c>
      <c r="D645" s="55" t="str">
        <f t="shared" ref="D645:D708" si="194">AA645</f>
        <v>2025-09-19</v>
      </c>
      <c r="E645" s="55" t="str">
        <f t="shared" si="185"/>
        <v>82020038152</v>
      </c>
      <c r="F645" s="55" t="str">
        <f t="shared" si="186"/>
        <v>PJP029496621</v>
      </c>
      <c r="G645" s="53" t="str">
        <f t="shared" si="187"/>
        <v>황경하</v>
      </c>
      <c r="H645" s="53" t="str">
        <f t="shared" si="188"/>
        <v>일반(목록배제,Normal-Manifest Exception)</v>
      </c>
      <c r="I645" s="62">
        <f t="shared" si="189"/>
        <v>79.06</v>
      </c>
      <c r="J645" s="53" t="str">
        <f t="shared" si="179"/>
        <v>BRCH USA_JAVIS</v>
      </c>
      <c r="K645" s="55">
        <f t="shared" si="190"/>
        <v>1</v>
      </c>
      <c r="L645" s="54">
        <f t="shared" si="191"/>
        <v>2.25</v>
      </c>
      <c r="M645" s="54">
        <f t="shared" si="192"/>
        <v>4.7</v>
      </c>
      <c r="N645" s="54">
        <f t="shared" si="193"/>
        <v>4.7</v>
      </c>
      <c r="O645" s="54">
        <f t="shared" si="180"/>
        <v>2.5</v>
      </c>
      <c r="P645" s="55" t="str">
        <f t="shared" si="181"/>
        <v>516284384674</v>
      </c>
      <c r="Q645" s="70">
        <f t="shared" si="182"/>
        <v>10550</v>
      </c>
      <c r="R645" s="58">
        <v>0</v>
      </c>
      <c r="S645" s="57">
        <f t="shared" ref="S645:S708" si="195">2500*(K645-1)</f>
        <v>0</v>
      </c>
      <c r="T645" s="58">
        <v>0</v>
      </c>
      <c r="U645" s="58">
        <f>(IF(VLOOKUP(VLOOKUP(AN645,MAPPING!$B$16:$D$21,2,1),MAPPING!$C$16:$E$21,2,0)=7000,0,VLOOKUP(VLOOKUP(AN645,MAPPING!$B$16:$D$21,2,1),MAPPING!$C$16:$E$21,2,0)))</f>
        <v>0</v>
      </c>
      <c r="V645" s="58">
        <f>(K645*VLOOKUP(N645/K645,MAPPING!$B$23:$D$30,3,10))</f>
        <v>500</v>
      </c>
      <c r="W645" s="58">
        <f t="shared" si="183"/>
        <v>0</v>
      </c>
      <c r="X645" s="58">
        <f t="shared" si="184"/>
        <v>11050</v>
      </c>
      <c r="Y645" s="116">
        <f>ROUND(SUM(Q645:W645)/INVOICE!$I$5,2)</f>
        <v>7.93</v>
      </c>
      <c r="AA645" s="38" t="s">
        <v>5323</v>
      </c>
      <c r="AB645" s="38" t="s">
        <v>93</v>
      </c>
      <c r="AC645" s="38" t="s">
        <v>5324</v>
      </c>
      <c r="AD645" s="38" t="s">
        <v>5559</v>
      </c>
      <c r="AE645" s="38" t="s">
        <v>5560</v>
      </c>
      <c r="AF645" s="38" t="s">
        <v>5561</v>
      </c>
      <c r="AG645" s="38" t="s">
        <v>445</v>
      </c>
      <c r="AH645" s="38" t="s">
        <v>2464</v>
      </c>
      <c r="AI645" s="38">
        <v>1</v>
      </c>
      <c r="AJ645" s="38">
        <v>2.25</v>
      </c>
      <c r="AK645" s="38">
        <v>4.7</v>
      </c>
      <c r="AL645" s="38">
        <v>4.7</v>
      </c>
      <c r="AM645" s="38" t="s">
        <v>66</v>
      </c>
      <c r="AN645" s="38">
        <v>79.06</v>
      </c>
      <c r="AO645" s="38" t="s">
        <v>62</v>
      </c>
      <c r="AP645" s="38" t="s">
        <v>62</v>
      </c>
      <c r="AQ645" s="38" t="s">
        <v>62</v>
      </c>
      <c r="AR645" s="38" t="s">
        <v>62</v>
      </c>
      <c r="AS645" s="38" t="s">
        <v>62</v>
      </c>
      <c r="AT645" s="38" t="s">
        <v>1973</v>
      </c>
      <c r="AU645" s="38" t="s">
        <v>2604</v>
      </c>
      <c r="AV645" s="38" t="s">
        <v>2052</v>
      </c>
      <c r="AW645" s="38" t="s">
        <v>61</v>
      </c>
      <c r="AX645" s="38" t="s">
        <v>63</v>
      </c>
      <c r="AY645" s="39" t="s">
        <v>5562</v>
      </c>
      <c r="AZ645" s="38" t="s">
        <v>5563</v>
      </c>
      <c r="BA645" s="39" t="s">
        <v>5563</v>
      </c>
      <c r="BB645" s="38" t="s">
        <v>196</v>
      </c>
      <c r="BC645" s="38" t="s">
        <v>197</v>
      </c>
      <c r="BD645" s="38" t="s">
        <v>94</v>
      </c>
      <c r="BE645" s="38" t="s">
        <v>1978</v>
      </c>
      <c r="BF645" s="38" t="s">
        <v>64</v>
      </c>
      <c r="BG645" s="38" t="s">
        <v>61</v>
      </c>
      <c r="BH645" s="38" t="s">
        <v>648</v>
      </c>
    </row>
    <row r="646" spans="2:60" x14ac:dyDescent="0.3">
      <c r="B646" s="55">
        <f t="shared" ref="B646:B709" si="196">B645+1</f>
        <v>642</v>
      </c>
      <c r="C646" s="55" t="str">
        <f t="shared" ref="C646:C709" si="197">AB646</f>
        <v>NRT</v>
      </c>
      <c r="D646" s="55" t="str">
        <f t="shared" si="194"/>
        <v>2025-09-19</v>
      </c>
      <c r="E646" s="55" t="str">
        <f t="shared" si="185"/>
        <v>82020038152</v>
      </c>
      <c r="F646" s="55" t="str">
        <f t="shared" si="186"/>
        <v>PJP029496444</v>
      </c>
      <c r="G646" s="53" t="str">
        <f t="shared" si="187"/>
        <v>한준후</v>
      </c>
      <c r="H646" s="53" t="str">
        <f t="shared" si="188"/>
        <v>목록(Manifest)</v>
      </c>
      <c r="I646" s="62">
        <f t="shared" si="189"/>
        <v>140.03</v>
      </c>
      <c r="J646" s="53" t="str">
        <f t="shared" ref="J646:J709" si="198">AU646</f>
        <v>BRCH USA_JAVIS</v>
      </c>
      <c r="K646" s="55">
        <f t="shared" si="190"/>
        <v>1</v>
      </c>
      <c r="L646" s="54">
        <f t="shared" si="191"/>
        <v>0.4</v>
      </c>
      <c r="M646" s="54">
        <f t="shared" si="192"/>
        <v>2.4</v>
      </c>
      <c r="N646" s="54">
        <f t="shared" si="193"/>
        <v>2.4</v>
      </c>
      <c r="O646" s="54">
        <f t="shared" ref="O646:O709" si="199">CEILING(L646,0.5)</f>
        <v>0.5</v>
      </c>
      <c r="P646" s="55" t="str">
        <f t="shared" ref="P646:P709" si="200">AY646</f>
        <v>516284382902</v>
      </c>
      <c r="Q646" s="70">
        <f t="shared" ref="Q646:Q709" si="201">6510+(O646-0.5)/0.5*1010</f>
        <v>6510</v>
      </c>
      <c r="R646" s="58">
        <v>0</v>
      </c>
      <c r="S646" s="57">
        <f t="shared" si="195"/>
        <v>0</v>
      </c>
      <c r="T646" s="58">
        <v>0</v>
      </c>
      <c r="U646" s="58">
        <f>(IF(VLOOKUP(VLOOKUP(AN646,MAPPING!$B$16:$D$21,2,1),MAPPING!$C$16:$E$21,2,0)=7000,0,VLOOKUP(VLOOKUP(AN646,MAPPING!$B$16:$D$21,2,1),MAPPING!$C$16:$E$21,2,0)))</f>
        <v>0</v>
      </c>
      <c r="V646" s="58">
        <f>(K646*VLOOKUP(N646/K646,MAPPING!$B$23:$D$30,3,10))</f>
        <v>500</v>
      </c>
      <c r="W646" s="58">
        <f t="shared" ref="W646:W709" si="202">IF(_xlfn.CEILING.MATH(N646-30,1)&lt;0,0,_xlfn.CEILING.MATH(N646-30,1))*400</f>
        <v>0</v>
      </c>
      <c r="X646" s="58">
        <f t="shared" ref="X646:X709" si="203">SUM(P646:V646)</f>
        <v>7010</v>
      </c>
      <c r="Y646" s="116">
        <f>ROUND(SUM(Q646:W646)/INVOICE!$I$5,2)</f>
        <v>5.03</v>
      </c>
      <c r="AA646" s="38" t="s">
        <v>5323</v>
      </c>
      <c r="AB646" s="38" t="s">
        <v>93</v>
      </c>
      <c r="AC646" s="38" t="s">
        <v>5324</v>
      </c>
      <c r="AD646" s="38" t="s">
        <v>5564</v>
      </c>
      <c r="AE646" s="38" t="s">
        <v>5565</v>
      </c>
      <c r="AF646" s="38" t="s">
        <v>5566</v>
      </c>
      <c r="AG646" s="38" t="s">
        <v>5567</v>
      </c>
      <c r="AH646" s="38" t="s">
        <v>61</v>
      </c>
      <c r="AI646" s="38">
        <v>1</v>
      </c>
      <c r="AJ646" s="38">
        <v>0.4</v>
      </c>
      <c r="AK646" s="38">
        <v>2.4</v>
      </c>
      <c r="AL646" s="38">
        <v>2.4</v>
      </c>
      <c r="AM646" s="38" t="s">
        <v>204</v>
      </c>
      <c r="AN646" s="38">
        <v>140.03</v>
      </c>
      <c r="AO646" s="38" t="s">
        <v>62</v>
      </c>
      <c r="AP646" s="38" t="s">
        <v>62</v>
      </c>
      <c r="AQ646" s="38" t="s">
        <v>62</v>
      </c>
      <c r="AR646" s="38" t="s">
        <v>62</v>
      </c>
      <c r="AS646" s="38" t="s">
        <v>62</v>
      </c>
      <c r="AT646" s="38" t="s">
        <v>1973</v>
      </c>
      <c r="AU646" s="38" t="s">
        <v>2604</v>
      </c>
      <c r="AV646" s="38" t="s">
        <v>2637</v>
      </c>
      <c r="AW646" s="38" t="s">
        <v>61</v>
      </c>
      <c r="AX646" s="38" t="s">
        <v>63</v>
      </c>
      <c r="AY646" s="39" t="s">
        <v>5568</v>
      </c>
      <c r="AZ646" s="38" t="s">
        <v>5569</v>
      </c>
      <c r="BA646" s="39" t="s">
        <v>5569</v>
      </c>
      <c r="BB646" s="38" t="s">
        <v>196</v>
      </c>
      <c r="BC646" s="38" t="s">
        <v>197</v>
      </c>
      <c r="BD646" s="38" t="s">
        <v>94</v>
      </c>
      <c r="BE646" s="38" t="s">
        <v>1978</v>
      </c>
      <c r="BF646" s="38" t="s">
        <v>64</v>
      </c>
      <c r="BG646" s="38" t="s">
        <v>61</v>
      </c>
      <c r="BH646" s="38" t="s">
        <v>648</v>
      </c>
    </row>
    <row r="647" spans="2:60" x14ac:dyDescent="0.3">
      <c r="B647" s="55">
        <f t="shared" si="196"/>
        <v>643</v>
      </c>
      <c r="C647" s="55" t="str">
        <f t="shared" si="197"/>
        <v>NRT</v>
      </c>
      <c r="D647" s="55" t="str">
        <f t="shared" si="194"/>
        <v>2025-09-19</v>
      </c>
      <c r="E647" s="55" t="str">
        <f t="shared" si="185"/>
        <v>82020038152</v>
      </c>
      <c r="F647" s="55" t="str">
        <f t="shared" si="186"/>
        <v>PJP029496420</v>
      </c>
      <c r="G647" s="53" t="str">
        <f t="shared" si="187"/>
        <v>윤기태</v>
      </c>
      <c r="H647" s="53" t="str">
        <f t="shared" si="188"/>
        <v>목록(Manifest)</v>
      </c>
      <c r="I647" s="62">
        <f t="shared" si="189"/>
        <v>32.43</v>
      </c>
      <c r="J647" s="53" t="str">
        <f t="shared" si="198"/>
        <v>BRCH USA_JAVIS</v>
      </c>
      <c r="K647" s="55">
        <f t="shared" si="190"/>
        <v>1</v>
      </c>
      <c r="L647" s="54">
        <f t="shared" si="191"/>
        <v>0.15</v>
      </c>
      <c r="M647" s="54">
        <f t="shared" si="192"/>
        <v>0.2</v>
      </c>
      <c r="N647" s="54">
        <f t="shared" si="193"/>
        <v>0.2</v>
      </c>
      <c r="O647" s="54">
        <f t="shared" si="199"/>
        <v>0.5</v>
      </c>
      <c r="P647" s="55" t="str">
        <f t="shared" si="200"/>
        <v>516284382666</v>
      </c>
      <c r="Q647" s="70">
        <f t="shared" si="201"/>
        <v>6510</v>
      </c>
      <c r="R647" s="58">
        <v>0</v>
      </c>
      <c r="S647" s="57">
        <f t="shared" si="195"/>
        <v>0</v>
      </c>
      <c r="T647" s="58">
        <v>0</v>
      </c>
      <c r="U647" s="58">
        <f>(IF(VLOOKUP(VLOOKUP(AN647,MAPPING!$B$16:$D$21,2,1),MAPPING!$C$16:$E$21,2,0)=7000,0,VLOOKUP(VLOOKUP(AN647,MAPPING!$B$16:$D$21,2,1),MAPPING!$C$16:$E$21,2,0)))</f>
        <v>0</v>
      </c>
      <c r="V647" s="58">
        <f>(K647*VLOOKUP(N647/K647,MAPPING!$B$23:$D$30,3,10))</f>
        <v>0</v>
      </c>
      <c r="W647" s="58">
        <f t="shared" si="202"/>
        <v>0</v>
      </c>
      <c r="X647" s="58">
        <f t="shared" si="203"/>
        <v>6510</v>
      </c>
      <c r="Y647" s="116">
        <f>ROUND(SUM(Q647:W647)/INVOICE!$I$5,2)</f>
        <v>4.67</v>
      </c>
      <c r="AA647" s="38" t="s">
        <v>5323</v>
      </c>
      <c r="AB647" s="38" t="s">
        <v>93</v>
      </c>
      <c r="AC647" s="38" t="s">
        <v>5324</v>
      </c>
      <c r="AD647" s="38" t="s">
        <v>5570</v>
      </c>
      <c r="AE647" s="38" t="s">
        <v>5571</v>
      </c>
      <c r="AF647" s="38" t="s">
        <v>5572</v>
      </c>
      <c r="AG647" s="38" t="s">
        <v>5573</v>
      </c>
      <c r="AH647" s="38" t="s">
        <v>61</v>
      </c>
      <c r="AI647" s="38">
        <v>1</v>
      </c>
      <c r="AJ647" s="38">
        <v>0.15</v>
      </c>
      <c r="AK647" s="38">
        <v>0.2</v>
      </c>
      <c r="AL647" s="38">
        <v>0.2</v>
      </c>
      <c r="AM647" s="38" t="s">
        <v>204</v>
      </c>
      <c r="AN647" s="38">
        <v>32.43</v>
      </c>
      <c r="AO647" s="38" t="s">
        <v>62</v>
      </c>
      <c r="AP647" s="38" t="s">
        <v>62</v>
      </c>
      <c r="AQ647" s="38" t="s">
        <v>62</v>
      </c>
      <c r="AR647" s="38" t="s">
        <v>62</v>
      </c>
      <c r="AS647" s="38" t="s">
        <v>62</v>
      </c>
      <c r="AT647" s="38" t="s">
        <v>1973</v>
      </c>
      <c r="AU647" s="38" t="s">
        <v>2604</v>
      </c>
      <c r="AV647" s="38" t="s">
        <v>2173</v>
      </c>
      <c r="AW647" s="38" t="s">
        <v>61</v>
      </c>
      <c r="AX647" s="38" t="s">
        <v>63</v>
      </c>
      <c r="AY647" s="39" t="s">
        <v>5574</v>
      </c>
      <c r="AZ647" s="38" t="s">
        <v>5575</v>
      </c>
      <c r="BA647" s="39" t="s">
        <v>5575</v>
      </c>
      <c r="BB647" s="38" t="s">
        <v>196</v>
      </c>
      <c r="BC647" s="38" t="s">
        <v>197</v>
      </c>
      <c r="BD647" s="38" t="s">
        <v>94</v>
      </c>
      <c r="BE647" s="38" t="s">
        <v>1978</v>
      </c>
      <c r="BF647" s="38" t="s">
        <v>64</v>
      </c>
      <c r="BG647" s="38" t="s">
        <v>61</v>
      </c>
      <c r="BH647" s="38" t="s">
        <v>648</v>
      </c>
    </row>
    <row r="648" spans="2:60" x14ac:dyDescent="0.3">
      <c r="B648" s="55">
        <f t="shared" si="196"/>
        <v>644</v>
      </c>
      <c r="C648" s="55" t="str">
        <f t="shared" si="197"/>
        <v>NRT</v>
      </c>
      <c r="D648" s="55" t="str">
        <f t="shared" si="194"/>
        <v>2025-09-19</v>
      </c>
      <c r="E648" s="55" t="str">
        <f t="shared" si="185"/>
        <v>82020038152</v>
      </c>
      <c r="F648" s="55" t="str">
        <f t="shared" si="186"/>
        <v>PJP029496399</v>
      </c>
      <c r="G648" s="53" t="str">
        <f t="shared" si="187"/>
        <v>유은서</v>
      </c>
      <c r="H648" s="53" t="str">
        <f t="shared" si="188"/>
        <v>목록(Manifest)</v>
      </c>
      <c r="I648" s="62">
        <f t="shared" si="189"/>
        <v>116.98</v>
      </c>
      <c r="J648" s="53" t="str">
        <f t="shared" si="198"/>
        <v>BRCH USA_JAVIS</v>
      </c>
      <c r="K648" s="55">
        <f t="shared" si="190"/>
        <v>1</v>
      </c>
      <c r="L648" s="54">
        <f t="shared" si="191"/>
        <v>0.95</v>
      </c>
      <c r="M648" s="54">
        <f t="shared" si="192"/>
        <v>3.5</v>
      </c>
      <c r="N648" s="54">
        <f t="shared" si="193"/>
        <v>3.5</v>
      </c>
      <c r="O648" s="54">
        <f t="shared" si="199"/>
        <v>1</v>
      </c>
      <c r="P648" s="55" t="str">
        <f t="shared" si="200"/>
        <v>516284382456</v>
      </c>
      <c r="Q648" s="70">
        <f t="shared" si="201"/>
        <v>7520</v>
      </c>
      <c r="R648" s="58">
        <v>0</v>
      </c>
      <c r="S648" s="57">
        <f t="shared" si="195"/>
        <v>0</v>
      </c>
      <c r="T648" s="58">
        <v>0</v>
      </c>
      <c r="U648" s="58">
        <f>(IF(VLOOKUP(VLOOKUP(AN648,MAPPING!$B$16:$D$21,2,1),MAPPING!$C$16:$E$21,2,0)=7000,0,VLOOKUP(VLOOKUP(AN648,MAPPING!$B$16:$D$21,2,1),MAPPING!$C$16:$E$21,2,0)))</f>
        <v>0</v>
      </c>
      <c r="V648" s="58">
        <f>(K648*VLOOKUP(N648/K648,MAPPING!$B$23:$D$30,3,10))</f>
        <v>500</v>
      </c>
      <c r="W648" s="58">
        <f t="shared" si="202"/>
        <v>0</v>
      </c>
      <c r="X648" s="58">
        <f t="shared" si="203"/>
        <v>8020</v>
      </c>
      <c r="Y648" s="116">
        <f>ROUND(SUM(Q648:W648)/INVOICE!$I$5,2)</f>
        <v>5.75</v>
      </c>
      <c r="AA648" s="38" t="s">
        <v>5323</v>
      </c>
      <c r="AB648" s="38" t="s">
        <v>93</v>
      </c>
      <c r="AC648" s="38" t="s">
        <v>5324</v>
      </c>
      <c r="AD648" s="38" t="s">
        <v>5576</v>
      </c>
      <c r="AE648" s="38" t="s">
        <v>2076</v>
      </c>
      <c r="AF648" s="38" t="s">
        <v>2077</v>
      </c>
      <c r="AG648" s="38" t="s">
        <v>2078</v>
      </c>
      <c r="AH648" s="38" t="s">
        <v>61</v>
      </c>
      <c r="AI648" s="38">
        <v>1</v>
      </c>
      <c r="AJ648" s="38">
        <v>0.95</v>
      </c>
      <c r="AK648" s="38">
        <v>3.5</v>
      </c>
      <c r="AL648" s="38">
        <v>3.5</v>
      </c>
      <c r="AM648" s="38" t="s">
        <v>204</v>
      </c>
      <c r="AN648" s="38">
        <v>116.98</v>
      </c>
      <c r="AO648" s="38" t="s">
        <v>62</v>
      </c>
      <c r="AP648" s="38" t="s">
        <v>62</v>
      </c>
      <c r="AQ648" s="38" t="s">
        <v>62</v>
      </c>
      <c r="AR648" s="38" t="s">
        <v>62</v>
      </c>
      <c r="AS648" s="38" t="s">
        <v>62</v>
      </c>
      <c r="AT648" s="38" t="s">
        <v>1973</v>
      </c>
      <c r="AU648" s="38" t="s">
        <v>2604</v>
      </c>
      <c r="AV648" s="38" t="s">
        <v>410</v>
      </c>
      <c r="AW648" s="38" t="s">
        <v>61</v>
      </c>
      <c r="AX648" s="38" t="s">
        <v>63</v>
      </c>
      <c r="AY648" s="39" t="s">
        <v>5577</v>
      </c>
      <c r="AZ648" s="38" t="s">
        <v>5578</v>
      </c>
      <c r="BA648" s="39" t="s">
        <v>5578</v>
      </c>
      <c r="BB648" s="38" t="s">
        <v>196</v>
      </c>
      <c r="BC648" s="38" t="s">
        <v>197</v>
      </c>
      <c r="BD648" s="38" t="s">
        <v>94</v>
      </c>
      <c r="BE648" s="38" t="s">
        <v>1978</v>
      </c>
      <c r="BF648" s="38" t="s">
        <v>64</v>
      </c>
      <c r="BG648" s="38" t="s">
        <v>61</v>
      </c>
      <c r="BH648" s="38" t="s">
        <v>648</v>
      </c>
    </row>
    <row r="649" spans="2:60" x14ac:dyDescent="0.3">
      <c r="B649" s="55">
        <f t="shared" si="196"/>
        <v>645</v>
      </c>
      <c r="C649" s="55" t="str">
        <f t="shared" si="197"/>
        <v>NRT</v>
      </c>
      <c r="D649" s="55" t="str">
        <f t="shared" si="194"/>
        <v>2025-09-19</v>
      </c>
      <c r="E649" s="55" t="str">
        <f t="shared" si="185"/>
        <v>82020038152</v>
      </c>
      <c r="F649" s="55" t="str">
        <f t="shared" si="186"/>
        <v>PJP029496554</v>
      </c>
      <c r="G649" s="53" t="str">
        <f t="shared" si="187"/>
        <v>유은서</v>
      </c>
      <c r="H649" s="53" t="str">
        <f t="shared" si="188"/>
        <v>목록(Manifest)</v>
      </c>
      <c r="I649" s="62">
        <f t="shared" si="189"/>
        <v>116.75</v>
      </c>
      <c r="J649" s="53" t="str">
        <f t="shared" si="198"/>
        <v>BRCH USA_JAVIS</v>
      </c>
      <c r="K649" s="55">
        <f t="shared" si="190"/>
        <v>1</v>
      </c>
      <c r="L649" s="54">
        <f t="shared" si="191"/>
        <v>0.8</v>
      </c>
      <c r="M649" s="54">
        <f t="shared" si="192"/>
        <v>3.2</v>
      </c>
      <c r="N649" s="54">
        <f t="shared" si="193"/>
        <v>3.2</v>
      </c>
      <c r="O649" s="54">
        <f t="shared" si="199"/>
        <v>1</v>
      </c>
      <c r="P649" s="55" t="str">
        <f t="shared" si="200"/>
        <v>516284384000</v>
      </c>
      <c r="Q649" s="70">
        <f t="shared" si="201"/>
        <v>7520</v>
      </c>
      <c r="R649" s="58">
        <v>0</v>
      </c>
      <c r="S649" s="57">
        <f t="shared" si="195"/>
        <v>0</v>
      </c>
      <c r="T649" s="58">
        <v>0</v>
      </c>
      <c r="U649" s="58">
        <f>(IF(VLOOKUP(VLOOKUP(AN649,MAPPING!$B$16:$D$21,2,1),MAPPING!$C$16:$E$21,2,0)=7000,0,VLOOKUP(VLOOKUP(AN649,MAPPING!$B$16:$D$21,2,1),MAPPING!$C$16:$E$21,2,0)))</f>
        <v>0</v>
      </c>
      <c r="V649" s="58">
        <f>(K649*VLOOKUP(N649/K649,MAPPING!$B$23:$D$30,3,10))</f>
        <v>500</v>
      </c>
      <c r="W649" s="58">
        <f t="shared" si="202"/>
        <v>0</v>
      </c>
      <c r="X649" s="58">
        <f t="shared" si="203"/>
        <v>8020</v>
      </c>
      <c r="Y649" s="116">
        <f>ROUND(SUM(Q649:W649)/INVOICE!$I$5,2)</f>
        <v>5.75</v>
      </c>
      <c r="AA649" s="38" t="s">
        <v>5323</v>
      </c>
      <c r="AB649" s="38" t="s">
        <v>93</v>
      </c>
      <c r="AC649" s="38" t="s">
        <v>5324</v>
      </c>
      <c r="AD649" s="38" t="s">
        <v>5579</v>
      </c>
      <c r="AE649" s="38" t="s">
        <v>2076</v>
      </c>
      <c r="AF649" s="38" t="s">
        <v>2077</v>
      </c>
      <c r="AG649" s="38" t="s">
        <v>2078</v>
      </c>
      <c r="AH649" s="38" t="s">
        <v>61</v>
      </c>
      <c r="AI649" s="38">
        <v>1</v>
      </c>
      <c r="AJ649" s="38">
        <v>0.8</v>
      </c>
      <c r="AK649" s="38">
        <v>3.2</v>
      </c>
      <c r="AL649" s="38">
        <v>3.2</v>
      </c>
      <c r="AM649" s="38" t="s">
        <v>204</v>
      </c>
      <c r="AN649" s="38">
        <v>116.75</v>
      </c>
      <c r="AO649" s="38" t="s">
        <v>62</v>
      </c>
      <c r="AP649" s="38" t="s">
        <v>62</v>
      </c>
      <c r="AQ649" s="38" t="s">
        <v>62</v>
      </c>
      <c r="AR649" s="38" t="s">
        <v>62</v>
      </c>
      <c r="AS649" s="38" t="s">
        <v>62</v>
      </c>
      <c r="AT649" s="38" t="s">
        <v>1973</v>
      </c>
      <c r="AU649" s="38" t="s">
        <v>2604</v>
      </c>
      <c r="AV649" s="38" t="s">
        <v>5580</v>
      </c>
      <c r="AW649" s="38" t="s">
        <v>61</v>
      </c>
      <c r="AX649" s="38" t="s">
        <v>63</v>
      </c>
      <c r="AY649" s="39" t="s">
        <v>5581</v>
      </c>
      <c r="AZ649" s="38" t="s">
        <v>5582</v>
      </c>
      <c r="BA649" s="39" t="s">
        <v>5582</v>
      </c>
      <c r="BB649" s="38" t="s">
        <v>196</v>
      </c>
      <c r="BC649" s="38" t="s">
        <v>197</v>
      </c>
      <c r="BD649" s="38" t="s">
        <v>94</v>
      </c>
      <c r="BE649" s="38" t="s">
        <v>1978</v>
      </c>
      <c r="BF649" s="38" t="s">
        <v>64</v>
      </c>
      <c r="BG649" s="38" t="s">
        <v>61</v>
      </c>
      <c r="BH649" s="38" t="s">
        <v>648</v>
      </c>
    </row>
    <row r="650" spans="2:60" x14ac:dyDescent="0.3">
      <c r="B650" s="55">
        <f t="shared" si="196"/>
        <v>646</v>
      </c>
      <c r="C650" s="55" t="str">
        <f t="shared" si="197"/>
        <v>NRT</v>
      </c>
      <c r="D650" s="55" t="str">
        <f t="shared" si="194"/>
        <v>2025-09-19</v>
      </c>
      <c r="E650" s="55" t="str">
        <f t="shared" si="185"/>
        <v>82020038152</v>
      </c>
      <c r="F650" s="55" t="str">
        <f t="shared" si="186"/>
        <v>PJP029496586</v>
      </c>
      <c r="G650" s="53" t="str">
        <f t="shared" si="187"/>
        <v>이은영</v>
      </c>
      <c r="H650" s="53" t="str">
        <f t="shared" si="188"/>
        <v>목록(Manifest)</v>
      </c>
      <c r="I650" s="62">
        <f t="shared" si="189"/>
        <v>60.3</v>
      </c>
      <c r="J650" s="53" t="str">
        <f t="shared" si="198"/>
        <v>BRCH USA_JAVIS</v>
      </c>
      <c r="K650" s="55">
        <f t="shared" si="190"/>
        <v>1</v>
      </c>
      <c r="L650" s="54">
        <f t="shared" si="191"/>
        <v>0.6</v>
      </c>
      <c r="M650" s="54">
        <f t="shared" si="192"/>
        <v>1</v>
      </c>
      <c r="N650" s="54">
        <f t="shared" si="193"/>
        <v>1</v>
      </c>
      <c r="O650" s="54">
        <f t="shared" si="199"/>
        <v>1</v>
      </c>
      <c r="P650" s="55" t="str">
        <f t="shared" si="200"/>
        <v>516284384324</v>
      </c>
      <c r="Q650" s="70">
        <f t="shared" si="201"/>
        <v>7520</v>
      </c>
      <c r="R650" s="58">
        <v>0</v>
      </c>
      <c r="S650" s="57">
        <f t="shared" si="195"/>
        <v>0</v>
      </c>
      <c r="T650" s="58">
        <v>0</v>
      </c>
      <c r="U650" s="58">
        <f>(IF(VLOOKUP(VLOOKUP(AN650,MAPPING!$B$16:$D$21,2,1),MAPPING!$C$16:$E$21,2,0)=7000,0,VLOOKUP(VLOOKUP(AN650,MAPPING!$B$16:$D$21,2,1),MAPPING!$C$16:$E$21,2,0)))</f>
        <v>0</v>
      </c>
      <c r="V650" s="58">
        <f>(K650*VLOOKUP(N650/K650,MAPPING!$B$23:$D$30,3,10))</f>
        <v>0</v>
      </c>
      <c r="W650" s="58">
        <f t="shared" si="202"/>
        <v>0</v>
      </c>
      <c r="X650" s="58">
        <f t="shared" si="203"/>
        <v>7520</v>
      </c>
      <c r="Y650" s="116">
        <f>ROUND(SUM(Q650:W650)/INVOICE!$I$5,2)</f>
        <v>5.39</v>
      </c>
      <c r="AA650" s="38" t="s">
        <v>5323</v>
      </c>
      <c r="AB650" s="38" t="s">
        <v>93</v>
      </c>
      <c r="AC650" s="38" t="s">
        <v>5324</v>
      </c>
      <c r="AD650" s="38" t="s">
        <v>5583</v>
      </c>
      <c r="AE650" s="38" t="s">
        <v>5584</v>
      </c>
      <c r="AF650" s="38" t="s">
        <v>5585</v>
      </c>
      <c r="AG650" s="38" t="s">
        <v>5511</v>
      </c>
      <c r="AH650" s="38" t="s">
        <v>61</v>
      </c>
      <c r="AI650" s="38">
        <v>1</v>
      </c>
      <c r="AJ650" s="38">
        <v>0.6</v>
      </c>
      <c r="AK650" s="38">
        <v>1</v>
      </c>
      <c r="AL650" s="38">
        <v>1</v>
      </c>
      <c r="AM650" s="38" t="s">
        <v>204</v>
      </c>
      <c r="AN650" s="38">
        <v>60.3</v>
      </c>
      <c r="AO650" s="38" t="s">
        <v>62</v>
      </c>
      <c r="AP650" s="38" t="s">
        <v>62</v>
      </c>
      <c r="AQ650" s="38" t="s">
        <v>62</v>
      </c>
      <c r="AR650" s="38" t="s">
        <v>62</v>
      </c>
      <c r="AS650" s="38" t="s">
        <v>62</v>
      </c>
      <c r="AT650" s="38" t="s">
        <v>1973</v>
      </c>
      <c r="AU650" s="38" t="s">
        <v>2604</v>
      </c>
      <c r="AV650" s="38" t="s">
        <v>5512</v>
      </c>
      <c r="AW650" s="38" t="s">
        <v>61</v>
      </c>
      <c r="AX650" s="38" t="s">
        <v>63</v>
      </c>
      <c r="AY650" s="39" t="s">
        <v>5586</v>
      </c>
      <c r="AZ650" s="38" t="s">
        <v>5587</v>
      </c>
      <c r="BA650" s="39" t="s">
        <v>5587</v>
      </c>
      <c r="BB650" s="38" t="s">
        <v>196</v>
      </c>
      <c r="BC650" s="38" t="s">
        <v>197</v>
      </c>
      <c r="BD650" s="38" t="s">
        <v>94</v>
      </c>
      <c r="BE650" s="38" t="s">
        <v>1978</v>
      </c>
      <c r="BF650" s="38" t="s">
        <v>64</v>
      </c>
      <c r="BG650" s="38" t="s">
        <v>61</v>
      </c>
      <c r="BH650" s="38" t="s">
        <v>648</v>
      </c>
    </row>
    <row r="651" spans="2:60" x14ac:dyDescent="0.3">
      <c r="B651" s="55">
        <f t="shared" si="196"/>
        <v>647</v>
      </c>
      <c r="C651" s="55" t="str">
        <f t="shared" si="197"/>
        <v>NRT</v>
      </c>
      <c r="D651" s="55" t="str">
        <f t="shared" si="194"/>
        <v>2025-09-19</v>
      </c>
      <c r="E651" s="55" t="str">
        <f t="shared" si="185"/>
        <v>82020038152</v>
      </c>
      <c r="F651" s="55" t="str">
        <f t="shared" si="186"/>
        <v>PJP029496522</v>
      </c>
      <c r="G651" s="53" t="str">
        <f t="shared" si="187"/>
        <v>염지선</v>
      </c>
      <c r="H651" s="53" t="str">
        <f t="shared" si="188"/>
        <v>목록(Manifest)</v>
      </c>
      <c r="I651" s="62">
        <f t="shared" si="189"/>
        <v>128.63999999999999</v>
      </c>
      <c r="J651" s="53" t="str">
        <f t="shared" si="198"/>
        <v>BRCH USA_JAVIS</v>
      </c>
      <c r="K651" s="55">
        <f t="shared" si="190"/>
        <v>1</v>
      </c>
      <c r="L651" s="54">
        <f t="shared" si="191"/>
        <v>0.5</v>
      </c>
      <c r="M651" s="54">
        <f t="shared" si="192"/>
        <v>1.4</v>
      </c>
      <c r="N651" s="54">
        <f t="shared" si="193"/>
        <v>1.4</v>
      </c>
      <c r="O651" s="54">
        <f t="shared" si="199"/>
        <v>0.5</v>
      </c>
      <c r="P651" s="55" t="str">
        <f t="shared" si="200"/>
        <v>516284383683</v>
      </c>
      <c r="Q651" s="70">
        <f t="shared" si="201"/>
        <v>6510</v>
      </c>
      <c r="R651" s="58">
        <v>0</v>
      </c>
      <c r="S651" s="57">
        <f t="shared" si="195"/>
        <v>0</v>
      </c>
      <c r="T651" s="58">
        <v>0</v>
      </c>
      <c r="U651" s="58">
        <f>(IF(VLOOKUP(VLOOKUP(AN651,MAPPING!$B$16:$D$21,2,1),MAPPING!$C$16:$E$21,2,0)=7000,0,VLOOKUP(VLOOKUP(AN651,MAPPING!$B$16:$D$21,2,1),MAPPING!$C$16:$E$21,2,0)))</f>
        <v>0</v>
      </c>
      <c r="V651" s="58">
        <f>(K651*VLOOKUP(N651/K651,MAPPING!$B$23:$D$30,3,10))</f>
        <v>0</v>
      </c>
      <c r="W651" s="58">
        <f t="shared" si="202"/>
        <v>0</v>
      </c>
      <c r="X651" s="58">
        <f t="shared" si="203"/>
        <v>6510</v>
      </c>
      <c r="Y651" s="116">
        <f>ROUND(SUM(Q651:W651)/INVOICE!$I$5,2)</f>
        <v>4.67</v>
      </c>
      <c r="AA651" s="38" t="s">
        <v>5323</v>
      </c>
      <c r="AB651" s="38" t="s">
        <v>93</v>
      </c>
      <c r="AC651" s="38" t="s">
        <v>5324</v>
      </c>
      <c r="AD651" s="38" t="s">
        <v>5588</v>
      </c>
      <c r="AE651" s="38" t="s">
        <v>3654</v>
      </c>
      <c r="AF651" s="38" t="s">
        <v>3655</v>
      </c>
      <c r="AG651" s="38" t="s">
        <v>3656</v>
      </c>
      <c r="AH651" s="38" t="s">
        <v>61</v>
      </c>
      <c r="AI651" s="38">
        <v>1</v>
      </c>
      <c r="AJ651" s="38">
        <v>0.5</v>
      </c>
      <c r="AK651" s="38">
        <v>1.4</v>
      </c>
      <c r="AL651" s="38">
        <v>1.4</v>
      </c>
      <c r="AM651" s="38" t="s">
        <v>204</v>
      </c>
      <c r="AN651" s="38">
        <v>128.63999999999999</v>
      </c>
      <c r="AO651" s="38" t="s">
        <v>62</v>
      </c>
      <c r="AP651" s="38" t="s">
        <v>62</v>
      </c>
      <c r="AQ651" s="38" t="s">
        <v>62</v>
      </c>
      <c r="AR651" s="38" t="s">
        <v>62</v>
      </c>
      <c r="AS651" s="38" t="s">
        <v>62</v>
      </c>
      <c r="AT651" s="38" t="s">
        <v>1973</v>
      </c>
      <c r="AU651" s="38" t="s">
        <v>2604</v>
      </c>
      <c r="AV651" s="38" t="s">
        <v>2457</v>
      </c>
      <c r="AW651" s="38" t="s">
        <v>61</v>
      </c>
      <c r="AX651" s="38" t="s">
        <v>63</v>
      </c>
      <c r="AY651" s="39" t="s">
        <v>5589</v>
      </c>
      <c r="AZ651" s="38" t="s">
        <v>5590</v>
      </c>
      <c r="BA651" s="39" t="s">
        <v>5590</v>
      </c>
      <c r="BB651" s="38" t="s">
        <v>196</v>
      </c>
      <c r="BC651" s="38" t="s">
        <v>197</v>
      </c>
      <c r="BD651" s="38" t="s">
        <v>94</v>
      </c>
      <c r="BE651" s="38" t="s">
        <v>1978</v>
      </c>
      <c r="BF651" s="38" t="s">
        <v>64</v>
      </c>
      <c r="BG651" s="38" t="s">
        <v>61</v>
      </c>
      <c r="BH651" s="38" t="s">
        <v>648</v>
      </c>
    </row>
    <row r="652" spans="2:60" x14ac:dyDescent="0.3">
      <c r="B652" s="55">
        <f t="shared" si="196"/>
        <v>648</v>
      </c>
      <c r="C652" s="55" t="str">
        <f t="shared" si="197"/>
        <v>NRT</v>
      </c>
      <c r="D652" s="55" t="str">
        <f t="shared" si="194"/>
        <v>2025-09-19</v>
      </c>
      <c r="E652" s="55" t="str">
        <f t="shared" si="185"/>
        <v>82020038152</v>
      </c>
      <c r="F652" s="55" t="str">
        <f t="shared" si="186"/>
        <v>PJP022700929</v>
      </c>
      <c r="G652" s="53" t="str">
        <f t="shared" si="187"/>
        <v>한영동</v>
      </c>
      <c r="H652" s="53" t="str">
        <f t="shared" si="188"/>
        <v>간이(Simple)</v>
      </c>
      <c r="I652" s="62">
        <f t="shared" si="189"/>
        <v>214.4</v>
      </c>
      <c r="J652" s="53" t="str">
        <f t="shared" si="198"/>
        <v>WUS CORPORATION (BRCH USA)</v>
      </c>
      <c r="K652" s="55">
        <f t="shared" si="190"/>
        <v>1</v>
      </c>
      <c r="L652" s="54">
        <f t="shared" si="191"/>
        <v>0.65</v>
      </c>
      <c r="M652" s="54">
        <f t="shared" si="192"/>
        <v>5.4</v>
      </c>
      <c r="N652" s="54">
        <f t="shared" si="193"/>
        <v>5.5</v>
      </c>
      <c r="O652" s="54">
        <f t="shared" si="199"/>
        <v>1</v>
      </c>
      <c r="P652" s="55" t="str">
        <f t="shared" si="200"/>
        <v>516272838561</v>
      </c>
      <c r="Q652" s="70">
        <f t="shared" si="201"/>
        <v>7520</v>
      </c>
      <c r="R652" s="58">
        <v>0</v>
      </c>
      <c r="S652" s="57">
        <f t="shared" si="195"/>
        <v>0</v>
      </c>
      <c r="T652" s="58">
        <v>0</v>
      </c>
      <c r="U652" s="58">
        <f>(IF(VLOOKUP(VLOOKUP(AN652,MAPPING!$B$16:$D$21,2,1),MAPPING!$C$16:$E$21,2,0)=7000,0,VLOOKUP(VLOOKUP(AN652,MAPPING!$B$16:$D$21,2,1),MAPPING!$C$16:$E$21,2,0)))</f>
        <v>0</v>
      </c>
      <c r="V652" s="58">
        <f>(K652*VLOOKUP(N652/K652,MAPPING!$B$23:$D$30,3,10))</f>
        <v>1000</v>
      </c>
      <c r="W652" s="58">
        <f t="shared" si="202"/>
        <v>0</v>
      </c>
      <c r="X652" s="58">
        <f t="shared" si="203"/>
        <v>8520</v>
      </c>
      <c r="Y652" s="116">
        <f>ROUND(SUM(Q652:W652)/INVOICE!$I$5,2)</f>
        <v>6.11</v>
      </c>
      <c r="AA652" s="38" t="s">
        <v>5323</v>
      </c>
      <c r="AB652" s="38" t="s">
        <v>93</v>
      </c>
      <c r="AC652" s="38" t="s">
        <v>5324</v>
      </c>
      <c r="AD652" s="38" t="s">
        <v>5591</v>
      </c>
      <c r="AE652" s="38" t="s">
        <v>5592</v>
      </c>
      <c r="AF652" s="38" t="s">
        <v>5593</v>
      </c>
      <c r="AG652" s="38" t="s">
        <v>5594</v>
      </c>
      <c r="AH652" s="38" t="s">
        <v>61</v>
      </c>
      <c r="AI652" s="38">
        <v>1</v>
      </c>
      <c r="AJ652" s="38">
        <v>0.65</v>
      </c>
      <c r="AK652" s="38">
        <v>5.4</v>
      </c>
      <c r="AL652" s="38">
        <v>5.5</v>
      </c>
      <c r="AM652" s="38" t="s">
        <v>65</v>
      </c>
      <c r="AN652" s="38">
        <v>214.4</v>
      </c>
      <c r="AO652" s="38" t="s">
        <v>62</v>
      </c>
      <c r="AP652" s="38" t="s">
        <v>62</v>
      </c>
      <c r="AQ652" s="38" t="s">
        <v>62</v>
      </c>
      <c r="AR652" s="38" t="s">
        <v>62</v>
      </c>
      <c r="AS652" s="38" t="s">
        <v>62</v>
      </c>
      <c r="AT652" s="38" t="s">
        <v>2212</v>
      </c>
      <c r="AU652" s="38" t="s">
        <v>2591</v>
      </c>
      <c r="AV652" s="38" t="s">
        <v>2213</v>
      </c>
      <c r="AW652" s="38" t="s">
        <v>61</v>
      </c>
      <c r="AX652" s="38" t="s">
        <v>63</v>
      </c>
      <c r="AY652" s="39" t="s">
        <v>5595</v>
      </c>
      <c r="AZ652" s="38" t="s">
        <v>5596</v>
      </c>
      <c r="BA652" s="39" t="s">
        <v>5596</v>
      </c>
      <c r="BB652" s="38" t="s">
        <v>196</v>
      </c>
      <c r="BC652" s="38" t="s">
        <v>197</v>
      </c>
      <c r="BD652" s="38" t="s">
        <v>94</v>
      </c>
      <c r="BE652" s="38" t="s">
        <v>407</v>
      </c>
      <c r="BF652" s="38" t="s">
        <v>64</v>
      </c>
      <c r="BG652" s="38" t="s">
        <v>61</v>
      </c>
      <c r="BH652" s="38" t="s">
        <v>648</v>
      </c>
    </row>
    <row r="653" spans="2:60" x14ac:dyDescent="0.3">
      <c r="B653" s="55">
        <f t="shared" si="196"/>
        <v>649</v>
      </c>
      <c r="C653" s="55" t="str">
        <f t="shared" si="197"/>
        <v>NRT</v>
      </c>
      <c r="D653" s="55" t="str">
        <f t="shared" si="194"/>
        <v>2025-09-20</v>
      </c>
      <c r="E653" s="55" t="str">
        <f t="shared" si="185"/>
        <v>82020038163</v>
      </c>
      <c r="F653" s="55" t="str">
        <f t="shared" si="186"/>
        <v>PJP029496614</v>
      </c>
      <c r="G653" s="53" t="str">
        <f t="shared" si="187"/>
        <v>천정희</v>
      </c>
      <c r="H653" s="53" t="str">
        <f t="shared" si="188"/>
        <v>일반(목록배제,Normal-Manifest Exception)</v>
      </c>
      <c r="I653" s="62">
        <f t="shared" si="189"/>
        <v>13.4</v>
      </c>
      <c r="J653" s="53" t="str">
        <f t="shared" si="198"/>
        <v>BRCH USA_JAVIS</v>
      </c>
      <c r="K653" s="55">
        <f t="shared" si="190"/>
        <v>1</v>
      </c>
      <c r="L653" s="54">
        <f t="shared" si="191"/>
        <v>0.65</v>
      </c>
      <c r="M653" s="54">
        <f t="shared" si="192"/>
        <v>0.6</v>
      </c>
      <c r="N653" s="54">
        <f t="shared" si="193"/>
        <v>0.7</v>
      </c>
      <c r="O653" s="54">
        <f t="shared" si="199"/>
        <v>1</v>
      </c>
      <c r="P653" s="55" t="str">
        <f t="shared" si="200"/>
        <v>516284384604</v>
      </c>
      <c r="Q653" s="70">
        <f t="shared" si="201"/>
        <v>7520</v>
      </c>
      <c r="R653" s="58">
        <v>0</v>
      </c>
      <c r="S653" s="57">
        <f t="shared" si="195"/>
        <v>0</v>
      </c>
      <c r="T653" s="58">
        <v>0</v>
      </c>
      <c r="U653" s="58">
        <f>(IF(VLOOKUP(VLOOKUP(AN653,MAPPING!$B$16:$D$21,2,1),MAPPING!$C$16:$E$21,2,0)=7000,0,VLOOKUP(VLOOKUP(AN653,MAPPING!$B$16:$D$21,2,1),MAPPING!$C$16:$E$21,2,0)))</f>
        <v>0</v>
      </c>
      <c r="V653" s="58">
        <f>(K653*VLOOKUP(N653/K653,MAPPING!$B$23:$D$30,3,10))</f>
        <v>0</v>
      </c>
      <c r="W653" s="58">
        <f t="shared" si="202"/>
        <v>0</v>
      </c>
      <c r="X653" s="58">
        <f t="shared" si="203"/>
        <v>7520</v>
      </c>
      <c r="Y653" s="116">
        <f>ROUND(SUM(Q653:W653)/INVOICE!$I$5,2)</f>
        <v>5.39</v>
      </c>
      <c r="AA653" s="38" t="s">
        <v>5597</v>
      </c>
      <c r="AB653" s="38" t="s">
        <v>93</v>
      </c>
      <c r="AC653" s="38" t="s">
        <v>5598</v>
      </c>
      <c r="AD653" s="38" t="s">
        <v>5599</v>
      </c>
      <c r="AE653" s="38" t="s">
        <v>5600</v>
      </c>
      <c r="AF653" s="38" t="s">
        <v>5601</v>
      </c>
      <c r="AG653" s="38" t="s">
        <v>5602</v>
      </c>
      <c r="AH653" s="38" t="s">
        <v>61</v>
      </c>
      <c r="AI653" s="38">
        <v>1</v>
      </c>
      <c r="AJ653" s="38">
        <v>0.65</v>
      </c>
      <c r="AK653" s="38">
        <v>0.6</v>
      </c>
      <c r="AL653" s="38">
        <v>0.7</v>
      </c>
      <c r="AM653" s="38" t="s">
        <v>66</v>
      </c>
      <c r="AN653" s="38">
        <v>13.4</v>
      </c>
      <c r="AO653" s="38" t="s">
        <v>62</v>
      </c>
      <c r="AP653" s="38" t="s">
        <v>62</v>
      </c>
      <c r="AQ653" s="38" t="s">
        <v>62</v>
      </c>
      <c r="AR653" s="38" t="s">
        <v>62</v>
      </c>
      <c r="AS653" s="38" t="s">
        <v>62</v>
      </c>
      <c r="AT653" s="38" t="s">
        <v>1973</v>
      </c>
      <c r="AU653" s="38" t="s">
        <v>2604</v>
      </c>
      <c r="AV653" s="38" t="s">
        <v>2220</v>
      </c>
      <c r="AW653" s="38" t="s">
        <v>61</v>
      </c>
      <c r="AX653" s="38" t="s">
        <v>63</v>
      </c>
      <c r="AY653" s="39" t="s">
        <v>5603</v>
      </c>
      <c r="AZ653" s="38" t="s">
        <v>5604</v>
      </c>
      <c r="BA653" s="39" t="s">
        <v>5604</v>
      </c>
      <c r="BB653" s="38" t="s">
        <v>196</v>
      </c>
      <c r="BC653" s="38" t="s">
        <v>353</v>
      </c>
      <c r="BD653" s="38" t="s">
        <v>94</v>
      </c>
      <c r="BE653" s="38" t="s">
        <v>1978</v>
      </c>
      <c r="BF653" s="38" t="s">
        <v>64</v>
      </c>
      <c r="BG653" s="38" t="s">
        <v>61</v>
      </c>
      <c r="BH653" s="38" t="s">
        <v>648</v>
      </c>
    </row>
    <row r="654" spans="2:60" x14ac:dyDescent="0.3">
      <c r="B654" s="55">
        <f t="shared" si="196"/>
        <v>650</v>
      </c>
      <c r="C654" s="55" t="str">
        <f t="shared" si="197"/>
        <v>NRT</v>
      </c>
      <c r="D654" s="55" t="str">
        <f t="shared" si="194"/>
        <v>2025-09-20</v>
      </c>
      <c r="E654" s="55" t="str">
        <f t="shared" si="185"/>
        <v>82020038163</v>
      </c>
      <c r="F654" s="55" t="str">
        <f t="shared" si="186"/>
        <v>PJP029496595</v>
      </c>
      <c r="G654" s="53" t="str">
        <f t="shared" si="187"/>
        <v>민지현</v>
      </c>
      <c r="H654" s="53" t="str">
        <f t="shared" si="188"/>
        <v>목록(Manifest)</v>
      </c>
      <c r="I654" s="62">
        <f t="shared" si="189"/>
        <v>137.36000000000001</v>
      </c>
      <c r="J654" s="53" t="str">
        <f t="shared" si="198"/>
        <v>BRCH USA_JAVIS</v>
      </c>
      <c r="K654" s="55">
        <f t="shared" si="190"/>
        <v>1</v>
      </c>
      <c r="L654" s="54">
        <f t="shared" si="191"/>
        <v>0.85</v>
      </c>
      <c r="M654" s="54">
        <f t="shared" si="192"/>
        <v>4.2</v>
      </c>
      <c r="N654" s="54">
        <f t="shared" si="193"/>
        <v>4.2</v>
      </c>
      <c r="O654" s="54">
        <f t="shared" si="199"/>
        <v>1</v>
      </c>
      <c r="P654" s="55" t="str">
        <f t="shared" si="200"/>
        <v>516284384416</v>
      </c>
      <c r="Q654" s="70">
        <f t="shared" si="201"/>
        <v>7520</v>
      </c>
      <c r="R654" s="58">
        <v>0</v>
      </c>
      <c r="S654" s="57">
        <f t="shared" si="195"/>
        <v>0</v>
      </c>
      <c r="T654" s="58">
        <v>0</v>
      </c>
      <c r="U654" s="58">
        <f>(IF(VLOOKUP(VLOOKUP(AN654,MAPPING!$B$16:$D$21,2,1),MAPPING!$C$16:$E$21,2,0)=7000,0,VLOOKUP(VLOOKUP(AN654,MAPPING!$B$16:$D$21,2,1),MAPPING!$C$16:$E$21,2,0)))</f>
        <v>0</v>
      </c>
      <c r="V654" s="58">
        <f>(K654*VLOOKUP(N654/K654,MAPPING!$B$23:$D$30,3,10))</f>
        <v>500</v>
      </c>
      <c r="W654" s="58">
        <f t="shared" si="202"/>
        <v>0</v>
      </c>
      <c r="X654" s="58">
        <f t="shared" si="203"/>
        <v>8020</v>
      </c>
      <c r="Y654" s="116">
        <f>ROUND(SUM(Q654:W654)/INVOICE!$I$5,2)</f>
        <v>5.75</v>
      </c>
      <c r="AA654" s="38" t="s">
        <v>5597</v>
      </c>
      <c r="AB654" s="38" t="s">
        <v>93</v>
      </c>
      <c r="AC654" s="38" t="s">
        <v>5598</v>
      </c>
      <c r="AD654" s="38" t="s">
        <v>5605</v>
      </c>
      <c r="AE654" s="38" t="s">
        <v>2121</v>
      </c>
      <c r="AF654" s="38" t="s">
        <v>2122</v>
      </c>
      <c r="AG654" s="38" t="s">
        <v>732</v>
      </c>
      <c r="AH654" s="38" t="s">
        <v>61</v>
      </c>
      <c r="AI654" s="38">
        <v>1</v>
      </c>
      <c r="AJ654" s="38">
        <v>0.85</v>
      </c>
      <c r="AK654" s="38">
        <v>4.2</v>
      </c>
      <c r="AL654" s="38">
        <v>4.2</v>
      </c>
      <c r="AM654" s="38" t="s">
        <v>204</v>
      </c>
      <c r="AN654" s="38">
        <v>137.36000000000001</v>
      </c>
      <c r="AO654" s="38" t="s">
        <v>62</v>
      </c>
      <c r="AP654" s="38" t="s">
        <v>62</v>
      </c>
      <c r="AQ654" s="38" t="s">
        <v>62</v>
      </c>
      <c r="AR654" s="38" t="s">
        <v>62</v>
      </c>
      <c r="AS654" s="38" t="s">
        <v>62</v>
      </c>
      <c r="AT654" s="38" t="s">
        <v>1973</v>
      </c>
      <c r="AU654" s="38" t="s">
        <v>2604</v>
      </c>
      <c r="AV654" s="38" t="s">
        <v>2002</v>
      </c>
      <c r="AW654" s="38" t="s">
        <v>61</v>
      </c>
      <c r="AX654" s="38" t="s">
        <v>63</v>
      </c>
      <c r="AY654" s="39" t="s">
        <v>5606</v>
      </c>
      <c r="AZ654" s="38" t="s">
        <v>5607</v>
      </c>
      <c r="BA654" s="39" t="s">
        <v>5607</v>
      </c>
      <c r="BB654" s="38" t="s">
        <v>196</v>
      </c>
      <c r="BC654" s="38" t="s">
        <v>353</v>
      </c>
      <c r="BD654" s="38" t="s">
        <v>94</v>
      </c>
      <c r="BE654" s="38" t="s">
        <v>1978</v>
      </c>
      <c r="BF654" s="38" t="s">
        <v>64</v>
      </c>
      <c r="BG654" s="38" t="s">
        <v>61</v>
      </c>
      <c r="BH654" s="38" t="s">
        <v>648</v>
      </c>
    </row>
    <row r="655" spans="2:60" x14ac:dyDescent="0.3">
      <c r="B655" s="55">
        <f t="shared" si="196"/>
        <v>651</v>
      </c>
      <c r="C655" s="55" t="str">
        <f t="shared" si="197"/>
        <v>NRT</v>
      </c>
      <c r="D655" s="55" t="str">
        <f t="shared" si="194"/>
        <v>2025-09-20</v>
      </c>
      <c r="E655" s="55" t="str">
        <f t="shared" si="185"/>
        <v>82020038163</v>
      </c>
      <c r="F655" s="55" t="str">
        <f t="shared" si="186"/>
        <v>PJP029496509</v>
      </c>
      <c r="G655" s="53" t="str">
        <f t="shared" si="187"/>
        <v>조선영</v>
      </c>
      <c r="H655" s="53" t="str">
        <f t="shared" si="188"/>
        <v>목록(Manifest)</v>
      </c>
      <c r="I655" s="62">
        <f t="shared" si="189"/>
        <v>25.8</v>
      </c>
      <c r="J655" s="53" t="str">
        <f t="shared" si="198"/>
        <v>BRCH USA_JAVIS</v>
      </c>
      <c r="K655" s="55">
        <f t="shared" si="190"/>
        <v>1</v>
      </c>
      <c r="L655" s="54">
        <f t="shared" si="191"/>
        <v>0.9</v>
      </c>
      <c r="M655" s="54">
        <f t="shared" si="192"/>
        <v>3.9</v>
      </c>
      <c r="N655" s="54">
        <f t="shared" si="193"/>
        <v>3.9</v>
      </c>
      <c r="O655" s="54">
        <f t="shared" si="199"/>
        <v>1</v>
      </c>
      <c r="P655" s="55" t="str">
        <f t="shared" si="200"/>
        <v>516284383554</v>
      </c>
      <c r="Q655" s="70">
        <f t="shared" si="201"/>
        <v>7520</v>
      </c>
      <c r="R655" s="58">
        <v>0</v>
      </c>
      <c r="S655" s="57">
        <f t="shared" si="195"/>
        <v>0</v>
      </c>
      <c r="T655" s="58">
        <v>0</v>
      </c>
      <c r="U655" s="58">
        <f>(IF(VLOOKUP(VLOOKUP(AN655,MAPPING!$B$16:$D$21,2,1),MAPPING!$C$16:$E$21,2,0)=7000,0,VLOOKUP(VLOOKUP(AN655,MAPPING!$B$16:$D$21,2,1),MAPPING!$C$16:$E$21,2,0)))</f>
        <v>0</v>
      </c>
      <c r="V655" s="58">
        <f>(K655*VLOOKUP(N655/K655,MAPPING!$B$23:$D$30,3,10))</f>
        <v>500</v>
      </c>
      <c r="W655" s="58">
        <f t="shared" si="202"/>
        <v>0</v>
      </c>
      <c r="X655" s="58">
        <f t="shared" si="203"/>
        <v>8020</v>
      </c>
      <c r="Y655" s="116">
        <f>ROUND(SUM(Q655:W655)/INVOICE!$I$5,2)</f>
        <v>5.75</v>
      </c>
      <c r="AA655" s="38" t="s">
        <v>5597</v>
      </c>
      <c r="AB655" s="38" t="s">
        <v>93</v>
      </c>
      <c r="AC655" s="38" t="s">
        <v>5598</v>
      </c>
      <c r="AD655" s="38" t="s">
        <v>5608</v>
      </c>
      <c r="AE655" s="38" t="s">
        <v>5609</v>
      </c>
      <c r="AF655" s="38" t="s">
        <v>5610</v>
      </c>
      <c r="AG655" s="38" t="s">
        <v>5611</v>
      </c>
      <c r="AH655" s="38" t="s">
        <v>61</v>
      </c>
      <c r="AI655" s="38">
        <v>1</v>
      </c>
      <c r="AJ655" s="38">
        <v>0.9</v>
      </c>
      <c r="AK655" s="38">
        <v>3.9</v>
      </c>
      <c r="AL655" s="38">
        <v>3.9</v>
      </c>
      <c r="AM655" s="38" t="s">
        <v>204</v>
      </c>
      <c r="AN655" s="38">
        <v>25.8</v>
      </c>
      <c r="AO655" s="38" t="s">
        <v>62</v>
      </c>
      <c r="AP655" s="38" t="s">
        <v>62</v>
      </c>
      <c r="AQ655" s="38" t="s">
        <v>62</v>
      </c>
      <c r="AR655" s="38" t="s">
        <v>62</v>
      </c>
      <c r="AS655" s="38" t="s">
        <v>62</v>
      </c>
      <c r="AT655" s="38" t="s">
        <v>1973</v>
      </c>
      <c r="AU655" s="38" t="s">
        <v>2604</v>
      </c>
      <c r="AV655" s="38" t="s">
        <v>410</v>
      </c>
      <c r="AW655" s="38" t="s">
        <v>61</v>
      </c>
      <c r="AX655" s="38" t="s">
        <v>63</v>
      </c>
      <c r="AY655" s="39" t="s">
        <v>5612</v>
      </c>
      <c r="AZ655" s="38" t="s">
        <v>5613</v>
      </c>
      <c r="BA655" s="39" t="s">
        <v>5613</v>
      </c>
      <c r="BB655" s="38" t="s">
        <v>196</v>
      </c>
      <c r="BC655" s="38" t="s">
        <v>353</v>
      </c>
      <c r="BD655" s="38" t="s">
        <v>94</v>
      </c>
      <c r="BE655" s="38" t="s">
        <v>1978</v>
      </c>
      <c r="BF655" s="38" t="s">
        <v>64</v>
      </c>
      <c r="BG655" s="38" t="s">
        <v>61</v>
      </c>
      <c r="BH655" s="38" t="s">
        <v>648</v>
      </c>
    </row>
    <row r="656" spans="2:60" x14ac:dyDescent="0.3">
      <c r="B656" s="55">
        <f t="shared" si="196"/>
        <v>652</v>
      </c>
      <c r="C656" s="55" t="str">
        <f t="shared" si="197"/>
        <v>NRT</v>
      </c>
      <c r="D656" s="55" t="str">
        <f t="shared" si="194"/>
        <v>2025-09-20</v>
      </c>
      <c r="E656" s="55" t="str">
        <f t="shared" si="185"/>
        <v>82020038163</v>
      </c>
      <c r="F656" s="55" t="str">
        <f t="shared" si="186"/>
        <v>PJP029496384</v>
      </c>
      <c r="G656" s="53" t="str">
        <f t="shared" si="187"/>
        <v>펀펀스포츠</v>
      </c>
      <c r="H656" s="53" t="str">
        <f t="shared" si="188"/>
        <v>간이(Simple)</v>
      </c>
      <c r="I656" s="62">
        <f t="shared" si="189"/>
        <v>660.64</v>
      </c>
      <c r="J656" s="53" t="str">
        <f t="shared" si="198"/>
        <v>BRCH USA_JAVIS</v>
      </c>
      <c r="K656" s="55">
        <f t="shared" si="190"/>
        <v>1</v>
      </c>
      <c r="L656" s="54">
        <f t="shared" si="191"/>
        <v>3.1</v>
      </c>
      <c r="M656" s="54">
        <f t="shared" si="192"/>
        <v>7.8</v>
      </c>
      <c r="N656" s="54">
        <f t="shared" si="193"/>
        <v>8</v>
      </c>
      <c r="O656" s="54">
        <f t="shared" si="199"/>
        <v>3.5</v>
      </c>
      <c r="P656" s="55" t="str">
        <f t="shared" si="200"/>
        <v>516284382305</v>
      </c>
      <c r="Q656" s="70">
        <f t="shared" si="201"/>
        <v>12570</v>
      </c>
      <c r="R656" s="58">
        <v>0</v>
      </c>
      <c r="S656" s="57">
        <f t="shared" si="195"/>
        <v>0</v>
      </c>
      <c r="T656" s="58">
        <v>0</v>
      </c>
      <c r="U656" s="58">
        <f>(IF(VLOOKUP(VLOOKUP(AN656,MAPPING!$B$16:$D$21,2,1),MAPPING!$C$16:$E$21,2,0)=7000,0,VLOOKUP(VLOOKUP(AN656,MAPPING!$B$16:$D$21,2,1),MAPPING!$C$16:$E$21,2,0)))</f>
        <v>0</v>
      </c>
      <c r="V656" s="58">
        <f>(K656*VLOOKUP(N656/K656,MAPPING!$B$23:$D$30,3,10))</f>
        <v>1000</v>
      </c>
      <c r="W656" s="58">
        <f t="shared" si="202"/>
        <v>0</v>
      </c>
      <c r="X656" s="58">
        <f t="shared" si="203"/>
        <v>13570</v>
      </c>
      <c r="Y656" s="116">
        <f>ROUND(SUM(Q656:W656)/INVOICE!$I$5,2)</f>
        <v>9.73</v>
      </c>
      <c r="AA656" s="38" t="s">
        <v>5597</v>
      </c>
      <c r="AB656" s="38" t="s">
        <v>93</v>
      </c>
      <c r="AC656" s="38" t="s">
        <v>5598</v>
      </c>
      <c r="AD656" s="38" t="s">
        <v>5614</v>
      </c>
      <c r="AE656" s="38" t="s">
        <v>3010</v>
      </c>
      <c r="AF656" s="38" t="s">
        <v>3011</v>
      </c>
      <c r="AG656" s="38" t="s">
        <v>3012</v>
      </c>
      <c r="AH656" s="38" t="s">
        <v>156</v>
      </c>
      <c r="AI656" s="38">
        <v>1</v>
      </c>
      <c r="AJ656" s="38">
        <v>3.1</v>
      </c>
      <c r="AK656" s="38">
        <v>7.8</v>
      </c>
      <c r="AL656" s="38">
        <v>8</v>
      </c>
      <c r="AM656" s="38" t="s">
        <v>65</v>
      </c>
      <c r="AN656" s="38">
        <v>660.64</v>
      </c>
      <c r="AO656" s="38" t="s">
        <v>62</v>
      </c>
      <c r="AP656" s="38" t="s">
        <v>62</v>
      </c>
      <c r="AQ656" s="38" t="s">
        <v>62</v>
      </c>
      <c r="AR656" s="38" t="s">
        <v>62</v>
      </c>
      <c r="AS656" s="38" t="s">
        <v>62</v>
      </c>
      <c r="AT656" s="38" t="s">
        <v>1973</v>
      </c>
      <c r="AU656" s="38" t="s">
        <v>2604</v>
      </c>
      <c r="AV656" s="38" t="s">
        <v>2052</v>
      </c>
      <c r="AW656" s="38" t="s">
        <v>61</v>
      </c>
      <c r="AX656" s="38" t="s">
        <v>63</v>
      </c>
      <c r="AY656" s="39" t="s">
        <v>5615</v>
      </c>
      <c r="AZ656" s="38" t="s">
        <v>5616</v>
      </c>
      <c r="BA656" s="39" t="s">
        <v>5616</v>
      </c>
      <c r="BB656" s="38" t="s">
        <v>196</v>
      </c>
      <c r="BC656" s="38" t="s">
        <v>353</v>
      </c>
      <c r="BD656" s="38" t="s">
        <v>94</v>
      </c>
      <c r="BE656" s="38" t="s">
        <v>1978</v>
      </c>
      <c r="BF656" s="38" t="s">
        <v>64</v>
      </c>
      <c r="BG656" s="38" t="s">
        <v>61</v>
      </c>
      <c r="BH656" s="38" t="s">
        <v>648</v>
      </c>
    </row>
    <row r="657" spans="2:60" x14ac:dyDescent="0.3">
      <c r="B657" s="55">
        <f t="shared" si="196"/>
        <v>653</v>
      </c>
      <c r="C657" s="55" t="str">
        <f t="shared" si="197"/>
        <v>NRT</v>
      </c>
      <c r="D657" s="55" t="str">
        <f t="shared" si="194"/>
        <v>2025-09-20</v>
      </c>
      <c r="E657" s="55" t="str">
        <f t="shared" si="185"/>
        <v>82020038163</v>
      </c>
      <c r="F657" s="55" t="str">
        <f t="shared" si="186"/>
        <v>PJP029496567</v>
      </c>
      <c r="G657" s="53" t="str">
        <f t="shared" si="187"/>
        <v>펀펀스포츠</v>
      </c>
      <c r="H657" s="53" t="str">
        <f t="shared" si="188"/>
        <v>간이(Simple)</v>
      </c>
      <c r="I657" s="62">
        <f t="shared" si="189"/>
        <v>588.84</v>
      </c>
      <c r="J657" s="53" t="str">
        <f t="shared" si="198"/>
        <v>BRCH USA_JAVIS</v>
      </c>
      <c r="K657" s="55">
        <f t="shared" si="190"/>
        <v>1</v>
      </c>
      <c r="L657" s="54">
        <f t="shared" si="191"/>
        <v>4.2</v>
      </c>
      <c r="M657" s="54">
        <f t="shared" si="192"/>
        <v>9.6999999999999993</v>
      </c>
      <c r="N657" s="54">
        <f t="shared" si="193"/>
        <v>10</v>
      </c>
      <c r="O657" s="54">
        <f t="shared" si="199"/>
        <v>4.5</v>
      </c>
      <c r="P657" s="55" t="str">
        <f t="shared" si="200"/>
        <v>516284384136</v>
      </c>
      <c r="Q657" s="70">
        <f t="shared" si="201"/>
        <v>14590</v>
      </c>
      <c r="R657" s="58">
        <v>0</v>
      </c>
      <c r="S657" s="57">
        <f t="shared" si="195"/>
        <v>0</v>
      </c>
      <c r="T657" s="58">
        <v>0</v>
      </c>
      <c r="U657" s="58">
        <f>(IF(VLOOKUP(VLOOKUP(AN657,MAPPING!$B$16:$D$21,2,1),MAPPING!$C$16:$E$21,2,0)=7000,0,VLOOKUP(VLOOKUP(AN657,MAPPING!$B$16:$D$21,2,1),MAPPING!$C$16:$E$21,2,0)))</f>
        <v>0</v>
      </c>
      <c r="V657" s="58">
        <f>(K657*VLOOKUP(N657/K657,MAPPING!$B$23:$D$30,3,10))</f>
        <v>1000</v>
      </c>
      <c r="W657" s="58">
        <f t="shared" si="202"/>
        <v>0</v>
      </c>
      <c r="X657" s="58">
        <f t="shared" si="203"/>
        <v>15590</v>
      </c>
      <c r="Y657" s="116">
        <f>ROUND(SUM(Q657:W657)/INVOICE!$I$5,2)</f>
        <v>11.18</v>
      </c>
      <c r="AA657" s="38" t="s">
        <v>5597</v>
      </c>
      <c r="AB657" s="38" t="s">
        <v>93</v>
      </c>
      <c r="AC657" s="38" t="s">
        <v>5598</v>
      </c>
      <c r="AD657" s="38" t="s">
        <v>5617</v>
      </c>
      <c r="AE657" s="38" t="s">
        <v>3010</v>
      </c>
      <c r="AF657" s="38" t="s">
        <v>3011</v>
      </c>
      <c r="AG657" s="38" t="s">
        <v>3012</v>
      </c>
      <c r="AH657" s="38" t="s">
        <v>156</v>
      </c>
      <c r="AI657" s="38">
        <v>1</v>
      </c>
      <c r="AJ657" s="38">
        <v>4.2</v>
      </c>
      <c r="AK657" s="38">
        <v>9.6999999999999993</v>
      </c>
      <c r="AL657" s="38">
        <v>10</v>
      </c>
      <c r="AM657" s="38" t="s">
        <v>65</v>
      </c>
      <c r="AN657" s="38">
        <v>588.84</v>
      </c>
      <c r="AO657" s="38" t="s">
        <v>62</v>
      </c>
      <c r="AP657" s="38" t="s">
        <v>62</v>
      </c>
      <c r="AQ657" s="38" t="s">
        <v>62</v>
      </c>
      <c r="AR657" s="38" t="s">
        <v>62</v>
      </c>
      <c r="AS657" s="38" t="s">
        <v>62</v>
      </c>
      <c r="AT657" s="38" t="s">
        <v>1973</v>
      </c>
      <c r="AU657" s="38" t="s">
        <v>2604</v>
      </c>
      <c r="AV657" s="38" t="s">
        <v>2052</v>
      </c>
      <c r="AW657" s="38" t="s">
        <v>61</v>
      </c>
      <c r="AX657" s="38" t="s">
        <v>63</v>
      </c>
      <c r="AY657" s="39" t="s">
        <v>5618</v>
      </c>
      <c r="AZ657" s="38" t="s">
        <v>5619</v>
      </c>
      <c r="BA657" s="39" t="s">
        <v>5619</v>
      </c>
      <c r="BB657" s="38" t="s">
        <v>196</v>
      </c>
      <c r="BC657" s="38" t="s">
        <v>353</v>
      </c>
      <c r="BD657" s="38" t="s">
        <v>94</v>
      </c>
      <c r="BE657" s="38" t="s">
        <v>1978</v>
      </c>
      <c r="BF657" s="38" t="s">
        <v>64</v>
      </c>
      <c r="BG657" s="38" t="s">
        <v>61</v>
      </c>
      <c r="BH657" s="38" t="s">
        <v>648</v>
      </c>
    </row>
    <row r="658" spans="2:60" x14ac:dyDescent="0.3">
      <c r="B658" s="55">
        <f t="shared" si="196"/>
        <v>654</v>
      </c>
      <c r="C658" s="55" t="str">
        <f t="shared" si="197"/>
        <v>NRT</v>
      </c>
      <c r="D658" s="55" t="str">
        <f t="shared" si="194"/>
        <v>2025-09-20</v>
      </c>
      <c r="E658" s="55" t="str">
        <f t="shared" si="185"/>
        <v>82020038163</v>
      </c>
      <c r="F658" s="55" t="str">
        <f t="shared" si="186"/>
        <v>PJP029496659</v>
      </c>
      <c r="G658" s="53" t="str">
        <f t="shared" si="187"/>
        <v>이동원</v>
      </c>
      <c r="H658" s="53" t="str">
        <f t="shared" si="188"/>
        <v>일반(목록배제,Normal-Manifest Exception)</v>
      </c>
      <c r="I658" s="62">
        <f t="shared" si="189"/>
        <v>111.3</v>
      </c>
      <c r="J658" s="53" t="str">
        <f t="shared" si="198"/>
        <v>BRCH USA_JAVIS</v>
      </c>
      <c r="K658" s="55">
        <f t="shared" si="190"/>
        <v>1</v>
      </c>
      <c r="L658" s="54">
        <f t="shared" si="191"/>
        <v>1.75</v>
      </c>
      <c r="M658" s="54">
        <f t="shared" si="192"/>
        <v>4.9000000000000004</v>
      </c>
      <c r="N658" s="54">
        <f t="shared" si="193"/>
        <v>4.9000000000000004</v>
      </c>
      <c r="O658" s="54">
        <f t="shared" si="199"/>
        <v>2</v>
      </c>
      <c r="P658" s="55" t="str">
        <f t="shared" si="200"/>
        <v>516284385050</v>
      </c>
      <c r="Q658" s="70">
        <f t="shared" si="201"/>
        <v>9540</v>
      </c>
      <c r="R658" s="58">
        <v>0</v>
      </c>
      <c r="S658" s="57">
        <f t="shared" si="195"/>
        <v>0</v>
      </c>
      <c r="T658" s="58">
        <v>0</v>
      </c>
      <c r="U658" s="58">
        <f>(IF(VLOOKUP(VLOOKUP(AN658,MAPPING!$B$16:$D$21,2,1),MAPPING!$C$16:$E$21,2,0)=7000,0,VLOOKUP(VLOOKUP(AN658,MAPPING!$B$16:$D$21,2,1),MAPPING!$C$16:$E$21,2,0)))</f>
        <v>0</v>
      </c>
      <c r="V658" s="58">
        <f>(K658*VLOOKUP(N658/K658,MAPPING!$B$23:$D$30,3,10))</f>
        <v>500</v>
      </c>
      <c r="W658" s="58">
        <f t="shared" si="202"/>
        <v>0</v>
      </c>
      <c r="X658" s="58">
        <f t="shared" si="203"/>
        <v>10040</v>
      </c>
      <c r="Y658" s="116">
        <f>ROUND(SUM(Q658:W658)/INVOICE!$I$5,2)</f>
        <v>7.2</v>
      </c>
      <c r="AA658" s="38" t="s">
        <v>5597</v>
      </c>
      <c r="AB658" s="38" t="s">
        <v>93</v>
      </c>
      <c r="AC658" s="38" t="s">
        <v>5598</v>
      </c>
      <c r="AD658" s="38" t="s">
        <v>5620</v>
      </c>
      <c r="AE658" s="38" t="s">
        <v>5621</v>
      </c>
      <c r="AF658" s="38" t="s">
        <v>5622</v>
      </c>
      <c r="AG658" s="38" t="s">
        <v>5623</v>
      </c>
      <c r="AH658" s="38" t="s">
        <v>61</v>
      </c>
      <c r="AI658" s="38">
        <v>1</v>
      </c>
      <c r="AJ658" s="38">
        <v>1.75</v>
      </c>
      <c r="AK658" s="38">
        <v>4.9000000000000004</v>
      </c>
      <c r="AL658" s="38">
        <v>4.9000000000000004</v>
      </c>
      <c r="AM658" s="38" t="s">
        <v>66</v>
      </c>
      <c r="AN658" s="38">
        <v>111.3</v>
      </c>
      <c r="AO658" s="38" t="s">
        <v>62</v>
      </c>
      <c r="AP658" s="38" t="s">
        <v>62</v>
      </c>
      <c r="AQ658" s="38" t="s">
        <v>62</v>
      </c>
      <c r="AR658" s="38" t="s">
        <v>62</v>
      </c>
      <c r="AS658" s="38" t="s">
        <v>62</v>
      </c>
      <c r="AT658" s="38" t="s">
        <v>1973</v>
      </c>
      <c r="AU658" s="38" t="s">
        <v>2604</v>
      </c>
      <c r="AV658" s="38" t="s">
        <v>2510</v>
      </c>
      <c r="AW658" s="38" t="s">
        <v>61</v>
      </c>
      <c r="AX658" s="38" t="s">
        <v>63</v>
      </c>
      <c r="AY658" s="39" t="s">
        <v>5624</v>
      </c>
      <c r="AZ658" s="38" t="s">
        <v>5625</v>
      </c>
      <c r="BA658" s="39" t="s">
        <v>5625</v>
      </c>
      <c r="BB658" s="38" t="s">
        <v>196</v>
      </c>
      <c r="BC658" s="38" t="s">
        <v>353</v>
      </c>
      <c r="BD658" s="38" t="s">
        <v>94</v>
      </c>
      <c r="BE658" s="38" t="s">
        <v>1978</v>
      </c>
      <c r="BF658" s="38" t="s">
        <v>64</v>
      </c>
      <c r="BG658" s="38" t="s">
        <v>61</v>
      </c>
      <c r="BH658" s="38" t="s">
        <v>648</v>
      </c>
    </row>
    <row r="659" spans="2:60" x14ac:dyDescent="0.3">
      <c r="B659" s="55">
        <f t="shared" si="196"/>
        <v>655</v>
      </c>
      <c r="C659" s="55" t="str">
        <f t="shared" si="197"/>
        <v>NRT</v>
      </c>
      <c r="D659" s="55" t="str">
        <f t="shared" si="194"/>
        <v>2025-09-20</v>
      </c>
      <c r="E659" s="55" t="str">
        <f t="shared" si="185"/>
        <v>82020038163</v>
      </c>
      <c r="F659" s="55" t="str">
        <f t="shared" si="186"/>
        <v>PJP029496605</v>
      </c>
      <c r="G659" s="53" t="str">
        <f t="shared" si="187"/>
        <v>김도현</v>
      </c>
      <c r="H659" s="53" t="str">
        <f t="shared" si="188"/>
        <v>목록(Manifest)</v>
      </c>
      <c r="I659" s="62">
        <f t="shared" si="189"/>
        <v>136.68</v>
      </c>
      <c r="J659" s="53" t="str">
        <f t="shared" si="198"/>
        <v>BRCH USA_JAVIS</v>
      </c>
      <c r="K659" s="55">
        <f t="shared" si="190"/>
        <v>1</v>
      </c>
      <c r="L659" s="54">
        <f t="shared" si="191"/>
        <v>1.65</v>
      </c>
      <c r="M659" s="54">
        <f t="shared" si="192"/>
        <v>5.3</v>
      </c>
      <c r="N659" s="54">
        <f t="shared" si="193"/>
        <v>5.5</v>
      </c>
      <c r="O659" s="54">
        <f t="shared" si="199"/>
        <v>2</v>
      </c>
      <c r="P659" s="55" t="str">
        <f t="shared" si="200"/>
        <v>516284384512</v>
      </c>
      <c r="Q659" s="70">
        <f t="shared" si="201"/>
        <v>9540</v>
      </c>
      <c r="R659" s="58">
        <v>0</v>
      </c>
      <c r="S659" s="57">
        <f t="shared" si="195"/>
        <v>0</v>
      </c>
      <c r="T659" s="58">
        <v>0</v>
      </c>
      <c r="U659" s="58">
        <f>(IF(VLOOKUP(VLOOKUP(AN659,MAPPING!$B$16:$D$21,2,1),MAPPING!$C$16:$E$21,2,0)=7000,0,VLOOKUP(VLOOKUP(AN659,MAPPING!$B$16:$D$21,2,1),MAPPING!$C$16:$E$21,2,0)))</f>
        <v>0</v>
      </c>
      <c r="V659" s="58">
        <f>(K659*VLOOKUP(N659/K659,MAPPING!$B$23:$D$30,3,10))</f>
        <v>1000</v>
      </c>
      <c r="W659" s="58">
        <f t="shared" si="202"/>
        <v>0</v>
      </c>
      <c r="X659" s="58">
        <f t="shared" si="203"/>
        <v>10540</v>
      </c>
      <c r="Y659" s="116">
        <f>ROUND(SUM(Q659:W659)/INVOICE!$I$5,2)</f>
        <v>7.56</v>
      </c>
      <c r="AA659" s="38" t="s">
        <v>5597</v>
      </c>
      <c r="AB659" s="38" t="s">
        <v>93</v>
      </c>
      <c r="AC659" s="38" t="s">
        <v>5598</v>
      </c>
      <c r="AD659" s="38" t="s">
        <v>5626</v>
      </c>
      <c r="AE659" s="38" t="s">
        <v>379</v>
      </c>
      <c r="AF659" s="38" t="s">
        <v>5627</v>
      </c>
      <c r="AG659" s="38" t="s">
        <v>5628</v>
      </c>
      <c r="AH659" s="38" t="s">
        <v>61</v>
      </c>
      <c r="AI659" s="38">
        <v>1</v>
      </c>
      <c r="AJ659" s="38">
        <v>1.65</v>
      </c>
      <c r="AK659" s="38">
        <v>5.3</v>
      </c>
      <c r="AL659" s="38">
        <v>5.5</v>
      </c>
      <c r="AM659" s="38" t="s">
        <v>204</v>
      </c>
      <c r="AN659" s="38">
        <v>136.68</v>
      </c>
      <c r="AO659" s="38" t="s">
        <v>62</v>
      </c>
      <c r="AP659" s="38" t="s">
        <v>62</v>
      </c>
      <c r="AQ659" s="38" t="s">
        <v>62</v>
      </c>
      <c r="AR659" s="38" t="s">
        <v>62</v>
      </c>
      <c r="AS659" s="38" t="s">
        <v>62</v>
      </c>
      <c r="AT659" s="38" t="s">
        <v>1973</v>
      </c>
      <c r="AU659" s="38" t="s">
        <v>2604</v>
      </c>
      <c r="AV659" s="38" t="s">
        <v>2220</v>
      </c>
      <c r="AW659" s="38" t="s">
        <v>61</v>
      </c>
      <c r="AX659" s="38" t="s">
        <v>63</v>
      </c>
      <c r="AY659" s="39" t="s">
        <v>5629</v>
      </c>
      <c r="AZ659" s="38" t="s">
        <v>5630</v>
      </c>
      <c r="BA659" s="39" t="s">
        <v>5630</v>
      </c>
      <c r="BB659" s="38" t="s">
        <v>196</v>
      </c>
      <c r="BC659" s="38" t="s">
        <v>353</v>
      </c>
      <c r="BD659" s="38" t="s">
        <v>94</v>
      </c>
      <c r="BE659" s="38" t="s">
        <v>1978</v>
      </c>
      <c r="BF659" s="38" t="s">
        <v>64</v>
      </c>
      <c r="BG659" s="38" t="s">
        <v>61</v>
      </c>
      <c r="BH659" s="38" t="s">
        <v>648</v>
      </c>
    </row>
    <row r="660" spans="2:60" x14ac:dyDescent="0.3">
      <c r="B660" s="55">
        <f t="shared" si="196"/>
        <v>656</v>
      </c>
      <c r="C660" s="55" t="str">
        <f t="shared" si="197"/>
        <v>NRT</v>
      </c>
      <c r="D660" s="55" t="str">
        <f t="shared" si="194"/>
        <v>2025-09-20</v>
      </c>
      <c r="E660" s="55" t="str">
        <f t="shared" si="185"/>
        <v>82020038163</v>
      </c>
      <c r="F660" s="55" t="str">
        <f t="shared" si="186"/>
        <v>PJP029496486</v>
      </c>
      <c r="G660" s="53" t="str">
        <f t="shared" si="187"/>
        <v>홍석영</v>
      </c>
      <c r="H660" s="53" t="str">
        <f t="shared" si="188"/>
        <v>목록(Manifest)</v>
      </c>
      <c r="I660" s="62">
        <f t="shared" si="189"/>
        <v>92.13</v>
      </c>
      <c r="J660" s="53" t="str">
        <f t="shared" si="198"/>
        <v>BRCH USA_JAVIS</v>
      </c>
      <c r="K660" s="55">
        <f t="shared" si="190"/>
        <v>1</v>
      </c>
      <c r="L660" s="54">
        <f t="shared" si="191"/>
        <v>4.25</v>
      </c>
      <c r="M660" s="54">
        <f t="shared" si="192"/>
        <v>5.3</v>
      </c>
      <c r="N660" s="54">
        <f t="shared" si="193"/>
        <v>5.5</v>
      </c>
      <c r="O660" s="54">
        <f t="shared" si="199"/>
        <v>4.5</v>
      </c>
      <c r="P660" s="55" t="str">
        <f t="shared" si="200"/>
        <v>516284383322</v>
      </c>
      <c r="Q660" s="70">
        <f t="shared" si="201"/>
        <v>14590</v>
      </c>
      <c r="R660" s="58">
        <v>0</v>
      </c>
      <c r="S660" s="57">
        <f t="shared" si="195"/>
        <v>0</v>
      </c>
      <c r="T660" s="58">
        <v>0</v>
      </c>
      <c r="U660" s="58">
        <f>(IF(VLOOKUP(VLOOKUP(AN660,MAPPING!$B$16:$D$21,2,1),MAPPING!$C$16:$E$21,2,0)=7000,0,VLOOKUP(VLOOKUP(AN660,MAPPING!$B$16:$D$21,2,1),MAPPING!$C$16:$E$21,2,0)))</f>
        <v>0</v>
      </c>
      <c r="V660" s="58">
        <f>(K660*VLOOKUP(N660/K660,MAPPING!$B$23:$D$30,3,10))</f>
        <v>1000</v>
      </c>
      <c r="W660" s="58">
        <f t="shared" si="202"/>
        <v>0</v>
      </c>
      <c r="X660" s="58">
        <f t="shared" si="203"/>
        <v>15590</v>
      </c>
      <c r="Y660" s="116">
        <f>ROUND(SUM(Q660:W660)/INVOICE!$I$5,2)</f>
        <v>11.18</v>
      </c>
      <c r="AA660" s="38" t="s">
        <v>5597</v>
      </c>
      <c r="AB660" s="38" t="s">
        <v>93</v>
      </c>
      <c r="AC660" s="38" t="s">
        <v>5598</v>
      </c>
      <c r="AD660" s="38" t="s">
        <v>5631</v>
      </c>
      <c r="AE660" s="38" t="s">
        <v>5470</v>
      </c>
      <c r="AF660" s="38" t="s">
        <v>5471</v>
      </c>
      <c r="AG660" s="38" t="s">
        <v>5472</v>
      </c>
      <c r="AH660" s="38" t="s">
        <v>61</v>
      </c>
      <c r="AI660" s="38">
        <v>1</v>
      </c>
      <c r="AJ660" s="38">
        <v>4.25</v>
      </c>
      <c r="AK660" s="38">
        <v>5.3</v>
      </c>
      <c r="AL660" s="38">
        <v>5.5</v>
      </c>
      <c r="AM660" s="38" t="s">
        <v>204</v>
      </c>
      <c r="AN660" s="38">
        <v>92.13</v>
      </c>
      <c r="AO660" s="38" t="s">
        <v>62</v>
      </c>
      <c r="AP660" s="38" t="s">
        <v>62</v>
      </c>
      <c r="AQ660" s="38" t="s">
        <v>62</v>
      </c>
      <c r="AR660" s="38" t="s">
        <v>62</v>
      </c>
      <c r="AS660" s="38" t="s">
        <v>62</v>
      </c>
      <c r="AT660" s="38" t="s">
        <v>1973</v>
      </c>
      <c r="AU660" s="38" t="s">
        <v>2604</v>
      </c>
      <c r="AV660" s="38" t="s">
        <v>2220</v>
      </c>
      <c r="AW660" s="38" t="s">
        <v>61</v>
      </c>
      <c r="AX660" s="38" t="s">
        <v>63</v>
      </c>
      <c r="AY660" s="39" t="s">
        <v>5632</v>
      </c>
      <c r="AZ660" s="38" t="s">
        <v>5633</v>
      </c>
      <c r="BA660" s="39" t="s">
        <v>5633</v>
      </c>
      <c r="BB660" s="38" t="s">
        <v>196</v>
      </c>
      <c r="BC660" s="38" t="s">
        <v>353</v>
      </c>
      <c r="BD660" s="38" t="s">
        <v>94</v>
      </c>
      <c r="BE660" s="38" t="s">
        <v>1978</v>
      </c>
      <c r="BF660" s="38" t="s">
        <v>64</v>
      </c>
      <c r="BG660" s="38" t="s">
        <v>61</v>
      </c>
      <c r="BH660" s="38" t="s">
        <v>648</v>
      </c>
    </row>
    <row r="661" spans="2:60" x14ac:dyDescent="0.3">
      <c r="B661" s="55">
        <f t="shared" si="196"/>
        <v>657</v>
      </c>
      <c r="C661" s="55" t="str">
        <f t="shared" si="197"/>
        <v>NRT</v>
      </c>
      <c r="D661" s="55" t="str">
        <f t="shared" si="194"/>
        <v>2025-09-20</v>
      </c>
      <c r="E661" s="55" t="str">
        <f t="shared" ref="E661:E724" si="204">AC661</f>
        <v>82020038163</v>
      </c>
      <c r="F661" s="55" t="str">
        <f t="shared" ref="F661:F724" si="205">AD661</f>
        <v>PJP029496353</v>
      </c>
      <c r="G661" s="53" t="str">
        <f t="shared" ref="G661:G724" si="206">AE661</f>
        <v>노경미</v>
      </c>
      <c r="H661" s="53" t="str">
        <f t="shared" ref="H661:H724" si="207">AM661</f>
        <v>식물검역(Plants Inspection)</v>
      </c>
      <c r="I661" s="62">
        <f t="shared" ref="I661:I724" si="208">AN661</f>
        <v>133.5</v>
      </c>
      <c r="J661" s="53" t="str">
        <f t="shared" si="198"/>
        <v>BRCH USA_JAVIS</v>
      </c>
      <c r="K661" s="55">
        <f t="shared" ref="K661:K724" si="209">AI661</f>
        <v>1</v>
      </c>
      <c r="L661" s="54">
        <f t="shared" ref="L661:L724" si="210">AJ661</f>
        <v>6.4</v>
      </c>
      <c r="M661" s="54">
        <f t="shared" ref="M661:M724" si="211">AK661</f>
        <v>8.6999999999999993</v>
      </c>
      <c r="N661" s="54">
        <f t="shared" ref="N661:N724" si="212">AL661</f>
        <v>9</v>
      </c>
      <c r="O661" s="54">
        <f t="shared" si="199"/>
        <v>6.5</v>
      </c>
      <c r="P661" s="55" t="str">
        <f t="shared" si="200"/>
        <v>516284381992</v>
      </c>
      <c r="Q661" s="70">
        <f t="shared" si="201"/>
        <v>18630</v>
      </c>
      <c r="R661" s="58">
        <v>0</v>
      </c>
      <c r="S661" s="57">
        <f t="shared" si="195"/>
        <v>0</v>
      </c>
      <c r="T661" s="58">
        <v>0</v>
      </c>
      <c r="U661" s="58">
        <f>(IF(VLOOKUP(VLOOKUP(AN661,MAPPING!$B$16:$D$21,2,1),MAPPING!$C$16:$E$21,2,0)=7000,0,VLOOKUP(VLOOKUP(AN661,MAPPING!$B$16:$D$21,2,1),MAPPING!$C$16:$E$21,2,0)))</f>
        <v>0</v>
      </c>
      <c r="V661" s="58">
        <f>(K661*VLOOKUP(N661/K661,MAPPING!$B$23:$D$30,3,10))</f>
        <v>1000</v>
      </c>
      <c r="W661" s="58">
        <f t="shared" si="202"/>
        <v>0</v>
      </c>
      <c r="X661" s="58">
        <f t="shared" si="203"/>
        <v>19630</v>
      </c>
      <c r="Y661" s="116">
        <f>ROUND(SUM(Q661:W661)/INVOICE!$I$5,2)</f>
        <v>14.08</v>
      </c>
      <c r="AA661" s="38" t="s">
        <v>5597</v>
      </c>
      <c r="AB661" s="38" t="s">
        <v>93</v>
      </c>
      <c r="AC661" s="38" t="s">
        <v>5598</v>
      </c>
      <c r="AD661" s="38" t="s">
        <v>5634</v>
      </c>
      <c r="AE661" s="38" t="s">
        <v>5635</v>
      </c>
      <c r="AF661" s="38" t="s">
        <v>5636</v>
      </c>
      <c r="AG661" s="38" t="s">
        <v>5637</v>
      </c>
      <c r="AH661" s="38" t="s">
        <v>3133</v>
      </c>
      <c r="AI661" s="38">
        <v>1</v>
      </c>
      <c r="AJ661" s="38">
        <v>6.4</v>
      </c>
      <c r="AK661" s="38">
        <v>8.6999999999999993</v>
      </c>
      <c r="AL661" s="38">
        <v>9</v>
      </c>
      <c r="AM661" s="38" t="s">
        <v>2394</v>
      </c>
      <c r="AN661" s="38">
        <v>133.5</v>
      </c>
      <c r="AO661" s="38" t="s">
        <v>62</v>
      </c>
      <c r="AP661" s="38" t="s">
        <v>62</v>
      </c>
      <c r="AQ661" s="38" t="s">
        <v>62</v>
      </c>
      <c r="AR661" s="38" t="s">
        <v>62</v>
      </c>
      <c r="AS661" s="38" t="s">
        <v>62</v>
      </c>
      <c r="AT661" s="38" t="s">
        <v>1973</v>
      </c>
      <c r="AU661" s="38" t="s">
        <v>2604</v>
      </c>
      <c r="AV661" s="38" t="s">
        <v>2002</v>
      </c>
      <c r="AW661" s="38" t="s">
        <v>61</v>
      </c>
      <c r="AX661" s="38" t="s">
        <v>63</v>
      </c>
      <c r="AY661" s="39" t="s">
        <v>5638</v>
      </c>
      <c r="AZ661" s="38" t="s">
        <v>5639</v>
      </c>
      <c r="BA661" s="39" t="s">
        <v>5639</v>
      </c>
      <c r="BB661" s="38" t="s">
        <v>196</v>
      </c>
      <c r="BC661" s="38" t="s">
        <v>353</v>
      </c>
      <c r="BD661" s="38" t="s">
        <v>94</v>
      </c>
      <c r="BE661" s="38" t="s">
        <v>1978</v>
      </c>
      <c r="BF661" s="38" t="s">
        <v>64</v>
      </c>
      <c r="BG661" s="38" t="s">
        <v>61</v>
      </c>
      <c r="BH661" s="38" t="s">
        <v>648</v>
      </c>
    </row>
    <row r="662" spans="2:60" x14ac:dyDescent="0.3">
      <c r="B662" s="55">
        <f t="shared" si="196"/>
        <v>658</v>
      </c>
      <c r="C662" s="55" t="str">
        <f t="shared" si="197"/>
        <v>NRT</v>
      </c>
      <c r="D662" s="55" t="str">
        <f t="shared" si="194"/>
        <v>2025-09-20</v>
      </c>
      <c r="E662" s="55" t="str">
        <f t="shared" si="204"/>
        <v>82020038163</v>
      </c>
      <c r="F662" s="55" t="str">
        <f t="shared" si="205"/>
        <v>PJP029496520</v>
      </c>
      <c r="G662" s="53" t="str">
        <f t="shared" si="206"/>
        <v>오모차랜드 일산점</v>
      </c>
      <c r="H662" s="53" t="str">
        <f t="shared" si="207"/>
        <v>일반(목록배제,Normal-Manifest Exception)</v>
      </c>
      <c r="I662" s="62">
        <f t="shared" si="208"/>
        <v>79.8</v>
      </c>
      <c r="J662" s="53" t="str">
        <f t="shared" si="198"/>
        <v>BRCH USA_JAVIS</v>
      </c>
      <c r="K662" s="55">
        <f t="shared" si="209"/>
        <v>1</v>
      </c>
      <c r="L662" s="54">
        <f t="shared" si="210"/>
        <v>5.9</v>
      </c>
      <c r="M662" s="54">
        <f t="shared" si="211"/>
        <v>16.7</v>
      </c>
      <c r="N662" s="54">
        <f t="shared" si="212"/>
        <v>17</v>
      </c>
      <c r="O662" s="54">
        <f t="shared" si="199"/>
        <v>6</v>
      </c>
      <c r="P662" s="55" t="str">
        <f t="shared" si="200"/>
        <v>516284383661</v>
      </c>
      <c r="Q662" s="70">
        <f t="shared" si="201"/>
        <v>17620</v>
      </c>
      <c r="R662" s="58">
        <v>0</v>
      </c>
      <c r="S662" s="57">
        <f t="shared" si="195"/>
        <v>0</v>
      </c>
      <c r="T662" s="58">
        <v>0</v>
      </c>
      <c r="U662" s="58">
        <f>(IF(VLOOKUP(VLOOKUP(AN662,MAPPING!$B$16:$D$21,2,1),MAPPING!$C$16:$E$21,2,0)=7000,0,VLOOKUP(VLOOKUP(AN662,MAPPING!$B$16:$D$21,2,1),MAPPING!$C$16:$E$21,2,0)))</f>
        <v>0</v>
      </c>
      <c r="V662" s="58">
        <f>(K662*VLOOKUP(N662/K662,MAPPING!$B$23:$D$30,3,10))</f>
        <v>3000</v>
      </c>
      <c r="W662" s="58">
        <f t="shared" si="202"/>
        <v>0</v>
      </c>
      <c r="X662" s="58">
        <f t="shared" si="203"/>
        <v>20620</v>
      </c>
      <c r="Y662" s="116">
        <f>ROUND(SUM(Q662:W662)/INVOICE!$I$5,2)</f>
        <v>14.79</v>
      </c>
      <c r="AA662" s="38" t="s">
        <v>5597</v>
      </c>
      <c r="AB662" s="38" t="s">
        <v>93</v>
      </c>
      <c r="AC662" s="38" t="s">
        <v>5598</v>
      </c>
      <c r="AD662" s="38" t="s">
        <v>5640</v>
      </c>
      <c r="AE662" s="38" t="s">
        <v>1980</v>
      </c>
      <c r="AF662" s="38" t="s">
        <v>1981</v>
      </c>
      <c r="AG662" s="38" t="s">
        <v>1982</v>
      </c>
      <c r="AH662" s="38" t="s">
        <v>156</v>
      </c>
      <c r="AI662" s="38">
        <v>1</v>
      </c>
      <c r="AJ662" s="38">
        <v>5.9</v>
      </c>
      <c r="AK662" s="38">
        <v>16.7</v>
      </c>
      <c r="AL662" s="38">
        <v>17</v>
      </c>
      <c r="AM662" s="38" t="s">
        <v>66</v>
      </c>
      <c r="AN662" s="38">
        <v>79.8</v>
      </c>
      <c r="AO662" s="38" t="s">
        <v>62</v>
      </c>
      <c r="AP662" s="38" t="s">
        <v>62</v>
      </c>
      <c r="AQ662" s="38" t="s">
        <v>62</v>
      </c>
      <c r="AR662" s="38" t="s">
        <v>62</v>
      </c>
      <c r="AS662" s="38" t="s">
        <v>62</v>
      </c>
      <c r="AT662" s="38" t="s">
        <v>1973</v>
      </c>
      <c r="AU662" s="38" t="s">
        <v>2604</v>
      </c>
      <c r="AV662" s="38" t="s">
        <v>2052</v>
      </c>
      <c r="AW662" s="38" t="s">
        <v>61</v>
      </c>
      <c r="AX662" s="38" t="s">
        <v>63</v>
      </c>
      <c r="AY662" s="39" t="s">
        <v>5641</v>
      </c>
      <c r="AZ662" s="38" t="s">
        <v>5642</v>
      </c>
      <c r="BA662" s="39" t="s">
        <v>5642</v>
      </c>
      <c r="BB662" s="38" t="s">
        <v>196</v>
      </c>
      <c r="BC662" s="38" t="s">
        <v>353</v>
      </c>
      <c r="BD662" s="38" t="s">
        <v>94</v>
      </c>
      <c r="BE662" s="38" t="s">
        <v>1978</v>
      </c>
      <c r="BF662" s="38" t="s">
        <v>64</v>
      </c>
      <c r="BG662" s="38" t="s">
        <v>61</v>
      </c>
      <c r="BH662" s="38" t="s">
        <v>648</v>
      </c>
    </row>
    <row r="663" spans="2:60" x14ac:dyDescent="0.3">
      <c r="B663" s="55">
        <f t="shared" si="196"/>
        <v>659</v>
      </c>
      <c r="C663" s="55" t="str">
        <f t="shared" si="197"/>
        <v>NRT</v>
      </c>
      <c r="D663" s="55" t="str">
        <f t="shared" si="194"/>
        <v>2025-09-20</v>
      </c>
      <c r="E663" s="55" t="str">
        <f t="shared" si="204"/>
        <v>82020038163</v>
      </c>
      <c r="F663" s="55" t="str">
        <f t="shared" si="205"/>
        <v>PJP029496469</v>
      </c>
      <c r="G663" s="53" t="str">
        <f t="shared" si="206"/>
        <v>우태하</v>
      </c>
      <c r="H663" s="53" t="str">
        <f t="shared" si="207"/>
        <v>목록(Manifest)</v>
      </c>
      <c r="I663" s="62">
        <f t="shared" si="208"/>
        <v>62.78</v>
      </c>
      <c r="J663" s="53" t="str">
        <f t="shared" si="198"/>
        <v>BRCH USA_JAVIS</v>
      </c>
      <c r="K663" s="55">
        <f t="shared" si="209"/>
        <v>1</v>
      </c>
      <c r="L663" s="54">
        <f t="shared" si="210"/>
        <v>0.85</v>
      </c>
      <c r="M663" s="54">
        <f t="shared" si="211"/>
        <v>4.3</v>
      </c>
      <c r="N663" s="54">
        <f t="shared" si="212"/>
        <v>4.3</v>
      </c>
      <c r="O663" s="54">
        <f t="shared" si="199"/>
        <v>1</v>
      </c>
      <c r="P663" s="55" t="str">
        <f t="shared" si="200"/>
        <v>516284383156</v>
      </c>
      <c r="Q663" s="70">
        <f t="shared" si="201"/>
        <v>7520</v>
      </c>
      <c r="R663" s="58">
        <v>0</v>
      </c>
      <c r="S663" s="57">
        <f t="shared" si="195"/>
        <v>0</v>
      </c>
      <c r="T663" s="58">
        <v>0</v>
      </c>
      <c r="U663" s="58">
        <f>(IF(VLOOKUP(VLOOKUP(AN663,MAPPING!$B$16:$D$21,2,1),MAPPING!$C$16:$E$21,2,0)=7000,0,VLOOKUP(VLOOKUP(AN663,MAPPING!$B$16:$D$21,2,1),MAPPING!$C$16:$E$21,2,0)))</f>
        <v>0</v>
      </c>
      <c r="V663" s="58">
        <f>(K663*VLOOKUP(N663/K663,MAPPING!$B$23:$D$30,3,10))</f>
        <v>500</v>
      </c>
      <c r="W663" s="58">
        <f t="shared" si="202"/>
        <v>0</v>
      </c>
      <c r="X663" s="58">
        <f t="shared" si="203"/>
        <v>8020</v>
      </c>
      <c r="Y663" s="116">
        <f>ROUND(SUM(Q663:W663)/INVOICE!$I$5,2)</f>
        <v>5.75</v>
      </c>
      <c r="AA663" s="38" t="s">
        <v>5597</v>
      </c>
      <c r="AB663" s="38" t="s">
        <v>93</v>
      </c>
      <c r="AC663" s="38" t="s">
        <v>5598</v>
      </c>
      <c r="AD663" s="38" t="s">
        <v>5643</v>
      </c>
      <c r="AE663" s="38" t="s">
        <v>5644</v>
      </c>
      <c r="AF663" s="38" t="s">
        <v>5645</v>
      </c>
      <c r="AG663" s="38" t="s">
        <v>5646</v>
      </c>
      <c r="AH663" s="38" t="s">
        <v>61</v>
      </c>
      <c r="AI663" s="38">
        <v>1</v>
      </c>
      <c r="AJ663" s="38">
        <v>0.85</v>
      </c>
      <c r="AK663" s="38">
        <v>4.3</v>
      </c>
      <c r="AL663" s="38">
        <v>4.3</v>
      </c>
      <c r="AM663" s="38" t="s">
        <v>204</v>
      </c>
      <c r="AN663" s="38">
        <v>62.78</v>
      </c>
      <c r="AO663" s="38" t="s">
        <v>62</v>
      </c>
      <c r="AP663" s="38" t="s">
        <v>62</v>
      </c>
      <c r="AQ663" s="38" t="s">
        <v>62</v>
      </c>
      <c r="AR663" s="38" t="s">
        <v>62</v>
      </c>
      <c r="AS663" s="38" t="s">
        <v>62</v>
      </c>
      <c r="AT663" s="38" t="s">
        <v>1973</v>
      </c>
      <c r="AU663" s="38" t="s">
        <v>2604</v>
      </c>
      <c r="AV663" s="38" t="s">
        <v>2002</v>
      </c>
      <c r="AW663" s="38" t="s">
        <v>61</v>
      </c>
      <c r="AX663" s="38" t="s">
        <v>63</v>
      </c>
      <c r="AY663" s="39" t="s">
        <v>5647</v>
      </c>
      <c r="AZ663" s="38" t="s">
        <v>5648</v>
      </c>
      <c r="BA663" s="39" t="s">
        <v>5648</v>
      </c>
      <c r="BB663" s="38" t="s">
        <v>196</v>
      </c>
      <c r="BC663" s="38" t="s">
        <v>353</v>
      </c>
      <c r="BD663" s="38" t="s">
        <v>94</v>
      </c>
      <c r="BE663" s="38" t="s">
        <v>1978</v>
      </c>
      <c r="BF663" s="38" t="s">
        <v>64</v>
      </c>
      <c r="BG663" s="38" t="s">
        <v>61</v>
      </c>
      <c r="BH663" s="38" t="s">
        <v>648</v>
      </c>
    </row>
    <row r="664" spans="2:60" x14ac:dyDescent="0.3">
      <c r="B664" s="55">
        <f t="shared" si="196"/>
        <v>660</v>
      </c>
      <c r="C664" s="55" t="str">
        <f t="shared" si="197"/>
        <v>NRT</v>
      </c>
      <c r="D664" s="55" t="str">
        <f t="shared" si="194"/>
        <v>2025-09-20</v>
      </c>
      <c r="E664" s="55" t="str">
        <f t="shared" si="204"/>
        <v>82020038163</v>
      </c>
      <c r="F664" s="55" t="str">
        <f t="shared" si="205"/>
        <v>PJP022700966</v>
      </c>
      <c r="G664" s="53" t="str">
        <f t="shared" si="206"/>
        <v>오모차랜드 일산점</v>
      </c>
      <c r="H664" s="53" t="str">
        <f t="shared" si="207"/>
        <v>간이(Simple)</v>
      </c>
      <c r="I664" s="62">
        <f t="shared" si="208"/>
        <v>434.88</v>
      </c>
      <c r="J664" s="53" t="str">
        <f t="shared" si="198"/>
        <v>BRCH USA_JAVIS</v>
      </c>
      <c r="K664" s="55">
        <f t="shared" si="209"/>
        <v>2</v>
      </c>
      <c r="L664" s="54">
        <f t="shared" si="210"/>
        <v>14.2</v>
      </c>
      <c r="M664" s="54">
        <f t="shared" si="211"/>
        <v>0.2</v>
      </c>
      <c r="N664" s="54">
        <f t="shared" si="212"/>
        <v>14.5</v>
      </c>
      <c r="O664" s="54">
        <f t="shared" si="199"/>
        <v>14.5</v>
      </c>
      <c r="P664" s="55" t="str">
        <f t="shared" si="200"/>
        <v>516272838911 (2)</v>
      </c>
      <c r="Q664" s="70">
        <f t="shared" si="201"/>
        <v>34790</v>
      </c>
      <c r="R664" s="58">
        <v>0</v>
      </c>
      <c r="S664" s="57">
        <f t="shared" si="195"/>
        <v>2500</v>
      </c>
      <c r="T664" s="58">
        <v>0</v>
      </c>
      <c r="U664" s="58">
        <f>(IF(VLOOKUP(VLOOKUP(AN664,MAPPING!$B$16:$D$21,2,1),MAPPING!$C$16:$E$21,2,0)=7000,0,VLOOKUP(VLOOKUP(AN664,MAPPING!$B$16:$D$21,2,1),MAPPING!$C$16:$E$21,2,0)))</f>
        <v>0</v>
      </c>
      <c r="V664" s="58">
        <f>(K664*VLOOKUP(N664/K664,MAPPING!$B$23:$D$30,3,10))</f>
        <v>2000</v>
      </c>
      <c r="W664" s="58">
        <f t="shared" si="202"/>
        <v>0</v>
      </c>
      <c r="X664" s="58">
        <f t="shared" si="203"/>
        <v>39290</v>
      </c>
      <c r="Y664" s="116">
        <f>ROUND(SUM(Q664:W664)/INVOICE!$I$5,2)</f>
        <v>28.18</v>
      </c>
      <c r="AA664" s="38" t="s">
        <v>5597</v>
      </c>
      <c r="AB664" s="38" t="s">
        <v>93</v>
      </c>
      <c r="AC664" s="38" t="s">
        <v>5598</v>
      </c>
      <c r="AD664" s="38" t="s">
        <v>5649</v>
      </c>
      <c r="AE664" s="38" t="s">
        <v>1980</v>
      </c>
      <c r="AF664" s="38" t="s">
        <v>1981</v>
      </c>
      <c r="AG664" s="38" t="s">
        <v>1982</v>
      </c>
      <c r="AH664" s="38" t="s">
        <v>156</v>
      </c>
      <c r="AI664" s="38">
        <v>2</v>
      </c>
      <c r="AJ664" s="38">
        <v>14.2</v>
      </c>
      <c r="AK664" s="38">
        <v>0.2</v>
      </c>
      <c r="AL664" s="38">
        <v>14.5</v>
      </c>
      <c r="AM664" s="38" t="s">
        <v>65</v>
      </c>
      <c r="AN664" s="38">
        <v>434.88</v>
      </c>
      <c r="AO664" s="38" t="s">
        <v>62</v>
      </c>
      <c r="AP664" s="38" t="s">
        <v>62</v>
      </c>
      <c r="AQ664" s="38" t="s">
        <v>62</v>
      </c>
      <c r="AR664" s="38" t="s">
        <v>62</v>
      </c>
      <c r="AS664" s="38" t="s">
        <v>62</v>
      </c>
      <c r="AT664" s="38" t="s">
        <v>1973</v>
      </c>
      <c r="AU664" s="38" t="s">
        <v>2604</v>
      </c>
      <c r="AV664" s="38" t="s">
        <v>3637</v>
      </c>
      <c r="AW664" s="38" t="s">
        <v>61</v>
      </c>
      <c r="AX664" s="38" t="s">
        <v>63</v>
      </c>
      <c r="AY664" s="39" t="s">
        <v>5650</v>
      </c>
      <c r="AZ664" s="38" t="s">
        <v>5651</v>
      </c>
      <c r="BA664" s="39" t="s">
        <v>5651</v>
      </c>
      <c r="BB664" s="38" t="s">
        <v>196</v>
      </c>
      <c r="BC664" s="38" t="s">
        <v>353</v>
      </c>
      <c r="BD664" s="38" t="s">
        <v>94</v>
      </c>
      <c r="BE664" s="38" t="s">
        <v>1978</v>
      </c>
      <c r="BF664" s="38" t="s">
        <v>64</v>
      </c>
      <c r="BG664" s="38" t="s">
        <v>61</v>
      </c>
      <c r="BH664" s="38" t="s">
        <v>648</v>
      </c>
    </row>
    <row r="665" spans="2:60" x14ac:dyDescent="0.3">
      <c r="B665" s="55">
        <f t="shared" si="196"/>
        <v>661</v>
      </c>
      <c r="C665" s="55" t="str">
        <f t="shared" si="197"/>
        <v>NRT</v>
      </c>
      <c r="D665" s="55" t="str">
        <f t="shared" si="194"/>
        <v>2025-09-20</v>
      </c>
      <c r="E665" s="55" t="str">
        <f t="shared" si="204"/>
        <v>82020038163</v>
      </c>
      <c r="F665" s="55" t="str">
        <f t="shared" si="205"/>
        <v>PJP022700967</v>
      </c>
      <c r="G665" s="53" t="str">
        <f t="shared" si="206"/>
        <v>오모차랜드 일산점</v>
      </c>
      <c r="H665" s="53" t="str">
        <f t="shared" si="207"/>
        <v>간이(Simple)</v>
      </c>
      <c r="I665" s="62">
        <f t="shared" si="208"/>
        <v>245.6</v>
      </c>
      <c r="J665" s="53" t="str">
        <f t="shared" si="198"/>
        <v>BRCH USA_JAVIS</v>
      </c>
      <c r="K665" s="55">
        <f t="shared" si="209"/>
        <v>4</v>
      </c>
      <c r="L665" s="54">
        <f t="shared" si="210"/>
        <v>1.4</v>
      </c>
      <c r="M665" s="54">
        <f t="shared" si="211"/>
        <v>0.2</v>
      </c>
      <c r="N665" s="54">
        <f t="shared" si="212"/>
        <v>1.4</v>
      </c>
      <c r="O665" s="54">
        <f t="shared" si="199"/>
        <v>1.5</v>
      </c>
      <c r="P665" s="55" t="str">
        <f t="shared" si="200"/>
        <v>516272838933 (4)</v>
      </c>
      <c r="Q665" s="70">
        <f t="shared" si="201"/>
        <v>8530</v>
      </c>
      <c r="R665" s="58">
        <v>0</v>
      </c>
      <c r="S665" s="57">
        <f t="shared" si="195"/>
        <v>7500</v>
      </c>
      <c r="T665" s="58">
        <v>0</v>
      </c>
      <c r="U665" s="58">
        <f>(IF(VLOOKUP(VLOOKUP(AN665,MAPPING!$B$16:$D$21,2,1),MAPPING!$C$16:$E$21,2,0)=7000,0,VLOOKUP(VLOOKUP(AN665,MAPPING!$B$16:$D$21,2,1),MAPPING!$C$16:$E$21,2,0)))</f>
        <v>0</v>
      </c>
      <c r="V665" s="58">
        <f>(K665*VLOOKUP(N665/K665,MAPPING!$B$23:$D$30,3,10))</f>
        <v>0</v>
      </c>
      <c r="W665" s="58">
        <f t="shared" si="202"/>
        <v>0</v>
      </c>
      <c r="X665" s="58">
        <f t="shared" si="203"/>
        <v>16030</v>
      </c>
      <c r="Y665" s="116">
        <f>ROUND(SUM(Q665:W665)/INVOICE!$I$5,2)</f>
        <v>11.5</v>
      </c>
      <c r="AA665" s="38" t="s">
        <v>5597</v>
      </c>
      <c r="AB665" s="38" t="s">
        <v>93</v>
      </c>
      <c r="AC665" s="38" t="s">
        <v>5598</v>
      </c>
      <c r="AD665" s="38" t="s">
        <v>5652</v>
      </c>
      <c r="AE665" s="38" t="s">
        <v>1980</v>
      </c>
      <c r="AF665" s="38" t="s">
        <v>1981</v>
      </c>
      <c r="AG665" s="38" t="s">
        <v>1982</v>
      </c>
      <c r="AH665" s="38" t="s">
        <v>156</v>
      </c>
      <c r="AI665" s="38">
        <v>4</v>
      </c>
      <c r="AJ665" s="38">
        <v>1.4</v>
      </c>
      <c r="AK665" s="38">
        <v>0.2</v>
      </c>
      <c r="AL665" s="38">
        <v>1.4</v>
      </c>
      <c r="AM665" s="38" t="s">
        <v>65</v>
      </c>
      <c r="AN665" s="38">
        <v>245.6</v>
      </c>
      <c r="AO665" s="38" t="s">
        <v>62</v>
      </c>
      <c r="AP665" s="38" t="s">
        <v>62</v>
      </c>
      <c r="AQ665" s="38" t="s">
        <v>62</v>
      </c>
      <c r="AR665" s="38" t="s">
        <v>62</v>
      </c>
      <c r="AS665" s="38" t="s">
        <v>62</v>
      </c>
      <c r="AT665" s="38" t="s">
        <v>1973</v>
      </c>
      <c r="AU665" s="38" t="s">
        <v>2604</v>
      </c>
      <c r="AV665" s="38" t="s">
        <v>2457</v>
      </c>
      <c r="AW665" s="38" t="s">
        <v>61</v>
      </c>
      <c r="AX665" s="38" t="s">
        <v>63</v>
      </c>
      <c r="AY665" s="39" t="s">
        <v>5653</v>
      </c>
      <c r="AZ665" s="38" t="s">
        <v>5654</v>
      </c>
      <c r="BA665" s="39" t="s">
        <v>5654</v>
      </c>
      <c r="BB665" s="38" t="s">
        <v>196</v>
      </c>
      <c r="BC665" s="38" t="s">
        <v>353</v>
      </c>
      <c r="BD665" s="38" t="s">
        <v>94</v>
      </c>
      <c r="BE665" s="38" t="s">
        <v>1978</v>
      </c>
      <c r="BF665" s="38" t="s">
        <v>64</v>
      </c>
      <c r="BG665" s="38" t="s">
        <v>61</v>
      </c>
      <c r="BH665" s="38" t="s">
        <v>648</v>
      </c>
    </row>
    <row r="666" spans="2:60" x14ac:dyDescent="0.3">
      <c r="B666" s="55">
        <f t="shared" si="196"/>
        <v>662</v>
      </c>
      <c r="C666" s="55" t="str">
        <f t="shared" si="197"/>
        <v>NRT</v>
      </c>
      <c r="D666" s="55" t="str">
        <f t="shared" si="194"/>
        <v>2025-09-20</v>
      </c>
      <c r="E666" s="55" t="str">
        <f t="shared" si="204"/>
        <v>82020038163</v>
      </c>
      <c r="F666" s="55" t="str">
        <f t="shared" si="205"/>
        <v>PJP022700965</v>
      </c>
      <c r="G666" s="53" t="str">
        <f t="shared" si="206"/>
        <v>오모차랜드 일산점</v>
      </c>
      <c r="H666" s="53" t="str">
        <f t="shared" si="207"/>
        <v>일반(목록배제,Normal-Manifest Exception)</v>
      </c>
      <c r="I666" s="62">
        <f t="shared" si="208"/>
        <v>134.35</v>
      </c>
      <c r="J666" s="53" t="str">
        <f t="shared" si="198"/>
        <v>BRCH USA_JAVIS</v>
      </c>
      <c r="K666" s="55">
        <f t="shared" si="209"/>
        <v>2</v>
      </c>
      <c r="L666" s="54">
        <f t="shared" si="210"/>
        <v>2.7</v>
      </c>
      <c r="M666" s="54">
        <f t="shared" si="211"/>
        <v>0.2</v>
      </c>
      <c r="N666" s="54">
        <f t="shared" si="212"/>
        <v>2.7</v>
      </c>
      <c r="O666" s="54">
        <f t="shared" si="199"/>
        <v>3</v>
      </c>
      <c r="P666" s="55" t="str">
        <f t="shared" si="200"/>
        <v>516272838896 (2)</v>
      </c>
      <c r="Q666" s="70">
        <f t="shared" si="201"/>
        <v>11560</v>
      </c>
      <c r="R666" s="58">
        <v>0</v>
      </c>
      <c r="S666" s="57">
        <f t="shared" si="195"/>
        <v>2500</v>
      </c>
      <c r="T666" s="58">
        <v>0</v>
      </c>
      <c r="U666" s="58">
        <f>(IF(VLOOKUP(VLOOKUP(AN666,MAPPING!$B$16:$D$21,2,1),MAPPING!$C$16:$E$21,2,0)=7000,0,VLOOKUP(VLOOKUP(AN666,MAPPING!$B$16:$D$21,2,1),MAPPING!$C$16:$E$21,2,0)))</f>
        <v>0</v>
      </c>
      <c r="V666" s="58">
        <f>(K666*VLOOKUP(N666/K666,MAPPING!$B$23:$D$30,3,10))</f>
        <v>0</v>
      </c>
      <c r="W666" s="58">
        <f t="shared" si="202"/>
        <v>0</v>
      </c>
      <c r="X666" s="58">
        <f t="shared" si="203"/>
        <v>14060</v>
      </c>
      <c r="Y666" s="116">
        <f>ROUND(SUM(Q666:W666)/INVOICE!$I$5,2)</f>
        <v>10.09</v>
      </c>
      <c r="AA666" s="38" t="s">
        <v>5597</v>
      </c>
      <c r="AB666" s="38" t="s">
        <v>93</v>
      </c>
      <c r="AC666" s="38" t="s">
        <v>5598</v>
      </c>
      <c r="AD666" s="38" t="s">
        <v>5655</v>
      </c>
      <c r="AE666" s="38" t="s">
        <v>1980</v>
      </c>
      <c r="AF666" s="38" t="s">
        <v>1981</v>
      </c>
      <c r="AG666" s="38" t="s">
        <v>1982</v>
      </c>
      <c r="AH666" s="38" t="s">
        <v>156</v>
      </c>
      <c r="AI666" s="38">
        <v>2</v>
      </c>
      <c r="AJ666" s="38">
        <v>2.7</v>
      </c>
      <c r="AK666" s="38">
        <v>0.2</v>
      </c>
      <c r="AL666" s="38">
        <v>2.7</v>
      </c>
      <c r="AM666" s="38" t="s">
        <v>66</v>
      </c>
      <c r="AN666" s="38">
        <v>134.35</v>
      </c>
      <c r="AO666" s="38" t="s">
        <v>62</v>
      </c>
      <c r="AP666" s="38" t="s">
        <v>62</v>
      </c>
      <c r="AQ666" s="38" t="s">
        <v>62</v>
      </c>
      <c r="AR666" s="38" t="s">
        <v>62</v>
      </c>
      <c r="AS666" s="38" t="s">
        <v>62</v>
      </c>
      <c r="AT666" s="38" t="s">
        <v>1973</v>
      </c>
      <c r="AU666" s="38" t="s">
        <v>2604</v>
      </c>
      <c r="AV666" s="38" t="s">
        <v>1983</v>
      </c>
      <c r="AW666" s="38" t="s">
        <v>61</v>
      </c>
      <c r="AX666" s="38" t="s">
        <v>63</v>
      </c>
      <c r="AY666" s="39" t="s">
        <v>5656</v>
      </c>
      <c r="AZ666" s="38" t="s">
        <v>5657</v>
      </c>
      <c r="BA666" s="39" t="s">
        <v>5657</v>
      </c>
      <c r="BB666" s="38" t="s">
        <v>196</v>
      </c>
      <c r="BC666" s="38" t="s">
        <v>353</v>
      </c>
      <c r="BD666" s="38" t="s">
        <v>94</v>
      </c>
      <c r="BE666" s="38" t="s">
        <v>1978</v>
      </c>
      <c r="BF666" s="38" t="s">
        <v>64</v>
      </c>
      <c r="BG666" s="38" t="s">
        <v>61</v>
      </c>
      <c r="BH666" s="38" t="s">
        <v>648</v>
      </c>
    </row>
    <row r="667" spans="2:60" x14ac:dyDescent="0.3">
      <c r="B667" s="55">
        <f t="shared" si="196"/>
        <v>663</v>
      </c>
      <c r="C667" s="55" t="str">
        <f t="shared" si="197"/>
        <v>NRT</v>
      </c>
      <c r="D667" s="55" t="str">
        <f t="shared" si="194"/>
        <v>2025-09-20</v>
      </c>
      <c r="E667" s="55" t="str">
        <f t="shared" si="204"/>
        <v>82020038163</v>
      </c>
      <c r="F667" s="55" t="str">
        <f t="shared" si="205"/>
        <v>PJP022700968</v>
      </c>
      <c r="G667" s="53" t="str">
        <f t="shared" si="206"/>
        <v>밤비하우스</v>
      </c>
      <c r="H667" s="53" t="str">
        <f t="shared" si="207"/>
        <v>간이(Simple)</v>
      </c>
      <c r="I667" s="62">
        <f t="shared" si="208"/>
        <v>892.44</v>
      </c>
      <c r="J667" s="53" t="str">
        <f t="shared" si="198"/>
        <v>BRCH USA_JAVIS</v>
      </c>
      <c r="K667" s="55">
        <f t="shared" si="209"/>
        <v>3</v>
      </c>
      <c r="L667" s="54">
        <f t="shared" si="210"/>
        <v>5.19</v>
      </c>
      <c r="M667" s="54">
        <f t="shared" si="211"/>
        <v>0.2</v>
      </c>
      <c r="N667" s="54">
        <f t="shared" si="212"/>
        <v>5.5</v>
      </c>
      <c r="O667" s="54">
        <f t="shared" si="199"/>
        <v>5.5</v>
      </c>
      <c r="P667" s="55" t="str">
        <f t="shared" si="200"/>
        <v>516272838970 (3)</v>
      </c>
      <c r="Q667" s="70">
        <f t="shared" si="201"/>
        <v>16610</v>
      </c>
      <c r="R667" s="58">
        <v>0</v>
      </c>
      <c r="S667" s="57">
        <f t="shared" si="195"/>
        <v>5000</v>
      </c>
      <c r="T667" s="58">
        <v>0</v>
      </c>
      <c r="U667" s="58">
        <f>(IF(VLOOKUP(VLOOKUP(AN667,MAPPING!$B$16:$D$21,2,1),MAPPING!$C$16:$E$21,2,0)=7000,0,VLOOKUP(VLOOKUP(AN667,MAPPING!$B$16:$D$21,2,1),MAPPING!$C$16:$E$21,2,0)))</f>
        <v>0</v>
      </c>
      <c r="V667" s="58">
        <f>(K667*VLOOKUP(N667/K667,MAPPING!$B$23:$D$30,3,10))</f>
        <v>0</v>
      </c>
      <c r="W667" s="58">
        <f t="shared" si="202"/>
        <v>0</v>
      </c>
      <c r="X667" s="58">
        <f t="shared" si="203"/>
        <v>21610</v>
      </c>
      <c r="Y667" s="116">
        <f>ROUND(SUM(Q667:W667)/INVOICE!$I$5,2)</f>
        <v>15.5</v>
      </c>
      <c r="AA667" s="38" t="s">
        <v>5597</v>
      </c>
      <c r="AB667" s="38" t="s">
        <v>93</v>
      </c>
      <c r="AC667" s="38" t="s">
        <v>5598</v>
      </c>
      <c r="AD667" s="38" t="s">
        <v>5658</v>
      </c>
      <c r="AE667" s="38" t="s">
        <v>3213</v>
      </c>
      <c r="AF667" s="38" t="s">
        <v>3214</v>
      </c>
      <c r="AG667" s="38" t="s">
        <v>3215</v>
      </c>
      <c r="AH667" s="38" t="s">
        <v>156</v>
      </c>
      <c r="AI667" s="38">
        <v>3</v>
      </c>
      <c r="AJ667" s="38">
        <v>5.19</v>
      </c>
      <c r="AK667" s="38">
        <v>0.2</v>
      </c>
      <c r="AL667" s="38">
        <v>5.5</v>
      </c>
      <c r="AM667" s="38" t="s">
        <v>65</v>
      </c>
      <c r="AN667" s="38">
        <v>892.44</v>
      </c>
      <c r="AO667" s="38" t="s">
        <v>62</v>
      </c>
      <c r="AP667" s="38" t="s">
        <v>62</v>
      </c>
      <c r="AQ667" s="38" t="s">
        <v>62</v>
      </c>
      <c r="AR667" s="38" t="s">
        <v>62</v>
      </c>
      <c r="AS667" s="38" t="s">
        <v>62</v>
      </c>
      <c r="AT667" s="38" t="s">
        <v>1973</v>
      </c>
      <c r="AU667" s="38" t="s">
        <v>2604</v>
      </c>
      <c r="AV667" s="38" t="s">
        <v>5659</v>
      </c>
      <c r="AW667" s="38" t="s">
        <v>61</v>
      </c>
      <c r="AX667" s="38" t="s">
        <v>63</v>
      </c>
      <c r="AY667" s="39" t="s">
        <v>5660</v>
      </c>
      <c r="AZ667" s="38" t="s">
        <v>5661</v>
      </c>
      <c r="BA667" s="39" t="s">
        <v>5661</v>
      </c>
      <c r="BB667" s="38" t="s">
        <v>196</v>
      </c>
      <c r="BC667" s="38" t="s">
        <v>353</v>
      </c>
      <c r="BD667" s="38" t="s">
        <v>94</v>
      </c>
      <c r="BE667" s="38" t="s">
        <v>1978</v>
      </c>
      <c r="BF667" s="38" t="s">
        <v>64</v>
      </c>
      <c r="BG667" s="38" t="s">
        <v>61</v>
      </c>
      <c r="BH667" s="38" t="s">
        <v>648</v>
      </c>
    </row>
    <row r="668" spans="2:60" x14ac:dyDescent="0.3">
      <c r="B668" s="55">
        <f t="shared" si="196"/>
        <v>664</v>
      </c>
      <c r="C668" s="55" t="str">
        <f t="shared" si="197"/>
        <v>NRT</v>
      </c>
      <c r="D668" s="55" t="str">
        <f t="shared" si="194"/>
        <v>2025-09-20</v>
      </c>
      <c r="E668" s="55" t="str">
        <f t="shared" si="204"/>
        <v>82020038163</v>
      </c>
      <c r="F668" s="55" t="str">
        <f t="shared" si="205"/>
        <v>PJP029496568</v>
      </c>
      <c r="G668" s="53" t="str">
        <f t="shared" si="206"/>
        <v>정지아</v>
      </c>
      <c r="H668" s="53" t="str">
        <f t="shared" si="207"/>
        <v>목록(Manifest)</v>
      </c>
      <c r="I668" s="62">
        <f t="shared" si="208"/>
        <v>127.63</v>
      </c>
      <c r="J668" s="53" t="str">
        <f t="shared" si="198"/>
        <v>BRCH USA_JAVIS</v>
      </c>
      <c r="K668" s="55">
        <f t="shared" si="209"/>
        <v>1</v>
      </c>
      <c r="L668" s="54">
        <f t="shared" si="210"/>
        <v>0.4</v>
      </c>
      <c r="M668" s="54">
        <f t="shared" si="211"/>
        <v>1.5</v>
      </c>
      <c r="N668" s="54">
        <f t="shared" si="212"/>
        <v>1.5</v>
      </c>
      <c r="O668" s="54">
        <f t="shared" si="199"/>
        <v>0.5</v>
      </c>
      <c r="P668" s="55" t="str">
        <f t="shared" si="200"/>
        <v>516284384140</v>
      </c>
      <c r="Q668" s="70">
        <f t="shared" si="201"/>
        <v>6510</v>
      </c>
      <c r="R668" s="58">
        <v>0</v>
      </c>
      <c r="S668" s="57">
        <f t="shared" si="195"/>
        <v>0</v>
      </c>
      <c r="T668" s="58">
        <v>0</v>
      </c>
      <c r="U668" s="58">
        <f>(IF(VLOOKUP(VLOOKUP(AN668,MAPPING!$B$16:$D$21,2,1),MAPPING!$C$16:$E$21,2,0)=7000,0,VLOOKUP(VLOOKUP(AN668,MAPPING!$B$16:$D$21,2,1),MAPPING!$C$16:$E$21,2,0)))</f>
        <v>0</v>
      </c>
      <c r="V668" s="58">
        <f>(K668*VLOOKUP(N668/K668,MAPPING!$B$23:$D$30,3,10))</f>
        <v>0</v>
      </c>
      <c r="W668" s="58">
        <f t="shared" si="202"/>
        <v>0</v>
      </c>
      <c r="X668" s="58">
        <f t="shared" si="203"/>
        <v>6510</v>
      </c>
      <c r="Y668" s="116">
        <f>ROUND(SUM(Q668:W668)/INVOICE!$I$5,2)</f>
        <v>4.67</v>
      </c>
      <c r="AA668" s="38" t="s">
        <v>5597</v>
      </c>
      <c r="AB668" s="38" t="s">
        <v>93</v>
      </c>
      <c r="AC668" s="38" t="s">
        <v>5598</v>
      </c>
      <c r="AD668" s="38" t="s">
        <v>5662</v>
      </c>
      <c r="AE668" s="38" t="s">
        <v>3156</v>
      </c>
      <c r="AF668" s="38" t="s">
        <v>3157</v>
      </c>
      <c r="AG668" s="38" t="s">
        <v>3158</v>
      </c>
      <c r="AH668" s="38" t="s">
        <v>61</v>
      </c>
      <c r="AI668" s="38">
        <v>1</v>
      </c>
      <c r="AJ668" s="38">
        <v>0.4</v>
      </c>
      <c r="AK668" s="38">
        <v>1.5</v>
      </c>
      <c r="AL668" s="38">
        <v>1.5</v>
      </c>
      <c r="AM668" s="38" t="s">
        <v>204</v>
      </c>
      <c r="AN668" s="38">
        <v>127.63</v>
      </c>
      <c r="AO668" s="38" t="s">
        <v>62</v>
      </c>
      <c r="AP668" s="38" t="s">
        <v>62</v>
      </c>
      <c r="AQ668" s="38" t="s">
        <v>62</v>
      </c>
      <c r="AR668" s="38" t="s">
        <v>62</v>
      </c>
      <c r="AS668" s="38" t="s">
        <v>62</v>
      </c>
      <c r="AT668" s="38" t="s">
        <v>1973</v>
      </c>
      <c r="AU668" s="38" t="s">
        <v>2604</v>
      </c>
      <c r="AV668" s="38" t="s">
        <v>3909</v>
      </c>
      <c r="AW668" s="38" t="s">
        <v>61</v>
      </c>
      <c r="AX668" s="38" t="s">
        <v>63</v>
      </c>
      <c r="AY668" s="39" t="s">
        <v>5663</v>
      </c>
      <c r="AZ668" s="38" t="s">
        <v>5664</v>
      </c>
      <c r="BA668" s="39" t="s">
        <v>5664</v>
      </c>
      <c r="BB668" s="38" t="s">
        <v>196</v>
      </c>
      <c r="BC668" s="38" t="s">
        <v>353</v>
      </c>
      <c r="BD668" s="38" t="s">
        <v>94</v>
      </c>
      <c r="BE668" s="38" t="s">
        <v>1978</v>
      </c>
      <c r="BF668" s="38" t="s">
        <v>64</v>
      </c>
      <c r="BG668" s="38" t="s">
        <v>61</v>
      </c>
      <c r="BH668" s="38" t="s">
        <v>648</v>
      </c>
    </row>
    <row r="669" spans="2:60" x14ac:dyDescent="0.3">
      <c r="B669" s="55">
        <f t="shared" si="196"/>
        <v>665</v>
      </c>
      <c r="C669" s="55" t="str">
        <f t="shared" si="197"/>
        <v>NRT</v>
      </c>
      <c r="D669" s="55" t="str">
        <f t="shared" si="194"/>
        <v>2025-09-20</v>
      </c>
      <c r="E669" s="55" t="str">
        <f t="shared" si="204"/>
        <v>82020038163</v>
      </c>
      <c r="F669" s="55" t="str">
        <f t="shared" si="205"/>
        <v>PJP029496324</v>
      </c>
      <c r="G669" s="53" t="str">
        <f t="shared" si="206"/>
        <v>박가은</v>
      </c>
      <c r="H669" s="53" t="str">
        <f t="shared" si="207"/>
        <v>목록(Manifest)</v>
      </c>
      <c r="I669" s="62">
        <f t="shared" si="208"/>
        <v>24.25</v>
      </c>
      <c r="J669" s="53" t="str">
        <f t="shared" si="198"/>
        <v>BRCH USA_JAVIS</v>
      </c>
      <c r="K669" s="55">
        <f t="shared" si="209"/>
        <v>1</v>
      </c>
      <c r="L669" s="54">
        <f t="shared" si="210"/>
        <v>0.45</v>
      </c>
      <c r="M669" s="54">
        <f t="shared" si="211"/>
        <v>0.4</v>
      </c>
      <c r="N669" s="54">
        <f t="shared" si="212"/>
        <v>0.5</v>
      </c>
      <c r="O669" s="54">
        <f t="shared" si="199"/>
        <v>0.5</v>
      </c>
      <c r="P669" s="55" t="str">
        <f t="shared" si="200"/>
        <v>516284381701</v>
      </c>
      <c r="Q669" s="70">
        <f t="shared" si="201"/>
        <v>6510</v>
      </c>
      <c r="R669" s="58">
        <v>0</v>
      </c>
      <c r="S669" s="57">
        <f t="shared" si="195"/>
        <v>0</v>
      </c>
      <c r="T669" s="58">
        <v>0</v>
      </c>
      <c r="U669" s="58">
        <f>(IF(VLOOKUP(VLOOKUP(AN669,MAPPING!$B$16:$D$21,2,1),MAPPING!$C$16:$E$21,2,0)=7000,0,VLOOKUP(VLOOKUP(AN669,MAPPING!$B$16:$D$21,2,1),MAPPING!$C$16:$E$21,2,0)))</f>
        <v>0</v>
      </c>
      <c r="V669" s="58">
        <f>(K669*VLOOKUP(N669/K669,MAPPING!$B$23:$D$30,3,10))</f>
        <v>0</v>
      </c>
      <c r="W669" s="58">
        <f t="shared" si="202"/>
        <v>0</v>
      </c>
      <c r="X669" s="58">
        <f t="shared" si="203"/>
        <v>6510</v>
      </c>
      <c r="Y669" s="116">
        <f>ROUND(SUM(Q669:W669)/INVOICE!$I$5,2)</f>
        <v>4.67</v>
      </c>
      <c r="AA669" s="38" t="s">
        <v>5597</v>
      </c>
      <c r="AB669" s="38" t="s">
        <v>93</v>
      </c>
      <c r="AC669" s="38" t="s">
        <v>5598</v>
      </c>
      <c r="AD669" s="38" t="s">
        <v>5665</v>
      </c>
      <c r="AE669" s="38" t="s">
        <v>5666</v>
      </c>
      <c r="AF669" s="38" t="s">
        <v>5667</v>
      </c>
      <c r="AG669" s="38" t="s">
        <v>5668</v>
      </c>
      <c r="AH669" s="38" t="s">
        <v>61</v>
      </c>
      <c r="AI669" s="38">
        <v>1</v>
      </c>
      <c r="AJ669" s="38">
        <v>0.45</v>
      </c>
      <c r="AK669" s="38">
        <v>0.4</v>
      </c>
      <c r="AL669" s="38">
        <v>0.5</v>
      </c>
      <c r="AM669" s="38" t="s">
        <v>204</v>
      </c>
      <c r="AN669" s="38">
        <v>24.25</v>
      </c>
      <c r="AO669" s="38" t="s">
        <v>62</v>
      </c>
      <c r="AP669" s="38" t="s">
        <v>62</v>
      </c>
      <c r="AQ669" s="38" t="s">
        <v>62</v>
      </c>
      <c r="AR669" s="38" t="s">
        <v>62</v>
      </c>
      <c r="AS669" s="38" t="s">
        <v>62</v>
      </c>
      <c r="AT669" s="38" t="s">
        <v>1973</v>
      </c>
      <c r="AU669" s="38" t="s">
        <v>2604</v>
      </c>
      <c r="AV669" s="38" t="s">
        <v>410</v>
      </c>
      <c r="AW669" s="38" t="s">
        <v>61</v>
      </c>
      <c r="AX669" s="38" t="s">
        <v>63</v>
      </c>
      <c r="AY669" s="39" t="s">
        <v>5669</v>
      </c>
      <c r="AZ669" s="38" t="s">
        <v>5670</v>
      </c>
      <c r="BA669" s="39" t="s">
        <v>5670</v>
      </c>
      <c r="BB669" s="38" t="s">
        <v>196</v>
      </c>
      <c r="BC669" s="38" t="s">
        <v>353</v>
      </c>
      <c r="BD669" s="38" t="s">
        <v>94</v>
      </c>
      <c r="BE669" s="38" t="s">
        <v>1978</v>
      </c>
      <c r="BF669" s="38" t="s">
        <v>64</v>
      </c>
      <c r="BG669" s="38" t="s">
        <v>61</v>
      </c>
      <c r="BH669" s="38" t="s">
        <v>648</v>
      </c>
    </row>
    <row r="670" spans="2:60" x14ac:dyDescent="0.3">
      <c r="B670" s="55">
        <f t="shared" si="196"/>
        <v>666</v>
      </c>
      <c r="C670" s="55" t="str">
        <f t="shared" si="197"/>
        <v>NRT</v>
      </c>
      <c r="D670" s="55" t="str">
        <f t="shared" si="194"/>
        <v>2025-09-20</v>
      </c>
      <c r="E670" s="55" t="str">
        <f t="shared" si="204"/>
        <v>82020038163</v>
      </c>
      <c r="F670" s="55" t="str">
        <f t="shared" si="205"/>
        <v>PJP029496530</v>
      </c>
      <c r="G670" s="53" t="str">
        <f t="shared" si="206"/>
        <v>박정아</v>
      </c>
      <c r="H670" s="53" t="str">
        <f t="shared" si="207"/>
        <v>목록(Manifest)</v>
      </c>
      <c r="I670" s="62">
        <f t="shared" si="208"/>
        <v>138</v>
      </c>
      <c r="J670" s="53" t="str">
        <f t="shared" si="198"/>
        <v>BRCH USA_JAVIS</v>
      </c>
      <c r="K670" s="55">
        <f t="shared" si="209"/>
        <v>1</v>
      </c>
      <c r="L670" s="54">
        <f t="shared" si="210"/>
        <v>0.6</v>
      </c>
      <c r="M670" s="54">
        <f t="shared" si="211"/>
        <v>1.3</v>
      </c>
      <c r="N670" s="54">
        <f t="shared" si="212"/>
        <v>1.3</v>
      </c>
      <c r="O670" s="54">
        <f t="shared" si="199"/>
        <v>1</v>
      </c>
      <c r="P670" s="55" t="str">
        <f t="shared" si="200"/>
        <v>516284383764</v>
      </c>
      <c r="Q670" s="70">
        <f t="shared" si="201"/>
        <v>7520</v>
      </c>
      <c r="R670" s="58">
        <v>0</v>
      </c>
      <c r="S670" s="57">
        <f t="shared" si="195"/>
        <v>0</v>
      </c>
      <c r="T670" s="58">
        <v>0</v>
      </c>
      <c r="U670" s="58">
        <f>(IF(VLOOKUP(VLOOKUP(AN670,MAPPING!$B$16:$D$21,2,1),MAPPING!$C$16:$E$21,2,0)=7000,0,VLOOKUP(VLOOKUP(AN670,MAPPING!$B$16:$D$21,2,1),MAPPING!$C$16:$E$21,2,0)))</f>
        <v>0</v>
      </c>
      <c r="V670" s="58">
        <f>(K670*VLOOKUP(N670/K670,MAPPING!$B$23:$D$30,3,10))</f>
        <v>0</v>
      </c>
      <c r="W670" s="58">
        <f t="shared" si="202"/>
        <v>0</v>
      </c>
      <c r="X670" s="58">
        <f t="shared" si="203"/>
        <v>7520</v>
      </c>
      <c r="Y670" s="116">
        <f>ROUND(SUM(Q670:W670)/INVOICE!$I$5,2)</f>
        <v>5.39</v>
      </c>
      <c r="AA670" s="38" t="s">
        <v>5597</v>
      </c>
      <c r="AB670" s="38" t="s">
        <v>93</v>
      </c>
      <c r="AC670" s="38" t="s">
        <v>5598</v>
      </c>
      <c r="AD670" s="38" t="s">
        <v>5671</v>
      </c>
      <c r="AE670" s="38" t="s">
        <v>3175</v>
      </c>
      <c r="AF670" s="38" t="s">
        <v>3176</v>
      </c>
      <c r="AG670" s="38" t="s">
        <v>3177</v>
      </c>
      <c r="AH670" s="38" t="s">
        <v>61</v>
      </c>
      <c r="AI670" s="38">
        <v>1</v>
      </c>
      <c r="AJ670" s="38">
        <v>0.6</v>
      </c>
      <c r="AK670" s="38">
        <v>1.3</v>
      </c>
      <c r="AL670" s="38">
        <v>1.3</v>
      </c>
      <c r="AM670" s="38" t="s">
        <v>204</v>
      </c>
      <c r="AN670" s="38">
        <v>138</v>
      </c>
      <c r="AO670" s="38" t="s">
        <v>62</v>
      </c>
      <c r="AP670" s="38" t="s">
        <v>62</v>
      </c>
      <c r="AQ670" s="38" t="s">
        <v>62</v>
      </c>
      <c r="AR670" s="38" t="s">
        <v>62</v>
      </c>
      <c r="AS670" s="38" t="s">
        <v>62</v>
      </c>
      <c r="AT670" s="38" t="s">
        <v>1973</v>
      </c>
      <c r="AU670" s="38" t="s">
        <v>2604</v>
      </c>
      <c r="AV670" s="38" t="s">
        <v>2457</v>
      </c>
      <c r="AW670" s="38" t="s">
        <v>61</v>
      </c>
      <c r="AX670" s="38" t="s">
        <v>63</v>
      </c>
      <c r="AY670" s="39" t="s">
        <v>5672</v>
      </c>
      <c r="AZ670" s="38" t="s">
        <v>5673</v>
      </c>
      <c r="BA670" s="39" t="s">
        <v>5673</v>
      </c>
      <c r="BB670" s="38" t="s">
        <v>196</v>
      </c>
      <c r="BC670" s="38" t="s">
        <v>353</v>
      </c>
      <c r="BD670" s="38" t="s">
        <v>94</v>
      </c>
      <c r="BE670" s="38" t="s">
        <v>1978</v>
      </c>
      <c r="BF670" s="38" t="s">
        <v>64</v>
      </c>
      <c r="BG670" s="38" t="s">
        <v>61</v>
      </c>
      <c r="BH670" s="38" t="s">
        <v>648</v>
      </c>
    </row>
    <row r="671" spans="2:60" x14ac:dyDescent="0.3">
      <c r="B671" s="55">
        <f t="shared" si="196"/>
        <v>667</v>
      </c>
      <c r="C671" s="55" t="str">
        <f t="shared" si="197"/>
        <v>NRT</v>
      </c>
      <c r="D671" s="55" t="str">
        <f t="shared" si="194"/>
        <v>2025-09-20</v>
      </c>
      <c r="E671" s="55" t="str">
        <f t="shared" si="204"/>
        <v>82020038163</v>
      </c>
      <c r="F671" s="55" t="str">
        <f t="shared" si="205"/>
        <v>PJP029496488</v>
      </c>
      <c r="G671" s="53" t="str">
        <f t="shared" si="206"/>
        <v>김윤정</v>
      </c>
      <c r="H671" s="53" t="str">
        <f t="shared" si="207"/>
        <v>목록(Manifest)</v>
      </c>
      <c r="I671" s="62">
        <f t="shared" si="208"/>
        <v>56.01</v>
      </c>
      <c r="J671" s="53" t="str">
        <f t="shared" si="198"/>
        <v>BRCH USA_JAVIS</v>
      </c>
      <c r="K671" s="55">
        <f t="shared" si="209"/>
        <v>1</v>
      </c>
      <c r="L671" s="54">
        <f t="shared" si="210"/>
        <v>0.15</v>
      </c>
      <c r="M671" s="54">
        <f t="shared" si="211"/>
        <v>0.4</v>
      </c>
      <c r="N671" s="54">
        <f t="shared" si="212"/>
        <v>0.4</v>
      </c>
      <c r="O671" s="54">
        <f t="shared" si="199"/>
        <v>0.5</v>
      </c>
      <c r="P671" s="55" t="str">
        <f t="shared" si="200"/>
        <v>516284383344</v>
      </c>
      <c r="Q671" s="70">
        <f t="shared" si="201"/>
        <v>6510</v>
      </c>
      <c r="R671" s="58">
        <v>0</v>
      </c>
      <c r="S671" s="57">
        <f t="shared" si="195"/>
        <v>0</v>
      </c>
      <c r="T671" s="58">
        <v>0</v>
      </c>
      <c r="U671" s="58">
        <f>(IF(VLOOKUP(VLOOKUP(AN671,MAPPING!$B$16:$D$21,2,1),MAPPING!$C$16:$E$21,2,0)=7000,0,VLOOKUP(VLOOKUP(AN671,MAPPING!$B$16:$D$21,2,1),MAPPING!$C$16:$E$21,2,0)))</f>
        <v>0</v>
      </c>
      <c r="V671" s="58">
        <f>(K671*VLOOKUP(N671/K671,MAPPING!$B$23:$D$30,3,10))</f>
        <v>0</v>
      </c>
      <c r="W671" s="58">
        <f t="shared" si="202"/>
        <v>0</v>
      </c>
      <c r="X671" s="58">
        <f t="shared" si="203"/>
        <v>6510</v>
      </c>
      <c r="Y671" s="116">
        <f>ROUND(SUM(Q671:W671)/INVOICE!$I$5,2)</f>
        <v>4.67</v>
      </c>
      <c r="AA671" s="38" t="s">
        <v>5597</v>
      </c>
      <c r="AB671" s="38" t="s">
        <v>93</v>
      </c>
      <c r="AC671" s="38" t="s">
        <v>5598</v>
      </c>
      <c r="AD671" s="38" t="s">
        <v>5674</v>
      </c>
      <c r="AE671" s="38" t="s">
        <v>5675</v>
      </c>
      <c r="AF671" s="38" t="s">
        <v>5676</v>
      </c>
      <c r="AG671" s="38" t="s">
        <v>5677</v>
      </c>
      <c r="AH671" s="38" t="s">
        <v>61</v>
      </c>
      <c r="AI671" s="38">
        <v>1</v>
      </c>
      <c r="AJ671" s="38">
        <v>0.15</v>
      </c>
      <c r="AK671" s="38">
        <v>0.4</v>
      </c>
      <c r="AL671" s="38">
        <v>0.4</v>
      </c>
      <c r="AM671" s="38" t="s">
        <v>204</v>
      </c>
      <c r="AN671" s="38">
        <v>56.01</v>
      </c>
      <c r="AO671" s="38" t="s">
        <v>62</v>
      </c>
      <c r="AP671" s="38" t="s">
        <v>62</v>
      </c>
      <c r="AQ671" s="38" t="s">
        <v>62</v>
      </c>
      <c r="AR671" s="38" t="s">
        <v>62</v>
      </c>
      <c r="AS671" s="38" t="s">
        <v>62</v>
      </c>
      <c r="AT671" s="38" t="s">
        <v>1973</v>
      </c>
      <c r="AU671" s="38" t="s">
        <v>2604</v>
      </c>
      <c r="AV671" s="38" t="s">
        <v>5678</v>
      </c>
      <c r="AW671" s="38" t="s">
        <v>61</v>
      </c>
      <c r="AX671" s="38" t="s">
        <v>63</v>
      </c>
      <c r="AY671" s="39" t="s">
        <v>5679</v>
      </c>
      <c r="AZ671" s="38" t="s">
        <v>5680</v>
      </c>
      <c r="BA671" s="39" t="s">
        <v>5680</v>
      </c>
      <c r="BB671" s="38" t="s">
        <v>196</v>
      </c>
      <c r="BC671" s="38" t="s">
        <v>353</v>
      </c>
      <c r="BD671" s="38" t="s">
        <v>94</v>
      </c>
      <c r="BE671" s="38" t="s">
        <v>1978</v>
      </c>
      <c r="BF671" s="38" t="s">
        <v>64</v>
      </c>
      <c r="BG671" s="38" t="s">
        <v>61</v>
      </c>
      <c r="BH671" s="38" t="s">
        <v>648</v>
      </c>
    </row>
    <row r="672" spans="2:60" x14ac:dyDescent="0.3">
      <c r="B672" s="55">
        <f t="shared" si="196"/>
        <v>668</v>
      </c>
      <c r="C672" s="55" t="str">
        <f t="shared" si="197"/>
        <v>NRT</v>
      </c>
      <c r="D672" s="55" t="str">
        <f t="shared" si="194"/>
        <v>2025-09-20</v>
      </c>
      <c r="E672" s="55" t="str">
        <f t="shared" si="204"/>
        <v>82020038163</v>
      </c>
      <c r="F672" s="55" t="str">
        <f t="shared" si="205"/>
        <v>PJP029496328</v>
      </c>
      <c r="G672" s="53" t="str">
        <f t="shared" si="206"/>
        <v>펀펀스포츠</v>
      </c>
      <c r="H672" s="53" t="str">
        <f t="shared" si="207"/>
        <v>간이(Simple)</v>
      </c>
      <c r="I672" s="62">
        <f t="shared" si="208"/>
        <v>732.54</v>
      </c>
      <c r="J672" s="53" t="str">
        <f t="shared" si="198"/>
        <v>BRCH USA_JAVIS</v>
      </c>
      <c r="K672" s="55">
        <f t="shared" si="209"/>
        <v>1</v>
      </c>
      <c r="L672" s="54">
        <f t="shared" si="210"/>
        <v>1.55</v>
      </c>
      <c r="M672" s="54">
        <f t="shared" si="211"/>
        <v>3.3</v>
      </c>
      <c r="N672" s="54">
        <f t="shared" si="212"/>
        <v>3.3</v>
      </c>
      <c r="O672" s="54">
        <f t="shared" si="199"/>
        <v>2</v>
      </c>
      <c r="P672" s="55" t="str">
        <f t="shared" si="200"/>
        <v>516284381745</v>
      </c>
      <c r="Q672" s="70">
        <f t="shared" si="201"/>
        <v>9540</v>
      </c>
      <c r="R672" s="58">
        <v>0</v>
      </c>
      <c r="S672" s="57">
        <f t="shared" si="195"/>
        <v>0</v>
      </c>
      <c r="T672" s="58">
        <v>0</v>
      </c>
      <c r="U672" s="58">
        <f>(IF(VLOOKUP(VLOOKUP(AN672,MAPPING!$B$16:$D$21,2,1),MAPPING!$C$16:$E$21,2,0)=7000,0,VLOOKUP(VLOOKUP(AN672,MAPPING!$B$16:$D$21,2,1),MAPPING!$C$16:$E$21,2,0)))</f>
        <v>0</v>
      </c>
      <c r="V672" s="58">
        <f>(K672*VLOOKUP(N672/K672,MAPPING!$B$23:$D$30,3,10))</f>
        <v>500</v>
      </c>
      <c r="W672" s="58">
        <f t="shared" si="202"/>
        <v>0</v>
      </c>
      <c r="X672" s="58">
        <f t="shared" si="203"/>
        <v>10040</v>
      </c>
      <c r="Y672" s="116">
        <f>ROUND(SUM(Q672:W672)/INVOICE!$I$5,2)</f>
        <v>7.2</v>
      </c>
      <c r="AA672" s="38" t="s">
        <v>5597</v>
      </c>
      <c r="AB672" s="38" t="s">
        <v>93</v>
      </c>
      <c r="AC672" s="38" t="s">
        <v>5598</v>
      </c>
      <c r="AD672" s="38" t="s">
        <v>5681</v>
      </c>
      <c r="AE672" s="38" t="s">
        <v>3010</v>
      </c>
      <c r="AF672" s="38" t="s">
        <v>3011</v>
      </c>
      <c r="AG672" s="38" t="s">
        <v>3012</v>
      </c>
      <c r="AH672" s="38" t="s">
        <v>156</v>
      </c>
      <c r="AI672" s="38">
        <v>1</v>
      </c>
      <c r="AJ672" s="38">
        <v>1.55</v>
      </c>
      <c r="AK672" s="38">
        <v>3.3</v>
      </c>
      <c r="AL672" s="38">
        <v>3.3</v>
      </c>
      <c r="AM672" s="38" t="s">
        <v>65</v>
      </c>
      <c r="AN672" s="38">
        <v>732.54</v>
      </c>
      <c r="AO672" s="38" t="s">
        <v>62</v>
      </c>
      <c r="AP672" s="38" t="s">
        <v>62</v>
      </c>
      <c r="AQ672" s="38" t="s">
        <v>62</v>
      </c>
      <c r="AR672" s="38" t="s">
        <v>62</v>
      </c>
      <c r="AS672" s="38" t="s">
        <v>62</v>
      </c>
      <c r="AT672" s="38" t="s">
        <v>1973</v>
      </c>
      <c r="AU672" s="38" t="s">
        <v>2604</v>
      </c>
      <c r="AV672" s="38" t="s">
        <v>2002</v>
      </c>
      <c r="AW672" s="38" t="s">
        <v>61</v>
      </c>
      <c r="AX672" s="38" t="s">
        <v>63</v>
      </c>
      <c r="AY672" s="39" t="s">
        <v>5682</v>
      </c>
      <c r="AZ672" s="38" t="s">
        <v>5683</v>
      </c>
      <c r="BA672" s="39" t="s">
        <v>5683</v>
      </c>
      <c r="BB672" s="38" t="s">
        <v>196</v>
      </c>
      <c r="BC672" s="38" t="s">
        <v>353</v>
      </c>
      <c r="BD672" s="38" t="s">
        <v>94</v>
      </c>
      <c r="BE672" s="38" t="s">
        <v>1978</v>
      </c>
      <c r="BF672" s="38" t="s">
        <v>64</v>
      </c>
      <c r="BG672" s="38" t="s">
        <v>61</v>
      </c>
      <c r="BH672" s="38" t="s">
        <v>648</v>
      </c>
    </row>
    <row r="673" spans="2:60" x14ac:dyDescent="0.3">
      <c r="B673" s="55">
        <f t="shared" si="196"/>
        <v>669</v>
      </c>
      <c r="C673" s="55" t="str">
        <f t="shared" si="197"/>
        <v>NRT</v>
      </c>
      <c r="D673" s="55" t="str">
        <f t="shared" si="194"/>
        <v>2025-09-20</v>
      </c>
      <c r="E673" s="55" t="str">
        <f t="shared" si="204"/>
        <v>82020038163</v>
      </c>
      <c r="F673" s="55" t="str">
        <f t="shared" si="205"/>
        <v>PJP029496671</v>
      </c>
      <c r="G673" s="53" t="str">
        <f t="shared" si="206"/>
        <v>김지현</v>
      </c>
      <c r="H673" s="53" t="str">
        <f t="shared" si="207"/>
        <v>목록(Manifest)</v>
      </c>
      <c r="I673" s="62">
        <f t="shared" si="208"/>
        <v>46.43</v>
      </c>
      <c r="J673" s="53" t="str">
        <f t="shared" si="198"/>
        <v>BRCH USA_JAVIS</v>
      </c>
      <c r="K673" s="55">
        <f t="shared" si="209"/>
        <v>1</v>
      </c>
      <c r="L673" s="54">
        <f t="shared" si="210"/>
        <v>0.4</v>
      </c>
      <c r="M673" s="54">
        <f t="shared" si="211"/>
        <v>1.2</v>
      </c>
      <c r="N673" s="54">
        <f t="shared" si="212"/>
        <v>1.2</v>
      </c>
      <c r="O673" s="54">
        <f t="shared" si="199"/>
        <v>0.5</v>
      </c>
      <c r="P673" s="55" t="str">
        <f t="shared" si="200"/>
        <v>516284385175</v>
      </c>
      <c r="Q673" s="70">
        <f t="shared" si="201"/>
        <v>6510</v>
      </c>
      <c r="R673" s="58">
        <v>0</v>
      </c>
      <c r="S673" s="57">
        <f t="shared" si="195"/>
        <v>0</v>
      </c>
      <c r="T673" s="58">
        <v>0</v>
      </c>
      <c r="U673" s="58">
        <f>(IF(VLOOKUP(VLOOKUP(AN673,MAPPING!$B$16:$D$21,2,1),MAPPING!$C$16:$E$21,2,0)=7000,0,VLOOKUP(VLOOKUP(AN673,MAPPING!$B$16:$D$21,2,1),MAPPING!$C$16:$E$21,2,0)))</f>
        <v>0</v>
      </c>
      <c r="V673" s="58">
        <f>(K673*VLOOKUP(N673/K673,MAPPING!$B$23:$D$30,3,10))</f>
        <v>0</v>
      </c>
      <c r="W673" s="58">
        <f t="shared" si="202"/>
        <v>0</v>
      </c>
      <c r="X673" s="58">
        <f t="shared" si="203"/>
        <v>6510</v>
      </c>
      <c r="Y673" s="116">
        <f>ROUND(SUM(Q673:W673)/INVOICE!$I$5,2)</f>
        <v>4.67</v>
      </c>
      <c r="AA673" s="38" t="s">
        <v>5597</v>
      </c>
      <c r="AB673" s="38" t="s">
        <v>93</v>
      </c>
      <c r="AC673" s="38" t="s">
        <v>5598</v>
      </c>
      <c r="AD673" s="38" t="s">
        <v>5684</v>
      </c>
      <c r="AE673" s="38" t="s">
        <v>2101</v>
      </c>
      <c r="AF673" s="38" t="s">
        <v>2102</v>
      </c>
      <c r="AG673" s="38" t="s">
        <v>2103</v>
      </c>
      <c r="AH673" s="38" t="s">
        <v>61</v>
      </c>
      <c r="AI673" s="38">
        <v>1</v>
      </c>
      <c r="AJ673" s="38">
        <v>0.4</v>
      </c>
      <c r="AK673" s="38">
        <v>1.2</v>
      </c>
      <c r="AL673" s="38">
        <v>1.2</v>
      </c>
      <c r="AM673" s="38" t="s">
        <v>204</v>
      </c>
      <c r="AN673" s="38">
        <v>46.43</v>
      </c>
      <c r="AO673" s="38" t="s">
        <v>62</v>
      </c>
      <c r="AP673" s="38" t="s">
        <v>62</v>
      </c>
      <c r="AQ673" s="38" t="s">
        <v>62</v>
      </c>
      <c r="AR673" s="38" t="s">
        <v>62</v>
      </c>
      <c r="AS673" s="38" t="s">
        <v>62</v>
      </c>
      <c r="AT673" s="38" t="s">
        <v>1973</v>
      </c>
      <c r="AU673" s="38" t="s">
        <v>2604</v>
      </c>
      <c r="AV673" s="38" t="s">
        <v>2104</v>
      </c>
      <c r="AW673" s="38" t="s">
        <v>61</v>
      </c>
      <c r="AX673" s="38" t="s">
        <v>63</v>
      </c>
      <c r="AY673" s="39" t="s">
        <v>5685</v>
      </c>
      <c r="AZ673" s="38" t="s">
        <v>5686</v>
      </c>
      <c r="BA673" s="39" t="s">
        <v>5686</v>
      </c>
      <c r="BB673" s="38" t="s">
        <v>196</v>
      </c>
      <c r="BC673" s="38" t="s">
        <v>353</v>
      </c>
      <c r="BD673" s="38" t="s">
        <v>94</v>
      </c>
      <c r="BE673" s="38" t="s">
        <v>1978</v>
      </c>
      <c r="BF673" s="38" t="s">
        <v>64</v>
      </c>
      <c r="BG673" s="38" t="s">
        <v>61</v>
      </c>
      <c r="BH673" s="38" t="s">
        <v>648</v>
      </c>
    </row>
    <row r="674" spans="2:60" x14ac:dyDescent="0.3">
      <c r="B674" s="55">
        <f t="shared" si="196"/>
        <v>670</v>
      </c>
      <c r="C674" s="55" t="str">
        <f t="shared" si="197"/>
        <v>NRT</v>
      </c>
      <c r="D674" s="55" t="str">
        <f t="shared" si="194"/>
        <v>2025-09-20</v>
      </c>
      <c r="E674" s="55" t="str">
        <f t="shared" si="204"/>
        <v>82020038163</v>
      </c>
      <c r="F674" s="55" t="str">
        <f t="shared" si="205"/>
        <v>PJP029496670</v>
      </c>
      <c r="G674" s="53" t="str">
        <f t="shared" si="206"/>
        <v>김민초</v>
      </c>
      <c r="H674" s="53" t="str">
        <f t="shared" si="207"/>
        <v>일반(목록배제,Normal-Manifest Exception)</v>
      </c>
      <c r="I674" s="62">
        <f t="shared" si="208"/>
        <v>30.88</v>
      </c>
      <c r="J674" s="53" t="str">
        <f t="shared" si="198"/>
        <v>BRCH USA_JAVIS</v>
      </c>
      <c r="K674" s="55">
        <f t="shared" si="209"/>
        <v>1</v>
      </c>
      <c r="L674" s="54">
        <f t="shared" si="210"/>
        <v>0.25</v>
      </c>
      <c r="M674" s="54">
        <f t="shared" si="211"/>
        <v>0.7</v>
      </c>
      <c r="N674" s="54">
        <f t="shared" si="212"/>
        <v>0.7</v>
      </c>
      <c r="O674" s="54">
        <f t="shared" si="199"/>
        <v>0.5</v>
      </c>
      <c r="P674" s="55" t="str">
        <f t="shared" si="200"/>
        <v>516284385164</v>
      </c>
      <c r="Q674" s="70">
        <f t="shared" si="201"/>
        <v>6510</v>
      </c>
      <c r="R674" s="58">
        <v>0</v>
      </c>
      <c r="S674" s="57">
        <f t="shared" si="195"/>
        <v>0</v>
      </c>
      <c r="T674" s="58">
        <v>0</v>
      </c>
      <c r="U674" s="58">
        <f>(IF(VLOOKUP(VLOOKUP(AN674,MAPPING!$B$16:$D$21,2,1),MAPPING!$C$16:$E$21,2,0)=7000,0,VLOOKUP(VLOOKUP(AN674,MAPPING!$B$16:$D$21,2,1),MAPPING!$C$16:$E$21,2,0)))</f>
        <v>0</v>
      </c>
      <c r="V674" s="58">
        <f>(K674*VLOOKUP(N674/K674,MAPPING!$B$23:$D$30,3,10))</f>
        <v>0</v>
      </c>
      <c r="W674" s="58">
        <f t="shared" si="202"/>
        <v>0</v>
      </c>
      <c r="X674" s="58">
        <f t="shared" si="203"/>
        <v>6510</v>
      </c>
      <c r="Y674" s="116">
        <f>ROUND(SUM(Q674:W674)/INVOICE!$I$5,2)</f>
        <v>4.67</v>
      </c>
      <c r="AA674" s="38" t="s">
        <v>5597</v>
      </c>
      <c r="AB674" s="38" t="s">
        <v>93</v>
      </c>
      <c r="AC674" s="38" t="s">
        <v>5598</v>
      </c>
      <c r="AD674" s="38" t="s">
        <v>5687</v>
      </c>
      <c r="AE674" s="38" t="s">
        <v>5688</v>
      </c>
      <c r="AF674" s="38" t="s">
        <v>5689</v>
      </c>
      <c r="AG674" s="38" t="s">
        <v>5690</v>
      </c>
      <c r="AH674" s="38" t="s">
        <v>2464</v>
      </c>
      <c r="AI674" s="38">
        <v>1</v>
      </c>
      <c r="AJ674" s="38">
        <v>0.25</v>
      </c>
      <c r="AK674" s="38">
        <v>0.7</v>
      </c>
      <c r="AL674" s="38">
        <v>0.7</v>
      </c>
      <c r="AM674" s="38" t="s">
        <v>66</v>
      </c>
      <c r="AN674" s="38">
        <v>30.88</v>
      </c>
      <c r="AO674" s="38" t="s">
        <v>62</v>
      </c>
      <c r="AP674" s="38" t="s">
        <v>62</v>
      </c>
      <c r="AQ674" s="38" t="s">
        <v>62</v>
      </c>
      <c r="AR674" s="38" t="s">
        <v>62</v>
      </c>
      <c r="AS674" s="38" t="s">
        <v>62</v>
      </c>
      <c r="AT674" s="38" t="s">
        <v>1973</v>
      </c>
      <c r="AU674" s="38" t="s">
        <v>2604</v>
      </c>
      <c r="AV674" s="38" t="s">
        <v>4671</v>
      </c>
      <c r="AW674" s="38" t="s">
        <v>61</v>
      </c>
      <c r="AX674" s="38" t="s">
        <v>63</v>
      </c>
      <c r="AY674" s="39" t="s">
        <v>5691</v>
      </c>
      <c r="AZ674" s="38" t="s">
        <v>5692</v>
      </c>
      <c r="BA674" s="39" t="s">
        <v>5692</v>
      </c>
      <c r="BB674" s="38" t="s">
        <v>196</v>
      </c>
      <c r="BC674" s="38" t="s">
        <v>353</v>
      </c>
      <c r="BD674" s="38" t="s">
        <v>94</v>
      </c>
      <c r="BE674" s="38" t="s">
        <v>1978</v>
      </c>
      <c r="BF674" s="38" t="s">
        <v>64</v>
      </c>
      <c r="BG674" s="38" t="s">
        <v>61</v>
      </c>
      <c r="BH674" s="38" t="s">
        <v>648</v>
      </c>
    </row>
    <row r="675" spans="2:60" x14ac:dyDescent="0.3">
      <c r="B675" s="55">
        <f t="shared" si="196"/>
        <v>671</v>
      </c>
      <c r="C675" s="55" t="str">
        <f t="shared" si="197"/>
        <v>NRT</v>
      </c>
      <c r="D675" s="55" t="str">
        <f t="shared" si="194"/>
        <v>2025-09-20</v>
      </c>
      <c r="E675" s="55" t="str">
        <f t="shared" si="204"/>
        <v>82020038163</v>
      </c>
      <c r="F675" s="55" t="str">
        <f t="shared" si="205"/>
        <v>PJP029496676</v>
      </c>
      <c r="G675" s="53" t="str">
        <f t="shared" si="206"/>
        <v>김민초</v>
      </c>
      <c r="H675" s="53" t="str">
        <f t="shared" si="207"/>
        <v>일반(목록배제,Normal-Manifest Exception)</v>
      </c>
      <c r="I675" s="62">
        <f t="shared" si="208"/>
        <v>30.88</v>
      </c>
      <c r="J675" s="53" t="str">
        <f t="shared" si="198"/>
        <v>BRCH USA_JAVIS</v>
      </c>
      <c r="K675" s="55">
        <f t="shared" si="209"/>
        <v>1</v>
      </c>
      <c r="L675" s="54">
        <f t="shared" si="210"/>
        <v>0.25</v>
      </c>
      <c r="M675" s="54">
        <f t="shared" si="211"/>
        <v>0.6</v>
      </c>
      <c r="N675" s="54">
        <f t="shared" si="212"/>
        <v>0.6</v>
      </c>
      <c r="O675" s="54">
        <f t="shared" si="199"/>
        <v>0.5</v>
      </c>
      <c r="P675" s="55" t="str">
        <f t="shared" si="200"/>
        <v>516284385223</v>
      </c>
      <c r="Q675" s="70">
        <f t="shared" si="201"/>
        <v>6510</v>
      </c>
      <c r="R675" s="58">
        <v>0</v>
      </c>
      <c r="S675" s="57">
        <f t="shared" si="195"/>
        <v>0</v>
      </c>
      <c r="T675" s="58">
        <v>0</v>
      </c>
      <c r="U675" s="58">
        <f>(IF(VLOOKUP(VLOOKUP(AN675,MAPPING!$B$16:$D$21,2,1),MAPPING!$C$16:$E$21,2,0)=7000,0,VLOOKUP(VLOOKUP(AN675,MAPPING!$B$16:$D$21,2,1),MAPPING!$C$16:$E$21,2,0)))</f>
        <v>0</v>
      </c>
      <c r="V675" s="58">
        <f>(K675*VLOOKUP(N675/K675,MAPPING!$B$23:$D$30,3,10))</f>
        <v>0</v>
      </c>
      <c r="W675" s="58">
        <f t="shared" si="202"/>
        <v>0</v>
      </c>
      <c r="X675" s="58">
        <f t="shared" si="203"/>
        <v>6510</v>
      </c>
      <c r="Y675" s="116">
        <f>ROUND(SUM(Q675:W675)/INVOICE!$I$5,2)</f>
        <v>4.67</v>
      </c>
      <c r="AA675" s="38" t="s">
        <v>5597</v>
      </c>
      <c r="AB675" s="38" t="s">
        <v>93</v>
      </c>
      <c r="AC675" s="38" t="s">
        <v>5598</v>
      </c>
      <c r="AD675" s="38" t="s">
        <v>5693</v>
      </c>
      <c r="AE675" s="38" t="s">
        <v>5688</v>
      </c>
      <c r="AF675" s="38" t="s">
        <v>5689</v>
      </c>
      <c r="AG675" s="38" t="s">
        <v>5690</v>
      </c>
      <c r="AH675" s="38" t="s">
        <v>2464</v>
      </c>
      <c r="AI675" s="38">
        <v>1</v>
      </c>
      <c r="AJ675" s="38">
        <v>0.25</v>
      </c>
      <c r="AK675" s="38">
        <v>0.6</v>
      </c>
      <c r="AL675" s="38">
        <v>0.6</v>
      </c>
      <c r="AM675" s="38" t="s">
        <v>66</v>
      </c>
      <c r="AN675" s="38">
        <v>30.88</v>
      </c>
      <c r="AO675" s="38" t="s">
        <v>62</v>
      </c>
      <c r="AP675" s="38" t="s">
        <v>62</v>
      </c>
      <c r="AQ675" s="38" t="s">
        <v>62</v>
      </c>
      <c r="AR675" s="38" t="s">
        <v>62</v>
      </c>
      <c r="AS675" s="38" t="s">
        <v>62</v>
      </c>
      <c r="AT675" s="38" t="s">
        <v>1973</v>
      </c>
      <c r="AU675" s="38" t="s">
        <v>2604</v>
      </c>
      <c r="AV675" s="38" t="s">
        <v>4671</v>
      </c>
      <c r="AW675" s="38" t="s">
        <v>61</v>
      </c>
      <c r="AX675" s="38" t="s">
        <v>63</v>
      </c>
      <c r="AY675" s="39" t="s">
        <v>5694</v>
      </c>
      <c r="AZ675" s="38" t="s">
        <v>5695</v>
      </c>
      <c r="BA675" s="39" t="s">
        <v>5695</v>
      </c>
      <c r="BB675" s="38" t="s">
        <v>196</v>
      </c>
      <c r="BC675" s="38" t="s">
        <v>353</v>
      </c>
      <c r="BD675" s="38" t="s">
        <v>94</v>
      </c>
      <c r="BE675" s="38" t="s">
        <v>1978</v>
      </c>
      <c r="BF675" s="38" t="s">
        <v>64</v>
      </c>
      <c r="BG675" s="38" t="s">
        <v>61</v>
      </c>
      <c r="BH675" s="38" t="s">
        <v>648</v>
      </c>
    </row>
    <row r="676" spans="2:60" x14ac:dyDescent="0.3">
      <c r="B676" s="55">
        <f t="shared" si="196"/>
        <v>672</v>
      </c>
      <c r="C676" s="55" t="str">
        <f t="shared" si="197"/>
        <v>NRT</v>
      </c>
      <c r="D676" s="55" t="str">
        <f t="shared" si="194"/>
        <v>2025-09-20</v>
      </c>
      <c r="E676" s="55" t="str">
        <f t="shared" si="204"/>
        <v>82020038163</v>
      </c>
      <c r="F676" s="55" t="str">
        <f t="shared" si="205"/>
        <v>PJP029496578</v>
      </c>
      <c r="G676" s="53" t="str">
        <f t="shared" si="206"/>
        <v>임경훈</v>
      </c>
      <c r="H676" s="53" t="str">
        <f t="shared" si="207"/>
        <v>목록(Manifest)</v>
      </c>
      <c r="I676" s="62">
        <f t="shared" si="208"/>
        <v>93.8</v>
      </c>
      <c r="J676" s="53" t="str">
        <f t="shared" si="198"/>
        <v>BRCH USA_JAVIS</v>
      </c>
      <c r="K676" s="55">
        <f t="shared" si="209"/>
        <v>1</v>
      </c>
      <c r="L676" s="54">
        <f t="shared" si="210"/>
        <v>0.45</v>
      </c>
      <c r="M676" s="54">
        <f t="shared" si="211"/>
        <v>1.2</v>
      </c>
      <c r="N676" s="54">
        <f t="shared" si="212"/>
        <v>1.2</v>
      </c>
      <c r="O676" s="54">
        <f t="shared" si="199"/>
        <v>0.5</v>
      </c>
      <c r="P676" s="55" t="str">
        <f t="shared" si="200"/>
        <v>516284384243</v>
      </c>
      <c r="Q676" s="70">
        <f t="shared" si="201"/>
        <v>6510</v>
      </c>
      <c r="R676" s="58">
        <v>0</v>
      </c>
      <c r="S676" s="57">
        <f t="shared" si="195"/>
        <v>0</v>
      </c>
      <c r="T676" s="58">
        <v>0</v>
      </c>
      <c r="U676" s="58">
        <f>(IF(VLOOKUP(VLOOKUP(AN676,MAPPING!$B$16:$D$21,2,1),MAPPING!$C$16:$E$21,2,0)=7000,0,VLOOKUP(VLOOKUP(AN676,MAPPING!$B$16:$D$21,2,1),MAPPING!$C$16:$E$21,2,0)))</f>
        <v>0</v>
      </c>
      <c r="V676" s="58">
        <f>(K676*VLOOKUP(N676/K676,MAPPING!$B$23:$D$30,3,10))</f>
        <v>0</v>
      </c>
      <c r="W676" s="58">
        <f t="shared" si="202"/>
        <v>0</v>
      </c>
      <c r="X676" s="58">
        <f t="shared" si="203"/>
        <v>6510</v>
      </c>
      <c r="Y676" s="116">
        <f>ROUND(SUM(Q676:W676)/INVOICE!$I$5,2)</f>
        <v>4.67</v>
      </c>
      <c r="AA676" s="38" t="s">
        <v>5597</v>
      </c>
      <c r="AB676" s="38" t="s">
        <v>93</v>
      </c>
      <c r="AC676" s="38" t="s">
        <v>5598</v>
      </c>
      <c r="AD676" s="38" t="s">
        <v>5696</v>
      </c>
      <c r="AE676" s="38" t="s">
        <v>4846</v>
      </c>
      <c r="AF676" s="38" t="s">
        <v>4847</v>
      </c>
      <c r="AG676" s="38" t="s">
        <v>4848</v>
      </c>
      <c r="AH676" s="38" t="s">
        <v>61</v>
      </c>
      <c r="AI676" s="38">
        <v>1</v>
      </c>
      <c r="AJ676" s="38">
        <v>0.45</v>
      </c>
      <c r="AK676" s="38">
        <v>1.2</v>
      </c>
      <c r="AL676" s="38">
        <v>1.2</v>
      </c>
      <c r="AM676" s="38" t="s">
        <v>204</v>
      </c>
      <c r="AN676" s="38">
        <v>93.8</v>
      </c>
      <c r="AO676" s="38" t="s">
        <v>62</v>
      </c>
      <c r="AP676" s="38" t="s">
        <v>62</v>
      </c>
      <c r="AQ676" s="38" t="s">
        <v>62</v>
      </c>
      <c r="AR676" s="38" t="s">
        <v>62</v>
      </c>
      <c r="AS676" s="38" t="s">
        <v>62</v>
      </c>
      <c r="AT676" s="38" t="s">
        <v>1973</v>
      </c>
      <c r="AU676" s="38" t="s">
        <v>2604</v>
      </c>
      <c r="AV676" s="38" t="s">
        <v>5697</v>
      </c>
      <c r="AW676" s="38" t="s">
        <v>61</v>
      </c>
      <c r="AX676" s="38" t="s">
        <v>63</v>
      </c>
      <c r="AY676" s="39" t="s">
        <v>5698</v>
      </c>
      <c r="AZ676" s="38" t="s">
        <v>5699</v>
      </c>
      <c r="BA676" s="39" t="s">
        <v>5699</v>
      </c>
      <c r="BB676" s="38" t="s">
        <v>196</v>
      </c>
      <c r="BC676" s="38" t="s">
        <v>353</v>
      </c>
      <c r="BD676" s="38" t="s">
        <v>94</v>
      </c>
      <c r="BE676" s="38" t="s">
        <v>1978</v>
      </c>
      <c r="BF676" s="38" t="s">
        <v>64</v>
      </c>
      <c r="BG676" s="38" t="s">
        <v>61</v>
      </c>
      <c r="BH676" s="38" t="s">
        <v>648</v>
      </c>
    </row>
    <row r="677" spans="2:60" x14ac:dyDescent="0.3">
      <c r="B677" s="55">
        <f t="shared" si="196"/>
        <v>673</v>
      </c>
      <c r="C677" s="55" t="str">
        <f t="shared" si="197"/>
        <v>NRT</v>
      </c>
      <c r="D677" s="55" t="str">
        <f t="shared" si="194"/>
        <v>2025-09-20</v>
      </c>
      <c r="E677" s="55" t="str">
        <f t="shared" si="204"/>
        <v>82020038163</v>
      </c>
      <c r="F677" s="55" t="str">
        <f t="shared" si="205"/>
        <v>PJP029496398</v>
      </c>
      <c r="G677" s="53" t="str">
        <f t="shared" si="206"/>
        <v>송근호</v>
      </c>
      <c r="H677" s="53" t="str">
        <f t="shared" si="207"/>
        <v>목록(Manifest)</v>
      </c>
      <c r="I677" s="62">
        <f t="shared" si="208"/>
        <v>37.159999999999997</v>
      </c>
      <c r="J677" s="53" t="str">
        <f t="shared" si="198"/>
        <v>BRCH USA_JAVIS</v>
      </c>
      <c r="K677" s="55">
        <f t="shared" si="209"/>
        <v>1</v>
      </c>
      <c r="L677" s="54">
        <f t="shared" si="210"/>
        <v>1.45</v>
      </c>
      <c r="M677" s="54">
        <f t="shared" si="211"/>
        <v>1.3</v>
      </c>
      <c r="N677" s="54">
        <f t="shared" si="212"/>
        <v>1.5</v>
      </c>
      <c r="O677" s="54">
        <f t="shared" si="199"/>
        <v>1.5</v>
      </c>
      <c r="P677" s="55" t="str">
        <f t="shared" si="200"/>
        <v>516284382445</v>
      </c>
      <c r="Q677" s="70">
        <f t="shared" si="201"/>
        <v>8530</v>
      </c>
      <c r="R677" s="58">
        <v>0</v>
      </c>
      <c r="S677" s="57">
        <f t="shared" si="195"/>
        <v>0</v>
      </c>
      <c r="T677" s="58">
        <v>0</v>
      </c>
      <c r="U677" s="58">
        <f>(IF(VLOOKUP(VLOOKUP(AN677,MAPPING!$B$16:$D$21,2,1),MAPPING!$C$16:$E$21,2,0)=7000,0,VLOOKUP(VLOOKUP(AN677,MAPPING!$B$16:$D$21,2,1),MAPPING!$C$16:$E$21,2,0)))</f>
        <v>0</v>
      </c>
      <c r="V677" s="58">
        <f>(K677*VLOOKUP(N677/K677,MAPPING!$B$23:$D$30,3,10))</f>
        <v>0</v>
      </c>
      <c r="W677" s="58">
        <f t="shared" si="202"/>
        <v>0</v>
      </c>
      <c r="X677" s="58">
        <f t="shared" si="203"/>
        <v>8530</v>
      </c>
      <c r="Y677" s="116">
        <f>ROUND(SUM(Q677:W677)/INVOICE!$I$5,2)</f>
        <v>6.12</v>
      </c>
      <c r="AA677" s="38" t="s">
        <v>5597</v>
      </c>
      <c r="AB677" s="38" t="s">
        <v>93</v>
      </c>
      <c r="AC677" s="38" t="s">
        <v>5598</v>
      </c>
      <c r="AD677" s="38" t="s">
        <v>5700</v>
      </c>
      <c r="AE677" s="38" t="s">
        <v>5701</v>
      </c>
      <c r="AF677" s="38" t="s">
        <v>5702</v>
      </c>
      <c r="AG677" s="38" t="s">
        <v>5703</v>
      </c>
      <c r="AH677" s="38" t="s">
        <v>61</v>
      </c>
      <c r="AI677" s="38">
        <v>1</v>
      </c>
      <c r="AJ677" s="38">
        <v>1.45</v>
      </c>
      <c r="AK677" s="38">
        <v>1.3</v>
      </c>
      <c r="AL677" s="38">
        <v>1.5</v>
      </c>
      <c r="AM677" s="38" t="s">
        <v>204</v>
      </c>
      <c r="AN677" s="38">
        <v>37.159999999999997</v>
      </c>
      <c r="AO677" s="38" t="s">
        <v>62</v>
      </c>
      <c r="AP677" s="38" t="s">
        <v>62</v>
      </c>
      <c r="AQ677" s="38" t="s">
        <v>62</v>
      </c>
      <c r="AR677" s="38" t="s">
        <v>62</v>
      </c>
      <c r="AS677" s="38" t="s">
        <v>62</v>
      </c>
      <c r="AT677" s="38" t="s">
        <v>1973</v>
      </c>
      <c r="AU677" s="38" t="s">
        <v>2604</v>
      </c>
      <c r="AV677" s="38" t="s">
        <v>5704</v>
      </c>
      <c r="AW677" s="38" t="s">
        <v>61</v>
      </c>
      <c r="AX677" s="38" t="s">
        <v>63</v>
      </c>
      <c r="AY677" s="39" t="s">
        <v>5705</v>
      </c>
      <c r="AZ677" s="38" t="s">
        <v>5706</v>
      </c>
      <c r="BA677" s="39" t="s">
        <v>5706</v>
      </c>
      <c r="BB677" s="38" t="s">
        <v>196</v>
      </c>
      <c r="BC677" s="38" t="s">
        <v>353</v>
      </c>
      <c r="BD677" s="38" t="s">
        <v>94</v>
      </c>
      <c r="BE677" s="38" t="s">
        <v>1978</v>
      </c>
      <c r="BF677" s="38" t="s">
        <v>64</v>
      </c>
      <c r="BG677" s="38" t="s">
        <v>61</v>
      </c>
      <c r="BH677" s="38" t="s">
        <v>648</v>
      </c>
    </row>
    <row r="678" spans="2:60" x14ac:dyDescent="0.3">
      <c r="B678" s="55">
        <f t="shared" si="196"/>
        <v>674</v>
      </c>
      <c r="C678" s="55" t="str">
        <f t="shared" si="197"/>
        <v>NRT</v>
      </c>
      <c r="D678" s="55" t="str">
        <f t="shared" si="194"/>
        <v>2025-09-20</v>
      </c>
      <c r="E678" s="55" t="str">
        <f t="shared" si="204"/>
        <v>82020038163</v>
      </c>
      <c r="F678" s="55" t="str">
        <f t="shared" si="205"/>
        <v>PJP029496448</v>
      </c>
      <c r="G678" s="53" t="str">
        <f t="shared" si="206"/>
        <v>김원일</v>
      </c>
      <c r="H678" s="53" t="str">
        <f t="shared" si="207"/>
        <v>목록(Manifest)</v>
      </c>
      <c r="I678" s="62">
        <f t="shared" si="208"/>
        <v>33.24</v>
      </c>
      <c r="J678" s="53" t="str">
        <f t="shared" si="198"/>
        <v>BRCH USA_JAVIS</v>
      </c>
      <c r="K678" s="55">
        <f t="shared" si="209"/>
        <v>1</v>
      </c>
      <c r="L678" s="54">
        <f t="shared" si="210"/>
        <v>0.45</v>
      </c>
      <c r="M678" s="54">
        <f t="shared" si="211"/>
        <v>1</v>
      </c>
      <c r="N678" s="54">
        <f t="shared" si="212"/>
        <v>1</v>
      </c>
      <c r="O678" s="54">
        <f t="shared" si="199"/>
        <v>0.5</v>
      </c>
      <c r="P678" s="55" t="str">
        <f t="shared" si="200"/>
        <v>516284382946</v>
      </c>
      <c r="Q678" s="70">
        <f t="shared" si="201"/>
        <v>6510</v>
      </c>
      <c r="R678" s="58">
        <v>0</v>
      </c>
      <c r="S678" s="57">
        <f t="shared" si="195"/>
        <v>0</v>
      </c>
      <c r="T678" s="58">
        <v>0</v>
      </c>
      <c r="U678" s="58">
        <f>(IF(VLOOKUP(VLOOKUP(AN678,MAPPING!$B$16:$D$21,2,1),MAPPING!$C$16:$E$21,2,0)=7000,0,VLOOKUP(VLOOKUP(AN678,MAPPING!$B$16:$D$21,2,1),MAPPING!$C$16:$E$21,2,0)))</f>
        <v>0</v>
      </c>
      <c r="V678" s="58">
        <f>(K678*VLOOKUP(N678/K678,MAPPING!$B$23:$D$30,3,10))</f>
        <v>0</v>
      </c>
      <c r="W678" s="58">
        <f t="shared" si="202"/>
        <v>0</v>
      </c>
      <c r="X678" s="58">
        <f t="shared" si="203"/>
        <v>6510</v>
      </c>
      <c r="Y678" s="116">
        <f>ROUND(SUM(Q678:W678)/INVOICE!$I$5,2)</f>
        <v>4.67</v>
      </c>
      <c r="AA678" s="38" t="s">
        <v>5597</v>
      </c>
      <c r="AB678" s="38" t="s">
        <v>93</v>
      </c>
      <c r="AC678" s="38" t="s">
        <v>5598</v>
      </c>
      <c r="AD678" s="38" t="s">
        <v>5707</v>
      </c>
      <c r="AE678" s="38" t="s">
        <v>5708</v>
      </c>
      <c r="AF678" s="38" t="s">
        <v>5709</v>
      </c>
      <c r="AG678" s="38" t="s">
        <v>5710</v>
      </c>
      <c r="AH678" s="38" t="s">
        <v>61</v>
      </c>
      <c r="AI678" s="38">
        <v>1</v>
      </c>
      <c r="AJ678" s="38">
        <v>0.45</v>
      </c>
      <c r="AK678" s="38">
        <v>1</v>
      </c>
      <c r="AL678" s="38">
        <v>1</v>
      </c>
      <c r="AM678" s="38" t="s">
        <v>204</v>
      </c>
      <c r="AN678" s="38">
        <v>33.24</v>
      </c>
      <c r="AO678" s="38" t="s">
        <v>62</v>
      </c>
      <c r="AP678" s="38" t="s">
        <v>62</v>
      </c>
      <c r="AQ678" s="38" t="s">
        <v>62</v>
      </c>
      <c r="AR678" s="38" t="s">
        <v>62</v>
      </c>
      <c r="AS678" s="38" t="s">
        <v>62</v>
      </c>
      <c r="AT678" s="38" t="s">
        <v>1973</v>
      </c>
      <c r="AU678" s="38" t="s">
        <v>2604</v>
      </c>
      <c r="AV678" s="38" t="s">
        <v>410</v>
      </c>
      <c r="AW678" s="38" t="s">
        <v>61</v>
      </c>
      <c r="AX678" s="38" t="s">
        <v>63</v>
      </c>
      <c r="AY678" s="39" t="s">
        <v>5711</v>
      </c>
      <c r="AZ678" s="38" t="s">
        <v>5712</v>
      </c>
      <c r="BA678" s="39" t="s">
        <v>5712</v>
      </c>
      <c r="BB678" s="38" t="s">
        <v>196</v>
      </c>
      <c r="BC678" s="38" t="s">
        <v>353</v>
      </c>
      <c r="BD678" s="38" t="s">
        <v>94</v>
      </c>
      <c r="BE678" s="38" t="s">
        <v>1978</v>
      </c>
      <c r="BF678" s="38" t="s">
        <v>64</v>
      </c>
      <c r="BG678" s="38" t="s">
        <v>61</v>
      </c>
      <c r="BH678" s="38" t="s">
        <v>648</v>
      </c>
    </row>
    <row r="679" spans="2:60" x14ac:dyDescent="0.3">
      <c r="B679" s="55">
        <f t="shared" si="196"/>
        <v>675</v>
      </c>
      <c r="C679" s="55" t="str">
        <f t="shared" si="197"/>
        <v>NRT</v>
      </c>
      <c r="D679" s="55" t="str">
        <f t="shared" si="194"/>
        <v>2025-09-20</v>
      </c>
      <c r="E679" s="55" t="str">
        <f t="shared" si="204"/>
        <v>82020038163</v>
      </c>
      <c r="F679" s="55" t="str">
        <f t="shared" si="205"/>
        <v>PJP029496482</v>
      </c>
      <c r="G679" s="53" t="str">
        <f t="shared" si="206"/>
        <v>이장연</v>
      </c>
      <c r="H679" s="53" t="str">
        <f t="shared" si="207"/>
        <v>목록(Manifest)</v>
      </c>
      <c r="I679" s="62">
        <f t="shared" si="208"/>
        <v>84.76</v>
      </c>
      <c r="J679" s="53" t="str">
        <f t="shared" si="198"/>
        <v>BRCH USA_JAVIS</v>
      </c>
      <c r="K679" s="55">
        <f t="shared" si="209"/>
        <v>1</v>
      </c>
      <c r="L679" s="54">
        <f t="shared" si="210"/>
        <v>1</v>
      </c>
      <c r="M679" s="54">
        <f t="shared" si="211"/>
        <v>2.7</v>
      </c>
      <c r="N679" s="54">
        <f t="shared" si="212"/>
        <v>2.7</v>
      </c>
      <c r="O679" s="54">
        <f t="shared" si="199"/>
        <v>1</v>
      </c>
      <c r="P679" s="55" t="str">
        <f t="shared" si="200"/>
        <v>516284383285</v>
      </c>
      <c r="Q679" s="70">
        <f t="shared" si="201"/>
        <v>7520</v>
      </c>
      <c r="R679" s="58">
        <v>0</v>
      </c>
      <c r="S679" s="57">
        <f t="shared" si="195"/>
        <v>0</v>
      </c>
      <c r="T679" s="58">
        <v>0</v>
      </c>
      <c r="U679" s="58">
        <f>(IF(VLOOKUP(VLOOKUP(AN679,MAPPING!$B$16:$D$21,2,1),MAPPING!$C$16:$E$21,2,0)=7000,0,VLOOKUP(VLOOKUP(AN679,MAPPING!$B$16:$D$21,2,1),MAPPING!$C$16:$E$21,2,0)))</f>
        <v>0</v>
      </c>
      <c r="V679" s="58">
        <f>(K679*VLOOKUP(N679/K679,MAPPING!$B$23:$D$30,3,10))</f>
        <v>500</v>
      </c>
      <c r="W679" s="58">
        <f t="shared" si="202"/>
        <v>0</v>
      </c>
      <c r="X679" s="58">
        <f t="shared" si="203"/>
        <v>8020</v>
      </c>
      <c r="Y679" s="116">
        <f>ROUND(SUM(Q679:W679)/INVOICE!$I$5,2)</f>
        <v>5.75</v>
      </c>
      <c r="AA679" s="38" t="s">
        <v>5597</v>
      </c>
      <c r="AB679" s="38" t="s">
        <v>93</v>
      </c>
      <c r="AC679" s="38" t="s">
        <v>5598</v>
      </c>
      <c r="AD679" s="38" t="s">
        <v>5713</v>
      </c>
      <c r="AE679" s="38" t="s">
        <v>3022</v>
      </c>
      <c r="AF679" s="38" t="s">
        <v>3023</v>
      </c>
      <c r="AG679" s="38" t="s">
        <v>3024</v>
      </c>
      <c r="AH679" s="38" t="s">
        <v>61</v>
      </c>
      <c r="AI679" s="38">
        <v>1</v>
      </c>
      <c r="AJ679" s="38">
        <v>1</v>
      </c>
      <c r="AK679" s="38">
        <v>2.7</v>
      </c>
      <c r="AL679" s="38">
        <v>2.7</v>
      </c>
      <c r="AM679" s="38" t="s">
        <v>204</v>
      </c>
      <c r="AN679" s="38">
        <v>84.76</v>
      </c>
      <c r="AO679" s="38" t="s">
        <v>62</v>
      </c>
      <c r="AP679" s="38" t="s">
        <v>62</v>
      </c>
      <c r="AQ679" s="38" t="s">
        <v>62</v>
      </c>
      <c r="AR679" s="38" t="s">
        <v>62</v>
      </c>
      <c r="AS679" s="38" t="s">
        <v>62</v>
      </c>
      <c r="AT679" s="38" t="s">
        <v>1973</v>
      </c>
      <c r="AU679" s="38" t="s">
        <v>2604</v>
      </c>
      <c r="AV679" s="38" t="s">
        <v>2052</v>
      </c>
      <c r="AW679" s="38" t="s">
        <v>61</v>
      </c>
      <c r="AX679" s="38" t="s">
        <v>63</v>
      </c>
      <c r="AY679" s="39" t="s">
        <v>5714</v>
      </c>
      <c r="AZ679" s="38" t="s">
        <v>5715</v>
      </c>
      <c r="BA679" s="39" t="s">
        <v>5715</v>
      </c>
      <c r="BB679" s="38" t="s">
        <v>196</v>
      </c>
      <c r="BC679" s="38" t="s">
        <v>353</v>
      </c>
      <c r="BD679" s="38" t="s">
        <v>94</v>
      </c>
      <c r="BE679" s="38" t="s">
        <v>1978</v>
      </c>
      <c r="BF679" s="38" t="s">
        <v>64</v>
      </c>
      <c r="BG679" s="38" t="s">
        <v>61</v>
      </c>
      <c r="BH679" s="38" t="s">
        <v>648</v>
      </c>
    </row>
    <row r="680" spans="2:60" x14ac:dyDescent="0.3">
      <c r="B680" s="55">
        <f t="shared" si="196"/>
        <v>676</v>
      </c>
      <c r="C680" s="55" t="str">
        <f t="shared" si="197"/>
        <v>NRT</v>
      </c>
      <c r="D680" s="55" t="str">
        <f t="shared" si="194"/>
        <v>2025-09-20</v>
      </c>
      <c r="E680" s="55" t="str">
        <f t="shared" si="204"/>
        <v>82020038163</v>
      </c>
      <c r="F680" s="55" t="str">
        <f t="shared" si="205"/>
        <v>PJP029496426</v>
      </c>
      <c r="G680" s="53" t="str">
        <f t="shared" si="206"/>
        <v>강재형</v>
      </c>
      <c r="H680" s="53" t="str">
        <f t="shared" si="207"/>
        <v>목록(Manifest)</v>
      </c>
      <c r="I680" s="62">
        <f t="shared" si="208"/>
        <v>92.56</v>
      </c>
      <c r="J680" s="53" t="str">
        <f t="shared" si="198"/>
        <v>BRCH USA_JAVIS</v>
      </c>
      <c r="K680" s="55">
        <f t="shared" si="209"/>
        <v>1</v>
      </c>
      <c r="L680" s="54">
        <f t="shared" si="210"/>
        <v>0.5</v>
      </c>
      <c r="M680" s="54">
        <f t="shared" si="211"/>
        <v>1.2</v>
      </c>
      <c r="N680" s="54">
        <f t="shared" si="212"/>
        <v>1.2</v>
      </c>
      <c r="O680" s="54">
        <f t="shared" si="199"/>
        <v>0.5</v>
      </c>
      <c r="P680" s="55" t="str">
        <f t="shared" si="200"/>
        <v>516284382725</v>
      </c>
      <c r="Q680" s="70">
        <f t="shared" si="201"/>
        <v>6510</v>
      </c>
      <c r="R680" s="58">
        <v>0</v>
      </c>
      <c r="S680" s="57">
        <f t="shared" si="195"/>
        <v>0</v>
      </c>
      <c r="T680" s="58">
        <v>0</v>
      </c>
      <c r="U680" s="58">
        <f>(IF(VLOOKUP(VLOOKUP(AN680,MAPPING!$B$16:$D$21,2,1),MAPPING!$C$16:$E$21,2,0)=7000,0,VLOOKUP(VLOOKUP(AN680,MAPPING!$B$16:$D$21,2,1),MAPPING!$C$16:$E$21,2,0)))</f>
        <v>0</v>
      </c>
      <c r="V680" s="58">
        <f>(K680*VLOOKUP(N680/K680,MAPPING!$B$23:$D$30,3,10))</f>
        <v>0</v>
      </c>
      <c r="W680" s="58">
        <f t="shared" si="202"/>
        <v>0</v>
      </c>
      <c r="X680" s="58">
        <f t="shared" si="203"/>
        <v>6510</v>
      </c>
      <c r="Y680" s="116">
        <f>ROUND(SUM(Q680:W680)/INVOICE!$I$5,2)</f>
        <v>4.67</v>
      </c>
      <c r="AA680" s="38" t="s">
        <v>5597</v>
      </c>
      <c r="AB680" s="38" t="s">
        <v>93</v>
      </c>
      <c r="AC680" s="38" t="s">
        <v>5598</v>
      </c>
      <c r="AD680" s="38" t="s">
        <v>5716</v>
      </c>
      <c r="AE680" s="38" t="s">
        <v>5016</v>
      </c>
      <c r="AF680" s="38" t="s">
        <v>5017</v>
      </c>
      <c r="AG680" s="38" t="s">
        <v>5018</v>
      </c>
      <c r="AH680" s="38" t="s">
        <v>61</v>
      </c>
      <c r="AI680" s="38">
        <v>1</v>
      </c>
      <c r="AJ680" s="38">
        <v>0.5</v>
      </c>
      <c r="AK680" s="38">
        <v>1.2</v>
      </c>
      <c r="AL680" s="38">
        <v>1.2</v>
      </c>
      <c r="AM680" s="38" t="s">
        <v>204</v>
      </c>
      <c r="AN680" s="38">
        <v>92.56</v>
      </c>
      <c r="AO680" s="38" t="s">
        <v>62</v>
      </c>
      <c r="AP680" s="38" t="s">
        <v>62</v>
      </c>
      <c r="AQ680" s="38" t="s">
        <v>62</v>
      </c>
      <c r="AR680" s="38" t="s">
        <v>62</v>
      </c>
      <c r="AS680" s="38" t="s">
        <v>62</v>
      </c>
      <c r="AT680" s="38" t="s">
        <v>1973</v>
      </c>
      <c r="AU680" s="38" t="s">
        <v>2604</v>
      </c>
      <c r="AV680" s="38" t="s">
        <v>2002</v>
      </c>
      <c r="AW680" s="38" t="s">
        <v>61</v>
      </c>
      <c r="AX680" s="38" t="s">
        <v>63</v>
      </c>
      <c r="AY680" s="39" t="s">
        <v>5717</v>
      </c>
      <c r="AZ680" s="38" t="s">
        <v>5718</v>
      </c>
      <c r="BA680" s="39" t="s">
        <v>5718</v>
      </c>
      <c r="BB680" s="38" t="s">
        <v>196</v>
      </c>
      <c r="BC680" s="38" t="s">
        <v>353</v>
      </c>
      <c r="BD680" s="38" t="s">
        <v>94</v>
      </c>
      <c r="BE680" s="38" t="s">
        <v>1978</v>
      </c>
      <c r="BF680" s="38" t="s">
        <v>64</v>
      </c>
      <c r="BG680" s="38" t="s">
        <v>61</v>
      </c>
      <c r="BH680" s="38" t="s">
        <v>648</v>
      </c>
    </row>
    <row r="681" spans="2:60" x14ac:dyDescent="0.3">
      <c r="B681" s="55">
        <f t="shared" si="196"/>
        <v>677</v>
      </c>
      <c r="C681" s="55" t="str">
        <f t="shared" si="197"/>
        <v>NRT</v>
      </c>
      <c r="D681" s="55" t="str">
        <f t="shared" si="194"/>
        <v>2025-09-20</v>
      </c>
      <c r="E681" s="55" t="str">
        <f t="shared" si="204"/>
        <v>82020038163</v>
      </c>
      <c r="F681" s="55" t="str">
        <f t="shared" si="205"/>
        <v>PJP029496395</v>
      </c>
      <c r="G681" s="53" t="str">
        <f t="shared" si="206"/>
        <v>전국영</v>
      </c>
      <c r="H681" s="53" t="str">
        <f t="shared" si="207"/>
        <v>목록(Manifest)</v>
      </c>
      <c r="I681" s="62">
        <f t="shared" si="208"/>
        <v>124.56</v>
      </c>
      <c r="J681" s="53" t="str">
        <f t="shared" si="198"/>
        <v>BRCH USA_JAVIS</v>
      </c>
      <c r="K681" s="55">
        <f t="shared" si="209"/>
        <v>1</v>
      </c>
      <c r="L681" s="54">
        <f t="shared" si="210"/>
        <v>0.5</v>
      </c>
      <c r="M681" s="54">
        <f t="shared" si="211"/>
        <v>1.2</v>
      </c>
      <c r="N681" s="54">
        <f t="shared" si="212"/>
        <v>1.2</v>
      </c>
      <c r="O681" s="54">
        <f t="shared" si="199"/>
        <v>0.5</v>
      </c>
      <c r="P681" s="55" t="str">
        <f t="shared" si="200"/>
        <v>516284382412</v>
      </c>
      <c r="Q681" s="70">
        <f t="shared" si="201"/>
        <v>6510</v>
      </c>
      <c r="R681" s="58">
        <v>0</v>
      </c>
      <c r="S681" s="57">
        <f t="shared" si="195"/>
        <v>0</v>
      </c>
      <c r="T681" s="58">
        <v>0</v>
      </c>
      <c r="U681" s="58">
        <f>(IF(VLOOKUP(VLOOKUP(AN681,MAPPING!$B$16:$D$21,2,1),MAPPING!$C$16:$E$21,2,0)=7000,0,VLOOKUP(VLOOKUP(AN681,MAPPING!$B$16:$D$21,2,1),MAPPING!$C$16:$E$21,2,0)))</f>
        <v>0</v>
      </c>
      <c r="V681" s="58">
        <f>(K681*VLOOKUP(N681/K681,MAPPING!$B$23:$D$30,3,10))</f>
        <v>0</v>
      </c>
      <c r="W681" s="58">
        <f t="shared" si="202"/>
        <v>0</v>
      </c>
      <c r="X681" s="58">
        <f t="shared" si="203"/>
        <v>6510</v>
      </c>
      <c r="Y681" s="116">
        <f>ROUND(SUM(Q681:W681)/INVOICE!$I$5,2)</f>
        <v>4.67</v>
      </c>
      <c r="AA681" s="38" t="s">
        <v>5597</v>
      </c>
      <c r="AB681" s="38" t="s">
        <v>93</v>
      </c>
      <c r="AC681" s="38" t="s">
        <v>5598</v>
      </c>
      <c r="AD681" s="38" t="s">
        <v>5719</v>
      </c>
      <c r="AE681" s="38" t="s">
        <v>5720</v>
      </c>
      <c r="AF681" s="38" t="s">
        <v>5721</v>
      </c>
      <c r="AG681" s="38" t="s">
        <v>3012</v>
      </c>
      <c r="AH681" s="38" t="s">
        <v>61</v>
      </c>
      <c r="AI681" s="38">
        <v>1</v>
      </c>
      <c r="AJ681" s="38">
        <v>0.5</v>
      </c>
      <c r="AK681" s="38">
        <v>1.2</v>
      </c>
      <c r="AL681" s="38">
        <v>1.2</v>
      </c>
      <c r="AM681" s="38" t="s">
        <v>204</v>
      </c>
      <c r="AN681" s="38">
        <v>124.56</v>
      </c>
      <c r="AO681" s="38" t="s">
        <v>62</v>
      </c>
      <c r="AP681" s="38" t="s">
        <v>62</v>
      </c>
      <c r="AQ681" s="38" t="s">
        <v>62</v>
      </c>
      <c r="AR681" s="38" t="s">
        <v>62</v>
      </c>
      <c r="AS681" s="38" t="s">
        <v>62</v>
      </c>
      <c r="AT681" s="38" t="s">
        <v>1973</v>
      </c>
      <c r="AU681" s="38" t="s">
        <v>2604</v>
      </c>
      <c r="AV681" s="38" t="s">
        <v>2002</v>
      </c>
      <c r="AW681" s="38" t="s">
        <v>61</v>
      </c>
      <c r="AX681" s="38" t="s">
        <v>63</v>
      </c>
      <c r="AY681" s="39" t="s">
        <v>5722</v>
      </c>
      <c r="AZ681" s="38" t="s">
        <v>5723</v>
      </c>
      <c r="BA681" s="39" t="s">
        <v>5723</v>
      </c>
      <c r="BB681" s="38" t="s">
        <v>196</v>
      </c>
      <c r="BC681" s="38" t="s">
        <v>353</v>
      </c>
      <c r="BD681" s="38" t="s">
        <v>94</v>
      </c>
      <c r="BE681" s="38" t="s">
        <v>1978</v>
      </c>
      <c r="BF681" s="38" t="s">
        <v>64</v>
      </c>
      <c r="BG681" s="38" t="s">
        <v>61</v>
      </c>
      <c r="BH681" s="38" t="s">
        <v>648</v>
      </c>
    </row>
    <row r="682" spans="2:60" x14ac:dyDescent="0.3">
      <c r="B682" s="55">
        <f t="shared" si="196"/>
        <v>678</v>
      </c>
      <c r="C682" s="55" t="str">
        <f t="shared" si="197"/>
        <v>NRT</v>
      </c>
      <c r="D682" s="55" t="str">
        <f t="shared" si="194"/>
        <v>2025-09-20</v>
      </c>
      <c r="E682" s="55" t="str">
        <f t="shared" si="204"/>
        <v>82020038163</v>
      </c>
      <c r="F682" s="55" t="str">
        <f t="shared" si="205"/>
        <v>PJP029496609</v>
      </c>
      <c r="G682" s="53" t="str">
        <f t="shared" si="206"/>
        <v>서정형</v>
      </c>
      <c r="H682" s="53" t="str">
        <f t="shared" si="207"/>
        <v>간이(Simple)</v>
      </c>
      <c r="I682" s="62">
        <f t="shared" si="208"/>
        <v>1259.5999999999999</v>
      </c>
      <c r="J682" s="53" t="str">
        <f t="shared" si="198"/>
        <v>BRCH USA_JAVIS</v>
      </c>
      <c r="K682" s="55">
        <f t="shared" si="209"/>
        <v>1</v>
      </c>
      <c r="L682" s="54">
        <f t="shared" si="210"/>
        <v>2</v>
      </c>
      <c r="M682" s="54">
        <f t="shared" si="211"/>
        <v>1.3</v>
      </c>
      <c r="N682" s="54">
        <f t="shared" si="212"/>
        <v>2</v>
      </c>
      <c r="O682" s="54">
        <f t="shared" si="199"/>
        <v>2</v>
      </c>
      <c r="P682" s="55" t="str">
        <f t="shared" si="200"/>
        <v>516284384556</v>
      </c>
      <c r="Q682" s="70">
        <f t="shared" si="201"/>
        <v>9540</v>
      </c>
      <c r="R682" s="58">
        <v>0</v>
      </c>
      <c r="S682" s="57">
        <f t="shared" si="195"/>
        <v>0</v>
      </c>
      <c r="T682" s="58">
        <v>0</v>
      </c>
      <c r="U682" s="58">
        <f>(IF(VLOOKUP(VLOOKUP(AN682,MAPPING!$B$16:$D$21,2,1),MAPPING!$C$16:$E$21,2,0)=7000,0,VLOOKUP(VLOOKUP(AN682,MAPPING!$B$16:$D$21,2,1),MAPPING!$C$16:$E$21,2,0)))</f>
        <v>0</v>
      </c>
      <c r="V682" s="58">
        <f>(K682*VLOOKUP(N682/K682,MAPPING!$B$23:$D$30,3,10))</f>
        <v>0</v>
      </c>
      <c r="W682" s="58">
        <f t="shared" si="202"/>
        <v>0</v>
      </c>
      <c r="X682" s="58">
        <f t="shared" si="203"/>
        <v>9540</v>
      </c>
      <c r="Y682" s="116">
        <f>ROUND(SUM(Q682:W682)/INVOICE!$I$5,2)</f>
        <v>6.84</v>
      </c>
      <c r="AA682" s="38" t="s">
        <v>5597</v>
      </c>
      <c r="AB682" s="38" t="s">
        <v>93</v>
      </c>
      <c r="AC682" s="38" t="s">
        <v>5598</v>
      </c>
      <c r="AD682" s="38" t="s">
        <v>5724</v>
      </c>
      <c r="AE682" s="38" t="s">
        <v>5725</v>
      </c>
      <c r="AF682" s="38" t="s">
        <v>5726</v>
      </c>
      <c r="AG682" s="38" t="s">
        <v>5727</v>
      </c>
      <c r="AH682" s="38" t="s">
        <v>61</v>
      </c>
      <c r="AI682" s="38">
        <v>1</v>
      </c>
      <c r="AJ682" s="38">
        <v>2</v>
      </c>
      <c r="AK682" s="38">
        <v>1.3</v>
      </c>
      <c r="AL682" s="38">
        <v>2</v>
      </c>
      <c r="AM682" s="38" t="s">
        <v>65</v>
      </c>
      <c r="AN682" s="38">
        <v>1259.5999999999999</v>
      </c>
      <c r="AO682" s="38" t="s">
        <v>62</v>
      </c>
      <c r="AP682" s="38" t="s">
        <v>62</v>
      </c>
      <c r="AQ682" s="38" t="s">
        <v>62</v>
      </c>
      <c r="AR682" s="38" t="s">
        <v>62</v>
      </c>
      <c r="AS682" s="38" t="s">
        <v>62</v>
      </c>
      <c r="AT682" s="38" t="s">
        <v>1973</v>
      </c>
      <c r="AU682" s="38" t="s">
        <v>2604</v>
      </c>
      <c r="AV682" s="38" t="s">
        <v>2002</v>
      </c>
      <c r="AW682" s="38" t="s">
        <v>61</v>
      </c>
      <c r="AX682" s="38" t="s">
        <v>63</v>
      </c>
      <c r="AY682" s="39" t="s">
        <v>5728</v>
      </c>
      <c r="AZ682" s="38" t="s">
        <v>5729</v>
      </c>
      <c r="BA682" s="39" t="s">
        <v>5729</v>
      </c>
      <c r="BB682" s="38" t="s">
        <v>196</v>
      </c>
      <c r="BC682" s="38" t="s">
        <v>353</v>
      </c>
      <c r="BD682" s="38" t="s">
        <v>94</v>
      </c>
      <c r="BE682" s="38" t="s">
        <v>1978</v>
      </c>
      <c r="BF682" s="38" t="s">
        <v>64</v>
      </c>
      <c r="BG682" s="38" t="s">
        <v>61</v>
      </c>
      <c r="BH682" s="38" t="s">
        <v>648</v>
      </c>
    </row>
    <row r="683" spans="2:60" x14ac:dyDescent="0.3">
      <c r="B683" s="55">
        <f t="shared" si="196"/>
        <v>679</v>
      </c>
      <c r="C683" s="55" t="str">
        <f t="shared" si="197"/>
        <v>NRT</v>
      </c>
      <c r="D683" s="55" t="str">
        <f t="shared" si="194"/>
        <v>2025-09-20</v>
      </c>
      <c r="E683" s="55" t="str">
        <f t="shared" si="204"/>
        <v>82020038163</v>
      </c>
      <c r="F683" s="55" t="str">
        <f t="shared" si="205"/>
        <v>PJP029496269</v>
      </c>
      <c r="G683" s="53" t="str">
        <f t="shared" si="206"/>
        <v>최정윤</v>
      </c>
      <c r="H683" s="53" t="str">
        <f t="shared" si="207"/>
        <v>목록(Manifest)</v>
      </c>
      <c r="I683" s="62">
        <f t="shared" si="208"/>
        <v>106.79</v>
      </c>
      <c r="J683" s="53" t="str">
        <f t="shared" si="198"/>
        <v>BRCH USA_JAVIS</v>
      </c>
      <c r="K683" s="55">
        <f t="shared" si="209"/>
        <v>1</v>
      </c>
      <c r="L683" s="54">
        <f t="shared" si="210"/>
        <v>1.3</v>
      </c>
      <c r="M683" s="54">
        <f t="shared" si="211"/>
        <v>2.7</v>
      </c>
      <c r="N683" s="54">
        <f t="shared" si="212"/>
        <v>2.7</v>
      </c>
      <c r="O683" s="54">
        <f t="shared" si="199"/>
        <v>1.5</v>
      </c>
      <c r="P683" s="55" t="str">
        <f t="shared" si="200"/>
        <v>516284381152</v>
      </c>
      <c r="Q683" s="70">
        <f t="shared" si="201"/>
        <v>8530</v>
      </c>
      <c r="R683" s="58">
        <v>0</v>
      </c>
      <c r="S683" s="57">
        <f t="shared" si="195"/>
        <v>0</v>
      </c>
      <c r="T683" s="58">
        <v>0</v>
      </c>
      <c r="U683" s="58">
        <f>(IF(VLOOKUP(VLOOKUP(AN683,MAPPING!$B$16:$D$21,2,1),MAPPING!$C$16:$E$21,2,0)=7000,0,VLOOKUP(VLOOKUP(AN683,MAPPING!$B$16:$D$21,2,1),MAPPING!$C$16:$E$21,2,0)))</f>
        <v>0</v>
      </c>
      <c r="V683" s="58">
        <f>(K683*VLOOKUP(N683/K683,MAPPING!$B$23:$D$30,3,10))</f>
        <v>500</v>
      </c>
      <c r="W683" s="58">
        <f t="shared" si="202"/>
        <v>0</v>
      </c>
      <c r="X683" s="58">
        <f t="shared" si="203"/>
        <v>9030</v>
      </c>
      <c r="Y683" s="116">
        <f>ROUND(SUM(Q683:W683)/INVOICE!$I$5,2)</f>
        <v>6.48</v>
      </c>
      <c r="AA683" s="38" t="s">
        <v>5597</v>
      </c>
      <c r="AB683" s="38" t="s">
        <v>93</v>
      </c>
      <c r="AC683" s="38" t="s">
        <v>5598</v>
      </c>
      <c r="AD683" s="38" t="s">
        <v>5730</v>
      </c>
      <c r="AE683" s="38" t="s">
        <v>5731</v>
      </c>
      <c r="AF683" s="38" t="s">
        <v>5732</v>
      </c>
      <c r="AG683" s="38" t="s">
        <v>5733</v>
      </c>
      <c r="AH683" s="38" t="s">
        <v>61</v>
      </c>
      <c r="AI683" s="38">
        <v>1</v>
      </c>
      <c r="AJ683" s="38">
        <v>1.3</v>
      </c>
      <c r="AK683" s="38">
        <v>2.7</v>
      </c>
      <c r="AL683" s="38">
        <v>2.7</v>
      </c>
      <c r="AM683" s="38" t="s">
        <v>204</v>
      </c>
      <c r="AN683" s="38">
        <v>106.79</v>
      </c>
      <c r="AO683" s="38" t="s">
        <v>62</v>
      </c>
      <c r="AP683" s="38" t="s">
        <v>62</v>
      </c>
      <c r="AQ683" s="38" t="s">
        <v>62</v>
      </c>
      <c r="AR683" s="38" t="s">
        <v>62</v>
      </c>
      <c r="AS683" s="38" t="s">
        <v>62</v>
      </c>
      <c r="AT683" s="38" t="s">
        <v>1973</v>
      </c>
      <c r="AU683" s="38" t="s">
        <v>2604</v>
      </c>
      <c r="AV683" s="38" t="s">
        <v>2002</v>
      </c>
      <c r="AW683" s="38" t="s">
        <v>61</v>
      </c>
      <c r="AX683" s="38" t="s">
        <v>63</v>
      </c>
      <c r="AY683" s="39" t="s">
        <v>5734</v>
      </c>
      <c r="AZ683" s="38" t="s">
        <v>5735</v>
      </c>
      <c r="BA683" s="39" t="s">
        <v>5735</v>
      </c>
      <c r="BB683" s="38" t="s">
        <v>196</v>
      </c>
      <c r="BC683" s="38" t="s">
        <v>353</v>
      </c>
      <c r="BD683" s="38" t="s">
        <v>94</v>
      </c>
      <c r="BE683" s="38" t="s">
        <v>1978</v>
      </c>
      <c r="BF683" s="38" t="s">
        <v>64</v>
      </c>
      <c r="BG683" s="38" t="s">
        <v>61</v>
      </c>
      <c r="BH683" s="38" t="s">
        <v>648</v>
      </c>
    </row>
    <row r="684" spans="2:60" x14ac:dyDescent="0.3">
      <c r="B684" s="55">
        <f t="shared" si="196"/>
        <v>680</v>
      </c>
      <c r="C684" s="55" t="str">
        <f t="shared" si="197"/>
        <v>NRT</v>
      </c>
      <c r="D684" s="55" t="str">
        <f t="shared" si="194"/>
        <v>2025-09-20</v>
      </c>
      <c r="E684" s="55" t="str">
        <f t="shared" si="204"/>
        <v>82020038163</v>
      </c>
      <c r="F684" s="55" t="str">
        <f t="shared" si="205"/>
        <v>PJP029496459</v>
      </c>
      <c r="G684" s="53" t="str">
        <f t="shared" si="206"/>
        <v>강혜훈</v>
      </c>
      <c r="H684" s="53" t="str">
        <f t="shared" si="207"/>
        <v>간이(Simple)</v>
      </c>
      <c r="I684" s="62">
        <f t="shared" si="208"/>
        <v>241.2</v>
      </c>
      <c r="J684" s="53" t="str">
        <f t="shared" si="198"/>
        <v>BRCH USA_JAVIS</v>
      </c>
      <c r="K684" s="55">
        <f t="shared" si="209"/>
        <v>1</v>
      </c>
      <c r="L684" s="54">
        <f t="shared" si="210"/>
        <v>4.05</v>
      </c>
      <c r="M684" s="54">
        <f t="shared" si="211"/>
        <v>3</v>
      </c>
      <c r="N684" s="54">
        <f t="shared" si="212"/>
        <v>4.0999999999999996</v>
      </c>
      <c r="O684" s="54">
        <f t="shared" si="199"/>
        <v>4.5</v>
      </c>
      <c r="P684" s="55" t="str">
        <f t="shared" si="200"/>
        <v>516284383053</v>
      </c>
      <c r="Q684" s="70">
        <f t="shared" si="201"/>
        <v>14590</v>
      </c>
      <c r="R684" s="58">
        <v>0</v>
      </c>
      <c r="S684" s="57">
        <f t="shared" si="195"/>
        <v>0</v>
      </c>
      <c r="T684" s="58">
        <v>0</v>
      </c>
      <c r="U684" s="58">
        <f>(IF(VLOOKUP(VLOOKUP(AN684,MAPPING!$B$16:$D$21,2,1),MAPPING!$C$16:$E$21,2,0)=7000,0,VLOOKUP(VLOOKUP(AN684,MAPPING!$B$16:$D$21,2,1),MAPPING!$C$16:$E$21,2,0)))</f>
        <v>0</v>
      </c>
      <c r="V684" s="58">
        <f>(K684*VLOOKUP(N684/K684,MAPPING!$B$23:$D$30,3,10))</f>
        <v>500</v>
      </c>
      <c r="W684" s="58">
        <f t="shared" si="202"/>
        <v>0</v>
      </c>
      <c r="X684" s="58">
        <f t="shared" si="203"/>
        <v>15090</v>
      </c>
      <c r="Y684" s="116">
        <f>ROUND(SUM(Q684:W684)/INVOICE!$I$5,2)</f>
        <v>10.82</v>
      </c>
      <c r="AA684" s="38" t="s">
        <v>5597</v>
      </c>
      <c r="AB684" s="38" t="s">
        <v>93</v>
      </c>
      <c r="AC684" s="38" t="s">
        <v>5598</v>
      </c>
      <c r="AD684" s="38" t="s">
        <v>5736</v>
      </c>
      <c r="AE684" s="38" t="s">
        <v>1970</v>
      </c>
      <c r="AF684" s="38" t="s">
        <v>1971</v>
      </c>
      <c r="AG684" s="38" t="s">
        <v>1972</v>
      </c>
      <c r="AH684" s="38" t="s">
        <v>61</v>
      </c>
      <c r="AI684" s="38">
        <v>1</v>
      </c>
      <c r="AJ684" s="38">
        <v>4.05</v>
      </c>
      <c r="AK684" s="38">
        <v>3</v>
      </c>
      <c r="AL684" s="38">
        <v>4.0999999999999996</v>
      </c>
      <c r="AM684" s="38" t="s">
        <v>65</v>
      </c>
      <c r="AN684" s="38">
        <v>241.2</v>
      </c>
      <c r="AO684" s="38" t="s">
        <v>62</v>
      </c>
      <c r="AP684" s="38" t="s">
        <v>62</v>
      </c>
      <c r="AQ684" s="38" t="s">
        <v>62</v>
      </c>
      <c r="AR684" s="38" t="s">
        <v>62</v>
      </c>
      <c r="AS684" s="38" t="s">
        <v>62</v>
      </c>
      <c r="AT684" s="38" t="s">
        <v>1973</v>
      </c>
      <c r="AU684" s="38" t="s">
        <v>2604</v>
      </c>
      <c r="AV684" s="38" t="s">
        <v>2052</v>
      </c>
      <c r="AW684" s="38" t="s">
        <v>61</v>
      </c>
      <c r="AX684" s="38" t="s">
        <v>63</v>
      </c>
      <c r="AY684" s="39" t="s">
        <v>5737</v>
      </c>
      <c r="AZ684" s="38" t="s">
        <v>5738</v>
      </c>
      <c r="BA684" s="39" t="s">
        <v>5738</v>
      </c>
      <c r="BB684" s="38" t="s">
        <v>196</v>
      </c>
      <c r="BC684" s="38" t="s">
        <v>353</v>
      </c>
      <c r="BD684" s="38" t="s">
        <v>94</v>
      </c>
      <c r="BE684" s="38" t="s">
        <v>1978</v>
      </c>
      <c r="BF684" s="38" t="s">
        <v>64</v>
      </c>
      <c r="BG684" s="38" t="s">
        <v>61</v>
      </c>
      <c r="BH684" s="38" t="s">
        <v>648</v>
      </c>
    </row>
    <row r="685" spans="2:60" x14ac:dyDescent="0.3">
      <c r="B685" s="55">
        <f t="shared" si="196"/>
        <v>681</v>
      </c>
      <c r="C685" s="55" t="str">
        <f t="shared" si="197"/>
        <v>NRT</v>
      </c>
      <c r="D685" s="55" t="str">
        <f t="shared" si="194"/>
        <v>2025-09-20</v>
      </c>
      <c r="E685" s="55" t="str">
        <f t="shared" si="204"/>
        <v>82020038163</v>
      </c>
      <c r="F685" s="55" t="str">
        <f t="shared" si="205"/>
        <v>PJP029496461</v>
      </c>
      <c r="G685" s="53" t="str">
        <f t="shared" si="206"/>
        <v>황보현</v>
      </c>
      <c r="H685" s="53" t="str">
        <f t="shared" si="207"/>
        <v>목록(Manifest)</v>
      </c>
      <c r="I685" s="62">
        <f t="shared" si="208"/>
        <v>139.36000000000001</v>
      </c>
      <c r="J685" s="53" t="str">
        <f t="shared" si="198"/>
        <v>BRCH USA_JAVIS</v>
      </c>
      <c r="K685" s="55">
        <f t="shared" si="209"/>
        <v>1</v>
      </c>
      <c r="L685" s="54">
        <f t="shared" si="210"/>
        <v>3</v>
      </c>
      <c r="M685" s="54">
        <f t="shared" si="211"/>
        <v>5.3</v>
      </c>
      <c r="N685" s="54">
        <f t="shared" si="212"/>
        <v>5.5</v>
      </c>
      <c r="O685" s="54">
        <f t="shared" si="199"/>
        <v>3</v>
      </c>
      <c r="P685" s="55" t="str">
        <f t="shared" si="200"/>
        <v>516284383075</v>
      </c>
      <c r="Q685" s="70">
        <f t="shared" si="201"/>
        <v>11560</v>
      </c>
      <c r="R685" s="58">
        <v>0</v>
      </c>
      <c r="S685" s="57">
        <f t="shared" si="195"/>
        <v>0</v>
      </c>
      <c r="T685" s="58">
        <v>0</v>
      </c>
      <c r="U685" s="58">
        <f>(IF(VLOOKUP(VLOOKUP(AN685,MAPPING!$B$16:$D$21,2,1),MAPPING!$C$16:$E$21,2,0)=7000,0,VLOOKUP(VLOOKUP(AN685,MAPPING!$B$16:$D$21,2,1),MAPPING!$C$16:$E$21,2,0)))</f>
        <v>0</v>
      </c>
      <c r="V685" s="58">
        <f>(K685*VLOOKUP(N685/K685,MAPPING!$B$23:$D$30,3,10))</f>
        <v>1000</v>
      </c>
      <c r="W685" s="58">
        <f t="shared" si="202"/>
        <v>0</v>
      </c>
      <c r="X685" s="58">
        <f t="shared" si="203"/>
        <v>12560</v>
      </c>
      <c r="Y685" s="116">
        <f>ROUND(SUM(Q685:W685)/INVOICE!$I$5,2)</f>
        <v>9.01</v>
      </c>
      <c r="AA685" s="38" t="s">
        <v>5597</v>
      </c>
      <c r="AB685" s="38" t="s">
        <v>93</v>
      </c>
      <c r="AC685" s="38" t="s">
        <v>5598</v>
      </c>
      <c r="AD685" s="38" t="s">
        <v>5739</v>
      </c>
      <c r="AE685" s="38" t="s">
        <v>3222</v>
      </c>
      <c r="AF685" s="38" t="s">
        <v>3223</v>
      </c>
      <c r="AG685" s="38" t="s">
        <v>3224</v>
      </c>
      <c r="AH685" s="38" t="s">
        <v>61</v>
      </c>
      <c r="AI685" s="38">
        <v>1</v>
      </c>
      <c r="AJ685" s="38">
        <v>3</v>
      </c>
      <c r="AK685" s="38">
        <v>5.3</v>
      </c>
      <c r="AL685" s="38">
        <v>5.5</v>
      </c>
      <c r="AM685" s="38" t="s">
        <v>204</v>
      </c>
      <c r="AN685" s="38">
        <v>139.36000000000001</v>
      </c>
      <c r="AO685" s="38" t="s">
        <v>62</v>
      </c>
      <c r="AP685" s="38" t="s">
        <v>62</v>
      </c>
      <c r="AQ685" s="38" t="s">
        <v>62</v>
      </c>
      <c r="AR685" s="38" t="s">
        <v>62</v>
      </c>
      <c r="AS685" s="38" t="s">
        <v>62</v>
      </c>
      <c r="AT685" s="38" t="s">
        <v>1973</v>
      </c>
      <c r="AU685" s="38" t="s">
        <v>2604</v>
      </c>
      <c r="AV685" s="38" t="s">
        <v>5091</v>
      </c>
      <c r="AW685" s="38" t="s">
        <v>61</v>
      </c>
      <c r="AX685" s="38" t="s">
        <v>63</v>
      </c>
      <c r="AY685" s="39" t="s">
        <v>5740</v>
      </c>
      <c r="AZ685" s="38" t="s">
        <v>5741</v>
      </c>
      <c r="BA685" s="39" t="s">
        <v>5741</v>
      </c>
      <c r="BB685" s="38" t="s">
        <v>196</v>
      </c>
      <c r="BC685" s="38" t="s">
        <v>353</v>
      </c>
      <c r="BD685" s="38" t="s">
        <v>94</v>
      </c>
      <c r="BE685" s="38" t="s">
        <v>1978</v>
      </c>
      <c r="BF685" s="38" t="s">
        <v>64</v>
      </c>
      <c r="BG685" s="38" t="s">
        <v>61</v>
      </c>
      <c r="BH685" s="38" t="s">
        <v>648</v>
      </c>
    </row>
    <row r="686" spans="2:60" x14ac:dyDescent="0.3">
      <c r="B686" s="55">
        <f t="shared" si="196"/>
        <v>682</v>
      </c>
      <c r="C686" s="55" t="str">
        <f t="shared" si="197"/>
        <v>NRT</v>
      </c>
      <c r="D686" s="55" t="str">
        <f t="shared" si="194"/>
        <v>2025-09-20</v>
      </c>
      <c r="E686" s="55" t="str">
        <f t="shared" si="204"/>
        <v>82020038163</v>
      </c>
      <c r="F686" s="55" t="str">
        <f t="shared" si="205"/>
        <v>PJP029496412</v>
      </c>
      <c r="G686" s="53" t="str">
        <f t="shared" si="206"/>
        <v>이지영</v>
      </c>
      <c r="H686" s="53" t="str">
        <f t="shared" si="207"/>
        <v>목록(Manifest)</v>
      </c>
      <c r="I686" s="62">
        <f t="shared" si="208"/>
        <v>81.94</v>
      </c>
      <c r="J686" s="53" t="str">
        <f t="shared" si="198"/>
        <v>BRCH USA_JAVIS</v>
      </c>
      <c r="K686" s="55">
        <f t="shared" si="209"/>
        <v>1</v>
      </c>
      <c r="L686" s="54">
        <f t="shared" si="210"/>
        <v>0.55000000000000004</v>
      </c>
      <c r="M686" s="54">
        <f t="shared" si="211"/>
        <v>2.7</v>
      </c>
      <c r="N686" s="54">
        <f t="shared" si="212"/>
        <v>2.7</v>
      </c>
      <c r="O686" s="54">
        <f t="shared" si="199"/>
        <v>1</v>
      </c>
      <c r="P686" s="55" t="str">
        <f t="shared" si="200"/>
        <v>516284382585</v>
      </c>
      <c r="Q686" s="70">
        <f t="shared" si="201"/>
        <v>7520</v>
      </c>
      <c r="R686" s="58">
        <v>0</v>
      </c>
      <c r="S686" s="57">
        <f t="shared" si="195"/>
        <v>0</v>
      </c>
      <c r="T686" s="58">
        <v>0</v>
      </c>
      <c r="U686" s="58">
        <f>(IF(VLOOKUP(VLOOKUP(AN686,MAPPING!$B$16:$D$21,2,1),MAPPING!$C$16:$E$21,2,0)=7000,0,VLOOKUP(VLOOKUP(AN686,MAPPING!$B$16:$D$21,2,1),MAPPING!$C$16:$E$21,2,0)))</f>
        <v>0</v>
      </c>
      <c r="V686" s="58">
        <f>(K686*VLOOKUP(N686/K686,MAPPING!$B$23:$D$30,3,10))</f>
        <v>500</v>
      </c>
      <c r="W686" s="58">
        <f t="shared" si="202"/>
        <v>0</v>
      </c>
      <c r="X686" s="58">
        <f t="shared" si="203"/>
        <v>8020</v>
      </c>
      <c r="Y686" s="116">
        <f>ROUND(SUM(Q686:W686)/INVOICE!$I$5,2)</f>
        <v>5.75</v>
      </c>
      <c r="AA686" s="38" t="s">
        <v>5597</v>
      </c>
      <c r="AB686" s="38" t="s">
        <v>93</v>
      </c>
      <c r="AC686" s="38" t="s">
        <v>5598</v>
      </c>
      <c r="AD686" s="38" t="s">
        <v>5742</v>
      </c>
      <c r="AE686" s="38" t="s">
        <v>1003</v>
      </c>
      <c r="AF686" s="38" t="s">
        <v>5743</v>
      </c>
      <c r="AG686" s="38" t="s">
        <v>5744</v>
      </c>
      <c r="AH686" s="38" t="s">
        <v>61</v>
      </c>
      <c r="AI686" s="38">
        <v>1</v>
      </c>
      <c r="AJ686" s="38">
        <v>0.55000000000000004</v>
      </c>
      <c r="AK686" s="38">
        <v>2.7</v>
      </c>
      <c r="AL686" s="38">
        <v>2.7</v>
      </c>
      <c r="AM686" s="38" t="s">
        <v>204</v>
      </c>
      <c r="AN686" s="38">
        <v>81.94</v>
      </c>
      <c r="AO686" s="38" t="s">
        <v>62</v>
      </c>
      <c r="AP686" s="38" t="s">
        <v>62</v>
      </c>
      <c r="AQ686" s="38" t="s">
        <v>62</v>
      </c>
      <c r="AR686" s="38" t="s">
        <v>62</v>
      </c>
      <c r="AS686" s="38" t="s">
        <v>62</v>
      </c>
      <c r="AT686" s="38" t="s">
        <v>1973</v>
      </c>
      <c r="AU686" s="38" t="s">
        <v>2604</v>
      </c>
      <c r="AV686" s="38" t="s">
        <v>5745</v>
      </c>
      <c r="AW686" s="38" t="s">
        <v>61</v>
      </c>
      <c r="AX686" s="38" t="s">
        <v>63</v>
      </c>
      <c r="AY686" s="39" t="s">
        <v>5746</v>
      </c>
      <c r="AZ686" s="38" t="s">
        <v>5747</v>
      </c>
      <c r="BA686" s="39" t="s">
        <v>5747</v>
      </c>
      <c r="BB686" s="38" t="s">
        <v>196</v>
      </c>
      <c r="BC686" s="38" t="s">
        <v>353</v>
      </c>
      <c r="BD686" s="38" t="s">
        <v>94</v>
      </c>
      <c r="BE686" s="38" t="s">
        <v>1978</v>
      </c>
      <c r="BF686" s="38" t="s">
        <v>64</v>
      </c>
      <c r="BG686" s="38" t="s">
        <v>61</v>
      </c>
      <c r="BH686" s="38" t="s">
        <v>648</v>
      </c>
    </row>
    <row r="687" spans="2:60" x14ac:dyDescent="0.3">
      <c r="B687" s="55">
        <f t="shared" si="196"/>
        <v>683</v>
      </c>
      <c r="C687" s="55" t="str">
        <f t="shared" si="197"/>
        <v>NRT</v>
      </c>
      <c r="D687" s="55" t="str">
        <f t="shared" si="194"/>
        <v>2025-09-20</v>
      </c>
      <c r="E687" s="55" t="str">
        <f t="shared" si="204"/>
        <v>82020038163</v>
      </c>
      <c r="F687" s="55" t="str">
        <f t="shared" si="205"/>
        <v>PJP029496570</v>
      </c>
      <c r="G687" s="53" t="str">
        <f t="shared" si="206"/>
        <v>차영권</v>
      </c>
      <c r="H687" s="53" t="str">
        <f t="shared" si="207"/>
        <v>목록(Manifest)</v>
      </c>
      <c r="I687" s="62">
        <f t="shared" si="208"/>
        <v>77.8</v>
      </c>
      <c r="J687" s="53" t="str">
        <f t="shared" si="198"/>
        <v>BRCH USA_JAVIS</v>
      </c>
      <c r="K687" s="55">
        <f t="shared" si="209"/>
        <v>1</v>
      </c>
      <c r="L687" s="54">
        <f t="shared" si="210"/>
        <v>3.3</v>
      </c>
      <c r="M687" s="54">
        <f t="shared" si="211"/>
        <v>3.8</v>
      </c>
      <c r="N687" s="54">
        <f t="shared" si="212"/>
        <v>3.8</v>
      </c>
      <c r="O687" s="54">
        <f t="shared" si="199"/>
        <v>3.5</v>
      </c>
      <c r="P687" s="55" t="str">
        <f t="shared" si="200"/>
        <v>516284384162</v>
      </c>
      <c r="Q687" s="70">
        <f t="shared" si="201"/>
        <v>12570</v>
      </c>
      <c r="R687" s="58">
        <v>0</v>
      </c>
      <c r="S687" s="57">
        <f t="shared" si="195"/>
        <v>0</v>
      </c>
      <c r="T687" s="58">
        <v>0</v>
      </c>
      <c r="U687" s="58">
        <f>(IF(VLOOKUP(VLOOKUP(AN687,MAPPING!$B$16:$D$21,2,1),MAPPING!$C$16:$E$21,2,0)=7000,0,VLOOKUP(VLOOKUP(AN687,MAPPING!$B$16:$D$21,2,1),MAPPING!$C$16:$E$21,2,0)))</f>
        <v>0</v>
      </c>
      <c r="V687" s="58">
        <f>(K687*VLOOKUP(N687/K687,MAPPING!$B$23:$D$30,3,10))</f>
        <v>500</v>
      </c>
      <c r="W687" s="58">
        <f t="shared" si="202"/>
        <v>0</v>
      </c>
      <c r="X687" s="58">
        <f t="shared" si="203"/>
        <v>13070</v>
      </c>
      <c r="Y687" s="116">
        <f>ROUND(SUM(Q687:W687)/INVOICE!$I$5,2)</f>
        <v>9.3800000000000008</v>
      </c>
      <c r="AA687" s="38" t="s">
        <v>5597</v>
      </c>
      <c r="AB687" s="38" t="s">
        <v>93</v>
      </c>
      <c r="AC687" s="38" t="s">
        <v>5598</v>
      </c>
      <c r="AD687" s="38" t="s">
        <v>5748</v>
      </c>
      <c r="AE687" s="38" t="s">
        <v>5749</v>
      </c>
      <c r="AF687" s="38" t="s">
        <v>5750</v>
      </c>
      <c r="AG687" s="38" t="s">
        <v>5751</v>
      </c>
      <c r="AH687" s="38" t="s">
        <v>61</v>
      </c>
      <c r="AI687" s="38">
        <v>1</v>
      </c>
      <c r="AJ687" s="38">
        <v>3.3</v>
      </c>
      <c r="AK687" s="38">
        <v>3.8</v>
      </c>
      <c r="AL687" s="38">
        <v>3.8</v>
      </c>
      <c r="AM687" s="38" t="s">
        <v>204</v>
      </c>
      <c r="AN687" s="38">
        <v>77.8</v>
      </c>
      <c r="AO687" s="38" t="s">
        <v>62</v>
      </c>
      <c r="AP687" s="38" t="s">
        <v>62</v>
      </c>
      <c r="AQ687" s="38" t="s">
        <v>62</v>
      </c>
      <c r="AR687" s="38" t="s">
        <v>62</v>
      </c>
      <c r="AS687" s="38" t="s">
        <v>62</v>
      </c>
      <c r="AT687" s="38" t="s">
        <v>1973</v>
      </c>
      <c r="AU687" s="38" t="s">
        <v>2604</v>
      </c>
      <c r="AV687" s="38" t="s">
        <v>5752</v>
      </c>
      <c r="AW687" s="38" t="s">
        <v>61</v>
      </c>
      <c r="AX687" s="38" t="s">
        <v>63</v>
      </c>
      <c r="AY687" s="39" t="s">
        <v>5753</v>
      </c>
      <c r="AZ687" s="38" t="s">
        <v>5754</v>
      </c>
      <c r="BA687" s="39" t="s">
        <v>5754</v>
      </c>
      <c r="BB687" s="38" t="s">
        <v>196</v>
      </c>
      <c r="BC687" s="38" t="s">
        <v>353</v>
      </c>
      <c r="BD687" s="38" t="s">
        <v>94</v>
      </c>
      <c r="BE687" s="38" t="s">
        <v>1978</v>
      </c>
      <c r="BF687" s="38" t="s">
        <v>64</v>
      </c>
      <c r="BG687" s="38" t="s">
        <v>61</v>
      </c>
      <c r="BH687" s="38" t="s">
        <v>648</v>
      </c>
    </row>
    <row r="688" spans="2:60" x14ac:dyDescent="0.3">
      <c r="B688" s="55">
        <f t="shared" si="196"/>
        <v>684</v>
      </c>
      <c r="C688" s="55" t="str">
        <f t="shared" si="197"/>
        <v>NRT</v>
      </c>
      <c r="D688" s="55" t="str">
        <f t="shared" si="194"/>
        <v>2025-09-20</v>
      </c>
      <c r="E688" s="55" t="str">
        <f t="shared" si="204"/>
        <v>82020038163</v>
      </c>
      <c r="F688" s="55" t="str">
        <f t="shared" si="205"/>
        <v>PJP029496439</v>
      </c>
      <c r="G688" s="53" t="str">
        <f t="shared" si="206"/>
        <v>박외진</v>
      </c>
      <c r="H688" s="53" t="str">
        <f t="shared" si="207"/>
        <v>목록(Manifest)</v>
      </c>
      <c r="I688" s="62">
        <f t="shared" si="208"/>
        <v>16.95</v>
      </c>
      <c r="J688" s="53" t="str">
        <f t="shared" si="198"/>
        <v>BRCH USA_JAVIS</v>
      </c>
      <c r="K688" s="55">
        <f t="shared" si="209"/>
        <v>1</v>
      </c>
      <c r="L688" s="54">
        <f t="shared" si="210"/>
        <v>0.3</v>
      </c>
      <c r="M688" s="54">
        <f t="shared" si="211"/>
        <v>2.2999999999999998</v>
      </c>
      <c r="N688" s="54">
        <f t="shared" si="212"/>
        <v>2.2999999999999998</v>
      </c>
      <c r="O688" s="54">
        <f t="shared" si="199"/>
        <v>0.5</v>
      </c>
      <c r="P688" s="55" t="str">
        <f t="shared" si="200"/>
        <v>516284382854</v>
      </c>
      <c r="Q688" s="70">
        <f t="shared" si="201"/>
        <v>6510</v>
      </c>
      <c r="R688" s="58">
        <v>0</v>
      </c>
      <c r="S688" s="57">
        <f t="shared" si="195"/>
        <v>0</v>
      </c>
      <c r="T688" s="58">
        <v>0</v>
      </c>
      <c r="U688" s="58">
        <f>(IF(VLOOKUP(VLOOKUP(AN688,MAPPING!$B$16:$D$21,2,1),MAPPING!$C$16:$E$21,2,0)=7000,0,VLOOKUP(VLOOKUP(AN688,MAPPING!$B$16:$D$21,2,1),MAPPING!$C$16:$E$21,2,0)))</f>
        <v>0</v>
      </c>
      <c r="V688" s="58">
        <f>(K688*VLOOKUP(N688/K688,MAPPING!$B$23:$D$30,3,10))</f>
        <v>500</v>
      </c>
      <c r="W688" s="58">
        <f t="shared" si="202"/>
        <v>0</v>
      </c>
      <c r="X688" s="58">
        <f t="shared" si="203"/>
        <v>7010</v>
      </c>
      <c r="Y688" s="116">
        <f>ROUND(SUM(Q688:W688)/INVOICE!$I$5,2)</f>
        <v>5.03</v>
      </c>
      <c r="AA688" s="38" t="s">
        <v>5597</v>
      </c>
      <c r="AB688" s="38" t="s">
        <v>93</v>
      </c>
      <c r="AC688" s="38" t="s">
        <v>5598</v>
      </c>
      <c r="AD688" s="38" t="s">
        <v>5755</v>
      </c>
      <c r="AE688" s="38" t="s">
        <v>5756</v>
      </c>
      <c r="AF688" s="38" t="s">
        <v>5757</v>
      </c>
      <c r="AG688" s="38" t="s">
        <v>3185</v>
      </c>
      <c r="AH688" s="38" t="s">
        <v>61</v>
      </c>
      <c r="AI688" s="38">
        <v>1</v>
      </c>
      <c r="AJ688" s="38">
        <v>0.3</v>
      </c>
      <c r="AK688" s="38">
        <v>2.2999999999999998</v>
      </c>
      <c r="AL688" s="38">
        <v>2.2999999999999998</v>
      </c>
      <c r="AM688" s="38" t="s">
        <v>204</v>
      </c>
      <c r="AN688" s="38">
        <v>16.95</v>
      </c>
      <c r="AO688" s="38" t="s">
        <v>62</v>
      </c>
      <c r="AP688" s="38" t="s">
        <v>62</v>
      </c>
      <c r="AQ688" s="38" t="s">
        <v>62</v>
      </c>
      <c r="AR688" s="38" t="s">
        <v>62</v>
      </c>
      <c r="AS688" s="38" t="s">
        <v>62</v>
      </c>
      <c r="AT688" s="38" t="s">
        <v>1973</v>
      </c>
      <c r="AU688" s="38" t="s">
        <v>2604</v>
      </c>
      <c r="AV688" s="38" t="s">
        <v>2686</v>
      </c>
      <c r="AW688" s="38" t="s">
        <v>61</v>
      </c>
      <c r="AX688" s="38" t="s">
        <v>63</v>
      </c>
      <c r="AY688" s="39" t="s">
        <v>5758</v>
      </c>
      <c r="AZ688" s="38" t="s">
        <v>5759</v>
      </c>
      <c r="BA688" s="39" t="s">
        <v>5759</v>
      </c>
      <c r="BB688" s="38" t="s">
        <v>196</v>
      </c>
      <c r="BC688" s="38" t="s">
        <v>353</v>
      </c>
      <c r="BD688" s="38" t="s">
        <v>94</v>
      </c>
      <c r="BE688" s="38" t="s">
        <v>1978</v>
      </c>
      <c r="BF688" s="38" t="s">
        <v>64</v>
      </c>
      <c r="BG688" s="38" t="s">
        <v>61</v>
      </c>
      <c r="BH688" s="38" t="s">
        <v>648</v>
      </c>
    </row>
    <row r="689" spans="2:60" x14ac:dyDescent="0.3">
      <c r="B689" s="55">
        <f t="shared" si="196"/>
        <v>685</v>
      </c>
      <c r="C689" s="55" t="str">
        <f t="shared" si="197"/>
        <v>NRT</v>
      </c>
      <c r="D689" s="55" t="str">
        <f t="shared" si="194"/>
        <v>2025-09-20</v>
      </c>
      <c r="E689" s="55" t="str">
        <f t="shared" si="204"/>
        <v>82020038163</v>
      </c>
      <c r="F689" s="55" t="str">
        <f t="shared" si="205"/>
        <v>PJP029496450</v>
      </c>
      <c r="G689" s="53" t="str">
        <f t="shared" si="206"/>
        <v>방실이</v>
      </c>
      <c r="H689" s="53" t="str">
        <f t="shared" si="207"/>
        <v>목록(Manifest)</v>
      </c>
      <c r="I689" s="62">
        <f t="shared" si="208"/>
        <v>42.02</v>
      </c>
      <c r="J689" s="53" t="str">
        <f t="shared" si="198"/>
        <v>BRCH USA_JAVIS</v>
      </c>
      <c r="K689" s="55">
        <f t="shared" si="209"/>
        <v>1</v>
      </c>
      <c r="L689" s="54">
        <f t="shared" si="210"/>
        <v>0.4</v>
      </c>
      <c r="M689" s="54">
        <f t="shared" si="211"/>
        <v>0.2</v>
      </c>
      <c r="N689" s="54">
        <f t="shared" si="212"/>
        <v>0.4</v>
      </c>
      <c r="O689" s="54">
        <f t="shared" si="199"/>
        <v>0.5</v>
      </c>
      <c r="P689" s="55" t="str">
        <f t="shared" si="200"/>
        <v>516284382961</v>
      </c>
      <c r="Q689" s="70">
        <f t="shared" si="201"/>
        <v>6510</v>
      </c>
      <c r="R689" s="58">
        <v>0</v>
      </c>
      <c r="S689" s="57">
        <f t="shared" si="195"/>
        <v>0</v>
      </c>
      <c r="T689" s="58">
        <v>0</v>
      </c>
      <c r="U689" s="58">
        <f>(IF(VLOOKUP(VLOOKUP(AN689,MAPPING!$B$16:$D$21,2,1),MAPPING!$C$16:$E$21,2,0)=7000,0,VLOOKUP(VLOOKUP(AN689,MAPPING!$B$16:$D$21,2,1),MAPPING!$C$16:$E$21,2,0)))</f>
        <v>0</v>
      </c>
      <c r="V689" s="58">
        <f>(K689*VLOOKUP(N689/K689,MAPPING!$B$23:$D$30,3,10))</f>
        <v>0</v>
      </c>
      <c r="W689" s="58">
        <f t="shared" si="202"/>
        <v>0</v>
      </c>
      <c r="X689" s="58">
        <f t="shared" si="203"/>
        <v>6510</v>
      </c>
      <c r="Y689" s="116">
        <f>ROUND(SUM(Q689:W689)/INVOICE!$I$5,2)</f>
        <v>4.67</v>
      </c>
      <c r="AA689" s="38" t="s">
        <v>5597</v>
      </c>
      <c r="AB689" s="38" t="s">
        <v>93</v>
      </c>
      <c r="AC689" s="38" t="s">
        <v>5598</v>
      </c>
      <c r="AD689" s="38" t="s">
        <v>5760</v>
      </c>
      <c r="AE689" s="38" t="s">
        <v>5761</v>
      </c>
      <c r="AF689" s="38" t="s">
        <v>5762</v>
      </c>
      <c r="AG689" s="38" t="s">
        <v>5763</v>
      </c>
      <c r="AH689" s="38" t="s">
        <v>61</v>
      </c>
      <c r="AI689" s="38">
        <v>1</v>
      </c>
      <c r="AJ689" s="38">
        <v>0.4</v>
      </c>
      <c r="AK689" s="38">
        <v>0.2</v>
      </c>
      <c r="AL689" s="38">
        <v>0.4</v>
      </c>
      <c r="AM689" s="38" t="s">
        <v>204</v>
      </c>
      <c r="AN689" s="38">
        <v>42.02</v>
      </c>
      <c r="AO689" s="38" t="s">
        <v>62</v>
      </c>
      <c r="AP689" s="38" t="s">
        <v>62</v>
      </c>
      <c r="AQ689" s="38" t="s">
        <v>62</v>
      </c>
      <c r="AR689" s="38" t="s">
        <v>62</v>
      </c>
      <c r="AS689" s="38" t="s">
        <v>62</v>
      </c>
      <c r="AT689" s="38" t="s">
        <v>1973</v>
      </c>
      <c r="AU689" s="38" t="s">
        <v>2604</v>
      </c>
      <c r="AV689" s="38" t="s">
        <v>5764</v>
      </c>
      <c r="AW689" s="38" t="s">
        <v>61</v>
      </c>
      <c r="AX689" s="38" t="s">
        <v>63</v>
      </c>
      <c r="AY689" s="39" t="s">
        <v>5765</v>
      </c>
      <c r="AZ689" s="38" t="s">
        <v>5766</v>
      </c>
      <c r="BA689" s="39" t="s">
        <v>5766</v>
      </c>
      <c r="BB689" s="38" t="s">
        <v>196</v>
      </c>
      <c r="BC689" s="38" t="s">
        <v>353</v>
      </c>
      <c r="BD689" s="38" t="s">
        <v>94</v>
      </c>
      <c r="BE689" s="38" t="s">
        <v>1978</v>
      </c>
      <c r="BF689" s="38" t="s">
        <v>64</v>
      </c>
      <c r="BG689" s="38" t="s">
        <v>61</v>
      </c>
      <c r="BH689" s="38" t="s">
        <v>648</v>
      </c>
    </row>
    <row r="690" spans="2:60" x14ac:dyDescent="0.3">
      <c r="B690" s="55">
        <f t="shared" si="196"/>
        <v>686</v>
      </c>
      <c r="C690" s="55" t="str">
        <f t="shared" si="197"/>
        <v>NRT</v>
      </c>
      <c r="D690" s="55" t="str">
        <f t="shared" si="194"/>
        <v>2025-09-20</v>
      </c>
      <c r="E690" s="55" t="str">
        <f t="shared" si="204"/>
        <v>82020038163</v>
      </c>
      <c r="F690" s="55" t="str">
        <f t="shared" si="205"/>
        <v>PJP029496696</v>
      </c>
      <c r="G690" s="53" t="str">
        <f t="shared" si="206"/>
        <v>이창민</v>
      </c>
      <c r="H690" s="53" t="str">
        <f t="shared" si="207"/>
        <v>목록(Manifest)</v>
      </c>
      <c r="I690" s="62">
        <f t="shared" si="208"/>
        <v>135.83000000000001</v>
      </c>
      <c r="J690" s="53" t="str">
        <f t="shared" si="198"/>
        <v>BRCH USA_JAVIS</v>
      </c>
      <c r="K690" s="55">
        <f t="shared" si="209"/>
        <v>1</v>
      </c>
      <c r="L690" s="54">
        <f t="shared" si="210"/>
        <v>0.25</v>
      </c>
      <c r="M690" s="54">
        <f t="shared" si="211"/>
        <v>0.3</v>
      </c>
      <c r="N690" s="54">
        <f t="shared" si="212"/>
        <v>0.3</v>
      </c>
      <c r="O690" s="54">
        <f t="shared" si="199"/>
        <v>0.5</v>
      </c>
      <c r="P690" s="55" t="str">
        <f t="shared" si="200"/>
        <v>516284385422</v>
      </c>
      <c r="Q690" s="70">
        <f t="shared" si="201"/>
        <v>6510</v>
      </c>
      <c r="R690" s="58">
        <v>0</v>
      </c>
      <c r="S690" s="57">
        <f t="shared" si="195"/>
        <v>0</v>
      </c>
      <c r="T690" s="58">
        <v>0</v>
      </c>
      <c r="U690" s="58">
        <f>(IF(VLOOKUP(VLOOKUP(AN690,MAPPING!$B$16:$D$21,2,1),MAPPING!$C$16:$E$21,2,0)=7000,0,VLOOKUP(VLOOKUP(AN690,MAPPING!$B$16:$D$21,2,1),MAPPING!$C$16:$E$21,2,0)))</f>
        <v>0</v>
      </c>
      <c r="V690" s="58">
        <f>(K690*VLOOKUP(N690/K690,MAPPING!$B$23:$D$30,3,10))</f>
        <v>0</v>
      </c>
      <c r="W690" s="58">
        <f t="shared" si="202"/>
        <v>0</v>
      </c>
      <c r="X690" s="58">
        <f t="shared" si="203"/>
        <v>6510</v>
      </c>
      <c r="Y690" s="116">
        <f>ROUND(SUM(Q690:W690)/INVOICE!$I$5,2)</f>
        <v>4.67</v>
      </c>
      <c r="AA690" s="38" t="s">
        <v>5597</v>
      </c>
      <c r="AB690" s="38" t="s">
        <v>93</v>
      </c>
      <c r="AC690" s="38" t="s">
        <v>5598</v>
      </c>
      <c r="AD690" s="38" t="s">
        <v>5767</v>
      </c>
      <c r="AE690" s="38" t="s">
        <v>2487</v>
      </c>
      <c r="AF690" s="38" t="s">
        <v>2488</v>
      </c>
      <c r="AG690" s="38" t="s">
        <v>2091</v>
      </c>
      <c r="AH690" s="38" t="s">
        <v>61</v>
      </c>
      <c r="AI690" s="38">
        <v>1</v>
      </c>
      <c r="AJ690" s="38">
        <v>0.25</v>
      </c>
      <c r="AK690" s="38">
        <v>0.3</v>
      </c>
      <c r="AL690" s="38">
        <v>0.3</v>
      </c>
      <c r="AM690" s="38" t="s">
        <v>204</v>
      </c>
      <c r="AN690" s="38">
        <v>135.83000000000001</v>
      </c>
      <c r="AO690" s="38" t="s">
        <v>62</v>
      </c>
      <c r="AP690" s="38" t="s">
        <v>62</v>
      </c>
      <c r="AQ690" s="38" t="s">
        <v>62</v>
      </c>
      <c r="AR690" s="38" t="s">
        <v>62</v>
      </c>
      <c r="AS690" s="38" t="s">
        <v>62</v>
      </c>
      <c r="AT690" s="38" t="s">
        <v>1973</v>
      </c>
      <c r="AU690" s="38" t="s">
        <v>2604</v>
      </c>
      <c r="AV690" s="38" t="s">
        <v>2489</v>
      </c>
      <c r="AW690" s="38" t="s">
        <v>61</v>
      </c>
      <c r="AX690" s="38" t="s">
        <v>63</v>
      </c>
      <c r="AY690" s="39" t="s">
        <v>5768</v>
      </c>
      <c r="AZ690" s="38" t="s">
        <v>5769</v>
      </c>
      <c r="BA690" s="39" t="s">
        <v>5769</v>
      </c>
      <c r="BB690" s="38" t="s">
        <v>196</v>
      </c>
      <c r="BC690" s="38" t="s">
        <v>353</v>
      </c>
      <c r="BD690" s="38" t="s">
        <v>94</v>
      </c>
      <c r="BE690" s="38" t="s">
        <v>1978</v>
      </c>
      <c r="BF690" s="38" t="s">
        <v>64</v>
      </c>
      <c r="BG690" s="38" t="s">
        <v>61</v>
      </c>
      <c r="BH690" s="38" t="s">
        <v>648</v>
      </c>
    </row>
    <row r="691" spans="2:60" x14ac:dyDescent="0.3">
      <c r="B691" s="55">
        <f t="shared" si="196"/>
        <v>687</v>
      </c>
      <c r="C691" s="55" t="str">
        <f t="shared" si="197"/>
        <v>NRT</v>
      </c>
      <c r="D691" s="55" t="str">
        <f t="shared" si="194"/>
        <v>2025-09-20</v>
      </c>
      <c r="E691" s="55" t="str">
        <f t="shared" si="204"/>
        <v>82020038163</v>
      </c>
      <c r="F691" s="55" t="str">
        <f t="shared" si="205"/>
        <v>PJP029496466</v>
      </c>
      <c r="G691" s="53" t="str">
        <f t="shared" si="206"/>
        <v>유승호</v>
      </c>
      <c r="H691" s="53" t="str">
        <f t="shared" si="207"/>
        <v>목록(Manifest)</v>
      </c>
      <c r="I691" s="62">
        <f t="shared" si="208"/>
        <v>92.88</v>
      </c>
      <c r="J691" s="53" t="str">
        <f t="shared" si="198"/>
        <v>BRCH USA_JAVIS</v>
      </c>
      <c r="K691" s="55">
        <f t="shared" si="209"/>
        <v>1</v>
      </c>
      <c r="L691" s="54">
        <f t="shared" si="210"/>
        <v>0.15</v>
      </c>
      <c r="M691" s="54">
        <f t="shared" si="211"/>
        <v>0.3</v>
      </c>
      <c r="N691" s="54">
        <f t="shared" si="212"/>
        <v>0.3</v>
      </c>
      <c r="O691" s="54">
        <f t="shared" si="199"/>
        <v>0.5</v>
      </c>
      <c r="P691" s="55" t="str">
        <f t="shared" si="200"/>
        <v>516284383123</v>
      </c>
      <c r="Q691" s="70">
        <f t="shared" si="201"/>
        <v>6510</v>
      </c>
      <c r="R691" s="58">
        <v>0</v>
      </c>
      <c r="S691" s="57">
        <f t="shared" si="195"/>
        <v>0</v>
      </c>
      <c r="T691" s="58">
        <v>0</v>
      </c>
      <c r="U691" s="58">
        <f>(IF(VLOOKUP(VLOOKUP(AN691,MAPPING!$B$16:$D$21,2,1),MAPPING!$C$16:$E$21,2,0)=7000,0,VLOOKUP(VLOOKUP(AN691,MAPPING!$B$16:$D$21,2,1),MAPPING!$C$16:$E$21,2,0)))</f>
        <v>0</v>
      </c>
      <c r="V691" s="58">
        <f>(K691*VLOOKUP(N691/K691,MAPPING!$B$23:$D$30,3,10))</f>
        <v>0</v>
      </c>
      <c r="W691" s="58">
        <f t="shared" si="202"/>
        <v>0</v>
      </c>
      <c r="X691" s="58">
        <f t="shared" si="203"/>
        <v>6510</v>
      </c>
      <c r="Y691" s="116">
        <f>ROUND(SUM(Q691:W691)/INVOICE!$I$5,2)</f>
        <v>4.67</v>
      </c>
      <c r="AA691" s="38" t="s">
        <v>5597</v>
      </c>
      <c r="AB691" s="38" t="s">
        <v>93</v>
      </c>
      <c r="AC691" s="38" t="s">
        <v>5598</v>
      </c>
      <c r="AD691" s="38" t="s">
        <v>5770</v>
      </c>
      <c r="AE691" s="38" t="s">
        <v>4467</v>
      </c>
      <c r="AF691" s="38" t="s">
        <v>4468</v>
      </c>
      <c r="AG691" s="38" t="s">
        <v>2134</v>
      </c>
      <c r="AH691" s="38" t="s">
        <v>61</v>
      </c>
      <c r="AI691" s="38">
        <v>1</v>
      </c>
      <c r="AJ691" s="38">
        <v>0.15</v>
      </c>
      <c r="AK691" s="38">
        <v>0.3</v>
      </c>
      <c r="AL691" s="38">
        <v>0.3</v>
      </c>
      <c r="AM691" s="38" t="s">
        <v>204</v>
      </c>
      <c r="AN691" s="38">
        <v>92.88</v>
      </c>
      <c r="AO691" s="38" t="s">
        <v>62</v>
      </c>
      <c r="AP691" s="38" t="s">
        <v>62</v>
      </c>
      <c r="AQ691" s="38" t="s">
        <v>62</v>
      </c>
      <c r="AR691" s="38" t="s">
        <v>62</v>
      </c>
      <c r="AS691" s="38" t="s">
        <v>62</v>
      </c>
      <c r="AT691" s="38" t="s">
        <v>1973</v>
      </c>
      <c r="AU691" s="38" t="s">
        <v>2604</v>
      </c>
      <c r="AV691" s="38" t="s">
        <v>2002</v>
      </c>
      <c r="AW691" s="38" t="s">
        <v>61</v>
      </c>
      <c r="AX691" s="38" t="s">
        <v>63</v>
      </c>
      <c r="AY691" s="39" t="s">
        <v>5771</v>
      </c>
      <c r="AZ691" s="38" t="s">
        <v>5772</v>
      </c>
      <c r="BA691" s="39" t="s">
        <v>5772</v>
      </c>
      <c r="BB691" s="38" t="s">
        <v>196</v>
      </c>
      <c r="BC691" s="38" t="s">
        <v>353</v>
      </c>
      <c r="BD691" s="38" t="s">
        <v>94</v>
      </c>
      <c r="BE691" s="38" t="s">
        <v>1978</v>
      </c>
      <c r="BF691" s="38" t="s">
        <v>64</v>
      </c>
      <c r="BG691" s="38" t="s">
        <v>61</v>
      </c>
      <c r="BH691" s="38" t="s">
        <v>648</v>
      </c>
    </row>
    <row r="692" spans="2:60" x14ac:dyDescent="0.3">
      <c r="B692" s="55">
        <f t="shared" si="196"/>
        <v>688</v>
      </c>
      <c r="C692" s="55" t="str">
        <f t="shared" si="197"/>
        <v>NRT</v>
      </c>
      <c r="D692" s="55" t="str">
        <f t="shared" si="194"/>
        <v>2025-09-20</v>
      </c>
      <c r="E692" s="55" t="str">
        <f t="shared" si="204"/>
        <v>82020038163</v>
      </c>
      <c r="F692" s="55" t="str">
        <f t="shared" si="205"/>
        <v>PJP029496498</v>
      </c>
      <c r="G692" s="53" t="str">
        <f t="shared" si="206"/>
        <v>박영현</v>
      </c>
      <c r="H692" s="53" t="str">
        <f t="shared" si="207"/>
        <v>목록(Manifest)</v>
      </c>
      <c r="I692" s="62">
        <f t="shared" si="208"/>
        <v>40.200000000000003</v>
      </c>
      <c r="J692" s="53" t="str">
        <f t="shared" si="198"/>
        <v>BRCH USA_JAVIS</v>
      </c>
      <c r="K692" s="55">
        <f t="shared" si="209"/>
        <v>1</v>
      </c>
      <c r="L692" s="54">
        <f t="shared" si="210"/>
        <v>0.1</v>
      </c>
      <c r="M692" s="54">
        <f t="shared" si="211"/>
        <v>0.3</v>
      </c>
      <c r="N692" s="54">
        <f t="shared" si="212"/>
        <v>0.3</v>
      </c>
      <c r="O692" s="54">
        <f t="shared" si="199"/>
        <v>0.5</v>
      </c>
      <c r="P692" s="55" t="str">
        <f t="shared" si="200"/>
        <v>516284383440</v>
      </c>
      <c r="Q692" s="70">
        <f t="shared" si="201"/>
        <v>6510</v>
      </c>
      <c r="R692" s="58">
        <v>0</v>
      </c>
      <c r="S692" s="57">
        <f t="shared" si="195"/>
        <v>0</v>
      </c>
      <c r="T692" s="58">
        <v>0</v>
      </c>
      <c r="U692" s="58">
        <f>(IF(VLOOKUP(VLOOKUP(AN692,MAPPING!$B$16:$D$21,2,1),MAPPING!$C$16:$E$21,2,0)=7000,0,VLOOKUP(VLOOKUP(AN692,MAPPING!$B$16:$D$21,2,1),MAPPING!$C$16:$E$21,2,0)))</f>
        <v>0</v>
      </c>
      <c r="V692" s="58">
        <f>(K692*VLOOKUP(N692/K692,MAPPING!$B$23:$D$30,3,10))</f>
        <v>0</v>
      </c>
      <c r="W692" s="58">
        <f t="shared" si="202"/>
        <v>0</v>
      </c>
      <c r="X692" s="58">
        <f t="shared" si="203"/>
        <v>6510</v>
      </c>
      <c r="Y692" s="116">
        <f>ROUND(SUM(Q692:W692)/INVOICE!$I$5,2)</f>
        <v>4.67</v>
      </c>
      <c r="AA692" s="38" t="s">
        <v>5597</v>
      </c>
      <c r="AB692" s="38" t="s">
        <v>93</v>
      </c>
      <c r="AC692" s="38" t="s">
        <v>5598</v>
      </c>
      <c r="AD692" s="38" t="s">
        <v>5773</v>
      </c>
      <c r="AE692" s="38" t="s">
        <v>3456</v>
      </c>
      <c r="AF692" s="38" t="s">
        <v>3457</v>
      </c>
      <c r="AG692" s="38" t="s">
        <v>3458</v>
      </c>
      <c r="AH692" s="38" t="s">
        <v>61</v>
      </c>
      <c r="AI692" s="38">
        <v>1</v>
      </c>
      <c r="AJ692" s="38">
        <v>0.1</v>
      </c>
      <c r="AK692" s="38">
        <v>0.3</v>
      </c>
      <c r="AL692" s="38">
        <v>0.3</v>
      </c>
      <c r="AM692" s="38" t="s">
        <v>204</v>
      </c>
      <c r="AN692" s="38">
        <v>40.200000000000003</v>
      </c>
      <c r="AO692" s="38" t="s">
        <v>62</v>
      </c>
      <c r="AP692" s="38" t="s">
        <v>62</v>
      </c>
      <c r="AQ692" s="38" t="s">
        <v>62</v>
      </c>
      <c r="AR692" s="38" t="s">
        <v>62</v>
      </c>
      <c r="AS692" s="38" t="s">
        <v>62</v>
      </c>
      <c r="AT692" s="38" t="s">
        <v>1973</v>
      </c>
      <c r="AU692" s="38" t="s">
        <v>2604</v>
      </c>
      <c r="AV692" s="38" t="s">
        <v>3459</v>
      </c>
      <c r="AW692" s="38" t="s">
        <v>61</v>
      </c>
      <c r="AX692" s="38" t="s">
        <v>63</v>
      </c>
      <c r="AY692" s="39" t="s">
        <v>5774</v>
      </c>
      <c r="AZ692" s="38" t="s">
        <v>5775</v>
      </c>
      <c r="BA692" s="39" t="s">
        <v>5775</v>
      </c>
      <c r="BB692" s="38" t="s">
        <v>196</v>
      </c>
      <c r="BC692" s="38" t="s">
        <v>353</v>
      </c>
      <c r="BD692" s="38" t="s">
        <v>94</v>
      </c>
      <c r="BE692" s="38" t="s">
        <v>1978</v>
      </c>
      <c r="BF692" s="38" t="s">
        <v>64</v>
      </c>
      <c r="BG692" s="38" t="s">
        <v>61</v>
      </c>
      <c r="BH692" s="38" t="s">
        <v>648</v>
      </c>
    </row>
    <row r="693" spans="2:60" x14ac:dyDescent="0.3">
      <c r="B693" s="55">
        <f t="shared" si="196"/>
        <v>689</v>
      </c>
      <c r="C693" s="55" t="str">
        <f t="shared" si="197"/>
        <v>NRT</v>
      </c>
      <c r="D693" s="55" t="str">
        <f t="shared" si="194"/>
        <v>2025-09-20</v>
      </c>
      <c r="E693" s="55" t="str">
        <f t="shared" si="204"/>
        <v>82020038163</v>
      </c>
      <c r="F693" s="55" t="str">
        <f t="shared" si="205"/>
        <v>PJP029496497</v>
      </c>
      <c r="G693" s="53" t="str">
        <f t="shared" si="206"/>
        <v>박현정</v>
      </c>
      <c r="H693" s="53" t="str">
        <f t="shared" si="207"/>
        <v>목록(Manifest)</v>
      </c>
      <c r="I693" s="62">
        <f t="shared" si="208"/>
        <v>104.12</v>
      </c>
      <c r="J693" s="53" t="str">
        <f t="shared" si="198"/>
        <v>BRCH USA_JAVIS</v>
      </c>
      <c r="K693" s="55">
        <f t="shared" si="209"/>
        <v>1</v>
      </c>
      <c r="L693" s="54">
        <f t="shared" si="210"/>
        <v>0.5</v>
      </c>
      <c r="M693" s="54">
        <f t="shared" si="211"/>
        <v>0.8</v>
      </c>
      <c r="N693" s="54">
        <f t="shared" si="212"/>
        <v>0.8</v>
      </c>
      <c r="O693" s="54">
        <f t="shared" si="199"/>
        <v>0.5</v>
      </c>
      <c r="P693" s="55" t="str">
        <f t="shared" si="200"/>
        <v>516284383436</v>
      </c>
      <c r="Q693" s="70">
        <f t="shared" si="201"/>
        <v>6510</v>
      </c>
      <c r="R693" s="58">
        <v>0</v>
      </c>
      <c r="S693" s="57">
        <f t="shared" si="195"/>
        <v>0</v>
      </c>
      <c r="T693" s="58">
        <v>0</v>
      </c>
      <c r="U693" s="58">
        <f>(IF(VLOOKUP(VLOOKUP(AN693,MAPPING!$B$16:$D$21,2,1),MAPPING!$C$16:$E$21,2,0)=7000,0,VLOOKUP(VLOOKUP(AN693,MAPPING!$B$16:$D$21,2,1),MAPPING!$C$16:$E$21,2,0)))</f>
        <v>0</v>
      </c>
      <c r="V693" s="58">
        <f>(K693*VLOOKUP(N693/K693,MAPPING!$B$23:$D$30,3,10))</f>
        <v>0</v>
      </c>
      <c r="W693" s="58">
        <f t="shared" si="202"/>
        <v>0</v>
      </c>
      <c r="X693" s="58">
        <f t="shared" si="203"/>
        <v>6510</v>
      </c>
      <c r="Y693" s="116">
        <f>ROUND(SUM(Q693:W693)/INVOICE!$I$5,2)</f>
        <v>4.67</v>
      </c>
      <c r="AA693" s="38" t="s">
        <v>5597</v>
      </c>
      <c r="AB693" s="38" t="s">
        <v>93</v>
      </c>
      <c r="AC693" s="38" t="s">
        <v>5598</v>
      </c>
      <c r="AD693" s="38" t="s">
        <v>5776</v>
      </c>
      <c r="AE693" s="38" t="s">
        <v>5777</v>
      </c>
      <c r="AF693" s="38" t="s">
        <v>5778</v>
      </c>
      <c r="AG693" s="38" t="s">
        <v>5779</v>
      </c>
      <c r="AH693" s="38" t="s">
        <v>61</v>
      </c>
      <c r="AI693" s="38">
        <v>1</v>
      </c>
      <c r="AJ693" s="38">
        <v>0.5</v>
      </c>
      <c r="AK693" s="38">
        <v>0.8</v>
      </c>
      <c r="AL693" s="38">
        <v>0.8</v>
      </c>
      <c r="AM693" s="38" t="s">
        <v>204</v>
      </c>
      <c r="AN693" s="38">
        <v>104.12</v>
      </c>
      <c r="AO693" s="38" t="s">
        <v>62</v>
      </c>
      <c r="AP693" s="38" t="s">
        <v>62</v>
      </c>
      <c r="AQ693" s="38" t="s">
        <v>62</v>
      </c>
      <c r="AR693" s="38" t="s">
        <v>62</v>
      </c>
      <c r="AS693" s="38" t="s">
        <v>62</v>
      </c>
      <c r="AT693" s="38" t="s">
        <v>1973</v>
      </c>
      <c r="AU693" s="38" t="s">
        <v>2604</v>
      </c>
      <c r="AV693" s="38" t="s">
        <v>2173</v>
      </c>
      <c r="AW693" s="38" t="s">
        <v>61</v>
      </c>
      <c r="AX693" s="38" t="s">
        <v>63</v>
      </c>
      <c r="AY693" s="39" t="s">
        <v>5780</v>
      </c>
      <c r="AZ693" s="38" t="s">
        <v>5781</v>
      </c>
      <c r="BA693" s="39" t="s">
        <v>5781</v>
      </c>
      <c r="BB693" s="38" t="s">
        <v>196</v>
      </c>
      <c r="BC693" s="38" t="s">
        <v>353</v>
      </c>
      <c r="BD693" s="38" t="s">
        <v>94</v>
      </c>
      <c r="BE693" s="38" t="s">
        <v>1978</v>
      </c>
      <c r="BF693" s="38" t="s">
        <v>64</v>
      </c>
      <c r="BG693" s="38" t="s">
        <v>61</v>
      </c>
      <c r="BH693" s="38" t="s">
        <v>648</v>
      </c>
    </row>
    <row r="694" spans="2:60" x14ac:dyDescent="0.3">
      <c r="B694" s="55">
        <f t="shared" si="196"/>
        <v>690</v>
      </c>
      <c r="C694" s="55" t="str">
        <f t="shared" si="197"/>
        <v>NRT</v>
      </c>
      <c r="D694" s="55" t="str">
        <f t="shared" si="194"/>
        <v>2025-09-20</v>
      </c>
      <c r="E694" s="55" t="str">
        <f t="shared" si="204"/>
        <v>82020038163</v>
      </c>
      <c r="F694" s="55" t="str">
        <f t="shared" si="205"/>
        <v>PJP029496403</v>
      </c>
      <c r="G694" s="53" t="str">
        <f t="shared" si="206"/>
        <v>최효민</v>
      </c>
      <c r="H694" s="53" t="str">
        <f t="shared" si="207"/>
        <v>목록(Manifest)</v>
      </c>
      <c r="I694" s="62">
        <f t="shared" si="208"/>
        <v>34.979999999999997</v>
      </c>
      <c r="J694" s="53" t="str">
        <f t="shared" si="198"/>
        <v>BRCH USA_JAVIS</v>
      </c>
      <c r="K694" s="55">
        <f t="shared" si="209"/>
        <v>1</v>
      </c>
      <c r="L694" s="54">
        <f t="shared" si="210"/>
        <v>0.55000000000000004</v>
      </c>
      <c r="M694" s="54">
        <f t="shared" si="211"/>
        <v>0.5</v>
      </c>
      <c r="N694" s="54">
        <f t="shared" si="212"/>
        <v>0.6</v>
      </c>
      <c r="O694" s="54">
        <f t="shared" si="199"/>
        <v>1</v>
      </c>
      <c r="P694" s="55" t="str">
        <f t="shared" si="200"/>
        <v>516284382493</v>
      </c>
      <c r="Q694" s="70">
        <f t="shared" si="201"/>
        <v>7520</v>
      </c>
      <c r="R694" s="58">
        <v>0</v>
      </c>
      <c r="S694" s="57">
        <f t="shared" si="195"/>
        <v>0</v>
      </c>
      <c r="T694" s="58">
        <v>0</v>
      </c>
      <c r="U694" s="58">
        <f>(IF(VLOOKUP(VLOOKUP(AN694,MAPPING!$B$16:$D$21,2,1),MAPPING!$C$16:$E$21,2,0)=7000,0,VLOOKUP(VLOOKUP(AN694,MAPPING!$B$16:$D$21,2,1),MAPPING!$C$16:$E$21,2,0)))</f>
        <v>0</v>
      </c>
      <c r="V694" s="58">
        <f>(K694*VLOOKUP(N694/K694,MAPPING!$B$23:$D$30,3,10))</f>
        <v>0</v>
      </c>
      <c r="W694" s="58">
        <f t="shared" si="202"/>
        <v>0</v>
      </c>
      <c r="X694" s="58">
        <f t="shared" si="203"/>
        <v>7520</v>
      </c>
      <c r="Y694" s="116">
        <f>ROUND(SUM(Q694:W694)/INVOICE!$I$5,2)</f>
        <v>5.39</v>
      </c>
      <c r="AA694" s="38" t="s">
        <v>5597</v>
      </c>
      <c r="AB694" s="38" t="s">
        <v>93</v>
      </c>
      <c r="AC694" s="38" t="s">
        <v>5598</v>
      </c>
      <c r="AD694" s="38" t="s">
        <v>5782</v>
      </c>
      <c r="AE694" s="38" t="s">
        <v>3205</v>
      </c>
      <c r="AF694" s="38" t="s">
        <v>3206</v>
      </c>
      <c r="AG694" s="38" t="s">
        <v>3207</v>
      </c>
      <c r="AH694" s="38" t="s">
        <v>61</v>
      </c>
      <c r="AI694" s="38">
        <v>1</v>
      </c>
      <c r="AJ694" s="38">
        <v>0.55000000000000004</v>
      </c>
      <c r="AK694" s="38">
        <v>0.5</v>
      </c>
      <c r="AL694" s="38">
        <v>0.6</v>
      </c>
      <c r="AM694" s="38" t="s">
        <v>204</v>
      </c>
      <c r="AN694" s="38">
        <v>34.979999999999997</v>
      </c>
      <c r="AO694" s="38" t="s">
        <v>62</v>
      </c>
      <c r="AP694" s="38" t="s">
        <v>62</v>
      </c>
      <c r="AQ694" s="38" t="s">
        <v>62</v>
      </c>
      <c r="AR694" s="38" t="s">
        <v>62</v>
      </c>
      <c r="AS694" s="38" t="s">
        <v>62</v>
      </c>
      <c r="AT694" s="38" t="s">
        <v>1973</v>
      </c>
      <c r="AU694" s="38" t="s">
        <v>2604</v>
      </c>
      <c r="AV694" s="38" t="s">
        <v>410</v>
      </c>
      <c r="AW694" s="38" t="s">
        <v>61</v>
      </c>
      <c r="AX694" s="38" t="s">
        <v>63</v>
      </c>
      <c r="AY694" s="39" t="s">
        <v>5783</v>
      </c>
      <c r="AZ694" s="38" t="s">
        <v>5784</v>
      </c>
      <c r="BA694" s="39" t="s">
        <v>5784</v>
      </c>
      <c r="BB694" s="38" t="s">
        <v>196</v>
      </c>
      <c r="BC694" s="38" t="s">
        <v>353</v>
      </c>
      <c r="BD694" s="38" t="s">
        <v>94</v>
      </c>
      <c r="BE694" s="38" t="s">
        <v>1978</v>
      </c>
      <c r="BF694" s="38" t="s">
        <v>64</v>
      </c>
      <c r="BG694" s="38" t="s">
        <v>61</v>
      </c>
      <c r="BH694" s="38" t="s">
        <v>648</v>
      </c>
    </row>
    <row r="695" spans="2:60" x14ac:dyDescent="0.3">
      <c r="B695" s="55">
        <f t="shared" si="196"/>
        <v>691</v>
      </c>
      <c r="C695" s="55" t="str">
        <f t="shared" si="197"/>
        <v>NRT</v>
      </c>
      <c r="D695" s="55" t="str">
        <f t="shared" si="194"/>
        <v>2025-09-20</v>
      </c>
      <c r="E695" s="55" t="str">
        <f t="shared" si="204"/>
        <v>82020038163</v>
      </c>
      <c r="F695" s="55" t="str">
        <f t="shared" si="205"/>
        <v>PJP029496556</v>
      </c>
      <c r="G695" s="53" t="str">
        <f t="shared" si="206"/>
        <v>신성아</v>
      </c>
      <c r="H695" s="53" t="str">
        <f t="shared" si="207"/>
        <v>목록(Manifest)</v>
      </c>
      <c r="I695" s="62">
        <f t="shared" si="208"/>
        <v>16.5</v>
      </c>
      <c r="J695" s="53" t="str">
        <f t="shared" si="198"/>
        <v>BRCH USA_JAVIS</v>
      </c>
      <c r="K695" s="55">
        <f t="shared" si="209"/>
        <v>1</v>
      </c>
      <c r="L695" s="54">
        <f t="shared" si="210"/>
        <v>0.1</v>
      </c>
      <c r="M695" s="54">
        <f t="shared" si="211"/>
        <v>0.2</v>
      </c>
      <c r="N695" s="54">
        <f t="shared" si="212"/>
        <v>0.2</v>
      </c>
      <c r="O695" s="54">
        <f t="shared" si="199"/>
        <v>0.5</v>
      </c>
      <c r="P695" s="55" t="str">
        <f t="shared" si="200"/>
        <v>516284384022</v>
      </c>
      <c r="Q695" s="70">
        <f t="shared" si="201"/>
        <v>6510</v>
      </c>
      <c r="R695" s="58">
        <v>0</v>
      </c>
      <c r="S695" s="57">
        <f t="shared" si="195"/>
        <v>0</v>
      </c>
      <c r="T695" s="58">
        <v>0</v>
      </c>
      <c r="U695" s="58">
        <f>(IF(VLOOKUP(VLOOKUP(AN695,MAPPING!$B$16:$D$21,2,1),MAPPING!$C$16:$E$21,2,0)=7000,0,VLOOKUP(VLOOKUP(AN695,MAPPING!$B$16:$D$21,2,1),MAPPING!$C$16:$E$21,2,0)))</f>
        <v>0</v>
      </c>
      <c r="V695" s="58">
        <f>(K695*VLOOKUP(N695/K695,MAPPING!$B$23:$D$30,3,10))</f>
        <v>0</v>
      </c>
      <c r="W695" s="58">
        <f t="shared" si="202"/>
        <v>0</v>
      </c>
      <c r="X695" s="58">
        <f t="shared" si="203"/>
        <v>6510</v>
      </c>
      <c r="Y695" s="116">
        <f>ROUND(SUM(Q695:W695)/INVOICE!$I$5,2)</f>
        <v>4.67</v>
      </c>
      <c r="AA695" s="38" t="s">
        <v>5597</v>
      </c>
      <c r="AB695" s="38" t="s">
        <v>93</v>
      </c>
      <c r="AC695" s="38" t="s">
        <v>5598</v>
      </c>
      <c r="AD695" s="38" t="s">
        <v>5785</v>
      </c>
      <c r="AE695" s="38" t="s">
        <v>5786</v>
      </c>
      <c r="AF695" s="38" t="s">
        <v>5787</v>
      </c>
      <c r="AG695" s="38" t="s">
        <v>5788</v>
      </c>
      <c r="AH695" s="38" t="s">
        <v>61</v>
      </c>
      <c r="AI695" s="38">
        <v>1</v>
      </c>
      <c r="AJ695" s="38">
        <v>0.1</v>
      </c>
      <c r="AK695" s="38">
        <v>0.2</v>
      </c>
      <c r="AL695" s="38">
        <v>0.2</v>
      </c>
      <c r="AM695" s="38" t="s">
        <v>204</v>
      </c>
      <c r="AN695" s="38">
        <v>16.5</v>
      </c>
      <c r="AO695" s="38" t="s">
        <v>62</v>
      </c>
      <c r="AP695" s="38" t="s">
        <v>62</v>
      </c>
      <c r="AQ695" s="38" t="s">
        <v>62</v>
      </c>
      <c r="AR695" s="38" t="s">
        <v>62</v>
      </c>
      <c r="AS695" s="38" t="s">
        <v>62</v>
      </c>
      <c r="AT695" s="38" t="s">
        <v>1973</v>
      </c>
      <c r="AU695" s="38" t="s">
        <v>2604</v>
      </c>
      <c r="AV695" s="38" t="s">
        <v>5789</v>
      </c>
      <c r="AW695" s="38" t="s">
        <v>61</v>
      </c>
      <c r="AX695" s="38" t="s">
        <v>63</v>
      </c>
      <c r="AY695" s="39" t="s">
        <v>5790</v>
      </c>
      <c r="AZ695" s="38" t="s">
        <v>5791</v>
      </c>
      <c r="BA695" s="39" t="s">
        <v>5791</v>
      </c>
      <c r="BB695" s="38" t="s">
        <v>196</v>
      </c>
      <c r="BC695" s="38" t="s">
        <v>353</v>
      </c>
      <c r="BD695" s="38" t="s">
        <v>94</v>
      </c>
      <c r="BE695" s="38" t="s">
        <v>1978</v>
      </c>
      <c r="BF695" s="38" t="s">
        <v>64</v>
      </c>
      <c r="BG695" s="38" t="s">
        <v>61</v>
      </c>
      <c r="BH695" s="38" t="s">
        <v>648</v>
      </c>
    </row>
    <row r="696" spans="2:60" x14ac:dyDescent="0.3">
      <c r="B696" s="55">
        <f t="shared" si="196"/>
        <v>692</v>
      </c>
      <c r="C696" s="55" t="str">
        <f t="shared" si="197"/>
        <v>NRT</v>
      </c>
      <c r="D696" s="55" t="str">
        <f t="shared" si="194"/>
        <v>2025-09-20</v>
      </c>
      <c r="E696" s="55" t="str">
        <f t="shared" si="204"/>
        <v>82020038163</v>
      </c>
      <c r="F696" s="55" t="str">
        <f t="shared" si="205"/>
        <v>PJP029496677</v>
      </c>
      <c r="G696" s="53" t="str">
        <f t="shared" si="206"/>
        <v>김민초</v>
      </c>
      <c r="H696" s="53" t="str">
        <f t="shared" si="207"/>
        <v>일반(목록배제,Normal-Manifest Exception)</v>
      </c>
      <c r="I696" s="62">
        <f t="shared" si="208"/>
        <v>15.44</v>
      </c>
      <c r="J696" s="53" t="str">
        <f t="shared" si="198"/>
        <v>BRCH USA_JAVIS</v>
      </c>
      <c r="K696" s="55">
        <f t="shared" si="209"/>
        <v>1</v>
      </c>
      <c r="L696" s="54">
        <f t="shared" si="210"/>
        <v>0.15</v>
      </c>
      <c r="M696" s="54">
        <f t="shared" si="211"/>
        <v>0.5</v>
      </c>
      <c r="N696" s="54">
        <f t="shared" si="212"/>
        <v>0.5</v>
      </c>
      <c r="O696" s="54">
        <f t="shared" si="199"/>
        <v>0.5</v>
      </c>
      <c r="P696" s="55" t="str">
        <f t="shared" si="200"/>
        <v>516284385234</v>
      </c>
      <c r="Q696" s="70">
        <f t="shared" si="201"/>
        <v>6510</v>
      </c>
      <c r="R696" s="58">
        <v>0</v>
      </c>
      <c r="S696" s="57">
        <f t="shared" si="195"/>
        <v>0</v>
      </c>
      <c r="T696" s="58">
        <v>0</v>
      </c>
      <c r="U696" s="58">
        <f>(IF(VLOOKUP(VLOOKUP(AN696,MAPPING!$B$16:$D$21,2,1),MAPPING!$C$16:$E$21,2,0)=7000,0,VLOOKUP(VLOOKUP(AN696,MAPPING!$B$16:$D$21,2,1),MAPPING!$C$16:$E$21,2,0)))</f>
        <v>0</v>
      </c>
      <c r="V696" s="58">
        <f>(K696*VLOOKUP(N696/K696,MAPPING!$B$23:$D$30,3,10))</f>
        <v>0</v>
      </c>
      <c r="W696" s="58">
        <f t="shared" si="202"/>
        <v>0</v>
      </c>
      <c r="X696" s="58">
        <f t="shared" si="203"/>
        <v>6510</v>
      </c>
      <c r="Y696" s="116">
        <f>ROUND(SUM(Q696:W696)/INVOICE!$I$5,2)</f>
        <v>4.67</v>
      </c>
      <c r="AA696" s="38" t="s">
        <v>5597</v>
      </c>
      <c r="AB696" s="38" t="s">
        <v>93</v>
      </c>
      <c r="AC696" s="38" t="s">
        <v>5598</v>
      </c>
      <c r="AD696" s="38" t="s">
        <v>5792</v>
      </c>
      <c r="AE696" s="38" t="s">
        <v>5688</v>
      </c>
      <c r="AF696" s="38" t="s">
        <v>5689</v>
      </c>
      <c r="AG696" s="38" t="s">
        <v>5690</v>
      </c>
      <c r="AH696" s="38" t="s">
        <v>2464</v>
      </c>
      <c r="AI696" s="38">
        <v>1</v>
      </c>
      <c r="AJ696" s="38">
        <v>0.15</v>
      </c>
      <c r="AK696" s="38">
        <v>0.5</v>
      </c>
      <c r="AL696" s="38">
        <v>0.5</v>
      </c>
      <c r="AM696" s="38" t="s">
        <v>66</v>
      </c>
      <c r="AN696" s="38">
        <v>15.44</v>
      </c>
      <c r="AO696" s="38" t="s">
        <v>62</v>
      </c>
      <c r="AP696" s="38" t="s">
        <v>62</v>
      </c>
      <c r="AQ696" s="38" t="s">
        <v>62</v>
      </c>
      <c r="AR696" s="38" t="s">
        <v>62</v>
      </c>
      <c r="AS696" s="38" t="s">
        <v>62</v>
      </c>
      <c r="AT696" s="38" t="s">
        <v>1973</v>
      </c>
      <c r="AU696" s="38" t="s">
        <v>2604</v>
      </c>
      <c r="AV696" s="38" t="s">
        <v>4671</v>
      </c>
      <c r="AW696" s="38" t="s">
        <v>61</v>
      </c>
      <c r="AX696" s="38" t="s">
        <v>63</v>
      </c>
      <c r="AY696" s="39" t="s">
        <v>5793</v>
      </c>
      <c r="AZ696" s="38" t="s">
        <v>5794</v>
      </c>
      <c r="BA696" s="39" t="s">
        <v>5794</v>
      </c>
      <c r="BB696" s="38" t="s">
        <v>196</v>
      </c>
      <c r="BC696" s="38" t="s">
        <v>353</v>
      </c>
      <c r="BD696" s="38" t="s">
        <v>94</v>
      </c>
      <c r="BE696" s="38" t="s">
        <v>1978</v>
      </c>
      <c r="BF696" s="38" t="s">
        <v>64</v>
      </c>
      <c r="BG696" s="38" t="s">
        <v>61</v>
      </c>
      <c r="BH696" s="38" t="s">
        <v>648</v>
      </c>
    </row>
    <row r="697" spans="2:60" x14ac:dyDescent="0.3">
      <c r="B697" s="55">
        <f t="shared" si="196"/>
        <v>693</v>
      </c>
      <c r="C697" s="55" t="str">
        <f t="shared" si="197"/>
        <v>NRT</v>
      </c>
      <c r="D697" s="55" t="str">
        <f t="shared" si="194"/>
        <v>2025-09-20</v>
      </c>
      <c r="E697" s="55" t="str">
        <f t="shared" si="204"/>
        <v>82020038163</v>
      </c>
      <c r="F697" s="55" t="str">
        <f t="shared" si="205"/>
        <v>PJP029496366</v>
      </c>
      <c r="G697" s="53" t="str">
        <f t="shared" si="206"/>
        <v>조민정</v>
      </c>
      <c r="H697" s="53" t="str">
        <f t="shared" si="207"/>
        <v>목록(Manifest)</v>
      </c>
      <c r="I697" s="62">
        <f t="shared" si="208"/>
        <v>84.42</v>
      </c>
      <c r="J697" s="53" t="str">
        <f t="shared" si="198"/>
        <v>BRCH USA_JAVIS</v>
      </c>
      <c r="K697" s="55">
        <f t="shared" si="209"/>
        <v>1</v>
      </c>
      <c r="L697" s="54">
        <f t="shared" si="210"/>
        <v>0.45</v>
      </c>
      <c r="M697" s="54">
        <f t="shared" si="211"/>
        <v>1.5</v>
      </c>
      <c r="N697" s="54">
        <f t="shared" si="212"/>
        <v>1.5</v>
      </c>
      <c r="O697" s="54">
        <f t="shared" si="199"/>
        <v>0.5</v>
      </c>
      <c r="P697" s="55" t="str">
        <f t="shared" si="200"/>
        <v>516284382121</v>
      </c>
      <c r="Q697" s="70">
        <f t="shared" si="201"/>
        <v>6510</v>
      </c>
      <c r="R697" s="58">
        <v>0</v>
      </c>
      <c r="S697" s="57">
        <f t="shared" si="195"/>
        <v>0</v>
      </c>
      <c r="T697" s="58">
        <v>0</v>
      </c>
      <c r="U697" s="58">
        <f>(IF(VLOOKUP(VLOOKUP(AN697,MAPPING!$B$16:$D$21,2,1),MAPPING!$C$16:$E$21,2,0)=7000,0,VLOOKUP(VLOOKUP(AN697,MAPPING!$B$16:$D$21,2,1),MAPPING!$C$16:$E$21,2,0)))</f>
        <v>0</v>
      </c>
      <c r="V697" s="58">
        <f>(K697*VLOOKUP(N697/K697,MAPPING!$B$23:$D$30,3,10))</f>
        <v>0</v>
      </c>
      <c r="W697" s="58">
        <f t="shared" si="202"/>
        <v>0</v>
      </c>
      <c r="X697" s="58">
        <f t="shared" si="203"/>
        <v>6510</v>
      </c>
      <c r="Y697" s="116">
        <f>ROUND(SUM(Q697:W697)/INVOICE!$I$5,2)</f>
        <v>4.67</v>
      </c>
      <c r="AA697" s="38" t="s">
        <v>5597</v>
      </c>
      <c r="AB697" s="38" t="s">
        <v>93</v>
      </c>
      <c r="AC697" s="38" t="s">
        <v>5598</v>
      </c>
      <c r="AD697" s="38" t="s">
        <v>5795</v>
      </c>
      <c r="AE697" s="38" t="s">
        <v>5796</v>
      </c>
      <c r="AF697" s="38" t="s">
        <v>5797</v>
      </c>
      <c r="AG697" s="38" t="s">
        <v>5798</v>
      </c>
      <c r="AH697" s="38" t="s">
        <v>61</v>
      </c>
      <c r="AI697" s="38">
        <v>1</v>
      </c>
      <c r="AJ697" s="38">
        <v>0.45</v>
      </c>
      <c r="AK697" s="38">
        <v>1.5</v>
      </c>
      <c r="AL697" s="38">
        <v>1.5</v>
      </c>
      <c r="AM697" s="38" t="s">
        <v>204</v>
      </c>
      <c r="AN697" s="38">
        <v>84.42</v>
      </c>
      <c r="AO697" s="38" t="s">
        <v>62</v>
      </c>
      <c r="AP697" s="38" t="s">
        <v>62</v>
      </c>
      <c r="AQ697" s="38" t="s">
        <v>62</v>
      </c>
      <c r="AR697" s="38" t="s">
        <v>62</v>
      </c>
      <c r="AS697" s="38" t="s">
        <v>62</v>
      </c>
      <c r="AT697" s="38" t="s">
        <v>1973</v>
      </c>
      <c r="AU697" s="38" t="s">
        <v>2604</v>
      </c>
      <c r="AV697" s="38" t="s">
        <v>5799</v>
      </c>
      <c r="AW697" s="38" t="s">
        <v>61</v>
      </c>
      <c r="AX697" s="38" t="s">
        <v>63</v>
      </c>
      <c r="AY697" s="39" t="s">
        <v>5800</v>
      </c>
      <c r="AZ697" s="38" t="s">
        <v>5801</v>
      </c>
      <c r="BA697" s="39" t="s">
        <v>5801</v>
      </c>
      <c r="BB697" s="38" t="s">
        <v>196</v>
      </c>
      <c r="BC697" s="38" t="s">
        <v>353</v>
      </c>
      <c r="BD697" s="38" t="s">
        <v>94</v>
      </c>
      <c r="BE697" s="38" t="s">
        <v>1978</v>
      </c>
      <c r="BF697" s="38" t="s">
        <v>64</v>
      </c>
      <c r="BG697" s="38" t="s">
        <v>61</v>
      </c>
      <c r="BH697" s="38" t="s">
        <v>648</v>
      </c>
    </row>
    <row r="698" spans="2:60" x14ac:dyDescent="0.3">
      <c r="B698" s="55">
        <f t="shared" si="196"/>
        <v>694</v>
      </c>
      <c r="C698" s="55" t="str">
        <f t="shared" si="197"/>
        <v>NRT</v>
      </c>
      <c r="D698" s="55" t="str">
        <f t="shared" si="194"/>
        <v>2025-09-20</v>
      </c>
      <c r="E698" s="55" t="str">
        <f t="shared" si="204"/>
        <v>82020038163</v>
      </c>
      <c r="F698" s="55" t="str">
        <f t="shared" si="205"/>
        <v>PJP022700964</v>
      </c>
      <c r="G698" s="53" t="str">
        <f t="shared" si="206"/>
        <v>채준원</v>
      </c>
      <c r="H698" s="53" t="str">
        <f t="shared" si="207"/>
        <v>목록(Manifest)</v>
      </c>
      <c r="I698" s="62">
        <f t="shared" si="208"/>
        <v>141.37</v>
      </c>
      <c r="J698" s="53" t="str">
        <f t="shared" si="198"/>
        <v>WUS CORPORATION (BRCH USA)</v>
      </c>
      <c r="K698" s="55">
        <f t="shared" si="209"/>
        <v>1</v>
      </c>
      <c r="L698" s="54">
        <f t="shared" si="210"/>
        <v>0.8</v>
      </c>
      <c r="M698" s="54">
        <f t="shared" si="211"/>
        <v>1.5</v>
      </c>
      <c r="N698" s="54">
        <f t="shared" si="212"/>
        <v>1.5</v>
      </c>
      <c r="O698" s="54">
        <f t="shared" si="199"/>
        <v>1</v>
      </c>
      <c r="P698" s="55" t="str">
        <f t="shared" si="200"/>
        <v>516272838885</v>
      </c>
      <c r="Q698" s="70">
        <f t="shared" si="201"/>
        <v>7520</v>
      </c>
      <c r="R698" s="58">
        <v>0</v>
      </c>
      <c r="S698" s="57">
        <f t="shared" si="195"/>
        <v>0</v>
      </c>
      <c r="T698" s="58">
        <v>0</v>
      </c>
      <c r="U698" s="58">
        <f>(IF(VLOOKUP(VLOOKUP(AN698,MAPPING!$B$16:$D$21,2,1),MAPPING!$C$16:$E$21,2,0)=7000,0,VLOOKUP(VLOOKUP(AN698,MAPPING!$B$16:$D$21,2,1),MAPPING!$C$16:$E$21,2,0)))</f>
        <v>0</v>
      </c>
      <c r="V698" s="58">
        <f>(K698*VLOOKUP(N698/K698,MAPPING!$B$23:$D$30,3,10))</f>
        <v>0</v>
      </c>
      <c r="W698" s="58">
        <f t="shared" si="202"/>
        <v>0</v>
      </c>
      <c r="X698" s="58">
        <f t="shared" si="203"/>
        <v>7520</v>
      </c>
      <c r="Y698" s="116">
        <f>ROUND(SUM(Q698:W698)/INVOICE!$I$5,2)</f>
        <v>5.39</v>
      </c>
      <c r="AA698" s="38" t="s">
        <v>5597</v>
      </c>
      <c r="AB698" s="38" t="s">
        <v>93</v>
      </c>
      <c r="AC698" s="38" t="s">
        <v>5598</v>
      </c>
      <c r="AD698" s="38" t="s">
        <v>5802</v>
      </c>
      <c r="AE698" s="38" t="s">
        <v>4759</v>
      </c>
      <c r="AF698" s="38" t="s">
        <v>4760</v>
      </c>
      <c r="AG698" s="38" t="s">
        <v>4761</v>
      </c>
      <c r="AH698" s="38" t="s">
        <v>61</v>
      </c>
      <c r="AI698" s="38">
        <v>1</v>
      </c>
      <c r="AJ698" s="38">
        <v>0.8</v>
      </c>
      <c r="AK698" s="38">
        <v>1.5</v>
      </c>
      <c r="AL698" s="38">
        <v>1.5</v>
      </c>
      <c r="AM698" s="38" t="s">
        <v>204</v>
      </c>
      <c r="AN698" s="38">
        <v>141.37</v>
      </c>
      <c r="AO698" s="38" t="s">
        <v>62</v>
      </c>
      <c r="AP698" s="38" t="s">
        <v>62</v>
      </c>
      <c r="AQ698" s="38" t="s">
        <v>62</v>
      </c>
      <c r="AR698" s="38" t="s">
        <v>62</v>
      </c>
      <c r="AS698" s="38" t="s">
        <v>62</v>
      </c>
      <c r="AT698" s="38" t="s">
        <v>2212</v>
      </c>
      <c r="AU698" s="38" t="s">
        <v>2591</v>
      </c>
      <c r="AV698" s="38" t="s">
        <v>2213</v>
      </c>
      <c r="AW698" s="38" t="s">
        <v>61</v>
      </c>
      <c r="AX698" s="38" t="s">
        <v>63</v>
      </c>
      <c r="AY698" s="39" t="s">
        <v>5803</v>
      </c>
      <c r="AZ698" s="38" t="s">
        <v>5804</v>
      </c>
      <c r="BA698" s="39" t="s">
        <v>5804</v>
      </c>
      <c r="BB698" s="38" t="s">
        <v>196</v>
      </c>
      <c r="BC698" s="38" t="s">
        <v>353</v>
      </c>
      <c r="BD698" s="38" t="s">
        <v>94</v>
      </c>
      <c r="BE698" s="38" t="s">
        <v>407</v>
      </c>
      <c r="BF698" s="38" t="s">
        <v>64</v>
      </c>
      <c r="BG698" s="38" t="s">
        <v>61</v>
      </c>
      <c r="BH698" s="38" t="s">
        <v>648</v>
      </c>
    </row>
    <row r="699" spans="2:60" x14ac:dyDescent="0.3">
      <c r="B699" s="55">
        <f t="shared" si="196"/>
        <v>695</v>
      </c>
      <c r="C699" s="55" t="str">
        <f t="shared" si="197"/>
        <v>NRT</v>
      </c>
      <c r="D699" s="55" t="str">
        <f t="shared" si="194"/>
        <v>2025-09-20</v>
      </c>
      <c r="E699" s="55" t="str">
        <f t="shared" si="204"/>
        <v>82020038163</v>
      </c>
      <c r="F699" s="55" t="str">
        <f t="shared" si="205"/>
        <v>PJP022700963</v>
      </c>
      <c r="G699" s="53" t="str">
        <f t="shared" si="206"/>
        <v>김해호</v>
      </c>
      <c r="H699" s="53" t="str">
        <f t="shared" si="207"/>
        <v>간이(Simple)</v>
      </c>
      <c r="I699" s="62">
        <f t="shared" si="208"/>
        <v>703.5</v>
      </c>
      <c r="J699" s="53" t="str">
        <f t="shared" si="198"/>
        <v>WUS CORPORATION (BRCH USA)</v>
      </c>
      <c r="K699" s="55">
        <f t="shared" si="209"/>
        <v>1</v>
      </c>
      <c r="L699" s="54">
        <f t="shared" si="210"/>
        <v>3</v>
      </c>
      <c r="M699" s="54">
        <f t="shared" si="211"/>
        <v>0.2</v>
      </c>
      <c r="N699" s="54">
        <f t="shared" si="212"/>
        <v>3</v>
      </c>
      <c r="O699" s="54">
        <f t="shared" si="199"/>
        <v>3</v>
      </c>
      <c r="P699" s="55" t="str">
        <f t="shared" si="200"/>
        <v>516272838874</v>
      </c>
      <c r="Q699" s="70">
        <f t="shared" si="201"/>
        <v>11560</v>
      </c>
      <c r="R699" s="58">
        <v>0</v>
      </c>
      <c r="S699" s="57">
        <f t="shared" si="195"/>
        <v>0</v>
      </c>
      <c r="T699" s="58">
        <v>0</v>
      </c>
      <c r="U699" s="58">
        <f>(IF(VLOOKUP(VLOOKUP(AN699,MAPPING!$B$16:$D$21,2,1),MAPPING!$C$16:$E$21,2,0)=7000,0,VLOOKUP(VLOOKUP(AN699,MAPPING!$B$16:$D$21,2,1),MAPPING!$C$16:$E$21,2,0)))</f>
        <v>0</v>
      </c>
      <c r="V699" s="58">
        <f>(K699*VLOOKUP(N699/K699,MAPPING!$B$23:$D$30,3,10))</f>
        <v>500</v>
      </c>
      <c r="W699" s="58">
        <f t="shared" si="202"/>
        <v>0</v>
      </c>
      <c r="X699" s="58">
        <f t="shared" si="203"/>
        <v>12060</v>
      </c>
      <c r="Y699" s="116">
        <f>ROUND(SUM(Q699:W699)/INVOICE!$I$5,2)</f>
        <v>8.65</v>
      </c>
      <c r="AA699" s="38" t="s">
        <v>5597</v>
      </c>
      <c r="AB699" s="38" t="s">
        <v>93</v>
      </c>
      <c r="AC699" s="38" t="s">
        <v>5598</v>
      </c>
      <c r="AD699" s="38" t="s">
        <v>5805</v>
      </c>
      <c r="AE699" s="38" t="s">
        <v>5806</v>
      </c>
      <c r="AF699" s="38" t="s">
        <v>5807</v>
      </c>
      <c r="AG699" s="38" t="s">
        <v>5808</v>
      </c>
      <c r="AH699" s="38" t="s">
        <v>61</v>
      </c>
      <c r="AI699" s="38">
        <v>1</v>
      </c>
      <c r="AJ699" s="38">
        <v>3</v>
      </c>
      <c r="AK699" s="38">
        <v>0.2</v>
      </c>
      <c r="AL699" s="38">
        <v>3</v>
      </c>
      <c r="AM699" s="38" t="s">
        <v>65</v>
      </c>
      <c r="AN699" s="38">
        <v>703.5</v>
      </c>
      <c r="AO699" s="38" t="s">
        <v>62</v>
      </c>
      <c r="AP699" s="38" t="s">
        <v>62</v>
      </c>
      <c r="AQ699" s="38" t="s">
        <v>62</v>
      </c>
      <c r="AR699" s="38" t="s">
        <v>62</v>
      </c>
      <c r="AS699" s="38" t="s">
        <v>62</v>
      </c>
      <c r="AT699" s="38" t="s">
        <v>2212</v>
      </c>
      <c r="AU699" s="38" t="s">
        <v>2591</v>
      </c>
      <c r="AV699" s="38" t="s">
        <v>2213</v>
      </c>
      <c r="AW699" s="38" t="s">
        <v>61</v>
      </c>
      <c r="AX699" s="38" t="s">
        <v>63</v>
      </c>
      <c r="AY699" s="39" t="s">
        <v>5809</v>
      </c>
      <c r="AZ699" s="38" t="s">
        <v>5810</v>
      </c>
      <c r="BA699" s="39" t="s">
        <v>5810</v>
      </c>
      <c r="BB699" s="38" t="s">
        <v>196</v>
      </c>
      <c r="BC699" s="38" t="s">
        <v>353</v>
      </c>
      <c r="BD699" s="38" t="s">
        <v>94</v>
      </c>
      <c r="BE699" s="38" t="s">
        <v>407</v>
      </c>
      <c r="BF699" s="38" t="s">
        <v>64</v>
      </c>
      <c r="BG699" s="38" t="s">
        <v>61</v>
      </c>
      <c r="BH699" s="38" t="s">
        <v>648</v>
      </c>
    </row>
    <row r="700" spans="2:60" x14ac:dyDescent="0.3">
      <c r="B700" s="55">
        <f t="shared" si="196"/>
        <v>696</v>
      </c>
      <c r="C700" s="55" t="str">
        <f t="shared" si="197"/>
        <v>NRT</v>
      </c>
      <c r="D700" s="55" t="str">
        <f t="shared" si="194"/>
        <v>2025-09-20</v>
      </c>
      <c r="E700" s="55" t="str">
        <f t="shared" si="204"/>
        <v>82020038163</v>
      </c>
      <c r="F700" s="55" t="str">
        <f t="shared" si="205"/>
        <v>PJP022700960</v>
      </c>
      <c r="G700" s="53" t="str">
        <f t="shared" si="206"/>
        <v>박종현</v>
      </c>
      <c r="H700" s="53" t="str">
        <f t="shared" si="207"/>
        <v>간이(Simple)</v>
      </c>
      <c r="I700" s="62">
        <f t="shared" si="208"/>
        <v>703.5</v>
      </c>
      <c r="J700" s="53" t="str">
        <f t="shared" si="198"/>
        <v>WUS CORPORATION (BRCH USA)</v>
      </c>
      <c r="K700" s="55">
        <f t="shared" si="209"/>
        <v>1</v>
      </c>
      <c r="L700" s="54">
        <f t="shared" si="210"/>
        <v>3.3</v>
      </c>
      <c r="M700" s="54">
        <f t="shared" si="211"/>
        <v>2.6</v>
      </c>
      <c r="N700" s="54">
        <f t="shared" si="212"/>
        <v>3.3</v>
      </c>
      <c r="O700" s="54">
        <f t="shared" si="199"/>
        <v>3.5</v>
      </c>
      <c r="P700" s="55" t="str">
        <f t="shared" si="200"/>
        <v>516272838852</v>
      </c>
      <c r="Q700" s="70">
        <f t="shared" si="201"/>
        <v>12570</v>
      </c>
      <c r="R700" s="58">
        <v>0</v>
      </c>
      <c r="S700" s="57">
        <f t="shared" si="195"/>
        <v>0</v>
      </c>
      <c r="T700" s="58">
        <v>0</v>
      </c>
      <c r="U700" s="58">
        <f>(IF(VLOOKUP(VLOOKUP(AN700,MAPPING!$B$16:$D$21,2,1),MAPPING!$C$16:$E$21,2,0)=7000,0,VLOOKUP(VLOOKUP(AN700,MAPPING!$B$16:$D$21,2,1),MAPPING!$C$16:$E$21,2,0)))</f>
        <v>0</v>
      </c>
      <c r="V700" s="58">
        <f>(K700*VLOOKUP(N700/K700,MAPPING!$B$23:$D$30,3,10))</f>
        <v>500</v>
      </c>
      <c r="W700" s="58">
        <f t="shared" si="202"/>
        <v>0</v>
      </c>
      <c r="X700" s="58">
        <f t="shared" si="203"/>
        <v>13070</v>
      </c>
      <c r="Y700" s="116">
        <f>ROUND(SUM(Q700:W700)/INVOICE!$I$5,2)</f>
        <v>9.3800000000000008</v>
      </c>
      <c r="AA700" s="38" t="s">
        <v>5597</v>
      </c>
      <c r="AB700" s="38" t="s">
        <v>93</v>
      </c>
      <c r="AC700" s="38" t="s">
        <v>5598</v>
      </c>
      <c r="AD700" s="38" t="s">
        <v>5811</v>
      </c>
      <c r="AE700" s="38" t="s">
        <v>316</v>
      </c>
      <c r="AF700" s="38" t="s">
        <v>5812</v>
      </c>
      <c r="AG700" s="38" t="s">
        <v>5813</v>
      </c>
      <c r="AH700" s="38" t="s">
        <v>61</v>
      </c>
      <c r="AI700" s="38">
        <v>1</v>
      </c>
      <c r="AJ700" s="38">
        <v>3.3</v>
      </c>
      <c r="AK700" s="38">
        <v>2.6</v>
      </c>
      <c r="AL700" s="38">
        <v>3.3</v>
      </c>
      <c r="AM700" s="38" t="s">
        <v>65</v>
      </c>
      <c r="AN700" s="38">
        <v>703.5</v>
      </c>
      <c r="AO700" s="38" t="s">
        <v>62</v>
      </c>
      <c r="AP700" s="38" t="s">
        <v>62</v>
      </c>
      <c r="AQ700" s="38" t="s">
        <v>62</v>
      </c>
      <c r="AR700" s="38" t="s">
        <v>62</v>
      </c>
      <c r="AS700" s="38" t="s">
        <v>62</v>
      </c>
      <c r="AT700" s="38" t="s">
        <v>2212</v>
      </c>
      <c r="AU700" s="38" t="s">
        <v>2591</v>
      </c>
      <c r="AV700" s="38" t="s">
        <v>2213</v>
      </c>
      <c r="AW700" s="38" t="s">
        <v>61</v>
      </c>
      <c r="AX700" s="38" t="s">
        <v>63</v>
      </c>
      <c r="AY700" s="39" t="s">
        <v>5814</v>
      </c>
      <c r="AZ700" s="38" t="s">
        <v>5815</v>
      </c>
      <c r="BA700" s="39" t="s">
        <v>5815</v>
      </c>
      <c r="BB700" s="38" t="s">
        <v>196</v>
      </c>
      <c r="BC700" s="38" t="s">
        <v>353</v>
      </c>
      <c r="BD700" s="38" t="s">
        <v>94</v>
      </c>
      <c r="BE700" s="38" t="s">
        <v>407</v>
      </c>
      <c r="BF700" s="38" t="s">
        <v>64</v>
      </c>
      <c r="BG700" s="38" t="s">
        <v>61</v>
      </c>
      <c r="BH700" s="38" t="s">
        <v>648</v>
      </c>
    </row>
    <row r="701" spans="2:60" x14ac:dyDescent="0.3">
      <c r="B701" s="55">
        <f t="shared" si="196"/>
        <v>697</v>
      </c>
      <c r="C701" s="55" t="str">
        <f t="shared" si="197"/>
        <v>NRT</v>
      </c>
      <c r="D701" s="55" t="str">
        <f t="shared" si="194"/>
        <v>2025-09-20</v>
      </c>
      <c r="E701" s="55" t="str">
        <f t="shared" si="204"/>
        <v>82020038163</v>
      </c>
      <c r="F701" s="55" t="str">
        <f t="shared" si="205"/>
        <v>PJP022700959</v>
      </c>
      <c r="G701" s="53" t="str">
        <f t="shared" si="206"/>
        <v>강종태</v>
      </c>
      <c r="H701" s="53" t="str">
        <f t="shared" si="207"/>
        <v>간이(Simple)</v>
      </c>
      <c r="I701" s="62">
        <f t="shared" si="208"/>
        <v>703.5</v>
      </c>
      <c r="J701" s="53" t="str">
        <f t="shared" si="198"/>
        <v>WUS CORPORATION (BRCH USA)</v>
      </c>
      <c r="K701" s="55">
        <f t="shared" si="209"/>
        <v>1</v>
      </c>
      <c r="L701" s="54">
        <f t="shared" si="210"/>
        <v>3.15</v>
      </c>
      <c r="M701" s="54">
        <f t="shared" si="211"/>
        <v>2.6</v>
      </c>
      <c r="N701" s="54">
        <f t="shared" si="212"/>
        <v>3.2</v>
      </c>
      <c r="O701" s="54">
        <f t="shared" si="199"/>
        <v>3.5</v>
      </c>
      <c r="P701" s="55" t="str">
        <f t="shared" si="200"/>
        <v>516272838841</v>
      </c>
      <c r="Q701" s="70">
        <f t="shared" si="201"/>
        <v>12570</v>
      </c>
      <c r="R701" s="58">
        <v>0</v>
      </c>
      <c r="S701" s="57">
        <f t="shared" si="195"/>
        <v>0</v>
      </c>
      <c r="T701" s="58">
        <v>0</v>
      </c>
      <c r="U701" s="58">
        <f>(IF(VLOOKUP(VLOOKUP(AN701,MAPPING!$B$16:$D$21,2,1),MAPPING!$C$16:$E$21,2,0)=7000,0,VLOOKUP(VLOOKUP(AN701,MAPPING!$B$16:$D$21,2,1),MAPPING!$C$16:$E$21,2,0)))</f>
        <v>0</v>
      </c>
      <c r="V701" s="58">
        <f>(K701*VLOOKUP(N701/K701,MAPPING!$B$23:$D$30,3,10))</f>
        <v>500</v>
      </c>
      <c r="W701" s="58">
        <f t="shared" si="202"/>
        <v>0</v>
      </c>
      <c r="X701" s="58">
        <f t="shared" si="203"/>
        <v>13070</v>
      </c>
      <c r="Y701" s="116">
        <f>ROUND(SUM(Q701:W701)/INVOICE!$I$5,2)</f>
        <v>9.3800000000000008</v>
      </c>
      <c r="AA701" s="38" t="s">
        <v>5597</v>
      </c>
      <c r="AB701" s="38" t="s">
        <v>93</v>
      </c>
      <c r="AC701" s="38" t="s">
        <v>5598</v>
      </c>
      <c r="AD701" s="38" t="s">
        <v>5816</v>
      </c>
      <c r="AE701" s="38" t="s">
        <v>4658</v>
      </c>
      <c r="AF701" s="38" t="s">
        <v>4659</v>
      </c>
      <c r="AG701" s="38" t="s">
        <v>5817</v>
      </c>
      <c r="AH701" s="38" t="s">
        <v>61</v>
      </c>
      <c r="AI701" s="38">
        <v>1</v>
      </c>
      <c r="AJ701" s="38">
        <v>3.15</v>
      </c>
      <c r="AK701" s="38">
        <v>2.6</v>
      </c>
      <c r="AL701" s="38">
        <v>3.2</v>
      </c>
      <c r="AM701" s="38" t="s">
        <v>65</v>
      </c>
      <c r="AN701" s="38">
        <v>703.5</v>
      </c>
      <c r="AO701" s="38" t="s">
        <v>62</v>
      </c>
      <c r="AP701" s="38" t="s">
        <v>62</v>
      </c>
      <c r="AQ701" s="38" t="s">
        <v>62</v>
      </c>
      <c r="AR701" s="38" t="s">
        <v>62</v>
      </c>
      <c r="AS701" s="38" t="s">
        <v>62</v>
      </c>
      <c r="AT701" s="38" t="s">
        <v>2212</v>
      </c>
      <c r="AU701" s="38" t="s">
        <v>2591</v>
      </c>
      <c r="AV701" s="38" t="s">
        <v>2213</v>
      </c>
      <c r="AW701" s="38" t="s">
        <v>61</v>
      </c>
      <c r="AX701" s="38" t="s">
        <v>63</v>
      </c>
      <c r="AY701" s="39" t="s">
        <v>5818</v>
      </c>
      <c r="AZ701" s="38" t="s">
        <v>5819</v>
      </c>
      <c r="BA701" s="39" t="s">
        <v>5819</v>
      </c>
      <c r="BB701" s="38" t="s">
        <v>196</v>
      </c>
      <c r="BC701" s="38" t="s">
        <v>353</v>
      </c>
      <c r="BD701" s="38" t="s">
        <v>94</v>
      </c>
      <c r="BE701" s="38" t="s">
        <v>407</v>
      </c>
      <c r="BF701" s="38" t="s">
        <v>64</v>
      </c>
      <c r="BG701" s="38" t="s">
        <v>61</v>
      </c>
      <c r="BH701" s="38" t="s">
        <v>648</v>
      </c>
    </row>
    <row r="702" spans="2:60" x14ac:dyDescent="0.3">
      <c r="B702" s="55">
        <f t="shared" si="196"/>
        <v>698</v>
      </c>
      <c r="C702" s="55" t="str">
        <f t="shared" si="197"/>
        <v>NRT</v>
      </c>
      <c r="D702" s="55" t="str">
        <f t="shared" si="194"/>
        <v>2025-09-20</v>
      </c>
      <c r="E702" s="55" t="str">
        <f t="shared" si="204"/>
        <v>82020038163</v>
      </c>
      <c r="F702" s="55" t="str">
        <f t="shared" si="205"/>
        <v>PJP022700958</v>
      </c>
      <c r="G702" s="53" t="str">
        <f t="shared" si="206"/>
        <v>김종우</v>
      </c>
      <c r="H702" s="53" t="str">
        <f t="shared" si="207"/>
        <v>목록(Manifest)</v>
      </c>
      <c r="I702" s="62">
        <f t="shared" si="208"/>
        <v>141.37</v>
      </c>
      <c r="J702" s="53" t="str">
        <f t="shared" si="198"/>
        <v>WUS CORPORATION (BRCH USA)</v>
      </c>
      <c r="K702" s="55">
        <f t="shared" si="209"/>
        <v>1</v>
      </c>
      <c r="L702" s="54">
        <f t="shared" si="210"/>
        <v>1</v>
      </c>
      <c r="M702" s="54">
        <f t="shared" si="211"/>
        <v>0.2</v>
      </c>
      <c r="N702" s="54">
        <f t="shared" si="212"/>
        <v>1</v>
      </c>
      <c r="O702" s="54">
        <f t="shared" si="199"/>
        <v>1</v>
      </c>
      <c r="P702" s="55" t="str">
        <f t="shared" si="200"/>
        <v>516272838830</v>
      </c>
      <c r="Q702" s="70">
        <f t="shared" si="201"/>
        <v>7520</v>
      </c>
      <c r="R702" s="58">
        <v>0</v>
      </c>
      <c r="S702" s="57">
        <f t="shared" si="195"/>
        <v>0</v>
      </c>
      <c r="T702" s="58">
        <v>0</v>
      </c>
      <c r="U702" s="58">
        <f>(IF(VLOOKUP(VLOOKUP(AN702,MAPPING!$B$16:$D$21,2,1),MAPPING!$C$16:$E$21,2,0)=7000,0,VLOOKUP(VLOOKUP(AN702,MAPPING!$B$16:$D$21,2,1),MAPPING!$C$16:$E$21,2,0)))</f>
        <v>0</v>
      </c>
      <c r="V702" s="58">
        <f>(K702*VLOOKUP(N702/K702,MAPPING!$B$23:$D$30,3,10))</f>
        <v>0</v>
      </c>
      <c r="W702" s="58">
        <f t="shared" si="202"/>
        <v>0</v>
      </c>
      <c r="X702" s="58">
        <f t="shared" si="203"/>
        <v>7520</v>
      </c>
      <c r="Y702" s="116">
        <f>ROUND(SUM(Q702:W702)/INVOICE!$I$5,2)</f>
        <v>5.39</v>
      </c>
      <c r="AA702" s="38" t="s">
        <v>5597</v>
      </c>
      <c r="AB702" s="38" t="s">
        <v>93</v>
      </c>
      <c r="AC702" s="38" t="s">
        <v>5598</v>
      </c>
      <c r="AD702" s="38" t="s">
        <v>5820</v>
      </c>
      <c r="AE702" s="38" t="s">
        <v>5821</v>
      </c>
      <c r="AF702" s="38" t="s">
        <v>5822</v>
      </c>
      <c r="AG702" s="38" t="s">
        <v>517</v>
      </c>
      <c r="AH702" s="38" t="s">
        <v>61</v>
      </c>
      <c r="AI702" s="38">
        <v>1</v>
      </c>
      <c r="AJ702" s="38">
        <v>1</v>
      </c>
      <c r="AK702" s="38">
        <v>0.2</v>
      </c>
      <c r="AL702" s="38">
        <v>1</v>
      </c>
      <c r="AM702" s="38" t="s">
        <v>204</v>
      </c>
      <c r="AN702" s="38">
        <v>141.37</v>
      </c>
      <c r="AO702" s="38" t="s">
        <v>62</v>
      </c>
      <c r="AP702" s="38" t="s">
        <v>62</v>
      </c>
      <c r="AQ702" s="38" t="s">
        <v>62</v>
      </c>
      <c r="AR702" s="38" t="s">
        <v>62</v>
      </c>
      <c r="AS702" s="38" t="s">
        <v>62</v>
      </c>
      <c r="AT702" s="38" t="s">
        <v>2212</v>
      </c>
      <c r="AU702" s="38" t="s">
        <v>2591</v>
      </c>
      <c r="AV702" s="38" t="s">
        <v>2213</v>
      </c>
      <c r="AW702" s="38" t="s">
        <v>61</v>
      </c>
      <c r="AX702" s="38" t="s">
        <v>63</v>
      </c>
      <c r="AY702" s="39" t="s">
        <v>5823</v>
      </c>
      <c r="AZ702" s="38" t="s">
        <v>5824</v>
      </c>
      <c r="BA702" s="39" t="s">
        <v>5824</v>
      </c>
      <c r="BB702" s="38" t="s">
        <v>196</v>
      </c>
      <c r="BC702" s="38" t="s">
        <v>353</v>
      </c>
      <c r="BD702" s="38" t="s">
        <v>94</v>
      </c>
      <c r="BE702" s="38" t="s">
        <v>407</v>
      </c>
      <c r="BF702" s="38" t="s">
        <v>64</v>
      </c>
      <c r="BG702" s="38" t="s">
        <v>61</v>
      </c>
      <c r="BH702" s="38" t="s">
        <v>648</v>
      </c>
    </row>
    <row r="703" spans="2:60" x14ac:dyDescent="0.3">
      <c r="B703" s="55">
        <f t="shared" si="196"/>
        <v>699</v>
      </c>
      <c r="C703" s="55" t="str">
        <f t="shared" si="197"/>
        <v>NRT</v>
      </c>
      <c r="D703" s="55" t="str">
        <f t="shared" si="194"/>
        <v>2025-09-20</v>
      </c>
      <c r="E703" s="55" t="str">
        <f t="shared" si="204"/>
        <v>82020038163</v>
      </c>
      <c r="F703" s="55" t="str">
        <f t="shared" si="205"/>
        <v>PJP022700957</v>
      </c>
      <c r="G703" s="53" t="str">
        <f t="shared" si="206"/>
        <v>최동연</v>
      </c>
      <c r="H703" s="53" t="str">
        <f t="shared" si="207"/>
        <v>간이(Simple)</v>
      </c>
      <c r="I703" s="62">
        <f t="shared" si="208"/>
        <v>703.5</v>
      </c>
      <c r="J703" s="53" t="str">
        <f t="shared" si="198"/>
        <v>WUS CORPORATION (BRCH USA)</v>
      </c>
      <c r="K703" s="55">
        <f t="shared" si="209"/>
        <v>1</v>
      </c>
      <c r="L703" s="54">
        <f t="shared" si="210"/>
        <v>3</v>
      </c>
      <c r="M703" s="54">
        <f t="shared" si="211"/>
        <v>0.2</v>
      </c>
      <c r="N703" s="54">
        <f t="shared" si="212"/>
        <v>3</v>
      </c>
      <c r="O703" s="54">
        <f t="shared" si="199"/>
        <v>3</v>
      </c>
      <c r="P703" s="55" t="str">
        <f t="shared" si="200"/>
        <v>516272838826</v>
      </c>
      <c r="Q703" s="70">
        <f t="shared" si="201"/>
        <v>11560</v>
      </c>
      <c r="R703" s="58">
        <v>0</v>
      </c>
      <c r="S703" s="57">
        <f t="shared" si="195"/>
        <v>0</v>
      </c>
      <c r="T703" s="58">
        <v>0</v>
      </c>
      <c r="U703" s="58">
        <f>(IF(VLOOKUP(VLOOKUP(AN703,MAPPING!$B$16:$D$21,2,1),MAPPING!$C$16:$E$21,2,0)=7000,0,VLOOKUP(VLOOKUP(AN703,MAPPING!$B$16:$D$21,2,1),MAPPING!$C$16:$E$21,2,0)))</f>
        <v>0</v>
      </c>
      <c r="V703" s="58">
        <f>(K703*VLOOKUP(N703/K703,MAPPING!$B$23:$D$30,3,10))</f>
        <v>500</v>
      </c>
      <c r="W703" s="58">
        <f t="shared" si="202"/>
        <v>0</v>
      </c>
      <c r="X703" s="58">
        <f t="shared" si="203"/>
        <v>12060</v>
      </c>
      <c r="Y703" s="116">
        <f>ROUND(SUM(Q703:W703)/INVOICE!$I$5,2)</f>
        <v>8.65</v>
      </c>
      <c r="AA703" s="38" t="s">
        <v>5597</v>
      </c>
      <c r="AB703" s="38" t="s">
        <v>93</v>
      </c>
      <c r="AC703" s="38" t="s">
        <v>5598</v>
      </c>
      <c r="AD703" s="38" t="s">
        <v>5825</v>
      </c>
      <c r="AE703" s="38" t="s">
        <v>5826</v>
      </c>
      <c r="AF703" s="38" t="s">
        <v>5827</v>
      </c>
      <c r="AG703" s="38" t="s">
        <v>5828</v>
      </c>
      <c r="AH703" s="38" t="s">
        <v>61</v>
      </c>
      <c r="AI703" s="38">
        <v>1</v>
      </c>
      <c r="AJ703" s="38">
        <v>3</v>
      </c>
      <c r="AK703" s="38">
        <v>0.2</v>
      </c>
      <c r="AL703" s="38">
        <v>3</v>
      </c>
      <c r="AM703" s="38" t="s">
        <v>65</v>
      </c>
      <c r="AN703" s="38">
        <v>703.5</v>
      </c>
      <c r="AO703" s="38" t="s">
        <v>62</v>
      </c>
      <c r="AP703" s="38" t="s">
        <v>62</v>
      </c>
      <c r="AQ703" s="38" t="s">
        <v>62</v>
      </c>
      <c r="AR703" s="38" t="s">
        <v>62</v>
      </c>
      <c r="AS703" s="38" t="s">
        <v>62</v>
      </c>
      <c r="AT703" s="38" t="s">
        <v>2212</v>
      </c>
      <c r="AU703" s="38" t="s">
        <v>2591</v>
      </c>
      <c r="AV703" s="38" t="s">
        <v>2213</v>
      </c>
      <c r="AW703" s="38" t="s">
        <v>61</v>
      </c>
      <c r="AX703" s="38" t="s">
        <v>63</v>
      </c>
      <c r="AY703" s="39" t="s">
        <v>5829</v>
      </c>
      <c r="AZ703" s="38" t="s">
        <v>5830</v>
      </c>
      <c r="BA703" s="39" t="s">
        <v>5830</v>
      </c>
      <c r="BB703" s="38" t="s">
        <v>196</v>
      </c>
      <c r="BC703" s="38" t="s">
        <v>353</v>
      </c>
      <c r="BD703" s="38" t="s">
        <v>94</v>
      </c>
      <c r="BE703" s="38" t="s">
        <v>407</v>
      </c>
      <c r="BF703" s="38" t="s">
        <v>64</v>
      </c>
      <c r="BG703" s="38" t="s">
        <v>61</v>
      </c>
      <c r="BH703" s="38" t="s">
        <v>648</v>
      </c>
    </row>
    <row r="704" spans="2:60" x14ac:dyDescent="0.3">
      <c r="B704" s="55">
        <f t="shared" si="196"/>
        <v>700</v>
      </c>
      <c r="C704" s="55" t="str">
        <f t="shared" si="197"/>
        <v>NRT</v>
      </c>
      <c r="D704" s="55" t="str">
        <f t="shared" si="194"/>
        <v>2025-09-20</v>
      </c>
      <c r="E704" s="55" t="str">
        <f t="shared" si="204"/>
        <v>82020038163</v>
      </c>
      <c r="F704" s="55" t="str">
        <f t="shared" si="205"/>
        <v>PJP022700956</v>
      </c>
      <c r="G704" s="53" t="str">
        <f t="shared" si="206"/>
        <v>박정환</v>
      </c>
      <c r="H704" s="53" t="str">
        <f t="shared" si="207"/>
        <v>목록(Manifest)</v>
      </c>
      <c r="I704" s="62">
        <f t="shared" si="208"/>
        <v>141.37</v>
      </c>
      <c r="J704" s="53" t="str">
        <f t="shared" si="198"/>
        <v>WUS CORPORATION (BRCH USA)</v>
      </c>
      <c r="K704" s="55">
        <f t="shared" si="209"/>
        <v>1</v>
      </c>
      <c r="L704" s="54">
        <f t="shared" si="210"/>
        <v>0.7</v>
      </c>
      <c r="M704" s="54">
        <f t="shared" si="211"/>
        <v>1.4</v>
      </c>
      <c r="N704" s="54">
        <f t="shared" si="212"/>
        <v>1.4</v>
      </c>
      <c r="O704" s="54">
        <f t="shared" si="199"/>
        <v>1</v>
      </c>
      <c r="P704" s="55" t="str">
        <f t="shared" si="200"/>
        <v>516272838815</v>
      </c>
      <c r="Q704" s="70">
        <f t="shared" si="201"/>
        <v>7520</v>
      </c>
      <c r="R704" s="58">
        <v>0</v>
      </c>
      <c r="S704" s="57">
        <f t="shared" si="195"/>
        <v>0</v>
      </c>
      <c r="T704" s="58">
        <v>0</v>
      </c>
      <c r="U704" s="58">
        <f>(IF(VLOOKUP(VLOOKUP(AN704,MAPPING!$B$16:$D$21,2,1),MAPPING!$C$16:$E$21,2,0)=7000,0,VLOOKUP(VLOOKUP(AN704,MAPPING!$B$16:$D$21,2,1),MAPPING!$C$16:$E$21,2,0)))</f>
        <v>0</v>
      </c>
      <c r="V704" s="58">
        <f>(K704*VLOOKUP(N704/K704,MAPPING!$B$23:$D$30,3,10))</f>
        <v>0</v>
      </c>
      <c r="W704" s="58">
        <f t="shared" si="202"/>
        <v>0</v>
      </c>
      <c r="X704" s="58">
        <f t="shared" si="203"/>
        <v>7520</v>
      </c>
      <c r="Y704" s="116">
        <f>ROUND(SUM(Q704:W704)/INVOICE!$I$5,2)</f>
        <v>5.39</v>
      </c>
      <c r="AA704" s="38" t="s">
        <v>5597</v>
      </c>
      <c r="AB704" s="38" t="s">
        <v>93</v>
      </c>
      <c r="AC704" s="38" t="s">
        <v>5598</v>
      </c>
      <c r="AD704" s="38" t="s">
        <v>5831</v>
      </c>
      <c r="AE704" s="38" t="s">
        <v>5832</v>
      </c>
      <c r="AF704" s="38" t="s">
        <v>5833</v>
      </c>
      <c r="AG704" s="38" t="s">
        <v>5834</v>
      </c>
      <c r="AH704" s="38" t="s">
        <v>61</v>
      </c>
      <c r="AI704" s="38">
        <v>1</v>
      </c>
      <c r="AJ704" s="38">
        <v>0.7</v>
      </c>
      <c r="AK704" s="38">
        <v>1.4</v>
      </c>
      <c r="AL704" s="38">
        <v>1.4</v>
      </c>
      <c r="AM704" s="38" t="s">
        <v>204</v>
      </c>
      <c r="AN704" s="38">
        <v>141.37</v>
      </c>
      <c r="AO704" s="38" t="s">
        <v>62</v>
      </c>
      <c r="AP704" s="38" t="s">
        <v>62</v>
      </c>
      <c r="AQ704" s="38" t="s">
        <v>62</v>
      </c>
      <c r="AR704" s="38" t="s">
        <v>62</v>
      </c>
      <c r="AS704" s="38" t="s">
        <v>62</v>
      </c>
      <c r="AT704" s="38" t="s">
        <v>2212</v>
      </c>
      <c r="AU704" s="38" t="s">
        <v>2591</v>
      </c>
      <c r="AV704" s="38" t="s">
        <v>2213</v>
      </c>
      <c r="AW704" s="38" t="s">
        <v>61</v>
      </c>
      <c r="AX704" s="38" t="s">
        <v>63</v>
      </c>
      <c r="AY704" s="39" t="s">
        <v>5835</v>
      </c>
      <c r="AZ704" s="38" t="s">
        <v>5836</v>
      </c>
      <c r="BA704" s="39" t="s">
        <v>5836</v>
      </c>
      <c r="BB704" s="38" t="s">
        <v>196</v>
      </c>
      <c r="BC704" s="38" t="s">
        <v>353</v>
      </c>
      <c r="BD704" s="38" t="s">
        <v>94</v>
      </c>
      <c r="BE704" s="38" t="s">
        <v>407</v>
      </c>
      <c r="BF704" s="38" t="s">
        <v>64</v>
      </c>
      <c r="BG704" s="38" t="s">
        <v>61</v>
      </c>
      <c r="BH704" s="38" t="s">
        <v>648</v>
      </c>
    </row>
    <row r="705" spans="2:60" x14ac:dyDescent="0.3">
      <c r="B705" s="55">
        <f t="shared" si="196"/>
        <v>701</v>
      </c>
      <c r="C705" s="55" t="str">
        <f t="shared" si="197"/>
        <v>NRT</v>
      </c>
      <c r="D705" s="55" t="str">
        <f t="shared" si="194"/>
        <v>2025-09-20</v>
      </c>
      <c r="E705" s="55" t="str">
        <f t="shared" si="204"/>
        <v>82020038163</v>
      </c>
      <c r="F705" s="55" t="str">
        <f t="shared" si="205"/>
        <v>PJP022700955</v>
      </c>
      <c r="G705" s="53" t="str">
        <f t="shared" si="206"/>
        <v>장효인</v>
      </c>
      <c r="H705" s="53" t="str">
        <f t="shared" si="207"/>
        <v>목록(Manifest)</v>
      </c>
      <c r="I705" s="62">
        <f t="shared" si="208"/>
        <v>141.37</v>
      </c>
      <c r="J705" s="53" t="str">
        <f t="shared" si="198"/>
        <v>WUS CORPORATION (BRCH USA)</v>
      </c>
      <c r="K705" s="55">
        <f t="shared" si="209"/>
        <v>1</v>
      </c>
      <c r="L705" s="54">
        <f t="shared" si="210"/>
        <v>0.75</v>
      </c>
      <c r="M705" s="54">
        <f t="shared" si="211"/>
        <v>1.4</v>
      </c>
      <c r="N705" s="54">
        <f t="shared" si="212"/>
        <v>1.4</v>
      </c>
      <c r="O705" s="54">
        <f t="shared" si="199"/>
        <v>1</v>
      </c>
      <c r="P705" s="55" t="str">
        <f t="shared" si="200"/>
        <v>516272838804</v>
      </c>
      <c r="Q705" s="70">
        <f t="shared" si="201"/>
        <v>7520</v>
      </c>
      <c r="R705" s="58">
        <v>0</v>
      </c>
      <c r="S705" s="57">
        <f t="shared" si="195"/>
        <v>0</v>
      </c>
      <c r="T705" s="58">
        <v>0</v>
      </c>
      <c r="U705" s="58">
        <f>(IF(VLOOKUP(VLOOKUP(AN705,MAPPING!$B$16:$D$21,2,1),MAPPING!$C$16:$E$21,2,0)=7000,0,VLOOKUP(VLOOKUP(AN705,MAPPING!$B$16:$D$21,2,1),MAPPING!$C$16:$E$21,2,0)))</f>
        <v>0</v>
      </c>
      <c r="V705" s="58">
        <f>(K705*VLOOKUP(N705/K705,MAPPING!$B$23:$D$30,3,10))</f>
        <v>0</v>
      </c>
      <c r="W705" s="58">
        <f t="shared" si="202"/>
        <v>0</v>
      </c>
      <c r="X705" s="58">
        <f t="shared" si="203"/>
        <v>7520</v>
      </c>
      <c r="Y705" s="116">
        <f>ROUND(SUM(Q705:W705)/INVOICE!$I$5,2)</f>
        <v>5.39</v>
      </c>
      <c r="AA705" s="38" t="s">
        <v>5597</v>
      </c>
      <c r="AB705" s="38" t="s">
        <v>93</v>
      </c>
      <c r="AC705" s="38" t="s">
        <v>5598</v>
      </c>
      <c r="AD705" s="38" t="s">
        <v>5837</v>
      </c>
      <c r="AE705" s="38" t="s">
        <v>5838</v>
      </c>
      <c r="AF705" s="38" t="s">
        <v>5839</v>
      </c>
      <c r="AG705" s="38" t="s">
        <v>5840</v>
      </c>
      <c r="AH705" s="38" t="s">
        <v>61</v>
      </c>
      <c r="AI705" s="38">
        <v>1</v>
      </c>
      <c r="AJ705" s="38">
        <v>0.75</v>
      </c>
      <c r="AK705" s="38">
        <v>1.4</v>
      </c>
      <c r="AL705" s="38">
        <v>1.4</v>
      </c>
      <c r="AM705" s="38" t="s">
        <v>204</v>
      </c>
      <c r="AN705" s="38">
        <v>141.37</v>
      </c>
      <c r="AO705" s="38" t="s">
        <v>62</v>
      </c>
      <c r="AP705" s="38" t="s">
        <v>62</v>
      </c>
      <c r="AQ705" s="38" t="s">
        <v>62</v>
      </c>
      <c r="AR705" s="38" t="s">
        <v>62</v>
      </c>
      <c r="AS705" s="38" t="s">
        <v>62</v>
      </c>
      <c r="AT705" s="38" t="s">
        <v>2212</v>
      </c>
      <c r="AU705" s="38" t="s">
        <v>2591</v>
      </c>
      <c r="AV705" s="38" t="s">
        <v>2213</v>
      </c>
      <c r="AW705" s="38" t="s">
        <v>61</v>
      </c>
      <c r="AX705" s="38" t="s">
        <v>63</v>
      </c>
      <c r="AY705" s="39" t="s">
        <v>5841</v>
      </c>
      <c r="AZ705" s="38" t="s">
        <v>5842</v>
      </c>
      <c r="BA705" s="39" t="s">
        <v>5842</v>
      </c>
      <c r="BB705" s="38" t="s">
        <v>196</v>
      </c>
      <c r="BC705" s="38" t="s">
        <v>353</v>
      </c>
      <c r="BD705" s="38" t="s">
        <v>94</v>
      </c>
      <c r="BE705" s="38" t="s">
        <v>407</v>
      </c>
      <c r="BF705" s="38" t="s">
        <v>64</v>
      </c>
      <c r="BG705" s="38" t="s">
        <v>61</v>
      </c>
      <c r="BH705" s="38" t="s">
        <v>648</v>
      </c>
    </row>
    <row r="706" spans="2:60" x14ac:dyDescent="0.3">
      <c r="B706" s="55">
        <f t="shared" si="196"/>
        <v>702</v>
      </c>
      <c r="C706" s="55" t="str">
        <f t="shared" si="197"/>
        <v>NRT</v>
      </c>
      <c r="D706" s="55" t="str">
        <f t="shared" si="194"/>
        <v>2025-09-20</v>
      </c>
      <c r="E706" s="55" t="str">
        <f t="shared" si="204"/>
        <v>82020038163</v>
      </c>
      <c r="F706" s="55" t="str">
        <f t="shared" si="205"/>
        <v>PJP022700954</v>
      </c>
      <c r="G706" s="53" t="str">
        <f t="shared" si="206"/>
        <v>김승현</v>
      </c>
      <c r="H706" s="53" t="str">
        <f t="shared" si="207"/>
        <v>간이(Simple)</v>
      </c>
      <c r="I706" s="62">
        <f t="shared" si="208"/>
        <v>703.5</v>
      </c>
      <c r="J706" s="53" t="str">
        <f t="shared" si="198"/>
        <v>WUS CORPORATION (BRCH USA)</v>
      </c>
      <c r="K706" s="55">
        <f t="shared" si="209"/>
        <v>1</v>
      </c>
      <c r="L706" s="54">
        <f t="shared" si="210"/>
        <v>3.2</v>
      </c>
      <c r="M706" s="54">
        <f t="shared" si="211"/>
        <v>2.6</v>
      </c>
      <c r="N706" s="54">
        <f t="shared" si="212"/>
        <v>3.2</v>
      </c>
      <c r="O706" s="54">
        <f t="shared" si="199"/>
        <v>3.5</v>
      </c>
      <c r="P706" s="55" t="str">
        <f t="shared" si="200"/>
        <v>516272838793</v>
      </c>
      <c r="Q706" s="70">
        <f t="shared" si="201"/>
        <v>12570</v>
      </c>
      <c r="R706" s="58">
        <v>0</v>
      </c>
      <c r="S706" s="57">
        <f t="shared" si="195"/>
        <v>0</v>
      </c>
      <c r="T706" s="58">
        <v>0</v>
      </c>
      <c r="U706" s="58">
        <f>(IF(VLOOKUP(VLOOKUP(AN706,MAPPING!$B$16:$D$21,2,1),MAPPING!$C$16:$E$21,2,0)=7000,0,VLOOKUP(VLOOKUP(AN706,MAPPING!$B$16:$D$21,2,1),MAPPING!$C$16:$E$21,2,0)))</f>
        <v>0</v>
      </c>
      <c r="V706" s="58">
        <f>(K706*VLOOKUP(N706/K706,MAPPING!$B$23:$D$30,3,10))</f>
        <v>500</v>
      </c>
      <c r="W706" s="58">
        <f t="shared" si="202"/>
        <v>0</v>
      </c>
      <c r="X706" s="58">
        <f t="shared" si="203"/>
        <v>13070</v>
      </c>
      <c r="Y706" s="116">
        <f>ROUND(SUM(Q706:W706)/INVOICE!$I$5,2)</f>
        <v>9.3800000000000008</v>
      </c>
      <c r="AA706" s="38" t="s">
        <v>5597</v>
      </c>
      <c r="AB706" s="38" t="s">
        <v>93</v>
      </c>
      <c r="AC706" s="38" t="s">
        <v>5598</v>
      </c>
      <c r="AD706" s="38" t="s">
        <v>5843</v>
      </c>
      <c r="AE706" s="38" t="s">
        <v>5844</v>
      </c>
      <c r="AF706" s="38" t="s">
        <v>5845</v>
      </c>
      <c r="AG706" s="38" t="s">
        <v>5846</v>
      </c>
      <c r="AH706" s="38" t="s">
        <v>61</v>
      </c>
      <c r="AI706" s="38">
        <v>1</v>
      </c>
      <c r="AJ706" s="38">
        <v>3.2</v>
      </c>
      <c r="AK706" s="38">
        <v>2.6</v>
      </c>
      <c r="AL706" s="38">
        <v>3.2</v>
      </c>
      <c r="AM706" s="38" t="s">
        <v>65</v>
      </c>
      <c r="AN706" s="38">
        <v>703.5</v>
      </c>
      <c r="AO706" s="38" t="s">
        <v>62</v>
      </c>
      <c r="AP706" s="38" t="s">
        <v>62</v>
      </c>
      <c r="AQ706" s="38" t="s">
        <v>62</v>
      </c>
      <c r="AR706" s="38" t="s">
        <v>62</v>
      </c>
      <c r="AS706" s="38" t="s">
        <v>62</v>
      </c>
      <c r="AT706" s="38" t="s">
        <v>2212</v>
      </c>
      <c r="AU706" s="38" t="s">
        <v>2591</v>
      </c>
      <c r="AV706" s="38" t="s">
        <v>2213</v>
      </c>
      <c r="AW706" s="38" t="s">
        <v>61</v>
      </c>
      <c r="AX706" s="38" t="s">
        <v>63</v>
      </c>
      <c r="AY706" s="39" t="s">
        <v>5847</v>
      </c>
      <c r="AZ706" s="38" t="s">
        <v>5848</v>
      </c>
      <c r="BA706" s="39" t="s">
        <v>5848</v>
      </c>
      <c r="BB706" s="38" t="s">
        <v>196</v>
      </c>
      <c r="BC706" s="38" t="s">
        <v>353</v>
      </c>
      <c r="BD706" s="38" t="s">
        <v>94</v>
      </c>
      <c r="BE706" s="38" t="s">
        <v>407</v>
      </c>
      <c r="BF706" s="38" t="s">
        <v>64</v>
      </c>
      <c r="BG706" s="38" t="s">
        <v>61</v>
      </c>
      <c r="BH706" s="38" t="s">
        <v>648</v>
      </c>
    </row>
    <row r="707" spans="2:60" x14ac:dyDescent="0.3">
      <c r="B707" s="55">
        <f t="shared" si="196"/>
        <v>703</v>
      </c>
      <c r="C707" s="55" t="str">
        <f t="shared" si="197"/>
        <v>NRT</v>
      </c>
      <c r="D707" s="55" t="str">
        <f t="shared" si="194"/>
        <v>2025-09-20</v>
      </c>
      <c r="E707" s="55" t="str">
        <f t="shared" si="204"/>
        <v>82020038163</v>
      </c>
      <c r="F707" s="55" t="str">
        <f t="shared" si="205"/>
        <v>PJP022700953</v>
      </c>
      <c r="G707" s="53" t="str">
        <f t="shared" si="206"/>
        <v>주재헌</v>
      </c>
      <c r="H707" s="53" t="str">
        <f t="shared" si="207"/>
        <v>간이(Simple)</v>
      </c>
      <c r="I707" s="62">
        <f t="shared" si="208"/>
        <v>703.5</v>
      </c>
      <c r="J707" s="53" t="str">
        <f t="shared" si="198"/>
        <v>WUS CORPORATION (BRCH USA)</v>
      </c>
      <c r="K707" s="55">
        <f t="shared" si="209"/>
        <v>1</v>
      </c>
      <c r="L707" s="54">
        <f t="shared" si="210"/>
        <v>3.2</v>
      </c>
      <c r="M707" s="54">
        <f t="shared" si="211"/>
        <v>2.6</v>
      </c>
      <c r="N707" s="54">
        <f t="shared" si="212"/>
        <v>3.2</v>
      </c>
      <c r="O707" s="54">
        <f t="shared" si="199"/>
        <v>3.5</v>
      </c>
      <c r="P707" s="55" t="str">
        <f t="shared" si="200"/>
        <v>516272838782</v>
      </c>
      <c r="Q707" s="70">
        <f t="shared" si="201"/>
        <v>12570</v>
      </c>
      <c r="R707" s="58">
        <v>0</v>
      </c>
      <c r="S707" s="57">
        <f t="shared" si="195"/>
        <v>0</v>
      </c>
      <c r="T707" s="58">
        <v>0</v>
      </c>
      <c r="U707" s="58">
        <f>(IF(VLOOKUP(VLOOKUP(AN707,MAPPING!$B$16:$D$21,2,1),MAPPING!$C$16:$E$21,2,0)=7000,0,VLOOKUP(VLOOKUP(AN707,MAPPING!$B$16:$D$21,2,1),MAPPING!$C$16:$E$21,2,0)))</f>
        <v>0</v>
      </c>
      <c r="V707" s="58">
        <f>(K707*VLOOKUP(N707/K707,MAPPING!$B$23:$D$30,3,10))</f>
        <v>500</v>
      </c>
      <c r="W707" s="58">
        <f t="shared" si="202"/>
        <v>0</v>
      </c>
      <c r="X707" s="58">
        <f t="shared" si="203"/>
        <v>13070</v>
      </c>
      <c r="Y707" s="116">
        <f>ROUND(SUM(Q707:W707)/INVOICE!$I$5,2)</f>
        <v>9.3800000000000008</v>
      </c>
      <c r="AA707" s="38" t="s">
        <v>5597</v>
      </c>
      <c r="AB707" s="38" t="s">
        <v>93</v>
      </c>
      <c r="AC707" s="38" t="s">
        <v>5598</v>
      </c>
      <c r="AD707" s="38" t="s">
        <v>5849</v>
      </c>
      <c r="AE707" s="38" t="s">
        <v>5850</v>
      </c>
      <c r="AF707" s="38" t="s">
        <v>5851</v>
      </c>
      <c r="AG707" s="38" t="s">
        <v>5852</v>
      </c>
      <c r="AH707" s="38" t="s">
        <v>61</v>
      </c>
      <c r="AI707" s="38">
        <v>1</v>
      </c>
      <c r="AJ707" s="38">
        <v>3.2</v>
      </c>
      <c r="AK707" s="38">
        <v>2.6</v>
      </c>
      <c r="AL707" s="38">
        <v>3.2</v>
      </c>
      <c r="AM707" s="38" t="s">
        <v>65</v>
      </c>
      <c r="AN707" s="38">
        <v>703.5</v>
      </c>
      <c r="AO707" s="38" t="s">
        <v>62</v>
      </c>
      <c r="AP707" s="38" t="s">
        <v>62</v>
      </c>
      <c r="AQ707" s="38" t="s">
        <v>62</v>
      </c>
      <c r="AR707" s="38" t="s">
        <v>62</v>
      </c>
      <c r="AS707" s="38" t="s">
        <v>61</v>
      </c>
      <c r="AT707" s="38" t="s">
        <v>2212</v>
      </c>
      <c r="AU707" s="38" t="s">
        <v>2591</v>
      </c>
      <c r="AV707" s="38" t="s">
        <v>2213</v>
      </c>
      <c r="AW707" s="38" t="s">
        <v>61</v>
      </c>
      <c r="AX707" s="38" t="s">
        <v>63</v>
      </c>
      <c r="AY707" s="39" t="s">
        <v>5853</v>
      </c>
      <c r="AZ707" s="38" t="s">
        <v>5854</v>
      </c>
      <c r="BA707" s="39" t="s">
        <v>5854</v>
      </c>
      <c r="BB707" s="38" t="s">
        <v>196</v>
      </c>
      <c r="BC707" s="38" t="s">
        <v>353</v>
      </c>
      <c r="BD707" s="38" t="s">
        <v>94</v>
      </c>
      <c r="BE707" s="38" t="s">
        <v>407</v>
      </c>
      <c r="BF707" s="38" t="s">
        <v>64</v>
      </c>
      <c r="BG707" s="38" t="s">
        <v>61</v>
      </c>
      <c r="BH707" s="38" t="s">
        <v>648</v>
      </c>
    </row>
    <row r="708" spans="2:60" x14ac:dyDescent="0.3">
      <c r="B708" s="55">
        <f t="shared" si="196"/>
        <v>704</v>
      </c>
      <c r="C708" s="55" t="str">
        <f t="shared" si="197"/>
        <v>NRT</v>
      </c>
      <c r="D708" s="55" t="str">
        <f t="shared" si="194"/>
        <v>2025-09-20</v>
      </c>
      <c r="E708" s="55" t="str">
        <f t="shared" si="204"/>
        <v>82020038163</v>
      </c>
      <c r="F708" s="55" t="str">
        <f t="shared" si="205"/>
        <v>PJP022700952</v>
      </c>
      <c r="G708" s="53" t="str">
        <f t="shared" si="206"/>
        <v>김원영</v>
      </c>
      <c r="H708" s="53" t="str">
        <f t="shared" si="207"/>
        <v>간이(Simple)</v>
      </c>
      <c r="I708" s="62">
        <f t="shared" si="208"/>
        <v>703.5</v>
      </c>
      <c r="J708" s="53" t="str">
        <f t="shared" si="198"/>
        <v>WUS CORPORATION (BRCH USA)</v>
      </c>
      <c r="K708" s="55">
        <f t="shared" si="209"/>
        <v>1</v>
      </c>
      <c r="L708" s="54">
        <f t="shared" si="210"/>
        <v>3.2</v>
      </c>
      <c r="M708" s="54">
        <f t="shared" si="211"/>
        <v>2.8</v>
      </c>
      <c r="N708" s="54">
        <f t="shared" si="212"/>
        <v>3.2</v>
      </c>
      <c r="O708" s="54">
        <f t="shared" si="199"/>
        <v>3.5</v>
      </c>
      <c r="P708" s="55" t="str">
        <f t="shared" si="200"/>
        <v>516272838771</v>
      </c>
      <c r="Q708" s="70">
        <f t="shared" si="201"/>
        <v>12570</v>
      </c>
      <c r="R708" s="58">
        <v>0</v>
      </c>
      <c r="S708" s="57">
        <f t="shared" si="195"/>
        <v>0</v>
      </c>
      <c r="T708" s="58">
        <v>0</v>
      </c>
      <c r="U708" s="58">
        <f>(IF(VLOOKUP(VLOOKUP(AN708,MAPPING!$B$16:$D$21,2,1),MAPPING!$C$16:$E$21,2,0)=7000,0,VLOOKUP(VLOOKUP(AN708,MAPPING!$B$16:$D$21,2,1),MAPPING!$C$16:$E$21,2,0)))</f>
        <v>0</v>
      </c>
      <c r="V708" s="58">
        <f>(K708*VLOOKUP(N708/K708,MAPPING!$B$23:$D$30,3,10))</f>
        <v>500</v>
      </c>
      <c r="W708" s="58">
        <f t="shared" si="202"/>
        <v>0</v>
      </c>
      <c r="X708" s="58">
        <f t="shared" si="203"/>
        <v>13070</v>
      </c>
      <c r="Y708" s="116">
        <f>ROUND(SUM(Q708:W708)/INVOICE!$I$5,2)</f>
        <v>9.3800000000000008</v>
      </c>
      <c r="AA708" s="38" t="s">
        <v>5597</v>
      </c>
      <c r="AB708" s="38" t="s">
        <v>93</v>
      </c>
      <c r="AC708" s="38" t="s">
        <v>5598</v>
      </c>
      <c r="AD708" s="38" t="s">
        <v>5855</v>
      </c>
      <c r="AE708" s="38" t="s">
        <v>5856</v>
      </c>
      <c r="AF708" s="38" t="s">
        <v>5857</v>
      </c>
      <c r="AG708" s="38" t="s">
        <v>5858</v>
      </c>
      <c r="AH708" s="38" t="s">
        <v>61</v>
      </c>
      <c r="AI708" s="38">
        <v>1</v>
      </c>
      <c r="AJ708" s="38">
        <v>3.2</v>
      </c>
      <c r="AK708" s="38">
        <v>2.8</v>
      </c>
      <c r="AL708" s="38">
        <v>3.2</v>
      </c>
      <c r="AM708" s="38" t="s">
        <v>65</v>
      </c>
      <c r="AN708" s="38">
        <v>703.5</v>
      </c>
      <c r="AO708" s="38" t="s">
        <v>62</v>
      </c>
      <c r="AP708" s="38" t="s">
        <v>62</v>
      </c>
      <c r="AQ708" s="38" t="s">
        <v>62</v>
      </c>
      <c r="AR708" s="38" t="s">
        <v>62</v>
      </c>
      <c r="AS708" s="38" t="s">
        <v>62</v>
      </c>
      <c r="AT708" s="38" t="s">
        <v>2212</v>
      </c>
      <c r="AU708" s="38" t="s">
        <v>2591</v>
      </c>
      <c r="AV708" s="38" t="s">
        <v>2213</v>
      </c>
      <c r="AW708" s="38" t="s">
        <v>61</v>
      </c>
      <c r="AX708" s="38" t="s">
        <v>63</v>
      </c>
      <c r="AY708" s="39" t="s">
        <v>5859</v>
      </c>
      <c r="AZ708" s="38" t="s">
        <v>5860</v>
      </c>
      <c r="BA708" s="39" t="s">
        <v>5860</v>
      </c>
      <c r="BB708" s="38" t="s">
        <v>196</v>
      </c>
      <c r="BC708" s="38" t="s">
        <v>353</v>
      </c>
      <c r="BD708" s="38" t="s">
        <v>94</v>
      </c>
      <c r="BE708" s="38" t="s">
        <v>407</v>
      </c>
      <c r="BF708" s="38" t="s">
        <v>64</v>
      </c>
      <c r="BG708" s="38" t="s">
        <v>61</v>
      </c>
      <c r="BH708" s="38" t="s">
        <v>648</v>
      </c>
    </row>
    <row r="709" spans="2:60" x14ac:dyDescent="0.3">
      <c r="B709" s="55">
        <f t="shared" si="196"/>
        <v>705</v>
      </c>
      <c r="C709" s="55" t="str">
        <f t="shared" si="197"/>
        <v>NRT</v>
      </c>
      <c r="D709" s="55" t="str">
        <f t="shared" ref="D709:D772" si="213">AA709</f>
        <v>2025-09-20</v>
      </c>
      <c r="E709" s="55" t="str">
        <f t="shared" si="204"/>
        <v>82020038163</v>
      </c>
      <c r="F709" s="55" t="str">
        <f t="shared" si="205"/>
        <v>PJP022700951</v>
      </c>
      <c r="G709" s="53" t="str">
        <f t="shared" si="206"/>
        <v>진재진</v>
      </c>
      <c r="H709" s="53" t="str">
        <f t="shared" si="207"/>
        <v>간이(Simple)</v>
      </c>
      <c r="I709" s="62">
        <f t="shared" si="208"/>
        <v>703.5</v>
      </c>
      <c r="J709" s="53" t="str">
        <f t="shared" si="198"/>
        <v>WUS CORPORATION (BRCH USA)</v>
      </c>
      <c r="K709" s="55">
        <f t="shared" si="209"/>
        <v>1</v>
      </c>
      <c r="L709" s="54">
        <f t="shared" si="210"/>
        <v>3.25</v>
      </c>
      <c r="M709" s="54">
        <f t="shared" si="211"/>
        <v>2.6</v>
      </c>
      <c r="N709" s="54">
        <f t="shared" si="212"/>
        <v>3.3</v>
      </c>
      <c r="O709" s="54">
        <f t="shared" si="199"/>
        <v>3.5</v>
      </c>
      <c r="P709" s="55" t="str">
        <f t="shared" si="200"/>
        <v>516272838760</v>
      </c>
      <c r="Q709" s="70">
        <f t="shared" si="201"/>
        <v>12570</v>
      </c>
      <c r="R709" s="58">
        <v>0</v>
      </c>
      <c r="S709" s="57">
        <f t="shared" ref="S709:S772" si="214">2500*(K709-1)</f>
        <v>0</v>
      </c>
      <c r="T709" s="58">
        <v>0</v>
      </c>
      <c r="U709" s="58">
        <f>(IF(VLOOKUP(VLOOKUP(AN709,MAPPING!$B$16:$D$21,2,1),MAPPING!$C$16:$E$21,2,0)=7000,0,VLOOKUP(VLOOKUP(AN709,MAPPING!$B$16:$D$21,2,1),MAPPING!$C$16:$E$21,2,0)))</f>
        <v>0</v>
      </c>
      <c r="V709" s="58">
        <f>(K709*VLOOKUP(N709/K709,MAPPING!$B$23:$D$30,3,10))</f>
        <v>500</v>
      </c>
      <c r="W709" s="58">
        <f t="shared" si="202"/>
        <v>0</v>
      </c>
      <c r="X709" s="58">
        <f t="shared" si="203"/>
        <v>13070</v>
      </c>
      <c r="Y709" s="116">
        <f>ROUND(SUM(Q709:W709)/INVOICE!$I$5,2)</f>
        <v>9.3800000000000008</v>
      </c>
      <c r="AA709" s="38" t="s">
        <v>5597</v>
      </c>
      <c r="AB709" s="38" t="s">
        <v>93</v>
      </c>
      <c r="AC709" s="38" t="s">
        <v>5598</v>
      </c>
      <c r="AD709" s="38" t="s">
        <v>5861</v>
      </c>
      <c r="AE709" s="38" t="s">
        <v>5862</v>
      </c>
      <c r="AF709" s="38" t="s">
        <v>5863</v>
      </c>
      <c r="AG709" s="38" t="s">
        <v>5864</v>
      </c>
      <c r="AH709" s="38" t="s">
        <v>61</v>
      </c>
      <c r="AI709" s="38">
        <v>1</v>
      </c>
      <c r="AJ709" s="38">
        <v>3.25</v>
      </c>
      <c r="AK709" s="38">
        <v>2.6</v>
      </c>
      <c r="AL709" s="38">
        <v>3.3</v>
      </c>
      <c r="AM709" s="38" t="s">
        <v>65</v>
      </c>
      <c r="AN709" s="38">
        <v>703.5</v>
      </c>
      <c r="AO709" s="38" t="s">
        <v>62</v>
      </c>
      <c r="AP709" s="38" t="s">
        <v>62</v>
      </c>
      <c r="AQ709" s="38" t="s">
        <v>62</v>
      </c>
      <c r="AR709" s="38" t="s">
        <v>62</v>
      </c>
      <c r="AS709" s="38" t="s">
        <v>62</v>
      </c>
      <c r="AT709" s="38" t="s">
        <v>2212</v>
      </c>
      <c r="AU709" s="38" t="s">
        <v>2591</v>
      </c>
      <c r="AV709" s="38" t="s">
        <v>2213</v>
      </c>
      <c r="AW709" s="38" t="s">
        <v>61</v>
      </c>
      <c r="AX709" s="38" t="s">
        <v>63</v>
      </c>
      <c r="AY709" s="39" t="s">
        <v>5865</v>
      </c>
      <c r="AZ709" s="38" t="s">
        <v>5866</v>
      </c>
      <c r="BA709" s="39" t="s">
        <v>5866</v>
      </c>
      <c r="BB709" s="38" t="s">
        <v>196</v>
      </c>
      <c r="BC709" s="38" t="s">
        <v>353</v>
      </c>
      <c r="BD709" s="38" t="s">
        <v>94</v>
      </c>
      <c r="BE709" s="38" t="s">
        <v>407</v>
      </c>
      <c r="BF709" s="38" t="s">
        <v>64</v>
      </c>
      <c r="BG709" s="38" t="s">
        <v>61</v>
      </c>
      <c r="BH709" s="38" t="s">
        <v>648</v>
      </c>
    </row>
    <row r="710" spans="2:60" x14ac:dyDescent="0.3">
      <c r="B710" s="55">
        <f t="shared" ref="B710:B773" si="215">B709+1</f>
        <v>706</v>
      </c>
      <c r="C710" s="55" t="str">
        <f t="shared" ref="C710:C773" si="216">AB710</f>
        <v>NRT</v>
      </c>
      <c r="D710" s="55" t="str">
        <f t="shared" si="213"/>
        <v>2025-09-20</v>
      </c>
      <c r="E710" s="55" t="str">
        <f t="shared" si="204"/>
        <v>82020038163</v>
      </c>
      <c r="F710" s="55" t="str">
        <f t="shared" si="205"/>
        <v>PJP022700950</v>
      </c>
      <c r="G710" s="53" t="str">
        <f t="shared" si="206"/>
        <v>이재일</v>
      </c>
      <c r="H710" s="53" t="str">
        <f t="shared" si="207"/>
        <v>간이(Simple)</v>
      </c>
      <c r="I710" s="62">
        <f t="shared" si="208"/>
        <v>469</v>
      </c>
      <c r="J710" s="53" t="str">
        <f t="shared" ref="J710:J773" si="217">AU710</f>
        <v>WUS CORPORATION (BRCH USA)</v>
      </c>
      <c r="K710" s="55">
        <f t="shared" si="209"/>
        <v>1</v>
      </c>
      <c r="L710" s="54">
        <f t="shared" si="210"/>
        <v>2.35</v>
      </c>
      <c r="M710" s="54">
        <f t="shared" si="211"/>
        <v>2.6</v>
      </c>
      <c r="N710" s="54">
        <f t="shared" si="212"/>
        <v>2.6</v>
      </c>
      <c r="O710" s="54">
        <f t="shared" ref="O710:O773" si="218">CEILING(L710,0.5)</f>
        <v>2.5</v>
      </c>
      <c r="P710" s="55" t="str">
        <f t="shared" ref="P710:P773" si="219">AY710</f>
        <v>516272838756</v>
      </c>
      <c r="Q710" s="70">
        <f t="shared" ref="Q710:Q773" si="220">6510+(O710-0.5)/0.5*1010</f>
        <v>10550</v>
      </c>
      <c r="R710" s="58">
        <v>0</v>
      </c>
      <c r="S710" s="57">
        <f t="shared" si="214"/>
        <v>0</v>
      </c>
      <c r="T710" s="58">
        <v>0</v>
      </c>
      <c r="U710" s="58">
        <f>(IF(VLOOKUP(VLOOKUP(AN710,MAPPING!$B$16:$D$21,2,1),MAPPING!$C$16:$E$21,2,0)=7000,0,VLOOKUP(VLOOKUP(AN710,MAPPING!$B$16:$D$21,2,1),MAPPING!$C$16:$E$21,2,0)))</f>
        <v>0</v>
      </c>
      <c r="V710" s="58">
        <f>(K710*VLOOKUP(N710/K710,MAPPING!$B$23:$D$30,3,10))</f>
        <v>500</v>
      </c>
      <c r="W710" s="58">
        <f t="shared" ref="W710:W773" si="221">IF(_xlfn.CEILING.MATH(N710-30,1)&lt;0,0,_xlfn.CEILING.MATH(N710-30,1))*400</f>
        <v>0</v>
      </c>
      <c r="X710" s="58">
        <f t="shared" ref="X710:X773" si="222">SUM(P710:V710)</f>
        <v>11050</v>
      </c>
      <c r="Y710" s="116">
        <f>ROUND(SUM(Q710:W710)/INVOICE!$I$5,2)</f>
        <v>7.93</v>
      </c>
      <c r="AA710" s="38" t="s">
        <v>5597</v>
      </c>
      <c r="AB710" s="38" t="s">
        <v>93</v>
      </c>
      <c r="AC710" s="38" t="s">
        <v>5598</v>
      </c>
      <c r="AD710" s="38" t="s">
        <v>5867</v>
      </c>
      <c r="AE710" s="38" t="s">
        <v>4029</v>
      </c>
      <c r="AF710" s="38" t="s">
        <v>4030</v>
      </c>
      <c r="AG710" s="38" t="s">
        <v>4031</v>
      </c>
      <c r="AH710" s="38" t="s">
        <v>61</v>
      </c>
      <c r="AI710" s="38">
        <v>1</v>
      </c>
      <c r="AJ710" s="38">
        <v>2.35</v>
      </c>
      <c r="AK710" s="38">
        <v>2.6</v>
      </c>
      <c r="AL710" s="38">
        <v>2.6</v>
      </c>
      <c r="AM710" s="38" t="s">
        <v>65</v>
      </c>
      <c r="AN710" s="38">
        <v>469</v>
      </c>
      <c r="AO710" s="38" t="s">
        <v>62</v>
      </c>
      <c r="AP710" s="38" t="s">
        <v>62</v>
      </c>
      <c r="AQ710" s="38" t="s">
        <v>62</v>
      </c>
      <c r="AR710" s="38" t="s">
        <v>62</v>
      </c>
      <c r="AS710" s="38" t="s">
        <v>62</v>
      </c>
      <c r="AT710" s="38" t="s">
        <v>2212</v>
      </c>
      <c r="AU710" s="38" t="s">
        <v>2591</v>
      </c>
      <c r="AV710" s="38" t="s">
        <v>2213</v>
      </c>
      <c r="AW710" s="38" t="s">
        <v>61</v>
      </c>
      <c r="AX710" s="38" t="s">
        <v>63</v>
      </c>
      <c r="AY710" s="39" t="s">
        <v>5868</v>
      </c>
      <c r="AZ710" s="38" t="s">
        <v>5869</v>
      </c>
      <c r="BA710" s="39" t="s">
        <v>5869</v>
      </c>
      <c r="BB710" s="38" t="s">
        <v>196</v>
      </c>
      <c r="BC710" s="38" t="s">
        <v>353</v>
      </c>
      <c r="BD710" s="38" t="s">
        <v>94</v>
      </c>
      <c r="BE710" s="38" t="s">
        <v>407</v>
      </c>
      <c r="BF710" s="38" t="s">
        <v>64</v>
      </c>
      <c r="BG710" s="38" t="s">
        <v>61</v>
      </c>
      <c r="BH710" s="38" t="s">
        <v>648</v>
      </c>
    </row>
    <row r="711" spans="2:60" x14ac:dyDescent="0.3">
      <c r="B711" s="55">
        <f t="shared" si="215"/>
        <v>707</v>
      </c>
      <c r="C711" s="55" t="str">
        <f t="shared" si="216"/>
        <v>NRT</v>
      </c>
      <c r="D711" s="55" t="str">
        <f t="shared" si="213"/>
        <v>2025-09-20</v>
      </c>
      <c r="E711" s="55" t="str">
        <f t="shared" si="204"/>
        <v>82020038163</v>
      </c>
      <c r="F711" s="55" t="str">
        <f t="shared" si="205"/>
        <v>PJP022700949</v>
      </c>
      <c r="G711" s="53" t="str">
        <f t="shared" si="206"/>
        <v>장규열</v>
      </c>
      <c r="H711" s="53" t="str">
        <f t="shared" si="207"/>
        <v>간이(Simple)</v>
      </c>
      <c r="I711" s="62">
        <f t="shared" si="208"/>
        <v>703.5</v>
      </c>
      <c r="J711" s="53" t="str">
        <f t="shared" si="217"/>
        <v>WUS CORPORATION (BRCH USA)</v>
      </c>
      <c r="K711" s="55">
        <f t="shared" si="209"/>
        <v>1</v>
      </c>
      <c r="L711" s="54">
        <f t="shared" si="210"/>
        <v>3.2</v>
      </c>
      <c r="M711" s="54">
        <f t="shared" si="211"/>
        <v>2.6</v>
      </c>
      <c r="N711" s="54">
        <f t="shared" si="212"/>
        <v>3.2</v>
      </c>
      <c r="O711" s="54">
        <f t="shared" si="218"/>
        <v>3.5</v>
      </c>
      <c r="P711" s="55" t="str">
        <f t="shared" si="219"/>
        <v>516272838745</v>
      </c>
      <c r="Q711" s="70">
        <f t="shared" si="220"/>
        <v>12570</v>
      </c>
      <c r="R711" s="58">
        <v>0</v>
      </c>
      <c r="S711" s="57">
        <f t="shared" si="214"/>
        <v>0</v>
      </c>
      <c r="T711" s="58">
        <v>0</v>
      </c>
      <c r="U711" s="58">
        <f>(IF(VLOOKUP(VLOOKUP(AN711,MAPPING!$B$16:$D$21,2,1),MAPPING!$C$16:$E$21,2,0)=7000,0,VLOOKUP(VLOOKUP(AN711,MAPPING!$B$16:$D$21,2,1),MAPPING!$C$16:$E$21,2,0)))</f>
        <v>0</v>
      </c>
      <c r="V711" s="58">
        <f>(K711*VLOOKUP(N711/K711,MAPPING!$B$23:$D$30,3,10))</f>
        <v>500</v>
      </c>
      <c r="W711" s="58">
        <f t="shared" si="221"/>
        <v>0</v>
      </c>
      <c r="X711" s="58">
        <f t="shared" si="222"/>
        <v>13070</v>
      </c>
      <c r="Y711" s="116">
        <f>ROUND(SUM(Q711:W711)/INVOICE!$I$5,2)</f>
        <v>9.3800000000000008</v>
      </c>
      <c r="AA711" s="38" t="s">
        <v>5597</v>
      </c>
      <c r="AB711" s="38" t="s">
        <v>93</v>
      </c>
      <c r="AC711" s="38" t="s">
        <v>5598</v>
      </c>
      <c r="AD711" s="38" t="s">
        <v>5870</v>
      </c>
      <c r="AE711" s="38" t="s">
        <v>5871</v>
      </c>
      <c r="AF711" s="38" t="s">
        <v>5872</v>
      </c>
      <c r="AG711" s="38" t="s">
        <v>5873</v>
      </c>
      <c r="AH711" s="38" t="s">
        <v>61</v>
      </c>
      <c r="AI711" s="38">
        <v>1</v>
      </c>
      <c r="AJ711" s="38">
        <v>3.2</v>
      </c>
      <c r="AK711" s="38">
        <v>2.6</v>
      </c>
      <c r="AL711" s="38">
        <v>3.2</v>
      </c>
      <c r="AM711" s="38" t="s">
        <v>65</v>
      </c>
      <c r="AN711" s="38">
        <v>703.5</v>
      </c>
      <c r="AO711" s="38" t="s">
        <v>62</v>
      </c>
      <c r="AP711" s="38" t="s">
        <v>62</v>
      </c>
      <c r="AQ711" s="38" t="s">
        <v>62</v>
      </c>
      <c r="AR711" s="38" t="s">
        <v>62</v>
      </c>
      <c r="AS711" s="38" t="s">
        <v>62</v>
      </c>
      <c r="AT711" s="38" t="s">
        <v>2212</v>
      </c>
      <c r="AU711" s="38" t="s">
        <v>2591</v>
      </c>
      <c r="AV711" s="38" t="s">
        <v>2213</v>
      </c>
      <c r="AW711" s="38" t="s">
        <v>61</v>
      </c>
      <c r="AX711" s="38" t="s">
        <v>63</v>
      </c>
      <c r="AY711" s="39" t="s">
        <v>5874</v>
      </c>
      <c r="AZ711" s="38" t="s">
        <v>5875</v>
      </c>
      <c r="BA711" s="39" t="s">
        <v>5875</v>
      </c>
      <c r="BB711" s="38" t="s">
        <v>196</v>
      </c>
      <c r="BC711" s="38" t="s">
        <v>353</v>
      </c>
      <c r="BD711" s="38" t="s">
        <v>94</v>
      </c>
      <c r="BE711" s="38" t="s">
        <v>407</v>
      </c>
      <c r="BF711" s="38" t="s">
        <v>64</v>
      </c>
      <c r="BG711" s="38" t="s">
        <v>61</v>
      </c>
      <c r="BH711" s="38" t="s">
        <v>648</v>
      </c>
    </row>
    <row r="712" spans="2:60" x14ac:dyDescent="0.3">
      <c r="B712" s="55">
        <f t="shared" si="215"/>
        <v>708</v>
      </c>
      <c r="C712" s="55" t="str">
        <f t="shared" si="216"/>
        <v>NRT</v>
      </c>
      <c r="D712" s="55" t="str">
        <f t="shared" si="213"/>
        <v>2025-09-20</v>
      </c>
      <c r="E712" s="55" t="str">
        <f t="shared" si="204"/>
        <v>82020038163</v>
      </c>
      <c r="F712" s="55" t="str">
        <f t="shared" si="205"/>
        <v>PJP022700948</v>
      </c>
      <c r="G712" s="53" t="str">
        <f t="shared" si="206"/>
        <v>송흥국</v>
      </c>
      <c r="H712" s="53" t="str">
        <f t="shared" si="207"/>
        <v>목록(Manifest)</v>
      </c>
      <c r="I712" s="62">
        <f t="shared" si="208"/>
        <v>141.37</v>
      </c>
      <c r="J712" s="53" t="str">
        <f t="shared" si="217"/>
        <v>WUS CORPORATION (BRCH USA)</v>
      </c>
      <c r="K712" s="55">
        <f t="shared" si="209"/>
        <v>1</v>
      </c>
      <c r="L712" s="54">
        <f t="shared" si="210"/>
        <v>1</v>
      </c>
      <c r="M712" s="54">
        <f t="shared" si="211"/>
        <v>0.2</v>
      </c>
      <c r="N712" s="54">
        <f t="shared" si="212"/>
        <v>1</v>
      </c>
      <c r="O712" s="54">
        <f t="shared" si="218"/>
        <v>1</v>
      </c>
      <c r="P712" s="55" t="str">
        <f t="shared" si="219"/>
        <v>516272838734</v>
      </c>
      <c r="Q712" s="70">
        <f t="shared" si="220"/>
        <v>7520</v>
      </c>
      <c r="R712" s="58">
        <v>0</v>
      </c>
      <c r="S712" s="57">
        <f t="shared" si="214"/>
        <v>0</v>
      </c>
      <c r="T712" s="58">
        <v>0</v>
      </c>
      <c r="U712" s="58">
        <f>(IF(VLOOKUP(VLOOKUP(AN712,MAPPING!$B$16:$D$21,2,1),MAPPING!$C$16:$E$21,2,0)=7000,0,VLOOKUP(VLOOKUP(AN712,MAPPING!$B$16:$D$21,2,1),MAPPING!$C$16:$E$21,2,0)))</f>
        <v>0</v>
      </c>
      <c r="V712" s="58">
        <f>(K712*VLOOKUP(N712/K712,MAPPING!$B$23:$D$30,3,10))</f>
        <v>0</v>
      </c>
      <c r="W712" s="58">
        <f t="shared" si="221"/>
        <v>0</v>
      </c>
      <c r="X712" s="58">
        <f t="shared" si="222"/>
        <v>7520</v>
      </c>
      <c r="Y712" s="116">
        <f>ROUND(SUM(Q712:W712)/INVOICE!$I$5,2)</f>
        <v>5.39</v>
      </c>
      <c r="AA712" s="38" t="s">
        <v>5597</v>
      </c>
      <c r="AB712" s="38" t="s">
        <v>93</v>
      </c>
      <c r="AC712" s="38" t="s">
        <v>5598</v>
      </c>
      <c r="AD712" s="38" t="s">
        <v>5876</v>
      </c>
      <c r="AE712" s="38" t="s">
        <v>5877</v>
      </c>
      <c r="AF712" s="38" t="s">
        <v>5878</v>
      </c>
      <c r="AG712" s="38" t="s">
        <v>5879</v>
      </c>
      <c r="AH712" s="38" t="s">
        <v>61</v>
      </c>
      <c r="AI712" s="38">
        <v>1</v>
      </c>
      <c r="AJ712" s="38">
        <v>1</v>
      </c>
      <c r="AK712" s="38">
        <v>0.2</v>
      </c>
      <c r="AL712" s="38">
        <v>1</v>
      </c>
      <c r="AM712" s="38" t="s">
        <v>204</v>
      </c>
      <c r="AN712" s="38">
        <v>141.37</v>
      </c>
      <c r="AO712" s="38" t="s">
        <v>62</v>
      </c>
      <c r="AP712" s="38" t="s">
        <v>62</v>
      </c>
      <c r="AQ712" s="38" t="s">
        <v>62</v>
      </c>
      <c r="AR712" s="38" t="s">
        <v>62</v>
      </c>
      <c r="AS712" s="38" t="s">
        <v>62</v>
      </c>
      <c r="AT712" s="38" t="s">
        <v>2212</v>
      </c>
      <c r="AU712" s="38" t="s">
        <v>2591</v>
      </c>
      <c r="AV712" s="38" t="s">
        <v>2213</v>
      </c>
      <c r="AW712" s="38" t="s">
        <v>61</v>
      </c>
      <c r="AX712" s="38" t="s">
        <v>63</v>
      </c>
      <c r="AY712" s="39" t="s">
        <v>5880</v>
      </c>
      <c r="AZ712" s="38" t="s">
        <v>5881</v>
      </c>
      <c r="BA712" s="39" t="s">
        <v>5881</v>
      </c>
      <c r="BB712" s="38" t="s">
        <v>196</v>
      </c>
      <c r="BC712" s="38" t="s">
        <v>353</v>
      </c>
      <c r="BD712" s="38" t="s">
        <v>94</v>
      </c>
      <c r="BE712" s="38" t="s">
        <v>407</v>
      </c>
      <c r="BF712" s="38" t="s">
        <v>64</v>
      </c>
      <c r="BG712" s="38" t="s">
        <v>61</v>
      </c>
      <c r="BH712" s="38" t="s">
        <v>648</v>
      </c>
    </row>
    <row r="713" spans="2:60" x14ac:dyDescent="0.3">
      <c r="B713" s="55">
        <f t="shared" si="215"/>
        <v>709</v>
      </c>
      <c r="C713" s="55" t="str">
        <f t="shared" si="216"/>
        <v>NRT</v>
      </c>
      <c r="D713" s="55" t="str">
        <f t="shared" si="213"/>
        <v>2025-09-20</v>
      </c>
      <c r="E713" s="55" t="str">
        <f t="shared" si="204"/>
        <v>82020038163</v>
      </c>
      <c r="F713" s="55" t="str">
        <f t="shared" si="205"/>
        <v>PJP022700947</v>
      </c>
      <c r="G713" s="53" t="str">
        <f t="shared" si="206"/>
        <v>임영재</v>
      </c>
      <c r="H713" s="53" t="str">
        <f t="shared" si="207"/>
        <v>간이(Simple)</v>
      </c>
      <c r="I713" s="62">
        <f t="shared" si="208"/>
        <v>703.5</v>
      </c>
      <c r="J713" s="53" t="str">
        <f t="shared" si="217"/>
        <v>WUS CORPORATION (BRCH USA)</v>
      </c>
      <c r="K713" s="55">
        <f t="shared" si="209"/>
        <v>1</v>
      </c>
      <c r="L713" s="54">
        <f t="shared" si="210"/>
        <v>3.05</v>
      </c>
      <c r="M713" s="54">
        <f t="shared" si="211"/>
        <v>2.6</v>
      </c>
      <c r="N713" s="54">
        <f t="shared" si="212"/>
        <v>3.1</v>
      </c>
      <c r="O713" s="54">
        <f t="shared" si="218"/>
        <v>3.5</v>
      </c>
      <c r="P713" s="55" t="str">
        <f t="shared" si="219"/>
        <v>516272838723</v>
      </c>
      <c r="Q713" s="70">
        <f t="shared" si="220"/>
        <v>12570</v>
      </c>
      <c r="R713" s="58">
        <v>0</v>
      </c>
      <c r="S713" s="57">
        <f t="shared" si="214"/>
        <v>0</v>
      </c>
      <c r="T713" s="58">
        <v>0</v>
      </c>
      <c r="U713" s="58">
        <f>(IF(VLOOKUP(VLOOKUP(AN713,MAPPING!$B$16:$D$21,2,1),MAPPING!$C$16:$E$21,2,0)=7000,0,VLOOKUP(VLOOKUP(AN713,MAPPING!$B$16:$D$21,2,1),MAPPING!$C$16:$E$21,2,0)))</f>
        <v>0</v>
      </c>
      <c r="V713" s="58">
        <f>(K713*VLOOKUP(N713/K713,MAPPING!$B$23:$D$30,3,10))</f>
        <v>500</v>
      </c>
      <c r="W713" s="58">
        <f t="shared" si="221"/>
        <v>0</v>
      </c>
      <c r="X713" s="58">
        <f t="shared" si="222"/>
        <v>13070</v>
      </c>
      <c r="Y713" s="116">
        <f>ROUND(SUM(Q713:W713)/INVOICE!$I$5,2)</f>
        <v>9.3800000000000008</v>
      </c>
      <c r="AA713" s="38" t="s">
        <v>5597</v>
      </c>
      <c r="AB713" s="38" t="s">
        <v>93</v>
      </c>
      <c r="AC713" s="38" t="s">
        <v>5598</v>
      </c>
      <c r="AD713" s="38" t="s">
        <v>5882</v>
      </c>
      <c r="AE713" s="38" t="s">
        <v>5883</v>
      </c>
      <c r="AF713" s="38" t="s">
        <v>5884</v>
      </c>
      <c r="AG713" s="38" t="s">
        <v>5885</v>
      </c>
      <c r="AH713" s="38" t="s">
        <v>61</v>
      </c>
      <c r="AI713" s="38">
        <v>1</v>
      </c>
      <c r="AJ713" s="38">
        <v>3.05</v>
      </c>
      <c r="AK713" s="38">
        <v>2.6</v>
      </c>
      <c r="AL713" s="38">
        <v>3.1</v>
      </c>
      <c r="AM713" s="38" t="s">
        <v>65</v>
      </c>
      <c r="AN713" s="38">
        <v>703.5</v>
      </c>
      <c r="AO713" s="38" t="s">
        <v>62</v>
      </c>
      <c r="AP713" s="38" t="s">
        <v>62</v>
      </c>
      <c r="AQ713" s="38" t="s">
        <v>62</v>
      </c>
      <c r="AR713" s="38" t="s">
        <v>62</v>
      </c>
      <c r="AS713" s="38" t="s">
        <v>62</v>
      </c>
      <c r="AT713" s="38" t="s">
        <v>2212</v>
      </c>
      <c r="AU713" s="38" t="s">
        <v>2591</v>
      </c>
      <c r="AV713" s="38" t="s">
        <v>2213</v>
      </c>
      <c r="AW713" s="38" t="s">
        <v>61</v>
      </c>
      <c r="AX713" s="38" t="s">
        <v>63</v>
      </c>
      <c r="AY713" s="39" t="s">
        <v>5886</v>
      </c>
      <c r="AZ713" s="38" t="s">
        <v>5887</v>
      </c>
      <c r="BA713" s="39" t="s">
        <v>5887</v>
      </c>
      <c r="BB713" s="38" t="s">
        <v>196</v>
      </c>
      <c r="BC713" s="38" t="s">
        <v>353</v>
      </c>
      <c r="BD713" s="38" t="s">
        <v>94</v>
      </c>
      <c r="BE713" s="38" t="s">
        <v>407</v>
      </c>
      <c r="BF713" s="38" t="s">
        <v>64</v>
      </c>
      <c r="BG713" s="38" t="s">
        <v>61</v>
      </c>
      <c r="BH713" s="38" t="s">
        <v>648</v>
      </c>
    </row>
    <row r="714" spans="2:60" x14ac:dyDescent="0.3">
      <c r="B714" s="55">
        <f t="shared" si="215"/>
        <v>710</v>
      </c>
      <c r="C714" s="55" t="str">
        <f t="shared" si="216"/>
        <v>NRT</v>
      </c>
      <c r="D714" s="55" t="str">
        <f t="shared" si="213"/>
        <v>2025-09-20</v>
      </c>
      <c r="E714" s="55" t="str">
        <f t="shared" si="204"/>
        <v>82020038163</v>
      </c>
      <c r="F714" s="55" t="str">
        <f t="shared" si="205"/>
        <v>PJP022700946</v>
      </c>
      <c r="G714" s="53" t="str">
        <f t="shared" si="206"/>
        <v>김광현</v>
      </c>
      <c r="H714" s="53" t="str">
        <f t="shared" si="207"/>
        <v>목록(Manifest)</v>
      </c>
      <c r="I714" s="62">
        <f t="shared" si="208"/>
        <v>141.37</v>
      </c>
      <c r="J714" s="53" t="str">
        <f t="shared" si="217"/>
        <v>WUS CORPORATION (BRCH USA)</v>
      </c>
      <c r="K714" s="55">
        <f t="shared" si="209"/>
        <v>1</v>
      </c>
      <c r="L714" s="54">
        <f t="shared" si="210"/>
        <v>0.8</v>
      </c>
      <c r="M714" s="54">
        <f t="shared" si="211"/>
        <v>1.6</v>
      </c>
      <c r="N714" s="54">
        <f t="shared" si="212"/>
        <v>1.6</v>
      </c>
      <c r="O714" s="54">
        <f t="shared" si="218"/>
        <v>1</v>
      </c>
      <c r="P714" s="55" t="str">
        <f t="shared" si="219"/>
        <v>516272838712</v>
      </c>
      <c r="Q714" s="70">
        <f t="shared" si="220"/>
        <v>7520</v>
      </c>
      <c r="R714" s="58">
        <v>0</v>
      </c>
      <c r="S714" s="57">
        <f t="shared" si="214"/>
        <v>0</v>
      </c>
      <c r="T714" s="58">
        <v>0</v>
      </c>
      <c r="U714" s="58">
        <f>(IF(VLOOKUP(VLOOKUP(AN714,MAPPING!$B$16:$D$21,2,1),MAPPING!$C$16:$E$21,2,0)=7000,0,VLOOKUP(VLOOKUP(AN714,MAPPING!$B$16:$D$21,2,1),MAPPING!$C$16:$E$21,2,0)))</f>
        <v>0</v>
      </c>
      <c r="V714" s="58">
        <f>(K714*VLOOKUP(N714/K714,MAPPING!$B$23:$D$30,3,10))</f>
        <v>0</v>
      </c>
      <c r="W714" s="58">
        <f t="shared" si="221"/>
        <v>0</v>
      </c>
      <c r="X714" s="58">
        <f t="shared" si="222"/>
        <v>7520</v>
      </c>
      <c r="Y714" s="116">
        <f>ROUND(SUM(Q714:W714)/INVOICE!$I$5,2)</f>
        <v>5.39</v>
      </c>
      <c r="AA714" s="38" t="s">
        <v>5597</v>
      </c>
      <c r="AB714" s="38" t="s">
        <v>93</v>
      </c>
      <c r="AC714" s="38" t="s">
        <v>5598</v>
      </c>
      <c r="AD714" s="38" t="s">
        <v>5888</v>
      </c>
      <c r="AE714" s="38" t="s">
        <v>4543</v>
      </c>
      <c r="AF714" s="38" t="s">
        <v>5889</v>
      </c>
      <c r="AG714" s="38" t="s">
        <v>5846</v>
      </c>
      <c r="AH714" s="38" t="s">
        <v>61</v>
      </c>
      <c r="AI714" s="38">
        <v>1</v>
      </c>
      <c r="AJ714" s="38">
        <v>0.8</v>
      </c>
      <c r="AK714" s="38">
        <v>1.6</v>
      </c>
      <c r="AL714" s="38">
        <v>1.6</v>
      </c>
      <c r="AM714" s="38" t="s">
        <v>204</v>
      </c>
      <c r="AN714" s="38">
        <v>141.37</v>
      </c>
      <c r="AO714" s="38" t="s">
        <v>62</v>
      </c>
      <c r="AP714" s="38" t="s">
        <v>62</v>
      </c>
      <c r="AQ714" s="38" t="s">
        <v>62</v>
      </c>
      <c r="AR714" s="38" t="s">
        <v>62</v>
      </c>
      <c r="AS714" s="38" t="s">
        <v>62</v>
      </c>
      <c r="AT714" s="38" t="s">
        <v>2212</v>
      </c>
      <c r="AU714" s="38" t="s">
        <v>2591</v>
      </c>
      <c r="AV714" s="38" t="s">
        <v>2213</v>
      </c>
      <c r="AW714" s="38" t="s">
        <v>61</v>
      </c>
      <c r="AX714" s="38" t="s">
        <v>63</v>
      </c>
      <c r="AY714" s="39" t="s">
        <v>5890</v>
      </c>
      <c r="AZ714" s="38" t="s">
        <v>5891</v>
      </c>
      <c r="BA714" s="39" t="s">
        <v>5891</v>
      </c>
      <c r="BB714" s="38" t="s">
        <v>196</v>
      </c>
      <c r="BC714" s="38" t="s">
        <v>353</v>
      </c>
      <c r="BD714" s="38" t="s">
        <v>94</v>
      </c>
      <c r="BE714" s="38" t="s">
        <v>407</v>
      </c>
      <c r="BF714" s="38" t="s">
        <v>64</v>
      </c>
      <c r="BG714" s="38" t="s">
        <v>61</v>
      </c>
      <c r="BH714" s="38" t="s">
        <v>648</v>
      </c>
    </row>
    <row r="715" spans="2:60" x14ac:dyDescent="0.3">
      <c r="B715" s="55">
        <f t="shared" si="215"/>
        <v>711</v>
      </c>
      <c r="C715" s="55" t="str">
        <f t="shared" si="216"/>
        <v>NRT</v>
      </c>
      <c r="D715" s="55" t="str">
        <f t="shared" si="213"/>
        <v>2025-09-20</v>
      </c>
      <c r="E715" s="55" t="str">
        <f t="shared" si="204"/>
        <v>82020038163</v>
      </c>
      <c r="F715" s="55" t="str">
        <f t="shared" si="205"/>
        <v>PJP022700945</v>
      </c>
      <c r="G715" s="53" t="str">
        <f t="shared" si="206"/>
        <v>주성호</v>
      </c>
      <c r="H715" s="53" t="str">
        <f t="shared" si="207"/>
        <v>간이(Simple)</v>
      </c>
      <c r="I715" s="62">
        <f t="shared" si="208"/>
        <v>703.5</v>
      </c>
      <c r="J715" s="53" t="str">
        <f t="shared" si="217"/>
        <v>WUS CORPORATION (BRCH USA)</v>
      </c>
      <c r="K715" s="55">
        <f t="shared" si="209"/>
        <v>1</v>
      </c>
      <c r="L715" s="54">
        <f t="shared" si="210"/>
        <v>3.2</v>
      </c>
      <c r="M715" s="54">
        <f t="shared" si="211"/>
        <v>2.6</v>
      </c>
      <c r="N715" s="54">
        <f t="shared" si="212"/>
        <v>3.2</v>
      </c>
      <c r="O715" s="54">
        <f t="shared" si="218"/>
        <v>3.5</v>
      </c>
      <c r="P715" s="55" t="str">
        <f t="shared" si="219"/>
        <v>516272838701</v>
      </c>
      <c r="Q715" s="70">
        <f t="shared" si="220"/>
        <v>12570</v>
      </c>
      <c r="R715" s="58">
        <v>0</v>
      </c>
      <c r="S715" s="57">
        <f t="shared" si="214"/>
        <v>0</v>
      </c>
      <c r="T715" s="58">
        <v>0</v>
      </c>
      <c r="U715" s="58">
        <f>(IF(VLOOKUP(VLOOKUP(AN715,MAPPING!$B$16:$D$21,2,1),MAPPING!$C$16:$E$21,2,0)=7000,0,VLOOKUP(VLOOKUP(AN715,MAPPING!$B$16:$D$21,2,1),MAPPING!$C$16:$E$21,2,0)))</f>
        <v>0</v>
      </c>
      <c r="V715" s="58">
        <f>(K715*VLOOKUP(N715/K715,MAPPING!$B$23:$D$30,3,10))</f>
        <v>500</v>
      </c>
      <c r="W715" s="58">
        <f t="shared" si="221"/>
        <v>0</v>
      </c>
      <c r="X715" s="58">
        <f t="shared" si="222"/>
        <v>13070</v>
      </c>
      <c r="Y715" s="116">
        <f>ROUND(SUM(Q715:W715)/INVOICE!$I$5,2)</f>
        <v>9.3800000000000008</v>
      </c>
      <c r="AA715" s="38" t="s">
        <v>5597</v>
      </c>
      <c r="AB715" s="38" t="s">
        <v>93</v>
      </c>
      <c r="AC715" s="38" t="s">
        <v>5598</v>
      </c>
      <c r="AD715" s="38" t="s">
        <v>5892</v>
      </c>
      <c r="AE715" s="38" t="s">
        <v>5893</v>
      </c>
      <c r="AF715" s="38" t="s">
        <v>5894</v>
      </c>
      <c r="AG715" s="38" t="s">
        <v>5895</v>
      </c>
      <c r="AH715" s="38" t="s">
        <v>61</v>
      </c>
      <c r="AI715" s="38">
        <v>1</v>
      </c>
      <c r="AJ715" s="38">
        <v>3.2</v>
      </c>
      <c r="AK715" s="38">
        <v>2.6</v>
      </c>
      <c r="AL715" s="38">
        <v>3.2</v>
      </c>
      <c r="AM715" s="38" t="s">
        <v>65</v>
      </c>
      <c r="AN715" s="38">
        <v>703.5</v>
      </c>
      <c r="AO715" s="38" t="s">
        <v>62</v>
      </c>
      <c r="AP715" s="38" t="s">
        <v>62</v>
      </c>
      <c r="AQ715" s="38" t="s">
        <v>62</v>
      </c>
      <c r="AR715" s="38" t="s">
        <v>62</v>
      </c>
      <c r="AS715" s="38" t="s">
        <v>62</v>
      </c>
      <c r="AT715" s="38" t="s">
        <v>2212</v>
      </c>
      <c r="AU715" s="38" t="s">
        <v>2591</v>
      </c>
      <c r="AV715" s="38" t="s">
        <v>2213</v>
      </c>
      <c r="AW715" s="38" t="s">
        <v>61</v>
      </c>
      <c r="AX715" s="38" t="s">
        <v>63</v>
      </c>
      <c r="AY715" s="39" t="s">
        <v>5896</v>
      </c>
      <c r="AZ715" s="38" t="s">
        <v>5897</v>
      </c>
      <c r="BA715" s="39" t="s">
        <v>5897</v>
      </c>
      <c r="BB715" s="38" t="s">
        <v>196</v>
      </c>
      <c r="BC715" s="38" t="s">
        <v>353</v>
      </c>
      <c r="BD715" s="38" t="s">
        <v>94</v>
      </c>
      <c r="BE715" s="38" t="s">
        <v>407</v>
      </c>
      <c r="BF715" s="38" t="s">
        <v>64</v>
      </c>
      <c r="BG715" s="38" t="s">
        <v>61</v>
      </c>
      <c r="BH715" s="38" t="s">
        <v>648</v>
      </c>
    </row>
    <row r="716" spans="2:60" x14ac:dyDescent="0.3">
      <c r="B716" s="55">
        <f t="shared" si="215"/>
        <v>712</v>
      </c>
      <c r="C716" s="55" t="str">
        <f t="shared" si="216"/>
        <v>NRT</v>
      </c>
      <c r="D716" s="55" t="str">
        <f t="shared" si="213"/>
        <v>2025-09-20</v>
      </c>
      <c r="E716" s="55" t="str">
        <f t="shared" si="204"/>
        <v>82020038163</v>
      </c>
      <c r="F716" s="55" t="str">
        <f t="shared" si="205"/>
        <v>PJP022700944</v>
      </c>
      <c r="G716" s="53" t="str">
        <f t="shared" si="206"/>
        <v>송영석</v>
      </c>
      <c r="H716" s="53" t="str">
        <f t="shared" si="207"/>
        <v>간이(Simple)</v>
      </c>
      <c r="I716" s="62">
        <f t="shared" si="208"/>
        <v>703.5</v>
      </c>
      <c r="J716" s="53" t="str">
        <f t="shared" si="217"/>
        <v>WUS CORPORATION (BRCH USA)</v>
      </c>
      <c r="K716" s="55">
        <f t="shared" si="209"/>
        <v>1</v>
      </c>
      <c r="L716" s="54">
        <f t="shared" si="210"/>
        <v>3.2</v>
      </c>
      <c r="M716" s="54">
        <f t="shared" si="211"/>
        <v>2.8</v>
      </c>
      <c r="N716" s="54">
        <f t="shared" si="212"/>
        <v>3.2</v>
      </c>
      <c r="O716" s="54">
        <f t="shared" si="218"/>
        <v>3.5</v>
      </c>
      <c r="P716" s="55" t="str">
        <f t="shared" si="219"/>
        <v>516272838690</v>
      </c>
      <c r="Q716" s="70">
        <f t="shared" si="220"/>
        <v>12570</v>
      </c>
      <c r="R716" s="58">
        <v>0</v>
      </c>
      <c r="S716" s="57">
        <f t="shared" si="214"/>
        <v>0</v>
      </c>
      <c r="T716" s="58">
        <v>0</v>
      </c>
      <c r="U716" s="58">
        <f>(IF(VLOOKUP(VLOOKUP(AN716,MAPPING!$B$16:$D$21,2,1),MAPPING!$C$16:$E$21,2,0)=7000,0,VLOOKUP(VLOOKUP(AN716,MAPPING!$B$16:$D$21,2,1),MAPPING!$C$16:$E$21,2,0)))</f>
        <v>0</v>
      </c>
      <c r="V716" s="58">
        <f>(K716*VLOOKUP(N716/K716,MAPPING!$B$23:$D$30,3,10))</f>
        <v>500</v>
      </c>
      <c r="W716" s="58">
        <f t="shared" si="221"/>
        <v>0</v>
      </c>
      <c r="X716" s="58">
        <f t="shared" si="222"/>
        <v>13070</v>
      </c>
      <c r="Y716" s="116">
        <f>ROUND(SUM(Q716:W716)/INVOICE!$I$5,2)</f>
        <v>9.3800000000000008</v>
      </c>
      <c r="AA716" s="38" t="s">
        <v>5597</v>
      </c>
      <c r="AB716" s="38" t="s">
        <v>93</v>
      </c>
      <c r="AC716" s="38" t="s">
        <v>5598</v>
      </c>
      <c r="AD716" s="38" t="s">
        <v>5898</v>
      </c>
      <c r="AE716" s="38" t="s">
        <v>5899</v>
      </c>
      <c r="AF716" s="38" t="s">
        <v>5900</v>
      </c>
      <c r="AG716" s="38" t="s">
        <v>5901</v>
      </c>
      <c r="AH716" s="38" t="s">
        <v>61</v>
      </c>
      <c r="AI716" s="38">
        <v>1</v>
      </c>
      <c r="AJ716" s="38">
        <v>3.2</v>
      </c>
      <c r="AK716" s="38">
        <v>2.8</v>
      </c>
      <c r="AL716" s="38">
        <v>3.2</v>
      </c>
      <c r="AM716" s="38" t="s">
        <v>65</v>
      </c>
      <c r="AN716" s="38">
        <v>703.5</v>
      </c>
      <c r="AO716" s="38" t="s">
        <v>62</v>
      </c>
      <c r="AP716" s="38" t="s">
        <v>62</v>
      </c>
      <c r="AQ716" s="38" t="s">
        <v>62</v>
      </c>
      <c r="AR716" s="38" t="s">
        <v>62</v>
      </c>
      <c r="AS716" s="38" t="s">
        <v>62</v>
      </c>
      <c r="AT716" s="38" t="s">
        <v>2212</v>
      </c>
      <c r="AU716" s="38" t="s">
        <v>2591</v>
      </c>
      <c r="AV716" s="38" t="s">
        <v>2213</v>
      </c>
      <c r="AW716" s="38" t="s">
        <v>61</v>
      </c>
      <c r="AX716" s="38" t="s">
        <v>63</v>
      </c>
      <c r="AY716" s="39" t="s">
        <v>5902</v>
      </c>
      <c r="AZ716" s="38" t="s">
        <v>5903</v>
      </c>
      <c r="BA716" s="39" t="s">
        <v>5903</v>
      </c>
      <c r="BB716" s="38" t="s">
        <v>196</v>
      </c>
      <c r="BC716" s="38" t="s">
        <v>353</v>
      </c>
      <c r="BD716" s="38" t="s">
        <v>94</v>
      </c>
      <c r="BE716" s="38" t="s">
        <v>407</v>
      </c>
      <c r="BF716" s="38" t="s">
        <v>64</v>
      </c>
      <c r="BG716" s="38" t="s">
        <v>61</v>
      </c>
      <c r="BH716" s="38" t="s">
        <v>648</v>
      </c>
    </row>
    <row r="717" spans="2:60" x14ac:dyDescent="0.3">
      <c r="B717" s="55">
        <f t="shared" si="215"/>
        <v>713</v>
      </c>
      <c r="C717" s="55" t="str">
        <f t="shared" si="216"/>
        <v>NRT</v>
      </c>
      <c r="D717" s="55" t="str">
        <f t="shared" si="213"/>
        <v>2025-09-20</v>
      </c>
      <c r="E717" s="55" t="str">
        <f t="shared" si="204"/>
        <v>82020038163</v>
      </c>
      <c r="F717" s="55" t="str">
        <f t="shared" si="205"/>
        <v>PJP022700943</v>
      </c>
      <c r="G717" s="53" t="str">
        <f t="shared" si="206"/>
        <v>김형준</v>
      </c>
      <c r="H717" s="53" t="str">
        <f t="shared" si="207"/>
        <v>간이(Simple)</v>
      </c>
      <c r="I717" s="62">
        <f t="shared" si="208"/>
        <v>703.5</v>
      </c>
      <c r="J717" s="53" t="str">
        <f t="shared" si="217"/>
        <v>WUS CORPORATION (BRCH USA)</v>
      </c>
      <c r="K717" s="55">
        <f t="shared" si="209"/>
        <v>1</v>
      </c>
      <c r="L717" s="54">
        <f t="shared" si="210"/>
        <v>3.1</v>
      </c>
      <c r="M717" s="54">
        <f t="shared" si="211"/>
        <v>2.6</v>
      </c>
      <c r="N717" s="54">
        <f t="shared" si="212"/>
        <v>3.1</v>
      </c>
      <c r="O717" s="54">
        <f t="shared" si="218"/>
        <v>3.5</v>
      </c>
      <c r="P717" s="55" t="str">
        <f t="shared" si="219"/>
        <v>516272838686</v>
      </c>
      <c r="Q717" s="70">
        <f t="shared" si="220"/>
        <v>12570</v>
      </c>
      <c r="R717" s="58">
        <v>0</v>
      </c>
      <c r="S717" s="57">
        <f t="shared" si="214"/>
        <v>0</v>
      </c>
      <c r="T717" s="58">
        <v>0</v>
      </c>
      <c r="U717" s="58">
        <f>(IF(VLOOKUP(VLOOKUP(AN717,MAPPING!$B$16:$D$21,2,1),MAPPING!$C$16:$E$21,2,0)=7000,0,VLOOKUP(VLOOKUP(AN717,MAPPING!$B$16:$D$21,2,1),MAPPING!$C$16:$E$21,2,0)))</f>
        <v>0</v>
      </c>
      <c r="V717" s="58">
        <f>(K717*VLOOKUP(N717/K717,MAPPING!$B$23:$D$30,3,10))</f>
        <v>500</v>
      </c>
      <c r="W717" s="58">
        <f t="shared" si="221"/>
        <v>0</v>
      </c>
      <c r="X717" s="58">
        <f t="shared" si="222"/>
        <v>13070</v>
      </c>
      <c r="Y717" s="116">
        <f>ROUND(SUM(Q717:W717)/INVOICE!$I$5,2)</f>
        <v>9.3800000000000008</v>
      </c>
      <c r="AA717" s="38" t="s">
        <v>5597</v>
      </c>
      <c r="AB717" s="38" t="s">
        <v>93</v>
      </c>
      <c r="AC717" s="38" t="s">
        <v>5598</v>
      </c>
      <c r="AD717" s="38" t="s">
        <v>5904</v>
      </c>
      <c r="AE717" s="38" t="s">
        <v>454</v>
      </c>
      <c r="AF717" s="38" t="s">
        <v>5905</v>
      </c>
      <c r="AG717" s="38" t="s">
        <v>5906</v>
      </c>
      <c r="AH717" s="38" t="s">
        <v>61</v>
      </c>
      <c r="AI717" s="38">
        <v>1</v>
      </c>
      <c r="AJ717" s="38">
        <v>3.1</v>
      </c>
      <c r="AK717" s="38">
        <v>2.6</v>
      </c>
      <c r="AL717" s="38">
        <v>3.1</v>
      </c>
      <c r="AM717" s="38" t="s">
        <v>65</v>
      </c>
      <c r="AN717" s="38">
        <v>703.5</v>
      </c>
      <c r="AO717" s="38" t="s">
        <v>62</v>
      </c>
      <c r="AP717" s="38" t="s">
        <v>62</v>
      </c>
      <c r="AQ717" s="38" t="s">
        <v>62</v>
      </c>
      <c r="AR717" s="38" t="s">
        <v>62</v>
      </c>
      <c r="AS717" s="38" t="s">
        <v>62</v>
      </c>
      <c r="AT717" s="38" t="s">
        <v>2212</v>
      </c>
      <c r="AU717" s="38" t="s">
        <v>2591</v>
      </c>
      <c r="AV717" s="38" t="s">
        <v>2213</v>
      </c>
      <c r="AW717" s="38" t="s">
        <v>61</v>
      </c>
      <c r="AX717" s="38" t="s">
        <v>63</v>
      </c>
      <c r="AY717" s="39" t="s">
        <v>5907</v>
      </c>
      <c r="AZ717" s="38" t="s">
        <v>5908</v>
      </c>
      <c r="BA717" s="39" t="s">
        <v>5908</v>
      </c>
      <c r="BB717" s="38" t="s">
        <v>196</v>
      </c>
      <c r="BC717" s="38" t="s">
        <v>353</v>
      </c>
      <c r="BD717" s="38" t="s">
        <v>94</v>
      </c>
      <c r="BE717" s="38" t="s">
        <v>407</v>
      </c>
      <c r="BF717" s="38" t="s">
        <v>64</v>
      </c>
      <c r="BG717" s="38" t="s">
        <v>61</v>
      </c>
      <c r="BH717" s="38" t="s">
        <v>648</v>
      </c>
    </row>
    <row r="718" spans="2:60" x14ac:dyDescent="0.3">
      <c r="B718" s="55">
        <f t="shared" si="215"/>
        <v>714</v>
      </c>
      <c r="C718" s="55" t="str">
        <f t="shared" si="216"/>
        <v>NRT</v>
      </c>
      <c r="D718" s="55" t="str">
        <f t="shared" si="213"/>
        <v>2025-09-20</v>
      </c>
      <c r="E718" s="55" t="str">
        <f t="shared" si="204"/>
        <v>82020038163</v>
      </c>
      <c r="F718" s="55" t="str">
        <f t="shared" si="205"/>
        <v>PJP022700942</v>
      </c>
      <c r="G718" s="53" t="str">
        <f t="shared" si="206"/>
        <v>김규석</v>
      </c>
      <c r="H718" s="53" t="str">
        <f t="shared" si="207"/>
        <v>목록(Manifest)</v>
      </c>
      <c r="I718" s="62">
        <f t="shared" si="208"/>
        <v>141.37</v>
      </c>
      <c r="J718" s="53" t="str">
        <f t="shared" si="217"/>
        <v>WUS CORPORATION (BRCH USA)</v>
      </c>
      <c r="K718" s="55">
        <f t="shared" si="209"/>
        <v>1</v>
      </c>
      <c r="L718" s="54">
        <f t="shared" si="210"/>
        <v>1</v>
      </c>
      <c r="M718" s="54">
        <f t="shared" si="211"/>
        <v>0.2</v>
      </c>
      <c r="N718" s="54">
        <f t="shared" si="212"/>
        <v>1</v>
      </c>
      <c r="O718" s="54">
        <f t="shared" si="218"/>
        <v>1</v>
      </c>
      <c r="P718" s="55" t="str">
        <f t="shared" si="219"/>
        <v>516272838675</v>
      </c>
      <c r="Q718" s="70">
        <f t="shared" si="220"/>
        <v>7520</v>
      </c>
      <c r="R718" s="58">
        <v>0</v>
      </c>
      <c r="S718" s="57">
        <f t="shared" si="214"/>
        <v>0</v>
      </c>
      <c r="T718" s="58">
        <v>0</v>
      </c>
      <c r="U718" s="58">
        <f>(IF(VLOOKUP(VLOOKUP(AN718,MAPPING!$B$16:$D$21,2,1),MAPPING!$C$16:$E$21,2,0)=7000,0,VLOOKUP(VLOOKUP(AN718,MAPPING!$B$16:$D$21,2,1),MAPPING!$C$16:$E$21,2,0)))</f>
        <v>0</v>
      </c>
      <c r="V718" s="58">
        <f>(K718*VLOOKUP(N718/K718,MAPPING!$B$23:$D$30,3,10))</f>
        <v>0</v>
      </c>
      <c r="W718" s="58">
        <f t="shared" si="221"/>
        <v>0</v>
      </c>
      <c r="X718" s="58">
        <f t="shared" si="222"/>
        <v>7520</v>
      </c>
      <c r="Y718" s="116">
        <f>ROUND(SUM(Q718:W718)/INVOICE!$I$5,2)</f>
        <v>5.39</v>
      </c>
      <c r="AA718" s="38" t="s">
        <v>5597</v>
      </c>
      <c r="AB718" s="38" t="s">
        <v>93</v>
      </c>
      <c r="AC718" s="38" t="s">
        <v>5598</v>
      </c>
      <c r="AD718" s="38" t="s">
        <v>5909</v>
      </c>
      <c r="AE718" s="38" t="s">
        <v>5910</v>
      </c>
      <c r="AF718" s="38" t="s">
        <v>5911</v>
      </c>
      <c r="AG718" s="38" t="s">
        <v>5912</v>
      </c>
      <c r="AH718" s="38" t="s">
        <v>61</v>
      </c>
      <c r="AI718" s="38">
        <v>1</v>
      </c>
      <c r="AJ718" s="38">
        <v>1</v>
      </c>
      <c r="AK718" s="38">
        <v>0.2</v>
      </c>
      <c r="AL718" s="38">
        <v>1</v>
      </c>
      <c r="AM718" s="38" t="s">
        <v>204</v>
      </c>
      <c r="AN718" s="38">
        <v>141.37</v>
      </c>
      <c r="AO718" s="38" t="s">
        <v>62</v>
      </c>
      <c r="AP718" s="38" t="s">
        <v>62</v>
      </c>
      <c r="AQ718" s="38" t="s">
        <v>62</v>
      </c>
      <c r="AR718" s="38" t="s">
        <v>62</v>
      </c>
      <c r="AS718" s="38" t="s">
        <v>62</v>
      </c>
      <c r="AT718" s="38" t="s">
        <v>2212</v>
      </c>
      <c r="AU718" s="38" t="s">
        <v>2591</v>
      </c>
      <c r="AV718" s="38" t="s">
        <v>2213</v>
      </c>
      <c r="AW718" s="38" t="s">
        <v>61</v>
      </c>
      <c r="AX718" s="38" t="s">
        <v>63</v>
      </c>
      <c r="AY718" s="39" t="s">
        <v>5913</v>
      </c>
      <c r="AZ718" s="38" t="s">
        <v>5914</v>
      </c>
      <c r="BA718" s="39" t="s">
        <v>5914</v>
      </c>
      <c r="BB718" s="38" t="s">
        <v>196</v>
      </c>
      <c r="BC718" s="38" t="s">
        <v>353</v>
      </c>
      <c r="BD718" s="38" t="s">
        <v>94</v>
      </c>
      <c r="BE718" s="38" t="s">
        <v>407</v>
      </c>
      <c r="BF718" s="38" t="s">
        <v>64</v>
      </c>
      <c r="BG718" s="38" t="s">
        <v>61</v>
      </c>
      <c r="BH718" s="38" t="s">
        <v>648</v>
      </c>
    </row>
    <row r="719" spans="2:60" x14ac:dyDescent="0.3">
      <c r="B719" s="55">
        <f t="shared" si="215"/>
        <v>715</v>
      </c>
      <c r="C719" s="55" t="str">
        <f t="shared" si="216"/>
        <v>NRT</v>
      </c>
      <c r="D719" s="55" t="str">
        <f t="shared" si="213"/>
        <v>2025-09-20</v>
      </c>
      <c r="E719" s="55" t="str">
        <f t="shared" si="204"/>
        <v>82020038163</v>
      </c>
      <c r="F719" s="55" t="str">
        <f t="shared" si="205"/>
        <v>PJP022700941</v>
      </c>
      <c r="G719" s="53" t="str">
        <f t="shared" si="206"/>
        <v>김대현</v>
      </c>
      <c r="H719" s="53" t="str">
        <f t="shared" si="207"/>
        <v>목록(Manifest)</v>
      </c>
      <c r="I719" s="62">
        <f t="shared" si="208"/>
        <v>141.37</v>
      </c>
      <c r="J719" s="53" t="str">
        <f t="shared" si="217"/>
        <v>WUS CORPORATION (BRCH USA)</v>
      </c>
      <c r="K719" s="55">
        <f t="shared" si="209"/>
        <v>1</v>
      </c>
      <c r="L719" s="54">
        <f t="shared" si="210"/>
        <v>1</v>
      </c>
      <c r="M719" s="54">
        <f t="shared" si="211"/>
        <v>0.2</v>
      </c>
      <c r="N719" s="54">
        <f t="shared" si="212"/>
        <v>1</v>
      </c>
      <c r="O719" s="54">
        <f t="shared" si="218"/>
        <v>1</v>
      </c>
      <c r="P719" s="55" t="str">
        <f t="shared" si="219"/>
        <v>516272838664</v>
      </c>
      <c r="Q719" s="70">
        <f t="shared" si="220"/>
        <v>7520</v>
      </c>
      <c r="R719" s="58">
        <v>0</v>
      </c>
      <c r="S719" s="57">
        <f t="shared" si="214"/>
        <v>0</v>
      </c>
      <c r="T719" s="58">
        <v>0</v>
      </c>
      <c r="U719" s="58">
        <f>(IF(VLOOKUP(VLOOKUP(AN719,MAPPING!$B$16:$D$21,2,1),MAPPING!$C$16:$E$21,2,0)=7000,0,VLOOKUP(VLOOKUP(AN719,MAPPING!$B$16:$D$21,2,1),MAPPING!$C$16:$E$21,2,0)))</f>
        <v>0</v>
      </c>
      <c r="V719" s="58">
        <f>(K719*VLOOKUP(N719/K719,MAPPING!$B$23:$D$30,3,10))</f>
        <v>0</v>
      </c>
      <c r="W719" s="58">
        <f t="shared" si="221"/>
        <v>0</v>
      </c>
      <c r="X719" s="58">
        <f t="shared" si="222"/>
        <v>7520</v>
      </c>
      <c r="Y719" s="116">
        <f>ROUND(SUM(Q719:W719)/INVOICE!$I$5,2)</f>
        <v>5.39</v>
      </c>
      <c r="AA719" s="38" t="s">
        <v>5597</v>
      </c>
      <c r="AB719" s="38" t="s">
        <v>93</v>
      </c>
      <c r="AC719" s="38" t="s">
        <v>5598</v>
      </c>
      <c r="AD719" s="38" t="s">
        <v>5915</v>
      </c>
      <c r="AE719" s="38" t="s">
        <v>5916</v>
      </c>
      <c r="AF719" s="38" t="s">
        <v>5917</v>
      </c>
      <c r="AG719" s="38" t="s">
        <v>5918</v>
      </c>
      <c r="AH719" s="38" t="s">
        <v>61</v>
      </c>
      <c r="AI719" s="38">
        <v>1</v>
      </c>
      <c r="AJ719" s="38">
        <v>1</v>
      </c>
      <c r="AK719" s="38">
        <v>0.2</v>
      </c>
      <c r="AL719" s="38">
        <v>1</v>
      </c>
      <c r="AM719" s="38" t="s">
        <v>204</v>
      </c>
      <c r="AN719" s="38">
        <v>141.37</v>
      </c>
      <c r="AO719" s="38" t="s">
        <v>62</v>
      </c>
      <c r="AP719" s="38" t="s">
        <v>62</v>
      </c>
      <c r="AQ719" s="38" t="s">
        <v>62</v>
      </c>
      <c r="AR719" s="38" t="s">
        <v>62</v>
      </c>
      <c r="AS719" s="38" t="s">
        <v>62</v>
      </c>
      <c r="AT719" s="38" t="s">
        <v>2212</v>
      </c>
      <c r="AU719" s="38" t="s">
        <v>2591</v>
      </c>
      <c r="AV719" s="38" t="s">
        <v>2213</v>
      </c>
      <c r="AW719" s="38" t="s">
        <v>61</v>
      </c>
      <c r="AX719" s="38" t="s">
        <v>63</v>
      </c>
      <c r="AY719" s="39" t="s">
        <v>5919</v>
      </c>
      <c r="AZ719" s="38" t="s">
        <v>5920</v>
      </c>
      <c r="BA719" s="39" t="s">
        <v>5920</v>
      </c>
      <c r="BB719" s="38" t="s">
        <v>196</v>
      </c>
      <c r="BC719" s="38" t="s">
        <v>353</v>
      </c>
      <c r="BD719" s="38" t="s">
        <v>94</v>
      </c>
      <c r="BE719" s="38" t="s">
        <v>407</v>
      </c>
      <c r="BF719" s="38" t="s">
        <v>64</v>
      </c>
      <c r="BG719" s="38" t="s">
        <v>61</v>
      </c>
      <c r="BH719" s="38" t="s">
        <v>648</v>
      </c>
    </row>
    <row r="720" spans="2:60" x14ac:dyDescent="0.3">
      <c r="B720" s="55">
        <f t="shared" si="215"/>
        <v>716</v>
      </c>
      <c r="C720" s="55" t="str">
        <f t="shared" si="216"/>
        <v>NRT</v>
      </c>
      <c r="D720" s="55" t="str">
        <f t="shared" si="213"/>
        <v>2025-09-20</v>
      </c>
      <c r="E720" s="55" t="str">
        <f t="shared" si="204"/>
        <v>82020038163</v>
      </c>
      <c r="F720" s="55" t="str">
        <f t="shared" si="205"/>
        <v>PJP022700940</v>
      </c>
      <c r="G720" s="53" t="str">
        <f t="shared" si="206"/>
        <v>김도영</v>
      </c>
      <c r="H720" s="53" t="str">
        <f t="shared" si="207"/>
        <v>간이(Simple)</v>
      </c>
      <c r="I720" s="62">
        <f t="shared" si="208"/>
        <v>703.5</v>
      </c>
      <c r="J720" s="53" t="str">
        <f t="shared" si="217"/>
        <v>WUS CORPORATION (BRCH USA)</v>
      </c>
      <c r="K720" s="55">
        <f t="shared" si="209"/>
        <v>1</v>
      </c>
      <c r="L720" s="54">
        <f t="shared" si="210"/>
        <v>3.2</v>
      </c>
      <c r="M720" s="54">
        <f t="shared" si="211"/>
        <v>2.6</v>
      </c>
      <c r="N720" s="54">
        <f t="shared" si="212"/>
        <v>3.2</v>
      </c>
      <c r="O720" s="54">
        <f t="shared" si="218"/>
        <v>3.5</v>
      </c>
      <c r="P720" s="55" t="str">
        <f t="shared" si="219"/>
        <v>516272838653</v>
      </c>
      <c r="Q720" s="70">
        <f t="shared" si="220"/>
        <v>12570</v>
      </c>
      <c r="R720" s="58">
        <v>0</v>
      </c>
      <c r="S720" s="57">
        <f t="shared" si="214"/>
        <v>0</v>
      </c>
      <c r="T720" s="58">
        <v>0</v>
      </c>
      <c r="U720" s="58">
        <f>(IF(VLOOKUP(VLOOKUP(AN720,MAPPING!$B$16:$D$21,2,1),MAPPING!$C$16:$E$21,2,0)=7000,0,VLOOKUP(VLOOKUP(AN720,MAPPING!$B$16:$D$21,2,1),MAPPING!$C$16:$E$21,2,0)))</f>
        <v>0</v>
      </c>
      <c r="V720" s="58">
        <f>(K720*VLOOKUP(N720/K720,MAPPING!$B$23:$D$30,3,10))</f>
        <v>500</v>
      </c>
      <c r="W720" s="58">
        <f t="shared" si="221"/>
        <v>0</v>
      </c>
      <c r="X720" s="58">
        <f t="shared" si="222"/>
        <v>13070</v>
      </c>
      <c r="Y720" s="116">
        <f>ROUND(SUM(Q720:W720)/INVOICE!$I$5,2)</f>
        <v>9.3800000000000008</v>
      </c>
      <c r="AA720" s="38" t="s">
        <v>5597</v>
      </c>
      <c r="AB720" s="38" t="s">
        <v>93</v>
      </c>
      <c r="AC720" s="38" t="s">
        <v>5598</v>
      </c>
      <c r="AD720" s="38" t="s">
        <v>5921</v>
      </c>
      <c r="AE720" s="38" t="s">
        <v>5922</v>
      </c>
      <c r="AF720" s="38" t="s">
        <v>5923</v>
      </c>
      <c r="AG720" s="38" t="s">
        <v>5924</v>
      </c>
      <c r="AH720" s="38" t="s">
        <v>61</v>
      </c>
      <c r="AI720" s="38">
        <v>1</v>
      </c>
      <c r="AJ720" s="38">
        <v>3.2</v>
      </c>
      <c r="AK720" s="38">
        <v>2.6</v>
      </c>
      <c r="AL720" s="38">
        <v>3.2</v>
      </c>
      <c r="AM720" s="38" t="s">
        <v>65</v>
      </c>
      <c r="AN720" s="38">
        <v>703.5</v>
      </c>
      <c r="AO720" s="38" t="s">
        <v>62</v>
      </c>
      <c r="AP720" s="38" t="s">
        <v>62</v>
      </c>
      <c r="AQ720" s="38" t="s">
        <v>62</v>
      </c>
      <c r="AR720" s="38" t="s">
        <v>62</v>
      </c>
      <c r="AS720" s="38" t="s">
        <v>62</v>
      </c>
      <c r="AT720" s="38" t="s">
        <v>2212</v>
      </c>
      <c r="AU720" s="38" t="s">
        <v>2591</v>
      </c>
      <c r="AV720" s="38" t="s">
        <v>2213</v>
      </c>
      <c r="AW720" s="38" t="s">
        <v>61</v>
      </c>
      <c r="AX720" s="38" t="s">
        <v>63</v>
      </c>
      <c r="AY720" s="39" t="s">
        <v>5925</v>
      </c>
      <c r="AZ720" s="38" t="s">
        <v>5926</v>
      </c>
      <c r="BA720" s="39" t="s">
        <v>5926</v>
      </c>
      <c r="BB720" s="38" t="s">
        <v>196</v>
      </c>
      <c r="BC720" s="38" t="s">
        <v>353</v>
      </c>
      <c r="BD720" s="38" t="s">
        <v>94</v>
      </c>
      <c r="BE720" s="38" t="s">
        <v>407</v>
      </c>
      <c r="BF720" s="38" t="s">
        <v>64</v>
      </c>
      <c r="BG720" s="38" t="s">
        <v>61</v>
      </c>
      <c r="BH720" s="38" t="s">
        <v>648</v>
      </c>
    </row>
    <row r="721" spans="2:60" x14ac:dyDescent="0.3">
      <c r="B721" s="55">
        <f t="shared" si="215"/>
        <v>717</v>
      </c>
      <c r="C721" s="55" t="str">
        <f t="shared" si="216"/>
        <v>NRT</v>
      </c>
      <c r="D721" s="55" t="str">
        <f t="shared" si="213"/>
        <v>2025-09-20</v>
      </c>
      <c r="E721" s="55" t="str">
        <f t="shared" si="204"/>
        <v>82020038163</v>
      </c>
      <c r="F721" s="55" t="str">
        <f t="shared" si="205"/>
        <v>PJP022700939</v>
      </c>
      <c r="G721" s="53" t="str">
        <f t="shared" si="206"/>
        <v>고한조</v>
      </c>
      <c r="H721" s="53" t="str">
        <f t="shared" si="207"/>
        <v>목록(Manifest)</v>
      </c>
      <c r="I721" s="62">
        <f t="shared" si="208"/>
        <v>141.37</v>
      </c>
      <c r="J721" s="53" t="str">
        <f t="shared" si="217"/>
        <v>WUS CORPORATION (BRCH USA)</v>
      </c>
      <c r="K721" s="55">
        <f t="shared" si="209"/>
        <v>1</v>
      </c>
      <c r="L721" s="54">
        <f t="shared" si="210"/>
        <v>0.7</v>
      </c>
      <c r="M721" s="54">
        <f t="shared" si="211"/>
        <v>1.6</v>
      </c>
      <c r="N721" s="54">
        <f t="shared" si="212"/>
        <v>1.6</v>
      </c>
      <c r="O721" s="54">
        <f t="shared" si="218"/>
        <v>1</v>
      </c>
      <c r="P721" s="55" t="str">
        <f t="shared" si="219"/>
        <v>516272838642</v>
      </c>
      <c r="Q721" s="70">
        <f t="shared" si="220"/>
        <v>7520</v>
      </c>
      <c r="R721" s="58">
        <v>0</v>
      </c>
      <c r="S721" s="57">
        <f t="shared" si="214"/>
        <v>0</v>
      </c>
      <c r="T721" s="58">
        <v>0</v>
      </c>
      <c r="U721" s="58">
        <f>(IF(VLOOKUP(VLOOKUP(AN721,MAPPING!$B$16:$D$21,2,1),MAPPING!$C$16:$E$21,2,0)=7000,0,VLOOKUP(VLOOKUP(AN721,MAPPING!$B$16:$D$21,2,1),MAPPING!$C$16:$E$21,2,0)))</f>
        <v>0</v>
      </c>
      <c r="V721" s="58">
        <f>(K721*VLOOKUP(N721/K721,MAPPING!$B$23:$D$30,3,10))</f>
        <v>0</v>
      </c>
      <c r="W721" s="58">
        <f t="shared" si="221"/>
        <v>0</v>
      </c>
      <c r="X721" s="58">
        <f t="shared" si="222"/>
        <v>7520</v>
      </c>
      <c r="Y721" s="116">
        <f>ROUND(SUM(Q721:W721)/INVOICE!$I$5,2)</f>
        <v>5.39</v>
      </c>
      <c r="AA721" s="38" t="s">
        <v>5597</v>
      </c>
      <c r="AB721" s="38" t="s">
        <v>93</v>
      </c>
      <c r="AC721" s="38" t="s">
        <v>5598</v>
      </c>
      <c r="AD721" s="38" t="s">
        <v>5927</v>
      </c>
      <c r="AE721" s="38" t="s">
        <v>5928</v>
      </c>
      <c r="AF721" s="38" t="s">
        <v>5929</v>
      </c>
      <c r="AG721" s="38" t="s">
        <v>5930</v>
      </c>
      <c r="AH721" s="38" t="s">
        <v>61</v>
      </c>
      <c r="AI721" s="38">
        <v>1</v>
      </c>
      <c r="AJ721" s="38">
        <v>0.7</v>
      </c>
      <c r="AK721" s="38">
        <v>1.6</v>
      </c>
      <c r="AL721" s="38">
        <v>1.6</v>
      </c>
      <c r="AM721" s="38" t="s">
        <v>204</v>
      </c>
      <c r="AN721" s="38">
        <v>141.37</v>
      </c>
      <c r="AO721" s="38" t="s">
        <v>62</v>
      </c>
      <c r="AP721" s="38" t="s">
        <v>62</v>
      </c>
      <c r="AQ721" s="38" t="s">
        <v>62</v>
      </c>
      <c r="AR721" s="38" t="s">
        <v>62</v>
      </c>
      <c r="AS721" s="38" t="s">
        <v>62</v>
      </c>
      <c r="AT721" s="38" t="s">
        <v>2212</v>
      </c>
      <c r="AU721" s="38" t="s">
        <v>2591</v>
      </c>
      <c r="AV721" s="38" t="s">
        <v>2213</v>
      </c>
      <c r="AW721" s="38" t="s">
        <v>61</v>
      </c>
      <c r="AX721" s="38" t="s">
        <v>63</v>
      </c>
      <c r="AY721" s="39" t="s">
        <v>5931</v>
      </c>
      <c r="AZ721" s="38" t="s">
        <v>5932</v>
      </c>
      <c r="BA721" s="39" t="s">
        <v>5932</v>
      </c>
      <c r="BB721" s="38" t="s">
        <v>196</v>
      </c>
      <c r="BC721" s="38" t="s">
        <v>353</v>
      </c>
      <c r="BD721" s="38" t="s">
        <v>94</v>
      </c>
      <c r="BE721" s="38" t="s">
        <v>407</v>
      </c>
      <c r="BF721" s="38" t="s">
        <v>64</v>
      </c>
      <c r="BG721" s="38" t="s">
        <v>61</v>
      </c>
      <c r="BH721" s="38" t="s">
        <v>648</v>
      </c>
    </row>
    <row r="722" spans="2:60" x14ac:dyDescent="0.3">
      <c r="B722" s="55">
        <f t="shared" si="215"/>
        <v>718</v>
      </c>
      <c r="C722" s="55" t="str">
        <f t="shared" si="216"/>
        <v>NRT</v>
      </c>
      <c r="D722" s="55" t="str">
        <f t="shared" si="213"/>
        <v>2025-09-20</v>
      </c>
      <c r="E722" s="55" t="str">
        <f t="shared" si="204"/>
        <v>82020038163</v>
      </c>
      <c r="F722" s="55" t="str">
        <f t="shared" si="205"/>
        <v>PJP022700938</v>
      </c>
      <c r="G722" s="53" t="str">
        <f t="shared" si="206"/>
        <v>김규현</v>
      </c>
      <c r="H722" s="53" t="str">
        <f t="shared" si="207"/>
        <v>목록(Manifest)</v>
      </c>
      <c r="I722" s="62">
        <f t="shared" si="208"/>
        <v>141.37</v>
      </c>
      <c r="J722" s="53" t="str">
        <f t="shared" si="217"/>
        <v>WUS CORPORATION (BRCH USA)</v>
      </c>
      <c r="K722" s="55">
        <f t="shared" si="209"/>
        <v>1</v>
      </c>
      <c r="L722" s="54">
        <f t="shared" si="210"/>
        <v>0.65</v>
      </c>
      <c r="M722" s="54">
        <f t="shared" si="211"/>
        <v>1.4</v>
      </c>
      <c r="N722" s="54">
        <f t="shared" si="212"/>
        <v>1.4</v>
      </c>
      <c r="O722" s="54">
        <f t="shared" si="218"/>
        <v>1</v>
      </c>
      <c r="P722" s="55" t="str">
        <f t="shared" si="219"/>
        <v>516272838631</v>
      </c>
      <c r="Q722" s="70">
        <f t="shared" si="220"/>
        <v>7520</v>
      </c>
      <c r="R722" s="58">
        <v>0</v>
      </c>
      <c r="S722" s="57">
        <f t="shared" si="214"/>
        <v>0</v>
      </c>
      <c r="T722" s="58">
        <v>0</v>
      </c>
      <c r="U722" s="58">
        <f>(IF(VLOOKUP(VLOOKUP(AN722,MAPPING!$B$16:$D$21,2,1),MAPPING!$C$16:$E$21,2,0)=7000,0,VLOOKUP(VLOOKUP(AN722,MAPPING!$B$16:$D$21,2,1),MAPPING!$C$16:$E$21,2,0)))</f>
        <v>0</v>
      </c>
      <c r="V722" s="58">
        <f>(K722*VLOOKUP(N722/K722,MAPPING!$B$23:$D$30,3,10))</f>
        <v>0</v>
      </c>
      <c r="W722" s="58">
        <f t="shared" si="221"/>
        <v>0</v>
      </c>
      <c r="X722" s="58">
        <f t="shared" si="222"/>
        <v>7520</v>
      </c>
      <c r="Y722" s="116">
        <f>ROUND(SUM(Q722:W722)/INVOICE!$I$5,2)</f>
        <v>5.39</v>
      </c>
      <c r="AA722" s="38" t="s">
        <v>5597</v>
      </c>
      <c r="AB722" s="38" t="s">
        <v>93</v>
      </c>
      <c r="AC722" s="38" t="s">
        <v>5598</v>
      </c>
      <c r="AD722" s="38" t="s">
        <v>5933</v>
      </c>
      <c r="AE722" s="38" t="s">
        <v>5934</v>
      </c>
      <c r="AF722" s="38" t="s">
        <v>5935</v>
      </c>
      <c r="AG722" s="38" t="s">
        <v>5936</v>
      </c>
      <c r="AH722" s="38" t="s">
        <v>61</v>
      </c>
      <c r="AI722" s="38">
        <v>1</v>
      </c>
      <c r="AJ722" s="38">
        <v>0.65</v>
      </c>
      <c r="AK722" s="38">
        <v>1.4</v>
      </c>
      <c r="AL722" s="38">
        <v>1.4</v>
      </c>
      <c r="AM722" s="38" t="s">
        <v>204</v>
      </c>
      <c r="AN722" s="38">
        <v>141.37</v>
      </c>
      <c r="AO722" s="38" t="s">
        <v>62</v>
      </c>
      <c r="AP722" s="38" t="s">
        <v>62</v>
      </c>
      <c r="AQ722" s="38" t="s">
        <v>62</v>
      </c>
      <c r="AR722" s="38" t="s">
        <v>62</v>
      </c>
      <c r="AS722" s="38" t="s">
        <v>62</v>
      </c>
      <c r="AT722" s="38" t="s">
        <v>2212</v>
      </c>
      <c r="AU722" s="38" t="s">
        <v>2591</v>
      </c>
      <c r="AV722" s="38" t="s">
        <v>2213</v>
      </c>
      <c r="AW722" s="38" t="s">
        <v>61</v>
      </c>
      <c r="AX722" s="38" t="s">
        <v>63</v>
      </c>
      <c r="AY722" s="39" t="s">
        <v>5937</v>
      </c>
      <c r="AZ722" s="38" t="s">
        <v>5938</v>
      </c>
      <c r="BA722" s="39" t="s">
        <v>5938</v>
      </c>
      <c r="BB722" s="38" t="s">
        <v>196</v>
      </c>
      <c r="BC722" s="38" t="s">
        <v>353</v>
      </c>
      <c r="BD722" s="38" t="s">
        <v>94</v>
      </c>
      <c r="BE722" s="38" t="s">
        <v>407</v>
      </c>
      <c r="BF722" s="38" t="s">
        <v>64</v>
      </c>
      <c r="BG722" s="38" t="s">
        <v>61</v>
      </c>
      <c r="BH722" s="38" t="s">
        <v>648</v>
      </c>
    </row>
    <row r="723" spans="2:60" x14ac:dyDescent="0.3">
      <c r="B723" s="55">
        <f t="shared" si="215"/>
        <v>719</v>
      </c>
      <c r="C723" s="55" t="str">
        <f t="shared" si="216"/>
        <v>NRT</v>
      </c>
      <c r="D723" s="55" t="str">
        <f t="shared" si="213"/>
        <v>2025-09-20</v>
      </c>
      <c r="E723" s="55" t="str">
        <f t="shared" si="204"/>
        <v>82020038163</v>
      </c>
      <c r="F723" s="55" t="str">
        <f t="shared" si="205"/>
        <v>PJP022700937</v>
      </c>
      <c r="G723" s="53" t="str">
        <f t="shared" si="206"/>
        <v>황창환</v>
      </c>
      <c r="H723" s="53" t="str">
        <f t="shared" si="207"/>
        <v>목록(Manifest)</v>
      </c>
      <c r="I723" s="62">
        <f t="shared" si="208"/>
        <v>141.37</v>
      </c>
      <c r="J723" s="53" t="str">
        <f t="shared" si="217"/>
        <v>WUS CORPORATION (BRCH USA)</v>
      </c>
      <c r="K723" s="55">
        <f t="shared" si="209"/>
        <v>1</v>
      </c>
      <c r="L723" s="54">
        <f t="shared" si="210"/>
        <v>0.75</v>
      </c>
      <c r="M723" s="54">
        <f t="shared" si="211"/>
        <v>1.4</v>
      </c>
      <c r="N723" s="54">
        <f t="shared" si="212"/>
        <v>1.4</v>
      </c>
      <c r="O723" s="54">
        <f t="shared" si="218"/>
        <v>1</v>
      </c>
      <c r="P723" s="55" t="str">
        <f t="shared" si="219"/>
        <v>516272838620</v>
      </c>
      <c r="Q723" s="70">
        <f t="shared" si="220"/>
        <v>7520</v>
      </c>
      <c r="R723" s="58">
        <v>0</v>
      </c>
      <c r="S723" s="57">
        <f t="shared" si="214"/>
        <v>0</v>
      </c>
      <c r="T723" s="58">
        <v>0</v>
      </c>
      <c r="U723" s="58">
        <f>(IF(VLOOKUP(VLOOKUP(AN723,MAPPING!$B$16:$D$21,2,1),MAPPING!$C$16:$E$21,2,0)=7000,0,VLOOKUP(VLOOKUP(AN723,MAPPING!$B$16:$D$21,2,1),MAPPING!$C$16:$E$21,2,0)))</f>
        <v>0</v>
      </c>
      <c r="V723" s="58">
        <f>(K723*VLOOKUP(N723/K723,MAPPING!$B$23:$D$30,3,10))</f>
        <v>0</v>
      </c>
      <c r="W723" s="58">
        <f t="shared" si="221"/>
        <v>0</v>
      </c>
      <c r="X723" s="58">
        <f t="shared" si="222"/>
        <v>7520</v>
      </c>
      <c r="Y723" s="116">
        <f>ROUND(SUM(Q723:W723)/INVOICE!$I$5,2)</f>
        <v>5.39</v>
      </c>
      <c r="AA723" s="38" t="s">
        <v>5597</v>
      </c>
      <c r="AB723" s="38" t="s">
        <v>93</v>
      </c>
      <c r="AC723" s="38" t="s">
        <v>5598</v>
      </c>
      <c r="AD723" s="38" t="s">
        <v>5939</v>
      </c>
      <c r="AE723" s="38" t="s">
        <v>5940</v>
      </c>
      <c r="AF723" s="38" t="s">
        <v>5941</v>
      </c>
      <c r="AG723" s="38" t="s">
        <v>5942</v>
      </c>
      <c r="AH723" s="38" t="s">
        <v>61</v>
      </c>
      <c r="AI723" s="38">
        <v>1</v>
      </c>
      <c r="AJ723" s="38">
        <v>0.75</v>
      </c>
      <c r="AK723" s="38">
        <v>1.4</v>
      </c>
      <c r="AL723" s="38">
        <v>1.4</v>
      </c>
      <c r="AM723" s="38" t="s">
        <v>204</v>
      </c>
      <c r="AN723" s="38">
        <v>141.37</v>
      </c>
      <c r="AO723" s="38" t="s">
        <v>62</v>
      </c>
      <c r="AP723" s="38" t="s">
        <v>62</v>
      </c>
      <c r="AQ723" s="38" t="s">
        <v>62</v>
      </c>
      <c r="AR723" s="38" t="s">
        <v>62</v>
      </c>
      <c r="AS723" s="38" t="s">
        <v>62</v>
      </c>
      <c r="AT723" s="38" t="s">
        <v>2212</v>
      </c>
      <c r="AU723" s="38" t="s">
        <v>2591</v>
      </c>
      <c r="AV723" s="38" t="s">
        <v>2213</v>
      </c>
      <c r="AW723" s="38" t="s">
        <v>61</v>
      </c>
      <c r="AX723" s="38" t="s">
        <v>63</v>
      </c>
      <c r="AY723" s="39" t="s">
        <v>5943</v>
      </c>
      <c r="AZ723" s="38" t="s">
        <v>5944</v>
      </c>
      <c r="BA723" s="39" t="s">
        <v>5944</v>
      </c>
      <c r="BB723" s="38" t="s">
        <v>196</v>
      </c>
      <c r="BC723" s="38" t="s">
        <v>353</v>
      </c>
      <c r="BD723" s="38" t="s">
        <v>94</v>
      </c>
      <c r="BE723" s="38" t="s">
        <v>407</v>
      </c>
      <c r="BF723" s="38" t="s">
        <v>64</v>
      </c>
      <c r="BG723" s="38" t="s">
        <v>61</v>
      </c>
      <c r="BH723" s="38" t="s">
        <v>648</v>
      </c>
    </row>
    <row r="724" spans="2:60" x14ac:dyDescent="0.3">
      <c r="B724" s="55">
        <f t="shared" si="215"/>
        <v>720</v>
      </c>
      <c r="C724" s="55" t="str">
        <f t="shared" si="216"/>
        <v>NRT</v>
      </c>
      <c r="D724" s="55" t="str">
        <f t="shared" si="213"/>
        <v>2025-09-20</v>
      </c>
      <c r="E724" s="55" t="str">
        <f t="shared" si="204"/>
        <v>82020038163</v>
      </c>
      <c r="F724" s="55" t="str">
        <f t="shared" si="205"/>
        <v>PJP022700936</v>
      </c>
      <c r="G724" s="53" t="str">
        <f t="shared" si="206"/>
        <v>박찬철</v>
      </c>
      <c r="H724" s="53" t="str">
        <f t="shared" si="207"/>
        <v>간이(Simple)</v>
      </c>
      <c r="I724" s="62">
        <f t="shared" si="208"/>
        <v>534.66</v>
      </c>
      <c r="J724" s="53" t="str">
        <f t="shared" si="217"/>
        <v>WUS CORPORATION (BRCH USA)</v>
      </c>
      <c r="K724" s="55">
        <f t="shared" si="209"/>
        <v>1</v>
      </c>
      <c r="L724" s="54">
        <f t="shared" si="210"/>
        <v>1</v>
      </c>
      <c r="M724" s="54">
        <f t="shared" si="211"/>
        <v>0.2</v>
      </c>
      <c r="N724" s="54">
        <f t="shared" si="212"/>
        <v>1</v>
      </c>
      <c r="O724" s="54">
        <f t="shared" si="218"/>
        <v>1</v>
      </c>
      <c r="P724" s="55" t="str">
        <f t="shared" si="219"/>
        <v>516272838616</v>
      </c>
      <c r="Q724" s="70">
        <f t="shared" si="220"/>
        <v>7520</v>
      </c>
      <c r="R724" s="58">
        <v>0</v>
      </c>
      <c r="S724" s="57">
        <f t="shared" si="214"/>
        <v>0</v>
      </c>
      <c r="T724" s="58">
        <v>0</v>
      </c>
      <c r="U724" s="58">
        <f>(IF(VLOOKUP(VLOOKUP(AN724,MAPPING!$B$16:$D$21,2,1),MAPPING!$C$16:$E$21,2,0)=7000,0,VLOOKUP(VLOOKUP(AN724,MAPPING!$B$16:$D$21,2,1),MAPPING!$C$16:$E$21,2,0)))</f>
        <v>0</v>
      </c>
      <c r="V724" s="58">
        <f>(K724*VLOOKUP(N724/K724,MAPPING!$B$23:$D$30,3,10))</f>
        <v>0</v>
      </c>
      <c r="W724" s="58">
        <f t="shared" si="221"/>
        <v>0</v>
      </c>
      <c r="X724" s="58">
        <f t="shared" si="222"/>
        <v>7520</v>
      </c>
      <c r="Y724" s="116">
        <f>ROUND(SUM(Q724:W724)/INVOICE!$I$5,2)</f>
        <v>5.39</v>
      </c>
      <c r="AA724" s="38" t="s">
        <v>5597</v>
      </c>
      <c r="AB724" s="38" t="s">
        <v>93</v>
      </c>
      <c r="AC724" s="38" t="s">
        <v>5598</v>
      </c>
      <c r="AD724" s="38" t="s">
        <v>5945</v>
      </c>
      <c r="AE724" s="38" t="s">
        <v>5946</v>
      </c>
      <c r="AF724" s="38" t="s">
        <v>5947</v>
      </c>
      <c r="AG724" s="38" t="s">
        <v>5948</v>
      </c>
      <c r="AH724" s="38" t="s">
        <v>61</v>
      </c>
      <c r="AI724" s="38">
        <v>1</v>
      </c>
      <c r="AJ724" s="38">
        <v>1</v>
      </c>
      <c r="AK724" s="38">
        <v>0.2</v>
      </c>
      <c r="AL724" s="38">
        <v>1</v>
      </c>
      <c r="AM724" s="38" t="s">
        <v>65</v>
      </c>
      <c r="AN724" s="38">
        <v>534.66</v>
      </c>
      <c r="AO724" s="38" t="s">
        <v>62</v>
      </c>
      <c r="AP724" s="38" t="s">
        <v>62</v>
      </c>
      <c r="AQ724" s="38" t="s">
        <v>62</v>
      </c>
      <c r="AR724" s="38" t="s">
        <v>62</v>
      </c>
      <c r="AS724" s="38" t="s">
        <v>62</v>
      </c>
      <c r="AT724" s="38" t="s">
        <v>2212</v>
      </c>
      <c r="AU724" s="38" t="s">
        <v>2591</v>
      </c>
      <c r="AV724" s="38" t="s">
        <v>2213</v>
      </c>
      <c r="AW724" s="38" t="s">
        <v>61</v>
      </c>
      <c r="AX724" s="38" t="s">
        <v>63</v>
      </c>
      <c r="AY724" s="39" t="s">
        <v>5949</v>
      </c>
      <c r="AZ724" s="38" t="s">
        <v>5950</v>
      </c>
      <c r="BA724" s="39" t="s">
        <v>5950</v>
      </c>
      <c r="BB724" s="38" t="s">
        <v>196</v>
      </c>
      <c r="BC724" s="38" t="s">
        <v>353</v>
      </c>
      <c r="BD724" s="38" t="s">
        <v>94</v>
      </c>
      <c r="BE724" s="38" t="s">
        <v>407</v>
      </c>
      <c r="BF724" s="38" t="s">
        <v>64</v>
      </c>
      <c r="BG724" s="38" t="s">
        <v>61</v>
      </c>
      <c r="BH724" s="38" t="s">
        <v>648</v>
      </c>
    </row>
    <row r="725" spans="2:60" x14ac:dyDescent="0.3">
      <c r="B725" s="55">
        <f t="shared" si="215"/>
        <v>721</v>
      </c>
      <c r="C725" s="55" t="str">
        <f t="shared" si="216"/>
        <v>NRT</v>
      </c>
      <c r="D725" s="55" t="str">
        <f t="shared" si="213"/>
        <v>2025-09-20</v>
      </c>
      <c r="E725" s="55" t="str">
        <f t="shared" ref="E725:E788" si="223">AC725</f>
        <v>82020038163</v>
      </c>
      <c r="F725" s="55" t="str">
        <f t="shared" ref="F725:F788" si="224">AD725</f>
        <v>PJP022700935</v>
      </c>
      <c r="G725" s="53" t="str">
        <f t="shared" ref="G725:G788" si="225">AE725</f>
        <v>윤태종</v>
      </c>
      <c r="H725" s="53" t="str">
        <f t="shared" ref="H725:H788" si="226">AM725</f>
        <v>간이(Simple)</v>
      </c>
      <c r="I725" s="62">
        <f t="shared" ref="I725:I788" si="227">AN725</f>
        <v>201</v>
      </c>
      <c r="J725" s="53" t="str">
        <f t="shared" si="217"/>
        <v>WUS CORPORATION (BRCH USA)</v>
      </c>
      <c r="K725" s="55">
        <f t="shared" ref="K725:K788" si="228">AI725</f>
        <v>1</v>
      </c>
      <c r="L725" s="54">
        <f t="shared" ref="L725:L788" si="229">AJ725</f>
        <v>0.55000000000000004</v>
      </c>
      <c r="M725" s="54">
        <f t="shared" ref="M725:M788" si="230">AK725</f>
        <v>3</v>
      </c>
      <c r="N725" s="54">
        <f t="shared" ref="N725:N788" si="231">AL725</f>
        <v>3</v>
      </c>
      <c r="O725" s="54">
        <f t="shared" si="218"/>
        <v>1</v>
      </c>
      <c r="P725" s="55" t="str">
        <f t="shared" si="219"/>
        <v>516272838605</v>
      </c>
      <c r="Q725" s="70">
        <f t="shared" si="220"/>
        <v>7520</v>
      </c>
      <c r="R725" s="58">
        <v>0</v>
      </c>
      <c r="S725" s="57">
        <f t="shared" si="214"/>
        <v>0</v>
      </c>
      <c r="T725" s="58">
        <v>0</v>
      </c>
      <c r="U725" s="58">
        <f>(IF(VLOOKUP(VLOOKUP(AN725,MAPPING!$B$16:$D$21,2,1),MAPPING!$C$16:$E$21,2,0)=7000,0,VLOOKUP(VLOOKUP(AN725,MAPPING!$B$16:$D$21,2,1),MAPPING!$C$16:$E$21,2,0)))</f>
        <v>0</v>
      </c>
      <c r="V725" s="58">
        <f>(K725*VLOOKUP(N725/K725,MAPPING!$B$23:$D$30,3,10))</f>
        <v>500</v>
      </c>
      <c r="W725" s="58">
        <f t="shared" si="221"/>
        <v>0</v>
      </c>
      <c r="X725" s="58">
        <f t="shared" si="222"/>
        <v>8020</v>
      </c>
      <c r="Y725" s="116">
        <f>ROUND(SUM(Q725:W725)/INVOICE!$I$5,2)</f>
        <v>5.75</v>
      </c>
      <c r="AA725" s="38" t="s">
        <v>5597</v>
      </c>
      <c r="AB725" s="38" t="s">
        <v>93</v>
      </c>
      <c r="AC725" s="38" t="s">
        <v>5598</v>
      </c>
      <c r="AD725" s="38" t="s">
        <v>5951</v>
      </c>
      <c r="AE725" s="38" t="s">
        <v>5952</v>
      </c>
      <c r="AF725" s="38" t="s">
        <v>5953</v>
      </c>
      <c r="AG725" s="38" t="s">
        <v>5954</v>
      </c>
      <c r="AH725" s="38" t="s">
        <v>61</v>
      </c>
      <c r="AI725" s="38">
        <v>1</v>
      </c>
      <c r="AJ725" s="38">
        <v>0.55000000000000004</v>
      </c>
      <c r="AK725" s="38">
        <v>3</v>
      </c>
      <c r="AL725" s="38">
        <v>3</v>
      </c>
      <c r="AM725" s="38" t="s">
        <v>65</v>
      </c>
      <c r="AN725" s="38">
        <v>201</v>
      </c>
      <c r="AO725" s="38" t="s">
        <v>62</v>
      </c>
      <c r="AP725" s="38" t="s">
        <v>62</v>
      </c>
      <c r="AQ725" s="38" t="s">
        <v>62</v>
      </c>
      <c r="AR725" s="38" t="s">
        <v>62</v>
      </c>
      <c r="AS725" s="38" t="s">
        <v>62</v>
      </c>
      <c r="AT725" s="38" t="s">
        <v>2212</v>
      </c>
      <c r="AU725" s="38" t="s">
        <v>2591</v>
      </c>
      <c r="AV725" s="38" t="s">
        <v>2213</v>
      </c>
      <c r="AW725" s="38" t="s">
        <v>61</v>
      </c>
      <c r="AX725" s="38" t="s">
        <v>63</v>
      </c>
      <c r="AY725" s="39" t="s">
        <v>5955</v>
      </c>
      <c r="AZ725" s="38" t="s">
        <v>5956</v>
      </c>
      <c r="BA725" s="39" t="s">
        <v>5956</v>
      </c>
      <c r="BB725" s="38" t="s">
        <v>196</v>
      </c>
      <c r="BC725" s="38" t="s">
        <v>353</v>
      </c>
      <c r="BD725" s="38" t="s">
        <v>94</v>
      </c>
      <c r="BE725" s="38" t="s">
        <v>407</v>
      </c>
      <c r="BF725" s="38" t="s">
        <v>64</v>
      </c>
      <c r="BG725" s="38" t="s">
        <v>61</v>
      </c>
      <c r="BH725" s="38" t="s">
        <v>648</v>
      </c>
    </row>
    <row r="726" spans="2:60" x14ac:dyDescent="0.3">
      <c r="B726" s="55">
        <f t="shared" si="215"/>
        <v>722</v>
      </c>
      <c r="C726" s="55" t="str">
        <f t="shared" si="216"/>
        <v>NRT</v>
      </c>
      <c r="D726" s="55" t="str">
        <f t="shared" si="213"/>
        <v>2025-09-20</v>
      </c>
      <c r="E726" s="55" t="str">
        <f t="shared" si="223"/>
        <v>82020038163</v>
      </c>
      <c r="F726" s="55" t="str">
        <f t="shared" si="224"/>
        <v>PJP022700934</v>
      </c>
      <c r="G726" s="53" t="str">
        <f t="shared" si="225"/>
        <v>김형림</v>
      </c>
      <c r="H726" s="53" t="str">
        <f t="shared" si="226"/>
        <v>간이(Simple)</v>
      </c>
      <c r="I726" s="62">
        <f t="shared" si="227"/>
        <v>534.66</v>
      </c>
      <c r="J726" s="53" t="str">
        <f t="shared" si="217"/>
        <v>WUS CORPORATION (BRCH USA)</v>
      </c>
      <c r="K726" s="55">
        <f t="shared" si="228"/>
        <v>1</v>
      </c>
      <c r="L726" s="54">
        <f t="shared" si="229"/>
        <v>0.95</v>
      </c>
      <c r="M726" s="54">
        <f t="shared" si="230"/>
        <v>4.4000000000000004</v>
      </c>
      <c r="N726" s="54">
        <f t="shared" si="231"/>
        <v>4.4000000000000004</v>
      </c>
      <c r="O726" s="54">
        <f t="shared" si="218"/>
        <v>1</v>
      </c>
      <c r="P726" s="55" t="str">
        <f t="shared" si="219"/>
        <v>516272838594</v>
      </c>
      <c r="Q726" s="70">
        <f t="shared" si="220"/>
        <v>7520</v>
      </c>
      <c r="R726" s="58">
        <v>0</v>
      </c>
      <c r="S726" s="57">
        <f t="shared" si="214"/>
        <v>0</v>
      </c>
      <c r="T726" s="58">
        <v>0</v>
      </c>
      <c r="U726" s="58">
        <f>(IF(VLOOKUP(VLOOKUP(AN726,MAPPING!$B$16:$D$21,2,1),MAPPING!$C$16:$E$21,2,0)=7000,0,VLOOKUP(VLOOKUP(AN726,MAPPING!$B$16:$D$21,2,1),MAPPING!$C$16:$E$21,2,0)))</f>
        <v>0</v>
      </c>
      <c r="V726" s="58">
        <f>(K726*VLOOKUP(N726/K726,MAPPING!$B$23:$D$30,3,10))</f>
        <v>500</v>
      </c>
      <c r="W726" s="58">
        <f t="shared" si="221"/>
        <v>0</v>
      </c>
      <c r="X726" s="58">
        <f t="shared" si="222"/>
        <v>8020</v>
      </c>
      <c r="Y726" s="116">
        <f>ROUND(SUM(Q726:W726)/INVOICE!$I$5,2)</f>
        <v>5.75</v>
      </c>
      <c r="AA726" s="38" t="s">
        <v>5597</v>
      </c>
      <c r="AB726" s="38" t="s">
        <v>93</v>
      </c>
      <c r="AC726" s="38" t="s">
        <v>5598</v>
      </c>
      <c r="AD726" s="38" t="s">
        <v>5957</v>
      </c>
      <c r="AE726" s="38" t="s">
        <v>5958</v>
      </c>
      <c r="AF726" s="38" t="s">
        <v>5959</v>
      </c>
      <c r="AG726" s="38" t="s">
        <v>5960</v>
      </c>
      <c r="AH726" s="38" t="s">
        <v>61</v>
      </c>
      <c r="AI726" s="38">
        <v>1</v>
      </c>
      <c r="AJ726" s="38">
        <v>0.95</v>
      </c>
      <c r="AK726" s="38">
        <v>4.4000000000000004</v>
      </c>
      <c r="AL726" s="38">
        <v>4.4000000000000004</v>
      </c>
      <c r="AM726" s="38" t="s">
        <v>65</v>
      </c>
      <c r="AN726" s="38">
        <v>534.66</v>
      </c>
      <c r="AO726" s="38" t="s">
        <v>62</v>
      </c>
      <c r="AP726" s="38" t="s">
        <v>62</v>
      </c>
      <c r="AQ726" s="38" t="s">
        <v>62</v>
      </c>
      <c r="AR726" s="38" t="s">
        <v>62</v>
      </c>
      <c r="AS726" s="38" t="s">
        <v>62</v>
      </c>
      <c r="AT726" s="38" t="s">
        <v>2212</v>
      </c>
      <c r="AU726" s="38" t="s">
        <v>2591</v>
      </c>
      <c r="AV726" s="38" t="s">
        <v>2213</v>
      </c>
      <c r="AW726" s="38" t="s">
        <v>61</v>
      </c>
      <c r="AX726" s="38" t="s">
        <v>63</v>
      </c>
      <c r="AY726" s="39" t="s">
        <v>5961</v>
      </c>
      <c r="AZ726" s="38" t="s">
        <v>5962</v>
      </c>
      <c r="BA726" s="39" t="s">
        <v>5962</v>
      </c>
      <c r="BB726" s="38" t="s">
        <v>196</v>
      </c>
      <c r="BC726" s="38" t="s">
        <v>353</v>
      </c>
      <c r="BD726" s="38" t="s">
        <v>94</v>
      </c>
      <c r="BE726" s="38" t="s">
        <v>407</v>
      </c>
      <c r="BF726" s="38" t="s">
        <v>64</v>
      </c>
      <c r="BG726" s="38" t="s">
        <v>61</v>
      </c>
      <c r="BH726" s="38" t="s">
        <v>648</v>
      </c>
    </row>
    <row r="727" spans="2:60" x14ac:dyDescent="0.3">
      <c r="B727" s="55">
        <f t="shared" si="215"/>
        <v>723</v>
      </c>
      <c r="C727" s="55" t="str">
        <f t="shared" si="216"/>
        <v>NRT</v>
      </c>
      <c r="D727" s="55" t="str">
        <f t="shared" si="213"/>
        <v>2025-09-23</v>
      </c>
      <c r="E727" s="55" t="str">
        <f t="shared" si="223"/>
        <v>82020038174</v>
      </c>
      <c r="F727" s="55" t="str">
        <f t="shared" si="224"/>
        <v>PJP029496679</v>
      </c>
      <c r="G727" s="53" t="str">
        <f t="shared" si="225"/>
        <v>김동원</v>
      </c>
      <c r="H727" s="53" t="str">
        <f t="shared" si="226"/>
        <v>목록(Manifest)</v>
      </c>
      <c r="I727" s="62">
        <f t="shared" si="227"/>
        <v>138.88</v>
      </c>
      <c r="J727" s="53" t="str">
        <f t="shared" si="217"/>
        <v>BRCH USA_JAVIS</v>
      </c>
      <c r="K727" s="55">
        <f t="shared" si="228"/>
        <v>1</v>
      </c>
      <c r="L727" s="54">
        <f t="shared" si="229"/>
        <v>6.8</v>
      </c>
      <c r="M727" s="54">
        <f t="shared" si="230"/>
        <v>7</v>
      </c>
      <c r="N727" s="54">
        <f t="shared" si="231"/>
        <v>7</v>
      </c>
      <c r="O727" s="54">
        <f t="shared" si="218"/>
        <v>7</v>
      </c>
      <c r="P727" s="55" t="str">
        <f t="shared" si="219"/>
        <v>516284385256</v>
      </c>
      <c r="Q727" s="70">
        <f t="shared" si="220"/>
        <v>19640</v>
      </c>
      <c r="R727" s="58">
        <v>0</v>
      </c>
      <c r="S727" s="57">
        <f t="shared" si="214"/>
        <v>0</v>
      </c>
      <c r="T727" s="58">
        <v>0</v>
      </c>
      <c r="U727" s="58">
        <f>(IF(VLOOKUP(VLOOKUP(AN727,MAPPING!$B$16:$D$21,2,1),MAPPING!$C$16:$E$21,2,0)=7000,0,VLOOKUP(VLOOKUP(AN727,MAPPING!$B$16:$D$21,2,1),MAPPING!$C$16:$E$21,2,0)))</f>
        <v>0</v>
      </c>
      <c r="V727" s="58">
        <f>(K727*VLOOKUP(N727/K727,MAPPING!$B$23:$D$30,3,10))</f>
        <v>1000</v>
      </c>
      <c r="W727" s="58">
        <f t="shared" si="221"/>
        <v>0</v>
      </c>
      <c r="X727" s="58">
        <f t="shared" si="222"/>
        <v>20640</v>
      </c>
      <c r="Y727" s="116">
        <f>ROUND(SUM(Q727:W727)/INVOICE!$I$5,2)</f>
        <v>14.81</v>
      </c>
      <c r="AA727" s="38" t="s">
        <v>5963</v>
      </c>
      <c r="AB727" s="38" t="s">
        <v>93</v>
      </c>
      <c r="AC727" s="38" t="s">
        <v>5964</v>
      </c>
      <c r="AD727" s="38" t="s">
        <v>5965</v>
      </c>
      <c r="AE727" s="38" t="s">
        <v>5966</v>
      </c>
      <c r="AF727" s="38" t="s">
        <v>5967</v>
      </c>
      <c r="AG727" s="38" t="s">
        <v>5968</v>
      </c>
      <c r="AH727" s="38" t="s">
        <v>61</v>
      </c>
      <c r="AI727" s="38">
        <v>1</v>
      </c>
      <c r="AJ727" s="38">
        <v>6.8</v>
      </c>
      <c r="AK727" s="38">
        <v>7</v>
      </c>
      <c r="AL727" s="38">
        <v>7</v>
      </c>
      <c r="AM727" s="38" t="s">
        <v>204</v>
      </c>
      <c r="AN727" s="38">
        <v>138.88</v>
      </c>
      <c r="AO727" s="38" t="s">
        <v>62</v>
      </c>
      <c r="AP727" s="38" t="s">
        <v>62</v>
      </c>
      <c r="AQ727" s="38" t="s">
        <v>62</v>
      </c>
      <c r="AR727" s="38" t="s">
        <v>62</v>
      </c>
      <c r="AS727" s="38" t="s">
        <v>62</v>
      </c>
      <c r="AT727" s="38" t="s">
        <v>1973</v>
      </c>
      <c r="AU727" s="38" t="s">
        <v>2604</v>
      </c>
      <c r="AV727" s="38" t="s">
        <v>2261</v>
      </c>
      <c r="AW727" s="38" t="s">
        <v>61</v>
      </c>
      <c r="AX727" s="38" t="s">
        <v>63</v>
      </c>
      <c r="AY727" s="39" t="s">
        <v>5969</v>
      </c>
      <c r="AZ727" s="38" t="s">
        <v>5970</v>
      </c>
      <c r="BA727" s="39" t="s">
        <v>5970</v>
      </c>
      <c r="BB727" s="38" t="s">
        <v>2434</v>
      </c>
      <c r="BC727" s="38" t="s">
        <v>197</v>
      </c>
      <c r="BD727" s="38" t="s">
        <v>94</v>
      </c>
      <c r="BE727" s="38" t="s">
        <v>1978</v>
      </c>
      <c r="BF727" s="38" t="s">
        <v>64</v>
      </c>
      <c r="BG727" s="38" t="s">
        <v>61</v>
      </c>
      <c r="BH727" s="38" t="s">
        <v>648</v>
      </c>
    </row>
    <row r="728" spans="2:60" x14ac:dyDescent="0.3">
      <c r="B728" s="55">
        <f t="shared" si="215"/>
        <v>724</v>
      </c>
      <c r="C728" s="55" t="str">
        <f t="shared" si="216"/>
        <v>NRT</v>
      </c>
      <c r="D728" s="55" t="str">
        <f t="shared" si="213"/>
        <v>2025-09-23</v>
      </c>
      <c r="E728" s="55" t="str">
        <f t="shared" si="223"/>
        <v>82020038174</v>
      </c>
      <c r="F728" s="55" t="str">
        <f t="shared" si="224"/>
        <v>PJP029496660</v>
      </c>
      <c r="G728" s="53" t="str">
        <f t="shared" si="225"/>
        <v>이수진</v>
      </c>
      <c r="H728" s="53" t="str">
        <f t="shared" si="226"/>
        <v>목록(Manifest)</v>
      </c>
      <c r="I728" s="62">
        <f t="shared" si="227"/>
        <v>97.92</v>
      </c>
      <c r="J728" s="53" t="str">
        <f t="shared" si="217"/>
        <v>BRCH USA_JAVIS</v>
      </c>
      <c r="K728" s="55">
        <f t="shared" si="228"/>
        <v>1</v>
      </c>
      <c r="L728" s="54">
        <f t="shared" si="229"/>
        <v>0.9</v>
      </c>
      <c r="M728" s="54">
        <f t="shared" si="230"/>
        <v>5.6</v>
      </c>
      <c r="N728" s="54">
        <f t="shared" si="231"/>
        <v>6</v>
      </c>
      <c r="O728" s="54">
        <f t="shared" si="218"/>
        <v>1</v>
      </c>
      <c r="P728" s="55" t="str">
        <f t="shared" si="219"/>
        <v>516284385061</v>
      </c>
      <c r="Q728" s="70">
        <f t="shared" si="220"/>
        <v>7520</v>
      </c>
      <c r="R728" s="58">
        <v>0</v>
      </c>
      <c r="S728" s="57">
        <f t="shared" si="214"/>
        <v>0</v>
      </c>
      <c r="T728" s="58">
        <v>0</v>
      </c>
      <c r="U728" s="58">
        <f>(IF(VLOOKUP(VLOOKUP(AN728,MAPPING!$B$16:$D$21,2,1),MAPPING!$C$16:$E$21,2,0)=7000,0,VLOOKUP(VLOOKUP(AN728,MAPPING!$B$16:$D$21,2,1),MAPPING!$C$16:$E$21,2,0)))</f>
        <v>0</v>
      </c>
      <c r="V728" s="58">
        <f>(K728*VLOOKUP(N728/K728,MAPPING!$B$23:$D$30,3,10))</f>
        <v>1000</v>
      </c>
      <c r="W728" s="58">
        <f t="shared" si="221"/>
        <v>0</v>
      </c>
      <c r="X728" s="58">
        <f t="shared" si="222"/>
        <v>8520</v>
      </c>
      <c r="Y728" s="116">
        <f>ROUND(SUM(Q728:W728)/INVOICE!$I$5,2)</f>
        <v>6.11</v>
      </c>
      <c r="AA728" s="38" t="s">
        <v>5963</v>
      </c>
      <c r="AB728" s="38" t="s">
        <v>93</v>
      </c>
      <c r="AC728" s="38" t="s">
        <v>5964</v>
      </c>
      <c r="AD728" s="38" t="s">
        <v>5971</v>
      </c>
      <c r="AE728" s="38" t="s">
        <v>602</v>
      </c>
      <c r="AF728" s="38" t="s">
        <v>5972</v>
      </c>
      <c r="AG728" s="38" t="s">
        <v>5973</v>
      </c>
      <c r="AH728" s="38" t="s">
        <v>61</v>
      </c>
      <c r="AI728" s="38">
        <v>1</v>
      </c>
      <c r="AJ728" s="38">
        <v>0.9</v>
      </c>
      <c r="AK728" s="38">
        <v>5.6</v>
      </c>
      <c r="AL728" s="38">
        <v>6</v>
      </c>
      <c r="AM728" s="38" t="s">
        <v>204</v>
      </c>
      <c r="AN728" s="38">
        <v>97.92</v>
      </c>
      <c r="AO728" s="38" t="s">
        <v>62</v>
      </c>
      <c r="AP728" s="38" t="s">
        <v>62</v>
      </c>
      <c r="AQ728" s="38" t="s">
        <v>62</v>
      </c>
      <c r="AR728" s="38" t="s">
        <v>62</v>
      </c>
      <c r="AS728" s="38" t="s">
        <v>62</v>
      </c>
      <c r="AT728" s="38" t="s">
        <v>1973</v>
      </c>
      <c r="AU728" s="38" t="s">
        <v>2604</v>
      </c>
      <c r="AV728" s="38" t="s">
        <v>2002</v>
      </c>
      <c r="AW728" s="38" t="s">
        <v>61</v>
      </c>
      <c r="AX728" s="38" t="s">
        <v>63</v>
      </c>
      <c r="AY728" s="39" t="s">
        <v>5974</v>
      </c>
      <c r="AZ728" s="38" t="s">
        <v>5975</v>
      </c>
      <c r="BA728" s="39" t="s">
        <v>5975</v>
      </c>
      <c r="BB728" s="38" t="s">
        <v>2434</v>
      </c>
      <c r="BC728" s="38" t="s">
        <v>197</v>
      </c>
      <c r="BD728" s="38" t="s">
        <v>94</v>
      </c>
      <c r="BE728" s="38" t="s">
        <v>1978</v>
      </c>
      <c r="BF728" s="38" t="s">
        <v>64</v>
      </c>
      <c r="BG728" s="38" t="s">
        <v>61</v>
      </c>
      <c r="BH728" s="38" t="s">
        <v>648</v>
      </c>
    </row>
    <row r="729" spans="2:60" x14ac:dyDescent="0.3">
      <c r="B729" s="55">
        <f t="shared" si="215"/>
        <v>725</v>
      </c>
      <c r="C729" s="55" t="str">
        <f t="shared" si="216"/>
        <v>NRT</v>
      </c>
      <c r="D729" s="55" t="str">
        <f t="shared" si="213"/>
        <v>2025-09-23</v>
      </c>
      <c r="E729" s="55" t="str">
        <f t="shared" si="223"/>
        <v>82020038174</v>
      </c>
      <c r="F729" s="55" t="str">
        <f t="shared" si="224"/>
        <v>PJP029496546</v>
      </c>
      <c r="G729" s="53" t="str">
        <f t="shared" si="225"/>
        <v>이화진</v>
      </c>
      <c r="H729" s="53" t="str">
        <f t="shared" si="226"/>
        <v>일반(목록배제,Normal-Manifest Exception)</v>
      </c>
      <c r="I729" s="62">
        <f t="shared" si="227"/>
        <v>75.58</v>
      </c>
      <c r="J729" s="53" t="str">
        <f t="shared" si="217"/>
        <v>BRCH USA_JAVIS</v>
      </c>
      <c r="K729" s="55">
        <f t="shared" si="228"/>
        <v>1</v>
      </c>
      <c r="L729" s="54">
        <f t="shared" si="229"/>
        <v>1.75</v>
      </c>
      <c r="M729" s="54">
        <f t="shared" si="230"/>
        <v>5</v>
      </c>
      <c r="N729" s="54">
        <f t="shared" si="231"/>
        <v>5</v>
      </c>
      <c r="O729" s="54">
        <f t="shared" si="218"/>
        <v>2</v>
      </c>
      <c r="P729" s="55" t="str">
        <f t="shared" si="219"/>
        <v>516284383926</v>
      </c>
      <c r="Q729" s="70">
        <f t="shared" si="220"/>
        <v>9540</v>
      </c>
      <c r="R729" s="58">
        <v>0</v>
      </c>
      <c r="S729" s="57">
        <f t="shared" si="214"/>
        <v>0</v>
      </c>
      <c r="T729" s="58">
        <v>0</v>
      </c>
      <c r="U729" s="58">
        <f>(IF(VLOOKUP(VLOOKUP(AN729,MAPPING!$B$16:$D$21,2,1),MAPPING!$C$16:$E$21,2,0)=7000,0,VLOOKUP(VLOOKUP(AN729,MAPPING!$B$16:$D$21,2,1),MAPPING!$C$16:$E$21,2,0)))</f>
        <v>0</v>
      </c>
      <c r="V729" s="58">
        <f>(K729*VLOOKUP(N729/K729,MAPPING!$B$23:$D$30,3,10))</f>
        <v>500</v>
      </c>
      <c r="W729" s="58">
        <f t="shared" si="221"/>
        <v>0</v>
      </c>
      <c r="X729" s="58">
        <f t="shared" si="222"/>
        <v>10040</v>
      </c>
      <c r="Y729" s="116">
        <f>ROUND(SUM(Q729:W729)/INVOICE!$I$5,2)</f>
        <v>7.2</v>
      </c>
      <c r="AA729" s="38" t="s">
        <v>5963</v>
      </c>
      <c r="AB729" s="38" t="s">
        <v>93</v>
      </c>
      <c r="AC729" s="38" t="s">
        <v>5964</v>
      </c>
      <c r="AD729" s="38" t="s">
        <v>5976</v>
      </c>
      <c r="AE729" s="38" t="s">
        <v>5977</v>
      </c>
      <c r="AF729" s="38" t="s">
        <v>5978</v>
      </c>
      <c r="AG729" s="38" t="s">
        <v>2803</v>
      </c>
      <c r="AH729" s="38" t="s">
        <v>61</v>
      </c>
      <c r="AI729" s="38">
        <v>1</v>
      </c>
      <c r="AJ729" s="38">
        <v>1.75</v>
      </c>
      <c r="AK729" s="38">
        <v>5</v>
      </c>
      <c r="AL729" s="38">
        <v>5</v>
      </c>
      <c r="AM729" s="38" t="s">
        <v>66</v>
      </c>
      <c r="AN729" s="38">
        <v>75.58</v>
      </c>
      <c r="AO729" s="38" t="s">
        <v>62</v>
      </c>
      <c r="AP729" s="38" t="s">
        <v>62</v>
      </c>
      <c r="AQ729" s="38" t="s">
        <v>62</v>
      </c>
      <c r="AR729" s="38" t="s">
        <v>62</v>
      </c>
      <c r="AS729" s="38" t="s">
        <v>62</v>
      </c>
      <c r="AT729" s="38" t="s">
        <v>1973</v>
      </c>
      <c r="AU729" s="38" t="s">
        <v>2604</v>
      </c>
      <c r="AV729" s="38" t="s">
        <v>2002</v>
      </c>
      <c r="AW729" s="38" t="s">
        <v>61</v>
      </c>
      <c r="AX729" s="38" t="s">
        <v>63</v>
      </c>
      <c r="AY729" s="39" t="s">
        <v>5979</v>
      </c>
      <c r="AZ729" s="38" t="s">
        <v>5980</v>
      </c>
      <c r="BA729" s="39" t="s">
        <v>5980</v>
      </c>
      <c r="BB729" s="38" t="s">
        <v>2434</v>
      </c>
      <c r="BC729" s="38" t="s">
        <v>197</v>
      </c>
      <c r="BD729" s="38" t="s">
        <v>94</v>
      </c>
      <c r="BE729" s="38" t="s">
        <v>1978</v>
      </c>
      <c r="BF729" s="38" t="s">
        <v>64</v>
      </c>
      <c r="BG729" s="38" t="s">
        <v>61</v>
      </c>
      <c r="BH729" s="38" t="s">
        <v>648</v>
      </c>
    </row>
    <row r="730" spans="2:60" x14ac:dyDescent="0.3">
      <c r="B730" s="55">
        <f t="shared" si="215"/>
        <v>726</v>
      </c>
      <c r="C730" s="55" t="str">
        <f t="shared" si="216"/>
        <v>NRT</v>
      </c>
      <c r="D730" s="55" t="str">
        <f t="shared" si="213"/>
        <v>2025-09-23</v>
      </c>
      <c r="E730" s="55" t="str">
        <f t="shared" si="223"/>
        <v>82020038174</v>
      </c>
      <c r="F730" s="55" t="str">
        <f t="shared" si="224"/>
        <v>PJP029496635</v>
      </c>
      <c r="G730" s="53" t="str">
        <f t="shared" si="225"/>
        <v>이주영</v>
      </c>
      <c r="H730" s="53" t="str">
        <f t="shared" si="226"/>
        <v>간이(Simple)</v>
      </c>
      <c r="I730" s="62">
        <f t="shared" si="227"/>
        <v>390.61</v>
      </c>
      <c r="J730" s="53" t="str">
        <f t="shared" si="217"/>
        <v>BRCH USA_JAVIS</v>
      </c>
      <c r="K730" s="55">
        <f t="shared" si="228"/>
        <v>1</v>
      </c>
      <c r="L730" s="54">
        <f t="shared" si="229"/>
        <v>4.4000000000000004</v>
      </c>
      <c r="M730" s="54">
        <f t="shared" si="230"/>
        <v>5.0999999999999996</v>
      </c>
      <c r="N730" s="54">
        <f t="shared" si="231"/>
        <v>5.5</v>
      </c>
      <c r="O730" s="54">
        <f t="shared" si="218"/>
        <v>4.5</v>
      </c>
      <c r="P730" s="55" t="str">
        <f t="shared" si="219"/>
        <v>516284384814</v>
      </c>
      <c r="Q730" s="70">
        <f t="shared" si="220"/>
        <v>14590</v>
      </c>
      <c r="R730" s="58">
        <v>0</v>
      </c>
      <c r="S730" s="57">
        <f t="shared" si="214"/>
        <v>0</v>
      </c>
      <c r="T730" s="58">
        <v>0</v>
      </c>
      <c r="U730" s="58">
        <f>(IF(VLOOKUP(VLOOKUP(AN730,MAPPING!$B$16:$D$21,2,1),MAPPING!$C$16:$E$21,2,0)=7000,0,VLOOKUP(VLOOKUP(AN730,MAPPING!$B$16:$D$21,2,1),MAPPING!$C$16:$E$21,2,0)))</f>
        <v>0</v>
      </c>
      <c r="V730" s="58">
        <f>(K730*VLOOKUP(N730/K730,MAPPING!$B$23:$D$30,3,10))</f>
        <v>1000</v>
      </c>
      <c r="W730" s="58">
        <f t="shared" si="221"/>
        <v>0</v>
      </c>
      <c r="X730" s="58">
        <f t="shared" si="222"/>
        <v>15590</v>
      </c>
      <c r="Y730" s="116">
        <f>ROUND(SUM(Q730:W730)/INVOICE!$I$5,2)</f>
        <v>11.18</v>
      </c>
      <c r="AA730" s="38" t="s">
        <v>5963</v>
      </c>
      <c r="AB730" s="38" t="s">
        <v>93</v>
      </c>
      <c r="AC730" s="38" t="s">
        <v>5964</v>
      </c>
      <c r="AD730" s="38" t="s">
        <v>5981</v>
      </c>
      <c r="AE730" s="38" t="s">
        <v>5982</v>
      </c>
      <c r="AF730" s="38" t="s">
        <v>5983</v>
      </c>
      <c r="AG730" s="38" t="s">
        <v>5308</v>
      </c>
      <c r="AH730" s="38" t="s">
        <v>61</v>
      </c>
      <c r="AI730" s="38">
        <v>1</v>
      </c>
      <c r="AJ730" s="38">
        <v>4.4000000000000004</v>
      </c>
      <c r="AK730" s="38">
        <v>5.0999999999999996</v>
      </c>
      <c r="AL730" s="38">
        <v>5.5</v>
      </c>
      <c r="AM730" s="38" t="s">
        <v>65</v>
      </c>
      <c r="AN730" s="38">
        <v>390.61</v>
      </c>
      <c r="AO730" s="38" t="s">
        <v>62</v>
      </c>
      <c r="AP730" s="38" t="s">
        <v>62</v>
      </c>
      <c r="AQ730" s="38" t="s">
        <v>62</v>
      </c>
      <c r="AR730" s="38" t="s">
        <v>62</v>
      </c>
      <c r="AS730" s="38" t="s">
        <v>62</v>
      </c>
      <c r="AT730" s="38" t="s">
        <v>1973</v>
      </c>
      <c r="AU730" s="38" t="s">
        <v>2604</v>
      </c>
      <c r="AV730" s="38" t="s">
        <v>5984</v>
      </c>
      <c r="AW730" s="38" t="s">
        <v>61</v>
      </c>
      <c r="AX730" s="38" t="s">
        <v>63</v>
      </c>
      <c r="AY730" s="39" t="s">
        <v>5985</v>
      </c>
      <c r="AZ730" s="38" t="s">
        <v>5986</v>
      </c>
      <c r="BA730" s="39" t="s">
        <v>5986</v>
      </c>
      <c r="BB730" s="38" t="s">
        <v>2434</v>
      </c>
      <c r="BC730" s="38" t="s">
        <v>197</v>
      </c>
      <c r="BD730" s="38" t="s">
        <v>94</v>
      </c>
      <c r="BE730" s="38" t="s">
        <v>1978</v>
      </c>
      <c r="BF730" s="38" t="s">
        <v>64</v>
      </c>
      <c r="BG730" s="38" t="s">
        <v>61</v>
      </c>
      <c r="BH730" s="38" t="s">
        <v>648</v>
      </c>
    </row>
    <row r="731" spans="2:60" x14ac:dyDescent="0.3">
      <c r="B731" s="55">
        <f t="shared" si="215"/>
        <v>727</v>
      </c>
      <c r="C731" s="55" t="str">
        <f t="shared" si="216"/>
        <v>NRT</v>
      </c>
      <c r="D731" s="55" t="str">
        <f t="shared" si="213"/>
        <v>2025-09-23</v>
      </c>
      <c r="E731" s="55" t="str">
        <f t="shared" si="223"/>
        <v>82020038174</v>
      </c>
      <c r="F731" s="55" t="str">
        <f t="shared" si="224"/>
        <v>PJP029496668</v>
      </c>
      <c r="G731" s="53" t="str">
        <f t="shared" si="225"/>
        <v>송승헌</v>
      </c>
      <c r="H731" s="53" t="str">
        <f t="shared" si="226"/>
        <v>일반(목록배제,Normal-Manifest Exception)</v>
      </c>
      <c r="I731" s="62">
        <f t="shared" si="227"/>
        <v>71</v>
      </c>
      <c r="J731" s="53" t="str">
        <f t="shared" si="217"/>
        <v>BRCH USA_JAVIS</v>
      </c>
      <c r="K731" s="55">
        <f t="shared" si="228"/>
        <v>1</v>
      </c>
      <c r="L731" s="54">
        <f t="shared" si="229"/>
        <v>3.1</v>
      </c>
      <c r="M731" s="54">
        <f t="shared" si="230"/>
        <v>4.0999999999999996</v>
      </c>
      <c r="N731" s="54">
        <f t="shared" si="231"/>
        <v>4.0999999999999996</v>
      </c>
      <c r="O731" s="54">
        <f t="shared" si="218"/>
        <v>3.5</v>
      </c>
      <c r="P731" s="55" t="str">
        <f t="shared" si="219"/>
        <v>516284385142</v>
      </c>
      <c r="Q731" s="70">
        <f t="shared" si="220"/>
        <v>12570</v>
      </c>
      <c r="R731" s="58">
        <v>0</v>
      </c>
      <c r="S731" s="57">
        <f t="shared" si="214"/>
        <v>0</v>
      </c>
      <c r="T731" s="58">
        <v>0</v>
      </c>
      <c r="U731" s="58">
        <f>(IF(VLOOKUP(VLOOKUP(AN731,MAPPING!$B$16:$D$21,2,1),MAPPING!$C$16:$E$21,2,0)=7000,0,VLOOKUP(VLOOKUP(AN731,MAPPING!$B$16:$D$21,2,1),MAPPING!$C$16:$E$21,2,0)))</f>
        <v>0</v>
      </c>
      <c r="V731" s="58">
        <f>(K731*VLOOKUP(N731/K731,MAPPING!$B$23:$D$30,3,10))</f>
        <v>500</v>
      </c>
      <c r="W731" s="58">
        <f t="shared" si="221"/>
        <v>0</v>
      </c>
      <c r="X731" s="58">
        <f t="shared" si="222"/>
        <v>13070</v>
      </c>
      <c r="Y731" s="116">
        <f>ROUND(SUM(Q731:W731)/INVOICE!$I$5,2)</f>
        <v>9.3800000000000008</v>
      </c>
      <c r="AA731" s="38" t="s">
        <v>5963</v>
      </c>
      <c r="AB731" s="38" t="s">
        <v>93</v>
      </c>
      <c r="AC731" s="38" t="s">
        <v>5964</v>
      </c>
      <c r="AD731" s="38" t="s">
        <v>5987</v>
      </c>
      <c r="AE731" s="38" t="s">
        <v>5988</v>
      </c>
      <c r="AF731" s="38" t="s">
        <v>5989</v>
      </c>
      <c r="AG731" s="38" t="s">
        <v>649</v>
      </c>
      <c r="AH731" s="38" t="s">
        <v>61</v>
      </c>
      <c r="AI731" s="38">
        <v>1</v>
      </c>
      <c r="AJ731" s="38">
        <v>3.1</v>
      </c>
      <c r="AK731" s="38">
        <v>4.0999999999999996</v>
      </c>
      <c r="AL731" s="38">
        <v>4.0999999999999996</v>
      </c>
      <c r="AM731" s="38" t="s">
        <v>66</v>
      </c>
      <c r="AN731" s="38">
        <v>71</v>
      </c>
      <c r="AO731" s="38" t="s">
        <v>62</v>
      </c>
      <c r="AP731" s="38" t="s">
        <v>62</v>
      </c>
      <c r="AQ731" s="38" t="s">
        <v>62</v>
      </c>
      <c r="AR731" s="38" t="s">
        <v>62</v>
      </c>
      <c r="AS731" s="38" t="s">
        <v>62</v>
      </c>
      <c r="AT731" s="38" t="s">
        <v>1973</v>
      </c>
      <c r="AU731" s="38" t="s">
        <v>2604</v>
      </c>
      <c r="AV731" s="38" t="s">
        <v>2052</v>
      </c>
      <c r="AW731" s="38" t="s">
        <v>61</v>
      </c>
      <c r="AX731" s="38" t="s">
        <v>63</v>
      </c>
      <c r="AY731" s="39" t="s">
        <v>5990</v>
      </c>
      <c r="AZ731" s="38" t="s">
        <v>5991</v>
      </c>
      <c r="BA731" s="39" t="s">
        <v>5991</v>
      </c>
      <c r="BB731" s="38" t="s">
        <v>2434</v>
      </c>
      <c r="BC731" s="38" t="s">
        <v>197</v>
      </c>
      <c r="BD731" s="38" t="s">
        <v>94</v>
      </c>
      <c r="BE731" s="38" t="s">
        <v>1978</v>
      </c>
      <c r="BF731" s="38" t="s">
        <v>64</v>
      </c>
      <c r="BG731" s="38" t="s">
        <v>61</v>
      </c>
      <c r="BH731" s="38" t="s">
        <v>648</v>
      </c>
    </row>
    <row r="732" spans="2:60" x14ac:dyDescent="0.3">
      <c r="B732" s="55">
        <f t="shared" si="215"/>
        <v>728</v>
      </c>
      <c r="C732" s="55" t="str">
        <f t="shared" si="216"/>
        <v>NRT</v>
      </c>
      <c r="D732" s="55" t="str">
        <f t="shared" si="213"/>
        <v>2025-09-23</v>
      </c>
      <c r="E732" s="55" t="str">
        <f t="shared" si="223"/>
        <v>82020038174</v>
      </c>
      <c r="F732" s="55" t="str">
        <f t="shared" si="224"/>
        <v>PJP029491801</v>
      </c>
      <c r="G732" s="53" t="str">
        <f t="shared" si="225"/>
        <v>오연우</v>
      </c>
      <c r="H732" s="53" t="str">
        <f t="shared" si="226"/>
        <v>간이(Simple)</v>
      </c>
      <c r="I732" s="62">
        <f t="shared" si="227"/>
        <v>368.5</v>
      </c>
      <c r="J732" s="53" t="str">
        <f t="shared" si="217"/>
        <v>BRCH USA_JAVIS</v>
      </c>
      <c r="K732" s="55">
        <f t="shared" si="228"/>
        <v>1</v>
      </c>
      <c r="L732" s="54">
        <f t="shared" si="229"/>
        <v>4.6500000000000004</v>
      </c>
      <c r="M732" s="54">
        <f t="shared" si="230"/>
        <v>4.8</v>
      </c>
      <c r="N732" s="54">
        <f t="shared" si="231"/>
        <v>4.8</v>
      </c>
      <c r="O732" s="54">
        <f t="shared" si="218"/>
        <v>5</v>
      </c>
      <c r="P732" s="55" t="str">
        <f t="shared" si="219"/>
        <v>516284336470</v>
      </c>
      <c r="Q732" s="70">
        <f t="shared" si="220"/>
        <v>15600</v>
      </c>
      <c r="R732" s="58">
        <v>0</v>
      </c>
      <c r="S732" s="57">
        <f t="shared" si="214"/>
        <v>0</v>
      </c>
      <c r="T732" s="58">
        <v>0</v>
      </c>
      <c r="U732" s="58">
        <f>(IF(VLOOKUP(VLOOKUP(AN732,MAPPING!$B$16:$D$21,2,1),MAPPING!$C$16:$E$21,2,0)=7000,0,VLOOKUP(VLOOKUP(AN732,MAPPING!$B$16:$D$21,2,1),MAPPING!$C$16:$E$21,2,0)))</f>
        <v>0</v>
      </c>
      <c r="V732" s="58">
        <f>(K732*VLOOKUP(N732/K732,MAPPING!$B$23:$D$30,3,10))</f>
        <v>500</v>
      </c>
      <c r="W732" s="58">
        <f t="shared" si="221"/>
        <v>0</v>
      </c>
      <c r="X732" s="58">
        <f t="shared" si="222"/>
        <v>16100</v>
      </c>
      <c r="Y732" s="116">
        <f>ROUND(SUM(Q732:W732)/INVOICE!$I$5,2)</f>
        <v>11.55</v>
      </c>
      <c r="AA732" s="38" t="s">
        <v>5963</v>
      </c>
      <c r="AB732" s="38" t="s">
        <v>93</v>
      </c>
      <c r="AC732" s="38" t="s">
        <v>5964</v>
      </c>
      <c r="AD732" s="38" t="s">
        <v>5992</v>
      </c>
      <c r="AE732" s="38" t="s">
        <v>5993</v>
      </c>
      <c r="AF732" s="38" t="s">
        <v>5994</v>
      </c>
      <c r="AG732" s="38" t="s">
        <v>5995</v>
      </c>
      <c r="AH732" s="38" t="s">
        <v>61</v>
      </c>
      <c r="AI732" s="38">
        <v>1</v>
      </c>
      <c r="AJ732" s="38">
        <v>4.6500000000000004</v>
      </c>
      <c r="AK732" s="38">
        <v>4.8</v>
      </c>
      <c r="AL732" s="38">
        <v>4.8</v>
      </c>
      <c r="AM732" s="38" t="s">
        <v>65</v>
      </c>
      <c r="AN732" s="38">
        <v>368.5</v>
      </c>
      <c r="AO732" s="38" t="s">
        <v>62</v>
      </c>
      <c r="AP732" s="38" t="s">
        <v>62</v>
      </c>
      <c r="AQ732" s="38" t="s">
        <v>62</v>
      </c>
      <c r="AR732" s="38" t="s">
        <v>62</v>
      </c>
      <c r="AS732" s="38" t="s">
        <v>62</v>
      </c>
      <c r="AT732" s="38" t="s">
        <v>1973</v>
      </c>
      <c r="AU732" s="38" t="s">
        <v>2604</v>
      </c>
      <c r="AV732" s="38" t="s">
        <v>2052</v>
      </c>
      <c r="AW732" s="38" t="s">
        <v>61</v>
      </c>
      <c r="AX732" s="38" t="s">
        <v>63</v>
      </c>
      <c r="AY732" s="39" t="s">
        <v>5996</v>
      </c>
      <c r="AZ732" s="38" t="s">
        <v>5997</v>
      </c>
      <c r="BA732" s="39" t="s">
        <v>5997</v>
      </c>
      <c r="BB732" s="38" t="s">
        <v>2434</v>
      </c>
      <c r="BC732" s="38" t="s">
        <v>197</v>
      </c>
      <c r="BD732" s="38" t="s">
        <v>94</v>
      </c>
      <c r="BE732" s="38" t="s">
        <v>1978</v>
      </c>
      <c r="BF732" s="38" t="s">
        <v>64</v>
      </c>
      <c r="BG732" s="38" t="s">
        <v>61</v>
      </c>
      <c r="BH732" s="38" t="s">
        <v>648</v>
      </c>
    </row>
    <row r="733" spans="2:60" x14ac:dyDescent="0.3">
      <c r="B733" s="55">
        <f t="shared" si="215"/>
        <v>729</v>
      </c>
      <c r="C733" s="55" t="str">
        <f t="shared" si="216"/>
        <v>NRT</v>
      </c>
      <c r="D733" s="55" t="str">
        <f t="shared" si="213"/>
        <v>2025-09-23</v>
      </c>
      <c r="E733" s="55" t="str">
        <f t="shared" si="223"/>
        <v>82020038174</v>
      </c>
      <c r="F733" s="55" t="str">
        <f t="shared" si="224"/>
        <v>PJP029496560</v>
      </c>
      <c r="G733" s="53" t="str">
        <f t="shared" si="225"/>
        <v>이태일</v>
      </c>
      <c r="H733" s="53" t="str">
        <f t="shared" si="226"/>
        <v>목록(Manifest)</v>
      </c>
      <c r="I733" s="62">
        <f t="shared" si="227"/>
        <v>98.4</v>
      </c>
      <c r="J733" s="53" t="str">
        <f t="shared" si="217"/>
        <v>BRCH USA_JAVIS</v>
      </c>
      <c r="K733" s="55">
        <f t="shared" si="228"/>
        <v>1</v>
      </c>
      <c r="L733" s="54">
        <f t="shared" si="229"/>
        <v>2.6</v>
      </c>
      <c r="M733" s="54">
        <f t="shared" si="230"/>
        <v>3.1</v>
      </c>
      <c r="N733" s="54">
        <f t="shared" si="231"/>
        <v>3.1</v>
      </c>
      <c r="O733" s="54">
        <f t="shared" si="218"/>
        <v>3</v>
      </c>
      <c r="P733" s="55" t="str">
        <f t="shared" si="219"/>
        <v>516284384066</v>
      </c>
      <c r="Q733" s="70">
        <f t="shared" si="220"/>
        <v>11560</v>
      </c>
      <c r="R733" s="58">
        <v>0</v>
      </c>
      <c r="S733" s="57">
        <f t="shared" si="214"/>
        <v>0</v>
      </c>
      <c r="T733" s="58">
        <v>0</v>
      </c>
      <c r="U733" s="58">
        <f>(IF(VLOOKUP(VLOOKUP(AN733,MAPPING!$B$16:$D$21,2,1),MAPPING!$C$16:$E$21,2,0)=7000,0,VLOOKUP(VLOOKUP(AN733,MAPPING!$B$16:$D$21,2,1),MAPPING!$C$16:$E$21,2,0)))</f>
        <v>0</v>
      </c>
      <c r="V733" s="58">
        <f>(K733*VLOOKUP(N733/K733,MAPPING!$B$23:$D$30,3,10))</f>
        <v>500</v>
      </c>
      <c r="W733" s="58">
        <f t="shared" si="221"/>
        <v>0</v>
      </c>
      <c r="X733" s="58">
        <f t="shared" si="222"/>
        <v>12060</v>
      </c>
      <c r="Y733" s="116">
        <f>ROUND(SUM(Q733:W733)/INVOICE!$I$5,2)</f>
        <v>8.65</v>
      </c>
      <c r="AA733" s="38" t="s">
        <v>5963</v>
      </c>
      <c r="AB733" s="38" t="s">
        <v>93</v>
      </c>
      <c r="AC733" s="38" t="s">
        <v>5964</v>
      </c>
      <c r="AD733" s="38" t="s">
        <v>5998</v>
      </c>
      <c r="AE733" s="38" t="s">
        <v>5046</v>
      </c>
      <c r="AF733" s="38" t="s">
        <v>5047</v>
      </c>
      <c r="AG733" s="38" t="s">
        <v>4469</v>
      </c>
      <c r="AH733" s="38" t="s">
        <v>61</v>
      </c>
      <c r="AI733" s="38">
        <v>1</v>
      </c>
      <c r="AJ733" s="38">
        <v>2.6</v>
      </c>
      <c r="AK733" s="38">
        <v>3.1</v>
      </c>
      <c r="AL733" s="38">
        <v>3.1</v>
      </c>
      <c r="AM733" s="38" t="s">
        <v>204</v>
      </c>
      <c r="AN733" s="38">
        <v>98.4</v>
      </c>
      <c r="AO733" s="38" t="s">
        <v>62</v>
      </c>
      <c r="AP733" s="38" t="s">
        <v>62</v>
      </c>
      <c r="AQ733" s="38" t="s">
        <v>62</v>
      </c>
      <c r="AR733" s="38" t="s">
        <v>62</v>
      </c>
      <c r="AS733" s="38" t="s">
        <v>62</v>
      </c>
      <c r="AT733" s="38" t="s">
        <v>1973</v>
      </c>
      <c r="AU733" s="38" t="s">
        <v>2604</v>
      </c>
      <c r="AV733" s="38" t="s">
        <v>2002</v>
      </c>
      <c r="AW733" s="38" t="s">
        <v>61</v>
      </c>
      <c r="AX733" s="38" t="s">
        <v>63</v>
      </c>
      <c r="AY733" s="39" t="s">
        <v>5999</v>
      </c>
      <c r="AZ733" s="38" t="s">
        <v>6000</v>
      </c>
      <c r="BA733" s="39" t="s">
        <v>6000</v>
      </c>
      <c r="BB733" s="38" t="s">
        <v>2434</v>
      </c>
      <c r="BC733" s="38" t="s">
        <v>197</v>
      </c>
      <c r="BD733" s="38" t="s">
        <v>94</v>
      </c>
      <c r="BE733" s="38" t="s">
        <v>1978</v>
      </c>
      <c r="BF733" s="38" t="s">
        <v>64</v>
      </c>
      <c r="BG733" s="38" t="s">
        <v>61</v>
      </c>
      <c r="BH733" s="38" t="s">
        <v>648</v>
      </c>
    </row>
    <row r="734" spans="2:60" x14ac:dyDescent="0.3">
      <c r="B734" s="55">
        <f t="shared" si="215"/>
        <v>730</v>
      </c>
      <c r="C734" s="55" t="str">
        <f t="shared" si="216"/>
        <v>NRT</v>
      </c>
      <c r="D734" s="55" t="str">
        <f t="shared" si="213"/>
        <v>2025-09-23</v>
      </c>
      <c r="E734" s="55" t="str">
        <f t="shared" si="223"/>
        <v>82020038174</v>
      </c>
      <c r="F734" s="55" t="str">
        <f t="shared" si="224"/>
        <v>PJP029496539</v>
      </c>
      <c r="G734" s="53" t="str">
        <f t="shared" si="225"/>
        <v>김윤주</v>
      </c>
      <c r="H734" s="53" t="str">
        <f t="shared" si="226"/>
        <v>목록(Manifest)</v>
      </c>
      <c r="I734" s="62">
        <f t="shared" si="227"/>
        <v>80.94</v>
      </c>
      <c r="J734" s="53" t="str">
        <f t="shared" si="217"/>
        <v>BRCH USA_JAVIS</v>
      </c>
      <c r="K734" s="55">
        <f t="shared" si="228"/>
        <v>1</v>
      </c>
      <c r="L734" s="54">
        <f t="shared" si="229"/>
        <v>0.5</v>
      </c>
      <c r="M734" s="54">
        <f t="shared" si="230"/>
        <v>0.7</v>
      </c>
      <c r="N734" s="54">
        <f t="shared" si="231"/>
        <v>0.7</v>
      </c>
      <c r="O734" s="54">
        <f t="shared" si="218"/>
        <v>0.5</v>
      </c>
      <c r="P734" s="55" t="str">
        <f t="shared" si="219"/>
        <v>516284383856</v>
      </c>
      <c r="Q734" s="70">
        <f t="shared" si="220"/>
        <v>6510</v>
      </c>
      <c r="R734" s="58">
        <v>0</v>
      </c>
      <c r="S734" s="57">
        <f t="shared" si="214"/>
        <v>0</v>
      </c>
      <c r="T734" s="58">
        <v>0</v>
      </c>
      <c r="U734" s="58">
        <f>(IF(VLOOKUP(VLOOKUP(AN734,MAPPING!$B$16:$D$21,2,1),MAPPING!$C$16:$E$21,2,0)=7000,0,VLOOKUP(VLOOKUP(AN734,MAPPING!$B$16:$D$21,2,1),MAPPING!$C$16:$E$21,2,0)))</f>
        <v>0</v>
      </c>
      <c r="V734" s="58">
        <f>(K734*VLOOKUP(N734/K734,MAPPING!$B$23:$D$30,3,10))</f>
        <v>0</v>
      </c>
      <c r="W734" s="58">
        <f t="shared" si="221"/>
        <v>0</v>
      </c>
      <c r="X734" s="58">
        <f t="shared" si="222"/>
        <v>6510</v>
      </c>
      <c r="Y734" s="116">
        <f>ROUND(SUM(Q734:W734)/INVOICE!$I$5,2)</f>
        <v>4.67</v>
      </c>
      <c r="AA734" s="38" t="s">
        <v>5963</v>
      </c>
      <c r="AB734" s="38" t="s">
        <v>93</v>
      </c>
      <c r="AC734" s="38" t="s">
        <v>5964</v>
      </c>
      <c r="AD734" s="38" t="s">
        <v>6001</v>
      </c>
      <c r="AE734" s="38" t="s">
        <v>6002</v>
      </c>
      <c r="AF734" s="38" t="s">
        <v>6003</v>
      </c>
      <c r="AG734" s="38" t="s">
        <v>6004</v>
      </c>
      <c r="AH734" s="38" t="s">
        <v>61</v>
      </c>
      <c r="AI734" s="38">
        <v>1</v>
      </c>
      <c r="AJ734" s="38">
        <v>0.5</v>
      </c>
      <c r="AK734" s="38">
        <v>0.7</v>
      </c>
      <c r="AL734" s="38">
        <v>0.7</v>
      </c>
      <c r="AM734" s="38" t="s">
        <v>204</v>
      </c>
      <c r="AN734" s="38">
        <v>80.94</v>
      </c>
      <c r="AO734" s="38" t="s">
        <v>62</v>
      </c>
      <c r="AP734" s="38" t="s">
        <v>62</v>
      </c>
      <c r="AQ734" s="38" t="s">
        <v>62</v>
      </c>
      <c r="AR734" s="38" t="s">
        <v>62</v>
      </c>
      <c r="AS734" s="38" t="s">
        <v>62</v>
      </c>
      <c r="AT734" s="38" t="s">
        <v>1973</v>
      </c>
      <c r="AU734" s="38" t="s">
        <v>2604</v>
      </c>
      <c r="AV734" s="38" t="s">
        <v>2052</v>
      </c>
      <c r="AW734" s="38" t="s">
        <v>61</v>
      </c>
      <c r="AX734" s="38" t="s">
        <v>63</v>
      </c>
      <c r="AY734" s="39" t="s">
        <v>6005</v>
      </c>
      <c r="AZ734" s="38" t="s">
        <v>6006</v>
      </c>
      <c r="BA734" s="39" t="s">
        <v>6006</v>
      </c>
      <c r="BB734" s="38" t="s">
        <v>2434</v>
      </c>
      <c r="BC734" s="38" t="s">
        <v>197</v>
      </c>
      <c r="BD734" s="38" t="s">
        <v>94</v>
      </c>
      <c r="BE734" s="38" t="s">
        <v>1978</v>
      </c>
      <c r="BF734" s="38" t="s">
        <v>64</v>
      </c>
      <c r="BG734" s="38" t="s">
        <v>61</v>
      </c>
      <c r="BH734" s="38" t="s">
        <v>648</v>
      </c>
    </row>
    <row r="735" spans="2:60" x14ac:dyDescent="0.3">
      <c r="B735" s="55">
        <f t="shared" si="215"/>
        <v>731</v>
      </c>
      <c r="C735" s="55" t="str">
        <f t="shared" si="216"/>
        <v>NRT</v>
      </c>
      <c r="D735" s="55" t="str">
        <f t="shared" si="213"/>
        <v>2025-09-23</v>
      </c>
      <c r="E735" s="55" t="str">
        <f t="shared" si="223"/>
        <v>82020038174</v>
      </c>
      <c r="F735" s="55" t="str">
        <f t="shared" si="224"/>
        <v>PJP029496631</v>
      </c>
      <c r="G735" s="53" t="str">
        <f t="shared" si="225"/>
        <v>이은영</v>
      </c>
      <c r="H735" s="53" t="str">
        <f t="shared" si="226"/>
        <v>목록(Manifest)</v>
      </c>
      <c r="I735" s="62">
        <f t="shared" si="227"/>
        <v>60.3</v>
      </c>
      <c r="J735" s="53" t="str">
        <f t="shared" si="217"/>
        <v>BRCH USA_JAVIS</v>
      </c>
      <c r="K735" s="55">
        <f t="shared" si="228"/>
        <v>1</v>
      </c>
      <c r="L735" s="54">
        <f t="shared" si="229"/>
        <v>0.65</v>
      </c>
      <c r="M735" s="54">
        <f t="shared" si="230"/>
        <v>1.1000000000000001</v>
      </c>
      <c r="N735" s="54">
        <f t="shared" si="231"/>
        <v>1.1000000000000001</v>
      </c>
      <c r="O735" s="54">
        <f t="shared" si="218"/>
        <v>1</v>
      </c>
      <c r="P735" s="55" t="str">
        <f t="shared" si="219"/>
        <v>516284384770</v>
      </c>
      <c r="Q735" s="70">
        <f t="shared" si="220"/>
        <v>7520</v>
      </c>
      <c r="R735" s="58">
        <v>0</v>
      </c>
      <c r="S735" s="57">
        <f t="shared" si="214"/>
        <v>0</v>
      </c>
      <c r="T735" s="58">
        <v>0</v>
      </c>
      <c r="U735" s="58">
        <f>(IF(VLOOKUP(VLOOKUP(AN735,MAPPING!$B$16:$D$21,2,1),MAPPING!$C$16:$E$21,2,0)=7000,0,VLOOKUP(VLOOKUP(AN735,MAPPING!$B$16:$D$21,2,1),MAPPING!$C$16:$E$21,2,0)))</f>
        <v>0</v>
      </c>
      <c r="V735" s="58">
        <f>(K735*VLOOKUP(N735/K735,MAPPING!$B$23:$D$30,3,10))</f>
        <v>0</v>
      </c>
      <c r="W735" s="58">
        <f t="shared" si="221"/>
        <v>0</v>
      </c>
      <c r="X735" s="58">
        <f t="shared" si="222"/>
        <v>7520</v>
      </c>
      <c r="Y735" s="116">
        <f>ROUND(SUM(Q735:W735)/INVOICE!$I$5,2)</f>
        <v>5.39</v>
      </c>
      <c r="AA735" s="38" t="s">
        <v>5963</v>
      </c>
      <c r="AB735" s="38" t="s">
        <v>93</v>
      </c>
      <c r="AC735" s="38" t="s">
        <v>5964</v>
      </c>
      <c r="AD735" s="38" t="s">
        <v>6007</v>
      </c>
      <c r="AE735" s="38" t="s">
        <v>5584</v>
      </c>
      <c r="AF735" s="38" t="s">
        <v>5585</v>
      </c>
      <c r="AG735" s="38" t="s">
        <v>5511</v>
      </c>
      <c r="AH735" s="38" t="s">
        <v>61</v>
      </c>
      <c r="AI735" s="38">
        <v>1</v>
      </c>
      <c r="AJ735" s="38">
        <v>0.65</v>
      </c>
      <c r="AK735" s="38">
        <v>1.1000000000000001</v>
      </c>
      <c r="AL735" s="38">
        <v>1.1000000000000001</v>
      </c>
      <c r="AM735" s="38" t="s">
        <v>204</v>
      </c>
      <c r="AN735" s="38">
        <v>60.3</v>
      </c>
      <c r="AO735" s="38" t="s">
        <v>62</v>
      </c>
      <c r="AP735" s="38" t="s">
        <v>62</v>
      </c>
      <c r="AQ735" s="38" t="s">
        <v>62</v>
      </c>
      <c r="AR735" s="38" t="s">
        <v>62</v>
      </c>
      <c r="AS735" s="38" t="s">
        <v>62</v>
      </c>
      <c r="AT735" s="38" t="s">
        <v>1973</v>
      </c>
      <c r="AU735" s="38" t="s">
        <v>2604</v>
      </c>
      <c r="AV735" s="38" t="s">
        <v>5512</v>
      </c>
      <c r="AW735" s="38" t="s">
        <v>61</v>
      </c>
      <c r="AX735" s="38" t="s">
        <v>63</v>
      </c>
      <c r="AY735" s="39" t="s">
        <v>6008</v>
      </c>
      <c r="AZ735" s="38" t="s">
        <v>6009</v>
      </c>
      <c r="BA735" s="39" t="s">
        <v>6009</v>
      </c>
      <c r="BB735" s="38" t="s">
        <v>2434</v>
      </c>
      <c r="BC735" s="38" t="s">
        <v>197</v>
      </c>
      <c r="BD735" s="38" t="s">
        <v>94</v>
      </c>
      <c r="BE735" s="38" t="s">
        <v>1978</v>
      </c>
      <c r="BF735" s="38" t="s">
        <v>64</v>
      </c>
      <c r="BG735" s="38" t="s">
        <v>61</v>
      </c>
      <c r="BH735" s="38" t="s">
        <v>648</v>
      </c>
    </row>
    <row r="736" spans="2:60" x14ac:dyDescent="0.3">
      <c r="B736" s="55">
        <f t="shared" si="215"/>
        <v>732</v>
      </c>
      <c r="C736" s="55" t="str">
        <f t="shared" si="216"/>
        <v>NRT</v>
      </c>
      <c r="D736" s="55" t="str">
        <f t="shared" si="213"/>
        <v>2025-09-23</v>
      </c>
      <c r="E736" s="55" t="str">
        <f t="shared" si="223"/>
        <v>82020038174</v>
      </c>
      <c r="F736" s="55" t="str">
        <f t="shared" si="224"/>
        <v>PJP029496528</v>
      </c>
      <c r="G736" s="53" t="str">
        <f t="shared" si="225"/>
        <v>염혜선</v>
      </c>
      <c r="H736" s="53" t="str">
        <f t="shared" si="226"/>
        <v>목록(Manifest)</v>
      </c>
      <c r="I736" s="62">
        <f t="shared" si="227"/>
        <v>128.63999999999999</v>
      </c>
      <c r="J736" s="53" t="str">
        <f t="shared" si="217"/>
        <v>BRCH USA_JAVIS</v>
      </c>
      <c r="K736" s="55">
        <f t="shared" si="228"/>
        <v>1</v>
      </c>
      <c r="L736" s="54">
        <f t="shared" si="229"/>
        <v>0.5</v>
      </c>
      <c r="M736" s="54">
        <f t="shared" si="230"/>
        <v>1.4</v>
      </c>
      <c r="N736" s="54">
        <f t="shared" si="231"/>
        <v>1.4</v>
      </c>
      <c r="O736" s="54">
        <f t="shared" si="218"/>
        <v>0.5</v>
      </c>
      <c r="P736" s="55" t="str">
        <f t="shared" si="219"/>
        <v>516284383742</v>
      </c>
      <c r="Q736" s="70">
        <f t="shared" si="220"/>
        <v>6510</v>
      </c>
      <c r="R736" s="58">
        <v>0</v>
      </c>
      <c r="S736" s="57">
        <f t="shared" si="214"/>
        <v>0</v>
      </c>
      <c r="T736" s="58">
        <v>0</v>
      </c>
      <c r="U736" s="58">
        <f>(IF(VLOOKUP(VLOOKUP(AN736,MAPPING!$B$16:$D$21,2,1),MAPPING!$C$16:$E$21,2,0)=7000,0,VLOOKUP(VLOOKUP(AN736,MAPPING!$B$16:$D$21,2,1),MAPPING!$C$16:$E$21,2,0)))</f>
        <v>0</v>
      </c>
      <c r="V736" s="58">
        <f>(K736*VLOOKUP(N736/K736,MAPPING!$B$23:$D$30,3,10))</f>
        <v>0</v>
      </c>
      <c r="W736" s="58">
        <f t="shared" si="221"/>
        <v>0</v>
      </c>
      <c r="X736" s="58">
        <f t="shared" si="222"/>
        <v>6510</v>
      </c>
      <c r="Y736" s="116">
        <f>ROUND(SUM(Q736:W736)/INVOICE!$I$5,2)</f>
        <v>4.67</v>
      </c>
      <c r="AA736" s="38" t="s">
        <v>5963</v>
      </c>
      <c r="AB736" s="38" t="s">
        <v>93</v>
      </c>
      <c r="AC736" s="38" t="s">
        <v>5964</v>
      </c>
      <c r="AD736" s="38" t="s">
        <v>6010</v>
      </c>
      <c r="AE736" s="38" t="s">
        <v>3400</v>
      </c>
      <c r="AF736" s="38" t="s">
        <v>3401</v>
      </c>
      <c r="AG736" s="38" t="s">
        <v>3177</v>
      </c>
      <c r="AH736" s="38" t="s">
        <v>61</v>
      </c>
      <c r="AI736" s="38">
        <v>1</v>
      </c>
      <c r="AJ736" s="38">
        <v>0.5</v>
      </c>
      <c r="AK736" s="38">
        <v>1.4</v>
      </c>
      <c r="AL736" s="38">
        <v>1.4</v>
      </c>
      <c r="AM736" s="38" t="s">
        <v>204</v>
      </c>
      <c r="AN736" s="38">
        <v>128.63999999999999</v>
      </c>
      <c r="AO736" s="38" t="s">
        <v>62</v>
      </c>
      <c r="AP736" s="38" t="s">
        <v>62</v>
      </c>
      <c r="AQ736" s="38" t="s">
        <v>62</v>
      </c>
      <c r="AR736" s="38" t="s">
        <v>62</v>
      </c>
      <c r="AS736" s="38" t="s">
        <v>62</v>
      </c>
      <c r="AT736" s="38" t="s">
        <v>1973</v>
      </c>
      <c r="AU736" s="38" t="s">
        <v>2604</v>
      </c>
      <c r="AV736" s="38" t="s">
        <v>2457</v>
      </c>
      <c r="AW736" s="38" t="s">
        <v>61</v>
      </c>
      <c r="AX736" s="38" t="s">
        <v>63</v>
      </c>
      <c r="AY736" s="39" t="s">
        <v>6011</v>
      </c>
      <c r="AZ736" s="38" t="s">
        <v>6012</v>
      </c>
      <c r="BA736" s="39" t="s">
        <v>6012</v>
      </c>
      <c r="BB736" s="38" t="s">
        <v>2434</v>
      </c>
      <c r="BC736" s="38" t="s">
        <v>197</v>
      </c>
      <c r="BD736" s="38" t="s">
        <v>94</v>
      </c>
      <c r="BE736" s="38" t="s">
        <v>1978</v>
      </c>
      <c r="BF736" s="38" t="s">
        <v>64</v>
      </c>
      <c r="BG736" s="38" t="s">
        <v>61</v>
      </c>
      <c r="BH736" s="38" t="s">
        <v>648</v>
      </c>
    </row>
    <row r="737" spans="2:60" x14ac:dyDescent="0.3">
      <c r="B737" s="55">
        <f t="shared" si="215"/>
        <v>733</v>
      </c>
      <c r="C737" s="55" t="str">
        <f t="shared" si="216"/>
        <v>NRT</v>
      </c>
      <c r="D737" s="55" t="str">
        <f t="shared" si="213"/>
        <v>2025-09-23</v>
      </c>
      <c r="E737" s="55" t="str">
        <f t="shared" si="223"/>
        <v>82020038174</v>
      </c>
      <c r="F737" s="55" t="str">
        <f t="shared" si="224"/>
        <v>PJP029494372</v>
      </c>
      <c r="G737" s="53" t="str">
        <f t="shared" si="225"/>
        <v>권풀잎</v>
      </c>
      <c r="H737" s="53" t="str">
        <f t="shared" si="226"/>
        <v>목록(Manifest)</v>
      </c>
      <c r="I737" s="62">
        <f t="shared" si="227"/>
        <v>101.14</v>
      </c>
      <c r="J737" s="53" t="str">
        <f t="shared" si="217"/>
        <v>BRCH USA_JAVIS</v>
      </c>
      <c r="K737" s="55">
        <f t="shared" si="228"/>
        <v>1</v>
      </c>
      <c r="L737" s="54">
        <f t="shared" si="229"/>
        <v>0.45</v>
      </c>
      <c r="M737" s="54">
        <f t="shared" si="230"/>
        <v>1.3</v>
      </c>
      <c r="N737" s="54">
        <f t="shared" si="231"/>
        <v>1.3</v>
      </c>
      <c r="O737" s="54">
        <f t="shared" si="218"/>
        <v>0.5</v>
      </c>
      <c r="P737" s="55" t="str">
        <f t="shared" si="219"/>
        <v>516284362182</v>
      </c>
      <c r="Q737" s="70">
        <f t="shared" si="220"/>
        <v>6510</v>
      </c>
      <c r="R737" s="58">
        <v>0</v>
      </c>
      <c r="S737" s="57">
        <f t="shared" si="214"/>
        <v>0</v>
      </c>
      <c r="T737" s="58">
        <v>0</v>
      </c>
      <c r="U737" s="58">
        <f>(IF(VLOOKUP(VLOOKUP(AN737,MAPPING!$B$16:$D$21,2,1),MAPPING!$C$16:$E$21,2,0)=7000,0,VLOOKUP(VLOOKUP(AN737,MAPPING!$B$16:$D$21,2,1),MAPPING!$C$16:$E$21,2,0)))</f>
        <v>0</v>
      </c>
      <c r="V737" s="58">
        <f>(K737*VLOOKUP(N737/K737,MAPPING!$B$23:$D$30,3,10))</f>
        <v>0</v>
      </c>
      <c r="W737" s="58">
        <f t="shared" si="221"/>
        <v>0</v>
      </c>
      <c r="X737" s="58">
        <f t="shared" si="222"/>
        <v>6510</v>
      </c>
      <c r="Y737" s="116">
        <f>ROUND(SUM(Q737:W737)/INVOICE!$I$5,2)</f>
        <v>4.67</v>
      </c>
      <c r="AA737" s="38" t="s">
        <v>5963</v>
      </c>
      <c r="AB737" s="38" t="s">
        <v>93</v>
      </c>
      <c r="AC737" s="38" t="s">
        <v>5964</v>
      </c>
      <c r="AD737" s="38" t="s">
        <v>6013</v>
      </c>
      <c r="AE737" s="38" t="s">
        <v>6014</v>
      </c>
      <c r="AF737" s="38" t="s">
        <v>6015</v>
      </c>
      <c r="AG737" s="38" t="s">
        <v>6016</v>
      </c>
      <c r="AH737" s="38" t="s">
        <v>61</v>
      </c>
      <c r="AI737" s="38">
        <v>1</v>
      </c>
      <c r="AJ737" s="38">
        <v>0.45</v>
      </c>
      <c r="AK737" s="38">
        <v>1.3</v>
      </c>
      <c r="AL737" s="38">
        <v>1.3</v>
      </c>
      <c r="AM737" s="38" t="s">
        <v>204</v>
      </c>
      <c r="AN737" s="38">
        <v>101.14</v>
      </c>
      <c r="AO737" s="38" t="s">
        <v>62</v>
      </c>
      <c r="AP737" s="38" t="s">
        <v>62</v>
      </c>
      <c r="AQ737" s="38" t="s">
        <v>62</v>
      </c>
      <c r="AR737" s="38" t="s">
        <v>62</v>
      </c>
      <c r="AS737" s="38" t="s">
        <v>62</v>
      </c>
      <c r="AT737" s="38" t="s">
        <v>1973</v>
      </c>
      <c r="AU737" s="38" t="s">
        <v>2604</v>
      </c>
      <c r="AV737" s="38" t="s">
        <v>3802</v>
      </c>
      <c r="AW737" s="38" t="s">
        <v>61</v>
      </c>
      <c r="AX737" s="38" t="s">
        <v>63</v>
      </c>
      <c r="AY737" s="39" t="s">
        <v>6017</v>
      </c>
      <c r="AZ737" s="38" t="s">
        <v>6018</v>
      </c>
      <c r="BA737" s="39" t="s">
        <v>6018</v>
      </c>
      <c r="BB737" s="38" t="s">
        <v>2434</v>
      </c>
      <c r="BC737" s="38" t="s">
        <v>197</v>
      </c>
      <c r="BD737" s="38" t="s">
        <v>94</v>
      </c>
      <c r="BE737" s="38" t="s">
        <v>1978</v>
      </c>
      <c r="BF737" s="38" t="s">
        <v>64</v>
      </c>
      <c r="BG737" s="38" t="s">
        <v>61</v>
      </c>
      <c r="BH737" s="38" t="s">
        <v>648</v>
      </c>
    </row>
    <row r="738" spans="2:60" x14ac:dyDescent="0.3">
      <c r="B738" s="55">
        <f t="shared" si="215"/>
        <v>734</v>
      </c>
      <c r="C738" s="55" t="str">
        <f t="shared" si="216"/>
        <v>NRT</v>
      </c>
      <c r="D738" s="55" t="str">
        <f t="shared" si="213"/>
        <v>2025-09-23</v>
      </c>
      <c r="E738" s="55" t="str">
        <f t="shared" si="223"/>
        <v>82020038174</v>
      </c>
      <c r="F738" s="55" t="str">
        <f t="shared" si="224"/>
        <v>PJP029496311</v>
      </c>
      <c r="G738" s="53" t="str">
        <f t="shared" si="225"/>
        <v>나현주</v>
      </c>
      <c r="H738" s="53" t="str">
        <f t="shared" si="226"/>
        <v>목록(Manifest)</v>
      </c>
      <c r="I738" s="62">
        <f t="shared" si="227"/>
        <v>134.54</v>
      </c>
      <c r="J738" s="53" t="str">
        <f t="shared" si="217"/>
        <v>BRCH USA_JAVIS</v>
      </c>
      <c r="K738" s="55">
        <f t="shared" si="228"/>
        <v>1</v>
      </c>
      <c r="L738" s="54">
        <f t="shared" si="229"/>
        <v>0.65</v>
      </c>
      <c r="M738" s="54">
        <f t="shared" si="230"/>
        <v>1.3</v>
      </c>
      <c r="N738" s="54">
        <f t="shared" si="231"/>
        <v>1.3</v>
      </c>
      <c r="O738" s="54">
        <f t="shared" si="218"/>
        <v>1</v>
      </c>
      <c r="P738" s="55" t="str">
        <f t="shared" si="219"/>
        <v>516284381572</v>
      </c>
      <c r="Q738" s="70">
        <f t="shared" si="220"/>
        <v>7520</v>
      </c>
      <c r="R738" s="58">
        <v>0</v>
      </c>
      <c r="S738" s="57">
        <f t="shared" si="214"/>
        <v>0</v>
      </c>
      <c r="T738" s="58">
        <v>0</v>
      </c>
      <c r="U738" s="58">
        <f>(IF(VLOOKUP(VLOOKUP(AN738,MAPPING!$B$16:$D$21,2,1),MAPPING!$C$16:$E$21,2,0)=7000,0,VLOOKUP(VLOOKUP(AN738,MAPPING!$B$16:$D$21,2,1),MAPPING!$C$16:$E$21,2,0)))</f>
        <v>0</v>
      </c>
      <c r="V738" s="58">
        <f>(K738*VLOOKUP(N738/K738,MAPPING!$B$23:$D$30,3,10))</f>
        <v>0</v>
      </c>
      <c r="W738" s="58">
        <f t="shared" si="221"/>
        <v>0</v>
      </c>
      <c r="X738" s="58">
        <f t="shared" si="222"/>
        <v>7520</v>
      </c>
      <c r="Y738" s="116">
        <f>ROUND(SUM(Q738:W738)/INVOICE!$I$5,2)</f>
        <v>5.39</v>
      </c>
      <c r="AA738" s="38" t="s">
        <v>5963</v>
      </c>
      <c r="AB738" s="38" t="s">
        <v>93</v>
      </c>
      <c r="AC738" s="38" t="s">
        <v>5964</v>
      </c>
      <c r="AD738" s="38" t="s">
        <v>6019</v>
      </c>
      <c r="AE738" s="38" t="s">
        <v>2277</v>
      </c>
      <c r="AF738" s="38" t="s">
        <v>2278</v>
      </c>
      <c r="AG738" s="38" t="s">
        <v>2279</v>
      </c>
      <c r="AH738" s="38" t="s">
        <v>61</v>
      </c>
      <c r="AI738" s="38">
        <v>1</v>
      </c>
      <c r="AJ738" s="38">
        <v>0.65</v>
      </c>
      <c r="AK738" s="38">
        <v>1.3</v>
      </c>
      <c r="AL738" s="38">
        <v>1.3</v>
      </c>
      <c r="AM738" s="38" t="s">
        <v>204</v>
      </c>
      <c r="AN738" s="38">
        <v>134.54</v>
      </c>
      <c r="AO738" s="38" t="s">
        <v>62</v>
      </c>
      <c r="AP738" s="38" t="s">
        <v>62</v>
      </c>
      <c r="AQ738" s="38" t="s">
        <v>62</v>
      </c>
      <c r="AR738" s="38" t="s">
        <v>62</v>
      </c>
      <c r="AS738" s="38" t="s">
        <v>62</v>
      </c>
      <c r="AT738" s="38" t="s">
        <v>1973</v>
      </c>
      <c r="AU738" s="38" t="s">
        <v>2604</v>
      </c>
      <c r="AV738" s="38" t="s">
        <v>3621</v>
      </c>
      <c r="AW738" s="38" t="s">
        <v>61</v>
      </c>
      <c r="AX738" s="38" t="s">
        <v>63</v>
      </c>
      <c r="AY738" s="39" t="s">
        <v>6020</v>
      </c>
      <c r="AZ738" s="38" t="s">
        <v>6021</v>
      </c>
      <c r="BA738" s="39" t="s">
        <v>6021</v>
      </c>
      <c r="BB738" s="38" t="s">
        <v>2434</v>
      </c>
      <c r="BC738" s="38" t="s">
        <v>197</v>
      </c>
      <c r="BD738" s="38" t="s">
        <v>94</v>
      </c>
      <c r="BE738" s="38" t="s">
        <v>1978</v>
      </c>
      <c r="BF738" s="38" t="s">
        <v>64</v>
      </c>
      <c r="BG738" s="38" t="s">
        <v>61</v>
      </c>
      <c r="BH738" s="38" t="s">
        <v>648</v>
      </c>
    </row>
    <row r="739" spans="2:60" x14ac:dyDescent="0.3">
      <c r="B739" s="55">
        <f t="shared" si="215"/>
        <v>735</v>
      </c>
      <c r="C739" s="55" t="str">
        <f t="shared" si="216"/>
        <v>NRT</v>
      </c>
      <c r="D739" s="55" t="str">
        <f t="shared" si="213"/>
        <v>2025-09-23</v>
      </c>
      <c r="E739" s="55" t="str">
        <f t="shared" si="223"/>
        <v>82020038174</v>
      </c>
      <c r="F739" s="55" t="str">
        <f t="shared" si="224"/>
        <v>PJP029496739</v>
      </c>
      <c r="G739" s="53" t="str">
        <f t="shared" si="225"/>
        <v>김영권</v>
      </c>
      <c r="H739" s="53" t="str">
        <f t="shared" si="226"/>
        <v>일반(목록배제,Normal-Manifest Exception)</v>
      </c>
      <c r="I739" s="62">
        <f t="shared" si="227"/>
        <v>37.520000000000003</v>
      </c>
      <c r="J739" s="53" t="str">
        <f t="shared" si="217"/>
        <v>BRCH USA_JAVIS</v>
      </c>
      <c r="K739" s="55">
        <f t="shared" si="228"/>
        <v>1</v>
      </c>
      <c r="L739" s="54">
        <f t="shared" si="229"/>
        <v>0.15</v>
      </c>
      <c r="M739" s="54">
        <f t="shared" si="230"/>
        <v>0.5</v>
      </c>
      <c r="N739" s="54">
        <f t="shared" si="231"/>
        <v>0.5</v>
      </c>
      <c r="O739" s="54">
        <f t="shared" si="218"/>
        <v>0.5</v>
      </c>
      <c r="P739" s="55" t="str">
        <f t="shared" si="219"/>
        <v>516284385853</v>
      </c>
      <c r="Q739" s="70">
        <f t="shared" si="220"/>
        <v>6510</v>
      </c>
      <c r="R739" s="58">
        <v>0</v>
      </c>
      <c r="S739" s="57">
        <f t="shared" si="214"/>
        <v>0</v>
      </c>
      <c r="T739" s="58">
        <v>0</v>
      </c>
      <c r="U739" s="58">
        <f>(IF(VLOOKUP(VLOOKUP(AN739,MAPPING!$B$16:$D$21,2,1),MAPPING!$C$16:$E$21,2,0)=7000,0,VLOOKUP(VLOOKUP(AN739,MAPPING!$B$16:$D$21,2,1),MAPPING!$C$16:$E$21,2,0)))</f>
        <v>0</v>
      </c>
      <c r="V739" s="58">
        <f>(K739*VLOOKUP(N739/K739,MAPPING!$B$23:$D$30,3,10))</f>
        <v>0</v>
      </c>
      <c r="W739" s="58">
        <f t="shared" si="221"/>
        <v>0</v>
      </c>
      <c r="X739" s="58">
        <f t="shared" si="222"/>
        <v>6510</v>
      </c>
      <c r="Y739" s="116">
        <f>ROUND(SUM(Q739:W739)/INVOICE!$I$5,2)</f>
        <v>4.67</v>
      </c>
      <c r="AA739" s="38" t="s">
        <v>5963</v>
      </c>
      <c r="AB739" s="38" t="s">
        <v>93</v>
      </c>
      <c r="AC739" s="38" t="s">
        <v>5964</v>
      </c>
      <c r="AD739" s="38" t="s">
        <v>6022</v>
      </c>
      <c r="AE739" s="38" t="s">
        <v>6023</v>
      </c>
      <c r="AF739" s="38" t="s">
        <v>6024</v>
      </c>
      <c r="AG739" s="38" t="s">
        <v>555</v>
      </c>
      <c r="AH739" s="38" t="s">
        <v>61</v>
      </c>
      <c r="AI739" s="38">
        <v>1</v>
      </c>
      <c r="AJ739" s="38">
        <v>0.15</v>
      </c>
      <c r="AK739" s="38">
        <v>0.5</v>
      </c>
      <c r="AL739" s="38">
        <v>0.5</v>
      </c>
      <c r="AM739" s="38" t="s">
        <v>66</v>
      </c>
      <c r="AN739" s="38">
        <v>37.520000000000003</v>
      </c>
      <c r="AO739" s="38" t="s">
        <v>62</v>
      </c>
      <c r="AP739" s="38" t="s">
        <v>62</v>
      </c>
      <c r="AQ739" s="38" t="s">
        <v>62</v>
      </c>
      <c r="AR739" s="38" t="s">
        <v>62</v>
      </c>
      <c r="AS739" s="38" t="s">
        <v>62</v>
      </c>
      <c r="AT739" s="38" t="s">
        <v>1973</v>
      </c>
      <c r="AU739" s="38" t="s">
        <v>2604</v>
      </c>
      <c r="AV739" s="38" t="s">
        <v>2220</v>
      </c>
      <c r="AW739" s="38" t="s">
        <v>61</v>
      </c>
      <c r="AX739" s="38" t="s">
        <v>63</v>
      </c>
      <c r="AY739" s="39" t="s">
        <v>6025</v>
      </c>
      <c r="AZ739" s="38" t="s">
        <v>6026</v>
      </c>
      <c r="BA739" s="39" t="s">
        <v>6026</v>
      </c>
      <c r="BB739" s="38" t="s">
        <v>2434</v>
      </c>
      <c r="BC739" s="38" t="s">
        <v>197</v>
      </c>
      <c r="BD739" s="38" t="s">
        <v>94</v>
      </c>
      <c r="BE739" s="38" t="s">
        <v>1978</v>
      </c>
      <c r="BF739" s="38" t="s">
        <v>64</v>
      </c>
      <c r="BG739" s="38" t="s">
        <v>61</v>
      </c>
      <c r="BH739" s="38" t="s">
        <v>648</v>
      </c>
    </row>
    <row r="740" spans="2:60" x14ac:dyDescent="0.3">
      <c r="B740" s="55">
        <f t="shared" si="215"/>
        <v>736</v>
      </c>
      <c r="C740" s="55" t="str">
        <f t="shared" si="216"/>
        <v>NRT</v>
      </c>
      <c r="D740" s="55" t="str">
        <f t="shared" si="213"/>
        <v>2025-09-23</v>
      </c>
      <c r="E740" s="55" t="str">
        <f t="shared" si="223"/>
        <v>82020038174</v>
      </c>
      <c r="F740" s="55" t="str">
        <f t="shared" si="224"/>
        <v>PJP029494647</v>
      </c>
      <c r="G740" s="53" t="str">
        <f t="shared" si="225"/>
        <v>황혜인</v>
      </c>
      <c r="H740" s="53" t="str">
        <f t="shared" si="226"/>
        <v>목록(Manifest)</v>
      </c>
      <c r="I740" s="62">
        <f t="shared" si="227"/>
        <v>64.319999999999993</v>
      </c>
      <c r="J740" s="53" t="str">
        <f t="shared" si="217"/>
        <v>BRCH USA_JAVIS</v>
      </c>
      <c r="K740" s="55">
        <f t="shared" si="228"/>
        <v>1</v>
      </c>
      <c r="L740" s="54">
        <f t="shared" si="229"/>
        <v>0.25</v>
      </c>
      <c r="M740" s="54">
        <f t="shared" si="230"/>
        <v>0.8</v>
      </c>
      <c r="N740" s="54">
        <f t="shared" si="231"/>
        <v>0.8</v>
      </c>
      <c r="O740" s="54">
        <f t="shared" si="218"/>
        <v>0.5</v>
      </c>
      <c r="P740" s="55" t="str">
        <f t="shared" si="219"/>
        <v>516284364934</v>
      </c>
      <c r="Q740" s="70">
        <f t="shared" si="220"/>
        <v>6510</v>
      </c>
      <c r="R740" s="58">
        <v>0</v>
      </c>
      <c r="S740" s="57">
        <f t="shared" si="214"/>
        <v>0</v>
      </c>
      <c r="T740" s="58">
        <v>0</v>
      </c>
      <c r="U740" s="58">
        <f>(IF(VLOOKUP(VLOOKUP(AN740,MAPPING!$B$16:$D$21,2,1),MAPPING!$C$16:$E$21,2,0)=7000,0,VLOOKUP(VLOOKUP(AN740,MAPPING!$B$16:$D$21,2,1),MAPPING!$C$16:$E$21,2,0)))</f>
        <v>0</v>
      </c>
      <c r="V740" s="58">
        <f>(K740*VLOOKUP(N740/K740,MAPPING!$B$23:$D$30,3,10))</f>
        <v>0</v>
      </c>
      <c r="W740" s="58">
        <f t="shared" si="221"/>
        <v>0</v>
      </c>
      <c r="X740" s="58">
        <f t="shared" si="222"/>
        <v>6510</v>
      </c>
      <c r="Y740" s="116">
        <f>ROUND(SUM(Q740:W740)/INVOICE!$I$5,2)</f>
        <v>4.67</v>
      </c>
      <c r="AA740" s="38" t="s">
        <v>5963</v>
      </c>
      <c r="AB740" s="38" t="s">
        <v>93</v>
      </c>
      <c r="AC740" s="38" t="s">
        <v>5964</v>
      </c>
      <c r="AD740" s="38" t="s">
        <v>6027</v>
      </c>
      <c r="AE740" s="38" t="s">
        <v>6028</v>
      </c>
      <c r="AF740" s="38" t="s">
        <v>6029</v>
      </c>
      <c r="AG740" s="38" t="s">
        <v>6030</v>
      </c>
      <c r="AH740" s="38" t="s">
        <v>61</v>
      </c>
      <c r="AI740" s="38">
        <v>1</v>
      </c>
      <c r="AJ740" s="38">
        <v>0.25</v>
      </c>
      <c r="AK740" s="38">
        <v>0.8</v>
      </c>
      <c r="AL740" s="38">
        <v>0.8</v>
      </c>
      <c r="AM740" s="38" t="s">
        <v>204</v>
      </c>
      <c r="AN740" s="38">
        <v>64.319999999999993</v>
      </c>
      <c r="AO740" s="38" t="s">
        <v>62</v>
      </c>
      <c r="AP740" s="38" t="s">
        <v>62</v>
      </c>
      <c r="AQ740" s="38" t="s">
        <v>62</v>
      </c>
      <c r="AR740" s="38" t="s">
        <v>62</v>
      </c>
      <c r="AS740" s="38" t="s">
        <v>62</v>
      </c>
      <c r="AT740" s="38" t="s">
        <v>1973</v>
      </c>
      <c r="AU740" s="38" t="s">
        <v>2604</v>
      </c>
      <c r="AV740" s="38" t="s">
        <v>6031</v>
      </c>
      <c r="AW740" s="38" t="s">
        <v>61</v>
      </c>
      <c r="AX740" s="38" t="s">
        <v>63</v>
      </c>
      <c r="AY740" s="39" t="s">
        <v>6032</v>
      </c>
      <c r="AZ740" s="38" t="s">
        <v>6033</v>
      </c>
      <c r="BA740" s="39" t="s">
        <v>6033</v>
      </c>
      <c r="BB740" s="38" t="s">
        <v>2434</v>
      </c>
      <c r="BC740" s="38" t="s">
        <v>197</v>
      </c>
      <c r="BD740" s="38" t="s">
        <v>94</v>
      </c>
      <c r="BE740" s="38" t="s">
        <v>1978</v>
      </c>
      <c r="BF740" s="38" t="s">
        <v>64</v>
      </c>
      <c r="BG740" s="38" t="s">
        <v>61</v>
      </c>
      <c r="BH740" s="38" t="s">
        <v>648</v>
      </c>
    </row>
    <row r="741" spans="2:60" x14ac:dyDescent="0.3">
      <c r="B741" s="55">
        <f t="shared" si="215"/>
        <v>737</v>
      </c>
      <c r="C741" s="55" t="str">
        <f t="shared" si="216"/>
        <v>NRT</v>
      </c>
      <c r="D741" s="55" t="str">
        <f t="shared" si="213"/>
        <v>2025-09-23</v>
      </c>
      <c r="E741" s="55" t="str">
        <f t="shared" si="223"/>
        <v>82020038174</v>
      </c>
      <c r="F741" s="55" t="str">
        <f t="shared" si="224"/>
        <v>PJP029496689</v>
      </c>
      <c r="G741" s="53" t="str">
        <f t="shared" si="225"/>
        <v>문교빈</v>
      </c>
      <c r="H741" s="53" t="str">
        <f t="shared" si="226"/>
        <v>목록(Manifest)</v>
      </c>
      <c r="I741" s="62">
        <f t="shared" si="227"/>
        <v>36.85</v>
      </c>
      <c r="J741" s="53" t="str">
        <f t="shared" si="217"/>
        <v>BRCH USA_JAVIS</v>
      </c>
      <c r="K741" s="55">
        <f t="shared" si="228"/>
        <v>1</v>
      </c>
      <c r="L741" s="54">
        <f t="shared" si="229"/>
        <v>0.2</v>
      </c>
      <c r="M741" s="54">
        <f t="shared" si="230"/>
        <v>0.8</v>
      </c>
      <c r="N741" s="54">
        <f t="shared" si="231"/>
        <v>0.8</v>
      </c>
      <c r="O741" s="54">
        <f t="shared" si="218"/>
        <v>0.5</v>
      </c>
      <c r="P741" s="55" t="str">
        <f t="shared" si="219"/>
        <v>516284385352</v>
      </c>
      <c r="Q741" s="70">
        <f t="shared" si="220"/>
        <v>6510</v>
      </c>
      <c r="R741" s="58">
        <v>0</v>
      </c>
      <c r="S741" s="57">
        <f t="shared" si="214"/>
        <v>0</v>
      </c>
      <c r="T741" s="58">
        <v>0</v>
      </c>
      <c r="U741" s="58">
        <f>(IF(VLOOKUP(VLOOKUP(AN741,MAPPING!$B$16:$D$21,2,1),MAPPING!$C$16:$E$21,2,0)=7000,0,VLOOKUP(VLOOKUP(AN741,MAPPING!$B$16:$D$21,2,1),MAPPING!$C$16:$E$21,2,0)))</f>
        <v>0</v>
      </c>
      <c r="V741" s="58">
        <f>(K741*VLOOKUP(N741/K741,MAPPING!$B$23:$D$30,3,10))</f>
        <v>0</v>
      </c>
      <c r="W741" s="58">
        <f t="shared" si="221"/>
        <v>0</v>
      </c>
      <c r="X741" s="58">
        <f t="shared" si="222"/>
        <v>6510</v>
      </c>
      <c r="Y741" s="116">
        <f>ROUND(SUM(Q741:W741)/INVOICE!$I$5,2)</f>
        <v>4.67</v>
      </c>
      <c r="AA741" s="38" t="s">
        <v>5963</v>
      </c>
      <c r="AB741" s="38" t="s">
        <v>93</v>
      </c>
      <c r="AC741" s="38" t="s">
        <v>5964</v>
      </c>
      <c r="AD741" s="38" t="s">
        <v>6034</v>
      </c>
      <c r="AE741" s="38" t="s">
        <v>6035</v>
      </c>
      <c r="AF741" s="38" t="s">
        <v>6036</v>
      </c>
      <c r="AG741" s="38" t="s">
        <v>6037</v>
      </c>
      <c r="AH741" s="38" t="s">
        <v>61</v>
      </c>
      <c r="AI741" s="38">
        <v>1</v>
      </c>
      <c r="AJ741" s="38">
        <v>0.2</v>
      </c>
      <c r="AK741" s="38">
        <v>0.8</v>
      </c>
      <c r="AL741" s="38">
        <v>0.8</v>
      </c>
      <c r="AM741" s="38" t="s">
        <v>204</v>
      </c>
      <c r="AN741" s="38">
        <v>36.85</v>
      </c>
      <c r="AO741" s="38" t="s">
        <v>62</v>
      </c>
      <c r="AP741" s="38" t="s">
        <v>62</v>
      </c>
      <c r="AQ741" s="38" t="s">
        <v>62</v>
      </c>
      <c r="AR741" s="38" t="s">
        <v>62</v>
      </c>
      <c r="AS741" s="38" t="s">
        <v>62</v>
      </c>
      <c r="AT741" s="38" t="s">
        <v>1973</v>
      </c>
      <c r="AU741" s="38" t="s">
        <v>2604</v>
      </c>
      <c r="AV741" s="38" t="s">
        <v>3802</v>
      </c>
      <c r="AW741" s="38" t="s">
        <v>61</v>
      </c>
      <c r="AX741" s="38" t="s">
        <v>63</v>
      </c>
      <c r="AY741" s="39" t="s">
        <v>6038</v>
      </c>
      <c r="AZ741" s="38" t="s">
        <v>6039</v>
      </c>
      <c r="BA741" s="39" t="s">
        <v>6039</v>
      </c>
      <c r="BB741" s="38" t="s">
        <v>2434</v>
      </c>
      <c r="BC741" s="38" t="s">
        <v>197</v>
      </c>
      <c r="BD741" s="38" t="s">
        <v>94</v>
      </c>
      <c r="BE741" s="38" t="s">
        <v>1978</v>
      </c>
      <c r="BF741" s="38" t="s">
        <v>64</v>
      </c>
      <c r="BG741" s="38" t="s">
        <v>61</v>
      </c>
      <c r="BH741" s="38" t="s">
        <v>648</v>
      </c>
    </row>
    <row r="742" spans="2:60" x14ac:dyDescent="0.3">
      <c r="B742" s="55">
        <f t="shared" si="215"/>
        <v>738</v>
      </c>
      <c r="C742" s="55" t="str">
        <f t="shared" si="216"/>
        <v>NRT</v>
      </c>
      <c r="D742" s="55" t="str">
        <f t="shared" si="213"/>
        <v>2025-09-23</v>
      </c>
      <c r="E742" s="55" t="str">
        <f t="shared" si="223"/>
        <v>82020038174</v>
      </c>
      <c r="F742" s="55" t="str">
        <f t="shared" si="224"/>
        <v>PJP029496723</v>
      </c>
      <c r="G742" s="53" t="str">
        <f t="shared" si="225"/>
        <v>조주연</v>
      </c>
      <c r="H742" s="53" t="str">
        <f t="shared" si="226"/>
        <v>목록(Manifest)</v>
      </c>
      <c r="I742" s="62">
        <f t="shared" si="227"/>
        <v>39.74</v>
      </c>
      <c r="J742" s="53" t="str">
        <f t="shared" si="217"/>
        <v>BRCH USA_JAVIS</v>
      </c>
      <c r="K742" s="55">
        <f t="shared" si="228"/>
        <v>1</v>
      </c>
      <c r="L742" s="54">
        <f t="shared" si="229"/>
        <v>0.55000000000000004</v>
      </c>
      <c r="M742" s="54">
        <f t="shared" si="230"/>
        <v>2.4</v>
      </c>
      <c r="N742" s="54">
        <f t="shared" si="231"/>
        <v>2.4</v>
      </c>
      <c r="O742" s="54">
        <f t="shared" si="218"/>
        <v>1</v>
      </c>
      <c r="P742" s="55" t="str">
        <f t="shared" si="219"/>
        <v>516284385691</v>
      </c>
      <c r="Q742" s="70">
        <f t="shared" si="220"/>
        <v>7520</v>
      </c>
      <c r="R742" s="58">
        <v>0</v>
      </c>
      <c r="S742" s="57">
        <f t="shared" si="214"/>
        <v>0</v>
      </c>
      <c r="T742" s="58">
        <v>0</v>
      </c>
      <c r="U742" s="58">
        <f>(IF(VLOOKUP(VLOOKUP(AN742,MAPPING!$B$16:$D$21,2,1),MAPPING!$C$16:$E$21,2,0)=7000,0,VLOOKUP(VLOOKUP(AN742,MAPPING!$B$16:$D$21,2,1),MAPPING!$C$16:$E$21,2,0)))</f>
        <v>0</v>
      </c>
      <c r="V742" s="58">
        <f>(K742*VLOOKUP(N742/K742,MAPPING!$B$23:$D$30,3,10))</f>
        <v>500</v>
      </c>
      <c r="W742" s="58">
        <f t="shared" si="221"/>
        <v>0</v>
      </c>
      <c r="X742" s="58">
        <f t="shared" si="222"/>
        <v>8020</v>
      </c>
      <c r="Y742" s="116">
        <f>ROUND(SUM(Q742:W742)/INVOICE!$I$5,2)</f>
        <v>5.75</v>
      </c>
      <c r="AA742" s="38" t="s">
        <v>5963</v>
      </c>
      <c r="AB742" s="38" t="s">
        <v>93</v>
      </c>
      <c r="AC742" s="38" t="s">
        <v>5964</v>
      </c>
      <c r="AD742" s="38" t="s">
        <v>6040</v>
      </c>
      <c r="AE742" s="38" t="s">
        <v>3311</v>
      </c>
      <c r="AF742" s="38" t="s">
        <v>3312</v>
      </c>
      <c r="AG742" s="38" t="s">
        <v>3313</v>
      </c>
      <c r="AH742" s="38" t="s">
        <v>61</v>
      </c>
      <c r="AI742" s="38">
        <v>1</v>
      </c>
      <c r="AJ742" s="38">
        <v>0.55000000000000004</v>
      </c>
      <c r="AK742" s="38">
        <v>2.4</v>
      </c>
      <c r="AL742" s="38">
        <v>2.4</v>
      </c>
      <c r="AM742" s="38" t="s">
        <v>204</v>
      </c>
      <c r="AN742" s="38">
        <v>39.74</v>
      </c>
      <c r="AO742" s="38" t="s">
        <v>62</v>
      </c>
      <c r="AP742" s="38" t="s">
        <v>62</v>
      </c>
      <c r="AQ742" s="38" t="s">
        <v>62</v>
      </c>
      <c r="AR742" s="38" t="s">
        <v>62</v>
      </c>
      <c r="AS742" s="38" t="s">
        <v>62</v>
      </c>
      <c r="AT742" s="38" t="s">
        <v>1973</v>
      </c>
      <c r="AU742" s="38" t="s">
        <v>2604</v>
      </c>
      <c r="AV742" s="38" t="s">
        <v>3469</v>
      </c>
      <c r="AW742" s="38" t="s">
        <v>61</v>
      </c>
      <c r="AX742" s="38" t="s">
        <v>63</v>
      </c>
      <c r="AY742" s="39" t="s">
        <v>6041</v>
      </c>
      <c r="AZ742" s="38" t="s">
        <v>6042</v>
      </c>
      <c r="BA742" s="39" t="s">
        <v>6042</v>
      </c>
      <c r="BB742" s="38" t="s">
        <v>2434</v>
      </c>
      <c r="BC742" s="38" t="s">
        <v>197</v>
      </c>
      <c r="BD742" s="38" t="s">
        <v>94</v>
      </c>
      <c r="BE742" s="38" t="s">
        <v>1978</v>
      </c>
      <c r="BF742" s="38" t="s">
        <v>64</v>
      </c>
      <c r="BG742" s="38" t="s">
        <v>61</v>
      </c>
      <c r="BH742" s="38" t="s">
        <v>648</v>
      </c>
    </row>
    <row r="743" spans="2:60" x14ac:dyDescent="0.3">
      <c r="B743" s="55">
        <f t="shared" si="215"/>
        <v>739</v>
      </c>
      <c r="C743" s="55" t="str">
        <f t="shared" si="216"/>
        <v>NRT</v>
      </c>
      <c r="D743" s="55" t="str">
        <f t="shared" si="213"/>
        <v>2025-09-23</v>
      </c>
      <c r="E743" s="55" t="str">
        <f t="shared" si="223"/>
        <v>82020038174</v>
      </c>
      <c r="F743" s="55" t="str">
        <f t="shared" si="224"/>
        <v>PJP029496285</v>
      </c>
      <c r="G743" s="53" t="str">
        <f t="shared" si="225"/>
        <v>최단</v>
      </c>
      <c r="H743" s="53" t="str">
        <f t="shared" si="226"/>
        <v>식물검역(Plants Inspection)</v>
      </c>
      <c r="I743" s="62">
        <f t="shared" si="227"/>
        <v>47.59</v>
      </c>
      <c r="J743" s="53" t="str">
        <f t="shared" si="217"/>
        <v>BRCH USA_JAVIS</v>
      </c>
      <c r="K743" s="55">
        <f t="shared" si="228"/>
        <v>1</v>
      </c>
      <c r="L743" s="54">
        <f t="shared" si="229"/>
        <v>1.25</v>
      </c>
      <c r="M743" s="54">
        <f t="shared" si="230"/>
        <v>2.9</v>
      </c>
      <c r="N743" s="54">
        <f t="shared" si="231"/>
        <v>2.9</v>
      </c>
      <c r="O743" s="54">
        <f t="shared" si="218"/>
        <v>1.5</v>
      </c>
      <c r="P743" s="55" t="str">
        <f t="shared" si="219"/>
        <v>516284381314</v>
      </c>
      <c r="Q743" s="70">
        <f t="shared" si="220"/>
        <v>8530</v>
      </c>
      <c r="R743" s="58">
        <v>0</v>
      </c>
      <c r="S743" s="57">
        <f t="shared" si="214"/>
        <v>0</v>
      </c>
      <c r="T743" s="58">
        <v>0</v>
      </c>
      <c r="U743" s="58">
        <f>(IF(VLOOKUP(VLOOKUP(AN743,MAPPING!$B$16:$D$21,2,1),MAPPING!$C$16:$E$21,2,0)=7000,0,VLOOKUP(VLOOKUP(AN743,MAPPING!$B$16:$D$21,2,1),MAPPING!$C$16:$E$21,2,0)))</f>
        <v>0</v>
      </c>
      <c r="V743" s="58">
        <f>(K743*VLOOKUP(N743/K743,MAPPING!$B$23:$D$30,3,10))</f>
        <v>500</v>
      </c>
      <c r="W743" s="58">
        <f t="shared" si="221"/>
        <v>0</v>
      </c>
      <c r="X743" s="58">
        <f t="shared" si="222"/>
        <v>9030</v>
      </c>
      <c r="Y743" s="116">
        <f>ROUND(SUM(Q743:W743)/INVOICE!$I$5,2)</f>
        <v>6.48</v>
      </c>
      <c r="AA743" s="38" t="s">
        <v>5963</v>
      </c>
      <c r="AB743" s="38" t="s">
        <v>93</v>
      </c>
      <c r="AC743" s="38" t="s">
        <v>5964</v>
      </c>
      <c r="AD743" s="38" t="s">
        <v>6043</v>
      </c>
      <c r="AE743" s="38" t="s">
        <v>6044</v>
      </c>
      <c r="AF743" s="38" t="s">
        <v>6045</v>
      </c>
      <c r="AG743" s="38" t="s">
        <v>6046</v>
      </c>
      <c r="AH743" s="38" t="s">
        <v>3133</v>
      </c>
      <c r="AI743" s="38">
        <v>1</v>
      </c>
      <c r="AJ743" s="38">
        <v>1.25</v>
      </c>
      <c r="AK743" s="38">
        <v>2.9</v>
      </c>
      <c r="AL743" s="38">
        <v>2.9</v>
      </c>
      <c r="AM743" s="38" t="s">
        <v>2394</v>
      </c>
      <c r="AN743" s="38">
        <v>47.59</v>
      </c>
      <c r="AO743" s="38" t="s">
        <v>62</v>
      </c>
      <c r="AP743" s="38" t="s">
        <v>62</v>
      </c>
      <c r="AQ743" s="38" t="s">
        <v>61</v>
      </c>
      <c r="AR743" s="38" t="s">
        <v>61</v>
      </c>
      <c r="AS743" s="38" t="s">
        <v>61</v>
      </c>
      <c r="AT743" s="38" t="s">
        <v>1973</v>
      </c>
      <c r="AU743" s="38" t="s">
        <v>2604</v>
      </c>
      <c r="AV743" s="38" t="s">
        <v>2002</v>
      </c>
      <c r="AW743" s="38" t="s">
        <v>61</v>
      </c>
      <c r="AX743" s="38" t="s">
        <v>63</v>
      </c>
      <c r="AY743" s="39" t="s">
        <v>6047</v>
      </c>
      <c r="AZ743" s="38" t="s">
        <v>6048</v>
      </c>
      <c r="BA743" s="39" t="s">
        <v>6048</v>
      </c>
      <c r="BB743" s="38" t="s">
        <v>2434</v>
      </c>
      <c r="BC743" s="38" t="s">
        <v>197</v>
      </c>
      <c r="BD743" s="38" t="s">
        <v>94</v>
      </c>
      <c r="BE743" s="38" t="s">
        <v>1978</v>
      </c>
      <c r="BF743" s="38" t="s">
        <v>64</v>
      </c>
      <c r="BG743" s="38" t="s">
        <v>61</v>
      </c>
      <c r="BH743" s="38" t="s">
        <v>648</v>
      </c>
    </row>
    <row r="744" spans="2:60" x14ac:dyDescent="0.3">
      <c r="B744" s="55">
        <f t="shared" si="215"/>
        <v>740</v>
      </c>
      <c r="C744" s="55" t="str">
        <f t="shared" si="216"/>
        <v>NRT</v>
      </c>
      <c r="D744" s="55" t="str">
        <f t="shared" si="213"/>
        <v>2025-09-23</v>
      </c>
      <c r="E744" s="55" t="str">
        <f t="shared" si="223"/>
        <v>82020038174</v>
      </c>
      <c r="F744" s="55" t="str">
        <f t="shared" si="224"/>
        <v>PJP029496566</v>
      </c>
      <c r="G744" s="53" t="str">
        <f t="shared" si="225"/>
        <v>모경미</v>
      </c>
      <c r="H744" s="53" t="str">
        <f t="shared" si="226"/>
        <v>목록(Manifest)</v>
      </c>
      <c r="I744" s="62">
        <f t="shared" si="227"/>
        <v>72.23</v>
      </c>
      <c r="J744" s="53" t="str">
        <f t="shared" si="217"/>
        <v>BRCH USA_JAVIS</v>
      </c>
      <c r="K744" s="55">
        <f t="shared" si="228"/>
        <v>1</v>
      </c>
      <c r="L744" s="54">
        <f t="shared" si="229"/>
        <v>0.35</v>
      </c>
      <c r="M744" s="54">
        <f t="shared" si="230"/>
        <v>1</v>
      </c>
      <c r="N744" s="54">
        <f t="shared" si="231"/>
        <v>1</v>
      </c>
      <c r="O744" s="54">
        <f t="shared" si="218"/>
        <v>0.5</v>
      </c>
      <c r="P744" s="55" t="str">
        <f t="shared" si="219"/>
        <v>516284384125</v>
      </c>
      <c r="Q744" s="70">
        <f t="shared" si="220"/>
        <v>6510</v>
      </c>
      <c r="R744" s="58">
        <v>0</v>
      </c>
      <c r="S744" s="57">
        <f t="shared" si="214"/>
        <v>0</v>
      </c>
      <c r="T744" s="58">
        <v>0</v>
      </c>
      <c r="U744" s="58">
        <f>(IF(VLOOKUP(VLOOKUP(AN744,MAPPING!$B$16:$D$21,2,1),MAPPING!$C$16:$E$21,2,0)=7000,0,VLOOKUP(VLOOKUP(AN744,MAPPING!$B$16:$D$21,2,1),MAPPING!$C$16:$E$21,2,0)))</f>
        <v>0</v>
      </c>
      <c r="V744" s="58">
        <f>(K744*VLOOKUP(N744/K744,MAPPING!$B$23:$D$30,3,10))</f>
        <v>0</v>
      </c>
      <c r="W744" s="58">
        <f t="shared" si="221"/>
        <v>0</v>
      </c>
      <c r="X744" s="58">
        <f t="shared" si="222"/>
        <v>6510</v>
      </c>
      <c r="Y744" s="116">
        <f>ROUND(SUM(Q744:W744)/INVOICE!$I$5,2)</f>
        <v>4.67</v>
      </c>
      <c r="AA744" s="38" t="s">
        <v>5963</v>
      </c>
      <c r="AB744" s="38" t="s">
        <v>93</v>
      </c>
      <c r="AC744" s="38" t="s">
        <v>5964</v>
      </c>
      <c r="AD744" s="38" t="s">
        <v>6049</v>
      </c>
      <c r="AE744" s="38" t="s">
        <v>6050</v>
      </c>
      <c r="AF744" s="38" t="s">
        <v>6051</v>
      </c>
      <c r="AG744" s="38" t="s">
        <v>6052</v>
      </c>
      <c r="AH744" s="38" t="s">
        <v>61</v>
      </c>
      <c r="AI744" s="38">
        <v>1</v>
      </c>
      <c r="AJ744" s="38">
        <v>0.35</v>
      </c>
      <c r="AK744" s="38">
        <v>1</v>
      </c>
      <c r="AL744" s="38">
        <v>1</v>
      </c>
      <c r="AM744" s="38" t="s">
        <v>204</v>
      </c>
      <c r="AN744" s="38">
        <v>72.23</v>
      </c>
      <c r="AO744" s="38" t="s">
        <v>62</v>
      </c>
      <c r="AP744" s="38" t="s">
        <v>62</v>
      </c>
      <c r="AQ744" s="38" t="s">
        <v>62</v>
      </c>
      <c r="AR744" s="38" t="s">
        <v>62</v>
      </c>
      <c r="AS744" s="38" t="s">
        <v>62</v>
      </c>
      <c r="AT744" s="38" t="s">
        <v>1973</v>
      </c>
      <c r="AU744" s="38" t="s">
        <v>2604</v>
      </c>
      <c r="AV744" s="38" t="s">
        <v>2092</v>
      </c>
      <c r="AW744" s="38" t="s">
        <v>61</v>
      </c>
      <c r="AX744" s="38" t="s">
        <v>63</v>
      </c>
      <c r="AY744" s="39" t="s">
        <v>6053</v>
      </c>
      <c r="AZ744" s="38" t="s">
        <v>6054</v>
      </c>
      <c r="BA744" s="39" t="s">
        <v>6054</v>
      </c>
      <c r="BB744" s="38" t="s">
        <v>2434</v>
      </c>
      <c r="BC744" s="38" t="s">
        <v>197</v>
      </c>
      <c r="BD744" s="38" t="s">
        <v>94</v>
      </c>
      <c r="BE744" s="38" t="s">
        <v>1978</v>
      </c>
      <c r="BF744" s="38" t="s">
        <v>64</v>
      </c>
      <c r="BG744" s="38" t="s">
        <v>61</v>
      </c>
      <c r="BH744" s="38" t="s">
        <v>648</v>
      </c>
    </row>
    <row r="745" spans="2:60" x14ac:dyDescent="0.3">
      <c r="B745" s="55">
        <f t="shared" si="215"/>
        <v>741</v>
      </c>
      <c r="C745" s="55" t="str">
        <f t="shared" si="216"/>
        <v>NRT</v>
      </c>
      <c r="D745" s="55" t="str">
        <f t="shared" si="213"/>
        <v>2025-09-23</v>
      </c>
      <c r="E745" s="55" t="str">
        <f t="shared" si="223"/>
        <v>82020038174</v>
      </c>
      <c r="F745" s="55" t="str">
        <f t="shared" si="224"/>
        <v>PJP029496500</v>
      </c>
      <c r="G745" s="53" t="str">
        <f t="shared" si="225"/>
        <v>장지훈</v>
      </c>
      <c r="H745" s="53" t="str">
        <f t="shared" si="226"/>
        <v>목록(Manifest)</v>
      </c>
      <c r="I745" s="62">
        <f t="shared" si="227"/>
        <v>26</v>
      </c>
      <c r="J745" s="53" t="str">
        <f t="shared" si="217"/>
        <v>BRCH USA_JAVIS</v>
      </c>
      <c r="K745" s="55">
        <f t="shared" si="228"/>
        <v>1</v>
      </c>
      <c r="L745" s="54">
        <f t="shared" si="229"/>
        <v>0.4</v>
      </c>
      <c r="M745" s="54">
        <f t="shared" si="230"/>
        <v>0.7</v>
      </c>
      <c r="N745" s="54">
        <f t="shared" si="231"/>
        <v>0.7</v>
      </c>
      <c r="O745" s="54">
        <f t="shared" si="218"/>
        <v>0.5</v>
      </c>
      <c r="P745" s="55" t="str">
        <f t="shared" si="219"/>
        <v>516284383462</v>
      </c>
      <c r="Q745" s="70">
        <f t="shared" si="220"/>
        <v>6510</v>
      </c>
      <c r="R745" s="58">
        <v>0</v>
      </c>
      <c r="S745" s="57">
        <f t="shared" si="214"/>
        <v>0</v>
      </c>
      <c r="T745" s="58">
        <v>0</v>
      </c>
      <c r="U745" s="58">
        <f>(IF(VLOOKUP(VLOOKUP(AN745,MAPPING!$B$16:$D$21,2,1),MAPPING!$C$16:$E$21,2,0)=7000,0,VLOOKUP(VLOOKUP(AN745,MAPPING!$B$16:$D$21,2,1),MAPPING!$C$16:$E$21,2,0)))</f>
        <v>0</v>
      </c>
      <c r="V745" s="58">
        <f>(K745*VLOOKUP(N745/K745,MAPPING!$B$23:$D$30,3,10))</f>
        <v>0</v>
      </c>
      <c r="W745" s="58">
        <f t="shared" si="221"/>
        <v>0</v>
      </c>
      <c r="X745" s="58">
        <f t="shared" si="222"/>
        <v>6510</v>
      </c>
      <c r="Y745" s="116">
        <f>ROUND(SUM(Q745:W745)/INVOICE!$I$5,2)</f>
        <v>4.67</v>
      </c>
      <c r="AA745" s="38" t="s">
        <v>5963</v>
      </c>
      <c r="AB745" s="38" t="s">
        <v>93</v>
      </c>
      <c r="AC745" s="38" t="s">
        <v>5964</v>
      </c>
      <c r="AD745" s="38" t="s">
        <v>6055</v>
      </c>
      <c r="AE745" s="38" t="s">
        <v>6056</v>
      </c>
      <c r="AF745" s="38" t="s">
        <v>6057</v>
      </c>
      <c r="AG745" s="38" t="s">
        <v>6058</v>
      </c>
      <c r="AH745" s="38" t="s">
        <v>61</v>
      </c>
      <c r="AI745" s="38">
        <v>1</v>
      </c>
      <c r="AJ745" s="38">
        <v>0.4</v>
      </c>
      <c r="AK745" s="38">
        <v>0.7</v>
      </c>
      <c r="AL745" s="38">
        <v>0.7</v>
      </c>
      <c r="AM745" s="38" t="s">
        <v>204</v>
      </c>
      <c r="AN745" s="38">
        <v>26</v>
      </c>
      <c r="AO745" s="38" t="s">
        <v>62</v>
      </c>
      <c r="AP745" s="38" t="s">
        <v>62</v>
      </c>
      <c r="AQ745" s="38" t="s">
        <v>62</v>
      </c>
      <c r="AR745" s="38" t="s">
        <v>62</v>
      </c>
      <c r="AS745" s="38" t="s">
        <v>62</v>
      </c>
      <c r="AT745" s="38" t="s">
        <v>1973</v>
      </c>
      <c r="AU745" s="38" t="s">
        <v>2604</v>
      </c>
      <c r="AV745" s="38" t="s">
        <v>6059</v>
      </c>
      <c r="AW745" s="38" t="s">
        <v>61</v>
      </c>
      <c r="AX745" s="38" t="s">
        <v>63</v>
      </c>
      <c r="AY745" s="39" t="s">
        <v>6060</v>
      </c>
      <c r="AZ745" s="38" t="s">
        <v>6061</v>
      </c>
      <c r="BA745" s="39" t="s">
        <v>6061</v>
      </c>
      <c r="BB745" s="38" t="s">
        <v>2434</v>
      </c>
      <c r="BC745" s="38" t="s">
        <v>197</v>
      </c>
      <c r="BD745" s="38" t="s">
        <v>94</v>
      </c>
      <c r="BE745" s="38" t="s">
        <v>1978</v>
      </c>
      <c r="BF745" s="38" t="s">
        <v>64</v>
      </c>
      <c r="BG745" s="38" t="s">
        <v>61</v>
      </c>
      <c r="BH745" s="38" t="s">
        <v>648</v>
      </c>
    </row>
    <row r="746" spans="2:60" x14ac:dyDescent="0.3">
      <c r="B746" s="55">
        <f t="shared" si="215"/>
        <v>742</v>
      </c>
      <c r="C746" s="55" t="str">
        <f t="shared" si="216"/>
        <v>NRT</v>
      </c>
      <c r="D746" s="55" t="str">
        <f t="shared" si="213"/>
        <v>2025-09-23</v>
      </c>
      <c r="E746" s="55" t="str">
        <f t="shared" si="223"/>
        <v>82020038174</v>
      </c>
      <c r="F746" s="55" t="str">
        <f t="shared" si="224"/>
        <v>PJP029496610</v>
      </c>
      <c r="G746" s="53" t="str">
        <f t="shared" si="225"/>
        <v>김정민</v>
      </c>
      <c r="H746" s="53" t="str">
        <f t="shared" si="226"/>
        <v>목록(Manifest)</v>
      </c>
      <c r="I746" s="62">
        <f t="shared" si="227"/>
        <v>137.85</v>
      </c>
      <c r="J746" s="53" t="str">
        <f t="shared" si="217"/>
        <v>BRCH USA_JAVIS</v>
      </c>
      <c r="K746" s="55">
        <f t="shared" si="228"/>
        <v>1</v>
      </c>
      <c r="L746" s="54">
        <f t="shared" si="229"/>
        <v>2.2999999999999998</v>
      </c>
      <c r="M746" s="54">
        <f t="shared" si="230"/>
        <v>1.5</v>
      </c>
      <c r="N746" s="54">
        <f t="shared" si="231"/>
        <v>2.2999999999999998</v>
      </c>
      <c r="O746" s="54">
        <f t="shared" si="218"/>
        <v>2.5</v>
      </c>
      <c r="P746" s="55" t="str">
        <f t="shared" si="219"/>
        <v>516284384560</v>
      </c>
      <c r="Q746" s="70">
        <f t="shared" si="220"/>
        <v>10550</v>
      </c>
      <c r="R746" s="58">
        <v>0</v>
      </c>
      <c r="S746" s="57">
        <f t="shared" si="214"/>
        <v>0</v>
      </c>
      <c r="T746" s="58">
        <v>0</v>
      </c>
      <c r="U746" s="58">
        <f>(IF(VLOOKUP(VLOOKUP(AN746,MAPPING!$B$16:$D$21,2,1),MAPPING!$C$16:$E$21,2,0)=7000,0,VLOOKUP(VLOOKUP(AN746,MAPPING!$B$16:$D$21,2,1),MAPPING!$C$16:$E$21,2,0)))</f>
        <v>0</v>
      </c>
      <c r="V746" s="58">
        <f>(K746*VLOOKUP(N746/K746,MAPPING!$B$23:$D$30,3,10))</f>
        <v>500</v>
      </c>
      <c r="W746" s="58">
        <f t="shared" si="221"/>
        <v>0</v>
      </c>
      <c r="X746" s="58">
        <f t="shared" si="222"/>
        <v>11050</v>
      </c>
      <c r="Y746" s="116">
        <f>ROUND(SUM(Q746:W746)/INVOICE!$I$5,2)</f>
        <v>7.93</v>
      </c>
      <c r="AA746" s="38" t="s">
        <v>5963</v>
      </c>
      <c r="AB746" s="38" t="s">
        <v>93</v>
      </c>
      <c r="AC746" s="38" t="s">
        <v>5964</v>
      </c>
      <c r="AD746" s="38" t="s">
        <v>6062</v>
      </c>
      <c r="AE746" s="38" t="s">
        <v>1802</v>
      </c>
      <c r="AF746" s="38" t="s">
        <v>5203</v>
      </c>
      <c r="AG746" s="38" t="s">
        <v>5204</v>
      </c>
      <c r="AH746" s="38" t="s">
        <v>61</v>
      </c>
      <c r="AI746" s="38">
        <v>1</v>
      </c>
      <c r="AJ746" s="38">
        <v>2.2999999999999998</v>
      </c>
      <c r="AK746" s="38">
        <v>1.5</v>
      </c>
      <c r="AL746" s="38">
        <v>2.2999999999999998</v>
      </c>
      <c r="AM746" s="38" t="s">
        <v>204</v>
      </c>
      <c r="AN746" s="38">
        <v>137.85</v>
      </c>
      <c r="AO746" s="38" t="s">
        <v>62</v>
      </c>
      <c r="AP746" s="38" t="s">
        <v>62</v>
      </c>
      <c r="AQ746" s="38" t="s">
        <v>62</v>
      </c>
      <c r="AR746" s="38" t="s">
        <v>62</v>
      </c>
      <c r="AS746" s="38" t="s">
        <v>62</v>
      </c>
      <c r="AT746" s="38" t="s">
        <v>1973</v>
      </c>
      <c r="AU746" s="38" t="s">
        <v>2604</v>
      </c>
      <c r="AV746" s="38" t="s">
        <v>3059</v>
      </c>
      <c r="AW746" s="38" t="s">
        <v>61</v>
      </c>
      <c r="AX746" s="38" t="s">
        <v>63</v>
      </c>
      <c r="AY746" s="39" t="s">
        <v>6063</v>
      </c>
      <c r="AZ746" s="38" t="s">
        <v>6064</v>
      </c>
      <c r="BA746" s="39" t="s">
        <v>6064</v>
      </c>
      <c r="BB746" s="38" t="s">
        <v>2434</v>
      </c>
      <c r="BC746" s="38" t="s">
        <v>197</v>
      </c>
      <c r="BD746" s="38" t="s">
        <v>94</v>
      </c>
      <c r="BE746" s="38" t="s">
        <v>1978</v>
      </c>
      <c r="BF746" s="38" t="s">
        <v>64</v>
      </c>
      <c r="BG746" s="38" t="s">
        <v>61</v>
      </c>
      <c r="BH746" s="38" t="s">
        <v>648</v>
      </c>
    </row>
    <row r="747" spans="2:60" x14ac:dyDescent="0.3">
      <c r="B747" s="55">
        <f t="shared" si="215"/>
        <v>743</v>
      </c>
      <c r="C747" s="55" t="str">
        <f t="shared" si="216"/>
        <v>NRT</v>
      </c>
      <c r="D747" s="55" t="str">
        <f t="shared" si="213"/>
        <v>2025-09-23</v>
      </c>
      <c r="E747" s="55" t="str">
        <f t="shared" si="223"/>
        <v>82020038174</v>
      </c>
      <c r="F747" s="55" t="str">
        <f t="shared" si="224"/>
        <v>PJP029496640</v>
      </c>
      <c r="G747" s="53" t="str">
        <f t="shared" si="225"/>
        <v>김하영</v>
      </c>
      <c r="H747" s="53" t="str">
        <f t="shared" si="226"/>
        <v>목록(Manifest)</v>
      </c>
      <c r="I747" s="62">
        <f t="shared" si="227"/>
        <v>94.06</v>
      </c>
      <c r="J747" s="53" t="str">
        <f t="shared" si="217"/>
        <v>BRCH USA_JAVIS</v>
      </c>
      <c r="K747" s="55">
        <f t="shared" si="228"/>
        <v>1</v>
      </c>
      <c r="L747" s="54">
        <f t="shared" si="229"/>
        <v>1.3</v>
      </c>
      <c r="M747" s="54">
        <f t="shared" si="230"/>
        <v>1.9</v>
      </c>
      <c r="N747" s="54">
        <f t="shared" si="231"/>
        <v>1.9</v>
      </c>
      <c r="O747" s="54">
        <f t="shared" si="218"/>
        <v>1.5</v>
      </c>
      <c r="P747" s="55" t="str">
        <f t="shared" si="219"/>
        <v>516284384862</v>
      </c>
      <c r="Q747" s="70">
        <f t="shared" si="220"/>
        <v>8530</v>
      </c>
      <c r="R747" s="58">
        <v>0</v>
      </c>
      <c r="S747" s="57">
        <f t="shared" si="214"/>
        <v>0</v>
      </c>
      <c r="T747" s="58">
        <v>0</v>
      </c>
      <c r="U747" s="58">
        <f>(IF(VLOOKUP(VLOOKUP(AN747,MAPPING!$B$16:$D$21,2,1),MAPPING!$C$16:$E$21,2,0)=7000,0,VLOOKUP(VLOOKUP(AN747,MAPPING!$B$16:$D$21,2,1),MAPPING!$C$16:$E$21,2,0)))</f>
        <v>0</v>
      </c>
      <c r="V747" s="58">
        <f>(K747*VLOOKUP(N747/K747,MAPPING!$B$23:$D$30,3,10))</f>
        <v>0</v>
      </c>
      <c r="W747" s="58">
        <f t="shared" si="221"/>
        <v>0</v>
      </c>
      <c r="X747" s="58">
        <f t="shared" si="222"/>
        <v>8530</v>
      </c>
      <c r="Y747" s="116">
        <f>ROUND(SUM(Q747:W747)/INVOICE!$I$5,2)</f>
        <v>6.12</v>
      </c>
      <c r="AA747" s="38" t="s">
        <v>5963</v>
      </c>
      <c r="AB747" s="38" t="s">
        <v>93</v>
      </c>
      <c r="AC747" s="38" t="s">
        <v>5964</v>
      </c>
      <c r="AD747" s="38" t="s">
        <v>6065</v>
      </c>
      <c r="AE747" s="38" t="s">
        <v>2069</v>
      </c>
      <c r="AF747" s="38" t="s">
        <v>5051</v>
      </c>
      <c r="AG747" s="38" t="s">
        <v>5052</v>
      </c>
      <c r="AH747" s="38" t="s">
        <v>61</v>
      </c>
      <c r="AI747" s="38">
        <v>1</v>
      </c>
      <c r="AJ747" s="38">
        <v>1.3</v>
      </c>
      <c r="AK747" s="38">
        <v>1.9</v>
      </c>
      <c r="AL747" s="38">
        <v>1.9</v>
      </c>
      <c r="AM747" s="38" t="s">
        <v>204</v>
      </c>
      <c r="AN747" s="38">
        <v>94.06</v>
      </c>
      <c r="AO747" s="38" t="s">
        <v>62</v>
      </c>
      <c r="AP747" s="38" t="s">
        <v>62</v>
      </c>
      <c r="AQ747" s="38" t="s">
        <v>62</v>
      </c>
      <c r="AR747" s="38" t="s">
        <v>62</v>
      </c>
      <c r="AS747" s="38" t="s">
        <v>62</v>
      </c>
      <c r="AT747" s="38" t="s">
        <v>1973</v>
      </c>
      <c r="AU747" s="38" t="s">
        <v>2604</v>
      </c>
      <c r="AV747" s="38" t="s">
        <v>2557</v>
      </c>
      <c r="AW747" s="38" t="s">
        <v>61</v>
      </c>
      <c r="AX747" s="38" t="s">
        <v>63</v>
      </c>
      <c r="AY747" s="39" t="s">
        <v>6066</v>
      </c>
      <c r="AZ747" s="38" t="s">
        <v>6067</v>
      </c>
      <c r="BA747" s="39" t="s">
        <v>6067</v>
      </c>
      <c r="BB747" s="38" t="s">
        <v>2434</v>
      </c>
      <c r="BC747" s="38" t="s">
        <v>197</v>
      </c>
      <c r="BD747" s="38" t="s">
        <v>94</v>
      </c>
      <c r="BE747" s="38" t="s">
        <v>1978</v>
      </c>
      <c r="BF747" s="38" t="s">
        <v>64</v>
      </c>
      <c r="BG747" s="38" t="s">
        <v>61</v>
      </c>
      <c r="BH747" s="38" t="s">
        <v>648</v>
      </c>
    </row>
    <row r="748" spans="2:60" x14ac:dyDescent="0.3">
      <c r="B748" s="55">
        <f t="shared" si="215"/>
        <v>744</v>
      </c>
      <c r="C748" s="55" t="str">
        <f t="shared" si="216"/>
        <v>NRT</v>
      </c>
      <c r="D748" s="55" t="str">
        <f t="shared" si="213"/>
        <v>2025-09-23</v>
      </c>
      <c r="E748" s="55" t="str">
        <f t="shared" si="223"/>
        <v>82020038174</v>
      </c>
      <c r="F748" s="55" t="str">
        <f t="shared" si="224"/>
        <v>PJP029496794</v>
      </c>
      <c r="G748" s="53" t="str">
        <f t="shared" si="225"/>
        <v>고기훈</v>
      </c>
      <c r="H748" s="53" t="str">
        <f t="shared" si="226"/>
        <v>목록(Manifest)</v>
      </c>
      <c r="I748" s="62">
        <f t="shared" si="227"/>
        <v>39.799999999999997</v>
      </c>
      <c r="J748" s="53" t="str">
        <f t="shared" si="217"/>
        <v>BRCH USA_JAVIS</v>
      </c>
      <c r="K748" s="55">
        <f t="shared" si="228"/>
        <v>1</v>
      </c>
      <c r="L748" s="54">
        <f t="shared" si="229"/>
        <v>1</v>
      </c>
      <c r="M748" s="54">
        <f t="shared" si="230"/>
        <v>1.7</v>
      </c>
      <c r="N748" s="54">
        <f t="shared" si="231"/>
        <v>1.7</v>
      </c>
      <c r="O748" s="54">
        <f t="shared" si="218"/>
        <v>1</v>
      </c>
      <c r="P748" s="55" t="str">
        <f t="shared" si="219"/>
        <v>516284386402</v>
      </c>
      <c r="Q748" s="70">
        <f t="shared" si="220"/>
        <v>7520</v>
      </c>
      <c r="R748" s="58">
        <v>0</v>
      </c>
      <c r="S748" s="57">
        <f t="shared" si="214"/>
        <v>0</v>
      </c>
      <c r="T748" s="58">
        <v>0</v>
      </c>
      <c r="U748" s="58">
        <f>(IF(VLOOKUP(VLOOKUP(AN748,MAPPING!$B$16:$D$21,2,1),MAPPING!$C$16:$E$21,2,0)=7000,0,VLOOKUP(VLOOKUP(AN748,MAPPING!$B$16:$D$21,2,1),MAPPING!$C$16:$E$21,2,0)))</f>
        <v>0</v>
      </c>
      <c r="V748" s="58">
        <f>(K748*VLOOKUP(N748/K748,MAPPING!$B$23:$D$30,3,10))</f>
        <v>0</v>
      </c>
      <c r="W748" s="58">
        <f t="shared" si="221"/>
        <v>0</v>
      </c>
      <c r="X748" s="58">
        <f t="shared" si="222"/>
        <v>7520</v>
      </c>
      <c r="Y748" s="116">
        <f>ROUND(SUM(Q748:W748)/INVOICE!$I$5,2)</f>
        <v>5.39</v>
      </c>
      <c r="AA748" s="38" t="s">
        <v>5963</v>
      </c>
      <c r="AB748" s="38" t="s">
        <v>93</v>
      </c>
      <c r="AC748" s="38" t="s">
        <v>5964</v>
      </c>
      <c r="AD748" s="38" t="s">
        <v>6068</v>
      </c>
      <c r="AE748" s="38" t="s">
        <v>6069</v>
      </c>
      <c r="AF748" s="38" t="s">
        <v>6070</v>
      </c>
      <c r="AG748" s="38" t="s">
        <v>6071</v>
      </c>
      <c r="AH748" s="38" t="s">
        <v>61</v>
      </c>
      <c r="AI748" s="38">
        <v>1</v>
      </c>
      <c r="AJ748" s="38">
        <v>1</v>
      </c>
      <c r="AK748" s="38">
        <v>1.7</v>
      </c>
      <c r="AL748" s="38">
        <v>1.7</v>
      </c>
      <c r="AM748" s="38" t="s">
        <v>204</v>
      </c>
      <c r="AN748" s="38">
        <v>39.799999999999997</v>
      </c>
      <c r="AO748" s="38" t="s">
        <v>62</v>
      </c>
      <c r="AP748" s="38" t="s">
        <v>62</v>
      </c>
      <c r="AQ748" s="38" t="s">
        <v>62</v>
      </c>
      <c r="AR748" s="38" t="s">
        <v>62</v>
      </c>
      <c r="AS748" s="38" t="s">
        <v>62</v>
      </c>
      <c r="AT748" s="38" t="s">
        <v>1973</v>
      </c>
      <c r="AU748" s="38" t="s">
        <v>2604</v>
      </c>
      <c r="AV748" s="38" t="s">
        <v>6072</v>
      </c>
      <c r="AW748" s="38" t="s">
        <v>61</v>
      </c>
      <c r="AX748" s="38" t="s">
        <v>63</v>
      </c>
      <c r="AY748" s="39" t="s">
        <v>6073</v>
      </c>
      <c r="AZ748" s="38" t="s">
        <v>6074</v>
      </c>
      <c r="BA748" s="39" t="s">
        <v>6074</v>
      </c>
      <c r="BB748" s="38" t="s">
        <v>2434</v>
      </c>
      <c r="BC748" s="38" t="s">
        <v>197</v>
      </c>
      <c r="BD748" s="38" t="s">
        <v>94</v>
      </c>
      <c r="BE748" s="38" t="s">
        <v>1978</v>
      </c>
      <c r="BF748" s="38" t="s">
        <v>64</v>
      </c>
      <c r="BG748" s="38" t="s">
        <v>61</v>
      </c>
      <c r="BH748" s="38" t="s">
        <v>648</v>
      </c>
    </row>
    <row r="749" spans="2:60" x14ac:dyDescent="0.3">
      <c r="B749" s="55">
        <f t="shared" si="215"/>
        <v>745</v>
      </c>
      <c r="C749" s="55" t="str">
        <f t="shared" si="216"/>
        <v>NRT</v>
      </c>
      <c r="D749" s="55" t="str">
        <f t="shared" si="213"/>
        <v>2025-09-23</v>
      </c>
      <c r="E749" s="55" t="str">
        <f t="shared" si="223"/>
        <v>82020038174</v>
      </c>
      <c r="F749" s="55" t="str">
        <f t="shared" si="224"/>
        <v>PJP029496641</v>
      </c>
      <c r="G749" s="53" t="str">
        <f t="shared" si="225"/>
        <v>조주연</v>
      </c>
      <c r="H749" s="53" t="str">
        <f t="shared" si="226"/>
        <v>목록(Manifest)</v>
      </c>
      <c r="I749" s="62">
        <f t="shared" si="227"/>
        <v>39.4</v>
      </c>
      <c r="J749" s="53" t="str">
        <f t="shared" si="217"/>
        <v>BRCH USA_JAVIS</v>
      </c>
      <c r="K749" s="55">
        <f t="shared" si="228"/>
        <v>1</v>
      </c>
      <c r="L749" s="54">
        <f t="shared" si="229"/>
        <v>0.35</v>
      </c>
      <c r="M749" s="54">
        <f t="shared" si="230"/>
        <v>0.5</v>
      </c>
      <c r="N749" s="54">
        <f t="shared" si="231"/>
        <v>0.5</v>
      </c>
      <c r="O749" s="54">
        <f t="shared" si="218"/>
        <v>0.5</v>
      </c>
      <c r="P749" s="55" t="str">
        <f t="shared" si="219"/>
        <v>516284384873</v>
      </c>
      <c r="Q749" s="70">
        <f t="shared" si="220"/>
        <v>6510</v>
      </c>
      <c r="R749" s="58">
        <v>0</v>
      </c>
      <c r="S749" s="57">
        <f t="shared" si="214"/>
        <v>0</v>
      </c>
      <c r="T749" s="58">
        <v>0</v>
      </c>
      <c r="U749" s="58">
        <f>(IF(VLOOKUP(VLOOKUP(AN749,MAPPING!$B$16:$D$21,2,1),MAPPING!$C$16:$E$21,2,0)=7000,0,VLOOKUP(VLOOKUP(AN749,MAPPING!$B$16:$D$21,2,1),MAPPING!$C$16:$E$21,2,0)))</f>
        <v>0</v>
      </c>
      <c r="V749" s="58">
        <f>(K749*VLOOKUP(N749/K749,MAPPING!$B$23:$D$30,3,10))</f>
        <v>0</v>
      </c>
      <c r="W749" s="58">
        <f t="shared" si="221"/>
        <v>0</v>
      </c>
      <c r="X749" s="58">
        <f t="shared" si="222"/>
        <v>6510</v>
      </c>
      <c r="Y749" s="116">
        <f>ROUND(SUM(Q749:W749)/INVOICE!$I$5,2)</f>
        <v>4.67</v>
      </c>
      <c r="AA749" s="38" t="s">
        <v>5963</v>
      </c>
      <c r="AB749" s="38" t="s">
        <v>93</v>
      </c>
      <c r="AC749" s="38" t="s">
        <v>5964</v>
      </c>
      <c r="AD749" s="38" t="s">
        <v>6075</v>
      </c>
      <c r="AE749" s="38" t="s">
        <v>3311</v>
      </c>
      <c r="AF749" s="38" t="s">
        <v>3312</v>
      </c>
      <c r="AG749" s="38" t="s">
        <v>3313</v>
      </c>
      <c r="AH749" s="38" t="s">
        <v>61</v>
      </c>
      <c r="AI749" s="38">
        <v>1</v>
      </c>
      <c r="AJ749" s="38">
        <v>0.35</v>
      </c>
      <c r="AK749" s="38">
        <v>0.5</v>
      </c>
      <c r="AL749" s="38">
        <v>0.5</v>
      </c>
      <c r="AM749" s="38" t="s">
        <v>204</v>
      </c>
      <c r="AN749" s="38">
        <v>39.4</v>
      </c>
      <c r="AO749" s="38" t="s">
        <v>62</v>
      </c>
      <c r="AP749" s="38" t="s">
        <v>62</v>
      </c>
      <c r="AQ749" s="38" t="s">
        <v>62</v>
      </c>
      <c r="AR749" s="38" t="s">
        <v>62</v>
      </c>
      <c r="AS749" s="38" t="s">
        <v>62</v>
      </c>
      <c r="AT749" s="38" t="s">
        <v>1973</v>
      </c>
      <c r="AU749" s="38" t="s">
        <v>2604</v>
      </c>
      <c r="AV749" s="38" t="s">
        <v>410</v>
      </c>
      <c r="AW749" s="38" t="s">
        <v>61</v>
      </c>
      <c r="AX749" s="38" t="s">
        <v>63</v>
      </c>
      <c r="AY749" s="39" t="s">
        <v>6076</v>
      </c>
      <c r="AZ749" s="38" t="s">
        <v>6077</v>
      </c>
      <c r="BA749" s="39" t="s">
        <v>6077</v>
      </c>
      <c r="BB749" s="38" t="s">
        <v>2434</v>
      </c>
      <c r="BC749" s="38" t="s">
        <v>197</v>
      </c>
      <c r="BD749" s="38" t="s">
        <v>94</v>
      </c>
      <c r="BE749" s="38" t="s">
        <v>1978</v>
      </c>
      <c r="BF749" s="38" t="s">
        <v>64</v>
      </c>
      <c r="BG749" s="38" t="s">
        <v>61</v>
      </c>
      <c r="BH749" s="38" t="s">
        <v>648</v>
      </c>
    </row>
    <row r="750" spans="2:60" x14ac:dyDescent="0.3">
      <c r="B750" s="55">
        <f t="shared" si="215"/>
        <v>746</v>
      </c>
      <c r="C750" s="55" t="str">
        <f t="shared" si="216"/>
        <v>NRT</v>
      </c>
      <c r="D750" s="55" t="str">
        <f t="shared" si="213"/>
        <v>2025-09-23</v>
      </c>
      <c r="E750" s="55" t="str">
        <f t="shared" si="223"/>
        <v>82020038174</v>
      </c>
      <c r="F750" s="55" t="str">
        <f t="shared" si="224"/>
        <v>PJP029496499</v>
      </c>
      <c r="G750" s="53" t="str">
        <f t="shared" si="225"/>
        <v>이슬비</v>
      </c>
      <c r="H750" s="53" t="str">
        <f t="shared" si="226"/>
        <v>목록(Manifest)</v>
      </c>
      <c r="I750" s="62">
        <f t="shared" si="227"/>
        <v>96.62</v>
      </c>
      <c r="J750" s="53" t="str">
        <f t="shared" si="217"/>
        <v>BRCH USA_JAVIS</v>
      </c>
      <c r="K750" s="55">
        <f t="shared" si="228"/>
        <v>1</v>
      </c>
      <c r="L750" s="54">
        <f t="shared" si="229"/>
        <v>0.45</v>
      </c>
      <c r="M750" s="54">
        <f t="shared" si="230"/>
        <v>1.1000000000000001</v>
      </c>
      <c r="N750" s="54">
        <f t="shared" si="231"/>
        <v>1.1000000000000001</v>
      </c>
      <c r="O750" s="54">
        <f t="shared" si="218"/>
        <v>0.5</v>
      </c>
      <c r="P750" s="55" t="str">
        <f t="shared" si="219"/>
        <v>516284383451</v>
      </c>
      <c r="Q750" s="70">
        <f t="shared" si="220"/>
        <v>6510</v>
      </c>
      <c r="R750" s="58">
        <v>0</v>
      </c>
      <c r="S750" s="57">
        <f t="shared" si="214"/>
        <v>0</v>
      </c>
      <c r="T750" s="58">
        <v>0</v>
      </c>
      <c r="U750" s="58">
        <f>(IF(VLOOKUP(VLOOKUP(AN750,MAPPING!$B$16:$D$21,2,1),MAPPING!$C$16:$E$21,2,0)=7000,0,VLOOKUP(VLOOKUP(AN750,MAPPING!$B$16:$D$21,2,1),MAPPING!$C$16:$E$21,2,0)))</f>
        <v>0</v>
      </c>
      <c r="V750" s="58">
        <f>(K750*VLOOKUP(N750/K750,MAPPING!$B$23:$D$30,3,10))</f>
        <v>0</v>
      </c>
      <c r="W750" s="58">
        <f t="shared" si="221"/>
        <v>0</v>
      </c>
      <c r="X750" s="58">
        <f t="shared" si="222"/>
        <v>6510</v>
      </c>
      <c r="Y750" s="116">
        <f>ROUND(SUM(Q750:W750)/INVOICE!$I$5,2)</f>
        <v>4.67</v>
      </c>
      <c r="AA750" s="38" t="s">
        <v>5963</v>
      </c>
      <c r="AB750" s="38" t="s">
        <v>93</v>
      </c>
      <c r="AC750" s="38" t="s">
        <v>5964</v>
      </c>
      <c r="AD750" s="38" t="s">
        <v>6078</v>
      </c>
      <c r="AE750" s="38" t="s">
        <v>6079</v>
      </c>
      <c r="AF750" s="38" t="s">
        <v>6080</v>
      </c>
      <c r="AG750" s="38" t="s">
        <v>6081</v>
      </c>
      <c r="AH750" s="38" t="s">
        <v>61</v>
      </c>
      <c r="AI750" s="38">
        <v>1</v>
      </c>
      <c r="AJ750" s="38">
        <v>0.45</v>
      </c>
      <c r="AK750" s="38">
        <v>1.1000000000000001</v>
      </c>
      <c r="AL750" s="38">
        <v>1.1000000000000001</v>
      </c>
      <c r="AM750" s="38" t="s">
        <v>204</v>
      </c>
      <c r="AN750" s="38">
        <v>96.62</v>
      </c>
      <c r="AO750" s="38" t="s">
        <v>62</v>
      </c>
      <c r="AP750" s="38" t="s">
        <v>62</v>
      </c>
      <c r="AQ750" s="38" t="s">
        <v>62</v>
      </c>
      <c r="AR750" s="38" t="s">
        <v>62</v>
      </c>
      <c r="AS750" s="38" t="s">
        <v>62</v>
      </c>
      <c r="AT750" s="38" t="s">
        <v>1973</v>
      </c>
      <c r="AU750" s="38" t="s">
        <v>2604</v>
      </c>
      <c r="AV750" s="38" t="s">
        <v>2002</v>
      </c>
      <c r="AW750" s="38" t="s">
        <v>61</v>
      </c>
      <c r="AX750" s="38" t="s">
        <v>63</v>
      </c>
      <c r="AY750" s="39" t="s">
        <v>6082</v>
      </c>
      <c r="AZ750" s="38" t="s">
        <v>6083</v>
      </c>
      <c r="BA750" s="39" t="s">
        <v>6083</v>
      </c>
      <c r="BB750" s="38" t="s">
        <v>2434</v>
      </c>
      <c r="BC750" s="38" t="s">
        <v>197</v>
      </c>
      <c r="BD750" s="38" t="s">
        <v>94</v>
      </c>
      <c r="BE750" s="38" t="s">
        <v>1978</v>
      </c>
      <c r="BF750" s="38" t="s">
        <v>64</v>
      </c>
      <c r="BG750" s="38" t="s">
        <v>61</v>
      </c>
      <c r="BH750" s="38" t="s">
        <v>648</v>
      </c>
    </row>
    <row r="751" spans="2:60" x14ac:dyDescent="0.3">
      <c r="B751" s="55">
        <f t="shared" si="215"/>
        <v>747</v>
      </c>
      <c r="C751" s="55" t="str">
        <f t="shared" si="216"/>
        <v>NRT</v>
      </c>
      <c r="D751" s="55" t="str">
        <f t="shared" si="213"/>
        <v>2025-09-23</v>
      </c>
      <c r="E751" s="55" t="str">
        <f t="shared" si="223"/>
        <v>82020038174</v>
      </c>
      <c r="F751" s="55" t="str">
        <f t="shared" si="224"/>
        <v>PJP029496648</v>
      </c>
      <c r="G751" s="53" t="str">
        <f t="shared" si="225"/>
        <v>송우진</v>
      </c>
      <c r="H751" s="53" t="str">
        <f t="shared" si="226"/>
        <v>목록(Manifest)</v>
      </c>
      <c r="I751" s="62">
        <f t="shared" si="227"/>
        <v>30.95</v>
      </c>
      <c r="J751" s="53" t="str">
        <f t="shared" si="217"/>
        <v>BRCH USA_JAVIS</v>
      </c>
      <c r="K751" s="55">
        <f t="shared" si="228"/>
        <v>1</v>
      </c>
      <c r="L751" s="54">
        <f t="shared" si="229"/>
        <v>0.25</v>
      </c>
      <c r="M751" s="54">
        <f t="shared" si="230"/>
        <v>1</v>
      </c>
      <c r="N751" s="54">
        <f t="shared" si="231"/>
        <v>1</v>
      </c>
      <c r="O751" s="54">
        <f t="shared" si="218"/>
        <v>0.5</v>
      </c>
      <c r="P751" s="55" t="str">
        <f t="shared" si="219"/>
        <v>516284384943</v>
      </c>
      <c r="Q751" s="70">
        <f t="shared" si="220"/>
        <v>6510</v>
      </c>
      <c r="R751" s="58">
        <v>0</v>
      </c>
      <c r="S751" s="57">
        <f t="shared" si="214"/>
        <v>0</v>
      </c>
      <c r="T751" s="58">
        <v>0</v>
      </c>
      <c r="U751" s="58">
        <f>(IF(VLOOKUP(VLOOKUP(AN751,MAPPING!$B$16:$D$21,2,1),MAPPING!$C$16:$E$21,2,0)=7000,0,VLOOKUP(VLOOKUP(AN751,MAPPING!$B$16:$D$21,2,1),MAPPING!$C$16:$E$21,2,0)))</f>
        <v>0</v>
      </c>
      <c r="V751" s="58">
        <f>(K751*VLOOKUP(N751/K751,MAPPING!$B$23:$D$30,3,10))</f>
        <v>0</v>
      </c>
      <c r="W751" s="58">
        <f t="shared" si="221"/>
        <v>0</v>
      </c>
      <c r="X751" s="58">
        <f t="shared" si="222"/>
        <v>6510</v>
      </c>
      <c r="Y751" s="116">
        <f>ROUND(SUM(Q751:W751)/INVOICE!$I$5,2)</f>
        <v>4.67</v>
      </c>
      <c r="AA751" s="38" t="s">
        <v>5963</v>
      </c>
      <c r="AB751" s="38" t="s">
        <v>93</v>
      </c>
      <c r="AC751" s="38" t="s">
        <v>5964</v>
      </c>
      <c r="AD751" s="38" t="s">
        <v>6084</v>
      </c>
      <c r="AE751" s="38" t="s">
        <v>6085</v>
      </c>
      <c r="AF751" s="38" t="s">
        <v>6086</v>
      </c>
      <c r="AG751" s="38" t="s">
        <v>6087</v>
      </c>
      <c r="AH751" s="38" t="s">
        <v>61</v>
      </c>
      <c r="AI751" s="38">
        <v>1</v>
      </c>
      <c r="AJ751" s="38">
        <v>0.25</v>
      </c>
      <c r="AK751" s="38">
        <v>1</v>
      </c>
      <c r="AL751" s="38">
        <v>1</v>
      </c>
      <c r="AM751" s="38" t="s">
        <v>204</v>
      </c>
      <c r="AN751" s="38">
        <v>30.95</v>
      </c>
      <c r="AO751" s="38" t="s">
        <v>62</v>
      </c>
      <c r="AP751" s="38" t="s">
        <v>62</v>
      </c>
      <c r="AQ751" s="38" t="s">
        <v>62</v>
      </c>
      <c r="AR751" s="38" t="s">
        <v>62</v>
      </c>
      <c r="AS751" s="38" t="s">
        <v>62</v>
      </c>
      <c r="AT751" s="38" t="s">
        <v>1973</v>
      </c>
      <c r="AU751" s="38" t="s">
        <v>2604</v>
      </c>
      <c r="AV751" s="38" t="s">
        <v>6088</v>
      </c>
      <c r="AW751" s="38" t="s">
        <v>61</v>
      </c>
      <c r="AX751" s="38" t="s">
        <v>63</v>
      </c>
      <c r="AY751" s="39" t="s">
        <v>6089</v>
      </c>
      <c r="AZ751" s="38" t="s">
        <v>6090</v>
      </c>
      <c r="BA751" s="39" t="s">
        <v>6090</v>
      </c>
      <c r="BB751" s="38" t="s">
        <v>2434</v>
      </c>
      <c r="BC751" s="38" t="s">
        <v>197</v>
      </c>
      <c r="BD751" s="38" t="s">
        <v>94</v>
      </c>
      <c r="BE751" s="38" t="s">
        <v>1978</v>
      </c>
      <c r="BF751" s="38" t="s">
        <v>64</v>
      </c>
      <c r="BG751" s="38" t="s">
        <v>61</v>
      </c>
      <c r="BH751" s="38" t="s">
        <v>648</v>
      </c>
    </row>
    <row r="752" spans="2:60" x14ac:dyDescent="0.3">
      <c r="B752" s="55">
        <f t="shared" si="215"/>
        <v>748</v>
      </c>
      <c r="C752" s="55" t="str">
        <f t="shared" si="216"/>
        <v>NRT</v>
      </c>
      <c r="D752" s="55" t="str">
        <f t="shared" si="213"/>
        <v>2025-09-23</v>
      </c>
      <c r="E752" s="55" t="str">
        <f t="shared" si="223"/>
        <v>82020038174</v>
      </c>
      <c r="F752" s="55" t="str">
        <f t="shared" si="224"/>
        <v>PJP029494797</v>
      </c>
      <c r="G752" s="53" t="str">
        <f t="shared" si="225"/>
        <v>김학진</v>
      </c>
      <c r="H752" s="53" t="str">
        <f t="shared" si="226"/>
        <v>목록(Manifest)</v>
      </c>
      <c r="I752" s="62">
        <f t="shared" si="227"/>
        <v>46.9</v>
      </c>
      <c r="J752" s="53" t="str">
        <f t="shared" si="217"/>
        <v>BRCH USA_JAVIS</v>
      </c>
      <c r="K752" s="55">
        <f t="shared" si="228"/>
        <v>1</v>
      </c>
      <c r="L752" s="54">
        <f t="shared" si="229"/>
        <v>0.3</v>
      </c>
      <c r="M752" s="54">
        <f t="shared" si="230"/>
        <v>1.3</v>
      </c>
      <c r="N752" s="54">
        <f t="shared" si="231"/>
        <v>1.3</v>
      </c>
      <c r="O752" s="54">
        <f t="shared" si="218"/>
        <v>0.5</v>
      </c>
      <c r="P752" s="55" t="str">
        <f t="shared" si="219"/>
        <v>516284366430</v>
      </c>
      <c r="Q752" s="70">
        <f t="shared" si="220"/>
        <v>6510</v>
      </c>
      <c r="R752" s="58">
        <v>0</v>
      </c>
      <c r="S752" s="57">
        <f t="shared" si="214"/>
        <v>0</v>
      </c>
      <c r="T752" s="58">
        <v>0</v>
      </c>
      <c r="U752" s="58">
        <f>(IF(VLOOKUP(VLOOKUP(AN752,MAPPING!$B$16:$D$21,2,1),MAPPING!$C$16:$E$21,2,0)=7000,0,VLOOKUP(VLOOKUP(AN752,MAPPING!$B$16:$D$21,2,1),MAPPING!$C$16:$E$21,2,0)))</f>
        <v>0</v>
      </c>
      <c r="V752" s="58">
        <f>(K752*VLOOKUP(N752/K752,MAPPING!$B$23:$D$30,3,10))</f>
        <v>0</v>
      </c>
      <c r="W752" s="58">
        <f t="shared" si="221"/>
        <v>0</v>
      </c>
      <c r="X752" s="58">
        <f t="shared" si="222"/>
        <v>6510</v>
      </c>
      <c r="Y752" s="116">
        <f>ROUND(SUM(Q752:W752)/INVOICE!$I$5,2)</f>
        <v>4.67</v>
      </c>
      <c r="AA752" s="38" t="s">
        <v>5963</v>
      </c>
      <c r="AB752" s="38" t="s">
        <v>93</v>
      </c>
      <c r="AC752" s="38" t="s">
        <v>5964</v>
      </c>
      <c r="AD752" s="38" t="s">
        <v>6091</v>
      </c>
      <c r="AE752" s="38" t="s">
        <v>6092</v>
      </c>
      <c r="AF752" s="38" t="s">
        <v>6093</v>
      </c>
      <c r="AG752" s="38" t="s">
        <v>1764</v>
      </c>
      <c r="AH752" s="38" t="s">
        <v>61</v>
      </c>
      <c r="AI752" s="38">
        <v>1</v>
      </c>
      <c r="AJ752" s="38">
        <v>0.3</v>
      </c>
      <c r="AK752" s="38">
        <v>1.3</v>
      </c>
      <c r="AL752" s="38">
        <v>1.3</v>
      </c>
      <c r="AM752" s="38" t="s">
        <v>204</v>
      </c>
      <c r="AN752" s="38">
        <v>46.9</v>
      </c>
      <c r="AO752" s="38" t="s">
        <v>62</v>
      </c>
      <c r="AP752" s="38" t="s">
        <v>62</v>
      </c>
      <c r="AQ752" s="38" t="s">
        <v>62</v>
      </c>
      <c r="AR752" s="38" t="s">
        <v>62</v>
      </c>
      <c r="AS752" s="38" t="s">
        <v>62</v>
      </c>
      <c r="AT752" s="38" t="s">
        <v>1973</v>
      </c>
      <c r="AU752" s="38" t="s">
        <v>2604</v>
      </c>
      <c r="AV752" s="38" t="s">
        <v>3459</v>
      </c>
      <c r="AW752" s="38" t="s">
        <v>61</v>
      </c>
      <c r="AX752" s="38" t="s">
        <v>63</v>
      </c>
      <c r="AY752" s="39" t="s">
        <v>6094</v>
      </c>
      <c r="AZ752" s="38" t="s">
        <v>6095</v>
      </c>
      <c r="BA752" s="39" t="s">
        <v>6095</v>
      </c>
      <c r="BB752" s="38" t="s">
        <v>2434</v>
      </c>
      <c r="BC752" s="38" t="s">
        <v>197</v>
      </c>
      <c r="BD752" s="38" t="s">
        <v>94</v>
      </c>
      <c r="BE752" s="38" t="s">
        <v>1978</v>
      </c>
      <c r="BF752" s="38" t="s">
        <v>64</v>
      </c>
      <c r="BG752" s="38" t="s">
        <v>61</v>
      </c>
      <c r="BH752" s="38" t="s">
        <v>648</v>
      </c>
    </row>
    <row r="753" spans="2:60" x14ac:dyDescent="0.3">
      <c r="B753" s="55">
        <f t="shared" si="215"/>
        <v>749</v>
      </c>
      <c r="C753" s="55" t="str">
        <f t="shared" si="216"/>
        <v>NRT</v>
      </c>
      <c r="D753" s="55" t="str">
        <f t="shared" si="213"/>
        <v>2025-09-23</v>
      </c>
      <c r="E753" s="55" t="str">
        <f t="shared" si="223"/>
        <v>82020038174</v>
      </c>
      <c r="F753" s="55" t="str">
        <f t="shared" si="224"/>
        <v>PJP029496597</v>
      </c>
      <c r="G753" s="53" t="str">
        <f t="shared" si="225"/>
        <v>이정호</v>
      </c>
      <c r="H753" s="53" t="str">
        <f t="shared" si="226"/>
        <v>일반(목록배제,Normal-Manifest Exception)</v>
      </c>
      <c r="I753" s="62">
        <f t="shared" si="227"/>
        <v>98.1</v>
      </c>
      <c r="J753" s="53" t="str">
        <f t="shared" si="217"/>
        <v>BRCH USA_JAVIS</v>
      </c>
      <c r="K753" s="55">
        <f t="shared" si="228"/>
        <v>1</v>
      </c>
      <c r="L753" s="54">
        <f t="shared" si="229"/>
        <v>0.6</v>
      </c>
      <c r="M753" s="54">
        <f t="shared" si="230"/>
        <v>1.5</v>
      </c>
      <c r="N753" s="54">
        <f t="shared" si="231"/>
        <v>1.5</v>
      </c>
      <c r="O753" s="54">
        <f t="shared" si="218"/>
        <v>1</v>
      </c>
      <c r="P753" s="55" t="str">
        <f t="shared" si="219"/>
        <v>516284384431</v>
      </c>
      <c r="Q753" s="70">
        <f t="shared" si="220"/>
        <v>7520</v>
      </c>
      <c r="R753" s="58">
        <v>0</v>
      </c>
      <c r="S753" s="57">
        <f t="shared" si="214"/>
        <v>0</v>
      </c>
      <c r="T753" s="58">
        <v>0</v>
      </c>
      <c r="U753" s="58">
        <f>(IF(VLOOKUP(VLOOKUP(AN753,MAPPING!$B$16:$D$21,2,1),MAPPING!$C$16:$E$21,2,0)=7000,0,VLOOKUP(VLOOKUP(AN753,MAPPING!$B$16:$D$21,2,1),MAPPING!$C$16:$E$21,2,0)))</f>
        <v>0</v>
      </c>
      <c r="V753" s="58">
        <f>(K753*VLOOKUP(N753/K753,MAPPING!$B$23:$D$30,3,10))</f>
        <v>0</v>
      </c>
      <c r="W753" s="58">
        <f t="shared" si="221"/>
        <v>0</v>
      </c>
      <c r="X753" s="58">
        <f t="shared" si="222"/>
        <v>7520</v>
      </c>
      <c r="Y753" s="116">
        <f>ROUND(SUM(Q753:W753)/INVOICE!$I$5,2)</f>
        <v>5.39</v>
      </c>
      <c r="AA753" s="38" t="s">
        <v>5963</v>
      </c>
      <c r="AB753" s="38" t="s">
        <v>93</v>
      </c>
      <c r="AC753" s="38" t="s">
        <v>5964</v>
      </c>
      <c r="AD753" s="38" t="s">
        <v>6096</v>
      </c>
      <c r="AE753" s="38" t="s">
        <v>6097</v>
      </c>
      <c r="AF753" s="38" t="s">
        <v>6098</v>
      </c>
      <c r="AG753" s="38" t="s">
        <v>387</v>
      </c>
      <c r="AH753" s="38" t="s">
        <v>61</v>
      </c>
      <c r="AI753" s="38">
        <v>1</v>
      </c>
      <c r="AJ753" s="38">
        <v>0.6</v>
      </c>
      <c r="AK753" s="38">
        <v>1.5</v>
      </c>
      <c r="AL753" s="38">
        <v>1.5</v>
      </c>
      <c r="AM753" s="38" t="s">
        <v>66</v>
      </c>
      <c r="AN753" s="38">
        <v>98.1</v>
      </c>
      <c r="AO753" s="38" t="s">
        <v>62</v>
      </c>
      <c r="AP753" s="38" t="s">
        <v>62</v>
      </c>
      <c r="AQ753" s="38" t="s">
        <v>62</v>
      </c>
      <c r="AR753" s="38" t="s">
        <v>62</v>
      </c>
      <c r="AS753" s="38" t="s">
        <v>62</v>
      </c>
      <c r="AT753" s="38" t="s">
        <v>1973</v>
      </c>
      <c r="AU753" s="38" t="s">
        <v>2604</v>
      </c>
      <c r="AV753" s="38" t="s">
        <v>2002</v>
      </c>
      <c r="AW753" s="38" t="s">
        <v>61</v>
      </c>
      <c r="AX753" s="38" t="s">
        <v>63</v>
      </c>
      <c r="AY753" s="39" t="s">
        <v>6099</v>
      </c>
      <c r="AZ753" s="38" t="s">
        <v>6100</v>
      </c>
      <c r="BA753" s="39" t="s">
        <v>6100</v>
      </c>
      <c r="BB753" s="38" t="s">
        <v>2434</v>
      </c>
      <c r="BC753" s="38" t="s">
        <v>197</v>
      </c>
      <c r="BD753" s="38" t="s">
        <v>94</v>
      </c>
      <c r="BE753" s="38" t="s">
        <v>1978</v>
      </c>
      <c r="BF753" s="38" t="s">
        <v>64</v>
      </c>
      <c r="BG753" s="38" t="s">
        <v>61</v>
      </c>
      <c r="BH753" s="38" t="s">
        <v>648</v>
      </c>
    </row>
    <row r="754" spans="2:60" x14ac:dyDescent="0.3">
      <c r="B754" s="55">
        <f t="shared" si="215"/>
        <v>750</v>
      </c>
      <c r="C754" s="55" t="str">
        <f t="shared" si="216"/>
        <v>NRT</v>
      </c>
      <c r="D754" s="55" t="str">
        <f t="shared" si="213"/>
        <v>2025-09-23</v>
      </c>
      <c r="E754" s="55" t="str">
        <f t="shared" si="223"/>
        <v>82020038174</v>
      </c>
      <c r="F754" s="55" t="str">
        <f t="shared" si="224"/>
        <v>PJP029496628</v>
      </c>
      <c r="G754" s="53" t="str">
        <f t="shared" si="225"/>
        <v>김태우</v>
      </c>
      <c r="H754" s="53" t="str">
        <f t="shared" si="226"/>
        <v>목록(Manifest)</v>
      </c>
      <c r="I754" s="62">
        <f t="shared" si="227"/>
        <v>92.25</v>
      </c>
      <c r="J754" s="53" t="str">
        <f t="shared" si="217"/>
        <v>BRCH USA_JAVIS</v>
      </c>
      <c r="K754" s="55">
        <f t="shared" si="228"/>
        <v>1</v>
      </c>
      <c r="L754" s="54">
        <f t="shared" si="229"/>
        <v>0.55000000000000004</v>
      </c>
      <c r="M754" s="54">
        <f t="shared" si="230"/>
        <v>0.8</v>
      </c>
      <c r="N754" s="54">
        <f t="shared" si="231"/>
        <v>0.8</v>
      </c>
      <c r="O754" s="54">
        <f t="shared" si="218"/>
        <v>1</v>
      </c>
      <c r="P754" s="55" t="str">
        <f t="shared" si="219"/>
        <v>516284384744</v>
      </c>
      <c r="Q754" s="70">
        <f t="shared" si="220"/>
        <v>7520</v>
      </c>
      <c r="R754" s="58">
        <v>0</v>
      </c>
      <c r="S754" s="57">
        <f t="shared" si="214"/>
        <v>0</v>
      </c>
      <c r="T754" s="58">
        <v>0</v>
      </c>
      <c r="U754" s="58">
        <f>(IF(VLOOKUP(VLOOKUP(AN754,MAPPING!$B$16:$D$21,2,1),MAPPING!$C$16:$E$21,2,0)=7000,0,VLOOKUP(VLOOKUP(AN754,MAPPING!$B$16:$D$21,2,1),MAPPING!$C$16:$E$21,2,0)))</f>
        <v>0</v>
      </c>
      <c r="V754" s="58">
        <f>(K754*VLOOKUP(N754/K754,MAPPING!$B$23:$D$30,3,10))</f>
        <v>0</v>
      </c>
      <c r="W754" s="58">
        <f t="shared" si="221"/>
        <v>0</v>
      </c>
      <c r="X754" s="58">
        <f t="shared" si="222"/>
        <v>7520</v>
      </c>
      <c r="Y754" s="116">
        <f>ROUND(SUM(Q754:W754)/INVOICE!$I$5,2)</f>
        <v>5.39</v>
      </c>
      <c r="AA754" s="38" t="s">
        <v>5963</v>
      </c>
      <c r="AB754" s="38" t="s">
        <v>93</v>
      </c>
      <c r="AC754" s="38" t="s">
        <v>5964</v>
      </c>
      <c r="AD754" s="38" t="s">
        <v>6101</v>
      </c>
      <c r="AE754" s="38" t="s">
        <v>6102</v>
      </c>
      <c r="AF754" s="38" t="s">
        <v>6103</v>
      </c>
      <c r="AG754" s="38" t="s">
        <v>6104</v>
      </c>
      <c r="AH754" s="38" t="s">
        <v>61</v>
      </c>
      <c r="AI754" s="38">
        <v>1</v>
      </c>
      <c r="AJ754" s="38">
        <v>0.55000000000000004</v>
      </c>
      <c r="AK754" s="38">
        <v>0.8</v>
      </c>
      <c r="AL754" s="38">
        <v>0.8</v>
      </c>
      <c r="AM754" s="38" t="s">
        <v>204</v>
      </c>
      <c r="AN754" s="38">
        <v>92.25</v>
      </c>
      <c r="AO754" s="38" t="s">
        <v>62</v>
      </c>
      <c r="AP754" s="38" t="s">
        <v>62</v>
      </c>
      <c r="AQ754" s="38" t="s">
        <v>62</v>
      </c>
      <c r="AR754" s="38" t="s">
        <v>62</v>
      </c>
      <c r="AS754" s="38" t="s">
        <v>62</v>
      </c>
      <c r="AT754" s="38" t="s">
        <v>1973</v>
      </c>
      <c r="AU754" s="38" t="s">
        <v>2604</v>
      </c>
      <c r="AV754" s="38" t="s">
        <v>6105</v>
      </c>
      <c r="AW754" s="38" t="s">
        <v>61</v>
      </c>
      <c r="AX754" s="38" t="s">
        <v>63</v>
      </c>
      <c r="AY754" s="39" t="s">
        <v>6106</v>
      </c>
      <c r="AZ754" s="38" t="s">
        <v>6107</v>
      </c>
      <c r="BA754" s="39" t="s">
        <v>6107</v>
      </c>
      <c r="BB754" s="38" t="s">
        <v>2434</v>
      </c>
      <c r="BC754" s="38" t="s">
        <v>197</v>
      </c>
      <c r="BD754" s="38" t="s">
        <v>94</v>
      </c>
      <c r="BE754" s="38" t="s">
        <v>1978</v>
      </c>
      <c r="BF754" s="38" t="s">
        <v>64</v>
      </c>
      <c r="BG754" s="38" t="s">
        <v>61</v>
      </c>
      <c r="BH754" s="38" t="s">
        <v>648</v>
      </c>
    </row>
    <row r="755" spans="2:60" x14ac:dyDescent="0.3">
      <c r="B755" s="55">
        <f t="shared" si="215"/>
        <v>751</v>
      </c>
      <c r="C755" s="55" t="str">
        <f t="shared" si="216"/>
        <v>NRT</v>
      </c>
      <c r="D755" s="55" t="str">
        <f t="shared" si="213"/>
        <v>2025-09-23</v>
      </c>
      <c r="E755" s="55" t="str">
        <f t="shared" si="223"/>
        <v>82020038174</v>
      </c>
      <c r="F755" s="55" t="str">
        <f t="shared" si="224"/>
        <v>PJP029496506</v>
      </c>
      <c r="G755" s="53" t="str">
        <f t="shared" si="225"/>
        <v>김희영</v>
      </c>
      <c r="H755" s="53" t="str">
        <f t="shared" si="226"/>
        <v>목록(Manifest)</v>
      </c>
      <c r="I755" s="62">
        <f t="shared" si="227"/>
        <v>119.26</v>
      </c>
      <c r="J755" s="53" t="str">
        <f t="shared" si="217"/>
        <v>BRCH USA_JAVIS</v>
      </c>
      <c r="K755" s="55">
        <f t="shared" si="228"/>
        <v>1</v>
      </c>
      <c r="L755" s="54">
        <f t="shared" si="229"/>
        <v>0.8</v>
      </c>
      <c r="M755" s="54">
        <f t="shared" si="230"/>
        <v>2.1</v>
      </c>
      <c r="N755" s="54">
        <f t="shared" si="231"/>
        <v>2.1</v>
      </c>
      <c r="O755" s="54">
        <f t="shared" si="218"/>
        <v>1</v>
      </c>
      <c r="P755" s="55" t="str">
        <f t="shared" si="219"/>
        <v>516284383521</v>
      </c>
      <c r="Q755" s="70">
        <f t="shared" si="220"/>
        <v>7520</v>
      </c>
      <c r="R755" s="58">
        <v>0</v>
      </c>
      <c r="S755" s="57">
        <f t="shared" si="214"/>
        <v>0</v>
      </c>
      <c r="T755" s="58">
        <v>0</v>
      </c>
      <c r="U755" s="58">
        <f>(IF(VLOOKUP(VLOOKUP(AN755,MAPPING!$B$16:$D$21,2,1),MAPPING!$C$16:$E$21,2,0)=7000,0,VLOOKUP(VLOOKUP(AN755,MAPPING!$B$16:$D$21,2,1),MAPPING!$C$16:$E$21,2,0)))</f>
        <v>0</v>
      </c>
      <c r="V755" s="58">
        <f>(K755*VLOOKUP(N755/K755,MAPPING!$B$23:$D$30,3,10))</f>
        <v>500</v>
      </c>
      <c r="W755" s="58">
        <f t="shared" si="221"/>
        <v>0</v>
      </c>
      <c r="X755" s="58">
        <f t="shared" si="222"/>
        <v>8020</v>
      </c>
      <c r="Y755" s="116">
        <f>ROUND(SUM(Q755:W755)/INVOICE!$I$5,2)</f>
        <v>5.75</v>
      </c>
      <c r="AA755" s="38" t="s">
        <v>5963</v>
      </c>
      <c r="AB755" s="38" t="s">
        <v>93</v>
      </c>
      <c r="AC755" s="38" t="s">
        <v>5964</v>
      </c>
      <c r="AD755" s="38" t="s">
        <v>6108</v>
      </c>
      <c r="AE755" s="38" t="s">
        <v>6109</v>
      </c>
      <c r="AF755" s="38" t="s">
        <v>6110</v>
      </c>
      <c r="AG755" s="38" t="s">
        <v>6111</v>
      </c>
      <c r="AH755" s="38" t="s">
        <v>61</v>
      </c>
      <c r="AI755" s="38">
        <v>1</v>
      </c>
      <c r="AJ755" s="38">
        <v>0.8</v>
      </c>
      <c r="AK755" s="38">
        <v>2.1</v>
      </c>
      <c r="AL755" s="38">
        <v>2.1</v>
      </c>
      <c r="AM755" s="38" t="s">
        <v>204</v>
      </c>
      <c r="AN755" s="38">
        <v>119.26</v>
      </c>
      <c r="AO755" s="38" t="s">
        <v>62</v>
      </c>
      <c r="AP755" s="38" t="s">
        <v>62</v>
      </c>
      <c r="AQ755" s="38" t="s">
        <v>62</v>
      </c>
      <c r="AR755" s="38" t="s">
        <v>62</v>
      </c>
      <c r="AS755" s="38" t="s">
        <v>62</v>
      </c>
      <c r="AT755" s="38" t="s">
        <v>1973</v>
      </c>
      <c r="AU755" s="38" t="s">
        <v>2604</v>
      </c>
      <c r="AV755" s="38" t="s">
        <v>4337</v>
      </c>
      <c r="AW755" s="38" t="s">
        <v>61</v>
      </c>
      <c r="AX755" s="38" t="s">
        <v>63</v>
      </c>
      <c r="AY755" s="39" t="s">
        <v>6112</v>
      </c>
      <c r="AZ755" s="38" t="s">
        <v>6113</v>
      </c>
      <c r="BA755" s="39" t="s">
        <v>6113</v>
      </c>
      <c r="BB755" s="38" t="s">
        <v>2434</v>
      </c>
      <c r="BC755" s="38" t="s">
        <v>197</v>
      </c>
      <c r="BD755" s="38" t="s">
        <v>94</v>
      </c>
      <c r="BE755" s="38" t="s">
        <v>1978</v>
      </c>
      <c r="BF755" s="38" t="s">
        <v>64</v>
      </c>
      <c r="BG755" s="38" t="s">
        <v>61</v>
      </c>
      <c r="BH755" s="38" t="s">
        <v>648</v>
      </c>
    </row>
    <row r="756" spans="2:60" x14ac:dyDescent="0.3">
      <c r="B756" s="55">
        <f t="shared" si="215"/>
        <v>752</v>
      </c>
      <c r="C756" s="55" t="str">
        <f t="shared" si="216"/>
        <v>NRT</v>
      </c>
      <c r="D756" s="55" t="str">
        <f t="shared" si="213"/>
        <v>2025-09-23</v>
      </c>
      <c r="E756" s="55" t="str">
        <f t="shared" si="223"/>
        <v>82020038174</v>
      </c>
      <c r="F756" s="55" t="str">
        <f t="shared" si="224"/>
        <v>PJP029496702</v>
      </c>
      <c r="G756" s="53" t="str">
        <f t="shared" si="225"/>
        <v>김태완</v>
      </c>
      <c r="H756" s="53" t="str">
        <f t="shared" si="226"/>
        <v>목록(Manifest)</v>
      </c>
      <c r="I756" s="62">
        <f t="shared" si="227"/>
        <v>18.760000000000002</v>
      </c>
      <c r="J756" s="53" t="str">
        <f t="shared" si="217"/>
        <v>BRCH USA_JAVIS</v>
      </c>
      <c r="K756" s="55">
        <f t="shared" si="228"/>
        <v>1</v>
      </c>
      <c r="L756" s="54">
        <f t="shared" si="229"/>
        <v>0.45</v>
      </c>
      <c r="M756" s="54">
        <f t="shared" si="230"/>
        <v>2</v>
      </c>
      <c r="N756" s="54">
        <f t="shared" si="231"/>
        <v>2</v>
      </c>
      <c r="O756" s="54">
        <f t="shared" si="218"/>
        <v>0.5</v>
      </c>
      <c r="P756" s="55" t="str">
        <f t="shared" si="219"/>
        <v>516284385481</v>
      </c>
      <c r="Q756" s="70">
        <f t="shared" si="220"/>
        <v>6510</v>
      </c>
      <c r="R756" s="58">
        <v>0</v>
      </c>
      <c r="S756" s="57">
        <f t="shared" si="214"/>
        <v>0</v>
      </c>
      <c r="T756" s="58">
        <v>0</v>
      </c>
      <c r="U756" s="58">
        <f>(IF(VLOOKUP(VLOOKUP(AN756,MAPPING!$B$16:$D$21,2,1),MAPPING!$C$16:$E$21,2,0)=7000,0,VLOOKUP(VLOOKUP(AN756,MAPPING!$B$16:$D$21,2,1),MAPPING!$C$16:$E$21,2,0)))</f>
        <v>0</v>
      </c>
      <c r="V756" s="58">
        <f>(K756*VLOOKUP(N756/K756,MAPPING!$B$23:$D$30,3,10))</f>
        <v>0</v>
      </c>
      <c r="W756" s="58">
        <f t="shared" si="221"/>
        <v>0</v>
      </c>
      <c r="X756" s="58">
        <f t="shared" si="222"/>
        <v>6510</v>
      </c>
      <c r="Y756" s="116">
        <f>ROUND(SUM(Q756:W756)/INVOICE!$I$5,2)</f>
        <v>4.67</v>
      </c>
      <c r="AA756" s="38" t="s">
        <v>5963</v>
      </c>
      <c r="AB756" s="38" t="s">
        <v>93</v>
      </c>
      <c r="AC756" s="38" t="s">
        <v>5964</v>
      </c>
      <c r="AD756" s="38" t="s">
        <v>6114</v>
      </c>
      <c r="AE756" s="38" t="s">
        <v>6115</v>
      </c>
      <c r="AF756" s="38" t="s">
        <v>6116</v>
      </c>
      <c r="AG756" s="38" t="s">
        <v>6117</v>
      </c>
      <c r="AH756" s="38" t="s">
        <v>61</v>
      </c>
      <c r="AI756" s="38">
        <v>1</v>
      </c>
      <c r="AJ756" s="38">
        <v>0.45</v>
      </c>
      <c r="AK756" s="38">
        <v>2</v>
      </c>
      <c r="AL756" s="38">
        <v>2</v>
      </c>
      <c r="AM756" s="38" t="s">
        <v>204</v>
      </c>
      <c r="AN756" s="38">
        <v>18.760000000000002</v>
      </c>
      <c r="AO756" s="38" t="s">
        <v>62</v>
      </c>
      <c r="AP756" s="38" t="s">
        <v>62</v>
      </c>
      <c r="AQ756" s="38" t="s">
        <v>62</v>
      </c>
      <c r="AR756" s="38" t="s">
        <v>62</v>
      </c>
      <c r="AS756" s="38" t="s">
        <v>62</v>
      </c>
      <c r="AT756" s="38" t="s">
        <v>1973</v>
      </c>
      <c r="AU756" s="38" t="s">
        <v>2604</v>
      </c>
      <c r="AV756" s="38" t="s">
        <v>2052</v>
      </c>
      <c r="AW756" s="38" t="s">
        <v>61</v>
      </c>
      <c r="AX756" s="38" t="s">
        <v>63</v>
      </c>
      <c r="AY756" s="39" t="s">
        <v>6118</v>
      </c>
      <c r="AZ756" s="38" t="s">
        <v>6119</v>
      </c>
      <c r="BA756" s="39" t="s">
        <v>6119</v>
      </c>
      <c r="BB756" s="38" t="s">
        <v>2434</v>
      </c>
      <c r="BC756" s="38" t="s">
        <v>197</v>
      </c>
      <c r="BD756" s="38" t="s">
        <v>94</v>
      </c>
      <c r="BE756" s="38" t="s">
        <v>1978</v>
      </c>
      <c r="BF756" s="38" t="s">
        <v>64</v>
      </c>
      <c r="BG756" s="38" t="s">
        <v>61</v>
      </c>
      <c r="BH756" s="38" t="s">
        <v>648</v>
      </c>
    </row>
    <row r="757" spans="2:60" x14ac:dyDescent="0.3">
      <c r="B757" s="55">
        <f t="shared" si="215"/>
        <v>753</v>
      </c>
      <c r="C757" s="55" t="str">
        <f t="shared" si="216"/>
        <v>NRT</v>
      </c>
      <c r="D757" s="55" t="str">
        <f t="shared" si="213"/>
        <v>2025-09-23</v>
      </c>
      <c r="E757" s="55" t="str">
        <f t="shared" si="223"/>
        <v>82020038174</v>
      </c>
      <c r="F757" s="55" t="str">
        <f t="shared" si="224"/>
        <v>PJP029496643</v>
      </c>
      <c r="G757" s="53" t="str">
        <f t="shared" si="225"/>
        <v>박미애</v>
      </c>
      <c r="H757" s="53" t="str">
        <f t="shared" si="226"/>
        <v>목록(Manifest)</v>
      </c>
      <c r="I757" s="62">
        <f t="shared" si="227"/>
        <v>104.33</v>
      </c>
      <c r="J757" s="53" t="str">
        <f t="shared" si="217"/>
        <v>BRCH USA_JAVIS</v>
      </c>
      <c r="K757" s="55">
        <f t="shared" si="228"/>
        <v>1</v>
      </c>
      <c r="L757" s="54">
        <f t="shared" si="229"/>
        <v>0.9</v>
      </c>
      <c r="M757" s="54">
        <f t="shared" si="230"/>
        <v>3.4</v>
      </c>
      <c r="N757" s="54">
        <f t="shared" si="231"/>
        <v>3.4</v>
      </c>
      <c r="O757" s="54">
        <f t="shared" si="218"/>
        <v>1</v>
      </c>
      <c r="P757" s="55" t="str">
        <f t="shared" si="219"/>
        <v>516284384895</v>
      </c>
      <c r="Q757" s="70">
        <f t="shared" si="220"/>
        <v>7520</v>
      </c>
      <c r="R757" s="58">
        <v>0</v>
      </c>
      <c r="S757" s="57">
        <f t="shared" si="214"/>
        <v>0</v>
      </c>
      <c r="T757" s="58">
        <v>0</v>
      </c>
      <c r="U757" s="58">
        <f>(IF(VLOOKUP(VLOOKUP(AN757,MAPPING!$B$16:$D$21,2,1),MAPPING!$C$16:$E$21,2,0)=7000,0,VLOOKUP(VLOOKUP(AN757,MAPPING!$B$16:$D$21,2,1),MAPPING!$C$16:$E$21,2,0)))</f>
        <v>0</v>
      </c>
      <c r="V757" s="58">
        <f>(K757*VLOOKUP(N757/K757,MAPPING!$B$23:$D$30,3,10))</f>
        <v>500</v>
      </c>
      <c r="W757" s="58">
        <f t="shared" si="221"/>
        <v>0</v>
      </c>
      <c r="X757" s="58">
        <f t="shared" si="222"/>
        <v>8020</v>
      </c>
      <c r="Y757" s="116">
        <f>ROUND(SUM(Q757:W757)/INVOICE!$I$5,2)</f>
        <v>5.75</v>
      </c>
      <c r="AA757" s="38" t="s">
        <v>5963</v>
      </c>
      <c r="AB757" s="38" t="s">
        <v>93</v>
      </c>
      <c r="AC757" s="38" t="s">
        <v>5964</v>
      </c>
      <c r="AD757" s="38" t="s">
        <v>6120</v>
      </c>
      <c r="AE757" s="38" t="s">
        <v>6121</v>
      </c>
      <c r="AF757" s="38" t="s">
        <v>6122</v>
      </c>
      <c r="AG757" s="38" t="s">
        <v>6123</v>
      </c>
      <c r="AH757" s="38" t="s">
        <v>61</v>
      </c>
      <c r="AI757" s="38">
        <v>1</v>
      </c>
      <c r="AJ757" s="38">
        <v>0.9</v>
      </c>
      <c r="AK757" s="38">
        <v>3.4</v>
      </c>
      <c r="AL757" s="38">
        <v>3.4</v>
      </c>
      <c r="AM757" s="38" t="s">
        <v>204</v>
      </c>
      <c r="AN757" s="38">
        <v>104.33</v>
      </c>
      <c r="AO757" s="38" t="s">
        <v>62</v>
      </c>
      <c r="AP757" s="38" t="s">
        <v>62</v>
      </c>
      <c r="AQ757" s="38" t="s">
        <v>62</v>
      </c>
      <c r="AR757" s="38" t="s">
        <v>62</v>
      </c>
      <c r="AS757" s="38" t="s">
        <v>62</v>
      </c>
      <c r="AT757" s="38" t="s">
        <v>1973</v>
      </c>
      <c r="AU757" s="38" t="s">
        <v>2604</v>
      </c>
      <c r="AV757" s="38" t="s">
        <v>6124</v>
      </c>
      <c r="AW757" s="38" t="s">
        <v>61</v>
      </c>
      <c r="AX757" s="38" t="s">
        <v>63</v>
      </c>
      <c r="AY757" s="39" t="s">
        <v>6125</v>
      </c>
      <c r="AZ757" s="38" t="s">
        <v>6126</v>
      </c>
      <c r="BA757" s="39" t="s">
        <v>6126</v>
      </c>
      <c r="BB757" s="38" t="s">
        <v>2434</v>
      </c>
      <c r="BC757" s="38" t="s">
        <v>197</v>
      </c>
      <c r="BD757" s="38" t="s">
        <v>94</v>
      </c>
      <c r="BE757" s="38" t="s">
        <v>1978</v>
      </c>
      <c r="BF757" s="38" t="s">
        <v>64</v>
      </c>
      <c r="BG757" s="38" t="s">
        <v>61</v>
      </c>
      <c r="BH757" s="38" t="s">
        <v>648</v>
      </c>
    </row>
    <row r="758" spans="2:60" x14ac:dyDescent="0.3">
      <c r="B758" s="55">
        <f t="shared" si="215"/>
        <v>754</v>
      </c>
      <c r="C758" s="55" t="str">
        <f t="shared" si="216"/>
        <v>NRT</v>
      </c>
      <c r="D758" s="55" t="str">
        <f t="shared" si="213"/>
        <v>2025-09-23</v>
      </c>
      <c r="E758" s="55" t="str">
        <f t="shared" si="223"/>
        <v>82020038174</v>
      </c>
      <c r="F758" s="55" t="str">
        <f t="shared" si="224"/>
        <v>PJP029496491</v>
      </c>
      <c r="G758" s="53" t="str">
        <f t="shared" si="225"/>
        <v>배미혜</v>
      </c>
      <c r="H758" s="53" t="str">
        <f t="shared" si="226"/>
        <v>목록(Manifest)</v>
      </c>
      <c r="I758" s="62">
        <f t="shared" si="227"/>
        <v>117.92</v>
      </c>
      <c r="J758" s="53" t="str">
        <f t="shared" si="217"/>
        <v>BRCH USA_JAVIS</v>
      </c>
      <c r="K758" s="55">
        <f t="shared" si="228"/>
        <v>1</v>
      </c>
      <c r="L758" s="54">
        <f t="shared" si="229"/>
        <v>1.3</v>
      </c>
      <c r="M758" s="54">
        <f t="shared" si="230"/>
        <v>2.8</v>
      </c>
      <c r="N758" s="54">
        <f t="shared" si="231"/>
        <v>2.8</v>
      </c>
      <c r="O758" s="54">
        <f t="shared" si="218"/>
        <v>1.5</v>
      </c>
      <c r="P758" s="55" t="str">
        <f t="shared" si="219"/>
        <v>516284383370</v>
      </c>
      <c r="Q758" s="70">
        <f t="shared" si="220"/>
        <v>8530</v>
      </c>
      <c r="R758" s="58">
        <v>0</v>
      </c>
      <c r="S758" s="57">
        <f t="shared" si="214"/>
        <v>0</v>
      </c>
      <c r="T758" s="58">
        <v>0</v>
      </c>
      <c r="U758" s="58">
        <f>(IF(VLOOKUP(VLOOKUP(AN758,MAPPING!$B$16:$D$21,2,1),MAPPING!$C$16:$E$21,2,0)=7000,0,VLOOKUP(VLOOKUP(AN758,MAPPING!$B$16:$D$21,2,1),MAPPING!$C$16:$E$21,2,0)))</f>
        <v>0</v>
      </c>
      <c r="V758" s="58">
        <f>(K758*VLOOKUP(N758/K758,MAPPING!$B$23:$D$30,3,10))</f>
        <v>500</v>
      </c>
      <c r="W758" s="58">
        <f t="shared" si="221"/>
        <v>0</v>
      </c>
      <c r="X758" s="58">
        <f t="shared" si="222"/>
        <v>9030</v>
      </c>
      <c r="Y758" s="116">
        <f>ROUND(SUM(Q758:W758)/INVOICE!$I$5,2)</f>
        <v>6.48</v>
      </c>
      <c r="AA758" s="38" t="s">
        <v>5963</v>
      </c>
      <c r="AB758" s="38" t="s">
        <v>93</v>
      </c>
      <c r="AC758" s="38" t="s">
        <v>5964</v>
      </c>
      <c r="AD758" s="38" t="s">
        <v>6127</v>
      </c>
      <c r="AE758" s="38" t="s">
        <v>6128</v>
      </c>
      <c r="AF758" s="38" t="s">
        <v>6129</v>
      </c>
      <c r="AG758" s="38" t="s">
        <v>6130</v>
      </c>
      <c r="AH758" s="38" t="s">
        <v>61</v>
      </c>
      <c r="AI758" s="38">
        <v>1</v>
      </c>
      <c r="AJ758" s="38">
        <v>1.3</v>
      </c>
      <c r="AK758" s="38">
        <v>2.8</v>
      </c>
      <c r="AL758" s="38">
        <v>2.8</v>
      </c>
      <c r="AM758" s="38" t="s">
        <v>204</v>
      </c>
      <c r="AN758" s="38">
        <v>117.92</v>
      </c>
      <c r="AO758" s="38" t="s">
        <v>62</v>
      </c>
      <c r="AP758" s="38" t="s">
        <v>62</v>
      </c>
      <c r="AQ758" s="38" t="s">
        <v>62</v>
      </c>
      <c r="AR758" s="38" t="s">
        <v>62</v>
      </c>
      <c r="AS758" s="38" t="s">
        <v>62</v>
      </c>
      <c r="AT758" s="38" t="s">
        <v>1973</v>
      </c>
      <c r="AU758" s="38" t="s">
        <v>2604</v>
      </c>
      <c r="AV758" s="38" t="s">
        <v>410</v>
      </c>
      <c r="AW758" s="38" t="s">
        <v>61</v>
      </c>
      <c r="AX758" s="38" t="s">
        <v>63</v>
      </c>
      <c r="AY758" s="39" t="s">
        <v>6131</v>
      </c>
      <c r="AZ758" s="38" t="s">
        <v>6132</v>
      </c>
      <c r="BA758" s="39" t="s">
        <v>6132</v>
      </c>
      <c r="BB758" s="38" t="s">
        <v>2434</v>
      </c>
      <c r="BC758" s="38" t="s">
        <v>197</v>
      </c>
      <c r="BD758" s="38" t="s">
        <v>94</v>
      </c>
      <c r="BE758" s="38" t="s">
        <v>1978</v>
      </c>
      <c r="BF758" s="38" t="s">
        <v>64</v>
      </c>
      <c r="BG758" s="38" t="s">
        <v>61</v>
      </c>
      <c r="BH758" s="38" t="s">
        <v>648</v>
      </c>
    </row>
    <row r="759" spans="2:60" x14ac:dyDescent="0.3">
      <c r="B759" s="55">
        <f t="shared" si="215"/>
        <v>755</v>
      </c>
      <c r="C759" s="55" t="str">
        <f t="shared" si="216"/>
        <v>NRT</v>
      </c>
      <c r="D759" s="55" t="str">
        <f t="shared" si="213"/>
        <v>2025-09-23</v>
      </c>
      <c r="E759" s="55" t="str">
        <f t="shared" si="223"/>
        <v>82020038174</v>
      </c>
      <c r="F759" s="55" t="str">
        <f t="shared" si="224"/>
        <v>PJP029494132</v>
      </c>
      <c r="G759" s="53" t="str">
        <f t="shared" si="225"/>
        <v>이예림</v>
      </c>
      <c r="H759" s="53" t="str">
        <f t="shared" si="226"/>
        <v>목록(Manifest)</v>
      </c>
      <c r="I759" s="62">
        <f t="shared" si="227"/>
        <v>111.89</v>
      </c>
      <c r="J759" s="53" t="str">
        <f t="shared" si="217"/>
        <v>BRCH USA_JAVIS</v>
      </c>
      <c r="K759" s="55">
        <f t="shared" si="228"/>
        <v>1</v>
      </c>
      <c r="L759" s="54">
        <f t="shared" si="229"/>
        <v>0.7</v>
      </c>
      <c r="M759" s="54">
        <f t="shared" si="230"/>
        <v>1.8</v>
      </c>
      <c r="N759" s="54">
        <f t="shared" si="231"/>
        <v>1.8</v>
      </c>
      <c r="O759" s="54">
        <f t="shared" si="218"/>
        <v>1</v>
      </c>
      <c r="P759" s="55" t="str">
        <f t="shared" si="219"/>
        <v>516284359780</v>
      </c>
      <c r="Q759" s="70">
        <f t="shared" si="220"/>
        <v>7520</v>
      </c>
      <c r="R759" s="58">
        <v>0</v>
      </c>
      <c r="S759" s="57">
        <f t="shared" si="214"/>
        <v>0</v>
      </c>
      <c r="T759" s="58">
        <v>0</v>
      </c>
      <c r="U759" s="58">
        <f>(IF(VLOOKUP(VLOOKUP(AN759,MAPPING!$B$16:$D$21,2,1),MAPPING!$C$16:$E$21,2,0)=7000,0,VLOOKUP(VLOOKUP(AN759,MAPPING!$B$16:$D$21,2,1),MAPPING!$C$16:$E$21,2,0)))</f>
        <v>0</v>
      </c>
      <c r="V759" s="58">
        <f>(K759*VLOOKUP(N759/K759,MAPPING!$B$23:$D$30,3,10))</f>
        <v>0</v>
      </c>
      <c r="W759" s="58">
        <f t="shared" si="221"/>
        <v>0</v>
      </c>
      <c r="X759" s="58">
        <f t="shared" si="222"/>
        <v>7520</v>
      </c>
      <c r="Y759" s="116">
        <f>ROUND(SUM(Q759:W759)/INVOICE!$I$5,2)</f>
        <v>5.39</v>
      </c>
      <c r="AA759" s="38" t="s">
        <v>5963</v>
      </c>
      <c r="AB759" s="38" t="s">
        <v>93</v>
      </c>
      <c r="AC759" s="38" t="s">
        <v>5964</v>
      </c>
      <c r="AD759" s="38" t="s">
        <v>6133</v>
      </c>
      <c r="AE759" s="38" t="s">
        <v>6134</v>
      </c>
      <c r="AF759" s="38" t="s">
        <v>6135</v>
      </c>
      <c r="AG759" s="38" t="s">
        <v>6136</v>
      </c>
      <c r="AH759" s="38" t="s">
        <v>61</v>
      </c>
      <c r="AI759" s="38">
        <v>1</v>
      </c>
      <c r="AJ759" s="38">
        <v>0.7</v>
      </c>
      <c r="AK759" s="38">
        <v>1.8</v>
      </c>
      <c r="AL759" s="38">
        <v>1.8</v>
      </c>
      <c r="AM759" s="38" t="s">
        <v>204</v>
      </c>
      <c r="AN759" s="38">
        <v>111.89</v>
      </c>
      <c r="AO759" s="38" t="s">
        <v>62</v>
      </c>
      <c r="AP759" s="38" t="s">
        <v>62</v>
      </c>
      <c r="AQ759" s="38" t="s">
        <v>62</v>
      </c>
      <c r="AR759" s="38" t="s">
        <v>62</v>
      </c>
      <c r="AS759" s="38" t="s">
        <v>62</v>
      </c>
      <c r="AT759" s="38" t="s">
        <v>1973</v>
      </c>
      <c r="AU759" s="38" t="s">
        <v>2604</v>
      </c>
      <c r="AV759" s="38" t="s">
        <v>5216</v>
      </c>
      <c r="AW759" s="38" t="s">
        <v>61</v>
      </c>
      <c r="AX759" s="38" t="s">
        <v>63</v>
      </c>
      <c r="AY759" s="39" t="s">
        <v>6137</v>
      </c>
      <c r="AZ759" s="38" t="s">
        <v>6138</v>
      </c>
      <c r="BA759" s="39" t="s">
        <v>6138</v>
      </c>
      <c r="BB759" s="38" t="s">
        <v>2434</v>
      </c>
      <c r="BC759" s="38" t="s">
        <v>197</v>
      </c>
      <c r="BD759" s="38" t="s">
        <v>94</v>
      </c>
      <c r="BE759" s="38" t="s">
        <v>1978</v>
      </c>
      <c r="BF759" s="38" t="s">
        <v>64</v>
      </c>
      <c r="BG759" s="38" t="s">
        <v>61</v>
      </c>
      <c r="BH759" s="38" t="s">
        <v>648</v>
      </c>
    </row>
    <row r="760" spans="2:60" x14ac:dyDescent="0.3">
      <c r="B760" s="55">
        <f t="shared" si="215"/>
        <v>756</v>
      </c>
      <c r="C760" s="55" t="str">
        <f t="shared" si="216"/>
        <v>NRT</v>
      </c>
      <c r="D760" s="55" t="str">
        <f t="shared" si="213"/>
        <v>2025-09-23</v>
      </c>
      <c r="E760" s="55" t="str">
        <f t="shared" si="223"/>
        <v>82020038174</v>
      </c>
      <c r="F760" s="55" t="str">
        <f t="shared" si="224"/>
        <v>PJP029496603</v>
      </c>
      <c r="G760" s="53" t="str">
        <f t="shared" si="225"/>
        <v>황재용</v>
      </c>
      <c r="H760" s="53" t="str">
        <f t="shared" si="226"/>
        <v>목록(Manifest)</v>
      </c>
      <c r="I760" s="62">
        <f t="shared" si="227"/>
        <v>58.96</v>
      </c>
      <c r="J760" s="53" t="str">
        <f t="shared" si="217"/>
        <v>BRCH USA_JAVIS</v>
      </c>
      <c r="K760" s="55">
        <f t="shared" si="228"/>
        <v>1</v>
      </c>
      <c r="L760" s="54">
        <f t="shared" si="229"/>
        <v>0.45</v>
      </c>
      <c r="M760" s="54">
        <f t="shared" si="230"/>
        <v>1.9</v>
      </c>
      <c r="N760" s="54">
        <f t="shared" si="231"/>
        <v>1.9</v>
      </c>
      <c r="O760" s="54">
        <f t="shared" si="218"/>
        <v>0.5</v>
      </c>
      <c r="P760" s="55" t="str">
        <f t="shared" si="219"/>
        <v>516284384490</v>
      </c>
      <c r="Q760" s="70">
        <f t="shared" si="220"/>
        <v>6510</v>
      </c>
      <c r="R760" s="58">
        <v>0</v>
      </c>
      <c r="S760" s="57">
        <f t="shared" si="214"/>
        <v>0</v>
      </c>
      <c r="T760" s="58">
        <v>0</v>
      </c>
      <c r="U760" s="58">
        <f>(IF(VLOOKUP(VLOOKUP(AN760,MAPPING!$B$16:$D$21,2,1),MAPPING!$C$16:$E$21,2,0)=7000,0,VLOOKUP(VLOOKUP(AN760,MAPPING!$B$16:$D$21,2,1),MAPPING!$C$16:$E$21,2,0)))</f>
        <v>0</v>
      </c>
      <c r="V760" s="58">
        <f>(K760*VLOOKUP(N760/K760,MAPPING!$B$23:$D$30,3,10))</f>
        <v>0</v>
      </c>
      <c r="W760" s="58">
        <f t="shared" si="221"/>
        <v>0</v>
      </c>
      <c r="X760" s="58">
        <f t="shared" si="222"/>
        <v>6510</v>
      </c>
      <c r="Y760" s="116">
        <f>ROUND(SUM(Q760:W760)/INVOICE!$I$5,2)</f>
        <v>4.67</v>
      </c>
      <c r="AA760" s="38" t="s">
        <v>5963</v>
      </c>
      <c r="AB760" s="38" t="s">
        <v>93</v>
      </c>
      <c r="AC760" s="38" t="s">
        <v>5964</v>
      </c>
      <c r="AD760" s="38" t="s">
        <v>6139</v>
      </c>
      <c r="AE760" s="38" t="s">
        <v>6140</v>
      </c>
      <c r="AF760" s="38" t="s">
        <v>6141</v>
      </c>
      <c r="AG760" s="38" t="s">
        <v>6142</v>
      </c>
      <c r="AH760" s="38" t="s">
        <v>61</v>
      </c>
      <c r="AI760" s="38">
        <v>1</v>
      </c>
      <c r="AJ760" s="38">
        <v>0.45</v>
      </c>
      <c r="AK760" s="38">
        <v>1.9</v>
      </c>
      <c r="AL760" s="38">
        <v>1.9</v>
      </c>
      <c r="AM760" s="38" t="s">
        <v>204</v>
      </c>
      <c r="AN760" s="38">
        <v>58.96</v>
      </c>
      <c r="AO760" s="38" t="s">
        <v>62</v>
      </c>
      <c r="AP760" s="38" t="s">
        <v>62</v>
      </c>
      <c r="AQ760" s="38" t="s">
        <v>62</v>
      </c>
      <c r="AR760" s="38" t="s">
        <v>62</v>
      </c>
      <c r="AS760" s="38" t="s">
        <v>62</v>
      </c>
      <c r="AT760" s="38" t="s">
        <v>1973</v>
      </c>
      <c r="AU760" s="38" t="s">
        <v>2604</v>
      </c>
      <c r="AV760" s="38" t="s">
        <v>1995</v>
      </c>
      <c r="AW760" s="38" t="s">
        <v>61</v>
      </c>
      <c r="AX760" s="38" t="s">
        <v>63</v>
      </c>
      <c r="AY760" s="39" t="s">
        <v>6143</v>
      </c>
      <c r="AZ760" s="38" t="s">
        <v>6144</v>
      </c>
      <c r="BA760" s="39" t="s">
        <v>6144</v>
      </c>
      <c r="BB760" s="38" t="s">
        <v>2434</v>
      </c>
      <c r="BC760" s="38" t="s">
        <v>197</v>
      </c>
      <c r="BD760" s="38" t="s">
        <v>94</v>
      </c>
      <c r="BE760" s="38" t="s">
        <v>1978</v>
      </c>
      <c r="BF760" s="38" t="s">
        <v>64</v>
      </c>
      <c r="BG760" s="38" t="s">
        <v>61</v>
      </c>
      <c r="BH760" s="38" t="s">
        <v>648</v>
      </c>
    </row>
    <row r="761" spans="2:60" x14ac:dyDescent="0.3">
      <c r="B761" s="55">
        <f t="shared" si="215"/>
        <v>757</v>
      </c>
      <c r="C761" s="55" t="str">
        <f t="shared" si="216"/>
        <v>NRT</v>
      </c>
      <c r="D761" s="55" t="str">
        <f t="shared" si="213"/>
        <v>2025-09-23</v>
      </c>
      <c r="E761" s="55" t="str">
        <f t="shared" si="223"/>
        <v>82020038174</v>
      </c>
      <c r="F761" s="55" t="str">
        <f t="shared" si="224"/>
        <v>PJP029496464</v>
      </c>
      <c r="G761" s="53" t="str">
        <f t="shared" si="225"/>
        <v>박재철</v>
      </c>
      <c r="H761" s="53" t="str">
        <f t="shared" si="226"/>
        <v>목록(Manifest)</v>
      </c>
      <c r="I761" s="62">
        <f t="shared" si="227"/>
        <v>98.4</v>
      </c>
      <c r="J761" s="53" t="str">
        <f t="shared" si="217"/>
        <v>BRCH USA_JAVIS</v>
      </c>
      <c r="K761" s="55">
        <f t="shared" si="228"/>
        <v>1</v>
      </c>
      <c r="L761" s="54">
        <f t="shared" si="229"/>
        <v>2.4</v>
      </c>
      <c r="M761" s="54">
        <f t="shared" si="230"/>
        <v>1.3</v>
      </c>
      <c r="N761" s="54">
        <f t="shared" si="231"/>
        <v>2.4</v>
      </c>
      <c r="O761" s="54">
        <f t="shared" si="218"/>
        <v>2.5</v>
      </c>
      <c r="P761" s="55" t="str">
        <f t="shared" si="219"/>
        <v>516284383101</v>
      </c>
      <c r="Q761" s="70">
        <f t="shared" si="220"/>
        <v>10550</v>
      </c>
      <c r="R761" s="58">
        <v>0</v>
      </c>
      <c r="S761" s="57">
        <f t="shared" si="214"/>
        <v>0</v>
      </c>
      <c r="T761" s="58">
        <v>0</v>
      </c>
      <c r="U761" s="58">
        <f>(IF(VLOOKUP(VLOOKUP(AN761,MAPPING!$B$16:$D$21,2,1),MAPPING!$C$16:$E$21,2,0)=7000,0,VLOOKUP(VLOOKUP(AN761,MAPPING!$B$16:$D$21,2,1),MAPPING!$C$16:$E$21,2,0)))</f>
        <v>0</v>
      </c>
      <c r="V761" s="58">
        <f>(K761*VLOOKUP(N761/K761,MAPPING!$B$23:$D$30,3,10))</f>
        <v>500</v>
      </c>
      <c r="W761" s="58">
        <f t="shared" si="221"/>
        <v>0</v>
      </c>
      <c r="X761" s="58">
        <f t="shared" si="222"/>
        <v>11050</v>
      </c>
      <c r="Y761" s="116">
        <f>ROUND(SUM(Q761:W761)/INVOICE!$I$5,2)</f>
        <v>7.93</v>
      </c>
      <c r="AA761" s="38" t="s">
        <v>5963</v>
      </c>
      <c r="AB761" s="38" t="s">
        <v>93</v>
      </c>
      <c r="AC761" s="38" t="s">
        <v>5964</v>
      </c>
      <c r="AD761" s="38" t="s">
        <v>6145</v>
      </c>
      <c r="AE761" s="38" t="s">
        <v>2132</v>
      </c>
      <c r="AF761" s="38" t="s">
        <v>2133</v>
      </c>
      <c r="AG761" s="38" t="s">
        <v>2134</v>
      </c>
      <c r="AH761" s="38" t="s">
        <v>61</v>
      </c>
      <c r="AI761" s="38">
        <v>1</v>
      </c>
      <c r="AJ761" s="38">
        <v>2.4</v>
      </c>
      <c r="AK761" s="38">
        <v>1.3</v>
      </c>
      <c r="AL761" s="38">
        <v>2.4</v>
      </c>
      <c r="AM761" s="38" t="s">
        <v>204</v>
      </c>
      <c r="AN761" s="38">
        <v>98.4</v>
      </c>
      <c r="AO761" s="38" t="s">
        <v>62</v>
      </c>
      <c r="AP761" s="38" t="s">
        <v>62</v>
      </c>
      <c r="AQ761" s="38" t="s">
        <v>62</v>
      </c>
      <c r="AR761" s="38" t="s">
        <v>62</v>
      </c>
      <c r="AS761" s="38" t="s">
        <v>62</v>
      </c>
      <c r="AT761" s="38" t="s">
        <v>1973</v>
      </c>
      <c r="AU761" s="38" t="s">
        <v>2604</v>
      </c>
      <c r="AV761" s="38" t="s">
        <v>2002</v>
      </c>
      <c r="AW761" s="38" t="s">
        <v>61</v>
      </c>
      <c r="AX761" s="38" t="s">
        <v>63</v>
      </c>
      <c r="AY761" s="39" t="s">
        <v>6146</v>
      </c>
      <c r="AZ761" s="38" t="s">
        <v>6147</v>
      </c>
      <c r="BA761" s="39" t="s">
        <v>6147</v>
      </c>
      <c r="BB761" s="38" t="s">
        <v>2434</v>
      </c>
      <c r="BC761" s="38" t="s">
        <v>197</v>
      </c>
      <c r="BD761" s="38" t="s">
        <v>94</v>
      </c>
      <c r="BE761" s="38" t="s">
        <v>1978</v>
      </c>
      <c r="BF761" s="38" t="s">
        <v>64</v>
      </c>
      <c r="BG761" s="38" t="s">
        <v>61</v>
      </c>
      <c r="BH761" s="38" t="s">
        <v>648</v>
      </c>
    </row>
    <row r="762" spans="2:60" x14ac:dyDescent="0.3">
      <c r="B762" s="55">
        <f t="shared" si="215"/>
        <v>758</v>
      </c>
      <c r="C762" s="55" t="str">
        <f t="shared" si="216"/>
        <v>NRT</v>
      </c>
      <c r="D762" s="55" t="str">
        <f t="shared" si="213"/>
        <v>2025-09-23</v>
      </c>
      <c r="E762" s="55" t="str">
        <f t="shared" si="223"/>
        <v>82020038174</v>
      </c>
      <c r="F762" s="55" t="str">
        <f t="shared" si="224"/>
        <v>PJP029496462</v>
      </c>
      <c r="G762" s="53" t="str">
        <f t="shared" si="225"/>
        <v>조혜숙</v>
      </c>
      <c r="H762" s="53" t="str">
        <f t="shared" si="226"/>
        <v>일반(목록배제,Normal-Manifest Exception)</v>
      </c>
      <c r="I762" s="62">
        <f t="shared" si="227"/>
        <v>123.28</v>
      </c>
      <c r="J762" s="53" t="str">
        <f t="shared" si="217"/>
        <v>BRCH USA_JAVIS</v>
      </c>
      <c r="K762" s="55">
        <f t="shared" si="228"/>
        <v>1</v>
      </c>
      <c r="L762" s="54">
        <f t="shared" si="229"/>
        <v>2.35</v>
      </c>
      <c r="M762" s="54">
        <f t="shared" si="230"/>
        <v>2.6</v>
      </c>
      <c r="N762" s="54">
        <f t="shared" si="231"/>
        <v>2.6</v>
      </c>
      <c r="O762" s="54">
        <f t="shared" si="218"/>
        <v>2.5</v>
      </c>
      <c r="P762" s="55" t="str">
        <f t="shared" si="219"/>
        <v>516284383086</v>
      </c>
      <c r="Q762" s="70">
        <f t="shared" si="220"/>
        <v>10550</v>
      </c>
      <c r="R762" s="58">
        <v>0</v>
      </c>
      <c r="S762" s="57">
        <f t="shared" si="214"/>
        <v>0</v>
      </c>
      <c r="T762" s="58">
        <v>0</v>
      </c>
      <c r="U762" s="58">
        <f>(IF(VLOOKUP(VLOOKUP(AN762,MAPPING!$B$16:$D$21,2,1),MAPPING!$C$16:$E$21,2,0)=7000,0,VLOOKUP(VLOOKUP(AN762,MAPPING!$B$16:$D$21,2,1),MAPPING!$C$16:$E$21,2,0)))</f>
        <v>0</v>
      </c>
      <c r="V762" s="58">
        <f>(K762*VLOOKUP(N762/K762,MAPPING!$B$23:$D$30,3,10))</f>
        <v>500</v>
      </c>
      <c r="W762" s="58">
        <f t="shared" si="221"/>
        <v>0</v>
      </c>
      <c r="X762" s="58">
        <f t="shared" si="222"/>
        <v>11050</v>
      </c>
      <c r="Y762" s="116">
        <f>ROUND(SUM(Q762:W762)/INVOICE!$I$5,2)</f>
        <v>7.93</v>
      </c>
      <c r="AA762" s="38" t="s">
        <v>5963</v>
      </c>
      <c r="AB762" s="38" t="s">
        <v>93</v>
      </c>
      <c r="AC762" s="38" t="s">
        <v>5964</v>
      </c>
      <c r="AD762" s="38" t="s">
        <v>6148</v>
      </c>
      <c r="AE762" s="38" t="s">
        <v>6149</v>
      </c>
      <c r="AF762" s="38" t="s">
        <v>6150</v>
      </c>
      <c r="AG762" s="38" t="s">
        <v>6151</v>
      </c>
      <c r="AH762" s="38" t="s">
        <v>61</v>
      </c>
      <c r="AI762" s="38">
        <v>1</v>
      </c>
      <c r="AJ762" s="38">
        <v>2.35</v>
      </c>
      <c r="AK762" s="38">
        <v>2.6</v>
      </c>
      <c r="AL762" s="38">
        <v>2.6</v>
      </c>
      <c r="AM762" s="38" t="s">
        <v>66</v>
      </c>
      <c r="AN762" s="38">
        <v>123.28</v>
      </c>
      <c r="AO762" s="38" t="s">
        <v>62</v>
      </c>
      <c r="AP762" s="38" t="s">
        <v>62</v>
      </c>
      <c r="AQ762" s="38" t="s">
        <v>62</v>
      </c>
      <c r="AR762" s="38" t="s">
        <v>62</v>
      </c>
      <c r="AS762" s="38" t="s">
        <v>62</v>
      </c>
      <c r="AT762" s="38" t="s">
        <v>1973</v>
      </c>
      <c r="AU762" s="38" t="s">
        <v>2604</v>
      </c>
      <c r="AV762" s="38" t="s">
        <v>2052</v>
      </c>
      <c r="AW762" s="38" t="s">
        <v>61</v>
      </c>
      <c r="AX762" s="38" t="s">
        <v>63</v>
      </c>
      <c r="AY762" s="39" t="s">
        <v>6152</v>
      </c>
      <c r="AZ762" s="38" t="s">
        <v>6153</v>
      </c>
      <c r="BA762" s="39" t="s">
        <v>6153</v>
      </c>
      <c r="BB762" s="38" t="s">
        <v>2434</v>
      </c>
      <c r="BC762" s="38" t="s">
        <v>197</v>
      </c>
      <c r="BD762" s="38" t="s">
        <v>94</v>
      </c>
      <c r="BE762" s="38" t="s">
        <v>1978</v>
      </c>
      <c r="BF762" s="38" t="s">
        <v>64</v>
      </c>
      <c r="BG762" s="38" t="s">
        <v>61</v>
      </c>
      <c r="BH762" s="38" t="s">
        <v>648</v>
      </c>
    </row>
    <row r="763" spans="2:60" x14ac:dyDescent="0.3">
      <c r="B763" s="55">
        <f t="shared" si="215"/>
        <v>759</v>
      </c>
      <c r="C763" s="55" t="str">
        <f t="shared" si="216"/>
        <v>NRT</v>
      </c>
      <c r="D763" s="55" t="str">
        <f t="shared" si="213"/>
        <v>2025-09-23</v>
      </c>
      <c r="E763" s="55" t="str">
        <f t="shared" si="223"/>
        <v>82020038174</v>
      </c>
      <c r="F763" s="55" t="str">
        <f t="shared" si="224"/>
        <v>PJP029496630</v>
      </c>
      <c r="G763" s="53" t="str">
        <f t="shared" si="225"/>
        <v>김정욱</v>
      </c>
      <c r="H763" s="53" t="str">
        <f t="shared" si="226"/>
        <v>목록(Manifest)</v>
      </c>
      <c r="I763" s="62">
        <f t="shared" si="227"/>
        <v>92.71</v>
      </c>
      <c r="J763" s="53" t="str">
        <f t="shared" si="217"/>
        <v>BRCH USA_JAVIS</v>
      </c>
      <c r="K763" s="55">
        <f t="shared" si="228"/>
        <v>1</v>
      </c>
      <c r="L763" s="54">
        <f t="shared" si="229"/>
        <v>0.7</v>
      </c>
      <c r="M763" s="54">
        <f t="shared" si="230"/>
        <v>2.7</v>
      </c>
      <c r="N763" s="54">
        <f t="shared" si="231"/>
        <v>2.7</v>
      </c>
      <c r="O763" s="54">
        <f t="shared" si="218"/>
        <v>1</v>
      </c>
      <c r="P763" s="55" t="str">
        <f t="shared" si="219"/>
        <v>516284384766</v>
      </c>
      <c r="Q763" s="70">
        <f t="shared" si="220"/>
        <v>7520</v>
      </c>
      <c r="R763" s="58">
        <v>0</v>
      </c>
      <c r="S763" s="57">
        <f t="shared" si="214"/>
        <v>0</v>
      </c>
      <c r="T763" s="58">
        <v>0</v>
      </c>
      <c r="U763" s="58">
        <f>(IF(VLOOKUP(VLOOKUP(AN763,MAPPING!$B$16:$D$21,2,1),MAPPING!$C$16:$E$21,2,0)=7000,0,VLOOKUP(VLOOKUP(AN763,MAPPING!$B$16:$D$21,2,1),MAPPING!$C$16:$E$21,2,0)))</f>
        <v>0</v>
      </c>
      <c r="V763" s="58">
        <f>(K763*VLOOKUP(N763/K763,MAPPING!$B$23:$D$30,3,10))</f>
        <v>500</v>
      </c>
      <c r="W763" s="58">
        <f t="shared" si="221"/>
        <v>0</v>
      </c>
      <c r="X763" s="58">
        <f t="shared" si="222"/>
        <v>8020</v>
      </c>
      <c r="Y763" s="116">
        <f>ROUND(SUM(Q763:W763)/INVOICE!$I$5,2)</f>
        <v>5.75</v>
      </c>
      <c r="AA763" s="38" t="s">
        <v>5963</v>
      </c>
      <c r="AB763" s="38" t="s">
        <v>93</v>
      </c>
      <c r="AC763" s="38" t="s">
        <v>5964</v>
      </c>
      <c r="AD763" s="38" t="s">
        <v>6154</v>
      </c>
      <c r="AE763" s="38" t="s">
        <v>6155</v>
      </c>
      <c r="AF763" s="38" t="s">
        <v>6156</v>
      </c>
      <c r="AG763" s="38" t="s">
        <v>6157</v>
      </c>
      <c r="AH763" s="38" t="s">
        <v>61</v>
      </c>
      <c r="AI763" s="38">
        <v>1</v>
      </c>
      <c r="AJ763" s="38">
        <v>0.7</v>
      </c>
      <c r="AK763" s="38">
        <v>2.7</v>
      </c>
      <c r="AL763" s="38">
        <v>2.7</v>
      </c>
      <c r="AM763" s="38" t="s">
        <v>204</v>
      </c>
      <c r="AN763" s="38">
        <v>92.71</v>
      </c>
      <c r="AO763" s="38" t="s">
        <v>62</v>
      </c>
      <c r="AP763" s="38" t="s">
        <v>62</v>
      </c>
      <c r="AQ763" s="38" t="s">
        <v>62</v>
      </c>
      <c r="AR763" s="38" t="s">
        <v>62</v>
      </c>
      <c r="AS763" s="38" t="s">
        <v>62</v>
      </c>
      <c r="AT763" s="38" t="s">
        <v>1973</v>
      </c>
      <c r="AU763" s="38" t="s">
        <v>2604</v>
      </c>
      <c r="AV763" s="38" t="s">
        <v>2052</v>
      </c>
      <c r="AW763" s="38" t="s">
        <v>61</v>
      </c>
      <c r="AX763" s="38" t="s">
        <v>63</v>
      </c>
      <c r="AY763" s="39" t="s">
        <v>6158</v>
      </c>
      <c r="AZ763" s="38" t="s">
        <v>6159</v>
      </c>
      <c r="BA763" s="39" t="s">
        <v>6159</v>
      </c>
      <c r="BB763" s="38" t="s">
        <v>2434</v>
      </c>
      <c r="BC763" s="38" t="s">
        <v>197</v>
      </c>
      <c r="BD763" s="38" t="s">
        <v>94</v>
      </c>
      <c r="BE763" s="38" t="s">
        <v>1978</v>
      </c>
      <c r="BF763" s="38" t="s">
        <v>64</v>
      </c>
      <c r="BG763" s="38" t="s">
        <v>61</v>
      </c>
      <c r="BH763" s="38" t="s">
        <v>648</v>
      </c>
    </row>
    <row r="764" spans="2:60" x14ac:dyDescent="0.3">
      <c r="B764" s="55">
        <f t="shared" si="215"/>
        <v>760</v>
      </c>
      <c r="C764" s="55" t="str">
        <f t="shared" si="216"/>
        <v>NRT</v>
      </c>
      <c r="D764" s="55" t="str">
        <f t="shared" si="213"/>
        <v>2025-09-23</v>
      </c>
      <c r="E764" s="55" t="str">
        <f t="shared" si="223"/>
        <v>82020038174</v>
      </c>
      <c r="F764" s="55" t="str">
        <f t="shared" si="224"/>
        <v>PJP029496390</v>
      </c>
      <c r="G764" s="53" t="str">
        <f t="shared" si="225"/>
        <v>황준구</v>
      </c>
      <c r="H764" s="53" t="str">
        <f t="shared" si="226"/>
        <v>목록(Manifest)</v>
      </c>
      <c r="I764" s="62">
        <f t="shared" si="227"/>
        <v>144.15</v>
      </c>
      <c r="J764" s="53" t="str">
        <f t="shared" si="217"/>
        <v>BRCH USA_JAVIS</v>
      </c>
      <c r="K764" s="55">
        <f t="shared" si="228"/>
        <v>1</v>
      </c>
      <c r="L764" s="54">
        <f t="shared" si="229"/>
        <v>1.6</v>
      </c>
      <c r="M764" s="54">
        <f t="shared" si="230"/>
        <v>3.1</v>
      </c>
      <c r="N764" s="54">
        <f t="shared" si="231"/>
        <v>3.1</v>
      </c>
      <c r="O764" s="54">
        <f t="shared" si="218"/>
        <v>2</v>
      </c>
      <c r="P764" s="55" t="str">
        <f t="shared" si="219"/>
        <v>516284382364</v>
      </c>
      <c r="Q764" s="70">
        <f t="shared" si="220"/>
        <v>9540</v>
      </c>
      <c r="R764" s="58">
        <v>0</v>
      </c>
      <c r="S764" s="57">
        <f t="shared" si="214"/>
        <v>0</v>
      </c>
      <c r="T764" s="58">
        <v>0</v>
      </c>
      <c r="U764" s="58">
        <f>(IF(VLOOKUP(VLOOKUP(AN764,MAPPING!$B$16:$D$21,2,1),MAPPING!$C$16:$E$21,2,0)=7000,0,VLOOKUP(VLOOKUP(AN764,MAPPING!$B$16:$D$21,2,1),MAPPING!$C$16:$E$21,2,0)))</f>
        <v>0</v>
      </c>
      <c r="V764" s="58">
        <f>(K764*VLOOKUP(N764/K764,MAPPING!$B$23:$D$30,3,10))</f>
        <v>500</v>
      </c>
      <c r="W764" s="58">
        <f t="shared" si="221"/>
        <v>0</v>
      </c>
      <c r="X764" s="58">
        <f t="shared" si="222"/>
        <v>10040</v>
      </c>
      <c r="Y764" s="116">
        <f>ROUND(SUM(Q764:W764)/INVOICE!$I$5,2)</f>
        <v>7.2</v>
      </c>
      <c r="AA764" s="38" t="s">
        <v>5963</v>
      </c>
      <c r="AB764" s="38" t="s">
        <v>93</v>
      </c>
      <c r="AC764" s="38" t="s">
        <v>5964</v>
      </c>
      <c r="AD764" s="38" t="s">
        <v>6160</v>
      </c>
      <c r="AE764" s="38" t="s">
        <v>6161</v>
      </c>
      <c r="AF764" s="38" t="s">
        <v>6162</v>
      </c>
      <c r="AG764" s="38" t="s">
        <v>6163</v>
      </c>
      <c r="AH764" s="38" t="s">
        <v>61</v>
      </c>
      <c r="AI764" s="38">
        <v>1</v>
      </c>
      <c r="AJ764" s="38">
        <v>1.6</v>
      </c>
      <c r="AK764" s="38">
        <v>3.1</v>
      </c>
      <c r="AL764" s="38">
        <v>3.1</v>
      </c>
      <c r="AM764" s="38" t="s">
        <v>204</v>
      </c>
      <c r="AN764" s="38">
        <v>144.15</v>
      </c>
      <c r="AO764" s="38" t="s">
        <v>62</v>
      </c>
      <c r="AP764" s="38" t="s">
        <v>62</v>
      </c>
      <c r="AQ764" s="38" t="s">
        <v>62</v>
      </c>
      <c r="AR764" s="38" t="s">
        <v>62</v>
      </c>
      <c r="AS764" s="38" t="s">
        <v>62</v>
      </c>
      <c r="AT764" s="38" t="s">
        <v>1973</v>
      </c>
      <c r="AU764" s="38" t="s">
        <v>2604</v>
      </c>
      <c r="AV764" s="38" t="s">
        <v>2002</v>
      </c>
      <c r="AW764" s="38" t="s">
        <v>61</v>
      </c>
      <c r="AX764" s="38" t="s">
        <v>63</v>
      </c>
      <c r="AY764" s="39" t="s">
        <v>6164</v>
      </c>
      <c r="AZ764" s="38" t="s">
        <v>6165</v>
      </c>
      <c r="BA764" s="39" t="s">
        <v>6165</v>
      </c>
      <c r="BB764" s="38" t="s">
        <v>2434</v>
      </c>
      <c r="BC764" s="38" t="s">
        <v>197</v>
      </c>
      <c r="BD764" s="38" t="s">
        <v>94</v>
      </c>
      <c r="BE764" s="38" t="s">
        <v>1978</v>
      </c>
      <c r="BF764" s="38" t="s">
        <v>64</v>
      </c>
      <c r="BG764" s="38" t="s">
        <v>61</v>
      </c>
      <c r="BH764" s="38" t="s">
        <v>648</v>
      </c>
    </row>
    <row r="765" spans="2:60" x14ac:dyDescent="0.3">
      <c r="B765" s="55">
        <f t="shared" si="215"/>
        <v>761</v>
      </c>
      <c r="C765" s="55" t="str">
        <f t="shared" si="216"/>
        <v>NRT</v>
      </c>
      <c r="D765" s="55" t="str">
        <f t="shared" si="213"/>
        <v>2025-09-23</v>
      </c>
      <c r="E765" s="55" t="str">
        <f t="shared" si="223"/>
        <v>82020038174</v>
      </c>
      <c r="F765" s="55" t="str">
        <f t="shared" si="224"/>
        <v>PJP029496508</v>
      </c>
      <c r="G765" s="53" t="str">
        <f t="shared" si="225"/>
        <v>황순하</v>
      </c>
      <c r="H765" s="53" t="str">
        <f t="shared" si="226"/>
        <v>목록(Manifest)</v>
      </c>
      <c r="I765" s="62">
        <f t="shared" si="227"/>
        <v>27.27</v>
      </c>
      <c r="J765" s="53" t="str">
        <f t="shared" si="217"/>
        <v>BRCH USA_JAVIS</v>
      </c>
      <c r="K765" s="55">
        <f t="shared" si="228"/>
        <v>1</v>
      </c>
      <c r="L765" s="54">
        <f t="shared" si="229"/>
        <v>0.65</v>
      </c>
      <c r="M765" s="54">
        <f t="shared" si="230"/>
        <v>1.3</v>
      </c>
      <c r="N765" s="54">
        <f t="shared" si="231"/>
        <v>1.3</v>
      </c>
      <c r="O765" s="54">
        <f t="shared" si="218"/>
        <v>1</v>
      </c>
      <c r="P765" s="55" t="str">
        <f t="shared" si="219"/>
        <v>516284383543</v>
      </c>
      <c r="Q765" s="70">
        <f t="shared" si="220"/>
        <v>7520</v>
      </c>
      <c r="R765" s="58">
        <v>0</v>
      </c>
      <c r="S765" s="57">
        <f t="shared" si="214"/>
        <v>0</v>
      </c>
      <c r="T765" s="58">
        <v>0</v>
      </c>
      <c r="U765" s="58">
        <f>(IF(VLOOKUP(VLOOKUP(AN765,MAPPING!$B$16:$D$21,2,1),MAPPING!$C$16:$E$21,2,0)=7000,0,VLOOKUP(VLOOKUP(AN765,MAPPING!$B$16:$D$21,2,1),MAPPING!$C$16:$E$21,2,0)))</f>
        <v>0</v>
      </c>
      <c r="V765" s="58">
        <f>(K765*VLOOKUP(N765/K765,MAPPING!$B$23:$D$30,3,10))</f>
        <v>0</v>
      </c>
      <c r="W765" s="58">
        <f t="shared" si="221"/>
        <v>0</v>
      </c>
      <c r="X765" s="58">
        <f t="shared" si="222"/>
        <v>7520</v>
      </c>
      <c r="Y765" s="116">
        <f>ROUND(SUM(Q765:W765)/INVOICE!$I$5,2)</f>
        <v>5.39</v>
      </c>
      <c r="AA765" s="38" t="s">
        <v>5963</v>
      </c>
      <c r="AB765" s="38" t="s">
        <v>93</v>
      </c>
      <c r="AC765" s="38" t="s">
        <v>5964</v>
      </c>
      <c r="AD765" s="38" t="s">
        <v>6166</v>
      </c>
      <c r="AE765" s="38" t="s">
        <v>6167</v>
      </c>
      <c r="AF765" s="38" t="s">
        <v>6168</v>
      </c>
      <c r="AG765" s="38" t="s">
        <v>6169</v>
      </c>
      <c r="AH765" s="38" t="s">
        <v>61</v>
      </c>
      <c r="AI765" s="38">
        <v>1</v>
      </c>
      <c r="AJ765" s="38">
        <v>0.65</v>
      </c>
      <c r="AK765" s="38">
        <v>1.3</v>
      </c>
      <c r="AL765" s="38">
        <v>1.3</v>
      </c>
      <c r="AM765" s="38" t="s">
        <v>204</v>
      </c>
      <c r="AN765" s="38">
        <v>27.27</v>
      </c>
      <c r="AO765" s="38" t="s">
        <v>62</v>
      </c>
      <c r="AP765" s="38" t="s">
        <v>62</v>
      </c>
      <c r="AQ765" s="38" t="s">
        <v>62</v>
      </c>
      <c r="AR765" s="38" t="s">
        <v>62</v>
      </c>
      <c r="AS765" s="38" t="s">
        <v>62</v>
      </c>
      <c r="AT765" s="38" t="s">
        <v>1973</v>
      </c>
      <c r="AU765" s="38" t="s">
        <v>2604</v>
      </c>
      <c r="AV765" s="38" t="s">
        <v>410</v>
      </c>
      <c r="AW765" s="38" t="s">
        <v>61</v>
      </c>
      <c r="AX765" s="38" t="s">
        <v>63</v>
      </c>
      <c r="AY765" s="39" t="s">
        <v>6170</v>
      </c>
      <c r="AZ765" s="38" t="s">
        <v>6171</v>
      </c>
      <c r="BA765" s="39" t="s">
        <v>6171</v>
      </c>
      <c r="BB765" s="38" t="s">
        <v>2434</v>
      </c>
      <c r="BC765" s="38" t="s">
        <v>197</v>
      </c>
      <c r="BD765" s="38" t="s">
        <v>94</v>
      </c>
      <c r="BE765" s="38" t="s">
        <v>1978</v>
      </c>
      <c r="BF765" s="38" t="s">
        <v>64</v>
      </c>
      <c r="BG765" s="38" t="s">
        <v>61</v>
      </c>
      <c r="BH765" s="38" t="s">
        <v>648</v>
      </c>
    </row>
    <row r="766" spans="2:60" x14ac:dyDescent="0.3">
      <c r="B766" s="55">
        <f t="shared" si="215"/>
        <v>762</v>
      </c>
      <c r="C766" s="55" t="str">
        <f t="shared" si="216"/>
        <v>NRT</v>
      </c>
      <c r="D766" s="55" t="str">
        <f t="shared" si="213"/>
        <v>2025-09-23</v>
      </c>
      <c r="E766" s="55" t="str">
        <f t="shared" si="223"/>
        <v>82020038174</v>
      </c>
      <c r="F766" s="55" t="str">
        <f t="shared" si="224"/>
        <v>PJP029496507</v>
      </c>
      <c r="G766" s="53" t="str">
        <f t="shared" si="225"/>
        <v>박윤정</v>
      </c>
      <c r="H766" s="53" t="str">
        <f t="shared" si="226"/>
        <v>목록(Manifest)</v>
      </c>
      <c r="I766" s="62">
        <f t="shared" si="227"/>
        <v>27.27</v>
      </c>
      <c r="J766" s="53" t="str">
        <f t="shared" si="217"/>
        <v>BRCH USA_JAVIS</v>
      </c>
      <c r="K766" s="55">
        <f t="shared" si="228"/>
        <v>1</v>
      </c>
      <c r="L766" s="54">
        <f t="shared" si="229"/>
        <v>0.8</v>
      </c>
      <c r="M766" s="54">
        <f t="shared" si="230"/>
        <v>1.3</v>
      </c>
      <c r="N766" s="54">
        <f t="shared" si="231"/>
        <v>1.3</v>
      </c>
      <c r="O766" s="54">
        <f t="shared" si="218"/>
        <v>1</v>
      </c>
      <c r="P766" s="55" t="str">
        <f t="shared" si="219"/>
        <v>516284383532</v>
      </c>
      <c r="Q766" s="70">
        <f t="shared" si="220"/>
        <v>7520</v>
      </c>
      <c r="R766" s="58">
        <v>0</v>
      </c>
      <c r="S766" s="57">
        <f t="shared" si="214"/>
        <v>0</v>
      </c>
      <c r="T766" s="58">
        <v>0</v>
      </c>
      <c r="U766" s="58">
        <f>(IF(VLOOKUP(VLOOKUP(AN766,MAPPING!$B$16:$D$21,2,1),MAPPING!$C$16:$E$21,2,0)=7000,0,VLOOKUP(VLOOKUP(AN766,MAPPING!$B$16:$D$21,2,1),MAPPING!$C$16:$E$21,2,0)))</f>
        <v>0</v>
      </c>
      <c r="V766" s="58">
        <f>(K766*VLOOKUP(N766/K766,MAPPING!$B$23:$D$30,3,10))</f>
        <v>0</v>
      </c>
      <c r="W766" s="58">
        <f t="shared" si="221"/>
        <v>0</v>
      </c>
      <c r="X766" s="58">
        <f t="shared" si="222"/>
        <v>7520</v>
      </c>
      <c r="Y766" s="116">
        <f>ROUND(SUM(Q766:W766)/INVOICE!$I$5,2)</f>
        <v>5.39</v>
      </c>
      <c r="AA766" s="38" t="s">
        <v>5963</v>
      </c>
      <c r="AB766" s="38" t="s">
        <v>93</v>
      </c>
      <c r="AC766" s="38" t="s">
        <v>5964</v>
      </c>
      <c r="AD766" s="38" t="s">
        <v>6172</v>
      </c>
      <c r="AE766" s="38" t="s">
        <v>6173</v>
      </c>
      <c r="AF766" s="38" t="s">
        <v>6174</v>
      </c>
      <c r="AG766" s="38" t="s">
        <v>6175</v>
      </c>
      <c r="AH766" s="38" t="s">
        <v>61</v>
      </c>
      <c r="AI766" s="38">
        <v>1</v>
      </c>
      <c r="AJ766" s="38">
        <v>0.8</v>
      </c>
      <c r="AK766" s="38">
        <v>1.3</v>
      </c>
      <c r="AL766" s="38">
        <v>1.3</v>
      </c>
      <c r="AM766" s="38" t="s">
        <v>204</v>
      </c>
      <c r="AN766" s="38">
        <v>27.27</v>
      </c>
      <c r="AO766" s="38" t="s">
        <v>62</v>
      </c>
      <c r="AP766" s="38" t="s">
        <v>62</v>
      </c>
      <c r="AQ766" s="38" t="s">
        <v>62</v>
      </c>
      <c r="AR766" s="38" t="s">
        <v>62</v>
      </c>
      <c r="AS766" s="38" t="s">
        <v>62</v>
      </c>
      <c r="AT766" s="38" t="s">
        <v>1973</v>
      </c>
      <c r="AU766" s="38" t="s">
        <v>2604</v>
      </c>
      <c r="AV766" s="38" t="s">
        <v>410</v>
      </c>
      <c r="AW766" s="38" t="s">
        <v>61</v>
      </c>
      <c r="AX766" s="38" t="s">
        <v>63</v>
      </c>
      <c r="AY766" s="39" t="s">
        <v>6176</v>
      </c>
      <c r="AZ766" s="38" t="s">
        <v>6177</v>
      </c>
      <c r="BA766" s="39" t="s">
        <v>6177</v>
      </c>
      <c r="BB766" s="38" t="s">
        <v>2434</v>
      </c>
      <c r="BC766" s="38" t="s">
        <v>197</v>
      </c>
      <c r="BD766" s="38" t="s">
        <v>94</v>
      </c>
      <c r="BE766" s="38" t="s">
        <v>1978</v>
      </c>
      <c r="BF766" s="38" t="s">
        <v>64</v>
      </c>
      <c r="BG766" s="38" t="s">
        <v>61</v>
      </c>
      <c r="BH766" s="38" t="s">
        <v>648</v>
      </c>
    </row>
    <row r="767" spans="2:60" x14ac:dyDescent="0.3">
      <c r="B767" s="55">
        <f t="shared" si="215"/>
        <v>763</v>
      </c>
      <c r="C767" s="55" t="str">
        <f t="shared" si="216"/>
        <v>NRT</v>
      </c>
      <c r="D767" s="55" t="str">
        <f t="shared" si="213"/>
        <v>2025-09-23</v>
      </c>
      <c r="E767" s="55" t="str">
        <f t="shared" si="223"/>
        <v>82020038174</v>
      </c>
      <c r="F767" s="55" t="str">
        <f t="shared" si="224"/>
        <v>PJP029496569</v>
      </c>
      <c r="G767" s="53" t="str">
        <f t="shared" si="225"/>
        <v>차영권</v>
      </c>
      <c r="H767" s="53" t="str">
        <f t="shared" si="226"/>
        <v>목록(Manifest)</v>
      </c>
      <c r="I767" s="62">
        <f t="shared" si="227"/>
        <v>68.290000000000006</v>
      </c>
      <c r="J767" s="53" t="str">
        <f t="shared" si="217"/>
        <v>BRCH USA_JAVIS</v>
      </c>
      <c r="K767" s="55">
        <f t="shared" si="228"/>
        <v>1</v>
      </c>
      <c r="L767" s="54">
        <f t="shared" si="229"/>
        <v>3.35</v>
      </c>
      <c r="M767" s="54">
        <f t="shared" si="230"/>
        <v>3.9</v>
      </c>
      <c r="N767" s="54">
        <f t="shared" si="231"/>
        <v>3.9</v>
      </c>
      <c r="O767" s="54">
        <f t="shared" si="218"/>
        <v>3.5</v>
      </c>
      <c r="P767" s="55" t="str">
        <f t="shared" si="219"/>
        <v>516284384151</v>
      </c>
      <c r="Q767" s="70">
        <f t="shared" si="220"/>
        <v>12570</v>
      </c>
      <c r="R767" s="58">
        <v>0</v>
      </c>
      <c r="S767" s="57">
        <f t="shared" si="214"/>
        <v>0</v>
      </c>
      <c r="T767" s="58">
        <v>0</v>
      </c>
      <c r="U767" s="58">
        <f>(IF(VLOOKUP(VLOOKUP(AN767,MAPPING!$B$16:$D$21,2,1),MAPPING!$C$16:$E$21,2,0)=7000,0,VLOOKUP(VLOOKUP(AN767,MAPPING!$B$16:$D$21,2,1),MAPPING!$C$16:$E$21,2,0)))</f>
        <v>0</v>
      </c>
      <c r="V767" s="58">
        <f>(K767*VLOOKUP(N767/K767,MAPPING!$B$23:$D$30,3,10))</f>
        <v>500</v>
      </c>
      <c r="W767" s="58">
        <f t="shared" si="221"/>
        <v>0</v>
      </c>
      <c r="X767" s="58">
        <f t="shared" si="222"/>
        <v>13070</v>
      </c>
      <c r="Y767" s="116">
        <f>ROUND(SUM(Q767:W767)/INVOICE!$I$5,2)</f>
        <v>9.3800000000000008</v>
      </c>
      <c r="AA767" s="38" t="s">
        <v>5963</v>
      </c>
      <c r="AB767" s="38" t="s">
        <v>93</v>
      </c>
      <c r="AC767" s="38" t="s">
        <v>5964</v>
      </c>
      <c r="AD767" s="38" t="s">
        <v>6178</v>
      </c>
      <c r="AE767" s="38" t="s">
        <v>5749</v>
      </c>
      <c r="AF767" s="38" t="s">
        <v>5750</v>
      </c>
      <c r="AG767" s="38" t="s">
        <v>5751</v>
      </c>
      <c r="AH767" s="38" t="s">
        <v>61</v>
      </c>
      <c r="AI767" s="38">
        <v>1</v>
      </c>
      <c r="AJ767" s="38">
        <v>3.35</v>
      </c>
      <c r="AK767" s="38">
        <v>3.9</v>
      </c>
      <c r="AL767" s="38">
        <v>3.9</v>
      </c>
      <c r="AM767" s="38" t="s">
        <v>204</v>
      </c>
      <c r="AN767" s="38">
        <v>68.290000000000006</v>
      </c>
      <c r="AO767" s="38" t="s">
        <v>62</v>
      </c>
      <c r="AP767" s="38" t="s">
        <v>62</v>
      </c>
      <c r="AQ767" s="38" t="s">
        <v>62</v>
      </c>
      <c r="AR767" s="38" t="s">
        <v>62</v>
      </c>
      <c r="AS767" s="38" t="s">
        <v>62</v>
      </c>
      <c r="AT767" s="38" t="s">
        <v>1973</v>
      </c>
      <c r="AU767" s="38" t="s">
        <v>2604</v>
      </c>
      <c r="AV767" s="38" t="s">
        <v>5752</v>
      </c>
      <c r="AW767" s="38" t="s">
        <v>61</v>
      </c>
      <c r="AX767" s="38" t="s">
        <v>63</v>
      </c>
      <c r="AY767" s="39" t="s">
        <v>6179</v>
      </c>
      <c r="AZ767" s="38" t="s">
        <v>6180</v>
      </c>
      <c r="BA767" s="39" t="s">
        <v>6180</v>
      </c>
      <c r="BB767" s="38" t="s">
        <v>2434</v>
      </c>
      <c r="BC767" s="38" t="s">
        <v>197</v>
      </c>
      <c r="BD767" s="38" t="s">
        <v>94</v>
      </c>
      <c r="BE767" s="38" t="s">
        <v>1978</v>
      </c>
      <c r="BF767" s="38" t="s">
        <v>64</v>
      </c>
      <c r="BG767" s="38" t="s">
        <v>61</v>
      </c>
      <c r="BH767" s="38" t="s">
        <v>648</v>
      </c>
    </row>
    <row r="768" spans="2:60" x14ac:dyDescent="0.3">
      <c r="B768" s="55">
        <f t="shared" si="215"/>
        <v>764</v>
      </c>
      <c r="C768" s="55" t="str">
        <f t="shared" si="216"/>
        <v>NRT</v>
      </c>
      <c r="D768" s="55" t="str">
        <f t="shared" si="213"/>
        <v>2025-09-23</v>
      </c>
      <c r="E768" s="55" t="str">
        <f t="shared" si="223"/>
        <v>82020038174</v>
      </c>
      <c r="F768" s="55" t="str">
        <f t="shared" si="224"/>
        <v>PJP029496425</v>
      </c>
      <c r="G768" s="53" t="str">
        <f t="shared" si="225"/>
        <v>강재형</v>
      </c>
      <c r="H768" s="53" t="str">
        <f t="shared" si="226"/>
        <v>목록(Manifest)</v>
      </c>
      <c r="I768" s="62">
        <f t="shared" si="227"/>
        <v>139.9</v>
      </c>
      <c r="J768" s="53" t="str">
        <f t="shared" si="217"/>
        <v>BRCH USA_JAVIS</v>
      </c>
      <c r="K768" s="55">
        <f t="shared" si="228"/>
        <v>1</v>
      </c>
      <c r="L768" s="54">
        <f t="shared" si="229"/>
        <v>1.7</v>
      </c>
      <c r="M768" s="54">
        <f t="shared" si="230"/>
        <v>3.9</v>
      </c>
      <c r="N768" s="54">
        <f t="shared" si="231"/>
        <v>3.9</v>
      </c>
      <c r="O768" s="54">
        <f t="shared" si="218"/>
        <v>2</v>
      </c>
      <c r="P768" s="55" t="str">
        <f t="shared" si="219"/>
        <v>516284382714</v>
      </c>
      <c r="Q768" s="70">
        <f t="shared" si="220"/>
        <v>9540</v>
      </c>
      <c r="R768" s="58">
        <v>0</v>
      </c>
      <c r="S768" s="57">
        <f t="shared" si="214"/>
        <v>0</v>
      </c>
      <c r="T768" s="58">
        <v>0</v>
      </c>
      <c r="U768" s="58">
        <f>(IF(VLOOKUP(VLOOKUP(AN768,MAPPING!$B$16:$D$21,2,1),MAPPING!$C$16:$E$21,2,0)=7000,0,VLOOKUP(VLOOKUP(AN768,MAPPING!$B$16:$D$21,2,1),MAPPING!$C$16:$E$21,2,0)))</f>
        <v>0</v>
      </c>
      <c r="V768" s="58">
        <f>(K768*VLOOKUP(N768/K768,MAPPING!$B$23:$D$30,3,10))</f>
        <v>500</v>
      </c>
      <c r="W768" s="58">
        <f t="shared" si="221"/>
        <v>0</v>
      </c>
      <c r="X768" s="58">
        <f t="shared" si="222"/>
        <v>10040</v>
      </c>
      <c r="Y768" s="116">
        <f>ROUND(SUM(Q768:W768)/INVOICE!$I$5,2)</f>
        <v>7.2</v>
      </c>
      <c r="AA768" s="38" t="s">
        <v>5963</v>
      </c>
      <c r="AB768" s="38" t="s">
        <v>93</v>
      </c>
      <c r="AC768" s="38" t="s">
        <v>5964</v>
      </c>
      <c r="AD768" s="38" t="s">
        <v>6181</v>
      </c>
      <c r="AE768" s="38" t="s">
        <v>5016</v>
      </c>
      <c r="AF768" s="38" t="s">
        <v>5017</v>
      </c>
      <c r="AG768" s="38" t="s">
        <v>5018</v>
      </c>
      <c r="AH768" s="38" t="s">
        <v>61</v>
      </c>
      <c r="AI768" s="38">
        <v>1</v>
      </c>
      <c r="AJ768" s="38">
        <v>1.7</v>
      </c>
      <c r="AK768" s="38">
        <v>3.9</v>
      </c>
      <c r="AL768" s="38">
        <v>3.9</v>
      </c>
      <c r="AM768" s="38" t="s">
        <v>204</v>
      </c>
      <c r="AN768" s="38">
        <v>139.9</v>
      </c>
      <c r="AO768" s="38" t="s">
        <v>62</v>
      </c>
      <c r="AP768" s="38" t="s">
        <v>62</v>
      </c>
      <c r="AQ768" s="38" t="s">
        <v>62</v>
      </c>
      <c r="AR768" s="38" t="s">
        <v>62</v>
      </c>
      <c r="AS768" s="38" t="s">
        <v>62</v>
      </c>
      <c r="AT768" s="38" t="s">
        <v>1973</v>
      </c>
      <c r="AU768" s="38" t="s">
        <v>2604</v>
      </c>
      <c r="AV768" s="38" t="s">
        <v>2002</v>
      </c>
      <c r="AW768" s="38" t="s">
        <v>61</v>
      </c>
      <c r="AX768" s="38" t="s">
        <v>63</v>
      </c>
      <c r="AY768" s="39" t="s">
        <v>6182</v>
      </c>
      <c r="AZ768" s="38" t="s">
        <v>6183</v>
      </c>
      <c r="BA768" s="39" t="s">
        <v>6183</v>
      </c>
      <c r="BB768" s="38" t="s">
        <v>2434</v>
      </c>
      <c r="BC768" s="38" t="s">
        <v>197</v>
      </c>
      <c r="BD768" s="38" t="s">
        <v>94</v>
      </c>
      <c r="BE768" s="38" t="s">
        <v>1978</v>
      </c>
      <c r="BF768" s="38" t="s">
        <v>64</v>
      </c>
      <c r="BG768" s="38" t="s">
        <v>61</v>
      </c>
      <c r="BH768" s="38" t="s">
        <v>648</v>
      </c>
    </row>
    <row r="769" spans="2:60" x14ac:dyDescent="0.3">
      <c r="B769" s="55">
        <f t="shared" si="215"/>
        <v>765</v>
      </c>
      <c r="C769" s="55" t="str">
        <f t="shared" si="216"/>
        <v>NRT</v>
      </c>
      <c r="D769" s="55" t="str">
        <f t="shared" si="213"/>
        <v>2025-09-23</v>
      </c>
      <c r="E769" s="55" t="str">
        <f t="shared" si="223"/>
        <v>82020038174</v>
      </c>
      <c r="F769" s="55" t="str">
        <f t="shared" si="224"/>
        <v>PJP029496479</v>
      </c>
      <c r="G769" s="53" t="str">
        <f t="shared" si="225"/>
        <v>윤원복</v>
      </c>
      <c r="H769" s="53" t="str">
        <f t="shared" si="226"/>
        <v>목록(Manifest)</v>
      </c>
      <c r="I769" s="62">
        <f t="shared" si="227"/>
        <v>55.64</v>
      </c>
      <c r="J769" s="53" t="str">
        <f t="shared" si="217"/>
        <v>BRCH USA_JAVIS</v>
      </c>
      <c r="K769" s="55">
        <f t="shared" si="228"/>
        <v>1</v>
      </c>
      <c r="L769" s="54">
        <f t="shared" si="229"/>
        <v>0.4</v>
      </c>
      <c r="M769" s="54">
        <f t="shared" si="230"/>
        <v>0.2</v>
      </c>
      <c r="N769" s="54">
        <f t="shared" si="231"/>
        <v>0.4</v>
      </c>
      <c r="O769" s="54">
        <f t="shared" si="218"/>
        <v>0.5</v>
      </c>
      <c r="P769" s="55" t="str">
        <f t="shared" si="219"/>
        <v>516284383252</v>
      </c>
      <c r="Q769" s="70">
        <f t="shared" si="220"/>
        <v>6510</v>
      </c>
      <c r="R769" s="58">
        <v>0</v>
      </c>
      <c r="S769" s="57">
        <f t="shared" si="214"/>
        <v>0</v>
      </c>
      <c r="T769" s="58">
        <v>0</v>
      </c>
      <c r="U769" s="58">
        <f>(IF(VLOOKUP(VLOOKUP(AN769,MAPPING!$B$16:$D$21,2,1),MAPPING!$C$16:$E$21,2,0)=7000,0,VLOOKUP(VLOOKUP(AN769,MAPPING!$B$16:$D$21,2,1),MAPPING!$C$16:$E$21,2,0)))</f>
        <v>0</v>
      </c>
      <c r="V769" s="58">
        <f>(K769*VLOOKUP(N769/K769,MAPPING!$B$23:$D$30,3,10))</f>
        <v>0</v>
      </c>
      <c r="W769" s="58">
        <f t="shared" si="221"/>
        <v>0</v>
      </c>
      <c r="X769" s="58">
        <f t="shared" si="222"/>
        <v>6510</v>
      </c>
      <c r="Y769" s="116">
        <f>ROUND(SUM(Q769:W769)/INVOICE!$I$5,2)</f>
        <v>4.67</v>
      </c>
      <c r="AA769" s="38" t="s">
        <v>5963</v>
      </c>
      <c r="AB769" s="38" t="s">
        <v>93</v>
      </c>
      <c r="AC769" s="38" t="s">
        <v>5964</v>
      </c>
      <c r="AD769" s="38" t="s">
        <v>6184</v>
      </c>
      <c r="AE769" s="38" t="s">
        <v>6185</v>
      </c>
      <c r="AF769" s="38" t="s">
        <v>6186</v>
      </c>
      <c r="AG769" s="38" t="s">
        <v>6187</v>
      </c>
      <c r="AH769" s="38" t="s">
        <v>61</v>
      </c>
      <c r="AI769" s="38">
        <v>1</v>
      </c>
      <c r="AJ769" s="38">
        <v>0.4</v>
      </c>
      <c r="AK769" s="38">
        <v>0.2</v>
      </c>
      <c r="AL769" s="38">
        <v>0.4</v>
      </c>
      <c r="AM769" s="38" t="s">
        <v>204</v>
      </c>
      <c r="AN769" s="38">
        <v>55.64</v>
      </c>
      <c r="AO769" s="38" t="s">
        <v>62</v>
      </c>
      <c r="AP769" s="38" t="s">
        <v>62</v>
      </c>
      <c r="AQ769" s="38" t="s">
        <v>62</v>
      </c>
      <c r="AR769" s="38" t="s">
        <v>62</v>
      </c>
      <c r="AS769" s="38" t="s">
        <v>62</v>
      </c>
      <c r="AT769" s="38" t="s">
        <v>1973</v>
      </c>
      <c r="AU769" s="38" t="s">
        <v>2604</v>
      </c>
      <c r="AV769" s="38" t="s">
        <v>6188</v>
      </c>
      <c r="AW769" s="38" t="s">
        <v>61</v>
      </c>
      <c r="AX769" s="38" t="s">
        <v>63</v>
      </c>
      <c r="AY769" s="39" t="s">
        <v>6189</v>
      </c>
      <c r="AZ769" s="38" t="s">
        <v>6190</v>
      </c>
      <c r="BA769" s="39" t="s">
        <v>6190</v>
      </c>
      <c r="BB769" s="38" t="s">
        <v>2434</v>
      </c>
      <c r="BC769" s="38" t="s">
        <v>197</v>
      </c>
      <c r="BD769" s="38" t="s">
        <v>94</v>
      </c>
      <c r="BE769" s="38" t="s">
        <v>1978</v>
      </c>
      <c r="BF769" s="38" t="s">
        <v>64</v>
      </c>
      <c r="BG769" s="38" t="s">
        <v>61</v>
      </c>
      <c r="BH769" s="38" t="s">
        <v>648</v>
      </c>
    </row>
    <row r="770" spans="2:60" x14ac:dyDescent="0.3">
      <c r="B770" s="55">
        <f t="shared" si="215"/>
        <v>766</v>
      </c>
      <c r="C770" s="55" t="str">
        <f t="shared" si="216"/>
        <v>NRT</v>
      </c>
      <c r="D770" s="55" t="str">
        <f t="shared" si="213"/>
        <v>2025-09-23</v>
      </c>
      <c r="E770" s="55" t="str">
        <f t="shared" si="223"/>
        <v>82020038174</v>
      </c>
      <c r="F770" s="55" t="str">
        <f t="shared" si="224"/>
        <v>PJP029496658</v>
      </c>
      <c r="G770" s="53" t="str">
        <f t="shared" si="225"/>
        <v>김광훈</v>
      </c>
      <c r="H770" s="53" t="str">
        <f t="shared" si="226"/>
        <v>목록(Manifest)</v>
      </c>
      <c r="I770" s="62">
        <f t="shared" si="227"/>
        <v>72.680000000000007</v>
      </c>
      <c r="J770" s="53" t="str">
        <f t="shared" si="217"/>
        <v>BRCH USA_JAVIS</v>
      </c>
      <c r="K770" s="55">
        <f t="shared" si="228"/>
        <v>1</v>
      </c>
      <c r="L770" s="54">
        <f t="shared" si="229"/>
        <v>1.45</v>
      </c>
      <c r="M770" s="54">
        <f t="shared" si="230"/>
        <v>2.9</v>
      </c>
      <c r="N770" s="54">
        <f t="shared" si="231"/>
        <v>2.9</v>
      </c>
      <c r="O770" s="54">
        <f t="shared" si="218"/>
        <v>1.5</v>
      </c>
      <c r="P770" s="55" t="str">
        <f t="shared" si="219"/>
        <v>516284385046</v>
      </c>
      <c r="Q770" s="70">
        <f t="shared" si="220"/>
        <v>8530</v>
      </c>
      <c r="R770" s="58">
        <v>0</v>
      </c>
      <c r="S770" s="57">
        <f t="shared" si="214"/>
        <v>0</v>
      </c>
      <c r="T770" s="58">
        <v>0</v>
      </c>
      <c r="U770" s="58">
        <f>(IF(VLOOKUP(VLOOKUP(AN770,MAPPING!$B$16:$D$21,2,1),MAPPING!$C$16:$E$21,2,0)=7000,0,VLOOKUP(VLOOKUP(AN770,MAPPING!$B$16:$D$21,2,1),MAPPING!$C$16:$E$21,2,0)))</f>
        <v>0</v>
      </c>
      <c r="V770" s="58">
        <f>(K770*VLOOKUP(N770/K770,MAPPING!$B$23:$D$30,3,10))</f>
        <v>500</v>
      </c>
      <c r="W770" s="58">
        <f t="shared" si="221"/>
        <v>0</v>
      </c>
      <c r="X770" s="58">
        <f t="shared" si="222"/>
        <v>9030</v>
      </c>
      <c r="Y770" s="116">
        <f>ROUND(SUM(Q770:W770)/INVOICE!$I$5,2)</f>
        <v>6.48</v>
      </c>
      <c r="AA770" s="38" t="s">
        <v>5963</v>
      </c>
      <c r="AB770" s="38" t="s">
        <v>93</v>
      </c>
      <c r="AC770" s="38" t="s">
        <v>5964</v>
      </c>
      <c r="AD770" s="38" t="s">
        <v>6191</v>
      </c>
      <c r="AE770" s="38" t="s">
        <v>6192</v>
      </c>
      <c r="AF770" s="38" t="s">
        <v>6193</v>
      </c>
      <c r="AG770" s="38" t="s">
        <v>6194</v>
      </c>
      <c r="AH770" s="38" t="s">
        <v>61</v>
      </c>
      <c r="AI770" s="38">
        <v>1</v>
      </c>
      <c r="AJ770" s="38">
        <v>1.45</v>
      </c>
      <c r="AK770" s="38">
        <v>2.9</v>
      </c>
      <c r="AL770" s="38">
        <v>2.9</v>
      </c>
      <c r="AM770" s="38" t="s">
        <v>204</v>
      </c>
      <c r="AN770" s="38">
        <v>72.680000000000007</v>
      </c>
      <c r="AO770" s="38" t="s">
        <v>62</v>
      </c>
      <c r="AP770" s="38" t="s">
        <v>62</v>
      </c>
      <c r="AQ770" s="38" t="s">
        <v>62</v>
      </c>
      <c r="AR770" s="38" t="s">
        <v>62</v>
      </c>
      <c r="AS770" s="38" t="s">
        <v>62</v>
      </c>
      <c r="AT770" s="38" t="s">
        <v>1973</v>
      </c>
      <c r="AU770" s="38" t="s">
        <v>2604</v>
      </c>
      <c r="AV770" s="38" t="s">
        <v>6195</v>
      </c>
      <c r="AW770" s="38" t="s">
        <v>61</v>
      </c>
      <c r="AX770" s="38" t="s">
        <v>63</v>
      </c>
      <c r="AY770" s="39" t="s">
        <v>6196</v>
      </c>
      <c r="AZ770" s="38" t="s">
        <v>6197</v>
      </c>
      <c r="BA770" s="39" t="s">
        <v>6197</v>
      </c>
      <c r="BB770" s="38" t="s">
        <v>2434</v>
      </c>
      <c r="BC770" s="38" t="s">
        <v>197</v>
      </c>
      <c r="BD770" s="38" t="s">
        <v>94</v>
      </c>
      <c r="BE770" s="38" t="s">
        <v>1978</v>
      </c>
      <c r="BF770" s="38" t="s">
        <v>64</v>
      </c>
      <c r="BG770" s="38" t="s">
        <v>61</v>
      </c>
      <c r="BH770" s="38" t="s">
        <v>648</v>
      </c>
    </row>
    <row r="771" spans="2:60" x14ac:dyDescent="0.3">
      <c r="B771" s="55">
        <f t="shared" si="215"/>
        <v>767</v>
      </c>
      <c r="C771" s="55" t="str">
        <f t="shared" si="216"/>
        <v>NRT</v>
      </c>
      <c r="D771" s="55" t="str">
        <f t="shared" si="213"/>
        <v>2025-09-23</v>
      </c>
      <c r="E771" s="55" t="str">
        <f t="shared" si="223"/>
        <v>82020038174</v>
      </c>
      <c r="F771" s="55" t="str">
        <f t="shared" si="224"/>
        <v>PJP029496555</v>
      </c>
      <c r="G771" s="53" t="str">
        <f t="shared" si="225"/>
        <v>신성아</v>
      </c>
      <c r="H771" s="53" t="str">
        <f t="shared" si="226"/>
        <v>목록(Manifest)</v>
      </c>
      <c r="I771" s="62">
        <f t="shared" si="227"/>
        <v>23.88</v>
      </c>
      <c r="J771" s="53" t="str">
        <f t="shared" si="217"/>
        <v>BRCH USA_JAVIS</v>
      </c>
      <c r="K771" s="55">
        <f t="shared" si="228"/>
        <v>1</v>
      </c>
      <c r="L771" s="54">
        <f t="shared" si="229"/>
        <v>0.2</v>
      </c>
      <c r="M771" s="54">
        <f t="shared" si="230"/>
        <v>0.2</v>
      </c>
      <c r="N771" s="54">
        <f t="shared" si="231"/>
        <v>0.2</v>
      </c>
      <c r="O771" s="54">
        <f t="shared" si="218"/>
        <v>0.5</v>
      </c>
      <c r="P771" s="55" t="str">
        <f t="shared" si="219"/>
        <v>516284384011</v>
      </c>
      <c r="Q771" s="70">
        <f t="shared" si="220"/>
        <v>6510</v>
      </c>
      <c r="R771" s="58">
        <v>0</v>
      </c>
      <c r="S771" s="57">
        <f t="shared" si="214"/>
        <v>0</v>
      </c>
      <c r="T771" s="58">
        <v>0</v>
      </c>
      <c r="U771" s="58">
        <f>(IF(VLOOKUP(VLOOKUP(AN771,MAPPING!$B$16:$D$21,2,1),MAPPING!$C$16:$E$21,2,0)=7000,0,VLOOKUP(VLOOKUP(AN771,MAPPING!$B$16:$D$21,2,1),MAPPING!$C$16:$E$21,2,0)))</f>
        <v>0</v>
      </c>
      <c r="V771" s="58">
        <f>(K771*VLOOKUP(N771/K771,MAPPING!$B$23:$D$30,3,10))</f>
        <v>0</v>
      </c>
      <c r="W771" s="58">
        <f t="shared" si="221"/>
        <v>0</v>
      </c>
      <c r="X771" s="58">
        <f t="shared" si="222"/>
        <v>6510</v>
      </c>
      <c r="Y771" s="116">
        <f>ROUND(SUM(Q771:W771)/INVOICE!$I$5,2)</f>
        <v>4.67</v>
      </c>
      <c r="AA771" s="38" t="s">
        <v>5963</v>
      </c>
      <c r="AB771" s="38" t="s">
        <v>93</v>
      </c>
      <c r="AC771" s="38" t="s">
        <v>5964</v>
      </c>
      <c r="AD771" s="38" t="s">
        <v>6198</v>
      </c>
      <c r="AE771" s="38" t="s">
        <v>5786</v>
      </c>
      <c r="AF771" s="38" t="s">
        <v>5787</v>
      </c>
      <c r="AG771" s="38" t="s">
        <v>5788</v>
      </c>
      <c r="AH771" s="38" t="s">
        <v>61</v>
      </c>
      <c r="AI771" s="38">
        <v>1</v>
      </c>
      <c r="AJ771" s="38">
        <v>0.2</v>
      </c>
      <c r="AK771" s="38">
        <v>0.2</v>
      </c>
      <c r="AL771" s="38">
        <v>0.2</v>
      </c>
      <c r="AM771" s="38" t="s">
        <v>204</v>
      </c>
      <c r="AN771" s="38">
        <v>23.88</v>
      </c>
      <c r="AO771" s="38" t="s">
        <v>62</v>
      </c>
      <c r="AP771" s="38" t="s">
        <v>62</v>
      </c>
      <c r="AQ771" s="38" t="s">
        <v>62</v>
      </c>
      <c r="AR771" s="38" t="s">
        <v>62</v>
      </c>
      <c r="AS771" s="38" t="s">
        <v>62</v>
      </c>
      <c r="AT771" s="38" t="s">
        <v>1973</v>
      </c>
      <c r="AU771" s="38" t="s">
        <v>2604</v>
      </c>
      <c r="AV771" s="38" t="s">
        <v>410</v>
      </c>
      <c r="AW771" s="38" t="s">
        <v>61</v>
      </c>
      <c r="AX771" s="38" t="s">
        <v>63</v>
      </c>
      <c r="AY771" s="39" t="s">
        <v>6199</v>
      </c>
      <c r="AZ771" s="38" t="s">
        <v>6200</v>
      </c>
      <c r="BA771" s="39" t="s">
        <v>6200</v>
      </c>
      <c r="BB771" s="38" t="s">
        <v>2434</v>
      </c>
      <c r="BC771" s="38" t="s">
        <v>197</v>
      </c>
      <c r="BD771" s="38" t="s">
        <v>94</v>
      </c>
      <c r="BE771" s="38" t="s">
        <v>1978</v>
      </c>
      <c r="BF771" s="38" t="s">
        <v>64</v>
      </c>
      <c r="BG771" s="38" t="s">
        <v>61</v>
      </c>
      <c r="BH771" s="38" t="s">
        <v>648</v>
      </c>
    </row>
    <row r="772" spans="2:60" x14ac:dyDescent="0.3">
      <c r="B772" s="55">
        <f t="shared" si="215"/>
        <v>768</v>
      </c>
      <c r="C772" s="55" t="str">
        <f t="shared" si="216"/>
        <v>NRT</v>
      </c>
      <c r="D772" s="55" t="str">
        <f t="shared" si="213"/>
        <v>2025-09-23</v>
      </c>
      <c r="E772" s="55" t="str">
        <f t="shared" si="223"/>
        <v>82020038174</v>
      </c>
      <c r="F772" s="55" t="str">
        <f t="shared" si="224"/>
        <v>PJP029496615</v>
      </c>
      <c r="G772" s="53" t="str">
        <f t="shared" si="225"/>
        <v>한미소</v>
      </c>
      <c r="H772" s="53" t="str">
        <f t="shared" si="226"/>
        <v>목록(Manifest)</v>
      </c>
      <c r="I772" s="62">
        <f t="shared" si="227"/>
        <v>2.0099999999999998</v>
      </c>
      <c r="J772" s="53" t="str">
        <f t="shared" si="217"/>
        <v>BRCH USA_JAVIS</v>
      </c>
      <c r="K772" s="55">
        <f t="shared" si="228"/>
        <v>1</v>
      </c>
      <c r="L772" s="54">
        <f t="shared" si="229"/>
        <v>0.2</v>
      </c>
      <c r="M772" s="54">
        <f t="shared" si="230"/>
        <v>0.5</v>
      </c>
      <c r="N772" s="54">
        <f t="shared" si="231"/>
        <v>0.5</v>
      </c>
      <c r="O772" s="54">
        <f t="shared" si="218"/>
        <v>0.5</v>
      </c>
      <c r="P772" s="55" t="str">
        <f t="shared" si="219"/>
        <v>516284384615</v>
      </c>
      <c r="Q772" s="70">
        <f t="shared" si="220"/>
        <v>6510</v>
      </c>
      <c r="R772" s="58">
        <v>0</v>
      </c>
      <c r="S772" s="57">
        <f t="shared" si="214"/>
        <v>0</v>
      </c>
      <c r="T772" s="58">
        <v>0</v>
      </c>
      <c r="U772" s="58">
        <f>(IF(VLOOKUP(VLOOKUP(AN772,MAPPING!$B$16:$D$21,2,1),MAPPING!$C$16:$E$21,2,0)=7000,0,VLOOKUP(VLOOKUP(AN772,MAPPING!$B$16:$D$21,2,1),MAPPING!$C$16:$E$21,2,0)))</f>
        <v>0</v>
      </c>
      <c r="V772" s="58">
        <f>(K772*VLOOKUP(N772/K772,MAPPING!$B$23:$D$30,3,10))</f>
        <v>0</v>
      </c>
      <c r="W772" s="58">
        <f t="shared" si="221"/>
        <v>0</v>
      </c>
      <c r="X772" s="58">
        <f t="shared" si="222"/>
        <v>6510</v>
      </c>
      <c r="Y772" s="116">
        <f>ROUND(SUM(Q772:W772)/INVOICE!$I$5,2)</f>
        <v>4.67</v>
      </c>
      <c r="AA772" s="38" t="s">
        <v>5963</v>
      </c>
      <c r="AB772" s="38" t="s">
        <v>93</v>
      </c>
      <c r="AC772" s="38" t="s">
        <v>5964</v>
      </c>
      <c r="AD772" s="38" t="s">
        <v>6201</v>
      </c>
      <c r="AE772" s="38" t="s">
        <v>3068</v>
      </c>
      <c r="AF772" s="38" t="s">
        <v>3069</v>
      </c>
      <c r="AG772" s="38" t="s">
        <v>3070</v>
      </c>
      <c r="AH772" s="38" t="s">
        <v>61</v>
      </c>
      <c r="AI772" s="38">
        <v>1</v>
      </c>
      <c r="AJ772" s="38">
        <v>0.2</v>
      </c>
      <c r="AK772" s="38">
        <v>0.5</v>
      </c>
      <c r="AL772" s="38">
        <v>0.5</v>
      </c>
      <c r="AM772" s="38" t="s">
        <v>204</v>
      </c>
      <c r="AN772" s="38">
        <v>2.0099999999999998</v>
      </c>
      <c r="AO772" s="38" t="s">
        <v>62</v>
      </c>
      <c r="AP772" s="38" t="s">
        <v>62</v>
      </c>
      <c r="AQ772" s="38" t="s">
        <v>62</v>
      </c>
      <c r="AR772" s="38" t="s">
        <v>62</v>
      </c>
      <c r="AS772" s="38" t="s">
        <v>62</v>
      </c>
      <c r="AT772" s="38" t="s">
        <v>1973</v>
      </c>
      <c r="AU772" s="38" t="s">
        <v>2604</v>
      </c>
      <c r="AV772" s="38" t="s">
        <v>3459</v>
      </c>
      <c r="AW772" s="38" t="s">
        <v>61</v>
      </c>
      <c r="AX772" s="38" t="s">
        <v>63</v>
      </c>
      <c r="AY772" s="39" t="s">
        <v>6202</v>
      </c>
      <c r="AZ772" s="38" t="s">
        <v>6203</v>
      </c>
      <c r="BA772" s="39" t="s">
        <v>6203</v>
      </c>
      <c r="BB772" s="38" t="s">
        <v>2434</v>
      </c>
      <c r="BC772" s="38" t="s">
        <v>197</v>
      </c>
      <c r="BD772" s="38" t="s">
        <v>94</v>
      </c>
      <c r="BE772" s="38" t="s">
        <v>1978</v>
      </c>
      <c r="BF772" s="38" t="s">
        <v>64</v>
      </c>
      <c r="BG772" s="38" t="s">
        <v>61</v>
      </c>
      <c r="BH772" s="38" t="s">
        <v>648</v>
      </c>
    </row>
    <row r="773" spans="2:60" x14ac:dyDescent="0.3">
      <c r="B773" s="55">
        <f t="shared" si="215"/>
        <v>769</v>
      </c>
      <c r="C773" s="55" t="str">
        <f t="shared" si="216"/>
        <v>NRT</v>
      </c>
      <c r="D773" s="55" t="str">
        <f t="shared" ref="D773:D836" si="232">AA773</f>
        <v>2025-09-23</v>
      </c>
      <c r="E773" s="55" t="str">
        <f t="shared" si="223"/>
        <v>82020038174</v>
      </c>
      <c r="F773" s="55" t="str">
        <f t="shared" si="224"/>
        <v>PJP029496422</v>
      </c>
      <c r="G773" s="53" t="str">
        <f t="shared" si="225"/>
        <v>이혜영</v>
      </c>
      <c r="H773" s="53" t="str">
        <f t="shared" si="226"/>
        <v>일반(목록배제,Normal-Manifest Exception)</v>
      </c>
      <c r="I773" s="62">
        <f t="shared" si="227"/>
        <v>37.049999999999997</v>
      </c>
      <c r="J773" s="53" t="str">
        <f t="shared" si="217"/>
        <v>BRCH USA_JAVIS</v>
      </c>
      <c r="K773" s="55">
        <f t="shared" si="228"/>
        <v>1</v>
      </c>
      <c r="L773" s="54">
        <f t="shared" si="229"/>
        <v>0.25</v>
      </c>
      <c r="M773" s="54">
        <f t="shared" si="230"/>
        <v>0.4</v>
      </c>
      <c r="N773" s="54">
        <f t="shared" si="231"/>
        <v>0.4</v>
      </c>
      <c r="O773" s="54">
        <f t="shared" si="218"/>
        <v>0.5</v>
      </c>
      <c r="P773" s="55" t="str">
        <f t="shared" si="219"/>
        <v>516284382681</v>
      </c>
      <c r="Q773" s="70">
        <f t="shared" si="220"/>
        <v>6510</v>
      </c>
      <c r="R773" s="58">
        <v>0</v>
      </c>
      <c r="S773" s="57">
        <f t="shared" ref="S773:S836" si="233">2500*(K773-1)</f>
        <v>0</v>
      </c>
      <c r="T773" s="58">
        <v>0</v>
      </c>
      <c r="U773" s="58">
        <f>(IF(VLOOKUP(VLOOKUP(AN773,MAPPING!$B$16:$D$21,2,1),MAPPING!$C$16:$E$21,2,0)=7000,0,VLOOKUP(VLOOKUP(AN773,MAPPING!$B$16:$D$21,2,1),MAPPING!$C$16:$E$21,2,0)))</f>
        <v>0</v>
      </c>
      <c r="V773" s="58">
        <f>(K773*VLOOKUP(N773/K773,MAPPING!$B$23:$D$30,3,10))</f>
        <v>0</v>
      </c>
      <c r="W773" s="58">
        <f t="shared" si="221"/>
        <v>0</v>
      </c>
      <c r="X773" s="58">
        <f t="shared" si="222"/>
        <v>6510</v>
      </c>
      <c r="Y773" s="116">
        <f>ROUND(SUM(Q773:W773)/INVOICE!$I$5,2)</f>
        <v>4.67</v>
      </c>
      <c r="AA773" s="38" t="s">
        <v>5963</v>
      </c>
      <c r="AB773" s="38" t="s">
        <v>93</v>
      </c>
      <c r="AC773" s="38" t="s">
        <v>5964</v>
      </c>
      <c r="AD773" s="38" t="s">
        <v>6204</v>
      </c>
      <c r="AE773" s="38" t="s">
        <v>5037</v>
      </c>
      <c r="AF773" s="38" t="s">
        <v>5038</v>
      </c>
      <c r="AG773" s="38" t="s">
        <v>5039</v>
      </c>
      <c r="AH773" s="38" t="s">
        <v>2464</v>
      </c>
      <c r="AI773" s="38">
        <v>1</v>
      </c>
      <c r="AJ773" s="38">
        <v>0.25</v>
      </c>
      <c r="AK773" s="38">
        <v>0.4</v>
      </c>
      <c r="AL773" s="38">
        <v>0.4</v>
      </c>
      <c r="AM773" s="38" t="s">
        <v>66</v>
      </c>
      <c r="AN773" s="38">
        <v>37.049999999999997</v>
      </c>
      <c r="AO773" s="38" t="s">
        <v>62</v>
      </c>
      <c r="AP773" s="38" t="s">
        <v>62</v>
      </c>
      <c r="AQ773" s="38" t="s">
        <v>62</v>
      </c>
      <c r="AR773" s="38" t="s">
        <v>62</v>
      </c>
      <c r="AS773" s="38" t="s">
        <v>62</v>
      </c>
      <c r="AT773" s="38" t="s">
        <v>1973</v>
      </c>
      <c r="AU773" s="38" t="s">
        <v>2604</v>
      </c>
      <c r="AV773" s="38" t="s">
        <v>2002</v>
      </c>
      <c r="AW773" s="38" t="s">
        <v>61</v>
      </c>
      <c r="AX773" s="38" t="s">
        <v>63</v>
      </c>
      <c r="AY773" s="39" t="s">
        <v>6205</v>
      </c>
      <c r="AZ773" s="38" t="s">
        <v>6206</v>
      </c>
      <c r="BA773" s="39" t="s">
        <v>6206</v>
      </c>
      <c r="BB773" s="38" t="s">
        <v>2434</v>
      </c>
      <c r="BC773" s="38" t="s">
        <v>197</v>
      </c>
      <c r="BD773" s="38" t="s">
        <v>94</v>
      </c>
      <c r="BE773" s="38" t="s">
        <v>1978</v>
      </c>
      <c r="BF773" s="38" t="s">
        <v>64</v>
      </c>
      <c r="BG773" s="38" t="s">
        <v>61</v>
      </c>
      <c r="BH773" s="38" t="s">
        <v>648</v>
      </c>
    </row>
    <row r="774" spans="2:60" x14ac:dyDescent="0.3">
      <c r="B774" s="55">
        <f t="shared" ref="B774:B837" si="234">B773+1</f>
        <v>770</v>
      </c>
      <c r="C774" s="55" t="str">
        <f t="shared" ref="C774:C837" si="235">AB774</f>
        <v>NRT</v>
      </c>
      <c r="D774" s="55" t="str">
        <f t="shared" si="232"/>
        <v>2025-09-23</v>
      </c>
      <c r="E774" s="55" t="str">
        <f t="shared" si="223"/>
        <v>82020038174</v>
      </c>
      <c r="F774" s="55" t="str">
        <f t="shared" si="224"/>
        <v>PJP029496432</v>
      </c>
      <c r="G774" s="53" t="str">
        <f t="shared" si="225"/>
        <v>신은경</v>
      </c>
      <c r="H774" s="53" t="str">
        <f t="shared" si="226"/>
        <v>간이(Simple)</v>
      </c>
      <c r="I774" s="62">
        <f t="shared" si="227"/>
        <v>386.19</v>
      </c>
      <c r="J774" s="53" t="str">
        <f t="shared" ref="J774:J837" si="236">AU774</f>
        <v>BRCH USA_JAVIS</v>
      </c>
      <c r="K774" s="55">
        <f t="shared" si="228"/>
        <v>1</v>
      </c>
      <c r="L774" s="54">
        <f t="shared" si="229"/>
        <v>0.15</v>
      </c>
      <c r="M774" s="54">
        <f t="shared" si="230"/>
        <v>0.4</v>
      </c>
      <c r="N774" s="54">
        <f t="shared" si="231"/>
        <v>0.4</v>
      </c>
      <c r="O774" s="54">
        <f t="shared" ref="O774:O837" si="237">CEILING(L774,0.5)</f>
        <v>0.5</v>
      </c>
      <c r="P774" s="55" t="str">
        <f t="shared" ref="P774:P837" si="238">AY774</f>
        <v>516284382784</v>
      </c>
      <c r="Q774" s="70">
        <f t="shared" ref="Q774:Q837" si="239">6510+(O774-0.5)/0.5*1010</f>
        <v>6510</v>
      </c>
      <c r="R774" s="58">
        <v>0</v>
      </c>
      <c r="S774" s="57">
        <f t="shared" si="233"/>
        <v>0</v>
      </c>
      <c r="T774" s="58">
        <v>0</v>
      </c>
      <c r="U774" s="58">
        <f>(IF(VLOOKUP(VLOOKUP(AN774,MAPPING!$B$16:$D$21,2,1),MAPPING!$C$16:$E$21,2,0)=7000,0,VLOOKUP(VLOOKUP(AN774,MAPPING!$B$16:$D$21,2,1),MAPPING!$C$16:$E$21,2,0)))</f>
        <v>0</v>
      </c>
      <c r="V774" s="58">
        <f>(K774*VLOOKUP(N774/K774,MAPPING!$B$23:$D$30,3,10))</f>
        <v>0</v>
      </c>
      <c r="W774" s="58">
        <f t="shared" ref="W774:W837" si="240">IF(_xlfn.CEILING.MATH(N774-30,1)&lt;0,0,_xlfn.CEILING.MATH(N774-30,1))*400</f>
        <v>0</v>
      </c>
      <c r="X774" s="58">
        <f t="shared" ref="X774:X837" si="241">SUM(P774:V774)</f>
        <v>6510</v>
      </c>
      <c r="Y774" s="116">
        <f>ROUND(SUM(Q774:W774)/INVOICE!$I$5,2)</f>
        <v>4.67</v>
      </c>
      <c r="AA774" s="38" t="s">
        <v>5963</v>
      </c>
      <c r="AB774" s="38" t="s">
        <v>93</v>
      </c>
      <c r="AC774" s="38" t="s">
        <v>5964</v>
      </c>
      <c r="AD774" s="38" t="s">
        <v>6207</v>
      </c>
      <c r="AE774" s="38" t="s">
        <v>6208</v>
      </c>
      <c r="AF774" s="38" t="s">
        <v>6209</v>
      </c>
      <c r="AG774" s="38" t="s">
        <v>6210</v>
      </c>
      <c r="AH774" s="38" t="s">
        <v>61</v>
      </c>
      <c r="AI774" s="38">
        <v>1</v>
      </c>
      <c r="AJ774" s="38">
        <v>0.15</v>
      </c>
      <c r="AK774" s="38">
        <v>0.4</v>
      </c>
      <c r="AL774" s="38">
        <v>0.4</v>
      </c>
      <c r="AM774" s="38" t="s">
        <v>65</v>
      </c>
      <c r="AN774" s="38">
        <v>386.19</v>
      </c>
      <c r="AO774" s="38" t="s">
        <v>62</v>
      </c>
      <c r="AP774" s="38" t="s">
        <v>62</v>
      </c>
      <c r="AQ774" s="38" t="s">
        <v>62</v>
      </c>
      <c r="AR774" s="38" t="s">
        <v>62</v>
      </c>
      <c r="AS774" s="38" t="s">
        <v>62</v>
      </c>
      <c r="AT774" s="38" t="s">
        <v>1973</v>
      </c>
      <c r="AU774" s="38" t="s">
        <v>2604</v>
      </c>
      <c r="AV774" s="38" t="s">
        <v>6211</v>
      </c>
      <c r="AW774" s="38" t="s">
        <v>61</v>
      </c>
      <c r="AX774" s="38" t="s">
        <v>63</v>
      </c>
      <c r="AY774" s="39" t="s">
        <v>6212</v>
      </c>
      <c r="AZ774" s="38" t="s">
        <v>6213</v>
      </c>
      <c r="BA774" s="39" t="s">
        <v>6213</v>
      </c>
      <c r="BB774" s="38" t="s">
        <v>2434</v>
      </c>
      <c r="BC774" s="38" t="s">
        <v>197</v>
      </c>
      <c r="BD774" s="38" t="s">
        <v>94</v>
      </c>
      <c r="BE774" s="38" t="s">
        <v>1978</v>
      </c>
      <c r="BF774" s="38" t="s">
        <v>64</v>
      </c>
      <c r="BG774" s="38" t="s">
        <v>61</v>
      </c>
      <c r="BH774" s="38" t="s">
        <v>648</v>
      </c>
    </row>
    <row r="775" spans="2:60" x14ac:dyDescent="0.3">
      <c r="B775" s="55">
        <f t="shared" si="234"/>
        <v>771</v>
      </c>
      <c r="C775" s="55" t="str">
        <f t="shared" si="235"/>
        <v>NRT</v>
      </c>
      <c r="D775" s="55" t="str">
        <f t="shared" si="232"/>
        <v>2025-09-23</v>
      </c>
      <c r="E775" s="55" t="str">
        <f t="shared" si="223"/>
        <v>82020038174</v>
      </c>
      <c r="F775" s="55" t="str">
        <f t="shared" si="224"/>
        <v>PJP029496617</v>
      </c>
      <c r="G775" s="53" t="str">
        <f t="shared" si="225"/>
        <v>김민규</v>
      </c>
      <c r="H775" s="53" t="str">
        <f t="shared" si="226"/>
        <v>목록(Manifest)</v>
      </c>
      <c r="I775" s="62">
        <f t="shared" si="227"/>
        <v>26.13</v>
      </c>
      <c r="J775" s="53" t="str">
        <f t="shared" si="236"/>
        <v>BRCH USA_JAVIS</v>
      </c>
      <c r="K775" s="55">
        <f t="shared" si="228"/>
        <v>1</v>
      </c>
      <c r="L775" s="54">
        <f t="shared" si="229"/>
        <v>0.1</v>
      </c>
      <c r="M775" s="54">
        <f t="shared" si="230"/>
        <v>0.7</v>
      </c>
      <c r="N775" s="54">
        <f t="shared" si="231"/>
        <v>0.7</v>
      </c>
      <c r="O775" s="54">
        <f t="shared" si="237"/>
        <v>0.5</v>
      </c>
      <c r="P775" s="55" t="str">
        <f t="shared" si="238"/>
        <v>516284384630</v>
      </c>
      <c r="Q775" s="70">
        <f t="shared" si="239"/>
        <v>6510</v>
      </c>
      <c r="R775" s="58">
        <v>0</v>
      </c>
      <c r="S775" s="57">
        <f t="shared" si="233"/>
        <v>0</v>
      </c>
      <c r="T775" s="58">
        <v>0</v>
      </c>
      <c r="U775" s="58">
        <f>(IF(VLOOKUP(VLOOKUP(AN775,MAPPING!$B$16:$D$21,2,1),MAPPING!$C$16:$E$21,2,0)=7000,0,VLOOKUP(VLOOKUP(AN775,MAPPING!$B$16:$D$21,2,1),MAPPING!$C$16:$E$21,2,0)))</f>
        <v>0</v>
      </c>
      <c r="V775" s="58">
        <f>(K775*VLOOKUP(N775/K775,MAPPING!$B$23:$D$30,3,10))</f>
        <v>0</v>
      </c>
      <c r="W775" s="58">
        <f t="shared" si="240"/>
        <v>0</v>
      </c>
      <c r="X775" s="58">
        <f t="shared" si="241"/>
        <v>6510</v>
      </c>
      <c r="Y775" s="116">
        <f>ROUND(SUM(Q775:W775)/INVOICE!$I$5,2)</f>
        <v>4.67</v>
      </c>
      <c r="AA775" s="38" t="s">
        <v>5963</v>
      </c>
      <c r="AB775" s="38" t="s">
        <v>93</v>
      </c>
      <c r="AC775" s="38" t="s">
        <v>5964</v>
      </c>
      <c r="AD775" s="38" t="s">
        <v>6214</v>
      </c>
      <c r="AE775" s="38" t="s">
        <v>6215</v>
      </c>
      <c r="AF775" s="38" t="s">
        <v>6216</v>
      </c>
      <c r="AG775" s="38" t="s">
        <v>6217</v>
      </c>
      <c r="AH775" s="38" t="s">
        <v>61</v>
      </c>
      <c r="AI775" s="38">
        <v>1</v>
      </c>
      <c r="AJ775" s="38">
        <v>0.1</v>
      </c>
      <c r="AK775" s="38">
        <v>0.7</v>
      </c>
      <c r="AL775" s="38">
        <v>0.7</v>
      </c>
      <c r="AM775" s="38" t="s">
        <v>204</v>
      </c>
      <c r="AN775" s="38">
        <v>26.13</v>
      </c>
      <c r="AO775" s="38" t="s">
        <v>62</v>
      </c>
      <c r="AP775" s="38" t="s">
        <v>62</v>
      </c>
      <c r="AQ775" s="38" t="s">
        <v>62</v>
      </c>
      <c r="AR775" s="38" t="s">
        <v>62</v>
      </c>
      <c r="AS775" s="38" t="s">
        <v>62</v>
      </c>
      <c r="AT775" s="38" t="s">
        <v>1973</v>
      </c>
      <c r="AU775" s="38" t="s">
        <v>2604</v>
      </c>
      <c r="AV775" s="38" t="s">
        <v>6218</v>
      </c>
      <c r="AW775" s="38" t="s">
        <v>61</v>
      </c>
      <c r="AX775" s="38" t="s">
        <v>63</v>
      </c>
      <c r="AY775" s="39" t="s">
        <v>6219</v>
      </c>
      <c r="AZ775" s="38" t="s">
        <v>6220</v>
      </c>
      <c r="BA775" s="39" t="s">
        <v>6220</v>
      </c>
      <c r="BB775" s="38" t="s">
        <v>2434</v>
      </c>
      <c r="BC775" s="38" t="s">
        <v>197</v>
      </c>
      <c r="BD775" s="38" t="s">
        <v>94</v>
      </c>
      <c r="BE775" s="38" t="s">
        <v>1978</v>
      </c>
      <c r="BF775" s="38" t="s">
        <v>64</v>
      </c>
      <c r="BG775" s="38" t="s">
        <v>61</v>
      </c>
      <c r="BH775" s="38" t="s">
        <v>648</v>
      </c>
    </row>
    <row r="776" spans="2:60" x14ac:dyDescent="0.3">
      <c r="B776" s="55">
        <f t="shared" si="234"/>
        <v>772</v>
      </c>
      <c r="C776" s="55" t="str">
        <f t="shared" si="235"/>
        <v>NRT</v>
      </c>
      <c r="D776" s="55" t="str">
        <f t="shared" si="232"/>
        <v>2025-09-23</v>
      </c>
      <c r="E776" s="55" t="str">
        <f t="shared" si="223"/>
        <v>82020038174</v>
      </c>
      <c r="F776" s="55" t="str">
        <f t="shared" si="224"/>
        <v>PJP029496521</v>
      </c>
      <c r="G776" s="53" t="str">
        <f t="shared" si="225"/>
        <v>손세기</v>
      </c>
      <c r="H776" s="53" t="str">
        <f t="shared" si="226"/>
        <v>목록(Manifest)</v>
      </c>
      <c r="I776" s="62">
        <f t="shared" si="227"/>
        <v>132.65</v>
      </c>
      <c r="J776" s="53" t="str">
        <f t="shared" si="236"/>
        <v>BRCH USA_JAVIS</v>
      </c>
      <c r="K776" s="55">
        <f t="shared" si="228"/>
        <v>1</v>
      </c>
      <c r="L776" s="54">
        <f t="shared" si="229"/>
        <v>0.4</v>
      </c>
      <c r="M776" s="54">
        <f t="shared" si="230"/>
        <v>0.8</v>
      </c>
      <c r="N776" s="54">
        <f t="shared" si="231"/>
        <v>0.8</v>
      </c>
      <c r="O776" s="54">
        <f t="shared" si="237"/>
        <v>0.5</v>
      </c>
      <c r="P776" s="55" t="str">
        <f t="shared" si="238"/>
        <v>516284383672</v>
      </c>
      <c r="Q776" s="70">
        <f t="shared" si="239"/>
        <v>6510</v>
      </c>
      <c r="R776" s="58">
        <v>0</v>
      </c>
      <c r="S776" s="57">
        <f t="shared" si="233"/>
        <v>0</v>
      </c>
      <c r="T776" s="58">
        <v>0</v>
      </c>
      <c r="U776" s="58">
        <f>(IF(VLOOKUP(VLOOKUP(AN776,MAPPING!$B$16:$D$21,2,1),MAPPING!$C$16:$E$21,2,0)=7000,0,VLOOKUP(VLOOKUP(AN776,MAPPING!$B$16:$D$21,2,1),MAPPING!$C$16:$E$21,2,0)))</f>
        <v>0</v>
      </c>
      <c r="V776" s="58">
        <f>(K776*VLOOKUP(N776/K776,MAPPING!$B$23:$D$30,3,10))</f>
        <v>0</v>
      </c>
      <c r="W776" s="58">
        <f t="shared" si="240"/>
        <v>0</v>
      </c>
      <c r="X776" s="58">
        <f t="shared" si="241"/>
        <v>6510</v>
      </c>
      <c r="Y776" s="116">
        <f>ROUND(SUM(Q776:W776)/INVOICE!$I$5,2)</f>
        <v>4.67</v>
      </c>
      <c r="AA776" s="38" t="s">
        <v>5963</v>
      </c>
      <c r="AB776" s="38" t="s">
        <v>93</v>
      </c>
      <c r="AC776" s="38" t="s">
        <v>5964</v>
      </c>
      <c r="AD776" s="38" t="s">
        <v>6221</v>
      </c>
      <c r="AE776" s="38" t="s">
        <v>6222</v>
      </c>
      <c r="AF776" s="38" t="s">
        <v>6223</v>
      </c>
      <c r="AG776" s="38" t="s">
        <v>6224</v>
      </c>
      <c r="AH776" s="38" t="s">
        <v>61</v>
      </c>
      <c r="AI776" s="38">
        <v>1</v>
      </c>
      <c r="AJ776" s="38">
        <v>0.4</v>
      </c>
      <c r="AK776" s="38">
        <v>0.8</v>
      </c>
      <c r="AL776" s="38">
        <v>0.8</v>
      </c>
      <c r="AM776" s="38" t="s">
        <v>204</v>
      </c>
      <c r="AN776" s="38">
        <v>132.65</v>
      </c>
      <c r="AO776" s="38" t="s">
        <v>62</v>
      </c>
      <c r="AP776" s="38" t="s">
        <v>62</v>
      </c>
      <c r="AQ776" s="38" t="s">
        <v>62</v>
      </c>
      <c r="AR776" s="38" t="s">
        <v>62</v>
      </c>
      <c r="AS776" s="38" t="s">
        <v>62</v>
      </c>
      <c r="AT776" s="38" t="s">
        <v>1973</v>
      </c>
      <c r="AU776" s="38" t="s">
        <v>2604</v>
      </c>
      <c r="AV776" s="38" t="s">
        <v>2002</v>
      </c>
      <c r="AW776" s="38" t="s">
        <v>61</v>
      </c>
      <c r="AX776" s="38" t="s">
        <v>63</v>
      </c>
      <c r="AY776" s="39" t="s">
        <v>6225</v>
      </c>
      <c r="AZ776" s="38" t="s">
        <v>6226</v>
      </c>
      <c r="BA776" s="39" t="s">
        <v>6226</v>
      </c>
      <c r="BB776" s="38" t="s">
        <v>2434</v>
      </c>
      <c r="BC776" s="38" t="s">
        <v>197</v>
      </c>
      <c r="BD776" s="38" t="s">
        <v>94</v>
      </c>
      <c r="BE776" s="38" t="s">
        <v>1978</v>
      </c>
      <c r="BF776" s="38" t="s">
        <v>64</v>
      </c>
      <c r="BG776" s="38" t="s">
        <v>61</v>
      </c>
      <c r="BH776" s="38" t="s">
        <v>648</v>
      </c>
    </row>
    <row r="777" spans="2:60" x14ac:dyDescent="0.3">
      <c r="B777" s="55">
        <f t="shared" si="234"/>
        <v>773</v>
      </c>
      <c r="C777" s="55" t="str">
        <f t="shared" si="235"/>
        <v>NRT</v>
      </c>
      <c r="D777" s="55" t="str">
        <f t="shared" si="232"/>
        <v>2025-09-23</v>
      </c>
      <c r="E777" s="55" t="str">
        <f t="shared" si="223"/>
        <v>82020038174</v>
      </c>
      <c r="F777" s="55" t="str">
        <f t="shared" si="224"/>
        <v>PJP029496574</v>
      </c>
      <c r="G777" s="53" t="str">
        <f t="shared" si="225"/>
        <v>김명성</v>
      </c>
      <c r="H777" s="53" t="str">
        <f t="shared" si="226"/>
        <v>목록(Manifest)</v>
      </c>
      <c r="I777" s="62">
        <f t="shared" si="227"/>
        <v>47.04</v>
      </c>
      <c r="J777" s="53" t="str">
        <f t="shared" si="236"/>
        <v>BRCH USA_JAVIS</v>
      </c>
      <c r="K777" s="55">
        <f t="shared" si="228"/>
        <v>1</v>
      </c>
      <c r="L777" s="54">
        <f t="shared" si="229"/>
        <v>0.6</v>
      </c>
      <c r="M777" s="54">
        <f t="shared" si="230"/>
        <v>1.2</v>
      </c>
      <c r="N777" s="54">
        <f t="shared" si="231"/>
        <v>1.2</v>
      </c>
      <c r="O777" s="54">
        <f t="shared" si="237"/>
        <v>1</v>
      </c>
      <c r="P777" s="55" t="str">
        <f t="shared" si="238"/>
        <v>516284384206</v>
      </c>
      <c r="Q777" s="70">
        <f t="shared" si="239"/>
        <v>7520</v>
      </c>
      <c r="R777" s="58">
        <v>0</v>
      </c>
      <c r="S777" s="57">
        <f t="shared" si="233"/>
        <v>0</v>
      </c>
      <c r="T777" s="58">
        <v>0</v>
      </c>
      <c r="U777" s="58">
        <f>(IF(VLOOKUP(VLOOKUP(AN777,MAPPING!$B$16:$D$21,2,1),MAPPING!$C$16:$E$21,2,0)=7000,0,VLOOKUP(VLOOKUP(AN777,MAPPING!$B$16:$D$21,2,1),MAPPING!$C$16:$E$21,2,0)))</f>
        <v>0</v>
      </c>
      <c r="V777" s="58">
        <f>(K777*VLOOKUP(N777/K777,MAPPING!$B$23:$D$30,3,10))</f>
        <v>0</v>
      </c>
      <c r="W777" s="58">
        <f t="shared" si="240"/>
        <v>0</v>
      </c>
      <c r="X777" s="58">
        <f t="shared" si="241"/>
        <v>7520</v>
      </c>
      <c r="Y777" s="116">
        <f>ROUND(SUM(Q777:W777)/INVOICE!$I$5,2)</f>
        <v>5.39</v>
      </c>
      <c r="AA777" s="38" t="s">
        <v>5963</v>
      </c>
      <c r="AB777" s="38" t="s">
        <v>93</v>
      </c>
      <c r="AC777" s="38" t="s">
        <v>5964</v>
      </c>
      <c r="AD777" s="38" t="s">
        <v>6227</v>
      </c>
      <c r="AE777" s="38" t="s">
        <v>6228</v>
      </c>
      <c r="AF777" s="38" t="s">
        <v>6229</v>
      </c>
      <c r="AG777" s="38" t="s">
        <v>372</v>
      </c>
      <c r="AH777" s="38" t="s">
        <v>61</v>
      </c>
      <c r="AI777" s="38">
        <v>1</v>
      </c>
      <c r="AJ777" s="38">
        <v>0.6</v>
      </c>
      <c r="AK777" s="38">
        <v>1.2</v>
      </c>
      <c r="AL777" s="38">
        <v>1.2</v>
      </c>
      <c r="AM777" s="38" t="s">
        <v>204</v>
      </c>
      <c r="AN777" s="38">
        <v>47.04</v>
      </c>
      <c r="AO777" s="38" t="s">
        <v>62</v>
      </c>
      <c r="AP777" s="38" t="s">
        <v>62</v>
      </c>
      <c r="AQ777" s="38" t="s">
        <v>62</v>
      </c>
      <c r="AR777" s="38" t="s">
        <v>62</v>
      </c>
      <c r="AS777" s="38" t="s">
        <v>62</v>
      </c>
      <c r="AT777" s="38" t="s">
        <v>1973</v>
      </c>
      <c r="AU777" s="38" t="s">
        <v>2604</v>
      </c>
      <c r="AV777" s="38" t="s">
        <v>2052</v>
      </c>
      <c r="AW777" s="38" t="s">
        <v>61</v>
      </c>
      <c r="AX777" s="38" t="s">
        <v>63</v>
      </c>
      <c r="AY777" s="39" t="s">
        <v>6230</v>
      </c>
      <c r="AZ777" s="38" t="s">
        <v>6231</v>
      </c>
      <c r="BA777" s="39" t="s">
        <v>6231</v>
      </c>
      <c r="BB777" s="38" t="s">
        <v>2434</v>
      </c>
      <c r="BC777" s="38" t="s">
        <v>197</v>
      </c>
      <c r="BD777" s="38" t="s">
        <v>94</v>
      </c>
      <c r="BE777" s="38" t="s">
        <v>1978</v>
      </c>
      <c r="BF777" s="38" t="s">
        <v>64</v>
      </c>
      <c r="BG777" s="38" t="s">
        <v>61</v>
      </c>
      <c r="BH777" s="38" t="s">
        <v>648</v>
      </c>
    </row>
    <row r="778" spans="2:60" x14ac:dyDescent="0.3">
      <c r="B778" s="55">
        <f t="shared" si="234"/>
        <v>774</v>
      </c>
      <c r="C778" s="55" t="str">
        <f t="shared" si="235"/>
        <v>NRT</v>
      </c>
      <c r="D778" s="55" t="str">
        <f t="shared" si="232"/>
        <v>2025-09-23</v>
      </c>
      <c r="E778" s="55" t="str">
        <f t="shared" si="223"/>
        <v>82020038174</v>
      </c>
      <c r="F778" s="55" t="str">
        <f t="shared" si="224"/>
        <v>PJP029495935</v>
      </c>
      <c r="G778" s="53" t="str">
        <f t="shared" si="225"/>
        <v>김보리</v>
      </c>
      <c r="H778" s="53" t="str">
        <f t="shared" si="226"/>
        <v>목록(Manifest)</v>
      </c>
      <c r="I778" s="62">
        <f t="shared" si="227"/>
        <v>103.19</v>
      </c>
      <c r="J778" s="53" t="str">
        <f t="shared" si="236"/>
        <v>BRCH USA_JAVIS</v>
      </c>
      <c r="K778" s="55">
        <f t="shared" si="228"/>
        <v>1</v>
      </c>
      <c r="L778" s="54">
        <f t="shared" si="229"/>
        <v>0.75</v>
      </c>
      <c r="M778" s="54">
        <f t="shared" si="230"/>
        <v>2.1</v>
      </c>
      <c r="N778" s="54">
        <f t="shared" si="231"/>
        <v>2.1</v>
      </c>
      <c r="O778" s="54">
        <f t="shared" si="237"/>
        <v>1</v>
      </c>
      <c r="P778" s="55" t="str">
        <f t="shared" si="238"/>
        <v>516284377814</v>
      </c>
      <c r="Q778" s="70">
        <f t="shared" si="239"/>
        <v>7520</v>
      </c>
      <c r="R778" s="58">
        <v>0</v>
      </c>
      <c r="S778" s="57">
        <f t="shared" si="233"/>
        <v>0</v>
      </c>
      <c r="T778" s="58">
        <v>0</v>
      </c>
      <c r="U778" s="58">
        <f>(IF(VLOOKUP(VLOOKUP(AN778,MAPPING!$B$16:$D$21,2,1),MAPPING!$C$16:$E$21,2,0)=7000,0,VLOOKUP(VLOOKUP(AN778,MAPPING!$B$16:$D$21,2,1),MAPPING!$C$16:$E$21,2,0)))</f>
        <v>0</v>
      </c>
      <c r="V778" s="58">
        <f>(K778*VLOOKUP(N778/K778,MAPPING!$B$23:$D$30,3,10))</f>
        <v>500</v>
      </c>
      <c r="W778" s="58">
        <f t="shared" si="240"/>
        <v>0</v>
      </c>
      <c r="X778" s="58">
        <f t="shared" si="241"/>
        <v>8020</v>
      </c>
      <c r="Y778" s="116">
        <f>ROUND(SUM(Q778:W778)/INVOICE!$I$5,2)</f>
        <v>5.75</v>
      </c>
      <c r="AA778" s="38" t="s">
        <v>5963</v>
      </c>
      <c r="AB778" s="38" t="s">
        <v>93</v>
      </c>
      <c r="AC778" s="38" t="s">
        <v>5964</v>
      </c>
      <c r="AD778" s="38" t="s">
        <v>6232</v>
      </c>
      <c r="AE778" s="38" t="s">
        <v>6233</v>
      </c>
      <c r="AF778" s="38" t="s">
        <v>6234</v>
      </c>
      <c r="AG778" s="38" t="s">
        <v>6235</v>
      </c>
      <c r="AH778" s="38" t="s">
        <v>61</v>
      </c>
      <c r="AI778" s="38">
        <v>1</v>
      </c>
      <c r="AJ778" s="38">
        <v>0.75</v>
      </c>
      <c r="AK778" s="38">
        <v>2.1</v>
      </c>
      <c r="AL778" s="38">
        <v>2.1</v>
      </c>
      <c r="AM778" s="38" t="s">
        <v>204</v>
      </c>
      <c r="AN778" s="38">
        <v>103.19</v>
      </c>
      <c r="AO778" s="38" t="s">
        <v>62</v>
      </c>
      <c r="AP778" s="38" t="s">
        <v>62</v>
      </c>
      <c r="AQ778" s="38" t="s">
        <v>62</v>
      </c>
      <c r="AR778" s="38" t="s">
        <v>62</v>
      </c>
      <c r="AS778" s="38" t="s">
        <v>62</v>
      </c>
      <c r="AT778" s="38" t="s">
        <v>1973</v>
      </c>
      <c r="AU778" s="38" t="s">
        <v>2604</v>
      </c>
      <c r="AV778" s="38" t="s">
        <v>2002</v>
      </c>
      <c r="AW778" s="38" t="s">
        <v>61</v>
      </c>
      <c r="AX778" s="38" t="s">
        <v>63</v>
      </c>
      <c r="AY778" s="39" t="s">
        <v>6236</v>
      </c>
      <c r="AZ778" s="38" t="s">
        <v>6237</v>
      </c>
      <c r="BA778" s="39" t="s">
        <v>6237</v>
      </c>
      <c r="BB778" s="38" t="s">
        <v>2434</v>
      </c>
      <c r="BC778" s="38" t="s">
        <v>197</v>
      </c>
      <c r="BD778" s="38" t="s">
        <v>94</v>
      </c>
      <c r="BE778" s="38" t="s">
        <v>1978</v>
      </c>
      <c r="BF778" s="38" t="s">
        <v>64</v>
      </c>
      <c r="BG778" s="38" t="s">
        <v>61</v>
      </c>
      <c r="BH778" s="38" t="s">
        <v>648</v>
      </c>
    </row>
    <row r="779" spans="2:60" x14ac:dyDescent="0.3">
      <c r="B779" s="55">
        <f t="shared" si="234"/>
        <v>775</v>
      </c>
      <c r="C779" s="55" t="str">
        <f t="shared" si="235"/>
        <v>NRT</v>
      </c>
      <c r="D779" s="55" t="str">
        <f t="shared" si="232"/>
        <v>2025-09-23</v>
      </c>
      <c r="E779" s="55" t="str">
        <f t="shared" si="223"/>
        <v>82020038174</v>
      </c>
      <c r="F779" s="55" t="str">
        <f t="shared" si="224"/>
        <v>PJP029496582</v>
      </c>
      <c r="G779" s="53" t="str">
        <f t="shared" si="225"/>
        <v>김영순</v>
      </c>
      <c r="H779" s="53" t="str">
        <f t="shared" si="226"/>
        <v>일반(목록배제,Normal-Manifest Exception)</v>
      </c>
      <c r="I779" s="62">
        <f t="shared" si="227"/>
        <v>64.5</v>
      </c>
      <c r="J779" s="53" t="str">
        <f t="shared" si="236"/>
        <v>BRCH USA_JAVIS</v>
      </c>
      <c r="K779" s="55">
        <f t="shared" si="228"/>
        <v>1</v>
      </c>
      <c r="L779" s="54">
        <f t="shared" si="229"/>
        <v>0.25</v>
      </c>
      <c r="M779" s="54">
        <f t="shared" si="230"/>
        <v>0.6</v>
      </c>
      <c r="N779" s="54">
        <f t="shared" si="231"/>
        <v>0.6</v>
      </c>
      <c r="O779" s="54">
        <f t="shared" si="237"/>
        <v>0.5</v>
      </c>
      <c r="P779" s="55" t="str">
        <f t="shared" si="238"/>
        <v>516284384280</v>
      </c>
      <c r="Q779" s="70">
        <f t="shared" si="239"/>
        <v>6510</v>
      </c>
      <c r="R779" s="58">
        <v>0</v>
      </c>
      <c r="S779" s="57">
        <f t="shared" si="233"/>
        <v>0</v>
      </c>
      <c r="T779" s="58">
        <v>0</v>
      </c>
      <c r="U779" s="58">
        <f>(IF(VLOOKUP(VLOOKUP(AN779,MAPPING!$B$16:$D$21,2,1),MAPPING!$C$16:$E$21,2,0)=7000,0,VLOOKUP(VLOOKUP(AN779,MAPPING!$B$16:$D$21,2,1),MAPPING!$C$16:$E$21,2,0)))</f>
        <v>0</v>
      </c>
      <c r="V779" s="58">
        <f>(K779*VLOOKUP(N779/K779,MAPPING!$B$23:$D$30,3,10))</f>
        <v>0</v>
      </c>
      <c r="W779" s="58">
        <f t="shared" si="240"/>
        <v>0</v>
      </c>
      <c r="X779" s="58">
        <f t="shared" si="241"/>
        <v>6510</v>
      </c>
      <c r="Y779" s="116">
        <f>ROUND(SUM(Q779:W779)/INVOICE!$I$5,2)</f>
        <v>4.67</v>
      </c>
      <c r="AA779" s="38" t="s">
        <v>5963</v>
      </c>
      <c r="AB779" s="38" t="s">
        <v>93</v>
      </c>
      <c r="AC779" s="38" t="s">
        <v>5964</v>
      </c>
      <c r="AD779" s="38" t="s">
        <v>6238</v>
      </c>
      <c r="AE779" s="38" t="s">
        <v>6239</v>
      </c>
      <c r="AF779" s="38" t="s">
        <v>6240</v>
      </c>
      <c r="AG779" s="38" t="s">
        <v>6241</v>
      </c>
      <c r="AH779" s="38" t="s">
        <v>61</v>
      </c>
      <c r="AI779" s="38">
        <v>1</v>
      </c>
      <c r="AJ779" s="38">
        <v>0.25</v>
      </c>
      <c r="AK779" s="38">
        <v>0.6</v>
      </c>
      <c r="AL779" s="38">
        <v>0.6</v>
      </c>
      <c r="AM779" s="38" t="s">
        <v>66</v>
      </c>
      <c r="AN779" s="38">
        <v>64.5</v>
      </c>
      <c r="AO779" s="38" t="s">
        <v>62</v>
      </c>
      <c r="AP779" s="38" t="s">
        <v>62</v>
      </c>
      <c r="AQ779" s="38" t="s">
        <v>62</v>
      </c>
      <c r="AR779" s="38" t="s">
        <v>62</v>
      </c>
      <c r="AS779" s="38" t="s">
        <v>62</v>
      </c>
      <c r="AT779" s="38" t="s">
        <v>1973</v>
      </c>
      <c r="AU779" s="38" t="s">
        <v>2604</v>
      </c>
      <c r="AV779" s="38" t="s">
        <v>2002</v>
      </c>
      <c r="AW779" s="38" t="s">
        <v>61</v>
      </c>
      <c r="AX779" s="38" t="s">
        <v>63</v>
      </c>
      <c r="AY779" s="39" t="s">
        <v>6242</v>
      </c>
      <c r="AZ779" s="38" t="s">
        <v>6243</v>
      </c>
      <c r="BA779" s="39" t="s">
        <v>6243</v>
      </c>
      <c r="BB779" s="38" t="s">
        <v>2434</v>
      </c>
      <c r="BC779" s="38" t="s">
        <v>197</v>
      </c>
      <c r="BD779" s="38" t="s">
        <v>94</v>
      </c>
      <c r="BE779" s="38" t="s">
        <v>1978</v>
      </c>
      <c r="BF779" s="38" t="s">
        <v>64</v>
      </c>
      <c r="BG779" s="38" t="s">
        <v>61</v>
      </c>
      <c r="BH779" s="38" t="s">
        <v>648</v>
      </c>
    </row>
    <row r="780" spans="2:60" x14ac:dyDescent="0.3">
      <c r="B780" s="55">
        <f t="shared" si="234"/>
        <v>776</v>
      </c>
      <c r="C780" s="55" t="str">
        <f t="shared" si="235"/>
        <v>NRT</v>
      </c>
      <c r="D780" s="55" t="str">
        <f t="shared" si="232"/>
        <v>2025-09-23</v>
      </c>
      <c r="E780" s="55" t="str">
        <f t="shared" si="223"/>
        <v>82020038174</v>
      </c>
      <c r="F780" s="55" t="str">
        <f t="shared" si="224"/>
        <v>PJP029496238</v>
      </c>
      <c r="G780" s="53" t="str">
        <f t="shared" si="225"/>
        <v>이유진</v>
      </c>
      <c r="H780" s="53" t="str">
        <f t="shared" si="226"/>
        <v>목록(Manifest)</v>
      </c>
      <c r="I780" s="62">
        <f t="shared" si="227"/>
        <v>4.0199999999999996</v>
      </c>
      <c r="J780" s="53" t="str">
        <f t="shared" si="236"/>
        <v>BRCH USA_JAVIS</v>
      </c>
      <c r="K780" s="55">
        <f t="shared" si="228"/>
        <v>1</v>
      </c>
      <c r="L780" s="54">
        <f t="shared" si="229"/>
        <v>0.1</v>
      </c>
      <c r="M780" s="54">
        <f t="shared" si="230"/>
        <v>0.3</v>
      </c>
      <c r="N780" s="54">
        <f t="shared" si="231"/>
        <v>0.3</v>
      </c>
      <c r="O780" s="54">
        <f t="shared" si="237"/>
        <v>0.5</v>
      </c>
      <c r="P780" s="55" t="str">
        <f t="shared" si="238"/>
        <v>516284380846</v>
      </c>
      <c r="Q780" s="70">
        <f t="shared" si="239"/>
        <v>6510</v>
      </c>
      <c r="R780" s="58">
        <v>0</v>
      </c>
      <c r="S780" s="57">
        <f t="shared" si="233"/>
        <v>0</v>
      </c>
      <c r="T780" s="58">
        <v>0</v>
      </c>
      <c r="U780" s="58">
        <f>(IF(VLOOKUP(VLOOKUP(AN780,MAPPING!$B$16:$D$21,2,1),MAPPING!$C$16:$E$21,2,0)=7000,0,VLOOKUP(VLOOKUP(AN780,MAPPING!$B$16:$D$21,2,1),MAPPING!$C$16:$E$21,2,0)))</f>
        <v>0</v>
      </c>
      <c r="V780" s="58">
        <f>(K780*VLOOKUP(N780/K780,MAPPING!$B$23:$D$30,3,10))</f>
        <v>0</v>
      </c>
      <c r="W780" s="58">
        <f t="shared" si="240"/>
        <v>0</v>
      </c>
      <c r="X780" s="58">
        <f t="shared" si="241"/>
        <v>6510</v>
      </c>
      <c r="Y780" s="116">
        <f>ROUND(SUM(Q780:W780)/INVOICE!$I$5,2)</f>
        <v>4.67</v>
      </c>
      <c r="AA780" s="38" t="s">
        <v>5963</v>
      </c>
      <c r="AB780" s="38" t="s">
        <v>93</v>
      </c>
      <c r="AC780" s="38" t="s">
        <v>5964</v>
      </c>
      <c r="AD780" s="38" t="s">
        <v>6244</v>
      </c>
      <c r="AE780" s="38" t="s">
        <v>5213</v>
      </c>
      <c r="AF780" s="38" t="s">
        <v>5214</v>
      </c>
      <c r="AG780" s="38" t="s">
        <v>5215</v>
      </c>
      <c r="AH780" s="38" t="s">
        <v>61</v>
      </c>
      <c r="AI780" s="38">
        <v>1</v>
      </c>
      <c r="AJ780" s="38">
        <v>0.1</v>
      </c>
      <c r="AK780" s="38">
        <v>0.3</v>
      </c>
      <c r="AL780" s="38">
        <v>0.3</v>
      </c>
      <c r="AM780" s="38" t="s">
        <v>204</v>
      </c>
      <c r="AN780" s="38">
        <v>4.0199999999999996</v>
      </c>
      <c r="AO780" s="38" t="s">
        <v>62</v>
      </c>
      <c r="AP780" s="38" t="s">
        <v>62</v>
      </c>
      <c r="AQ780" s="38" t="s">
        <v>62</v>
      </c>
      <c r="AR780" s="38" t="s">
        <v>62</v>
      </c>
      <c r="AS780" s="38" t="s">
        <v>62</v>
      </c>
      <c r="AT780" s="38" t="s">
        <v>1973</v>
      </c>
      <c r="AU780" s="38" t="s">
        <v>2604</v>
      </c>
      <c r="AV780" s="38" t="s">
        <v>3459</v>
      </c>
      <c r="AW780" s="38" t="s">
        <v>61</v>
      </c>
      <c r="AX780" s="38" t="s">
        <v>63</v>
      </c>
      <c r="AY780" s="39" t="s">
        <v>6245</v>
      </c>
      <c r="AZ780" s="38" t="s">
        <v>6246</v>
      </c>
      <c r="BA780" s="39" t="s">
        <v>6246</v>
      </c>
      <c r="BB780" s="38" t="s">
        <v>2434</v>
      </c>
      <c r="BC780" s="38" t="s">
        <v>197</v>
      </c>
      <c r="BD780" s="38" t="s">
        <v>94</v>
      </c>
      <c r="BE780" s="38" t="s">
        <v>1978</v>
      </c>
      <c r="BF780" s="38" t="s">
        <v>64</v>
      </c>
      <c r="BG780" s="38" t="s">
        <v>61</v>
      </c>
      <c r="BH780" s="38" t="s">
        <v>648</v>
      </c>
    </row>
    <row r="781" spans="2:60" x14ac:dyDescent="0.3">
      <c r="B781" s="55">
        <f t="shared" si="234"/>
        <v>777</v>
      </c>
      <c r="C781" s="55" t="str">
        <f t="shared" si="235"/>
        <v>NRT</v>
      </c>
      <c r="D781" s="55" t="str">
        <f t="shared" si="232"/>
        <v>2025-09-23</v>
      </c>
      <c r="E781" s="55" t="str">
        <f t="shared" si="223"/>
        <v>82020038174</v>
      </c>
      <c r="F781" s="55" t="str">
        <f t="shared" si="224"/>
        <v>PJP029496650</v>
      </c>
      <c r="G781" s="53" t="str">
        <f t="shared" si="225"/>
        <v>이혜영</v>
      </c>
      <c r="H781" s="53" t="str">
        <f t="shared" si="226"/>
        <v>목록(Manifest)</v>
      </c>
      <c r="I781" s="62">
        <f t="shared" si="227"/>
        <v>27.26</v>
      </c>
      <c r="J781" s="53" t="str">
        <f t="shared" si="236"/>
        <v>BRCH USA_JAVIS</v>
      </c>
      <c r="K781" s="55">
        <f t="shared" si="228"/>
        <v>1</v>
      </c>
      <c r="L781" s="54">
        <f t="shared" si="229"/>
        <v>0.5</v>
      </c>
      <c r="M781" s="54">
        <f t="shared" si="230"/>
        <v>1.2</v>
      </c>
      <c r="N781" s="54">
        <f t="shared" si="231"/>
        <v>1.2</v>
      </c>
      <c r="O781" s="54">
        <f t="shared" si="237"/>
        <v>0.5</v>
      </c>
      <c r="P781" s="55" t="str">
        <f t="shared" si="238"/>
        <v>516284384965</v>
      </c>
      <c r="Q781" s="70">
        <f t="shared" si="239"/>
        <v>6510</v>
      </c>
      <c r="R781" s="58">
        <v>0</v>
      </c>
      <c r="S781" s="57">
        <f t="shared" si="233"/>
        <v>0</v>
      </c>
      <c r="T781" s="58">
        <v>0</v>
      </c>
      <c r="U781" s="58">
        <f>(IF(VLOOKUP(VLOOKUP(AN781,MAPPING!$B$16:$D$21,2,1),MAPPING!$C$16:$E$21,2,0)=7000,0,VLOOKUP(VLOOKUP(AN781,MAPPING!$B$16:$D$21,2,1),MAPPING!$C$16:$E$21,2,0)))</f>
        <v>0</v>
      </c>
      <c r="V781" s="58">
        <f>(K781*VLOOKUP(N781/K781,MAPPING!$B$23:$D$30,3,10))</f>
        <v>0</v>
      </c>
      <c r="W781" s="58">
        <f t="shared" si="240"/>
        <v>0</v>
      </c>
      <c r="X781" s="58">
        <f t="shared" si="241"/>
        <v>6510</v>
      </c>
      <c r="Y781" s="116">
        <f>ROUND(SUM(Q781:W781)/INVOICE!$I$5,2)</f>
        <v>4.67</v>
      </c>
      <c r="AA781" s="38" t="s">
        <v>5963</v>
      </c>
      <c r="AB781" s="38" t="s">
        <v>93</v>
      </c>
      <c r="AC781" s="38" t="s">
        <v>5964</v>
      </c>
      <c r="AD781" s="38" t="s">
        <v>6247</v>
      </c>
      <c r="AE781" s="38" t="s">
        <v>5037</v>
      </c>
      <c r="AF781" s="38" t="s">
        <v>5038</v>
      </c>
      <c r="AG781" s="38" t="s">
        <v>5039</v>
      </c>
      <c r="AH781" s="38" t="s">
        <v>61</v>
      </c>
      <c r="AI781" s="38">
        <v>1</v>
      </c>
      <c r="AJ781" s="38">
        <v>0.5</v>
      </c>
      <c r="AK781" s="38">
        <v>1.2</v>
      </c>
      <c r="AL781" s="38">
        <v>1.2</v>
      </c>
      <c r="AM781" s="38" t="s">
        <v>204</v>
      </c>
      <c r="AN781" s="38">
        <v>27.26</v>
      </c>
      <c r="AO781" s="38" t="s">
        <v>62</v>
      </c>
      <c r="AP781" s="38" t="s">
        <v>62</v>
      </c>
      <c r="AQ781" s="38" t="s">
        <v>62</v>
      </c>
      <c r="AR781" s="38" t="s">
        <v>62</v>
      </c>
      <c r="AS781" s="38" t="s">
        <v>62</v>
      </c>
      <c r="AT781" s="38" t="s">
        <v>1973</v>
      </c>
      <c r="AU781" s="38" t="s">
        <v>2604</v>
      </c>
      <c r="AV781" s="38" t="s">
        <v>2002</v>
      </c>
      <c r="AW781" s="38" t="s">
        <v>61</v>
      </c>
      <c r="AX781" s="38" t="s">
        <v>63</v>
      </c>
      <c r="AY781" s="39" t="s">
        <v>6248</v>
      </c>
      <c r="AZ781" s="38" t="s">
        <v>6249</v>
      </c>
      <c r="BA781" s="39" t="s">
        <v>6249</v>
      </c>
      <c r="BB781" s="38" t="s">
        <v>2434</v>
      </c>
      <c r="BC781" s="38" t="s">
        <v>197</v>
      </c>
      <c r="BD781" s="38" t="s">
        <v>94</v>
      </c>
      <c r="BE781" s="38" t="s">
        <v>1978</v>
      </c>
      <c r="BF781" s="38" t="s">
        <v>64</v>
      </c>
      <c r="BG781" s="38" t="s">
        <v>61</v>
      </c>
      <c r="BH781" s="38" t="s">
        <v>648</v>
      </c>
    </row>
    <row r="782" spans="2:60" x14ac:dyDescent="0.3">
      <c r="B782" s="55">
        <f t="shared" si="234"/>
        <v>778</v>
      </c>
      <c r="C782" s="55" t="str">
        <f t="shared" si="235"/>
        <v>NRT</v>
      </c>
      <c r="D782" s="55" t="str">
        <f t="shared" si="232"/>
        <v>2025-09-23</v>
      </c>
      <c r="E782" s="55" t="str">
        <f t="shared" si="223"/>
        <v>82020038174</v>
      </c>
      <c r="F782" s="55" t="str">
        <f t="shared" si="224"/>
        <v>PJP029495599</v>
      </c>
      <c r="G782" s="53" t="str">
        <f t="shared" si="225"/>
        <v>김민지</v>
      </c>
      <c r="H782" s="53" t="str">
        <f t="shared" si="226"/>
        <v>목록(Manifest)</v>
      </c>
      <c r="I782" s="62">
        <f t="shared" si="227"/>
        <v>10.050000000000001</v>
      </c>
      <c r="J782" s="53" t="str">
        <f t="shared" si="236"/>
        <v>BRCH USA_JAVIS</v>
      </c>
      <c r="K782" s="55">
        <f t="shared" si="228"/>
        <v>1</v>
      </c>
      <c r="L782" s="54">
        <f t="shared" si="229"/>
        <v>0.1</v>
      </c>
      <c r="M782" s="54">
        <f t="shared" si="230"/>
        <v>0.2</v>
      </c>
      <c r="N782" s="54">
        <f t="shared" si="231"/>
        <v>0.2</v>
      </c>
      <c r="O782" s="54">
        <f t="shared" si="237"/>
        <v>0.5</v>
      </c>
      <c r="P782" s="55" t="str">
        <f t="shared" si="238"/>
        <v>516284374454</v>
      </c>
      <c r="Q782" s="70">
        <f t="shared" si="239"/>
        <v>6510</v>
      </c>
      <c r="R782" s="58">
        <v>0</v>
      </c>
      <c r="S782" s="57">
        <f t="shared" si="233"/>
        <v>0</v>
      </c>
      <c r="T782" s="58">
        <v>0</v>
      </c>
      <c r="U782" s="58">
        <f>(IF(VLOOKUP(VLOOKUP(AN782,MAPPING!$B$16:$D$21,2,1),MAPPING!$C$16:$E$21,2,0)=7000,0,VLOOKUP(VLOOKUP(AN782,MAPPING!$B$16:$D$21,2,1),MAPPING!$C$16:$E$21,2,0)))</f>
        <v>0</v>
      </c>
      <c r="V782" s="58">
        <f>(K782*VLOOKUP(N782/K782,MAPPING!$B$23:$D$30,3,10))</f>
        <v>0</v>
      </c>
      <c r="W782" s="58">
        <f t="shared" si="240"/>
        <v>0</v>
      </c>
      <c r="X782" s="58">
        <f t="shared" si="241"/>
        <v>6510</v>
      </c>
      <c r="Y782" s="116">
        <f>ROUND(SUM(Q782:W782)/INVOICE!$I$5,2)</f>
        <v>4.67</v>
      </c>
      <c r="AA782" s="38" t="s">
        <v>5963</v>
      </c>
      <c r="AB782" s="38" t="s">
        <v>93</v>
      </c>
      <c r="AC782" s="38" t="s">
        <v>5964</v>
      </c>
      <c r="AD782" s="38" t="s">
        <v>6250</v>
      </c>
      <c r="AE782" s="38" t="s">
        <v>5498</v>
      </c>
      <c r="AF782" s="38" t="s">
        <v>5499</v>
      </c>
      <c r="AG782" s="38" t="s">
        <v>570</v>
      </c>
      <c r="AH782" s="38" t="s">
        <v>61</v>
      </c>
      <c r="AI782" s="38">
        <v>1</v>
      </c>
      <c r="AJ782" s="38">
        <v>0.1</v>
      </c>
      <c r="AK782" s="38">
        <v>0.2</v>
      </c>
      <c r="AL782" s="38">
        <v>0.2</v>
      </c>
      <c r="AM782" s="38" t="s">
        <v>204</v>
      </c>
      <c r="AN782" s="38">
        <v>10.050000000000001</v>
      </c>
      <c r="AO782" s="38" t="s">
        <v>62</v>
      </c>
      <c r="AP782" s="38" t="s">
        <v>62</v>
      </c>
      <c r="AQ782" s="38" t="s">
        <v>62</v>
      </c>
      <c r="AR782" s="38" t="s">
        <v>62</v>
      </c>
      <c r="AS782" s="38" t="s">
        <v>62</v>
      </c>
      <c r="AT782" s="38" t="s">
        <v>1973</v>
      </c>
      <c r="AU782" s="38" t="s">
        <v>2604</v>
      </c>
      <c r="AV782" s="38" t="s">
        <v>5500</v>
      </c>
      <c r="AW782" s="38" t="s">
        <v>61</v>
      </c>
      <c r="AX782" s="38" t="s">
        <v>63</v>
      </c>
      <c r="AY782" s="39" t="s">
        <v>6251</v>
      </c>
      <c r="AZ782" s="38" t="s">
        <v>6252</v>
      </c>
      <c r="BA782" s="39" t="s">
        <v>6252</v>
      </c>
      <c r="BB782" s="38" t="s">
        <v>2434</v>
      </c>
      <c r="BC782" s="38" t="s">
        <v>197</v>
      </c>
      <c r="BD782" s="38" t="s">
        <v>94</v>
      </c>
      <c r="BE782" s="38" t="s">
        <v>1978</v>
      </c>
      <c r="BF782" s="38" t="s">
        <v>64</v>
      </c>
      <c r="BG782" s="38" t="s">
        <v>61</v>
      </c>
      <c r="BH782" s="38" t="s">
        <v>648</v>
      </c>
    </row>
    <row r="783" spans="2:60" x14ac:dyDescent="0.3">
      <c r="B783" s="55">
        <f t="shared" si="234"/>
        <v>779</v>
      </c>
      <c r="C783" s="55" t="str">
        <f t="shared" si="235"/>
        <v>NRT</v>
      </c>
      <c r="D783" s="55" t="str">
        <f t="shared" si="232"/>
        <v>2025-09-23</v>
      </c>
      <c r="E783" s="55" t="str">
        <f t="shared" si="223"/>
        <v>82020038174</v>
      </c>
      <c r="F783" s="55" t="str">
        <f t="shared" si="224"/>
        <v>PJP029496515</v>
      </c>
      <c r="G783" s="53" t="str">
        <f t="shared" si="225"/>
        <v>이승윤</v>
      </c>
      <c r="H783" s="53" t="str">
        <f t="shared" si="226"/>
        <v>일반(목록배제,Normal-Manifest Exception)</v>
      </c>
      <c r="I783" s="62">
        <f t="shared" si="227"/>
        <v>46.8</v>
      </c>
      <c r="J783" s="53" t="str">
        <f t="shared" si="236"/>
        <v>BRCH USA_JAVIS</v>
      </c>
      <c r="K783" s="55">
        <f t="shared" si="228"/>
        <v>1</v>
      </c>
      <c r="L783" s="54">
        <f t="shared" si="229"/>
        <v>0.4</v>
      </c>
      <c r="M783" s="54">
        <f t="shared" si="230"/>
        <v>0.6</v>
      </c>
      <c r="N783" s="54">
        <f t="shared" si="231"/>
        <v>0.6</v>
      </c>
      <c r="O783" s="54">
        <f t="shared" si="237"/>
        <v>0.5</v>
      </c>
      <c r="P783" s="55" t="str">
        <f t="shared" si="238"/>
        <v>516284383613</v>
      </c>
      <c r="Q783" s="70">
        <f t="shared" si="239"/>
        <v>6510</v>
      </c>
      <c r="R783" s="58">
        <v>0</v>
      </c>
      <c r="S783" s="57">
        <f t="shared" si="233"/>
        <v>0</v>
      </c>
      <c r="T783" s="58">
        <v>0</v>
      </c>
      <c r="U783" s="58">
        <f>(IF(VLOOKUP(VLOOKUP(AN783,MAPPING!$B$16:$D$21,2,1),MAPPING!$C$16:$E$21,2,0)=7000,0,VLOOKUP(VLOOKUP(AN783,MAPPING!$B$16:$D$21,2,1),MAPPING!$C$16:$E$21,2,0)))</f>
        <v>0</v>
      </c>
      <c r="V783" s="58">
        <f>(K783*VLOOKUP(N783/K783,MAPPING!$B$23:$D$30,3,10))</f>
        <v>0</v>
      </c>
      <c r="W783" s="58">
        <f t="shared" si="240"/>
        <v>0</v>
      </c>
      <c r="X783" s="58">
        <f t="shared" si="241"/>
        <v>6510</v>
      </c>
      <c r="Y783" s="116">
        <f>ROUND(SUM(Q783:W783)/INVOICE!$I$5,2)</f>
        <v>4.67</v>
      </c>
      <c r="AA783" s="38" t="s">
        <v>5963</v>
      </c>
      <c r="AB783" s="38" t="s">
        <v>93</v>
      </c>
      <c r="AC783" s="38" t="s">
        <v>5964</v>
      </c>
      <c r="AD783" s="38" t="s">
        <v>6253</v>
      </c>
      <c r="AE783" s="38" t="s">
        <v>6254</v>
      </c>
      <c r="AF783" s="38" t="s">
        <v>6255</v>
      </c>
      <c r="AG783" s="38" t="s">
        <v>6256</v>
      </c>
      <c r="AH783" s="38" t="s">
        <v>2464</v>
      </c>
      <c r="AI783" s="38">
        <v>1</v>
      </c>
      <c r="AJ783" s="38">
        <v>0.4</v>
      </c>
      <c r="AK783" s="38">
        <v>0.6</v>
      </c>
      <c r="AL783" s="38">
        <v>0.6</v>
      </c>
      <c r="AM783" s="38" t="s">
        <v>66</v>
      </c>
      <c r="AN783" s="38">
        <v>46.8</v>
      </c>
      <c r="AO783" s="38" t="s">
        <v>62</v>
      </c>
      <c r="AP783" s="38" t="s">
        <v>62</v>
      </c>
      <c r="AQ783" s="38" t="s">
        <v>62</v>
      </c>
      <c r="AR783" s="38" t="s">
        <v>62</v>
      </c>
      <c r="AS783" s="38" t="s">
        <v>62</v>
      </c>
      <c r="AT783" s="38" t="s">
        <v>1973</v>
      </c>
      <c r="AU783" s="38" t="s">
        <v>2604</v>
      </c>
      <c r="AV783" s="38" t="s">
        <v>2220</v>
      </c>
      <c r="AW783" s="38" t="s">
        <v>61</v>
      </c>
      <c r="AX783" s="38" t="s">
        <v>63</v>
      </c>
      <c r="AY783" s="39" t="s">
        <v>6257</v>
      </c>
      <c r="AZ783" s="38" t="s">
        <v>6258</v>
      </c>
      <c r="BA783" s="39" t="s">
        <v>6258</v>
      </c>
      <c r="BB783" s="38" t="s">
        <v>2434</v>
      </c>
      <c r="BC783" s="38" t="s">
        <v>197</v>
      </c>
      <c r="BD783" s="38" t="s">
        <v>94</v>
      </c>
      <c r="BE783" s="38" t="s">
        <v>1978</v>
      </c>
      <c r="BF783" s="38" t="s">
        <v>64</v>
      </c>
      <c r="BG783" s="38" t="s">
        <v>61</v>
      </c>
      <c r="BH783" s="38" t="s">
        <v>648</v>
      </c>
    </row>
    <row r="784" spans="2:60" x14ac:dyDescent="0.3">
      <c r="B784" s="55">
        <f t="shared" si="234"/>
        <v>780</v>
      </c>
      <c r="C784" s="55" t="str">
        <f t="shared" si="235"/>
        <v>NRT</v>
      </c>
      <c r="D784" s="55" t="str">
        <f t="shared" si="232"/>
        <v>2025-09-23</v>
      </c>
      <c r="E784" s="55" t="str">
        <f t="shared" si="223"/>
        <v>82020038174</v>
      </c>
      <c r="F784" s="55" t="str">
        <f t="shared" si="224"/>
        <v>PJP029496592</v>
      </c>
      <c r="G784" s="53" t="str">
        <f t="shared" si="225"/>
        <v>구은혜</v>
      </c>
      <c r="H784" s="53" t="str">
        <f t="shared" si="226"/>
        <v>목록(Manifest)</v>
      </c>
      <c r="I784" s="62">
        <f t="shared" si="227"/>
        <v>36.85</v>
      </c>
      <c r="J784" s="53" t="str">
        <f t="shared" si="236"/>
        <v>BRCH USA_JAVIS</v>
      </c>
      <c r="K784" s="55">
        <f t="shared" si="228"/>
        <v>1</v>
      </c>
      <c r="L784" s="54">
        <f t="shared" si="229"/>
        <v>0.3</v>
      </c>
      <c r="M784" s="54">
        <f t="shared" si="230"/>
        <v>0.9</v>
      </c>
      <c r="N784" s="54">
        <f t="shared" si="231"/>
        <v>0.9</v>
      </c>
      <c r="O784" s="54">
        <f t="shared" si="237"/>
        <v>0.5</v>
      </c>
      <c r="P784" s="55" t="str">
        <f t="shared" si="238"/>
        <v>516284384383</v>
      </c>
      <c r="Q784" s="70">
        <f t="shared" si="239"/>
        <v>6510</v>
      </c>
      <c r="R784" s="58">
        <v>0</v>
      </c>
      <c r="S784" s="57">
        <f t="shared" si="233"/>
        <v>0</v>
      </c>
      <c r="T784" s="58">
        <v>0</v>
      </c>
      <c r="U784" s="58">
        <f>(IF(VLOOKUP(VLOOKUP(AN784,MAPPING!$B$16:$D$21,2,1),MAPPING!$C$16:$E$21,2,0)=7000,0,VLOOKUP(VLOOKUP(AN784,MAPPING!$B$16:$D$21,2,1),MAPPING!$C$16:$E$21,2,0)))</f>
        <v>0</v>
      </c>
      <c r="V784" s="58">
        <f>(K784*VLOOKUP(N784/K784,MAPPING!$B$23:$D$30,3,10))</f>
        <v>0</v>
      </c>
      <c r="W784" s="58">
        <f t="shared" si="240"/>
        <v>0</v>
      </c>
      <c r="X784" s="58">
        <f t="shared" si="241"/>
        <v>6510</v>
      </c>
      <c r="Y784" s="116">
        <f>ROUND(SUM(Q784:W784)/INVOICE!$I$5,2)</f>
        <v>4.67</v>
      </c>
      <c r="AA784" s="38" t="s">
        <v>5963</v>
      </c>
      <c r="AB784" s="38" t="s">
        <v>93</v>
      </c>
      <c r="AC784" s="38" t="s">
        <v>5964</v>
      </c>
      <c r="AD784" s="38" t="s">
        <v>6259</v>
      </c>
      <c r="AE784" s="38" t="s">
        <v>6260</v>
      </c>
      <c r="AF784" s="38" t="s">
        <v>6261</v>
      </c>
      <c r="AG784" s="38" t="s">
        <v>5906</v>
      </c>
      <c r="AH784" s="38" t="s">
        <v>61</v>
      </c>
      <c r="AI784" s="38">
        <v>1</v>
      </c>
      <c r="AJ784" s="38">
        <v>0.3</v>
      </c>
      <c r="AK784" s="38">
        <v>0.9</v>
      </c>
      <c r="AL784" s="38">
        <v>0.9</v>
      </c>
      <c r="AM784" s="38" t="s">
        <v>204</v>
      </c>
      <c r="AN784" s="38">
        <v>36.85</v>
      </c>
      <c r="AO784" s="38" t="s">
        <v>62</v>
      </c>
      <c r="AP784" s="38" t="s">
        <v>62</v>
      </c>
      <c r="AQ784" s="38" t="s">
        <v>62</v>
      </c>
      <c r="AR784" s="38" t="s">
        <v>62</v>
      </c>
      <c r="AS784" s="38" t="s">
        <v>62</v>
      </c>
      <c r="AT784" s="38" t="s">
        <v>1973</v>
      </c>
      <c r="AU784" s="38" t="s">
        <v>2604</v>
      </c>
      <c r="AV784" s="38" t="s">
        <v>2002</v>
      </c>
      <c r="AW784" s="38" t="s">
        <v>61</v>
      </c>
      <c r="AX784" s="38" t="s">
        <v>63</v>
      </c>
      <c r="AY784" s="39" t="s">
        <v>6262</v>
      </c>
      <c r="AZ784" s="38" t="s">
        <v>6263</v>
      </c>
      <c r="BA784" s="39" t="s">
        <v>6263</v>
      </c>
      <c r="BB784" s="38" t="s">
        <v>2434</v>
      </c>
      <c r="BC784" s="38" t="s">
        <v>197</v>
      </c>
      <c r="BD784" s="38" t="s">
        <v>94</v>
      </c>
      <c r="BE784" s="38" t="s">
        <v>1978</v>
      </c>
      <c r="BF784" s="38" t="s">
        <v>64</v>
      </c>
      <c r="BG784" s="38" t="s">
        <v>61</v>
      </c>
      <c r="BH784" s="38" t="s">
        <v>648</v>
      </c>
    </row>
    <row r="785" spans="2:60" x14ac:dyDescent="0.3">
      <c r="B785" s="55">
        <f t="shared" si="234"/>
        <v>781</v>
      </c>
      <c r="C785" s="55" t="str">
        <f t="shared" si="235"/>
        <v>NRT</v>
      </c>
      <c r="D785" s="55" t="str">
        <f t="shared" si="232"/>
        <v>2025-09-23</v>
      </c>
      <c r="E785" s="55" t="str">
        <f t="shared" si="223"/>
        <v>82020038174</v>
      </c>
      <c r="F785" s="55" t="str">
        <f t="shared" si="224"/>
        <v>PJP029496589</v>
      </c>
      <c r="G785" s="53" t="str">
        <f t="shared" si="225"/>
        <v>이주노</v>
      </c>
      <c r="H785" s="53" t="str">
        <f t="shared" si="226"/>
        <v>목록(Manifest)</v>
      </c>
      <c r="I785" s="62">
        <f t="shared" si="227"/>
        <v>80.33</v>
      </c>
      <c r="J785" s="53" t="str">
        <f t="shared" si="236"/>
        <v>BRCH USA_JAVIS</v>
      </c>
      <c r="K785" s="55">
        <f t="shared" si="228"/>
        <v>1</v>
      </c>
      <c r="L785" s="54">
        <f t="shared" si="229"/>
        <v>1.2</v>
      </c>
      <c r="M785" s="54">
        <f t="shared" si="230"/>
        <v>2.7</v>
      </c>
      <c r="N785" s="54">
        <f t="shared" si="231"/>
        <v>2.7</v>
      </c>
      <c r="O785" s="54">
        <f t="shared" si="237"/>
        <v>1.5</v>
      </c>
      <c r="P785" s="55" t="str">
        <f t="shared" si="238"/>
        <v>516284384350</v>
      </c>
      <c r="Q785" s="70">
        <f t="shared" si="239"/>
        <v>8530</v>
      </c>
      <c r="R785" s="58">
        <v>0</v>
      </c>
      <c r="S785" s="57">
        <f t="shared" si="233"/>
        <v>0</v>
      </c>
      <c r="T785" s="58">
        <v>0</v>
      </c>
      <c r="U785" s="58">
        <f>(IF(VLOOKUP(VLOOKUP(AN785,MAPPING!$B$16:$D$21,2,1),MAPPING!$C$16:$E$21,2,0)=7000,0,VLOOKUP(VLOOKUP(AN785,MAPPING!$B$16:$D$21,2,1),MAPPING!$C$16:$E$21,2,0)))</f>
        <v>0</v>
      </c>
      <c r="V785" s="58">
        <f>(K785*VLOOKUP(N785/K785,MAPPING!$B$23:$D$30,3,10))</f>
        <v>500</v>
      </c>
      <c r="W785" s="58">
        <f t="shared" si="240"/>
        <v>0</v>
      </c>
      <c r="X785" s="58">
        <f t="shared" si="241"/>
        <v>9030</v>
      </c>
      <c r="Y785" s="116">
        <f>ROUND(SUM(Q785:W785)/INVOICE!$I$5,2)</f>
        <v>6.48</v>
      </c>
      <c r="AA785" s="38" t="s">
        <v>5963</v>
      </c>
      <c r="AB785" s="38" t="s">
        <v>93</v>
      </c>
      <c r="AC785" s="38" t="s">
        <v>5964</v>
      </c>
      <c r="AD785" s="38" t="s">
        <v>6264</v>
      </c>
      <c r="AE785" s="38" t="s">
        <v>6265</v>
      </c>
      <c r="AF785" s="38" t="s">
        <v>6266</v>
      </c>
      <c r="AG785" s="38" t="s">
        <v>6267</v>
      </c>
      <c r="AH785" s="38" t="s">
        <v>61</v>
      </c>
      <c r="AI785" s="38">
        <v>1</v>
      </c>
      <c r="AJ785" s="38">
        <v>1.2</v>
      </c>
      <c r="AK785" s="38">
        <v>2.7</v>
      </c>
      <c r="AL785" s="38">
        <v>2.7</v>
      </c>
      <c r="AM785" s="38" t="s">
        <v>204</v>
      </c>
      <c r="AN785" s="38">
        <v>80.33</v>
      </c>
      <c r="AO785" s="38" t="s">
        <v>62</v>
      </c>
      <c r="AP785" s="38" t="s">
        <v>62</v>
      </c>
      <c r="AQ785" s="38" t="s">
        <v>62</v>
      </c>
      <c r="AR785" s="38" t="s">
        <v>62</v>
      </c>
      <c r="AS785" s="38" t="s">
        <v>62</v>
      </c>
      <c r="AT785" s="38" t="s">
        <v>1973</v>
      </c>
      <c r="AU785" s="38" t="s">
        <v>2604</v>
      </c>
      <c r="AV785" s="38" t="s">
        <v>2173</v>
      </c>
      <c r="AW785" s="38" t="s">
        <v>61</v>
      </c>
      <c r="AX785" s="38" t="s">
        <v>63</v>
      </c>
      <c r="AY785" s="39" t="s">
        <v>6268</v>
      </c>
      <c r="AZ785" s="38" t="s">
        <v>6269</v>
      </c>
      <c r="BA785" s="39" t="s">
        <v>6269</v>
      </c>
      <c r="BB785" s="38" t="s">
        <v>2434</v>
      </c>
      <c r="BC785" s="38" t="s">
        <v>197</v>
      </c>
      <c r="BD785" s="38" t="s">
        <v>94</v>
      </c>
      <c r="BE785" s="38" t="s">
        <v>1978</v>
      </c>
      <c r="BF785" s="38" t="s">
        <v>64</v>
      </c>
      <c r="BG785" s="38" t="s">
        <v>61</v>
      </c>
      <c r="BH785" s="38" t="s">
        <v>648</v>
      </c>
    </row>
    <row r="786" spans="2:60" x14ac:dyDescent="0.3">
      <c r="B786" s="55">
        <f t="shared" si="234"/>
        <v>782</v>
      </c>
      <c r="C786" s="55" t="str">
        <f t="shared" si="235"/>
        <v>NRT</v>
      </c>
      <c r="D786" s="55" t="str">
        <f t="shared" si="232"/>
        <v>2025-09-23</v>
      </c>
      <c r="E786" s="55" t="str">
        <f t="shared" si="223"/>
        <v>82020038174</v>
      </c>
      <c r="F786" s="55" t="str">
        <f t="shared" si="224"/>
        <v>PJP022700933</v>
      </c>
      <c r="G786" s="53" t="str">
        <f t="shared" si="225"/>
        <v>최재원</v>
      </c>
      <c r="H786" s="53" t="str">
        <f t="shared" si="226"/>
        <v>일반(목록배제,Normal-Manifest Exception)</v>
      </c>
      <c r="I786" s="62">
        <f t="shared" si="227"/>
        <v>48.53</v>
      </c>
      <c r="J786" s="53" t="str">
        <f t="shared" si="236"/>
        <v>KNEX (BRCH USA)</v>
      </c>
      <c r="K786" s="55">
        <f t="shared" si="228"/>
        <v>1</v>
      </c>
      <c r="L786" s="54">
        <f t="shared" si="229"/>
        <v>3.15</v>
      </c>
      <c r="M786" s="54">
        <f t="shared" si="230"/>
        <v>2.9</v>
      </c>
      <c r="N786" s="54">
        <f t="shared" si="231"/>
        <v>3.2</v>
      </c>
      <c r="O786" s="54">
        <f t="shared" si="237"/>
        <v>3.5</v>
      </c>
      <c r="P786" s="55" t="str">
        <f t="shared" si="238"/>
        <v>516272838583</v>
      </c>
      <c r="Q786" s="70">
        <f t="shared" si="239"/>
        <v>12570</v>
      </c>
      <c r="R786" s="58">
        <v>0</v>
      </c>
      <c r="S786" s="57">
        <f t="shared" si="233"/>
        <v>0</v>
      </c>
      <c r="T786" s="58">
        <v>0</v>
      </c>
      <c r="U786" s="58">
        <f>(IF(VLOOKUP(VLOOKUP(AN786,MAPPING!$B$16:$D$21,2,1),MAPPING!$C$16:$E$21,2,0)=7000,0,VLOOKUP(VLOOKUP(AN786,MAPPING!$B$16:$D$21,2,1),MAPPING!$C$16:$E$21,2,0)))</f>
        <v>0</v>
      </c>
      <c r="V786" s="58">
        <f>(K786*VLOOKUP(N786/K786,MAPPING!$B$23:$D$30,3,10))</f>
        <v>500</v>
      </c>
      <c r="W786" s="58">
        <f t="shared" si="240"/>
        <v>0</v>
      </c>
      <c r="X786" s="58">
        <f t="shared" si="241"/>
        <v>13070</v>
      </c>
      <c r="Y786" s="116">
        <f>ROUND(SUM(Q786:W786)/INVOICE!$I$5,2)</f>
        <v>9.3800000000000008</v>
      </c>
      <c r="AA786" s="38" t="s">
        <v>5963</v>
      </c>
      <c r="AB786" s="38" t="s">
        <v>93</v>
      </c>
      <c r="AC786" s="38" t="s">
        <v>5964</v>
      </c>
      <c r="AD786" s="38" t="s">
        <v>6270</v>
      </c>
      <c r="AE786" s="38" t="s">
        <v>6271</v>
      </c>
      <c r="AF786" s="38" t="s">
        <v>6272</v>
      </c>
      <c r="AG786" s="38" t="s">
        <v>6273</v>
      </c>
      <c r="AH786" s="38" t="s">
        <v>61</v>
      </c>
      <c r="AI786" s="38">
        <v>1</v>
      </c>
      <c r="AJ786" s="38">
        <v>3.15</v>
      </c>
      <c r="AK786" s="38">
        <v>2.9</v>
      </c>
      <c r="AL786" s="38">
        <v>3.2</v>
      </c>
      <c r="AM786" s="38" t="s">
        <v>66</v>
      </c>
      <c r="AN786" s="38">
        <v>48.53</v>
      </c>
      <c r="AO786" s="38" t="s">
        <v>62</v>
      </c>
      <c r="AP786" s="38" t="s">
        <v>62</v>
      </c>
      <c r="AQ786" s="38" t="s">
        <v>62</v>
      </c>
      <c r="AR786" s="38" t="s">
        <v>62</v>
      </c>
      <c r="AS786" s="38" t="s">
        <v>62</v>
      </c>
      <c r="AT786" s="38" t="s">
        <v>1946</v>
      </c>
      <c r="AU786" s="38" t="s">
        <v>2943</v>
      </c>
      <c r="AV786" s="38" t="s">
        <v>1947</v>
      </c>
      <c r="AW786" s="38" t="s">
        <v>61</v>
      </c>
      <c r="AX786" s="38" t="s">
        <v>63</v>
      </c>
      <c r="AY786" s="39" t="s">
        <v>6274</v>
      </c>
      <c r="AZ786" s="38" t="s">
        <v>6275</v>
      </c>
      <c r="BA786" s="39" t="s">
        <v>6275</v>
      </c>
      <c r="BB786" s="38" t="s">
        <v>2434</v>
      </c>
      <c r="BC786" s="38" t="s">
        <v>197</v>
      </c>
      <c r="BD786" s="38" t="s">
        <v>94</v>
      </c>
      <c r="BE786" s="38" t="s">
        <v>407</v>
      </c>
      <c r="BF786" s="38" t="s">
        <v>64</v>
      </c>
      <c r="BG786" s="38" t="s">
        <v>61</v>
      </c>
      <c r="BH786" s="38" t="s">
        <v>648</v>
      </c>
    </row>
    <row r="787" spans="2:60" x14ac:dyDescent="0.3">
      <c r="B787" s="55">
        <f t="shared" si="234"/>
        <v>783</v>
      </c>
      <c r="C787" s="55" t="str">
        <f t="shared" si="235"/>
        <v>NRT</v>
      </c>
      <c r="D787" s="55" t="str">
        <f t="shared" si="232"/>
        <v>2025-09-25</v>
      </c>
      <c r="E787" s="55" t="str">
        <f t="shared" si="223"/>
        <v>82020038185</v>
      </c>
      <c r="F787" s="55" t="str">
        <f t="shared" si="224"/>
        <v>PJP029496380</v>
      </c>
      <c r="G787" s="53" t="str">
        <f t="shared" si="225"/>
        <v>김보현</v>
      </c>
      <c r="H787" s="53" t="str">
        <f t="shared" si="226"/>
        <v>목록(Manifest)</v>
      </c>
      <c r="I787" s="62">
        <f t="shared" si="227"/>
        <v>114.75</v>
      </c>
      <c r="J787" s="53" t="str">
        <f t="shared" si="236"/>
        <v>BRCH USA_JAVIS</v>
      </c>
      <c r="K787" s="55">
        <f t="shared" si="228"/>
        <v>1</v>
      </c>
      <c r="L787" s="54">
        <f t="shared" si="229"/>
        <v>0.75</v>
      </c>
      <c r="M787" s="54">
        <f t="shared" si="230"/>
        <v>3.2</v>
      </c>
      <c r="N787" s="54">
        <f t="shared" si="231"/>
        <v>3.2</v>
      </c>
      <c r="O787" s="54">
        <f t="shared" si="237"/>
        <v>1</v>
      </c>
      <c r="P787" s="55" t="str">
        <f t="shared" si="238"/>
        <v>516284382261</v>
      </c>
      <c r="Q787" s="70">
        <f t="shared" si="239"/>
        <v>7520</v>
      </c>
      <c r="R787" s="58">
        <v>0</v>
      </c>
      <c r="S787" s="57">
        <f t="shared" si="233"/>
        <v>0</v>
      </c>
      <c r="T787" s="58">
        <v>0</v>
      </c>
      <c r="U787" s="58">
        <f>(IF(VLOOKUP(VLOOKUP(AN787,MAPPING!$B$16:$D$21,2,1),MAPPING!$C$16:$E$21,2,0)=7000,0,VLOOKUP(VLOOKUP(AN787,MAPPING!$B$16:$D$21,2,1),MAPPING!$C$16:$E$21,2,0)))</f>
        <v>0</v>
      </c>
      <c r="V787" s="58">
        <f>(K787*VLOOKUP(N787/K787,MAPPING!$B$23:$D$30,3,10))</f>
        <v>500</v>
      </c>
      <c r="W787" s="58">
        <f t="shared" si="240"/>
        <v>0</v>
      </c>
      <c r="X787" s="58">
        <f t="shared" si="241"/>
        <v>8020</v>
      </c>
      <c r="Y787" s="116">
        <f>ROUND(SUM(Q787:W787)/INVOICE!$I$5,2)</f>
        <v>5.75</v>
      </c>
      <c r="AA787" s="38" t="s">
        <v>685</v>
      </c>
      <c r="AB787" s="38" t="s">
        <v>93</v>
      </c>
      <c r="AC787" s="38" t="s">
        <v>6276</v>
      </c>
      <c r="AD787" s="38" t="s">
        <v>6277</v>
      </c>
      <c r="AE787" s="38" t="s">
        <v>6278</v>
      </c>
      <c r="AF787" s="38" t="s">
        <v>6279</v>
      </c>
      <c r="AG787" s="38" t="s">
        <v>6280</v>
      </c>
      <c r="AH787" s="38" t="s">
        <v>61</v>
      </c>
      <c r="AI787" s="38">
        <v>1</v>
      </c>
      <c r="AJ787" s="38">
        <v>0.75</v>
      </c>
      <c r="AK787" s="38">
        <v>3.2</v>
      </c>
      <c r="AL787" s="38">
        <v>3.2</v>
      </c>
      <c r="AM787" s="38" t="s">
        <v>204</v>
      </c>
      <c r="AN787" s="38">
        <v>114.75</v>
      </c>
      <c r="AO787" s="38" t="s">
        <v>62</v>
      </c>
      <c r="AP787" s="38" t="s">
        <v>62</v>
      </c>
      <c r="AQ787" s="38" t="s">
        <v>62</v>
      </c>
      <c r="AR787" s="38" t="s">
        <v>62</v>
      </c>
      <c r="AS787" s="38" t="s">
        <v>62</v>
      </c>
      <c r="AT787" s="38" t="s">
        <v>1973</v>
      </c>
      <c r="AU787" s="38" t="s">
        <v>2604</v>
      </c>
      <c r="AV787" s="38" t="s">
        <v>2752</v>
      </c>
      <c r="AW787" s="38" t="s">
        <v>61</v>
      </c>
      <c r="AX787" s="38" t="s">
        <v>63</v>
      </c>
      <c r="AY787" s="39" t="s">
        <v>6281</v>
      </c>
      <c r="AZ787" s="38" t="s">
        <v>6282</v>
      </c>
      <c r="BA787" s="39" t="s">
        <v>6282</v>
      </c>
      <c r="BB787" s="38" t="s">
        <v>2434</v>
      </c>
      <c r="BC787" s="38" t="s">
        <v>197</v>
      </c>
      <c r="BD787" s="38" t="s">
        <v>94</v>
      </c>
      <c r="BE787" s="38" t="s">
        <v>1978</v>
      </c>
      <c r="BF787" s="38" t="s">
        <v>64</v>
      </c>
      <c r="BG787" s="38" t="s">
        <v>61</v>
      </c>
      <c r="BH787" s="38" t="s">
        <v>648</v>
      </c>
    </row>
    <row r="788" spans="2:60" x14ac:dyDescent="0.3">
      <c r="B788" s="55">
        <f t="shared" si="234"/>
        <v>784</v>
      </c>
      <c r="C788" s="55" t="str">
        <f t="shared" si="235"/>
        <v>NRT</v>
      </c>
      <c r="D788" s="55" t="str">
        <f t="shared" si="232"/>
        <v>2025-09-25</v>
      </c>
      <c r="E788" s="55" t="str">
        <f t="shared" si="223"/>
        <v>82020038185</v>
      </c>
      <c r="F788" s="55" t="str">
        <f t="shared" si="224"/>
        <v>PJP029496579</v>
      </c>
      <c r="G788" s="53" t="str">
        <f t="shared" si="225"/>
        <v>김미양</v>
      </c>
      <c r="H788" s="53" t="str">
        <f t="shared" si="226"/>
        <v>일반(목록배제,Normal-Manifest Exception)</v>
      </c>
      <c r="I788" s="62">
        <f t="shared" si="227"/>
        <v>132.02000000000001</v>
      </c>
      <c r="J788" s="53" t="str">
        <f t="shared" si="236"/>
        <v>BRCH USA_JAVIS</v>
      </c>
      <c r="K788" s="55">
        <f t="shared" si="228"/>
        <v>1</v>
      </c>
      <c r="L788" s="54">
        <f t="shared" si="229"/>
        <v>6.7</v>
      </c>
      <c r="M788" s="54">
        <f t="shared" si="230"/>
        <v>7.2</v>
      </c>
      <c r="N788" s="54">
        <f t="shared" si="231"/>
        <v>7.5</v>
      </c>
      <c r="O788" s="54">
        <f t="shared" si="237"/>
        <v>7</v>
      </c>
      <c r="P788" s="55" t="str">
        <f t="shared" si="238"/>
        <v>516284384254</v>
      </c>
      <c r="Q788" s="70">
        <f t="shared" si="239"/>
        <v>19640</v>
      </c>
      <c r="R788" s="58">
        <v>0</v>
      </c>
      <c r="S788" s="57">
        <f t="shared" si="233"/>
        <v>0</v>
      </c>
      <c r="T788" s="58">
        <v>0</v>
      </c>
      <c r="U788" s="58">
        <f>(IF(VLOOKUP(VLOOKUP(AN788,MAPPING!$B$16:$D$21,2,1),MAPPING!$C$16:$E$21,2,0)=7000,0,VLOOKUP(VLOOKUP(AN788,MAPPING!$B$16:$D$21,2,1),MAPPING!$C$16:$E$21,2,0)))</f>
        <v>0</v>
      </c>
      <c r="V788" s="58">
        <f>(K788*VLOOKUP(N788/K788,MAPPING!$B$23:$D$30,3,10))</f>
        <v>1000</v>
      </c>
      <c r="W788" s="58">
        <f t="shared" si="240"/>
        <v>0</v>
      </c>
      <c r="X788" s="58">
        <f t="shared" si="241"/>
        <v>20640</v>
      </c>
      <c r="Y788" s="116">
        <f>ROUND(SUM(Q788:W788)/INVOICE!$I$5,2)</f>
        <v>14.81</v>
      </c>
      <c r="AA788" s="38" t="s">
        <v>685</v>
      </c>
      <c r="AB788" s="38" t="s">
        <v>93</v>
      </c>
      <c r="AC788" s="38" t="s">
        <v>6276</v>
      </c>
      <c r="AD788" s="38" t="s">
        <v>6283</v>
      </c>
      <c r="AE788" s="38" t="s">
        <v>6284</v>
      </c>
      <c r="AF788" s="38" t="s">
        <v>6285</v>
      </c>
      <c r="AG788" s="38" t="s">
        <v>6286</v>
      </c>
      <c r="AH788" s="38" t="s">
        <v>61</v>
      </c>
      <c r="AI788" s="38">
        <v>1</v>
      </c>
      <c r="AJ788" s="38">
        <v>6.7</v>
      </c>
      <c r="AK788" s="38">
        <v>7.2</v>
      </c>
      <c r="AL788" s="38">
        <v>7.5</v>
      </c>
      <c r="AM788" s="38" t="s">
        <v>66</v>
      </c>
      <c r="AN788" s="38">
        <v>132.02000000000001</v>
      </c>
      <c r="AO788" s="38" t="s">
        <v>62</v>
      </c>
      <c r="AP788" s="38" t="s">
        <v>62</v>
      </c>
      <c r="AQ788" s="38" t="s">
        <v>62</v>
      </c>
      <c r="AR788" s="38" t="s">
        <v>62</v>
      </c>
      <c r="AS788" s="38" t="s">
        <v>62</v>
      </c>
      <c r="AT788" s="38" t="s">
        <v>1973</v>
      </c>
      <c r="AU788" s="38" t="s">
        <v>2604</v>
      </c>
      <c r="AV788" s="38" t="s">
        <v>2052</v>
      </c>
      <c r="AW788" s="38" t="s">
        <v>61</v>
      </c>
      <c r="AX788" s="38" t="s">
        <v>63</v>
      </c>
      <c r="AY788" s="39" t="s">
        <v>6287</v>
      </c>
      <c r="AZ788" s="38" t="s">
        <v>6288</v>
      </c>
      <c r="BA788" s="39" t="s">
        <v>6288</v>
      </c>
      <c r="BB788" s="38" t="s">
        <v>2434</v>
      </c>
      <c r="BC788" s="38" t="s">
        <v>197</v>
      </c>
      <c r="BD788" s="38" t="s">
        <v>94</v>
      </c>
      <c r="BE788" s="38" t="s">
        <v>1978</v>
      </c>
      <c r="BF788" s="38" t="s">
        <v>64</v>
      </c>
      <c r="BG788" s="38" t="s">
        <v>61</v>
      </c>
      <c r="BH788" s="38" t="s">
        <v>648</v>
      </c>
    </row>
    <row r="789" spans="2:60" x14ac:dyDescent="0.3">
      <c r="B789" s="55">
        <f t="shared" si="234"/>
        <v>785</v>
      </c>
      <c r="C789" s="55" t="str">
        <f t="shared" si="235"/>
        <v>NRT</v>
      </c>
      <c r="D789" s="55" t="str">
        <f t="shared" si="232"/>
        <v>2025-09-25</v>
      </c>
      <c r="E789" s="55" t="str">
        <f t="shared" ref="E789:E852" si="242">AC789</f>
        <v>82020038185</v>
      </c>
      <c r="F789" s="55" t="str">
        <f t="shared" ref="F789:F852" si="243">AD789</f>
        <v>PJP029496757</v>
      </c>
      <c r="G789" s="53" t="str">
        <f t="shared" ref="G789:G852" si="244">AE789</f>
        <v>박선화</v>
      </c>
      <c r="H789" s="53" t="str">
        <f t="shared" ref="H789:H852" si="245">AM789</f>
        <v>식물검역(Plants Inspection)</v>
      </c>
      <c r="I789" s="62">
        <f t="shared" ref="I789:I852" si="246">AN789</f>
        <v>69.67</v>
      </c>
      <c r="J789" s="53" t="str">
        <f t="shared" si="236"/>
        <v>BRCH USA_JAVIS</v>
      </c>
      <c r="K789" s="55">
        <f t="shared" ref="K789:K852" si="247">AI789</f>
        <v>1</v>
      </c>
      <c r="L789" s="54">
        <f t="shared" ref="L789:L852" si="248">AJ789</f>
        <v>2.4</v>
      </c>
      <c r="M789" s="54">
        <f t="shared" ref="M789:M852" si="249">AK789</f>
        <v>3.7</v>
      </c>
      <c r="N789" s="54">
        <f t="shared" ref="N789:N852" si="250">AL789</f>
        <v>3.7</v>
      </c>
      <c r="O789" s="54">
        <f t="shared" si="237"/>
        <v>2.5</v>
      </c>
      <c r="P789" s="55" t="str">
        <f t="shared" si="238"/>
        <v>516284386030</v>
      </c>
      <c r="Q789" s="70">
        <f t="shared" si="239"/>
        <v>10550</v>
      </c>
      <c r="R789" s="58">
        <v>0</v>
      </c>
      <c r="S789" s="57">
        <f t="shared" si="233"/>
        <v>0</v>
      </c>
      <c r="T789" s="58">
        <v>0</v>
      </c>
      <c r="U789" s="58">
        <f>(IF(VLOOKUP(VLOOKUP(AN789,MAPPING!$B$16:$D$21,2,1),MAPPING!$C$16:$E$21,2,0)=7000,0,VLOOKUP(VLOOKUP(AN789,MAPPING!$B$16:$D$21,2,1),MAPPING!$C$16:$E$21,2,0)))</f>
        <v>0</v>
      </c>
      <c r="V789" s="58">
        <f>(K789*VLOOKUP(N789/K789,MAPPING!$B$23:$D$30,3,10))</f>
        <v>500</v>
      </c>
      <c r="W789" s="58">
        <f t="shared" si="240"/>
        <v>0</v>
      </c>
      <c r="X789" s="58">
        <f t="shared" si="241"/>
        <v>11050</v>
      </c>
      <c r="Y789" s="116">
        <f>ROUND(SUM(Q789:W789)/INVOICE!$I$5,2)</f>
        <v>7.93</v>
      </c>
      <c r="AA789" s="38" t="s">
        <v>685</v>
      </c>
      <c r="AB789" s="38" t="s">
        <v>93</v>
      </c>
      <c r="AC789" s="38" t="s">
        <v>6276</v>
      </c>
      <c r="AD789" s="38" t="s">
        <v>6289</v>
      </c>
      <c r="AE789" s="38" t="s">
        <v>2740</v>
      </c>
      <c r="AF789" s="38" t="s">
        <v>2741</v>
      </c>
      <c r="AG789" s="38" t="s">
        <v>2742</v>
      </c>
      <c r="AH789" s="38" t="s">
        <v>3867</v>
      </c>
      <c r="AI789" s="38">
        <v>1</v>
      </c>
      <c r="AJ789" s="38">
        <v>2.4</v>
      </c>
      <c r="AK789" s="38">
        <v>3.7</v>
      </c>
      <c r="AL789" s="38">
        <v>3.7</v>
      </c>
      <c r="AM789" s="38" t="s">
        <v>2394</v>
      </c>
      <c r="AN789" s="38">
        <v>69.67</v>
      </c>
      <c r="AO789" s="38" t="s">
        <v>62</v>
      </c>
      <c r="AP789" s="38" t="s">
        <v>62</v>
      </c>
      <c r="AQ789" s="38" t="s">
        <v>62</v>
      </c>
      <c r="AR789" s="38" t="s">
        <v>61</v>
      </c>
      <c r="AS789" s="38" t="s">
        <v>61</v>
      </c>
      <c r="AT789" s="38" t="s">
        <v>1973</v>
      </c>
      <c r="AU789" s="38" t="s">
        <v>2604</v>
      </c>
      <c r="AV789" s="38" t="s">
        <v>2002</v>
      </c>
      <c r="AW789" s="38" t="s">
        <v>61</v>
      </c>
      <c r="AX789" s="38" t="s">
        <v>63</v>
      </c>
      <c r="AY789" s="39" t="s">
        <v>6290</v>
      </c>
      <c r="AZ789" s="38" t="s">
        <v>6291</v>
      </c>
      <c r="BA789" s="39" t="s">
        <v>6291</v>
      </c>
      <c r="BB789" s="38" t="s">
        <v>2434</v>
      </c>
      <c r="BC789" s="38" t="s">
        <v>197</v>
      </c>
      <c r="BD789" s="38" t="s">
        <v>94</v>
      </c>
      <c r="BE789" s="38" t="s">
        <v>1978</v>
      </c>
      <c r="BF789" s="38" t="s">
        <v>64</v>
      </c>
      <c r="BG789" s="38" t="s">
        <v>61</v>
      </c>
      <c r="BH789" s="38" t="s">
        <v>648</v>
      </c>
    </row>
    <row r="790" spans="2:60" x14ac:dyDescent="0.3">
      <c r="B790" s="55">
        <f t="shared" si="234"/>
        <v>786</v>
      </c>
      <c r="C790" s="55" t="str">
        <f t="shared" si="235"/>
        <v>NRT</v>
      </c>
      <c r="D790" s="55" t="str">
        <f t="shared" si="232"/>
        <v>2025-09-25</v>
      </c>
      <c r="E790" s="55" t="str">
        <f t="shared" si="242"/>
        <v>82020038185</v>
      </c>
      <c r="F790" s="55" t="str">
        <f t="shared" si="243"/>
        <v>PJP029496550</v>
      </c>
      <c r="G790" s="53" t="str">
        <f t="shared" si="244"/>
        <v>김지홍</v>
      </c>
      <c r="H790" s="53" t="str">
        <f t="shared" si="245"/>
        <v>목록(Manifest)</v>
      </c>
      <c r="I790" s="62">
        <f t="shared" si="246"/>
        <v>81.89</v>
      </c>
      <c r="J790" s="53" t="str">
        <f t="shared" si="236"/>
        <v>BRCH USA_JAVIS</v>
      </c>
      <c r="K790" s="55">
        <f t="shared" si="247"/>
        <v>1</v>
      </c>
      <c r="L790" s="54">
        <f t="shared" si="248"/>
        <v>3.6</v>
      </c>
      <c r="M790" s="54">
        <f t="shared" si="249"/>
        <v>4.0999999999999996</v>
      </c>
      <c r="N790" s="54">
        <f t="shared" si="250"/>
        <v>4.0999999999999996</v>
      </c>
      <c r="O790" s="54">
        <f t="shared" si="237"/>
        <v>4</v>
      </c>
      <c r="P790" s="55" t="str">
        <f t="shared" si="238"/>
        <v>516284383963</v>
      </c>
      <c r="Q790" s="70">
        <f t="shared" si="239"/>
        <v>13580</v>
      </c>
      <c r="R790" s="58">
        <v>0</v>
      </c>
      <c r="S790" s="57">
        <f t="shared" si="233"/>
        <v>0</v>
      </c>
      <c r="T790" s="58">
        <v>0</v>
      </c>
      <c r="U790" s="58">
        <f>(IF(VLOOKUP(VLOOKUP(AN790,MAPPING!$B$16:$D$21,2,1),MAPPING!$C$16:$E$21,2,0)=7000,0,VLOOKUP(VLOOKUP(AN790,MAPPING!$B$16:$D$21,2,1),MAPPING!$C$16:$E$21,2,0)))</f>
        <v>0</v>
      </c>
      <c r="V790" s="58">
        <f>(K790*VLOOKUP(N790/K790,MAPPING!$B$23:$D$30,3,10))</f>
        <v>500</v>
      </c>
      <c r="W790" s="58">
        <f t="shared" si="240"/>
        <v>0</v>
      </c>
      <c r="X790" s="58">
        <f t="shared" si="241"/>
        <v>14080</v>
      </c>
      <c r="Y790" s="116">
        <f>ROUND(SUM(Q790:W790)/INVOICE!$I$5,2)</f>
        <v>10.1</v>
      </c>
      <c r="AA790" s="38" t="s">
        <v>685</v>
      </c>
      <c r="AB790" s="38" t="s">
        <v>93</v>
      </c>
      <c r="AC790" s="38" t="s">
        <v>6276</v>
      </c>
      <c r="AD790" s="38" t="s">
        <v>6292</v>
      </c>
      <c r="AE790" s="38" t="s">
        <v>444</v>
      </c>
      <c r="AF790" s="38" t="s">
        <v>6293</v>
      </c>
      <c r="AG790" s="38" t="s">
        <v>6294</v>
      </c>
      <c r="AH790" s="38" t="s">
        <v>61</v>
      </c>
      <c r="AI790" s="38">
        <v>1</v>
      </c>
      <c r="AJ790" s="38">
        <v>3.6</v>
      </c>
      <c r="AK790" s="38">
        <v>4.0999999999999996</v>
      </c>
      <c r="AL790" s="38">
        <v>4.0999999999999996</v>
      </c>
      <c r="AM790" s="38" t="s">
        <v>204</v>
      </c>
      <c r="AN790" s="38">
        <v>81.89</v>
      </c>
      <c r="AO790" s="38" t="s">
        <v>62</v>
      </c>
      <c r="AP790" s="38" t="s">
        <v>62</v>
      </c>
      <c r="AQ790" s="38" t="s">
        <v>62</v>
      </c>
      <c r="AR790" s="38" t="s">
        <v>62</v>
      </c>
      <c r="AS790" s="38" t="s">
        <v>62</v>
      </c>
      <c r="AT790" s="38" t="s">
        <v>1973</v>
      </c>
      <c r="AU790" s="38" t="s">
        <v>2604</v>
      </c>
      <c r="AV790" s="38" t="s">
        <v>2052</v>
      </c>
      <c r="AW790" s="38" t="s">
        <v>61</v>
      </c>
      <c r="AX790" s="38" t="s">
        <v>63</v>
      </c>
      <c r="AY790" s="39" t="s">
        <v>6295</v>
      </c>
      <c r="AZ790" s="38" t="s">
        <v>6296</v>
      </c>
      <c r="BA790" s="39" t="s">
        <v>6296</v>
      </c>
      <c r="BB790" s="38" t="s">
        <v>2434</v>
      </c>
      <c r="BC790" s="38" t="s">
        <v>197</v>
      </c>
      <c r="BD790" s="38" t="s">
        <v>94</v>
      </c>
      <c r="BE790" s="38" t="s">
        <v>1978</v>
      </c>
      <c r="BF790" s="38" t="s">
        <v>64</v>
      </c>
      <c r="BG790" s="38" t="s">
        <v>61</v>
      </c>
      <c r="BH790" s="38" t="s">
        <v>648</v>
      </c>
    </row>
    <row r="791" spans="2:60" x14ac:dyDescent="0.3">
      <c r="B791" s="55">
        <f t="shared" si="234"/>
        <v>787</v>
      </c>
      <c r="C791" s="55" t="str">
        <f t="shared" si="235"/>
        <v>NRT</v>
      </c>
      <c r="D791" s="55" t="str">
        <f t="shared" si="232"/>
        <v>2025-09-25</v>
      </c>
      <c r="E791" s="55" t="str">
        <f t="shared" si="242"/>
        <v>82020038185</v>
      </c>
      <c r="F791" s="55" t="str">
        <f t="shared" si="243"/>
        <v>PJP029496593</v>
      </c>
      <c r="G791" s="53" t="str">
        <f t="shared" si="244"/>
        <v>서은정</v>
      </c>
      <c r="H791" s="53" t="str">
        <f t="shared" si="245"/>
        <v>간이(Simple)</v>
      </c>
      <c r="I791" s="62">
        <f t="shared" si="246"/>
        <v>190.36</v>
      </c>
      <c r="J791" s="53" t="str">
        <f t="shared" si="236"/>
        <v>BRCH USA_JAVIS</v>
      </c>
      <c r="K791" s="55">
        <f t="shared" si="247"/>
        <v>1</v>
      </c>
      <c r="L791" s="54">
        <f t="shared" si="248"/>
        <v>1.25</v>
      </c>
      <c r="M791" s="54">
        <f t="shared" si="249"/>
        <v>3.3</v>
      </c>
      <c r="N791" s="54">
        <f t="shared" si="250"/>
        <v>3.3</v>
      </c>
      <c r="O791" s="54">
        <f t="shared" si="237"/>
        <v>1.5</v>
      </c>
      <c r="P791" s="55" t="str">
        <f t="shared" si="238"/>
        <v>516284384394</v>
      </c>
      <c r="Q791" s="70">
        <f t="shared" si="239"/>
        <v>8530</v>
      </c>
      <c r="R791" s="58">
        <v>0</v>
      </c>
      <c r="S791" s="57">
        <f t="shared" si="233"/>
        <v>0</v>
      </c>
      <c r="T791" s="58">
        <v>0</v>
      </c>
      <c r="U791" s="58">
        <f>(IF(VLOOKUP(VLOOKUP(AN791,MAPPING!$B$16:$D$21,2,1),MAPPING!$C$16:$E$21,2,0)=7000,0,VLOOKUP(VLOOKUP(AN791,MAPPING!$B$16:$D$21,2,1),MAPPING!$C$16:$E$21,2,0)))</f>
        <v>0</v>
      </c>
      <c r="V791" s="58">
        <f>(K791*VLOOKUP(N791/K791,MAPPING!$B$23:$D$30,3,10))</f>
        <v>500</v>
      </c>
      <c r="W791" s="58">
        <f t="shared" si="240"/>
        <v>0</v>
      </c>
      <c r="X791" s="58">
        <f t="shared" si="241"/>
        <v>9030</v>
      </c>
      <c r="Y791" s="116">
        <f>ROUND(SUM(Q791:W791)/INVOICE!$I$5,2)</f>
        <v>6.48</v>
      </c>
      <c r="AA791" s="38" t="s">
        <v>685</v>
      </c>
      <c r="AB791" s="38" t="s">
        <v>93</v>
      </c>
      <c r="AC791" s="38" t="s">
        <v>6276</v>
      </c>
      <c r="AD791" s="38" t="s">
        <v>6297</v>
      </c>
      <c r="AE791" s="38" t="s">
        <v>6298</v>
      </c>
      <c r="AF791" s="38" t="s">
        <v>6299</v>
      </c>
      <c r="AG791" s="38" t="s">
        <v>483</v>
      </c>
      <c r="AH791" s="38" t="s">
        <v>61</v>
      </c>
      <c r="AI791" s="38">
        <v>1</v>
      </c>
      <c r="AJ791" s="38">
        <v>1.25</v>
      </c>
      <c r="AK791" s="38">
        <v>3.3</v>
      </c>
      <c r="AL791" s="38">
        <v>3.3</v>
      </c>
      <c r="AM791" s="38" t="s">
        <v>65</v>
      </c>
      <c r="AN791" s="38">
        <v>190.36</v>
      </c>
      <c r="AO791" s="38" t="s">
        <v>62</v>
      </c>
      <c r="AP791" s="38" t="s">
        <v>62</v>
      </c>
      <c r="AQ791" s="38" t="s">
        <v>62</v>
      </c>
      <c r="AR791" s="38" t="s">
        <v>62</v>
      </c>
      <c r="AS791" s="38" t="s">
        <v>62</v>
      </c>
      <c r="AT791" s="38" t="s">
        <v>1973</v>
      </c>
      <c r="AU791" s="38" t="s">
        <v>2604</v>
      </c>
      <c r="AV791" s="38" t="s">
        <v>4999</v>
      </c>
      <c r="AW791" s="38" t="s">
        <v>61</v>
      </c>
      <c r="AX791" s="38" t="s">
        <v>63</v>
      </c>
      <c r="AY791" s="39" t="s">
        <v>6300</v>
      </c>
      <c r="AZ791" s="38" t="s">
        <v>6301</v>
      </c>
      <c r="BA791" s="39" t="s">
        <v>6301</v>
      </c>
      <c r="BB791" s="38" t="s">
        <v>2434</v>
      </c>
      <c r="BC791" s="38" t="s">
        <v>197</v>
      </c>
      <c r="BD791" s="38" t="s">
        <v>94</v>
      </c>
      <c r="BE791" s="38" t="s">
        <v>1978</v>
      </c>
      <c r="BF791" s="38" t="s">
        <v>64</v>
      </c>
      <c r="BG791" s="38" t="s">
        <v>61</v>
      </c>
      <c r="BH791" s="38" t="s">
        <v>648</v>
      </c>
    </row>
    <row r="792" spans="2:60" x14ac:dyDescent="0.3">
      <c r="B792" s="55">
        <f t="shared" si="234"/>
        <v>788</v>
      </c>
      <c r="C792" s="55" t="str">
        <f t="shared" si="235"/>
        <v>NRT</v>
      </c>
      <c r="D792" s="55" t="str">
        <f t="shared" si="232"/>
        <v>2025-09-25</v>
      </c>
      <c r="E792" s="55" t="str">
        <f t="shared" si="242"/>
        <v>82020038185</v>
      </c>
      <c r="F792" s="55" t="str">
        <f t="shared" si="243"/>
        <v>PJP029496382</v>
      </c>
      <c r="G792" s="53" t="str">
        <f t="shared" si="244"/>
        <v>황청명</v>
      </c>
      <c r="H792" s="53" t="str">
        <f t="shared" si="245"/>
        <v>목록(Manifest)</v>
      </c>
      <c r="I792" s="62">
        <f t="shared" si="246"/>
        <v>44.07</v>
      </c>
      <c r="J792" s="53" t="str">
        <f t="shared" si="236"/>
        <v>BRCH USA_JAVIS</v>
      </c>
      <c r="K792" s="55">
        <f t="shared" si="247"/>
        <v>1</v>
      </c>
      <c r="L792" s="54">
        <f t="shared" si="248"/>
        <v>0.25</v>
      </c>
      <c r="M792" s="54">
        <f t="shared" si="249"/>
        <v>0.5</v>
      </c>
      <c r="N792" s="54">
        <f t="shared" si="250"/>
        <v>0.5</v>
      </c>
      <c r="O792" s="54">
        <f t="shared" si="237"/>
        <v>0.5</v>
      </c>
      <c r="P792" s="55" t="str">
        <f t="shared" si="238"/>
        <v>516284382283</v>
      </c>
      <c r="Q792" s="70">
        <f t="shared" si="239"/>
        <v>6510</v>
      </c>
      <c r="R792" s="58">
        <v>0</v>
      </c>
      <c r="S792" s="57">
        <f t="shared" si="233"/>
        <v>0</v>
      </c>
      <c r="T792" s="58">
        <v>0</v>
      </c>
      <c r="U792" s="58">
        <f>(IF(VLOOKUP(VLOOKUP(AN792,MAPPING!$B$16:$D$21,2,1),MAPPING!$C$16:$E$21,2,0)=7000,0,VLOOKUP(VLOOKUP(AN792,MAPPING!$B$16:$D$21,2,1),MAPPING!$C$16:$E$21,2,0)))</f>
        <v>0</v>
      </c>
      <c r="V792" s="58">
        <f>(K792*VLOOKUP(N792/K792,MAPPING!$B$23:$D$30,3,10))</f>
        <v>0</v>
      </c>
      <c r="W792" s="58">
        <f t="shared" si="240"/>
        <v>0</v>
      </c>
      <c r="X792" s="58">
        <f t="shared" si="241"/>
        <v>6510</v>
      </c>
      <c r="Y792" s="116">
        <f>ROUND(SUM(Q792:W792)/INVOICE!$I$5,2)</f>
        <v>4.67</v>
      </c>
      <c r="AA792" s="38" t="s">
        <v>685</v>
      </c>
      <c r="AB792" s="38" t="s">
        <v>93</v>
      </c>
      <c r="AC792" s="38" t="s">
        <v>6276</v>
      </c>
      <c r="AD792" s="38" t="s">
        <v>6302</v>
      </c>
      <c r="AE792" s="38" t="s">
        <v>6303</v>
      </c>
      <c r="AF792" s="38" t="s">
        <v>6304</v>
      </c>
      <c r="AG792" s="38" t="s">
        <v>6305</v>
      </c>
      <c r="AH792" s="38" t="s">
        <v>61</v>
      </c>
      <c r="AI792" s="38">
        <v>1</v>
      </c>
      <c r="AJ792" s="38">
        <v>0.25</v>
      </c>
      <c r="AK792" s="38">
        <v>0.5</v>
      </c>
      <c r="AL792" s="38">
        <v>0.5</v>
      </c>
      <c r="AM792" s="38" t="s">
        <v>204</v>
      </c>
      <c r="AN792" s="38">
        <v>44.07</v>
      </c>
      <c r="AO792" s="38" t="s">
        <v>62</v>
      </c>
      <c r="AP792" s="38" t="s">
        <v>62</v>
      </c>
      <c r="AQ792" s="38" t="s">
        <v>62</v>
      </c>
      <c r="AR792" s="38" t="s">
        <v>62</v>
      </c>
      <c r="AS792" s="38" t="s">
        <v>62</v>
      </c>
      <c r="AT792" s="38" t="s">
        <v>1973</v>
      </c>
      <c r="AU792" s="38" t="s">
        <v>2604</v>
      </c>
      <c r="AV792" s="38" t="s">
        <v>2002</v>
      </c>
      <c r="AW792" s="38" t="s">
        <v>61</v>
      </c>
      <c r="AX792" s="38" t="s">
        <v>63</v>
      </c>
      <c r="AY792" s="39" t="s">
        <v>6306</v>
      </c>
      <c r="AZ792" s="38" t="s">
        <v>6307</v>
      </c>
      <c r="BA792" s="39" t="s">
        <v>6307</v>
      </c>
      <c r="BB792" s="38" t="s">
        <v>2434</v>
      </c>
      <c r="BC792" s="38" t="s">
        <v>197</v>
      </c>
      <c r="BD792" s="38" t="s">
        <v>94</v>
      </c>
      <c r="BE792" s="38" t="s">
        <v>1978</v>
      </c>
      <c r="BF792" s="38" t="s">
        <v>64</v>
      </c>
      <c r="BG792" s="38" t="s">
        <v>61</v>
      </c>
      <c r="BH792" s="38" t="s">
        <v>648</v>
      </c>
    </row>
    <row r="793" spans="2:60" x14ac:dyDescent="0.3">
      <c r="B793" s="55">
        <f t="shared" si="234"/>
        <v>789</v>
      </c>
      <c r="C793" s="55" t="str">
        <f t="shared" si="235"/>
        <v>NRT</v>
      </c>
      <c r="D793" s="55" t="str">
        <f t="shared" si="232"/>
        <v>2025-09-25</v>
      </c>
      <c r="E793" s="55" t="str">
        <f t="shared" si="242"/>
        <v>82020038185</v>
      </c>
      <c r="F793" s="55" t="str">
        <f t="shared" si="243"/>
        <v>PJP029496690</v>
      </c>
      <c r="G793" s="53" t="str">
        <f t="shared" si="244"/>
        <v>신성아</v>
      </c>
      <c r="H793" s="53" t="str">
        <f t="shared" si="245"/>
        <v>간이(Simple)</v>
      </c>
      <c r="I793" s="62">
        <f t="shared" si="246"/>
        <v>162.13999999999999</v>
      </c>
      <c r="J793" s="53" t="str">
        <f t="shared" si="236"/>
        <v>BRCH USA_JAVIS</v>
      </c>
      <c r="K793" s="55">
        <f t="shared" si="247"/>
        <v>1</v>
      </c>
      <c r="L793" s="54">
        <f t="shared" si="248"/>
        <v>1.4</v>
      </c>
      <c r="M793" s="54">
        <f t="shared" si="249"/>
        <v>2.2000000000000002</v>
      </c>
      <c r="N793" s="54">
        <f t="shared" si="250"/>
        <v>2.2000000000000002</v>
      </c>
      <c r="O793" s="54">
        <f t="shared" si="237"/>
        <v>1.5</v>
      </c>
      <c r="P793" s="55" t="str">
        <f t="shared" si="238"/>
        <v>516284385363</v>
      </c>
      <c r="Q793" s="70">
        <f t="shared" si="239"/>
        <v>8530</v>
      </c>
      <c r="R793" s="58">
        <v>0</v>
      </c>
      <c r="S793" s="57">
        <f t="shared" si="233"/>
        <v>0</v>
      </c>
      <c r="T793" s="58">
        <v>0</v>
      </c>
      <c r="U793" s="58">
        <f>(IF(VLOOKUP(VLOOKUP(AN793,MAPPING!$B$16:$D$21,2,1),MAPPING!$C$16:$E$21,2,0)=7000,0,VLOOKUP(VLOOKUP(AN793,MAPPING!$B$16:$D$21,2,1),MAPPING!$C$16:$E$21,2,0)))</f>
        <v>0</v>
      </c>
      <c r="V793" s="58">
        <f>(K793*VLOOKUP(N793/K793,MAPPING!$B$23:$D$30,3,10))</f>
        <v>500</v>
      </c>
      <c r="W793" s="58">
        <f t="shared" si="240"/>
        <v>0</v>
      </c>
      <c r="X793" s="58">
        <f t="shared" si="241"/>
        <v>9030</v>
      </c>
      <c r="Y793" s="116">
        <f>ROUND(SUM(Q793:W793)/INVOICE!$I$5,2)</f>
        <v>6.48</v>
      </c>
      <c r="AA793" s="38" t="s">
        <v>685</v>
      </c>
      <c r="AB793" s="38" t="s">
        <v>93</v>
      </c>
      <c r="AC793" s="38" t="s">
        <v>6276</v>
      </c>
      <c r="AD793" s="38" t="s">
        <v>6308</v>
      </c>
      <c r="AE793" s="38" t="s">
        <v>5786</v>
      </c>
      <c r="AF793" s="38" t="s">
        <v>5787</v>
      </c>
      <c r="AG793" s="38" t="s">
        <v>5788</v>
      </c>
      <c r="AH793" s="38" t="s">
        <v>61</v>
      </c>
      <c r="AI793" s="38">
        <v>1</v>
      </c>
      <c r="AJ793" s="38">
        <v>1.4</v>
      </c>
      <c r="AK793" s="38">
        <v>2.2000000000000002</v>
      </c>
      <c r="AL793" s="38">
        <v>2.2000000000000002</v>
      </c>
      <c r="AM793" s="38" t="s">
        <v>65</v>
      </c>
      <c r="AN793" s="38">
        <v>162.13999999999999</v>
      </c>
      <c r="AO793" s="38" t="s">
        <v>62</v>
      </c>
      <c r="AP793" s="38" t="s">
        <v>62</v>
      </c>
      <c r="AQ793" s="38" t="s">
        <v>62</v>
      </c>
      <c r="AR793" s="38" t="s">
        <v>62</v>
      </c>
      <c r="AS793" s="38" t="s">
        <v>62</v>
      </c>
      <c r="AT793" s="38" t="s">
        <v>1973</v>
      </c>
      <c r="AU793" s="38" t="s">
        <v>2604</v>
      </c>
      <c r="AV793" s="38" t="s">
        <v>6309</v>
      </c>
      <c r="AW793" s="38" t="s">
        <v>61</v>
      </c>
      <c r="AX793" s="38" t="s">
        <v>63</v>
      </c>
      <c r="AY793" s="39" t="s">
        <v>6310</v>
      </c>
      <c r="AZ793" s="38" t="s">
        <v>6311</v>
      </c>
      <c r="BA793" s="39" t="s">
        <v>6311</v>
      </c>
      <c r="BB793" s="38" t="s">
        <v>2434</v>
      </c>
      <c r="BC793" s="38" t="s">
        <v>197</v>
      </c>
      <c r="BD793" s="38" t="s">
        <v>94</v>
      </c>
      <c r="BE793" s="38" t="s">
        <v>1978</v>
      </c>
      <c r="BF793" s="38" t="s">
        <v>64</v>
      </c>
      <c r="BG793" s="38" t="s">
        <v>61</v>
      </c>
      <c r="BH793" s="38" t="s">
        <v>648</v>
      </c>
    </row>
    <row r="794" spans="2:60" x14ac:dyDescent="0.3">
      <c r="B794" s="55">
        <f t="shared" si="234"/>
        <v>790</v>
      </c>
      <c r="C794" s="55" t="str">
        <f t="shared" si="235"/>
        <v>NRT</v>
      </c>
      <c r="D794" s="55" t="str">
        <f t="shared" si="232"/>
        <v>2025-09-25</v>
      </c>
      <c r="E794" s="55" t="str">
        <f t="shared" si="242"/>
        <v>82020038185</v>
      </c>
      <c r="F794" s="55" t="str">
        <f t="shared" si="243"/>
        <v>PJP029496251</v>
      </c>
      <c r="G794" s="53" t="str">
        <f t="shared" si="244"/>
        <v>문혜연</v>
      </c>
      <c r="H794" s="53" t="str">
        <f t="shared" si="245"/>
        <v>목록(Manifest)</v>
      </c>
      <c r="I794" s="62">
        <f t="shared" si="246"/>
        <v>136.03</v>
      </c>
      <c r="J794" s="53" t="str">
        <f t="shared" si="236"/>
        <v>BRCH USA_JAVIS</v>
      </c>
      <c r="K794" s="55">
        <f t="shared" si="247"/>
        <v>1</v>
      </c>
      <c r="L794" s="54">
        <f t="shared" si="248"/>
        <v>0.95</v>
      </c>
      <c r="M794" s="54">
        <f t="shared" si="249"/>
        <v>1.2</v>
      </c>
      <c r="N794" s="54">
        <f t="shared" si="250"/>
        <v>1.2</v>
      </c>
      <c r="O794" s="54">
        <f t="shared" si="237"/>
        <v>1</v>
      </c>
      <c r="P794" s="55" t="str">
        <f t="shared" si="238"/>
        <v>516284380975</v>
      </c>
      <c r="Q794" s="70">
        <f t="shared" si="239"/>
        <v>7520</v>
      </c>
      <c r="R794" s="58">
        <v>0</v>
      </c>
      <c r="S794" s="57">
        <f t="shared" si="233"/>
        <v>0</v>
      </c>
      <c r="T794" s="58">
        <v>0</v>
      </c>
      <c r="U794" s="58">
        <f>(IF(VLOOKUP(VLOOKUP(AN794,MAPPING!$B$16:$D$21,2,1),MAPPING!$C$16:$E$21,2,0)=7000,0,VLOOKUP(VLOOKUP(AN794,MAPPING!$B$16:$D$21,2,1),MAPPING!$C$16:$E$21,2,0)))</f>
        <v>0</v>
      </c>
      <c r="V794" s="58">
        <f>(K794*VLOOKUP(N794/K794,MAPPING!$B$23:$D$30,3,10))</f>
        <v>0</v>
      </c>
      <c r="W794" s="58">
        <f t="shared" si="240"/>
        <v>0</v>
      </c>
      <c r="X794" s="58">
        <f t="shared" si="241"/>
        <v>7520</v>
      </c>
      <c r="Y794" s="116">
        <f>ROUND(SUM(Q794:W794)/INVOICE!$I$5,2)</f>
        <v>5.39</v>
      </c>
      <c r="AA794" s="38" t="s">
        <v>685</v>
      </c>
      <c r="AB794" s="38" t="s">
        <v>93</v>
      </c>
      <c r="AC794" s="38" t="s">
        <v>6276</v>
      </c>
      <c r="AD794" s="38" t="s">
        <v>6312</v>
      </c>
      <c r="AE794" s="38" t="s">
        <v>6313</v>
      </c>
      <c r="AF794" s="38" t="s">
        <v>6314</v>
      </c>
      <c r="AG794" s="38" t="s">
        <v>6315</v>
      </c>
      <c r="AH794" s="38" t="s">
        <v>61</v>
      </c>
      <c r="AI794" s="38">
        <v>1</v>
      </c>
      <c r="AJ794" s="38">
        <v>0.95</v>
      </c>
      <c r="AK794" s="38">
        <v>1.2</v>
      </c>
      <c r="AL794" s="38">
        <v>1.2</v>
      </c>
      <c r="AM794" s="38" t="s">
        <v>204</v>
      </c>
      <c r="AN794" s="38">
        <v>136.03</v>
      </c>
      <c r="AO794" s="38" t="s">
        <v>62</v>
      </c>
      <c r="AP794" s="38" t="s">
        <v>62</v>
      </c>
      <c r="AQ794" s="38" t="s">
        <v>62</v>
      </c>
      <c r="AR794" s="38" t="s">
        <v>62</v>
      </c>
      <c r="AS794" s="38" t="s">
        <v>62</v>
      </c>
      <c r="AT794" s="38" t="s">
        <v>1973</v>
      </c>
      <c r="AU794" s="38" t="s">
        <v>2604</v>
      </c>
      <c r="AV794" s="38" t="s">
        <v>2052</v>
      </c>
      <c r="AW794" s="38" t="s">
        <v>61</v>
      </c>
      <c r="AX794" s="38" t="s">
        <v>63</v>
      </c>
      <c r="AY794" s="39" t="s">
        <v>6316</v>
      </c>
      <c r="AZ794" s="38" t="s">
        <v>6317</v>
      </c>
      <c r="BA794" s="39" t="s">
        <v>6317</v>
      </c>
      <c r="BB794" s="38" t="s">
        <v>2434</v>
      </c>
      <c r="BC794" s="38" t="s">
        <v>197</v>
      </c>
      <c r="BD794" s="38" t="s">
        <v>94</v>
      </c>
      <c r="BE794" s="38" t="s">
        <v>1978</v>
      </c>
      <c r="BF794" s="38" t="s">
        <v>64</v>
      </c>
      <c r="BG794" s="38" t="s">
        <v>61</v>
      </c>
      <c r="BH794" s="38" t="s">
        <v>648</v>
      </c>
    </row>
    <row r="795" spans="2:60" x14ac:dyDescent="0.3">
      <c r="B795" s="55">
        <f t="shared" si="234"/>
        <v>791</v>
      </c>
      <c r="C795" s="55" t="str">
        <f t="shared" si="235"/>
        <v>NRT</v>
      </c>
      <c r="D795" s="55" t="str">
        <f t="shared" si="232"/>
        <v>2025-09-25</v>
      </c>
      <c r="E795" s="55" t="str">
        <f t="shared" si="242"/>
        <v>82020038185</v>
      </c>
      <c r="F795" s="55" t="str">
        <f t="shared" si="243"/>
        <v>PJP029496699</v>
      </c>
      <c r="G795" s="53" t="str">
        <f t="shared" si="244"/>
        <v>한은수</v>
      </c>
      <c r="H795" s="53" t="str">
        <f t="shared" si="245"/>
        <v>목록(Manifest)</v>
      </c>
      <c r="I795" s="62">
        <f t="shared" si="246"/>
        <v>20.329999999999998</v>
      </c>
      <c r="J795" s="53" t="str">
        <f t="shared" si="236"/>
        <v>BRCH USA_JAVIS</v>
      </c>
      <c r="K795" s="55">
        <f t="shared" si="247"/>
        <v>1</v>
      </c>
      <c r="L795" s="54">
        <f t="shared" si="248"/>
        <v>0.2</v>
      </c>
      <c r="M795" s="54">
        <f t="shared" si="249"/>
        <v>0.4</v>
      </c>
      <c r="N795" s="54">
        <f t="shared" si="250"/>
        <v>0.4</v>
      </c>
      <c r="O795" s="54">
        <f t="shared" si="237"/>
        <v>0.5</v>
      </c>
      <c r="P795" s="55" t="str">
        <f t="shared" si="238"/>
        <v>516284385455</v>
      </c>
      <c r="Q795" s="70">
        <f t="shared" si="239"/>
        <v>6510</v>
      </c>
      <c r="R795" s="58">
        <v>0</v>
      </c>
      <c r="S795" s="57">
        <f t="shared" si="233"/>
        <v>0</v>
      </c>
      <c r="T795" s="58">
        <v>0</v>
      </c>
      <c r="U795" s="58">
        <f>(IF(VLOOKUP(VLOOKUP(AN795,MAPPING!$B$16:$D$21,2,1),MAPPING!$C$16:$E$21,2,0)=7000,0,VLOOKUP(VLOOKUP(AN795,MAPPING!$B$16:$D$21,2,1),MAPPING!$C$16:$E$21,2,0)))</f>
        <v>0</v>
      </c>
      <c r="V795" s="58">
        <f>(K795*VLOOKUP(N795/K795,MAPPING!$B$23:$D$30,3,10))</f>
        <v>0</v>
      </c>
      <c r="W795" s="58">
        <f t="shared" si="240"/>
        <v>0</v>
      </c>
      <c r="X795" s="58">
        <f t="shared" si="241"/>
        <v>6510</v>
      </c>
      <c r="Y795" s="116">
        <f>ROUND(SUM(Q795:W795)/INVOICE!$I$5,2)</f>
        <v>4.67</v>
      </c>
      <c r="AA795" s="38" t="s">
        <v>685</v>
      </c>
      <c r="AB795" s="38" t="s">
        <v>93</v>
      </c>
      <c r="AC795" s="38" t="s">
        <v>6276</v>
      </c>
      <c r="AD795" s="38" t="s">
        <v>6318</v>
      </c>
      <c r="AE795" s="38" t="s">
        <v>6319</v>
      </c>
      <c r="AF795" s="38" t="s">
        <v>6320</v>
      </c>
      <c r="AG795" s="38" t="s">
        <v>6321</v>
      </c>
      <c r="AH795" s="38" t="s">
        <v>61</v>
      </c>
      <c r="AI795" s="38">
        <v>1</v>
      </c>
      <c r="AJ795" s="38">
        <v>0.2</v>
      </c>
      <c r="AK795" s="38">
        <v>0.4</v>
      </c>
      <c r="AL795" s="38">
        <v>0.4</v>
      </c>
      <c r="AM795" s="38" t="s">
        <v>204</v>
      </c>
      <c r="AN795" s="38">
        <v>20.329999999999998</v>
      </c>
      <c r="AO795" s="38" t="s">
        <v>62</v>
      </c>
      <c r="AP795" s="38" t="s">
        <v>62</v>
      </c>
      <c r="AQ795" s="38" t="s">
        <v>62</v>
      </c>
      <c r="AR795" s="38" t="s">
        <v>62</v>
      </c>
      <c r="AS795" s="38" t="s">
        <v>62</v>
      </c>
      <c r="AT795" s="38" t="s">
        <v>1973</v>
      </c>
      <c r="AU795" s="38" t="s">
        <v>2604</v>
      </c>
      <c r="AV795" s="38" t="s">
        <v>2002</v>
      </c>
      <c r="AW795" s="38" t="s">
        <v>61</v>
      </c>
      <c r="AX795" s="38" t="s">
        <v>63</v>
      </c>
      <c r="AY795" s="39" t="s">
        <v>6322</v>
      </c>
      <c r="AZ795" s="38" t="s">
        <v>6323</v>
      </c>
      <c r="BA795" s="39" t="s">
        <v>6323</v>
      </c>
      <c r="BB795" s="38" t="s">
        <v>2434</v>
      </c>
      <c r="BC795" s="38" t="s">
        <v>197</v>
      </c>
      <c r="BD795" s="38" t="s">
        <v>94</v>
      </c>
      <c r="BE795" s="38" t="s">
        <v>1978</v>
      </c>
      <c r="BF795" s="38" t="s">
        <v>64</v>
      </c>
      <c r="BG795" s="38" t="s">
        <v>61</v>
      </c>
      <c r="BH795" s="38" t="s">
        <v>648</v>
      </c>
    </row>
    <row r="796" spans="2:60" x14ac:dyDescent="0.3">
      <c r="B796" s="55">
        <f t="shared" si="234"/>
        <v>792</v>
      </c>
      <c r="C796" s="55" t="str">
        <f t="shared" si="235"/>
        <v>NRT</v>
      </c>
      <c r="D796" s="55" t="str">
        <f t="shared" si="232"/>
        <v>2025-09-25</v>
      </c>
      <c r="E796" s="55" t="str">
        <f t="shared" si="242"/>
        <v>82020038185</v>
      </c>
      <c r="F796" s="55" t="str">
        <f t="shared" si="243"/>
        <v>PJP029496744</v>
      </c>
      <c r="G796" s="53" t="str">
        <f t="shared" si="244"/>
        <v>펀펀스포츠</v>
      </c>
      <c r="H796" s="53" t="str">
        <f t="shared" si="245"/>
        <v>간이(Simple)</v>
      </c>
      <c r="I796" s="62">
        <f t="shared" si="246"/>
        <v>703.04</v>
      </c>
      <c r="J796" s="53" t="str">
        <f t="shared" si="236"/>
        <v>BRCH USA_JAVIS</v>
      </c>
      <c r="K796" s="55">
        <f t="shared" si="247"/>
        <v>1</v>
      </c>
      <c r="L796" s="54">
        <f t="shared" si="248"/>
        <v>6.9</v>
      </c>
      <c r="M796" s="54">
        <f t="shared" si="249"/>
        <v>10.7</v>
      </c>
      <c r="N796" s="54">
        <f t="shared" si="250"/>
        <v>11</v>
      </c>
      <c r="O796" s="54">
        <f t="shared" si="237"/>
        <v>7</v>
      </c>
      <c r="P796" s="55" t="str">
        <f t="shared" si="238"/>
        <v>516284385901</v>
      </c>
      <c r="Q796" s="70">
        <f t="shared" si="239"/>
        <v>19640</v>
      </c>
      <c r="R796" s="58">
        <v>0</v>
      </c>
      <c r="S796" s="57">
        <f t="shared" si="233"/>
        <v>0</v>
      </c>
      <c r="T796" s="58">
        <v>0</v>
      </c>
      <c r="U796" s="58">
        <f>(IF(VLOOKUP(VLOOKUP(AN796,MAPPING!$B$16:$D$21,2,1),MAPPING!$C$16:$E$21,2,0)=7000,0,VLOOKUP(VLOOKUP(AN796,MAPPING!$B$16:$D$21,2,1),MAPPING!$C$16:$E$21,2,0)))</f>
        <v>0</v>
      </c>
      <c r="V796" s="58">
        <f>(K796*VLOOKUP(N796/K796,MAPPING!$B$23:$D$30,3,10))</f>
        <v>3000</v>
      </c>
      <c r="W796" s="58">
        <f t="shared" si="240"/>
        <v>0</v>
      </c>
      <c r="X796" s="58">
        <f t="shared" si="241"/>
        <v>22640</v>
      </c>
      <c r="Y796" s="116">
        <f>ROUND(SUM(Q796:W796)/INVOICE!$I$5,2)</f>
        <v>16.239999999999998</v>
      </c>
      <c r="AA796" s="38" t="s">
        <v>685</v>
      </c>
      <c r="AB796" s="38" t="s">
        <v>93</v>
      </c>
      <c r="AC796" s="38" t="s">
        <v>6276</v>
      </c>
      <c r="AD796" s="38" t="s">
        <v>6324</v>
      </c>
      <c r="AE796" s="38" t="s">
        <v>3010</v>
      </c>
      <c r="AF796" s="38" t="s">
        <v>3011</v>
      </c>
      <c r="AG796" s="38" t="s">
        <v>3012</v>
      </c>
      <c r="AH796" s="38" t="s">
        <v>156</v>
      </c>
      <c r="AI796" s="38">
        <v>1</v>
      </c>
      <c r="AJ796" s="38">
        <v>6.9</v>
      </c>
      <c r="AK796" s="38">
        <v>10.7</v>
      </c>
      <c r="AL796" s="38">
        <v>11</v>
      </c>
      <c r="AM796" s="38" t="s">
        <v>65</v>
      </c>
      <c r="AN796" s="38">
        <v>703.04</v>
      </c>
      <c r="AO796" s="38" t="s">
        <v>62</v>
      </c>
      <c r="AP796" s="38" t="s">
        <v>62</v>
      </c>
      <c r="AQ796" s="38" t="s">
        <v>62</v>
      </c>
      <c r="AR796" s="38" t="s">
        <v>62</v>
      </c>
      <c r="AS796" s="38" t="s">
        <v>62</v>
      </c>
      <c r="AT796" s="38" t="s">
        <v>1973</v>
      </c>
      <c r="AU796" s="38" t="s">
        <v>2604</v>
      </c>
      <c r="AV796" s="38" t="s">
        <v>2002</v>
      </c>
      <c r="AW796" s="38" t="s">
        <v>61</v>
      </c>
      <c r="AX796" s="38" t="s">
        <v>63</v>
      </c>
      <c r="AY796" s="39" t="s">
        <v>6325</v>
      </c>
      <c r="AZ796" s="38" t="s">
        <v>6326</v>
      </c>
      <c r="BA796" s="39" t="s">
        <v>6326</v>
      </c>
      <c r="BB796" s="38" t="s">
        <v>2434</v>
      </c>
      <c r="BC796" s="38" t="s">
        <v>197</v>
      </c>
      <c r="BD796" s="38" t="s">
        <v>94</v>
      </c>
      <c r="BE796" s="38" t="s">
        <v>1978</v>
      </c>
      <c r="BF796" s="38" t="s">
        <v>64</v>
      </c>
      <c r="BG796" s="38" t="s">
        <v>61</v>
      </c>
      <c r="BH796" s="38" t="s">
        <v>648</v>
      </c>
    </row>
    <row r="797" spans="2:60" x14ac:dyDescent="0.3">
      <c r="B797" s="55">
        <f t="shared" si="234"/>
        <v>793</v>
      </c>
      <c r="C797" s="55" t="str">
        <f t="shared" si="235"/>
        <v>NRT</v>
      </c>
      <c r="D797" s="55" t="str">
        <f t="shared" si="232"/>
        <v>2025-09-25</v>
      </c>
      <c r="E797" s="55" t="str">
        <f t="shared" si="242"/>
        <v>82020038185</v>
      </c>
      <c r="F797" s="55" t="str">
        <f t="shared" si="243"/>
        <v>PJP029496588</v>
      </c>
      <c r="G797" s="53" t="str">
        <f t="shared" si="244"/>
        <v>차송아</v>
      </c>
      <c r="H797" s="53" t="str">
        <f t="shared" si="245"/>
        <v>간이(Simple)</v>
      </c>
      <c r="I797" s="62">
        <f t="shared" si="246"/>
        <v>159.46</v>
      </c>
      <c r="J797" s="53" t="str">
        <f t="shared" si="236"/>
        <v>BRCH USA_JAVIS</v>
      </c>
      <c r="K797" s="55">
        <f t="shared" si="247"/>
        <v>1</v>
      </c>
      <c r="L797" s="54">
        <f t="shared" si="248"/>
        <v>1.35</v>
      </c>
      <c r="M797" s="54">
        <f t="shared" si="249"/>
        <v>2</v>
      </c>
      <c r="N797" s="54">
        <f t="shared" si="250"/>
        <v>2</v>
      </c>
      <c r="O797" s="54">
        <f t="shared" si="237"/>
        <v>1.5</v>
      </c>
      <c r="P797" s="55" t="str">
        <f t="shared" si="238"/>
        <v>516284384346</v>
      </c>
      <c r="Q797" s="70">
        <f t="shared" si="239"/>
        <v>8530</v>
      </c>
      <c r="R797" s="58">
        <v>0</v>
      </c>
      <c r="S797" s="57">
        <f t="shared" si="233"/>
        <v>0</v>
      </c>
      <c r="T797" s="58">
        <v>0</v>
      </c>
      <c r="U797" s="58">
        <f>(IF(VLOOKUP(VLOOKUP(AN797,MAPPING!$B$16:$D$21,2,1),MAPPING!$C$16:$E$21,2,0)=7000,0,VLOOKUP(VLOOKUP(AN797,MAPPING!$B$16:$D$21,2,1),MAPPING!$C$16:$E$21,2,0)))</f>
        <v>0</v>
      </c>
      <c r="V797" s="58">
        <f>(K797*VLOOKUP(N797/K797,MAPPING!$B$23:$D$30,3,10))</f>
        <v>0</v>
      </c>
      <c r="W797" s="58">
        <f t="shared" si="240"/>
        <v>0</v>
      </c>
      <c r="X797" s="58">
        <f t="shared" si="241"/>
        <v>8530</v>
      </c>
      <c r="Y797" s="116">
        <f>ROUND(SUM(Q797:W797)/INVOICE!$I$5,2)</f>
        <v>6.12</v>
      </c>
      <c r="AA797" s="38" t="s">
        <v>685</v>
      </c>
      <c r="AB797" s="38" t="s">
        <v>93</v>
      </c>
      <c r="AC797" s="38" t="s">
        <v>6276</v>
      </c>
      <c r="AD797" s="38" t="s">
        <v>6327</v>
      </c>
      <c r="AE797" s="38" t="s">
        <v>3122</v>
      </c>
      <c r="AF797" s="38" t="s">
        <v>3123</v>
      </c>
      <c r="AG797" s="38" t="s">
        <v>1972</v>
      </c>
      <c r="AH797" s="38" t="s">
        <v>61</v>
      </c>
      <c r="AI797" s="38">
        <v>1</v>
      </c>
      <c r="AJ797" s="38">
        <v>1.35</v>
      </c>
      <c r="AK797" s="38">
        <v>2</v>
      </c>
      <c r="AL797" s="38">
        <v>2</v>
      </c>
      <c r="AM797" s="38" t="s">
        <v>65</v>
      </c>
      <c r="AN797" s="38">
        <v>159.46</v>
      </c>
      <c r="AO797" s="38" t="s">
        <v>62</v>
      </c>
      <c r="AP797" s="38" t="s">
        <v>62</v>
      </c>
      <c r="AQ797" s="38" t="s">
        <v>62</v>
      </c>
      <c r="AR797" s="38" t="s">
        <v>62</v>
      </c>
      <c r="AS797" s="38" t="s">
        <v>62</v>
      </c>
      <c r="AT797" s="38" t="s">
        <v>1973</v>
      </c>
      <c r="AU797" s="38" t="s">
        <v>2604</v>
      </c>
      <c r="AV797" s="38" t="s">
        <v>2510</v>
      </c>
      <c r="AW797" s="38" t="s">
        <v>61</v>
      </c>
      <c r="AX797" s="38" t="s">
        <v>63</v>
      </c>
      <c r="AY797" s="39" t="s">
        <v>6328</v>
      </c>
      <c r="AZ797" s="38" t="s">
        <v>6329</v>
      </c>
      <c r="BA797" s="39" t="s">
        <v>6329</v>
      </c>
      <c r="BB797" s="38" t="s">
        <v>2434</v>
      </c>
      <c r="BC797" s="38" t="s">
        <v>197</v>
      </c>
      <c r="BD797" s="38" t="s">
        <v>94</v>
      </c>
      <c r="BE797" s="38" t="s">
        <v>1978</v>
      </c>
      <c r="BF797" s="38" t="s">
        <v>64</v>
      </c>
      <c r="BG797" s="38" t="s">
        <v>61</v>
      </c>
      <c r="BH797" s="38" t="s">
        <v>648</v>
      </c>
    </row>
    <row r="798" spans="2:60" x14ac:dyDescent="0.3">
      <c r="B798" s="55">
        <f t="shared" si="234"/>
        <v>794</v>
      </c>
      <c r="C798" s="55" t="str">
        <f t="shared" si="235"/>
        <v>NRT</v>
      </c>
      <c r="D798" s="55" t="str">
        <f t="shared" si="232"/>
        <v>2025-09-25</v>
      </c>
      <c r="E798" s="55" t="str">
        <f t="shared" si="242"/>
        <v>82020038185</v>
      </c>
      <c r="F798" s="55" t="str">
        <f t="shared" si="243"/>
        <v>PJP029496082</v>
      </c>
      <c r="G798" s="53" t="str">
        <f t="shared" si="244"/>
        <v>임재웅</v>
      </c>
      <c r="H798" s="53" t="str">
        <f t="shared" si="245"/>
        <v>목록(Manifest)</v>
      </c>
      <c r="I798" s="62">
        <f t="shared" si="246"/>
        <v>25.8</v>
      </c>
      <c r="J798" s="53" t="str">
        <f t="shared" si="236"/>
        <v>BRCH USA_JAVIS</v>
      </c>
      <c r="K798" s="55">
        <f t="shared" si="247"/>
        <v>1</v>
      </c>
      <c r="L798" s="54">
        <f t="shared" si="248"/>
        <v>0.45</v>
      </c>
      <c r="M798" s="54">
        <f t="shared" si="249"/>
        <v>0.3</v>
      </c>
      <c r="N798" s="54">
        <f t="shared" si="250"/>
        <v>0.5</v>
      </c>
      <c r="O798" s="54">
        <f t="shared" si="237"/>
        <v>0.5</v>
      </c>
      <c r="P798" s="55" t="str">
        <f t="shared" si="238"/>
        <v>516284379284</v>
      </c>
      <c r="Q798" s="70">
        <f t="shared" si="239"/>
        <v>6510</v>
      </c>
      <c r="R798" s="58">
        <v>0</v>
      </c>
      <c r="S798" s="57">
        <f t="shared" si="233"/>
        <v>0</v>
      </c>
      <c r="T798" s="58">
        <v>0</v>
      </c>
      <c r="U798" s="58">
        <f>(IF(VLOOKUP(VLOOKUP(AN798,MAPPING!$B$16:$D$21,2,1),MAPPING!$C$16:$E$21,2,0)=7000,0,VLOOKUP(VLOOKUP(AN798,MAPPING!$B$16:$D$21,2,1),MAPPING!$C$16:$E$21,2,0)))</f>
        <v>0</v>
      </c>
      <c r="V798" s="58">
        <f>(K798*VLOOKUP(N798/K798,MAPPING!$B$23:$D$30,3,10))</f>
        <v>0</v>
      </c>
      <c r="W798" s="58">
        <f t="shared" si="240"/>
        <v>0</v>
      </c>
      <c r="X798" s="58">
        <f t="shared" si="241"/>
        <v>6510</v>
      </c>
      <c r="Y798" s="116">
        <f>ROUND(SUM(Q798:W798)/INVOICE!$I$5,2)</f>
        <v>4.67</v>
      </c>
      <c r="AA798" s="38" t="s">
        <v>685</v>
      </c>
      <c r="AB798" s="38" t="s">
        <v>93</v>
      </c>
      <c r="AC798" s="38" t="s">
        <v>6276</v>
      </c>
      <c r="AD798" s="38" t="s">
        <v>6330</v>
      </c>
      <c r="AE798" s="38" t="s">
        <v>3110</v>
      </c>
      <c r="AF798" s="38" t="s">
        <v>3111</v>
      </c>
      <c r="AG798" s="38" t="s">
        <v>3112</v>
      </c>
      <c r="AH798" s="38" t="s">
        <v>61</v>
      </c>
      <c r="AI798" s="38">
        <v>1</v>
      </c>
      <c r="AJ798" s="38">
        <v>0.45</v>
      </c>
      <c r="AK798" s="38">
        <v>0.3</v>
      </c>
      <c r="AL798" s="38">
        <v>0.5</v>
      </c>
      <c r="AM798" s="38" t="s">
        <v>204</v>
      </c>
      <c r="AN798" s="38">
        <v>25.8</v>
      </c>
      <c r="AO798" s="38" t="s">
        <v>62</v>
      </c>
      <c r="AP798" s="38" t="s">
        <v>62</v>
      </c>
      <c r="AQ798" s="38" t="s">
        <v>62</v>
      </c>
      <c r="AR798" s="38" t="s">
        <v>62</v>
      </c>
      <c r="AS798" s="38" t="s">
        <v>62</v>
      </c>
      <c r="AT798" s="38" t="s">
        <v>1973</v>
      </c>
      <c r="AU798" s="38" t="s">
        <v>2604</v>
      </c>
      <c r="AV798" s="38" t="s">
        <v>6331</v>
      </c>
      <c r="AW798" s="38" t="s">
        <v>61</v>
      </c>
      <c r="AX798" s="38" t="s">
        <v>63</v>
      </c>
      <c r="AY798" s="39" t="s">
        <v>6332</v>
      </c>
      <c r="AZ798" s="38" t="s">
        <v>6333</v>
      </c>
      <c r="BA798" s="39" t="s">
        <v>6333</v>
      </c>
      <c r="BB798" s="38" t="s">
        <v>2434</v>
      </c>
      <c r="BC798" s="38" t="s">
        <v>197</v>
      </c>
      <c r="BD798" s="38" t="s">
        <v>94</v>
      </c>
      <c r="BE798" s="38" t="s">
        <v>1978</v>
      </c>
      <c r="BF798" s="38" t="s">
        <v>64</v>
      </c>
      <c r="BG798" s="38" t="s">
        <v>61</v>
      </c>
      <c r="BH798" s="38" t="s">
        <v>648</v>
      </c>
    </row>
    <row r="799" spans="2:60" x14ac:dyDescent="0.3">
      <c r="B799" s="55">
        <f t="shared" si="234"/>
        <v>795</v>
      </c>
      <c r="C799" s="55" t="str">
        <f t="shared" si="235"/>
        <v>NRT</v>
      </c>
      <c r="D799" s="55" t="str">
        <f t="shared" si="232"/>
        <v>2025-09-25</v>
      </c>
      <c r="E799" s="55" t="str">
        <f t="shared" si="242"/>
        <v>82020038185</v>
      </c>
      <c r="F799" s="55" t="str">
        <f t="shared" si="243"/>
        <v>PJP029496666</v>
      </c>
      <c r="G799" s="53" t="str">
        <f t="shared" si="244"/>
        <v>최영</v>
      </c>
      <c r="H799" s="53" t="str">
        <f t="shared" si="245"/>
        <v>일반(목록배제,Normal-Manifest Exception)</v>
      </c>
      <c r="I799" s="62">
        <f t="shared" si="246"/>
        <v>30.35</v>
      </c>
      <c r="J799" s="53" t="str">
        <f t="shared" si="236"/>
        <v>BRCH USA_JAVIS</v>
      </c>
      <c r="K799" s="55">
        <f t="shared" si="247"/>
        <v>1</v>
      </c>
      <c r="L799" s="54">
        <f t="shared" si="248"/>
        <v>1.35</v>
      </c>
      <c r="M799" s="54">
        <f t="shared" si="249"/>
        <v>0.7</v>
      </c>
      <c r="N799" s="54">
        <f t="shared" si="250"/>
        <v>1.4</v>
      </c>
      <c r="O799" s="54">
        <f t="shared" si="237"/>
        <v>1.5</v>
      </c>
      <c r="P799" s="55" t="str">
        <f t="shared" si="238"/>
        <v>516284385120</v>
      </c>
      <c r="Q799" s="70">
        <f t="shared" si="239"/>
        <v>8530</v>
      </c>
      <c r="R799" s="58">
        <v>0</v>
      </c>
      <c r="S799" s="57">
        <f t="shared" si="233"/>
        <v>0</v>
      </c>
      <c r="T799" s="58">
        <v>0</v>
      </c>
      <c r="U799" s="58">
        <f>(IF(VLOOKUP(VLOOKUP(AN799,MAPPING!$B$16:$D$21,2,1),MAPPING!$C$16:$E$21,2,0)=7000,0,VLOOKUP(VLOOKUP(AN799,MAPPING!$B$16:$D$21,2,1),MAPPING!$C$16:$E$21,2,0)))</f>
        <v>0</v>
      </c>
      <c r="V799" s="58">
        <f>(K799*VLOOKUP(N799/K799,MAPPING!$B$23:$D$30,3,10))</f>
        <v>0</v>
      </c>
      <c r="W799" s="58">
        <f t="shared" si="240"/>
        <v>0</v>
      </c>
      <c r="X799" s="58">
        <f t="shared" si="241"/>
        <v>8530</v>
      </c>
      <c r="Y799" s="116">
        <f>ROUND(SUM(Q799:W799)/INVOICE!$I$5,2)</f>
        <v>6.12</v>
      </c>
      <c r="AA799" s="38" t="s">
        <v>685</v>
      </c>
      <c r="AB799" s="38" t="s">
        <v>93</v>
      </c>
      <c r="AC799" s="38" t="s">
        <v>6276</v>
      </c>
      <c r="AD799" s="38" t="s">
        <v>6334</v>
      </c>
      <c r="AE799" s="38" t="s">
        <v>6335</v>
      </c>
      <c r="AF799" s="38" t="s">
        <v>6336</v>
      </c>
      <c r="AG799" s="38" t="s">
        <v>6337</v>
      </c>
      <c r="AH799" s="38" t="s">
        <v>61</v>
      </c>
      <c r="AI799" s="38">
        <v>1</v>
      </c>
      <c r="AJ799" s="38">
        <v>1.35</v>
      </c>
      <c r="AK799" s="38">
        <v>0.7</v>
      </c>
      <c r="AL799" s="38">
        <v>1.4</v>
      </c>
      <c r="AM799" s="38" t="s">
        <v>66</v>
      </c>
      <c r="AN799" s="38">
        <v>30.35</v>
      </c>
      <c r="AO799" s="38" t="s">
        <v>62</v>
      </c>
      <c r="AP799" s="38" t="s">
        <v>62</v>
      </c>
      <c r="AQ799" s="38" t="s">
        <v>62</v>
      </c>
      <c r="AR799" s="38" t="s">
        <v>62</v>
      </c>
      <c r="AS799" s="38" t="s">
        <v>62</v>
      </c>
      <c r="AT799" s="38" t="s">
        <v>1973</v>
      </c>
      <c r="AU799" s="38" t="s">
        <v>2604</v>
      </c>
      <c r="AV799" s="38" t="s">
        <v>6338</v>
      </c>
      <c r="AW799" s="38" t="s">
        <v>61</v>
      </c>
      <c r="AX799" s="38" t="s">
        <v>63</v>
      </c>
      <c r="AY799" s="39" t="s">
        <v>6339</v>
      </c>
      <c r="AZ799" s="38" t="s">
        <v>6340</v>
      </c>
      <c r="BA799" s="39" t="s">
        <v>6340</v>
      </c>
      <c r="BB799" s="38" t="s">
        <v>2434</v>
      </c>
      <c r="BC799" s="38" t="s">
        <v>197</v>
      </c>
      <c r="BD799" s="38" t="s">
        <v>94</v>
      </c>
      <c r="BE799" s="38" t="s">
        <v>1978</v>
      </c>
      <c r="BF799" s="38" t="s">
        <v>64</v>
      </c>
      <c r="BG799" s="38" t="s">
        <v>61</v>
      </c>
      <c r="BH799" s="38" t="s">
        <v>648</v>
      </c>
    </row>
    <row r="800" spans="2:60" x14ac:dyDescent="0.3">
      <c r="B800" s="55">
        <f t="shared" si="234"/>
        <v>796</v>
      </c>
      <c r="C800" s="55" t="str">
        <f t="shared" si="235"/>
        <v>NRT</v>
      </c>
      <c r="D800" s="55" t="str">
        <f t="shared" si="232"/>
        <v>2025-09-25</v>
      </c>
      <c r="E800" s="55" t="str">
        <f t="shared" si="242"/>
        <v>82020038185</v>
      </c>
      <c r="F800" s="55" t="str">
        <f t="shared" si="243"/>
        <v>PJP029496441</v>
      </c>
      <c r="G800" s="53" t="str">
        <f t="shared" si="244"/>
        <v>장제인</v>
      </c>
      <c r="H800" s="53" t="str">
        <f t="shared" si="245"/>
        <v>목록(Manifest)</v>
      </c>
      <c r="I800" s="62">
        <f t="shared" si="246"/>
        <v>71.91</v>
      </c>
      <c r="J800" s="53" t="str">
        <f t="shared" si="236"/>
        <v>BRCH USA_JAVIS</v>
      </c>
      <c r="K800" s="55">
        <f t="shared" si="247"/>
        <v>1</v>
      </c>
      <c r="L800" s="54">
        <f t="shared" si="248"/>
        <v>1.8</v>
      </c>
      <c r="M800" s="54">
        <f t="shared" si="249"/>
        <v>2.8</v>
      </c>
      <c r="N800" s="54">
        <f t="shared" si="250"/>
        <v>2.8</v>
      </c>
      <c r="O800" s="54">
        <f t="shared" si="237"/>
        <v>2</v>
      </c>
      <c r="P800" s="55" t="str">
        <f t="shared" si="238"/>
        <v>516284382876</v>
      </c>
      <c r="Q800" s="70">
        <f t="shared" si="239"/>
        <v>9540</v>
      </c>
      <c r="R800" s="58">
        <v>0</v>
      </c>
      <c r="S800" s="57">
        <f t="shared" si="233"/>
        <v>0</v>
      </c>
      <c r="T800" s="58">
        <v>0</v>
      </c>
      <c r="U800" s="58">
        <f>(IF(VLOOKUP(VLOOKUP(AN800,MAPPING!$B$16:$D$21,2,1),MAPPING!$C$16:$E$21,2,0)=7000,0,VLOOKUP(VLOOKUP(AN800,MAPPING!$B$16:$D$21,2,1),MAPPING!$C$16:$E$21,2,0)))</f>
        <v>0</v>
      </c>
      <c r="V800" s="58">
        <f>(K800*VLOOKUP(N800/K800,MAPPING!$B$23:$D$30,3,10))</f>
        <v>500</v>
      </c>
      <c r="W800" s="58">
        <f t="shared" si="240"/>
        <v>0</v>
      </c>
      <c r="X800" s="58">
        <f t="shared" si="241"/>
        <v>10040</v>
      </c>
      <c r="Y800" s="116">
        <f>ROUND(SUM(Q800:W800)/INVOICE!$I$5,2)</f>
        <v>7.2</v>
      </c>
      <c r="AA800" s="38" t="s">
        <v>685</v>
      </c>
      <c r="AB800" s="38" t="s">
        <v>93</v>
      </c>
      <c r="AC800" s="38" t="s">
        <v>6276</v>
      </c>
      <c r="AD800" s="38" t="s">
        <v>6341</v>
      </c>
      <c r="AE800" s="38" t="s">
        <v>6342</v>
      </c>
      <c r="AF800" s="38" t="s">
        <v>6343</v>
      </c>
      <c r="AG800" s="38" t="s">
        <v>6344</v>
      </c>
      <c r="AH800" s="38" t="s">
        <v>61</v>
      </c>
      <c r="AI800" s="38">
        <v>1</v>
      </c>
      <c r="AJ800" s="38">
        <v>1.8</v>
      </c>
      <c r="AK800" s="38">
        <v>2.8</v>
      </c>
      <c r="AL800" s="38">
        <v>2.8</v>
      </c>
      <c r="AM800" s="38" t="s">
        <v>204</v>
      </c>
      <c r="AN800" s="38">
        <v>71.91</v>
      </c>
      <c r="AO800" s="38" t="s">
        <v>62</v>
      </c>
      <c r="AP800" s="38" t="s">
        <v>62</v>
      </c>
      <c r="AQ800" s="38" t="s">
        <v>62</v>
      </c>
      <c r="AR800" s="38" t="s">
        <v>62</v>
      </c>
      <c r="AS800" s="38" t="s">
        <v>62</v>
      </c>
      <c r="AT800" s="38" t="s">
        <v>1973</v>
      </c>
      <c r="AU800" s="38" t="s">
        <v>2604</v>
      </c>
      <c r="AV800" s="38" t="s">
        <v>410</v>
      </c>
      <c r="AW800" s="38" t="s">
        <v>61</v>
      </c>
      <c r="AX800" s="38" t="s">
        <v>63</v>
      </c>
      <c r="AY800" s="39" t="s">
        <v>6345</v>
      </c>
      <c r="AZ800" s="38" t="s">
        <v>6346</v>
      </c>
      <c r="BA800" s="39" t="s">
        <v>6346</v>
      </c>
      <c r="BB800" s="38" t="s">
        <v>2434</v>
      </c>
      <c r="BC800" s="38" t="s">
        <v>197</v>
      </c>
      <c r="BD800" s="38" t="s">
        <v>94</v>
      </c>
      <c r="BE800" s="38" t="s">
        <v>1978</v>
      </c>
      <c r="BF800" s="38" t="s">
        <v>64</v>
      </c>
      <c r="BG800" s="38" t="s">
        <v>61</v>
      </c>
      <c r="BH800" s="38" t="s">
        <v>648</v>
      </c>
    </row>
    <row r="801" spans="2:60" x14ac:dyDescent="0.3">
      <c r="B801" s="55">
        <f t="shared" si="234"/>
        <v>797</v>
      </c>
      <c r="C801" s="55" t="str">
        <f t="shared" si="235"/>
        <v>NRT</v>
      </c>
      <c r="D801" s="55" t="str">
        <f t="shared" si="232"/>
        <v>2025-09-25</v>
      </c>
      <c r="E801" s="55" t="str">
        <f t="shared" si="242"/>
        <v>82020038185</v>
      </c>
      <c r="F801" s="55" t="str">
        <f t="shared" si="243"/>
        <v>PJP029492493</v>
      </c>
      <c r="G801" s="53" t="str">
        <f t="shared" si="244"/>
        <v>류승하</v>
      </c>
      <c r="H801" s="53" t="str">
        <f t="shared" si="245"/>
        <v>목록(Manifest)</v>
      </c>
      <c r="I801" s="62">
        <f t="shared" si="246"/>
        <v>109.08</v>
      </c>
      <c r="J801" s="53" t="str">
        <f t="shared" si="236"/>
        <v>BRCH USA_JAVIS</v>
      </c>
      <c r="K801" s="55">
        <f t="shared" si="247"/>
        <v>1</v>
      </c>
      <c r="L801" s="54">
        <f t="shared" si="248"/>
        <v>0.6</v>
      </c>
      <c r="M801" s="54">
        <f t="shared" si="249"/>
        <v>1.3</v>
      </c>
      <c r="N801" s="54">
        <f t="shared" si="250"/>
        <v>1.3</v>
      </c>
      <c r="O801" s="54">
        <f t="shared" si="237"/>
        <v>1</v>
      </c>
      <c r="P801" s="55" t="str">
        <f t="shared" si="238"/>
        <v>516284343396</v>
      </c>
      <c r="Q801" s="70">
        <f t="shared" si="239"/>
        <v>7520</v>
      </c>
      <c r="R801" s="58">
        <v>0</v>
      </c>
      <c r="S801" s="57">
        <f t="shared" si="233"/>
        <v>0</v>
      </c>
      <c r="T801" s="58">
        <v>0</v>
      </c>
      <c r="U801" s="58">
        <f>(IF(VLOOKUP(VLOOKUP(AN801,MAPPING!$B$16:$D$21,2,1),MAPPING!$C$16:$E$21,2,0)=7000,0,VLOOKUP(VLOOKUP(AN801,MAPPING!$B$16:$D$21,2,1),MAPPING!$C$16:$E$21,2,0)))</f>
        <v>0</v>
      </c>
      <c r="V801" s="58">
        <f>(K801*VLOOKUP(N801/K801,MAPPING!$B$23:$D$30,3,10))</f>
        <v>0</v>
      </c>
      <c r="W801" s="58">
        <f t="shared" si="240"/>
        <v>0</v>
      </c>
      <c r="X801" s="58">
        <f t="shared" si="241"/>
        <v>7520</v>
      </c>
      <c r="Y801" s="116">
        <f>ROUND(SUM(Q801:W801)/INVOICE!$I$5,2)</f>
        <v>5.39</v>
      </c>
      <c r="AA801" s="38" t="s">
        <v>685</v>
      </c>
      <c r="AB801" s="38" t="s">
        <v>93</v>
      </c>
      <c r="AC801" s="38" t="s">
        <v>6276</v>
      </c>
      <c r="AD801" s="38" t="s">
        <v>6347</v>
      </c>
      <c r="AE801" s="38" t="s">
        <v>5133</v>
      </c>
      <c r="AF801" s="38" t="s">
        <v>5134</v>
      </c>
      <c r="AG801" s="38" t="s">
        <v>5135</v>
      </c>
      <c r="AH801" s="38" t="s">
        <v>61</v>
      </c>
      <c r="AI801" s="38">
        <v>1</v>
      </c>
      <c r="AJ801" s="38">
        <v>0.6</v>
      </c>
      <c r="AK801" s="38">
        <v>1.3</v>
      </c>
      <c r="AL801" s="38">
        <v>1.3</v>
      </c>
      <c r="AM801" s="38" t="s">
        <v>204</v>
      </c>
      <c r="AN801" s="38">
        <v>109.08</v>
      </c>
      <c r="AO801" s="38" t="s">
        <v>62</v>
      </c>
      <c r="AP801" s="38" t="s">
        <v>62</v>
      </c>
      <c r="AQ801" s="38" t="s">
        <v>62</v>
      </c>
      <c r="AR801" s="38" t="s">
        <v>62</v>
      </c>
      <c r="AS801" s="38" t="s">
        <v>62</v>
      </c>
      <c r="AT801" s="38" t="s">
        <v>1973</v>
      </c>
      <c r="AU801" s="38" t="s">
        <v>2604</v>
      </c>
      <c r="AV801" s="38" t="s">
        <v>6348</v>
      </c>
      <c r="AW801" s="38" t="s">
        <v>61</v>
      </c>
      <c r="AX801" s="38" t="s">
        <v>63</v>
      </c>
      <c r="AY801" s="39" t="s">
        <v>6349</v>
      </c>
      <c r="AZ801" s="38" t="s">
        <v>6350</v>
      </c>
      <c r="BA801" s="39" t="s">
        <v>6350</v>
      </c>
      <c r="BB801" s="38" t="s">
        <v>2434</v>
      </c>
      <c r="BC801" s="38" t="s">
        <v>197</v>
      </c>
      <c r="BD801" s="38" t="s">
        <v>94</v>
      </c>
      <c r="BE801" s="38" t="s">
        <v>1978</v>
      </c>
      <c r="BF801" s="38" t="s">
        <v>64</v>
      </c>
      <c r="BG801" s="38" t="s">
        <v>61</v>
      </c>
      <c r="BH801" s="38" t="s">
        <v>648</v>
      </c>
    </row>
    <row r="802" spans="2:60" x14ac:dyDescent="0.3">
      <c r="B802" s="55">
        <f t="shared" si="234"/>
        <v>798</v>
      </c>
      <c r="C802" s="55" t="str">
        <f t="shared" si="235"/>
        <v>NRT</v>
      </c>
      <c r="D802" s="55" t="str">
        <f t="shared" si="232"/>
        <v>2025-09-25</v>
      </c>
      <c r="E802" s="55" t="str">
        <f t="shared" si="242"/>
        <v>82020038185</v>
      </c>
      <c r="F802" s="55" t="str">
        <f t="shared" si="243"/>
        <v>PJP029496763</v>
      </c>
      <c r="G802" s="53" t="str">
        <f t="shared" si="244"/>
        <v>황보현</v>
      </c>
      <c r="H802" s="53" t="str">
        <f t="shared" si="245"/>
        <v>목록(Manifest)</v>
      </c>
      <c r="I802" s="62">
        <f t="shared" si="246"/>
        <v>56.28</v>
      </c>
      <c r="J802" s="53" t="str">
        <f t="shared" si="236"/>
        <v>BRCH USA_JAVIS</v>
      </c>
      <c r="K802" s="55">
        <f t="shared" si="247"/>
        <v>1</v>
      </c>
      <c r="L802" s="54">
        <f t="shared" si="248"/>
        <v>2.35</v>
      </c>
      <c r="M802" s="54">
        <f t="shared" si="249"/>
        <v>5.3</v>
      </c>
      <c r="N802" s="54">
        <f t="shared" si="250"/>
        <v>5.5</v>
      </c>
      <c r="O802" s="54">
        <f t="shared" si="237"/>
        <v>2.5</v>
      </c>
      <c r="P802" s="55" t="str">
        <f t="shared" si="238"/>
        <v>516284386096</v>
      </c>
      <c r="Q802" s="70">
        <f t="shared" si="239"/>
        <v>10550</v>
      </c>
      <c r="R802" s="58">
        <v>0</v>
      </c>
      <c r="S802" s="57">
        <f t="shared" si="233"/>
        <v>0</v>
      </c>
      <c r="T802" s="58">
        <v>0</v>
      </c>
      <c r="U802" s="58">
        <f>(IF(VLOOKUP(VLOOKUP(AN802,MAPPING!$B$16:$D$21,2,1),MAPPING!$C$16:$E$21,2,0)=7000,0,VLOOKUP(VLOOKUP(AN802,MAPPING!$B$16:$D$21,2,1),MAPPING!$C$16:$E$21,2,0)))</f>
        <v>0</v>
      </c>
      <c r="V802" s="58">
        <f>(K802*VLOOKUP(N802/K802,MAPPING!$B$23:$D$30,3,10))</f>
        <v>1000</v>
      </c>
      <c r="W802" s="58">
        <f t="shared" si="240"/>
        <v>0</v>
      </c>
      <c r="X802" s="58">
        <f t="shared" si="241"/>
        <v>11550</v>
      </c>
      <c r="Y802" s="116">
        <f>ROUND(SUM(Q802:W802)/INVOICE!$I$5,2)</f>
        <v>8.2899999999999991</v>
      </c>
      <c r="AA802" s="38" t="s">
        <v>685</v>
      </c>
      <c r="AB802" s="38" t="s">
        <v>93</v>
      </c>
      <c r="AC802" s="38" t="s">
        <v>6276</v>
      </c>
      <c r="AD802" s="38" t="s">
        <v>6351</v>
      </c>
      <c r="AE802" s="38" t="s">
        <v>3222</v>
      </c>
      <c r="AF802" s="38" t="s">
        <v>3223</v>
      </c>
      <c r="AG802" s="38" t="s">
        <v>3224</v>
      </c>
      <c r="AH802" s="38" t="s">
        <v>61</v>
      </c>
      <c r="AI802" s="38">
        <v>1</v>
      </c>
      <c r="AJ802" s="38">
        <v>2.35</v>
      </c>
      <c r="AK802" s="38">
        <v>5.3</v>
      </c>
      <c r="AL802" s="38">
        <v>5.5</v>
      </c>
      <c r="AM802" s="38" t="s">
        <v>204</v>
      </c>
      <c r="AN802" s="38">
        <v>56.28</v>
      </c>
      <c r="AO802" s="38" t="s">
        <v>62</v>
      </c>
      <c r="AP802" s="38" t="s">
        <v>62</v>
      </c>
      <c r="AQ802" s="38" t="s">
        <v>62</v>
      </c>
      <c r="AR802" s="38" t="s">
        <v>62</v>
      </c>
      <c r="AS802" s="38" t="s">
        <v>62</v>
      </c>
      <c r="AT802" s="38" t="s">
        <v>1973</v>
      </c>
      <c r="AU802" s="38" t="s">
        <v>2604</v>
      </c>
      <c r="AV802" s="38" t="s">
        <v>5091</v>
      </c>
      <c r="AW802" s="38" t="s">
        <v>61</v>
      </c>
      <c r="AX802" s="38" t="s">
        <v>63</v>
      </c>
      <c r="AY802" s="39" t="s">
        <v>6352</v>
      </c>
      <c r="AZ802" s="38" t="s">
        <v>6353</v>
      </c>
      <c r="BA802" s="39" t="s">
        <v>6353</v>
      </c>
      <c r="BB802" s="38" t="s">
        <v>2434</v>
      </c>
      <c r="BC802" s="38" t="s">
        <v>197</v>
      </c>
      <c r="BD802" s="38" t="s">
        <v>94</v>
      </c>
      <c r="BE802" s="38" t="s">
        <v>1978</v>
      </c>
      <c r="BF802" s="38" t="s">
        <v>64</v>
      </c>
      <c r="BG802" s="38" t="s">
        <v>61</v>
      </c>
      <c r="BH802" s="38" t="s">
        <v>648</v>
      </c>
    </row>
    <row r="803" spans="2:60" x14ac:dyDescent="0.3">
      <c r="B803" s="55">
        <f t="shared" si="234"/>
        <v>799</v>
      </c>
      <c r="C803" s="55" t="str">
        <f t="shared" si="235"/>
        <v>NRT</v>
      </c>
      <c r="D803" s="55" t="str">
        <f t="shared" si="232"/>
        <v>2025-09-25</v>
      </c>
      <c r="E803" s="55" t="str">
        <f t="shared" si="242"/>
        <v>82020038185</v>
      </c>
      <c r="F803" s="55" t="str">
        <f t="shared" si="243"/>
        <v>PJP029496608</v>
      </c>
      <c r="G803" s="53" t="str">
        <f t="shared" si="244"/>
        <v>박태은</v>
      </c>
      <c r="H803" s="53" t="str">
        <f t="shared" si="245"/>
        <v>목록(Manifest)</v>
      </c>
      <c r="I803" s="62">
        <f t="shared" si="246"/>
        <v>122.36</v>
      </c>
      <c r="J803" s="53" t="str">
        <f t="shared" si="236"/>
        <v>BRCH USA_JAVIS</v>
      </c>
      <c r="K803" s="55">
        <f t="shared" si="247"/>
        <v>1</v>
      </c>
      <c r="L803" s="54">
        <f t="shared" si="248"/>
        <v>0.55000000000000004</v>
      </c>
      <c r="M803" s="54">
        <f t="shared" si="249"/>
        <v>1</v>
      </c>
      <c r="N803" s="54">
        <f t="shared" si="250"/>
        <v>1</v>
      </c>
      <c r="O803" s="54">
        <f t="shared" si="237"/>
        <v>1</v>
      </c>
      <c r="P803" s="55" t="str">
        <f t="shared" si="238"/>
        <v>516284384545</v>
      </c>
      <c r="Q803" s="70">
        <f t="shared" si="239"/>
        <v>7520</v>
      </c>
      <c r="R803" s="58">
        <v>0</v>
      </c>
      <c r="S803" s="57">
        <f t="shared" si="233"/>
        <v>0</v>
      </c>
      <c r="T803" s="58">
        <v>0</v>
      </c>
      <c r="U803" s="58">
        <f>(IF(VLOOKUP(VLOOKUP(AN803,MAPPING!$B$16:$D$21,2,1),MAPPING!$C$16:$E$21,2,0)=7000,0,VLOOKUP(VLOOKUP(AN803,MAPPING!$B$16:$D$21,2,1),MAPPING!$C$16:$E$21,2,0)))</f>
        <v>0</v>
      </c>
      <c r="V803" s="58">
        <f>(K803*VLOOKUP(N803/K803,MAPPING!$B$23:$D$30,3,10))</f>
        <v>0</v>
      </c>
      <c r="W803" s="58">
        <f t="shared" si="240"/>
        <v>0</v>
      </c>
      <c r="X803" s="58">
        <f t="shared" si="241"/>
        <v>7520</v>
      </c>
      <c r="Y803" s="116">
        <f>ROUND(SUM(Q803:W803)/INVOICE!$I$5,2)</f>
        <v>5.39</v>
      </c>
      <c r="AA803" s="38" t="s">
        <v>685</v>
      </c>
      <c r="AB803" s="38" t="s">
        <v>93</v>
      </c>
      <c r="AC803" s="38" t="s">
        <v>6276</v>
      </c>
      <c r="AD803" s="38" t="s">
        <v>6354</v>
      </c>
      <c r="AE803" s="38" t="s">
        <v>6355</v>
      </c>
      <c r="AF803" s="38" t="s">
        <v>6356</v>
      </c>
      <c r="AG803" s="38" t="s">
        <v>6357</v>
      </c>
      <c r="AH803" s="38" t="s">
        <v>61</v>
      </c>
      <c r="AI803" s="38">
        <v>1</v>
      </c>
      <c r="AJ803" s="38">
        <v>0.55000000000000004</v>
      </c>
      <c r="AK803" s="38">
        <v>1</v>
      </c>
      <c r="AL803" s="38">
        <v>1</v>
      </c>
      <c r="AM803" s="38" t="s">
        <v>204</v>
      </c>
      <c r="AN803" s="38">
        <v>122.36</v>
      </c>
      <c r="AO803" s="38" t="s">
        <v>62</v>
      </c>
      <c r="AP803" s="38" t="s">
        <v>62</v>
      </c>
      <c r="AQ803" s="38" t="s">
        <v>62</v>
      </c>
      <c r="AR803" s="38" t="s">
        <v>62</v>
      </c>
      <c r="AS803" s="38" t="s">
        <v>62</v>
      </c>
      <c r="AT803" s="38" t="s">
        <v>1973</v>
      </c>
      <c r="AU803" s="38" t="s">
        <v>2604</v>
      </c>
      <c r="AV803" s="38" t="s">
        <v>6358</v>
      </c>
      <c r="AW803" s="38" t="s">
        <v>61</v>
      </c>
      <c r="AX803" s="38" t="s">
        <v>63</v>
      </c>
      <c r="AY803" s="39" t="s">
        <v>6359</v>
      </c>
      <c r="AZ803" s="38" t="s">
        <v>6360</v>
      </c>
      <c r="BA803" s="39" t="s">
        <v>6360</v>
      </c>
      <c r="BB803" s="38" t="s">
        <v>2434</v>
      </c>
      <c r="BC803" s="38" t="s">
        <v>197</v>
      </c>
      <c r="BD803" s="38" t="s">
        <v>94</v>
      </c>
      <c r="BE803" s="38" t="s">
        <v>1978</v>
      </c>
      <c r="BF803" s="38" t="s">
        <v>64</v>
      </c>
      <c r="BG803" s="38" t="s">
        <v>61</v>
      </c>
      <c r="BH803" s="38" t="s">
        <v>648</v>
      </c>
    </row>
    <row r="804" spans="2:60" x14ac:dyDescent="0.3">
      <c r="B804" s="55">
        <f t="shared" si="234"/>
        <v>800</v>
      </c>
      <c r="C804" s="55" t="str">
        <f t="shared" si="235"/>
        <v>NRT</v>
      </c>
      <c r="D804" s="55" t="str">
        <f t="shared" si="232"/>
        <v>2025-09-25</v>
      </c>
      <c r="E804" s="55" t="str">
        <f t="shared" si="242"/>
        <v>82020038185</v>
      </c>
      <c r="F804" s="55" t="str">
        <f t="shared" si="243"/>
        <v>PJP029496812</v>
      </c>
      <c r="G804" s="53" t="str">
        <f t="shared" si="244"/>
        <v>윤영진</v>
      </c>
      <c r="H804" s="53" t="str">
        <f t="shared" si="245"/>
        <v>목록(Manifest)</v>
      </c>
      <c r="I804" s="62">
        <f t="shared" si="246"/>
        <v>11.06</v>
      </c>
      <c r="J804" s="53" t="str">
        <f t="shared" si="236"/>
        <v>BRCH USA_JAVIS</v>
      </c>
      <c r="K804" s="55">
        <f t="shared" si="247"/>
        <v>1</v>
      </c>
      <c r="L804" s="54">
        <f t="shared" si="248"/>
        <v>0.15</v>
      </c>
      <c r="M804" s="54">
        <f t="shared" si="249"/>
        <v>0.3</v>
      </c>
      <c r="N804" s="54">
        <f t="shared" si="250"/>
        <v>0.3</v>
      </c>
      <c r="O804" s="54">
        <f t="shared" si="237"/>
        <v>0.5</v>
      </c>
      <c r="P804" s="55" t="str">
        <f t="shared" si="238"/>
        <v>516284386586</v>
      </c>
      <c r="Q804" s="70">
        <f t="shared" si="239"/>
        <v>6510</v>
      </c>
      <c r="R804" s="58">
        <v>0</v>
      </c>
      <c r="S804" s="57">
        <f t="shared" si="233"/>
        <v>0</v>
      </c>
      <c r="T804" s="58">
        <v>0</v>
      </c>
      <c r="U804" s="58">
        <f>(IF(VLOOKUP(VLOOKUP(AN804,MAPPING!$B$16:$D$21,2,1),MAPPING!$C$16:$E$21,2,0)=7000,0,VLOOKUP(VLOOKUP(AN804,MAPPING!$B$16:$D$21,2,1),MAPPING!$C$16:$E$21,2,0)))</f>
        <v>0</v>
      </c>
      <c r="V804" s="58">
        <f>(K804*VLOOKUP(N804/K804,MAPPING!$B$23:$D$30,3,10))</f>
        <v>0</v>
      </c>
      <c r="W804" s="58">
        <f t="shared" si="240"/>
        <v>0</v>
      </c>
      <c r="X804" s="58">
        <f t="shared" si="241"/>
        <v>6510</v>
      </c>
      <c r="Y804" s="116">
        <f>ROUND(SUM(Q804:W804)/INVOICE!$I$5,2)</f>
        <v>4.67</v>
      </c>
      <c r="AA804" s="38" t="s">
        <v>685</v>
      </c>
      <c r="AB804" s="38" t="s">
        <v>93</v>
      </c>
      <c r="AC804" s="38" t="s">
        <v>6276</v>
      </c>
      <c r="AD804" s="38" t="s">
        <v>6361</v>
      </c>
      <c r="AE804" s="38" t="s">
        <v>3349</v>
      </c>
      <c r="AF804" s="38" t="s">
        <v>3350</v>
      </c>
      <c r="AG804" s="38" t="s">
        <v>3351</v>
      </c>
      <c r="AH804" s="38" t="s">
        <v>61</v>
      </c>
      <c r="AI804" s="38">
        <v>1</v>
      </c>
      <c r="AJ804" s="38">
        <v>0.15</v>
      </c>
      <c r="AK804" s="38">
        <v>0.3</v>
      </c>
      <c r="AL804" s="38">
        <v>0.3</v>
      </c>
      <c r="AM804" s="38" t="s">
        <v>204</v>
      </c>
      <c r="AN804" s="38">
        <v>11.06</v>
      </c>
      <c r="AO804" s="38" t="s">
        <v>62</v>
      </c>
      <c r="AP804" s="38" t="s">
        <v>62</v>
      </c>
      <c r="AQ804" s="38" t="s">
        <v>62</v>
      </c>
      <c r="AR804" s="38" t="s">
        <v>62</v>
      </c>
      <c r="AS804" s="38" t="s">
        <v>62</v>
      </c>
      <c r="AT804" s="38" t="s">
        <v>1973</v>
      </c>
      <c r="AU804" s="38" t="s">
        <v>2604</v>
      </c>
      <c r="AV804" s="38" t="s">
        <v>2052</v>
      </c>
      <c r="AW804" s="38" t="s">
        <v>61</v>
      </c>
      <c r="AX804" s="38" t="s">
        <v>63</v>
      </c>
      <c r="AY804" s="39" t="s">
        <v>6362</v>
      </c>
      <c r="AZ804" s="38" t="s">
        <v>6363</v>
      </c>
      <c r="BA804" s="39" t="s">
        <v>6363</v>
      </c>
      <c r="BB804" s="38" t="s">
        <v>2434</v>
      </c>
      <c r="BC804" s="38" t="s">
        <v>197</v>
      </c>
      <c r="BD804" s="38" t="s">
        <v>94</v>
      </c>
      <c r="BE804" s="38" t="s">
        <v>1978</v>
      </c>
      <c r="BF804" s="38" t="s">
        <v>64</v>
      </c>
      <c r="BG804" s="38" t="s">
        <v>61</v>
      </c>
      <c r="BH804" s="38" t="s">
        <v>648</v>
      </c>
    </row>
    <row r="805" spans="2:60" x14ac:dyDescent="0.3">
      <c r="B805" s="55">
        <f t="shared" si="234"/>
        <v>801</v>
      </c>
      <c r="C805" s="55" t="str">
        <f t="shared" si="235"/>
        <v>NRT</v>
      </c>
      <c r="D805" s="55" t="str">
        <f t="shared" si="232"/>
        <v>2025-09-25</v>
      </c>
      <c r="E805" s="55" t="str">
        <f t="shared" si="242"/>
        <v>82020038185</v>
      </c>
      <c r="F805" s="55" t="str">
        <f t="shared" si="243"/>
        <v>PJP029496642</v>
      </c>
      <c r="G805" s="53" t="str">
        <f t="shared" si="244"/>
        <v>박중후</v>
      </c>
      <c r="H805" s="53" t="str">
        <f t="shared" si="245"/>
        <v>목록(Manifest)</v>
      </c>
      <c r="I805" s="62">
        <f t="shared" si="246"/>
        <v>136.72</v>
      </c>
      <c r="J805" s="53" t="str">
        <f t="shared" si="236"/>
        <v>BRCH USA_JAVIS</v>
      </c>
      <c r="K805" s="55">
        <f t="shared" si="247"/>
        <v>1</v>
      </c>
      <c r="L805" s="54">
        <f t="shared" si="248"/>
        <v>0.6</v>
      </c>
      <c r="M805" s="54">
        <f t="shared" si="249"/>
        <v>0.3</v>
      </c>
      <c r="N805" s="54">
        <f t="shared" si="250"/>
        <v>0.6</v>
      </c>
      <c r="O805" s="54">
        <f t="shared" si="237"/>
        <v>1</v>
      </c>
      <c r="P805" s="55" t="str">
        <f t="shared" si="238"/>
        <v>516284384884</v>
      </c>
      <c r="Q805" s="70">
        <f t="shared" si="239"/>
        <v>7520</v>
      </c>
      <c r="R805" s="58">
        <v>0</v>
      </c>
      <c r="S805" s="57">
        <f t="shared" si="233"/>
        <v>0</v>
      </c>
      <c r="T805" s="58">
        <v>0</v>
      </c>
      <c r="U805" s="58">
        <f>(IF(VLOOKUP(VLOOKUP(AN805,MAPPING!$B$16:$D$21,2,1),MAPPING!$C$16:$E$21,2,0)=7000,0,VLOOKUP(VLOOKUP(AN805,MAPPING!$B$16:$D$21,2,1),MAPPING!$C$16:$E$21,2,0)))</f>
        <v>0</v>
      </c>
      <c r="V805" s="58">
        <f>(K805*VLOOKUP(N805/K805,MAPPING!$B$23:$D$30,3,10))</f>
        <v>0</v>
      </c>
      <c r="W805" s="58">
        <f t="shared" si="240"/>
        <v>0</v>
      </c>
      <c r="X805" s="58">
        <f t="shared" si="241"/>
        <v>7520</v>
      </c>
      <c r="Y805" s="116">
        <f>ROUND(SUM(Q805:W805)/INVOICE!$I$5,2)</f>
        <v>5.39</v>
      </c>
      <c r="AA805" s="38" t="s">
        <v>685</v>
      </c>
      <c r="AB805" s="38" t="s">
        <v>93</v>
      </c>
      <c r="AC805" s="38" t="s">
        <v>6276</v>
      </c>
      <c r="AD805" s="38" t="s">
        <v>6364</v>
      </c>
      <c r="AE805" s="38" t="s">
        <v>6365</v>
      </c>
      <c r="AF805" s="38" t="s">
        <v>6366</v>
      </c>
      <c r="AG805" s="38" t="s">
        <v>6367</v>
      </c>
      <c r="AH805" s="38" t="s">
        <v>61</v>
      </c>
      <c r="AI805" s="38">
        <v>1</v>
      </c>
      <c r="AJ805" s="38">
        <v>0.6</v>
      </c>
      <c r="AK805" s="38">
        <v>0.3</v>
      </c>
      <c r="AL805" s="38">
        <v>0.6</v>
      </c>
      <c r="AM805" s="38" t="s">
        <v>204</v>
      </c>
      <c r="AN805" s="38">
        <v>136.72</v>
      </c>
      <c r="AO805" s="38" t="s">
        <v>62</v>
      </c>
      <c r="AP805" s="38" t="s">
        <v>62</v>
      </c>
      <c r="AQ805" s="38" t="s">
        <v>62</v>
      </c>
      <c r="AR805" s="38" t="s">
        <v>62</v>
      </c>
      <c r="AS805" s="38" t="s">
        <v>62</v>
      </c>
      <c r="AT805" s="38" t="s">
        <v>1973</v>
      </c>
      <c r="AU805" s="38" t="s">
        <v>2604</v>
      </c>
      <c r="AV805" s="38" t="s">
        <v>6368</v>
      </c>
      <c r="AW805" s="38" t="s">
        <v>61</v>
      </c>
      <c r="AX805" s="38" t="s">
        <v>63</v>
      </c>
      <c r="AY805" s="39" t="s">
        <v>6369</v>
      </c>
      <c r="AZ805" s="38" t="s">
        <v>6370</v>
      </c>
      <c r="BA805" s="39" t="s">
        <v>6370</v>
      </c>
      <c r="BB805" s="38" t="s">
        <v>2434</v>
      </c>
      <c r="BC805" s="38" t="s">
        <v>197</v>
      </c>
      <c r="BD805" s="38" t="s">
        <v>94</v>
      </c>
      <c r="BE805" s="38" t="s">
        <v>1978</v>
      </c>
      <c r="BF805" s="38" t="s">
        <v>64</v>
      </c>
      <c r="BG805" s="38" t="s">
        <v>61</v>
      </c>
      <c r="BH805" s="38" t="s">
        <v>648</v>
      </c>
    </row>
    <row r="806" spans="2:60" x14ac:dyDescent="0.3">
      <c r="B806" s="55">
        <f t="shared" si="234"/>
        <v>802</v>
      </c>
      <c r="C806" s="55" t="str">
        <f t="shared" si="235"/>
        <v>NRT</v>
      </c>
      <c r="D806" s="55" t="str">
        <f t="shared" si="232"/>
        <v>2025-09-25</v>
      </c>
      <c r="E806" s="55" t="str">
        <f t="shared" si="242"/>
        <v>82020038185</v>
      </c>
      <c r="F806" s="55" t="str">
        <f t="shared" si="243"/>
        <v>PJP029496810</v>
      </c>
      <c r="G806" s="53" t="str">
        <f t="shared" si="244"/>
        <v>박석봉</v>
      </c>
      <c r="H806" s="53" t="str">
        <f t="shared" si="245"/>
        <v>목록(Manifest)</v>
      </c>
      <c r="I806" s="62">
        <f t="shared" si="246"/>
        <v>107.11</v>
      </c>
      <c r="J806" s="53" t="str">
        <f t="shared" si="236"/>
        <v>BRCH USA_JAVIS</v>
      </c>
      <c r="K806" s="55">
        <f t="shared" si="247"/>
        <v>1</v>
      </c>
      <c r="L806" s="54">
        <f t="shared" si="248"/>
        <v>0.15</v>
      </c>
      <c r="M806" s="54">
        <f t="shared" si="249"/>
        <v>0.7</v>
      </c>
      <c r="N806" s="54">
        <f t="shared" si="250"/>
        <v>0.7</v>
      </c>
      <c r="O806" s="54">
        <f t="shared" si="237"/>
        <v>0.5</v>
      </c>
      <c r="P806" s="55" t="str">
        <f t="shared" si="238"/>
        <v>516284386564</v>
      </c>
      <c r="Q806" s="70">
        <f t="shared" si="239"/>
        <v>6510</v>
      </c>
      <c r="R806" s="58">
        <v>0</v>
      </c>
      <c r="S806" s="57">
        <f t="shared" si="233"/>
        <v>0</v>
      </c>
      <c r="T806" s="58">
        <v>0</v>
      </c>
      <c r="U806" s="58">
        <f>(IF(VLOOKUP(VLOOKUP(AN806,MAPPING!$B$16:$D$21,2,1),MAPPING!$C$16:$E$21,2,0)=7000,0,VLOOKUP(VLOOKUP(AN806,MAPPING!$B$16:$D$21,2,1),MAPPING!$C$16:$E$21,2,0)))</f>
        <v>0</v>
      </c>
      <c r="V806" s="58">
        <f>(K806*VLOOKUP(N806/K806,MAPPING!$B$23:$D$30,3,10))</f>
        <v>0</v>
      </c>
      <c r="W806" s="58">
        <f t="shared" si="240"/>
        <v>0</v>
      </c>
      <c r="X806" s="58">
        <f t="shared" si="241"/>
        <v>6510</v>
      </c>
      <c r="Y806" s="116">
        <f>ROUND(SUM(Q806:W806)/INVOICE!$I$5,2)</f>
        <v>4.67</v>
      </c>
      <c r="AA806" s="38" t="s">
        <v>685</v>
      </c>
      <c r="AB806" s="38" t="s">
        <v>93</v>
      </c>
      <c r="AC806" s="38" t="s">
        <v>6276</v>
      </c>
      <c r="AD806" s="38" t="s">
        <v>6371</v>
      </c>
      <c r="AE806" s="38" t="s">
        <v>6372</v>
      </c>
      <c r="AF806" s="38" t="s">
        <v>6373</v>
      </c>
      <c r="AG806" s="38" t="s">
        <v>6374</v>
      </c>
      <c r="AH806" s="38" t="s">
        <v>61</v>
      </c>
      <c r="AI806" s="38">
        <v>1</v>
      </c>
      <c r="AJ806" s="38">
        <v>0.15</v>
      </c>
      <c r="AK806" s="38">
        <v>0.7</v>
      </c>
      <c r="AL806" s="38">
        <v>0.7</v>
      </c>
      <c r="AM806" s="38" t="s">
        <v>204</v>
      </c>
      <c r="AN806" s="38">
        <v>107.11</v>
      </c>
      <c r="AO806" s="38" t="s">
        <v>62</v>
      </c>
      <c r="AP806" s="38" t="s">
        <v>62</v>
      </c>
      <c r="AQ806" s="38" t="s">
        <v>62</v>
      </c>
      <c r="AR806" s="38" t="s">
        <v>62</v>
      </c>
      <c r="AS806" s="38" t="s">
        <v>62</v>
      </c>
      <c r="AT806" s="38" t="s">
        <v>1973</v>
      </c>
      <c r="AU806" s="38" t="s">
        <v>2604</v>
      </c>
      <c r="AV806" s="38" t="s">
        <v>2052</v>
      </c>
      <c r="AW806" s="38" t="s">
        <v>61</v>
      </c>
      <c r="AX806" s="38" t="s">
        <v>63</v>
      </c>
      <c r="AY806" s="39" t="s">
        <v>6375</v>
      </c>
      <c r="AZ806" s="38" t="s">
        <v>6376</v>
      </c>
      <c r="BA806" s="39" t="s">
        <v>6376</v>
      </c>
      <c r="BB806" s="38" t="s">
        <v>2434</v>
      </c>
      <c r="BC806" s="38" t="s">
        <v>197</v>
      </c>
      <c r="BD806" s="38" t="s">
        <v>94</v>
      </c>
      <c r="BE806" s="38" t="s">
        <v>1978</v>
      </c>
      <c r="BF806" s="38" t="s">
        <v>64</v>
      </c>
      <c r="BG806" s="38" t="s">
        <v>61</v>
      </c>
      <c r="BH806" s="38" t="s">
        <v>648</v>
      </c>
    </row>
    <row r="807" spans="2:60" x14ac:dyDescent="0.3">
      <c r="B807" s="55">
        <f t="shared" si="234"/>
        <v>803</v>
      </c>
      <c r="C807" s="55" t="str">
        <f t="shared" si="235"/>
        <v>NRT</v>
      </c>
      <c r="D807" s="55" t="str">
        <f t="shared" si="232"/>
        <v>2025-09-25</v>
      </c>
      <c r="E807" s="55" t="str">
        <f t="shared" si="242"/>
        <v>82020038185</v>
      </c>
      <c r="F807" s="55" t="str">
        <f t="shared" si="243"/>
        <v>PJP022701024</v>
      </c>
      <c r="G807" s="53" t="str">
        <f t="shared" si="244"/>
        <v>카키</v>
      </c>
      <c r="H807" s="53" t="str">
        <f t="shared" si="245"/>
        <v>간이(Simple)</v>
      </c>
      <c r="I807" s="62">
        <f t="shared" si="246"/>
        <v>1160.7</v>
      </c>
      <c r="J807" s="53" t="str">
        <f t="shared" si="236"/>
        <v>BRCH USA_JAVIS</v>
      </c>
      <c r="K807" s="55">
        <f t="shared" si="247"/>
        <v>2</v>
      </c>
      <c r="L807" s="54">
        <f t="shared" si="248"/>
        <v>11.4</v>
      </c>
      <c r="M807" s="54">
        <f t="shared" si="249"/>
        <v>0.2</v>
      </c>
      <c r="N807" s="54">
        <f t="shared" si="250"/>
        <v>11.5</v>
      </c>
      <c r="O807" s="54">
        <f t="shared" si="237"/>
        <v>11.5</v>
      </c>
      <c r="P807" s="55" t="str">
        <f t="shared" si="238"/>
        <v>516272839456 (2)</v>
      </c>
      <c r="Q807" s="70">
        <f t="shared" si="239"/>
        <v>28730</v>
      </c>
      <c r="R807" s="58">
        <v>0</v>
      </c>
      <c r="S807" s="57">
        <f t="shared" si="233"/>
        <v>2500</v>
      </c>
      <c r="T807" s="58">
        <v>0</v>
      </c>
      <c r="U807" s="58">
        <f>(IF(VLOOKUP(VLOOKUP(AN807,MAPPING!$B$16:$D$21,2,1),MAPPING!$C$16:$E$21,2,0)=7000,0,VLOOKUP(VLOOKUP(AN807,MAPPING!$B$16:$D$21,2,1),MAPPING!$C$16:$E$21,2,0)))</f>
        <v>0</v>
      </c>
      <c r="V807" s="58">
        <f>(K807*VLOOKUP(N807/K807,MAPPING!$B$23:$D$30,3,10))</f>
        <v>2000</v>
      </c>
      <c r="W807" s="58">
        <f t="shared" si="240"/>
        <v>0</v>
      </c>
      <c r="X807" s="58">
        <f t="shared" si="241"/>
        <v>33230</v>
      </c>
      <c r="Y807" s="116">
        <f>ROUND(SUM(Q807:W807)/INVOICE!$I$5,2)</f>
        <v>23.84</v>
      </c>
      <c r="AA807" s="38" t="s">
        <v>685</v>
      </c>
      <c r="AB807" s="38" t="s">
        <v>93</v>
      </c>
      <c r="AC807" s="38" t="s">
        <v>6276</v>
      </c>
      <c r="AD807" s="38" t="s">
        <v>6377</v>
      </c>
      <c r="AE807" s="38" t="s">
        <v>6378</v>
      </c>
      <c r="AF807" s="38" t="s">
        <v>6379</v>
      </c>
      <c r="AG807" s="38" t="s">
        <v>6380</v>
      </c>
      <c r="AH807" s="38" t="s">
        <v>156</v>
      </c>
      <c r="AI807" s="38">
        <v>2</v>
      </c>
      <c r="AJ807" s="38">
        <v>11.4</v>
      </c>
      <c r="AK807" s="38">
        <v>0.2</v>
      </c>
      <c r="AL807" s="38">
        <v>11.5</v>
      </c>
      <c r="AM807" s="38" t="s">
        <v>65</v>
      </c>
      <c r="AN807" s="38">
        <v>1160.7</v>
      </c>
      <c r="AO807" s="38" t="s">
        <v>62</v>
      </c>
      <c r="AP807" s="38" t="s">
        <v>62</v>
      </c>
      <c r="AQ807" s="38" t="s">
        <v>62</v>
      </c>
      <c r="AR807" s="38" t="s">
        <v>62</v>
      </c>
      <c r="AS807" s="38" t="s">
        <v>62</v>
      </c>
      <c r="AT807" s="38" t="s">
        <v>1973</v>
      </c>
      <c r="AU807" s="38" t="s">
        <v>2604</v>
      </c>
      <c r="AV807" s="38" t="s">
        <v>3496</v>
      </c>
      <c r="AW807" s="38" t="s">
        <v>61</v>
      </c>
      <c r="AX807" s="38" t="s">
        <v>63</v>
      </c>
      <c r="AY807" s="39" t="s">
        <v>6381</v>
      </c>
      <c r="AZ807" s="38" t="s">
        <v>6382</v>
      </c>
      <c r="BA807" s="39" t="s">
        <v>6382</v>
      </c>
      <c r="BB807" s="38" t="s">
        <v>2434</v>
      </c>
      <c r="BC807" s="38" t="s">
        <v>197</v>
      </c>
      <c r="BD807" s="38" t="s">
        <v>94</v>
      </c>
      <c r="BE807" s="38" t="s">
        <v>1978</v>
      </c>
      <c r="BF807" s="38" t="s">
        <v>64</v>
      </c>
      <c r="BG807" s="38" t="s">
        <v>61</v>
      </c>
      <c r="BH807" s="38" t="s">
        <v>648</v>
      </c>
    </row>
    <row r="808" spans="2:60" x14ac:dyDescent="0.3">
      <c r="B808" s="55">
        <f t="shared" si="234"/>
        <v>804</v>
      </c>
      <c r="C808" s="55" t="str">
        <f t="shared" si="235"/>
        <v>NRT</v>
      </c>
      <c r="D808" s="55" t="str">
        <f t="shared" si="232"/>
        <v>2025-09-25</v>
      </c>
      <c r="E808" s="55" t="str">
        <f t="shared" si="242"/>
        <v>82020038185</v>
      </c>
      <c r="F808" s="55" t="str">
        <f t="shared" si="243"/>
        <v>PJP029496543</v>
      </c>
      <c r="G808" s="53" t="str">
        <f t="shared" si="244"/>
        <v>오연택</v>
      </c>
      <c r="H808" s="53" t="str">
        <f t="shared" si="245"/>
        <v>목록(Manifest)</v>
      </c>
      <c r="I808" s="62">
        <f t="shared" si="246"/>
        <v>138.29</v>
      </c>
      <c r="J808" s="53" t="str">
        <f t="shared" si="236"/>
        <v>BRCH USA_JAVIS</v>
      </c>
      <c r="K808" s="55">
        <f t="shared" si="247"/>
        <v>1</v>
      </c>
      <c r="L808" s="54">
        <f t="shared" si="248"/>
        <v>0.4</v>
      </c>
      <c r="M808" s="54">
        <f t="shared" si="249"/>
        <v>0.2</v>
      </c>
      <c r="N808" s="54">
        <f t="shared" si="250"/>
        <v>0.4</v>
      </c>
      <c r="O808" s="54">
        <f t="shared" si="237"/>
        <v>0.5</v>
      </c>
      <c r="P808" s="55" t="str">
        <f t="shared" si="238"/>
        <v>516284383893</v>
      </c>
      <c r="Q808" s="70">
        <f t="shared" si="239"/>
        <v>6510</v>
      </c>
      <c r="R808" s="58">
        <v>0</v>
      </c>
      <c r="S808" s="57">
        <f t="shared" si="233"/>
        <v>0</v>
      </c>
      <c r="T808" s="58">
        <v>0</v>
      </c>
      <c r="U808" s="58">
        <f>(IF(VLOOKUP(VLOOKUP(AN808,MAPPING!$B$16:$D$21,2,1),MAPPING!$C$16:$E$21,2,0)=7000,0,VLOOKUP(VLOOKUP(AN808,MAPPING!$B$16:$D$21,2,1),MAPPING!$C$16:$E$21,2,0)))</f>
        <v>0</v>
      </c>
      <c r="V808" s="58">
        <f>(K808*VLOOKUP(N808/K808,MAPPING!$B$23:$D$30,3,10))</f>
        <v>0</v>
      </c>
      <c r="W808" s="58">
        <f t="shared" si="240"/>
        <v>0</v>
      </c>
      <c r="X808" s="58">
        <f t="shared" si="241"/>
        <v>6510</v>
      </c>
      <c r="Y808" s="116">
        <f>ROUND(SUM(Q808:W808)/INVOICE!$I$5,2)</f>
        <v>4.67</v>
      </c>
      <c r="AA808" s="38" t="s">
        <v>685</v>
      </c>
      <c r="AB808" s="38" t="s">
        <v>93</v>
      </c>
      <c r="AC808" s="38" t="s">
        <v>6276</v>
      </c>
      <c r="AD808" s="38" t="s">
        <v>6383</v>
      </c>
      <c r="AE808" s="38" t="s">
        <v>6384</v>
      </c>
      <c r="AF808" s="38" t="s">
        <v>6385</v>
      </c>
      <c r="AG808" s="38" t="s">
        <v>6386</v>
      </c>
      <c r="AH808" s="38" t="s">
        <v>61</v>
      </c>
      <c r="AI808" s="38">
        <v>1</v>
      </c>
      <c r="AJ808" s="38">
        <v>0.4</v>
      </c>
      <c r="AK808" s="38">
        <v>0.2</v>
      </c>
      <c r="AL808" s="38">
        <v>0.4</v>
      </c>
      <c r="AM808" s="38" t="s">
        <v>204</v>
      </c>
      <c r="AN808" s="38">
        <v>138.29</v>
      </c>
      <c r="AO808" s="38" t="s">
        <v>62</v>
      </c>
      <c r="AP808" s="38" t="s">
        <v>62</v>
      </c>
      <c r="AQ808" s="38" t="s">
        <v>62</v>
      </c>
      <c r="AR808" s="38" t="s">
        <v>61</v>
      </c>
      <c r="AS808" s="38" t="s">
        <v>62</v>
      </c>
      <c r="AT808" s="38" t="s">
        <v>1973</v>
      </c>
      <c r="AU808" s="38" t="s">
        <v>2604</v>
      </c>
      <c r="AV808" s="38" t="s">
        <v>2637</v>
      </c>
      <c r="AW808" s="38" t="s">
        <v>61</v>
      </c>
      <c r="AX808" s="38" t="s">
        <v>63</v>
      </c>
      <c r="AY808" s="39" t="s">
        <v>6387</v>
      </c>
      <c r="AZ808" s="38" t="s">
        <v>6388</v>
      </c>
      <c r="BA808" s="39" t="s">
        <v>6388</v>
      </c>
      <c r="BB808" s="38" t="s">
        <v>2434</v>
      </c>
      <c r="BC808" s="38" t="s">
        <v>197</v>
      </c>
      <c r="BD808" s="38" t="s">
        <v>94</v>
      </c>
      <c r="BE808" s="38" t="s">
        <v>1978</v>
      </c>
      <c r="BF808" s="38" t="s">
        <v>64</v>
      </c>
      <c r="BG808" s="38" t="s">
        <v>61</v>
      </c>
      <c r="BH808" s="38" t="s">
        <v>648</v>
      </c>
    </row>
    <row r="809" spans="2:60" x14ac:dyDescent="0.3">
      <c r="B809" s="55">
        <f t="shared" si="234"/>
        <v>805</v>
      </c>
      <c r="C809" s="55" t="str">
        <f t="shared" si="235"/>
        <v>NRT</v>
      </c>
      <c r="D809" s="55" t="str">
        <f t="shared" si="232"/>
        <v>2025-09-25</v>
      </c>
      <c r="E809" s="55" t="str">
        <f t="shared" si="242"/>
        <v>82020038185</v>
      </c>
      <c r="F809" s="55" t="str">
        <f t="shared" si="243"/>
        <v>PJP029496616</v>
      </c>
      <c r="G809" s="53" t="str">
        <f t="shared" si="244"/>
        <v>노지영</v>
      </c>
      <c r="H809" s="53" t="str">
        <f t="shared" si="245"/>
        <v>목록(Manifest)</v>
      </c>
      <c r="I809" s="62">
        <f t="shared" si="246"/>
        <v>118.48</v>
      </c>
      <c r="J809" s="53" t="str">
        <f t="shared" si="236"/>
        <v>BRCH USA_JAVIS</v>
      </c>
      <c r="K809" s="55">
        <f t="shared" si="247"/>
        <v>1</v>
      </c>
      <c r="L809" s="54">
        <f t="shared" si="248"/>
        <v>1.25</v>
      </c>
      <c r="M809" s="54">
        <f t="shared" si="249"/>
        <v>3.3</v>
      </c>
      <c r="N809" s="54">
        <f t="shared" si="250"/>
        <v>3.3</v>
      </c>
      <c r="O809" s="54">
        <f t="shared" si="237"/>
        <v>1.5</v>
      </c>
      <c r="P809" s="55" t="str">
        <f t="shared" si="238"/>
        <v>516284384626</v>
      </c>
      <c r="Q809" s="70">
        <f t="shared" si="239"/>
        <v>8530</v>
      </c>
      <c r="R809" s="58">
        <v>0</v>
      </c>
      <c r="S809" s="57">
        <f t="shared" si="233"/>
        <v>0</v>
      </c>
      <c r="T809" s="58">
        <v>0</v>
      </c>
      <c r="U809" s="58">
        <f>(IF(VLOOKUP(VLOOKUP(AN809,MAPPING!$B$16:$D$21,2,1),MAPPING!$C$16:$E$21,2,0)=7000,0,VLOOKUP(VLOOKUP(AN809,MAPPING!$B$16:$D$21,2,1),MAPPING!$C$16:$E$21,2,0)))</f>
        <v>0</v>
      </c>
      <c r="V809" s="58">
        <f>(K809*VLOOKUP(N809/K809,MAPPING!$B$23:$D$30,3,10))</f>
        <v>500</v>
      </c>
      <c r="W809" s="58">
        <f t="shared" si="240"/>
        <v>0</v>
      </c>
      <c r="X809" s="58">
        <f t="shared" si="241"/>
        <v>9030</v>
      </c>
      <c r="Y809" s="116">
        <f>ROUND(SUM(Q809:W809)/INVOICE!$I$5,2)</f>
        <v>6.48</v>
      </c>
      <c r="AA809" s="38" t="s">
        <v>685</v>
      </c>
      <c r="AB809" s="38" t="s">
        <v>93</v>
      </c>
      <c r="AC809" s="38" t="s">
        <v>6276</v>
      </c>
      <c r="AD809" s="38" t="s">
        <v>6389</v>
      </c>
      <c r="AE809" s="38" t="s">
        <v>4996</v>
      </c>
      <c r="AF809" s="38" t="s">
        <v>4997</v>
      </c>
      <c r="AG809" s="38" t="s">
        <v>4998</v>
      </c>
      <c r="AH809" s="38" t="s">
        <v>61</v>
      </c>
      <c r="AI809" s="38">
        <v>1</v>
      </c>
      <c r="AJ809" s="38">
        <v>1.25</v>
      </c>
      <c r="AK809" s="38">
        <v>3.3</v>
      </c>
      <c r="AL809" s="38">
        <v>3.3</v>
      </c>
      <c r="AM809" s="38" t="s">
        <v>204</v>
      </c>
      <c r="AN809" s="38">
        <v>118.48</v>
      </c>
      <c r="AO809" s="38" t="s">
        <v>62</v>
      </c>
      <c r="AP809" s="38" t="s">
        <v>62</v>
      </c>
      <c r="AQ809" s="38" t="s">
        <v>62</v>
      </c>
      <c r="AR809" s="38" t="s">
        <v>62</v>
      </c>
      <c r="AS809" s="38" t="s">
        <v>62</v>
      </c>
      <c r="AT809" s="38" t="s">
        <v>1973</v>
      </c>
      <c r="AU809" s="38" t="s">
        <v>2604</v>
      </c>
      <c r="AV809" s="38" t="s">
        <v>4999</v>
      </c>
      <c r="AW809" s="38" t="s">
        <v>61</v>
      </c>
      <c r="AX809" s="38" t="s">
        <v>63</v>
      </c>
      <c r="AY809" s="39" t="s">
        <v>6390</v>
      </c>
      <c r="AZ809" s="38" t="s">
        <v>6391</v>
      </c>
      <c r="BA809" s="39" t="s">
        <v>6391</v>
      </c>
      <c r="BB809" s="38" t="s">
        <v>2434</v>
      </c>
      <c r="BC809" s="38" t="s">
        <v>197</v>
      </c>
      <c r="BD809" s="38" t="s">
        <v>94</v>
      </c>
      <c r="BE809" s="38" t="s">
        <v>1978</v>
      </c>
      <c r="BF809" s="38" t="s">
        <v>64</v>
      </c>
      <c r="BG809" s="38" t="s">
        <v>61</v>
      </c>
      <c r="BH809" s="38" t="s">
        <v>648</v>
      </c>
    </row>
    <row r="810" spans="2:60" x14ac:dyDescent="0.3">
      <c r="B810" s="55">
        <f t="shared" si="234"/>
        <v>806</v>
      </c>
      <c r="C810" s="55" t="str">
        <f t="shared" si="235"/>
        <v>NRT</v>
      </c>
      <c r="D810" s="55" t="str">
        <f t="shared" si="232"/>
        <v>2025-09-25</v>
      </c>
      <c r="E810" s="55" t="str">
        <f t="shared" si="242"/>
        <v>82020038185</v>
      </c>
      <c r="F810" s="55" t="str">
        <f t="shared" si="243"/>
        <v>PJP029496575</v>
      </c>
      <c r="G810" s="53" t="str">
        <f t="shared" si="244"/>
        <v>남영택</v>
      </c>
      <c r="H810" s="53" t="str">
        <f t="shared" si="245"/>
        <v>간이(Simple)</v>
      </c>
      <c r="I810" s="62">
        <f t="shared" si="246"/>
        <v>434.83</v>
      </c>
      <c r="J810" s="53" t="str">
        <f t="shared" si="236"/>
        <v>BRCH USA_JAVIS</v>
      </c>
      <c r="K810" s="55">
        <f t="shared" si="247"/>
        <v>1</v>
      </c>
      <c r="L810" s="54">
        <f t="shared" si="248"/>
        <v>0.45</v>
      </c>
      <c r="M810" s="54">
        <f t="shared" si="249"/>
        <v>1.8</v>
      </c>
      <c r="N810" s="54">
        <f t="shared" si="250"/>
        <v>1.8</v>
      </c>
      <c r="O810" s="54">
        <f t="shared" si="237"/>
        <v>0.5</v>
      </c>
      <c r="P810" s="55" t="str">
        <f t="shared" si="238"/>
        <v>516284384210</v>
      </c>
      <c r="Q810" s="70">
        <f t="shared" si="239"/>
        <v>6510</v>
      </c>
      <c r="R810" s="58">
        <v>0</v>
      </c>
      <c r="S810" s="57">
        <f t="shared" si="233"/>
        <v>0</v>
      </c>
      <c r="T810" s="58">
        <v>0</v>
      </c>
      <c r="U810" s="58">
        <f>(IF(VLOOKUP(VLOOKUP(AN810,MAPPING!$B$16:$D$21,2,1),MAPPING!$C$16:$E$21,2,0)=7000,0,VLOOKUP(VLOOKUP(AN810,MAPPING!$B$16:$D$21,2,1),MAPPING!$C$16:$E$21,2,0)))</f>
        <v>0</v>
      </c>
      <c r="V810" s="58">
        <f>(K810*VLOOKUP(N810/K810,MAPPING!$B$23:$D$30,3,10))</f>
        <v>0</v>
      </c>
      <c r="W810" s="58">
        <f t="shared" si="240"/>
        <v>0</v>
      </c>
      <c r="X810" s="58">
        <f t="shared" si="241"/>
        <v>6510</v>
      </c>
      <c r="Y810" s="116">
        <f>ROUND(SUM(Q810:W810)/INVOICE!$I$5,2)</f>
        <v>4.67</v>
      </c>
      <c r="AA810" s="38" t="s">
        <v>685</v>
      </c>
      <c r="AB810" s="38" t="s">
        <v>93</v>
      </c>
      <c r="AC810" s="38" t="s">
        <v>6276</v>
      </c>
      <c r="AD810" s="38" t="s">
        <v>6392</v>
      </c>
      <c r="AE810" s="38" t="s">
        <v>6393</v>
      </c>
      <c r="AF810" s="38" t="s">
        <v>6394</v>
      </c>
      <c r="AG810" s="38" t="s">
        <v>6395</v>
      </c>
      <c r="AH810" s="38" t="s">
        <v>61</v>
      </c>
      <c r="AI810" s="38">
        <v>1</v>
      </c>
      <c r="AJ810" s="38">
        <v>0.45</v>
      </c>
      <c r="AK810" s="38">
        <v>1.8</v>
      </c>
      <c r="AL810" s="38">
        <v>1.8</v>
      </c>
      <c r="AM810" s="38" t="s">
        <v>65</v>
      </c>
      <c r="AN810" s="38">
        <v>434.83</v>
      </c>
      <c r="AO810" s="38" t="s">
        <v>62</v>
      </c>
      <c r="AP810" s="38" t="s">
        <v>62</v>
      </c>
      <c r="AQ810" s="38" t="s">
        <v>62</v>
      </c>
      <c r="AR810" s="38" t="s">
        <v>62</v>
      </c>
      <c r="AS810" s="38" t="s">
        <v>62</v>
      </c>
      <c r="AT810" s="38" t="s">
        <v>1973</v>
      </c>
      <c r="AU810" s="38" t="s">
        <v>2604</v>
      </c>
      <c r="AV810" s="38" t="s">
        <v>410</v>
      </c>
      <c r="AW810" s="38" t="s">
        <v>61</v>
      </c>
      <c r="AX810" s="38" t="s">
        <v>63</v>
      </c>
      <c r="AY810" s="39" t="s">
        <v>6396</v>
      </c>
      <c r="AZ810" s="38" t="s">
        <v>6397</v>
      </c>
      <c r="BA810" s="39" t="s">
        <v>6397</v>
      </c>
      <c r="BB810" s="38" t="s">
        <v>2434</v>
      </c>
      <c r="BC810" s="38" t="s">
        <v>197</v>
      </c>
      <c r="BD810" s="38" t="s">
        <v>94</v>
      </c>
      <c r="BE810" s="38" t="s">
        <v>1978</v>
      </c>
      <c r="BF810" s="38" t="s">
        <v>64</v>
      </c>
      <c r="BG810" s="38" t="s">
        <v>61</v>
      </c>
      <c r="BH810" s="38" t="s">
        <v>648</v>
      </c>
    </row>
    <row r="811" spans="2:60" x14ac:dyDescent="0.3">
      <c r="B811" s="55">
        <f t="shared" si="234"/>
        <v>807</v>
      </c>
      <c r="C811" s="55" t="str">
        <f t="shared" si="235"/>
        <v>NRT</v>
      </c>
      <c r="D811" s="55" t="str">
        <f t="shared" si="232"/>
        <v>2025-09-25</v>
      </c>
      <c r="E811" s="55" t="str">
        <f t="shared" si="242"/>
        <v>82020038185</v>
      </c>
      <c r="F811" s="55" t="str">
        <f t="shared" si="243"/>
        <v>PJP029496745</v>
      </c>
      <c r="G811" s="53" t="str">
        <f t="shared" si="244"/>
        <v>김우나</v>
      </c>
      <c r="H811" s="53" t="str">
        <f t="shared" si="245"/>
        <v>목록(Manifest)</v>
      </c>
      <c r="I811" s="62">
        <f t="shared" si="246"/>
        <v>44.04</v>
      </c>
      <c r="J811" s="53" t="str">
        <f t="shared" si="236"/>
        <v>BRCH USA_JAVIS</v>
      </c>
      <c r="K811" s="55">
        <f t="shared" si="247"/>
        <v>1</v>
      </c>
      <c r="L811" s="54">
        <f t="shared" si="248"/>
        <v>1.65</v>
      </c>
      <c r="M811" s="54">
        <f t="shared" si="249"/>
        <v>1.5</v>
      </c>
      <c r="N811" s="54">
        <f t="shared" si="250"/>
        <v>1.7</v>
      </c>
      <c r="O811" s="54">
        <f t="shared" si="237"/>
        <v>2</v>
      </c>
      <c r="P811" s="55" t="str">
        <f t="shared" si="238"/>
        <v>516284385912</v>
      </c>
      <c r="Q811" s="70">
        <f t="shared" si="239"/>
        <v>9540</v>
      </c>
      <c r="R811" s="58">
        <v>0</v>
      </c>
      <c r="S811" s="57">
        <f t="shared" si="233"/>
        <v>0</v>
      </c>
      <c r="T811" s="58">
        <v>0</v>
      </c>
      <c r="U811" s="58">
        <f>(IF(VLOOKUP(VLOOKUP(AN811,MAPPING!$B$16:$D$21,2,1),MAPPING!$C$16:$E$21,2,0)=7000,0,VLOOKUP(VLOOKUP(AN811,MAPPING!$B$16:$D$21,2,1),MAPPING!$C$16:$E$21,2,0)))</f>
        <v>0</v>
      </c>
      <c r="V811" s="58">
        <f>(K811*VLOOKUP(N811/K811,MAPPING!$B$23:$D$30,3,10))</f>
        <v>0</v>
      </c>
      <c r="W811" s="58">
        <f t="shared" si="240"/>
        <v>0</v>
      </c>
      <c r="X811" s="58">
        <f t="shared" si="241"/>
        <v>9540</v>
      </c>
      <c r="Y811" s="116">
        <f>ROUND(SUM(Q811:W811)/INVOICE!$I$5,2)</f>
        <v>6.84</v>
      </c>
      <c r="AA811" s="38" t="s">
        <v>685</v>
      </c>
      <c r="AB811" s="38" t="s">
        <v>93</v>
      </c>
      <c r="AC811" s="38" t="s">
        <v>6276</v>
      </c>
      <c r="AD811" s="38" t="s">
        <v>6398</v>
      </c>
      <c r="AE811" s="38" t="s">
        <v>6399</v>
      </c>
      <c r="AF811" s="38" t="s">
        <v>6400</v>
      </c>
      <c r="AG811" s="38" t="s">
        <v>554</v>
      </c>
      <c r="AH811" s="38" t="s">
        <v>61</v>
      </c>
      <c r="AI811" s="38">
        <v>1</v>
      </c>
      <c r="AJ811" s="38">
        <v>1.65</v>
      </c>
      <c r="AK811" s="38">
        <v>1.5</v>
      </c>
      <c r="AL811" s="38">
        <v>1.7</v>
      </c>
      <c r="AM811" s="38" t="s">
        <v>204</v>
      </c>
      <c r="AN811" s="38">
        <v>44.04</v>
      </c>
      <c r="AO811" s="38" t="s">
        <v>62</v>
      </c>
      <c r="AP811" s="38" t="s">
        <v>62</v>
      </c>
      <c r="AQ811" s="38" t="s">
        <v>62</v>
      </c>
      <c r="AR811" s="38" t="s">
        <v>62</v>
      </c>
      <c r="AS811" s="38" t="s">
        <v>62</v>
      </c>
      <c r="AT811" s="38" t="s">
        <v>1973</v>
      </c>
      <c r="AU811" s="38" t="s">
        <v>2604</v>
      </c>
      <c r="AV811" s="38" t="s">
        <v>2052</v>
      </c>
      <c r="AW811" s="38" t="s">
        <v>61</v>
      </c>
      <c r="AX811" s="38" t="s">
        <v>63</v>
      </c>
      <c r="AY811" s="39" t="s">
        <v>6401</v>
      </c>
      <c r="AZ811" s="38" t="s">
        <v>6402</v>
      </c>
      <c r="BA811" s="39" t="s">
        <v>6402</v>
      </c>
      <c r="BB811" s="38" t="s">
        <v>2434</v>
      </c>
      <c r="BC811" s="38" t="s">
        <v>197</v>
      </c>
      <c r="BD811" s="38" t="s">
        <v>94</v>
      </c>
      <c r="BE811" s="38" t="s">
        <v>1978</v>
      </c>
      <c r="BF811" s="38" t="s">
        <v>64</v>
      </c>
      <c r="BG811" s="38" t="s">
        <v>61</v>
      </c>
      <c r="BH811" s="38" t="s">
        <v>648</v>
      </c>
    </row>
    <row r="812" spans="2:60" x14ac:dyDescent="0.3">
      <c r="B812" s="55">
        <f t="shared" si="234"/>
        <v>808</v>
      </c>
      <c r="C812" s="55" t="str">
        <f t="shared" si="235"/>
        <v>NRT</v>
      </c>
      <c r="D812" s="55" t="str">
        <f t="shared" si="232"/>
        <v>2025-09-25</v>
      </c>
      <c r="E812" s="55" t="str">
        <f t="shared" si="242"/>
        <v>82020038185</v>
      </c>
      <c r="F812" s="55" t="str">
        <f t="shared" si="243"/>
        <v>PJP029496379</v>
      </c>
      <c r="G812" s="53" t="str">
        <f t="shared" si="244"/>
        <v>채동윤</v>
      </c>
      <c r="H812" s="53" t="str">
        <f t="shared" si="245"/>
        <v>목록(Manifest)</v>
      </c>
      <c r="I812" s="62">
        <f t="shared" si="246"/>
        <v>86.16</v>
      </c>
      <c r="J812" s="53" t="str">
        <f t="shared" si="236"/>
        <v>BRCH USA_JAVIS</v>
      </c>
      <c r="K812" s="55">
        <f t="shared" si="247"/>
        <v>1</v>
      </c>
      <c r="L812" s="54">
        <f t="shared" si="248"/>
        <v>0.35</v>
      </c>
      <c r="M812" s="54">
        <f t="shared" si="249"/>
        <v>2.2999999999999998</v>
      </c>
      <c r="N812" s="54">
        <f t="shared" si="250"/>
        <v>2.2999999999999998</v>
      </c>
      <c r="O812" s="54">
        <f t="shared" si="237"/>
        <v>0.5</v>
      </c>
      <c r="P812" s="55" t="str">
        <f t="shared" si="238"/>
        <v>516284382250</v>
      </c>
      <c r="Q812" s="70">
        <f t="shared" si="239"/>
        <v>6510</v>
      </c>
      <c r="R812" s="58">
        <v>0</v>
      </c>
      <c r="S812" s="57">
        <f t="shared" si="233"/>
        <v>0</v>
      </c>
      <c r="T812" s="58">
        <v>0</v>
      </c>
      <c r="U812" s="58">
        <f>(IF(VLOOKUP(VLOOKUP(AN812,MAPPING!$B$16:$D$21,2,1),MAPPING!$C$16:$E$21,2,0)=7000,0,VLOOKUP(VLOOKUP(AN812,MAPPING!$B$16:$D$21,2,1),MAPPING!$C$16:$E$21,2,0)))</f>
        <v>0</v>
      </c>
      <c r="V812" s="58">
        <f>(K812*VLOOKUP(N812/K812,MAPPING!$B$23:$D$30,3,10))</f>
        <v>500</v>
      </c>
      <c r="W812" s="58">
        <f t="shared" si="240"/>
        <v>0</v>
      </c>
      <c r="X812" s="58">
        <f t="shared" si="241"/>
        <v>7010</v>
      </c>
      <c r="Y812" s="116">
        <f>ROUND(SUM(Q812:W812)/INVOICE!$I$5,2)</f>
        <v>5.03</v>
      </c>
      <c r="AA812" s="38" t="s">
        <v>685</v>
      </c>
      <c r="AB812" s="38" t="s">
        <v>93</v>
      </c>
      <c r="AC812" s="38" t="s">
        <v>6276</v>
      </c>
      <c r="AD812" s="38" t="s">
        <v>6403</v>
      </c>
      <c r="AE812" s="38" t="s">
        <v>6404</v>
      </c>
      <c r="AF812" s="38" t="s">
        <v>6405</v>
      </c>
      <c r="AG812" s="38" t="s">
        <v>6406</v>
      </c>
      <c r="AH812" s="38" t="s">
        <v>61</v>
      </c>
      <c r="AI812" s="38">
        <v>1</v>
      </c>
      <c r="AJ812" s="38">
        <v>0.35</v>
      </c>
      <c r="AK812" s="38">
        <v>2.2999999999999998</v>
      </c>
      <c r="AL812" s="38">
        <v>2.2999999999999998</v>
      </c>
      <c r="AM812" s="38" t="s">
        <v>204</v>
      </c>
      <c r="AN812" s="38">
        <v>86.16</v>
      </c>
      <c r="AO812" s="38" t="s">
        <v>62</v>
      </c>
      <c r="AP812" s="38" t="s">
        <v>62</v>
      </c>
      <c r="AQ812" s="38" t="s">
        <v>62</v>
      </c>
      <c r="AR812" s="38" t="s">
        <v>62</v>
      </c>
      <c r="AS812" s="38" t="s">
        <v>62</v>
      </c>
      <c r="AT812" s="38" t="s">
        <v>1973</v>
      </c>
      <c r="AU812" s="38" t="s">
        <v>2604</v>
      </c>
      <c r="AV812" s="38" t="s">
        <v>2002</v>
      </c>
      <c r="AW812" s="38" t="s">
        <v>61</v>
      </c>
      <c r="AX812" s="38" t="s">
        <v>63</v>
      </c>
      <c r="AY812" s="39" t="s">
        <v>6407</v>
      </c>
      <c r="AZ812" s="38" t="s">
        <v>6408</v>
      </c>
      <c r="BA812" s="39" t="s">
        <v>6408</v>
      </c>
      <c r="BB812" s="38" t="s">
        <v>2434</v>
      </c>
      <c r="BC812" s="38" t="s">
        <v>197</v>
      </c>
      <c r="BD812" s="38" t="s">
        <v>94</v>
      </c>
      <c r="BE812" s="38" t="s">
        <v>1978</v>
      </c>
      <c r="BF812" s="38" t="s">
        <v>64</v>
      </c>
      <c r="BG812" s="38" t="s">
        <v>61</v>
      </c>
      <c r="BH812" s="38" t="s">
        <v>648</v>
      </c>
    </row>
    <row r="813" spans="2:60" x14ac:dyDescent="0.3">
      <c r="B813" s="55">
        <f t="shared" si="234"/>
        <v>809</v>
      </c>
      <c r="C813" s="55" t="str">
        <f t="shared" si="235"/>
        <v>NRT</v>
      </c>
      <c r="D813" s="55" t="str">
        <f t="shared" si="232"/>
        <v>2025-09-25</v>
      </c>
      <c r="E813" s="55" t="str">
        <f t="shared" si="242"/>
        <v>82020038185</v>
      </c>
      <c r="F813" s="55" t="str">
        <f t="shared" si="243"/>
        <v>PJP029496737</v>
      </c>
      <c r="G813" s="53" t="str">
        <f t="shared" si="244"/>
        <v>오혜민</v>
      </c>
      <c r="H813" s="53" t="str">
        <f t="shared" si="245"/>
        <v>목록(Manifest)</v>
      </c>
      <c r="I813" s="62">
        <f t="shared" si="246"/>
        <v>24.45</v>
      </c>
      <c r="J813" s="53" t="str">
        <f t="shared" si="236"/>
        <v>BRCH USA_JAVIS</v>
      </c>
      <c r="K813" s="55">
        <f t="shared" si="247"/>
        <v>1</v>
      </c>
      <c r="L813" s="54">
        <f t="shared" si="248"/>
        <v>0.1</v>
      </c>
      <c r="M813" s="54">
        <f t="shared" si="249"/>
        <v>0.2</v>
      </c>
      <c r="N813" s="54">
        <f t="shared" si="250"/>
        <v>0.2</v>
      </c>
      <c r="O813" s="54">
        <f t="shared" si="237"/>
        <v>0.5</v>
      </c>
      <c r="P813" s="55" t="str">
        <f t="shared" si="238"/>
        <v>516284385831</v>
      </c>
      <c r="Q813" s="70">
        <f t="shared" si="239"/>
        <v>6510</v>
      </c>
      <c r="R813" s="58">
        <v>0</v>
      </c>
      <c r="S813" s="57">
        <f t="shared" si="233"/>
        <v>0</v>
      </c>
      <c r="T813" s="58">
        <v>0</v>
      </c>
      <c r="U813" s="58">
        <f>(IF(VLOOKUP(VLOOKUP(AN813,MAPPING!$B$16:$D$21,2,1),MAPPING!$C$16:$E$21,2,0)=7000,0,VLOOKUP(VLOOKUP(AN813,MAPPING!$B$16:$D$21,2,1),MAPPING!$C$16:$E$21,2,0)))</f>
        <v>0</v>
      </c>
      <c r="V813" s="58">
        <f>(K813*VLOOKUP(N813/K813,MAPPING!$B$23:$D$30,3,10))</f>
        <v>0</v>
      </c>
      <c r="W813" s="58">
        <f t="shared" si="240"/>
        <v>0</v>
      </c>
      <c r="X813" s="58">
        <f t="shared" si="241"/>
        <v>6510</v>
      </c>
      <c r="Y813" s="116">
        <f>ROUND(SUM(Q813:W813)/INVOICE!$I$5,2)</f>
        <v>4.67</v>
      </c>
      <c r="AA813" s="38" t="s">
        <v>685</v>
      </c>
      <c r="AB813" s="38" t="s">
        <v>93</v>
      </c>
      <c r="AC813" s="38" t="s">
        <v>6276</v>
      </c>
      <c r="AD813" s="38" t="s">
        <v>6409</v>
      </c>
      <c r="AE813" s="38" t="s">
        <v>6410</v>
      </c>
      <c r="AF813" s="38" t="s">
        <v>6411</v>
      </c>
      <c r="AG813" s="38" t="s">
        <v>6412</v>
      </c>
      <c r="AH813" s="38" t="s">
        <v>61</v>
      </c>
      <c r="AI813" s="38">
        <v>1</v>
      </c>
      <c r="AJ813" s="38">
        <v>0.1</v>
      </c>
      <c r="AK813" s="38">
        <v>0.2</v>
      </c>
      <c r="AL813" s="38">
        <v>0.2</v>
      </c>
      <c r="AM813" s="38" t="s">
        <v>204</v>
      </c>
      <c r="AN813" s="38">
        <v>24.45</v>
      </c>
      <c r="AO813" s="38" t="s">
        <v>62</v>
      </c>
      <c r="AP813" s="38" t="s">
        <v>62</v>
      </c>
      <c r="AQ813" s="38" t="s">
        <v>62</v>
      </c>
      <c r="AR813" s="38" t="s">
        <v>62</v>
      </c>
      <c r="AS813" s="38" t="s">
        <v>62</v>
      </c>
      <c r="AT813" s="38" t="s">
        <v>1973</v>
      </c>
      <c r="AU813" s="38" t="s">
        <v>2604</v>
      </c>
      <c r="AV813" s="38" t="s">
        <v>6413</v>
      </c>
      <c r="AW813" s="38" t="s">
        <v>61</v>
      </c>
      <c r="AX813" s="38" t="s">
        <v>63</v>
      </c>
      <c r="AY813" s="39" t="s">
        <v>6414</v>
      </c>
      <c r="AZ813" s="38" t="s">
        <v>6415</v>
      </c>
      <c r="BA813" s="39" t="s">
        <v>6415</v>
      </c>
      <c r="BB813" s="38" t="s">
        <v>2434</v>
      </c>
      <c r="BC813" s="38" t="s">
        <v>197</v>
      </c>
      <c r="BD813" s="38" t="s">
        <v>94</v>
      </c>
      <c r="BE813" s="38" t="s">
        <v>1978</v>
      </c>
      <c r="BF813" s="38" t="s">
        <v>64</v>
      </c>
      <c r="BG813" s="38" t="s">
        <v>61</v>
      </c>
      <c r="BH813" s="38" t="s">
        <v>648</v>
      </c>
    </row>
    <row r="814" spans="2:60" x14ac:dyDescent="0.3">
      <c r="B814" s="55">
        <f t="shared" si="234"/>
        <v>810</v>
      </c>
      <c r="C814" s="55" t="str">
        <f t="shared" si="235"/>
        <v>NRT</v>
      </c>
      <c r="D814" s="55" t="str">
        <f t="shared" si="232"/>
        <v>2025-09-25</v>
      </c>
      <c r="E814" s="55" t="str">
        <f t="shared" si="242"/>
        <v>82020038185</v>
      </c>
      <c r="F814" s="55" t="str">
        <f t="shared" si="243"/>
        <v>PJP029495337</v>
      </c>
      <c r="G814" s="53" t="str">
        <f t="shared" si="244"/>
        <v>이진우</v>
      </c>
      <c r="H814" s="53" t="str">
        <f t="shared" si="245"/>
        <v>목록(Manifest)</v>
      </c>
      <c r="I814" s="62">
        <f t="shared" si="246"/>
        <v>86.96</v>
      </c>
      <c r="J814" s="53" t="str">
        <f t="shared" si="236"/>
        <v>BRCH USA_JAVIS</v>
      </c>
      <c r="K814" s="55">
        <f t="shared" si="247"/>
        <v>1</v>
      </c>
      <c r="L814" s="54">
        <f t="shared" si="248"/>
        <v>0.25</v>
      </c>
      <c r="M814" s="54">
        <f t="shared" si="249"/>
        <v>0.6</v>
      </c>
      <c r="N814" s="54">
        <f t="shared" si="250"/>
        <v>0.6</v>
      </c>
      <c r="O814" s="54">
        <f t="shared" si="237"/>
        <v>0.5</v>
      </c>
      <c r="P814" s="55" t="str">
        <f t="shared" si="238"/>
        <v>516284371831</v>
      </c>
      <c r="Q814" s="70">
        <f t="shared" si="239"/>
        <v>6510</v>
      </c>
      <c r="R814" s="58">
        <v>0</v>
      </c>
      <c r="S814" s="57">
        <f t="shared" si="233"/>
        <v>0</v>
      </c>
      <c r="T814" s="58">
        <v>0</v>
      </c>
      <c r="U814" s="58">
        <f>(IF(VLOOKUP(VLOOKUP(AN814,MAPPING!$B$16:$D$21,2,1),MAPPING!$C$16:$E$21,2,0)=7000,0,VLOOKUP(VLOOKUP(AN814,MAPPING!$B$16:$D$21,2,1),MAPPING!$C$16:$E$21,2,0)))</f>
        <v>0</v>
      </c>
      <c r="V814" s="58">
        <f>(K814*VLOOKUP(N814/K814,MAPPING!$B$23:$D$30,3,10))</f>
        <v>0</v>
      </c>
      <c r="W814" s="58">
        <f t="shared" si="240"/>
        <v>0</v>
      </c>
      <c r="X814" s="58">
        <f t="shared" si="241"/>
        <v>6510</v>
      </c>
      <c r="Y814" s="116">
        <f>ROUND(SUM(Q814:W814)/INVOICE!$I$5,2)</f>
        <v>4.67</v>
      </c>
      <c r="AA814" s="38" t="s">
        <v>685</v>
      </c>
      <c r="AB814" s="38" t="s">
        <v>93</v>
      </c>
      <c r="AC814" s="38" t="s">
        <v>6276</v>
      </c>
      <c r="AD814" s="38" t="s">
        <v>6416</v>
      </c>
      <c r="AE814" s="38" t="s">
        <v>360</v>
      </c>
      <c r="AF814" s="38" t="s">
        <v>6417</v>
      </c>
      <c r="AG814" s="38" t="s">
        <v>6418</v>
      </c>
      <c r="AH814" s="38" t="s">
        <v>61</v>
      </c>
      <c r="AI814" s="38">
        <v>1</v>
      </c>
      <c r="AJ814" s="38">
        <v>0.25</v>
      </c>
      <c r="AK814" s="38">
        <v>0.6</v>
      </c>
      <c r="AL814" s="38">
        <v>0.6</v>
      </c>
      <c r="AM814" s="38" t="s">
        <v>204</v>
      </c>
      <c r="AN814" s="38">
        <v>86.96</v>
      </c>
      <c r="AO814" s="38" t="s">
        <v>62</v>
      </c>
      <c r="AP814" s="38" t="s">
        <v>62</v>
      </c>
      <c r="AQ814" s="38" t="s">
        <v>62</v>
      </c>
      <c r="AR814" s="38" t="s">
        <v>62</v>
      </c>
      <c r="AS814" s="38" t="s">
        <v>62</v>
      </c>
      <c r="AT814" s="38" t="s">
        <v>1973</v>
      </c>
      <c r="AU814" s="38" t="s">
        <v>2604</v>
      </c>
      <c r="AV814" s="38" t="s">
        <v>2173</v>
      </c>
      <c r="AW814" s="38" t="s">
        <v>61</v>
      </c>
      <c r="AX814" s="38" t="s">
        <v>63</v>
      </c>
      <c r="AY814" s="39" t="s">
        <v>6419</v>
      </c>
      <c r="AZ814" s="38" t="s">
        <v>6420</v>
      </c>
      <c r="BA814" s="39" t="s">
        <v>6420</v>
      </c>
      <c r="BB814" s="38" t="s">
        <v>2434</v>
      </c>
      <c r="BC814" s="38" t="s">
        <v>197</v>
      </c>
      <c r="BD814" s="38" t="s">
        <v>94</v>
      </c>
      <c r="BE814" s="38" t="s">
        <v>1978</v>
      </c>
      <c r="BF814" s="38" t="s">
        <v>64</v>
      </c>
      <c r="BG814" s="38" t="s">
        <v>61</v>
      </c>
      <c r="BH814" s="38" t="s">
        <v>648</v>
      </c>
    </row>
    <row r="815" spans="2:60" x14ac:dyDescent="0.3">
      <c r="B815" s="55">
        <f t="shared" si="234"/>
        <v>811</v>
      </c>
      <c r="C815" s="55" t="str">
        <f t="shared" si="235"/>
        <v>NRT</v>
      </c>
      <c r="D815" s="55" t="str">
        <f t="shared" si="232"/>
        <v>2025-09-25</v>
      </c>
      <c r="E815" s="55" t="str">
        <f t="shared" si="242"/>
        <v>82020038185</v>
      </c>
      <c r="F815" s="55" t="str">
        <f t="shared" si="243"/>
        <v>PJP029496502</v>
      </c>
      <c r="G815" s="53" t="str">
        <f t="shared" si="244"/>
        <v>김지훈</v>
      </c>
      <c r="H815" s="53" t="str">
        <f t="shared" si="245"/>
        <v>목록(Manifest)</v>
      </c>
      <c r="I815" s="62">
        <f t="shared" si="246"/>
        <v>135.02000000000001</v>
      </c>
      <c r="J815" s="53" t="str">
        <f t="shared" si="236"/>
        <v>BRCH USA_JAVIS</v>
      </c>
      <c r="K815" s="55">
        <f t="shared" si="247"/>
        <v>1</v>
      </c>
      <c r="L815" s="54">
        <f t="shared" si="248"/>
        <v>2.7</v>
      </c>
      <c r="M815" s="54">
        <f t="shared" si="249"/>
        <v>2.2000000000000002</v>
      </c>
      <c r="N815" s="54">
        <f t="shared" si="250"/>
        <v>2.7</v>
      </c>
      <c r="O815" s="54">
        <f t="shared" si="237"/>
        <v>3</v>
      </c>
      <c r="P815" s="55" t="str">
        <f t="shared" si="238"/>
        <v>516284383484</v>
      </c>
      <c r="Q815" s="70">
        <f t="shared" si="239"/>
        <v>11560</v>
      </c>
      <c r="R815" s="58">
        <v>0</v>
      </c>
      <c r="S815" s="57">
        <f t="shared" si="233"/>
        <v>0</v>
      </c>
      <c r="T815" s="58">
        <v>0</v>
      </c>
      <c r="U815" s="58">
        <f>(IF(VLOOKUP(VLOOKUP(AN815,MAPPING!$B$16:$D$21,2,1),MAPPING!$C$16:$E$21,2,0)=7000,0,VLOOKUP(VLOOKUP(AN815,MAPPING!$B$16:$D$21,2,1),MAPPING!$C$16:$E$21,2,0)))</f>
        <v>0</v>
      </c>
      <c r="V815" s="58">
        <f>(K815*VLOOKUP(N815/K815,MAPPING!$B$23:$D$30,3,10))</f>
        <v>500</v>
      </c>
      <c r="W815" s="58">
        <f t="shared" si="240"/>
        <v>0</v>
      </c>
      <c r="X815" s="58">
        <f t="shared" si="241"/>
        <v>12060</v>
      </c>
      <c r="Y815" s="116">
        <f>ROUND(SUM(Q815:W815)/INVOICE!$I$5,2)</f>
        <v>8.65</v>
      </c>
      <c r="AA815" s="38" t="s">
        <v>685</v>
      </c>
      <c r="AB815" s="38" t="s">
        <v>93</v>
      </c>
      <c r="AC815" s="38" t="s">
        <v>6276</v>
      </c>
      <c r="AD815" s="38" t="s">
        <v>6421</v>
      </c>
      <c r="AE815" s="38" t="s">
        <v>5183</v>
      </c>
      <c r="AF815" s="38" t="s">
        <v>5184</v>
      </c>
      <c r="AG815" s="38" t="s">
        <v>5185</v>
      </c>
      <c r="AH815" s="38" t="s">
        <v>61</v>
      </c>
      <c r="AI815" s="38">
        <v>1</v>
      </c>
      <c r="AJ815" s="38">
        <v>2.7</v>
      </c>
      <c r="AK815" s="38">
        <v>2.2000000000000002</v>
      </c>
      <c r="AL815" s="38">
        <v>2.7</v>
      </c>
      <c r="AM815" s="38" t="s">
        <v>204</v>
      </c>
      <c r="AN815" s="38">
        <v>135.02000000000001</v>
      </c>
      <c r="AO815" s="38" t="s">
        <v>62</v>
      </c>
      <c r="AP815" s="38" t="s">
        <v>62</v>
      </c>
      <c r="AQ815" s="38" t="s">
        <v>62</v>
      </c>
      <c r="AR815" s="38" t="s">
        <v>62</v>
      </c>
      <c r="AS815" s="38" t="s">
        <v>62</v>
      </c>
      <c r="AT815" s="38" t="s">
        <v>1973</v>
      </c>
      <c r="AU815" s="38" t="s">
        <v>2604</v>
      </c>
      <c r="AV815" s="38" t="s">
        <v>2503</v>
      </c>
      <c r="AW815" s="38" t="s">
        <v>61</v>
      </c>
      <c r="AX815" s="38" t="s">
        <v>63</v>
      </c>
      <c r="AY815" s="39" t="s">
        <v>6422</v>
      </c>
      <c r="AZ815" s="38" t="s">
        <v>6423</v>
      </c>
      <c r="BA815" s="39" t="s">
        <v>6423</v>
      </c>
      <c r="BB815" s="38" t="s">
        <v>2434</v>
      </c>
      <c r="BC815" s="38" t="s">
        <v>197</v>
      </c>
      <c r="BD815" s="38" t="s">
        <v>94</v>
      </c>
      <c r="BE815" s="38" t="s">
        <v>1978</v>
      </c>
      <c r="BF815" s="38" t="s">
        <v>64</v>
      </c>
      <c r="BG815" s="38" t="s">
        <v>61</v>
      </c>
      <c r="BH815" s="38" t="s">
        <v>648</v>
      </c>
    </row>
    <row r="816" spans="2:60" x14ac:dyDescent="0.3">
      <c r="B816" s="55">
        <f t="shared" si="234"/>
        <v>812</v>
      </c>
      <c r="C816" s="55" t="str">
        <f t="shared" si="235"/>
        <v>NRT</v>
      </c>
      <c r="D816" s="55" t="str">
        <f t="shared" si="232"/>
        <v>2025-09-25</v>
      </c>
      <c r="E816" s="55" t="str">
        <f t="shared" si="242"/>
        <v>82020038185</v>
      </c>
      <c r="F816" s="55" t="str">
        <f t="shared" si="243"/>
        <v>PJP029496681</v>
      </c>
      <c r="G816" s="53" t="str">
        <f t="shared" si="244"/>
        <v>김은희</v>
      </c>
      <c r="H816" s="53" t="str">
        <f t="shared" si="245"/>
        <v>목록(Manifest)</v>
      </c>
      <c r="I816" s="62">
        <f t="shared" si="246"/>
        <v>148.13999999999999</v>
      </c>
      <c r="J816" s="53" t="str">
        <f t="shared" si="236"/>
        <v>BRCH USA_JAVIS</v>
      </c>
      <c r="K816" s="55">
        <f t="shared" si="247"/>
        <v>1</v>
      </c>
      <c r="L816" s="54">
        <f t="shared" si="248"/>
        <v>0.9</v>
      </c>
      <c r="M816" s="54">
        <f t="shared" si="249"/>
        <v>3.4</v>
      </c>
      <c r="N816" s="54">
        <f t="shared" si="250"/>
        <v>3.4</v>
      </c>
      <c r="O816" s="54">
        <f t="shared" si="237"/>
        <v>1</v>
      </c>
      <c r="P816" s="55" t="str">
        <f t="shared" si="238"/>
        <v>516284385271</v>
      </c>
      <c r="Q816" s="70">
        <f t="shared" si="239"/>
        <v>7520</v>
      </c>
      <c r="R816" s="58">
        <v>0</v>
      </c>
      <c r="S816" s="57">
        <f t="shared" si="233"/>
        <v>0</v>
      </c>
      <c r="T816" s="58">
        <v>0</v>
      </c>
      <c r="U816" s="58">
        <f>(IF(VLOOKUP(VLOOKUP(AN816,MAPPING!$B$16:$D$21,2,1),MAPPING!$C$16:$E$21,2,0)=7000,0,VLOOKUP(VLOOKUP(AN816,MAPPING!$B$16:$D$21,2,1),MAPPING!$C$16:$E$21,2,0)))</f>
        <v>0</v>
      </c>
      <c r="V816" s="58">
        <f>(K816*VLOOKUP(N816/K816,MAPPING!$B$23:$D$30,3,10))</f>
        <v>500</v>
      </c>
      <c r="W816" s="58">
        <f t="shared" si="240"/>
        <v>0</v>
      </c>
      <c r="X816" s="58">
        <f t="shared" si="241"/>
        <v>8020</v>
      </c>
      <c r="Y816" s="116">
        <f>ROUND(SUM(Q816:W816)/INVOICE!$I$5,2)</f>
        <v>5.75</v>
      </c>
      <c r="AA816" s="38" t="s">
        <v>685</v>
      </c>
      <c r="AB816" s="38" t="s">
        <v>93</v>
      </c>
      <c r="AC816" s="38" t="s">
        <v>6276</v>
      </c>
      <c r="AD816" s="38" t="s">
        <v>6424</v>
      </c>
      <c r="AE816" s="38" t="s">
        <v>6425</v>
      </c>
      <c r="AF816" s="38" t="s">
        <v>6426</v>
      </c>
      <c r="AG816" s="38" t="s">
        <v>6427</v>
      </c>
      <c r="AH816" s="38" t="s">
        <v>61</v>
      </c>
      <c r="AI816" s="38">
        <v>1</v>
      </c>
      <c r="AJ816" s="38">
        <v>0.9</v>
      </c>
      <c r="AK816" s="38">
        <v>3.4</v>
      </c>
      <c r="AL816" s="38">
        <v>3.4</v>
      </c>
      <c r="AM816" s="38" t="s">
        <v>204</v>
      </c>
      <c r="AN816" s="38">
        <v>148.13999999999999</v>
      </c>
      <c r="AO816" s="38" t="s">
        <v>62</v>
      </c>
      <c r="AP816" s="38" t="s">
        <v>62</v>
      </c>
      <c r="AQ816" s="38" t="s">
        <v>62</v>
      </c>
      <c r="AR816" s="38" t="s">
        <v>62</v>
      </c>
      <c r="AS816" s="38" t="s">
        <v>62</v>
      </c>
      <c r="AT816" s="38" t="s">
        <v>1973</v>
      </c>
      <c r="AU816" s="38" t="s">
        <v>2604</v>
      </c>
      <c r="AV816" s="38" t="s">
        <v>6124</v>
      </c>
      <c r="AW816" s="38" t="s">
        <v>61</v>
      </c>
      <c r="AX816" s="38" t="s">
        <v>63</v>
      </c>
      <c r="AY816" s="39" t="s">
        <v>6428</v>
      </c>
      <c r="AZ816" s="38" t="s">
        <v>6429</v>
      </c>
      <c r="BA816" s="39" t="s">
        <v>6429</v>
      </c>
      <c r="BB816" s="38" t="s">
        <v>2434</v>
      </c>
      <c r="BC816" s="38" t="s">
        <v>197</v>
      </c>
      <c r="BD816" s="38" t="s">
        <v>94</v>
      </c>
      <c r="BE816" s="38" t="s">
        <v>1978</v>
      </c>
      <c r="BF816" s="38" t="s">
        <v>64</v>
      </c>
      <c r="BG816" s="38" t="s">
        <v>61</v>
      </c>
      <c r="BH816" s="38" t="s">
        <v>648</v>
      </c>
    </row>
    <row r="817" spans="2:60" x14ac:dyDescent="0.3">
      <c r="B817" s="55">
        <f t="shared" si="234"/>
        <v>813</v>
      </c>
      <c r="C817" s="55" t="str">
        <f t="shared" si="235"/>
        <v>NRT</v>
      </c>
      <c r="D817" s="55" t="str">
        <f t="shared" si="232"/>
        <v>2025-09-25</v>
      </c>
      <c r="E817" s="55" t="str">
        <f t="shared" si="242"/>
        <v>82020038185</v>
      </c>
      <c r="F817" s="55" t="str">
        <f t="shared" si="243"/>
        <v>PJP029496773</v>
      </c>
      <c r="G817" s="53" t="str">
        <f t="shared" si="244"/>
        <v>김지민</v>
      </c>
      <c r="H817" s="53" t="str">
        <f t="shared" si="245"/>
        <v>목록(Manifest)</v>
      </c>
      <c r="I817" s="62">
        <f t="shared" si="246"/>
        <v>39.92</v>
      </c>
      <c r="J817" s="53" t="str">
        <f t="shared" si="236"/>
        <v>BRCH USA_JAVIS</v>
      </c>
      <c r="K817" s="55">
        <f t="shared" si="247"/>
        <v>1</v>
      </c>
      <c r="L817" s="54">
        <f t="shared" si="248"/>
        <v>1.3</v>
      </c>
      <c r="M817" s="54">
        <f t="shared" si="249"/>
        <v>3.5</v>
      </c>
      <c r="N817" s="54">
        <f t="shared" si="250"/>
        <v>3.5</v>
      </c>
      <c r="O817" s="54">
        <f t="shared" si="237"/>
        <v>1.5</v>
      </c>
      <c r="P817" s="55" t="str">
        <f t="shared" si="238"/>
        <v>516284386192</v>
      </c>
      <c r="Q817" s="70">
        <f t="shared" si="239"/>
        <v>8530</v>
      </c>
      <c r="R817" s="58">
        <v>0</v>
      </c>
      <c r="S817" s="57">
        <f t="shared" si="233"/>
        <v>0</v>
      </c>
      <c r="T817" s="58">
        <v>0</v>
      </c>
      <c r="U817" s="58">
        <f>(IF(VLOOKUP(VLOOKUP(AN817,MAPPING!$B$16:$D$21,2,1),MAPPING!$C$16:$E$21,2,0)=7000,0,VLOOKUP(VLOOKUP(AN817,MAPPING!$B$16:$D$21,2,1),MAPPING!$C$16:$E$21,2,0)))</f>
        <v>0</v>
      </c>
      <c r="V817" s="58">
        <f>(K817*VLOOKUP(N817/K817,MAPPING!$B$23:$D$30,3,10))</f>
        <v>500</v>
      </c>
      <c r="W817" s="58">
        <f t="shared" si="240"/>
        <v>0</v>
      </c>
      <c r="X817" s="58">
        <f t="shared" si="241"/>
        <v>9030</v>
      </c>
      <c r="Y817" s="116">
        <f>ROUND(SUM(Q817:W817)/INVOICE!$I$5,2)</f>
        <v>6.48</v>
      </c>
      <c r="AA817" s="38" t="s">
        <v>685</v>
      </c>
      <c r="AB817" s="38" t="s">
        <v>93</v>
      </c>
      <c r="AC817" s="38" t="s">
        <v>6276</v>
      </c>
      <c r="AD817" s="38" t="s">
        <v>6430</v>
      </c>
      <c r="AE817" s="38" t="s">
        <v>6431</v>
      </c>
      <c r="AF817" s="38" t="s">
        <v>6432</v>
      </c>
      <c r="AG817" s="38" t="s">
        <v>6433</v>
      </c>
      <c r="AH817" s="38" t="s">
        <v>61</v>
      </c>
      <c r="AI817" s="38">
        <v>1</v>
      </c>
      <c r="AJ817" s="38">
        <v>1.3</v>
      </c>
      <c r="AK817" s="38">
        <v>3.5</v>
      </c>
      <c r="AL817" s="38">
        <v>3.5</v>
      </c>
      <c r="AM817" s="38" t="s">
        <v>204</v>
      </c>
      <c r="AN817" s="38">
        <v>39.92</v>
      </c>
      <c r="AO817" s="38" t="s">
        <v>62</v>
      </c>
      <c r="AP817" s="38" t="s">
        <v>62</v>
      </c>
      <c r="AQ817" s="38" t="s">
        <v>62</v>
      </c>
      <c r="AR817" s="38" t="s">
        <v>62</v>
      </c>
      <c r="AS817" s="38" t="s">
        <v>62</v>
      </c>
      <c r="AT817" s="38" t="s">
        <v>1973</v>
      </c>
      <c r="AU817" s="38" t="s">
        <v>2604</v>
      </c>
      <c r="AV817" s="38" t="s">
        <v>6195</v>
      </c>
      <c r="AW817" s="38" t="s">
        <v>61</v>
      </c>
      <c r="AX817" s="38" t="s">
        <v>63</v>
      </c>
      <c r="AY817" s="39" t="s">
        <v>6434</v>
      </c>
      <c r="AZ817" s="38" t="s">
        <v>6435</v>
      </c>
      <c r="BA817" s="39" t="s">
        <v>6435</v>
      </c>
      <c r="BB817" s="38" t="s">
        <v>2434</v>
      </c>
      <c r="BC817" s="38" t="s">
        <v>197</v>
      </c>
      <c r="BD817" s="38" t="s">
        <v>94</v>
      </c>
      <c r="BE817" s="38" t="s">
        <v>1978</v>
      </c>
      <c r="BF817" s="38" t="s">
        <v>64</v>
      </c>
      <c r="BG817" s="38" t="s">
        <v>61</v>
      </c>
      <c r="BH817" s="38" t="s">
        <v>648</v>
      </c>
    </row>
    <row r="818" spans="2:60" x14ac:dyDescent="0.3">
      <c r="B818" s="55">
        <f t="shared" si="234"/>
        <v>814</v>
      </c>
      <c r="C818" s="55" t="str">
        <f t="shared" si="235"/>
        <v>NRT</v>
      </c>
      <c r="D818" s="55" t="str">
        <f t="shared" si="232"/>
        <v>2025-09-25</v>
      </c>
      <c r="E818" s="55" t="str">
        <f t="shared" si="242"/>
        <v>82020038185</v>
      </c>
      <c r="F818" s="55" t="str">
        <f t="shared" si="243"/>
        <v>PJP029496786</v>
      </c>
      <c r="G818" s="53" t="str">
        <f t="shared" si="244"/>
        <v>정명은</v>
      </c>
      <c r="H818" s="53" t="str">
        <f t="shared" si="245"/>
        <v>일반(목록배제,Normal-Manifest Exception)</v>
      </c>
      <c r="I818" s="62">
        <f t="shared" si="246"/>
        <v>6.9</v>
      </c>
      <c r="J818" s="53" t="str">
        <f t="shared" si="236"/>
        <v>BRCH USA_JAVIS</v>
      </c>
      <c r="K818" s="55">
        <f t="shared" si="247"/>
        <v>1</v>
      </c>
      <c r="L818" s="54">
        <f t="shared" si="248"/>
        <v>0.5</v>
      </c>
      <c r="M818" s="54">
        <f t="shared" si="249"/>
        <v>1.3</v>
      </c>
      <c r="N818" s="54">
        <f t="shared" si="250"/>
        <v>1.3</v>
      </c>
      <c r="O818" s="54">
        <f t="shared" si="237"/>
        <v>0.5</v>
      </c>
      <c r="P818" s="55" t="str">
        <f t="shared" si="238"/>
        <v>516284386321</v>
      </c>
      <c r="Q818" s="70">
        <f t="shared" si="239"/>
        <v>6510</v>
      </c>
      <c r="R818" s="58">
        <v>0</v>
      </c>
      <c r="S818" s="57">
        <f t="shared" si="233"/>
        <v>0</v>
      </c>
      <c r="T818" s="58">
        <v>0</v>
      </c>
      <c r="U818" s="58">
        <f>(IF(VLOOKUP(VLOOKUP(AN818,MAPPING!$B$16:$D$21,2,1),MAPPING!$C$16:$E$21,2,0)=7000,0,VLOOKUP(VLOOKUP(AN818,MAPPING!$B$16:$D$21,2,1),MAPPING!$C$16:$E$21,2,0)))</f>
        <v>0</v>
      </c>
      <c r="V818" s="58">
        <f>(K818*VLOOKUP(N818/K818,MAPPING!$B$23:$D$30,3,10))</f>
        <v>0</v>
      </c>
      <c r="W818" s="58">
        <f t="shared" si="240"/>
        <v>0</v>
      </c>
      <c r="X818" s="58">
        <f t="shared" si="241"/>
        <v>6510</v>
      </c>
      <c r="Y818" s="116">
        <f>ROUND(SUM(Q818:W818)/INVOICE!$I$5,2)</f>
        <v>4.67</v>
      </c>
      <c r="AA818" s="38" t="s">
        <v>685</v>
      </c>
      <c r="AB818" s="38" t="s">
        <v>93</v>
      </c>
      <c r="AC818" s="38" t="s">
        <v>6276</v>
      </c>
      <c r="AD818" s="38" t="s">
        <v>6436</v>
      </c>
      <c r="AE818" s="38" t="s">
        <v>6437</v>
      </c>
      <c r="AF818" s="38" t="s">
        <v>6438</v>
      </c>
      <c r="AG818" s="38" t="s">
        <v>6439</v>
      </c>
      <c r="AH818" s="38" t="s">
        <v>61</v>
      </c>
      <c r="AI818" s="38">
        <v>1</v>
      </c>
      <c r="AJ818" s="38">
        <v>0.5</v>
      </c>
      <c r="AK818" s="38">
        <v>1.3</v>
      </c>
      <c r="AL818" s="38">
        <v>1.3</v>
      </c>
      <c r="AM818" s="38" t="s">
        <v>66</v>
      </c>
      <c r="AN818" s="38">
        <v>6.9</v>
      </c>
      <c r="AO818" s="38" t="s">
        <v>62</v>
      </c>
      <c r="AP818" s="38" t="s">
        <v>62</v>
      </c>
      <c r="AQ818" s="38" t="s">
        <v>62</v>
      </c>
      <c r="AR818" s="38" t="s">
        <v>62</v>
      </c>
      <c r="AS818" s="38" t="s">
        <v>62</v>
      </c>
      <c r="AT818" s="38" t="s">
        <v>1973</v>
      </c>
      <c r="AU818" s="38" t="s">
        <v>2604</v>
      </c>
      <c r="AV818" s="38" t="s">
        <v>2220</v>
      </c>
      <c r="AW818" s="38" t="s">
        <v>61</v>
      </c>
      <c r="AX818" s="38" t="s">
        <v>63</v>
      </c>
      <c r="AY818" s="39" t="s">
        <v>6440</v>
      </c>
      <c r="AZ818" s="38" t="s">
        <v>6441</v>
      </c>
      <c r="BA818" s="39" t="s">
        <v>6441</v>
      </c>
      <c r="BB818" s="38" t="s">
        <v>2434</v>
      </c>
      <c r="BC818" s="38" t="s">
        <v>197</v>
      </c>
      <c r="BD818" s="38" t="s">
        <v>94</v>
      </c>
      <c r="BE818" s="38" t="s">
        <v>1978</v>
      </c>
      <c r="BF818" s="38" t="s">
        <v>64</v>
      </c>
      <c r="BG818" s="38" t="s">
        <v>61</v>
      </c>
      <c r="BH818" s="38" t="s">
        <v>648</v>
      </c>
    </row>
    <row r="819" spans="2:60" x14ac:dyDescent="0.3">
      <c r="B819" s="55">
        <f t="shared" si="234"/>
        <v>815</v>
      </c>
      <c r="C819" s="55" t="str">
        <f t="shared" si="235"/>
        <v>NRT</v>
      </c>
      <c r="D819" s="55" t="str">
        <f t="shared" si="232"/>
        <v>2025-09-25</v>
      </c>
      <c r="E819" s="55" t="str">
        <f t="shared" si="242"/>
        <v>82020038185</v>
      </c>
      <c r="F819" s="55" t="str">
        <f t="shared" si="243"/>
        <v>PJP029496768</v>
      </c>
      <c r="G819" s="53" t="str">
        <f t="shared" si="244"/>
        <v>백현찬</v>
      </c>
      <c r="H819" s="53" t="str">
        <f t="shared" si="245"/>
        <v>목록(Manifest)</v>
      </c>
      <c r="I819" s="62">
        <f t="shared" si="246"/>
        <v>20.100000000000001</v>
      </c>
      <c r="J819" s="53" t="str">
        <f t="shared" si="236"/>
        <v>BRCH USA_JAVIS</v>
      </c>
      <c r="K819" s="55">
        <f t="shared" si="247"/>
        <v>1</v>
      </c>
      <c r="L819" s="54">
        <f t="shared" si="248"/>
        <v>1.05</v>
      </c>
      <c r="M819" s="54">
        <f t="shared" si="249"/>
        <v>1.3</v>
      </c>
      <c r="N819" s="54">
        <f t="shared" si="250"/>
        <v>1.3</v>
      </c>
      <c r="O819" s="54">
        <f t="shared" si="237"/>
        <v>1.5</v>
      </c>
      <c r="P819" s="55" t="str">
        <f t="shared" si="238"/>
        <v>516284386144</v>
      </c>
      <c r="Q819" s="70">
        <f t="shared" si="239"/>
        <v>8530</v>
      </c>
      <c r="R819" s="58">
        <v>0</v>
      </c>
      <c r="S819" s="57">
        <f t="shared" si="233"/>
        <v>0</v>
      </c>
      <c r="T819" s="58">
        <v>0</v>
      </c>
      <c r="U819" s="58">
        <f>(IF(VLOOKUP(VLOOKUP(AN819,MAPPING!$B$16:$D$21,2,1),MAPPING!$C$16:$E$21,2,0)=7000,0,VLOOKUP(VLOOKUP(AN819,MAPPING!$B$16:$D$21,2,1),MAPPING!$C$16:$E$21,2,0)))</f>
        <v>0</v>
      </c>
      <c r="V819" s="58">
        <f>(K819*VLOOKUP(N819/K819,MAPPING!$B$23:$D$30,3,10))</f>
        <v>0</v>
      </c>
      <c r="W819" s="58">
        <f t="shared" si="240"/>
        <v>0</v>
      </c>
      <c r="X819" s="58">
        <f t="shared" si="241"/>
        <v>8530</v>
      </c>
      <c r="Y819" s="116">
        <f>ROUND(SUM(Q819:W819)/INVOICE!$I$5,2)</f>
        <v>6.12</v>
      </c>
      <c r="AA819" s="38" t="s">
        <v>685</v>
      </c>
      <c r="AB819" s="38" t="s">
        <v>93</v>
      </c>
      <c r="AC819" s="38" t="s">
        <v>6276</v>
      </c>
      <c r="AD819" s="38" t="s">
        <v>6442</v>
      </c>
      <c r="AE819" s="38" t="s">
        <v>2295</v>
      </c>
      <c r="AF819" s="38" t="s">
        <v>2296</v>
      </c>
      <c r="AG819" s="38" t="s">
        <v>2297</v>
      </c>
      <c r="AH819" s="38" t="s">
        <v>61</v>
      </c>
      <c r="AI819" s="38">
        <v>1</v>
      </c>
      <c r="AJ819" s="38">
        <v>1.05</v>
      </c>
      <c r="AK819" s="38">
        <v>1.3</v>
      </c>
      <c r="AL819" s="38">
        <v>1.3</v>
      </c>
      <c r="AM819" s="38" t="s">
        <v>204</v>
      </c>
      <c r="AN819" s="38">
        <v>20.100000000000001</v>
      </c>
      <c r="AO819" s="38" t="s">
        <v>62</v>
      </c>
      <c r="AP819" s="38" t="s">
        <v>62</v>
      </c>
      <c r="AQ819" s="38" t="s">
        <v>62</v>
      </c>
      <c r="AR819" s="38" t="s">
        <v>62</v>
      </c>
      <c r="AS819" s="38" t="s">
        <v>62</v>
      </c>
      <c r="AT819" s="38" t="s">
        <v>1973</v>
      </c>
      <c r="AU819" s="38" t="s">
        <v>2604</v>
      </c>
      <c r="AV819" s="38" t="s">
        <v>6443</v>
      </c>
      <c r="AW819" s="38" t="s">
        <v>61</v>
      </c>
      <c r="AX819" s="38" t="s">
        <v>63</v>
      </c>
      <c r="AY819" s="39" t="s">
        <v>6444</v>
      </c>
      <c r="AZ819" s="38" t="s">
        <v>6445</v>
      </c>
      <c r="BA819" s="39" t="s">
        <v>6445</v>
      </c>
      <c r="BB819" s="38" t="s">
        <v>2434</v>
      </c>
      <c r="BC819" s="38" t="s">
        <v>197</v>
      </c>
      <c r="BD819" s="38" t="s">
        <v>94</v>
      </c>
      <c r="BE819" s="38" t="s">
        <v>1978</v>
      </c>
      <c r="BF819" s="38" t="s">
        <v>64</v>
      </c>
      <c r="BG819" s="38" t="s">
        <v>61</v>
      </c>
      <c r="BH819" s="38" t="s">
        <v>648</v>
      </c>
    </row>
    <row r="820" spans="2:60" x14ac:dyDescent="0.3">
      <c r="B820" s="55">
        <f t="shared" si="234"/>
        <v>816</v>
      </c>
      <c r="C820" s="55" t="str">
        <f t="shared" si="235"/>
        <v>NRT</v>
      </c>
      <c r="D820" s="55" t="str">
        <f t="shared" si="232"/>
        <v>2025-09-25</v>
      </c>
      <c r="E820" s="55" t="str">
        <f t="shared" si="242"/>
        <v>82020038185</v>
      </c>
      <c r="F820" s="55" t="str">
        <f t="shared" si="243"/>
        <v>PJP029496724</v>
      </c>
      <c r="G820" s="53" t="str">
        <f t="shared" si="244"/>
        <v>김고은</v>
      </c>
      <c r="H820" s="53" t="str">
        <f t="shared" si="245"/>
        <v>목록(Manifest)</v>
      </c>
      <c r="I820" s="62">
        <f t="shared" si="246"/>
        <v>101.85</v>
      </c>
      <c r="J820" s="53" t="str">
        <f t="shared" si="236"/>
        <v>BRCH USA_JAVIS</v>
      </c>
      <c r="K820" s="55">
        <f t="shared" si="247"/>
        <v>1</v>
      </c>
      <c r="L820" s="54">
        <f t="shared" si="248"/>
        <v>0.7</v>
      </c>
      <c r="M820" s="54">
        <f t="shared" si="249"/>
        <v>1.4</v>
      </c>
      <c r="N820" s="54">
        <f t="shared" si="250"/>
        <v>1.4</v>
      </c>
      <c r="O820" s="54">
        <f t="shared" si="237"/>
        <v>1</v>
      </c>
      <c r="P820" s="55" t="str">
        <f t="shared" si="238"/>
        <v>516284385702</v>
      </c>
      <c r="Q820" s="70">
        <f t="shared" si="239"/>
        <v>7520</v>
      </c>
      <c r="R820" s="58">
        <v>0</v>
      </c>
      <c r="S820" s="57">
        <f t="shared" si="233"/>
        <v>0</v>
      </c>
      <c r="T820" s="58">
        <v>0</v>
      </c>
      <c r="U820" s="58">
        <f>(IF(VLOOKUP(VLOOKUP(AN820,MAPPING!$B$16:$D$21,2,1),MAPPING!$C$16:$E$21,2,0)=7000,0,VLOOKUP(VLOOKUP(AN820,MAPPING!$B$16:$D$21,2,1),MAPPING!$C$16:$E$21,2,0)))</f>
        <v>0</v>
      </c>
      <c r="V820" s="58">
        <f>(K820*VLOOKUP(N820/K820,MAPPING!$B$23:$D$30,3,10))</f>
        <v>0</v>
      </c>
      <c r="W820" s="58">
        <f t="shared" si="240"/>
        <v>0</v>
      </c>
      <c r="X820" s="58">
        <f t="shared" si="241"/>
        <v>7520</v>
      </c>
      <c r="Y820" s="116">
        <f>ROUND(SUM(Q820:W820)/INVOICE!$I$5,2)</f>
        <v>5.39</v>
      </c>
      <c r="AA820" s="38" t="s">
        <v>685</v>
      </c>
      <c r="AB820" s="38" t="s">
        <v>93</v>
      </c>
      <c r="AC820" s="38" t="s">
        <v>6276</v>
      </c>
      <c r="AD820" s="38" t="s">
        <v>6446</v>
      </c>
      <c r="AE820" s="38" t="s">
        <v>6447</v>
      </c>
      <c r="AF820" s="38" t="s">
        <v>6448</v>
      </c>
      <c r="AG820" s="38" t="s">
        <v>6449</v>
      </c>
      <c r="AH820" s="38" t="s">
        <v>61</v>
      </c>
      <c r="AI820" s="38">
        <v>1</v>
      </c>
      <c r="AJ820" s="38">
        <v>0.7</v>
      </c>
      <c r="AK820" s="38">
        <v>1.4</v>
      </c>
      <c r="AL820" s="38">
        <v>1.4</v>
      </c>
      <c r="AM820" s="38" t="s">
        <v>204</v>
      </c>
      <c r="AN820" s="38">
        <v>101.85</v>
      </c>
      <c r="AO820" s="38" t="s">
        <v>62</v>
      </c>
      <c r="AP820" s="38" t="s">
        <v>62</v>
      </c>
      <c r="AQ820" s="38" t="s">
        <v>62</v>
      </c>
      <c r="AR820" s="38" t="s">
        <v>62</v>
      </c>
      <c r="AS820" s="38" t="s">
        <v>61</v>
      </c>
      <c r="AT820" s="38" t="s">
        <v>1973</v>
      </c>
      <c r="AU820" s="38" t="s">
        <v>2604</v>
      </c>
      <c r="AV820" s="38" t="s">
        <v>4999</v>
      </c>
      <c r="AW820" s="38" t="s">
        <v>61</v>
      </c>
      <c r="AX820" s="38" t="s">
        <v>63</v>
      </c>
      <c r="AY820" s="39" t="s">
        <v>6450</v>
      </c>
      <c r="AZ820" s="38" t="s">
        <v>6451</v>
      </c>
      <c r="BA820" s="39" t="s">
        <v>6451</v>
      </c>
      <c r="BB820" s="38" t="s">
        <v>2434</v>
      </c>
      <c r="BC820" s="38" t="s">
        <v>197</v>
      </c>
      <c r="BD820" s="38" t="s">
        <v>94</v>
      </c>
      <c r="BE820" s="38" t="s">
        <v>1978</v>
      </c>
      <c r="BF820" s="38" t="s">
        <v>64</v>
      </c>
      <c r="BG820" s="38" t="s">
        <v>61</v>
      </c>
      <c r="BH820" s="38" t="s">
        <v>648</v>
      </c>
    </row>
    <row r="821" spans="2:60" x14ac:dyDescent="0.3">
      <c r="B821" s="55">
        <f t="shared" si="234"/>
        <v>817</v>
      </c>
      <c r="C821" s="55" t="str">
        <f t="shared" si="235"/>
        <v>NRT</v>
      </c>
      <c r="D821" s="55" t="str">
        <f t="shared" si="232"/>
        <v>2025-09-25</v>
      </c>
      <c r="E821" s="55" t="str">
        <f t="shared" si="242"/>
        <v>82020038185</v>
      </c>
      <c r="F821" s="55" t="str">
        <f t="shared" si="243"/>
        <v>PJP029496692</v>
      </c>
      <c r="G821" s="53" t="str">
        <f t="shared" si="244"/>
        <v>안정원</v>
      </c>
      <c r="H821" s="53" t="str">
        <f t="shared" si="245"/>
        <v>목록(Manifest)</v>
      </c>
      <c r="I821" s="62">
        <f t="shared" si="246"/>
        <v>106.74</v>
      </c>
      <c r="J821" s="53" t="str">
        <f t="shared" si="236"/>
        <v>BRCH USA_JAVIS</v>
      </c>
      <c r="K821" s="55">
        <f t="shared" si="247"/>
        <v>1</v>
      </c>
      <c r="L821" s="54">
        <f t="shared" si="248"/>
        <v>0.5</v>
      </c>
      <c r="M821" s="54">
        <f t="shared" si="249"/>
        <v>2.8</v>
      </c>
      <c r="N821" s="54">
        <f t="shared" si="250"/>
        <v>2.8</v>
      </c>
      <c r="O821" s="54">
        <f t="shared" si="237"/>
        <v>0.5</v>
      </c>
      <c r="P821" s="55" t="str">
        <f t="shared" si="238"/>
        <v>516284385385</v>
      </c>
      <c r="Q821" s="70">
        <f t="shared" si="239"/>
        <v>6510</v>
      </c>
      <c r="R821" s="58">
        <v>0</v>
      </c>
      <c r="S821" s="57">
        <f t="shared" si="233"/>
        <v>0</v>
      </c>
      <c r="T821" s="58">
        <v>0</v>
      </c>
      <c r="U821" s="58">
        <f>(IF(VLOOKUP(VLOOKUP(AN821,MAPPING!$B$16:$D$21,2,1),MAPPING!$C$16:$E$21,2,0)=7000,0,VLOOKUP(VLOOKUP(AN821,MAPPING!$B$16:$D$21,2,1),MAPPING!$C$16:$E$21,2,0)))</f>
        <v>0</v>
      </c>
      <c r="V821" s="58">
        <f>(K821*VLOOKUP(N821/K821,MAPPING!$B$23:$D$30,3,10))</f>
        <v>500</v>
      </c>
      <c r="W821" s="58">
        <f t="shared" si="240"/>
        <v>0</v>
      </c>
      <c r="X821" s="58">
        <f t="shared" si="241"/>
        <v>7010</v>
      </c>
      <c r="Y821" s="116">
        <f>ROUND(SUM(Q821:W821)/INVOICE!$I$5,2)</f>
        <v>5.03</v>
      </c>
      <c r="AA821" s="38" t="s">
        <v>685</v>
      </c>
      <c r="AB821" s="38" t="s">
        <v>93</v>
      </c>
      <c r="AC821" s="38" t="s">
        <v>6276</v>
      </c>
      <c r="AD821" s="38" t="s">
        <v>6452</v>
      </c>
      <c r="AE821" s="38" t="s">
        <v>6453</v>
      </c>
      <c r="AF821" s="38" t="s">
        <v>6454</v>
      </c>
      <c r="AG821" s="38" t="s">
        <v>517</v>
      </c>
      <c r="AH821" s="38" t="s">
        <v>61</v>
      </c>
      <c r="AI821" s="38">
        <v>1</v>
      </c>
      <c r="AJ821" s="38">
        <v>0.5</v>
      </c>
      <c r="AK821" s="38">
        <v>2.8</v>
      </c>
      <c r="AL821" s="38">
        <v>2.8</v>
      </c>
      <c r="AM821" s="38" t="s">
        <v>204</v>
      </c>
      <c r="AN821" s="38">
        <v>106.74</v>
      </c>
      <c r="AO821" s="38" t="s">
        <v>62</v>
      </c>
      <c r="AP821" s="38" t="s">
        <v>62</v>
      </c>
      <c r="AQ821" s="38" t="s">
        <v>62</v>
      </c>
      <c r="AR821" s="38" t="s">
        <v>62</v>
      </c>
      <c r="AS821" s="38" t="s">
        <v>62</v>
      </c>
      <c r="AT821" s="38" t="s">
        <v>1973</v>
      </c>
      <c r="AU821" s="38" t="s">
        <v>2604</v>
      </c>
      <c r="AV821" s="38" t="s">
        <v>2002</v>
      </c>
      <c r="AW821" s="38" t="s">
        <v>61</v>
      </c>
      <c r="AX821" s="38" t="s">
        <v>63</v>
      </c>
      <c r="AY821" s="39" t="s">
        <v>6455</v>
      </c>
      <c r="AZ821" s="38" t="s">
        <v>6456</v>
      </c>
      <c r="BA821" s="39" t="s">
        <v>6456</v>
      </c>
      <c r="BB821" s="38" t="s">
        <v>2434</v>
      </c>
      <c r="BC821" s="38" t="s">
        <v>197</v>
      </c>
      <c r="BD821" s="38" t="s">
        <v>94</v>
      </c>
      <c r="BE821" s="38" t="s">
        <v>1978</v>
      </c>
      <c r="BF821" s="38" t="s">
        <v>64</v>
      </c>
      <c r="BG821" s="38" t="s">
        <v>61</v>
      </c>
      <c r="BH821" s="38" t="s">
        <v>648</v>
      </c>
    </row>
    <row r="822" spans="2:60" x14ac:dyDescent="0.3">
      <c r="B822" s="55">
        <f t="shared" si="234"/>
        <v>818</v>
      </c>
      <c r="C822" s="55" t="str">
        <f t="shared" si="235"/>
        <v>NRT</v>
      </c>
      <c r="D822" s="55" t="str">
        <f t="shared" si="232"/>
        <v>2025-09-25</v>
      </c>
      <c r="E822" s="55" t="str">
        <f t="shared" si="242"/>
        <v>82020038185</v>
      </c>
      <c r="F822" s="55" t="str">
        <f t="shared" si="243"/>
        <v>PJP029496571</v>
      </c>
      <c r="G822" s="53" t="str">
        <f t="shared" si="244"/>
        <v>김준원</v>
      </c>
      <c r="H822" s="53" t="str">
        <f t="shared" si="245"/>
        <v>일반(목록배제,Normal-Manifest Exception)</v>
      </c>
      <c r="I822" s="62">
        <f t="shared" si="246"/>
        <v>31.06</v>
      </c>
      <c r="J822" s="53" t="str">
        <f t="shared" si="236"/>
        <v>BRCH USA_JAVIS</v>
      </c>
      <c r="K822" s="55">
        <f t="shared" si="247"/>
        <v>1</v>
      </c>
      <c r="L822" s="54">
        <f t="shared" si="248"/>
        <v>0.2</v>
      </c>
      <c r="M822" s="54">
        <f t="shared" si="249"/>
        <v>1.1000000000000001</v>
      </c>
      <c r="N822" s="54">
        <f t="shared" si="250"/>
        <v>1.1000000000000001</v>
      </c>
      <c r="O822" s="54">
        <f t="shared" si="237"/>
        <v>0.5</v>
      </c>
      <c r="P822" s="55" t="str">
        <f t="shared" si="238"/>
        <v>516284384173</v>
      </c>
      <c r="Q822" s="70">
        <f t="shared" si="239"/>
        <v>6510</v>
      </c>
      <c r="R822" s="58">
        <v>0</v>
      </c>
      <c r="S822" s="57">
        <f t="shared" si="233"/>
        <v>0</v>
      </c>
      <c r="T822" s="58">
        <v>0</v>
      </c>
      <c r="U822" s="58">
        <f>(IF(VLOOKUP(VLOOKUP(AN822,MAPPING!$B$16:$D$21,2,1),MAPPING!$C$16:$E$21,2,0)=7000,0,VLOOKUP(VLOOKUP(AN822,MAPPING!$B$16:$D$21,2,1),MAPPING!$C$16:$E$21,2,0)))</f>
        <v>0</v>
      </c>
      <c r="V822" s="58">
        <f>(K822*VLOOKUP(N822/K822,MAPPING!$B$23:$D$30,3,10))</f>
        <v>0</v>
      </c>
      <c r="W822" s="58">
        <f t="shared" si="240"/>
        <v>0</v>
      </c>
      <c r="X822" s="58">
        <f t="shared" si="241"/>
        <v>6510</v>
      </c>
      <c r="Y822" s="116">
        <f>ROUND(SUM(Q822:W822)/INVOICE!$I$5,2)</f>
        <v>4.67</v>
      </c>
      <c r="AA822" s="38" t="s">
        <v>685</v>
      </c>
      <c r="AB822" s="38" t="s">
        <v>93</v>
      </c>
      <c r="AC822" s="38" t="s">
        <v>6276</v>
      </c>
      <c r="AD822" s="38" t="s">
        <v>6457</v>
      </c>
      <c r="AE822" s="38" t="s">
        <v>6458</v>
      </c>
      <c r="AF822" s="38" t="s">
        <v>6459</v>
      </c>
      <c r="AG822" s="38" t="s">
        <v>6460</v>
      </c>
      <c r="AH822" s="38" t="s">
        <v>2464</v>
      </c>
      <c r="AI822" s="38">
        <v>1</v>
      </c>
      <c r="AJ822" s="38">
        <v>0.2</v>
      </c>
      <c r="AK822" s="38">
        <v>1.1000000000000001</v>
      </c>
      <c r="AL822" s="38">
        <v>1.1000000000000001</v>
      </c>
      <c r="AM822" s="38" t="s">
        <v>66</v>
      </c>
      <c r="AN822" s="38">
        <v>31.06</v>
      </c>
      <c r="AO822" s="38" t="s">
        <v>62</v>
      </c>
      <c r="AP822" s="38" t="s">
        <v>62</v>
      </c>
      <c r="AQ822" s="38" t="s">
        <v>62</v>
      </c>
      <c r="AR822" s="38" t="s">
        <v>62</v>
      </c>
      <c r="AS822" s="38" t="s">
        <v>62</v>
      </c>
      <c r="AT822" s="38" t="s">
        <v>1973</v>
      </c>
      <c r="AU822" s="38" t="s">
        <v>2604</v>
      </c>
      <c r="AV822" s="38" t="s">
        <v>2052</v>
      </c>
      <c r="AW822" s="38" t="s">
        <v>61</v>
      </c>
      <c r="AX822" s="38" t="s">
        <v>63</v>
      </c>
      <c r="AY822" s="39" t="s">
        <v>6461</v>
      </c>
      <c r="AZ822" s="38" t="s">
        <v>6462</v>
      </c>
      <c r="BA822" s="39" t="s">
        <v>6462</v>
      </c>
      <c r="BB822" s="38" t="s">
        <v>2434</v>
      </c>
      <c r="BC822" s="38" t="s">
        <v>197</v>
      </c>
      <c r="BD822" s="38" t="s">
        <v>94</v>
      </c>
      <c r="BE822" s="38" t="s">
        <v>1978</v>
      </c>
      <c r="BF822" s="38" t="s">
        <v>64</v>
      </c>
      <c r="BG822" s="38" t="s">
        <v>61</v>
      </c>
      <c r="BH822" s="38" t="s">
        <v>648</v>
      </c>
    </row>
    <row r="823" spans="2:60" x14ac:dyDescent="0.3">
      <c r="B823" s="55">
        <f t="shared" si="234"/>
        <v>819</v>
      </c>
      <c r="C823" s="55" t="str">
        <f t="shared" si="235"/>
        <v>NRT</v>
      </c>
      <c r="D823" s="55" t="str">
        <f t="shared" si="232"/>
        <v>2025-09-25</v>
      </c>
      <c r="E823" s="55" t="str">
        <f t="shared" si="242"/>
        <v>82020038185</v>
      </c>
      <c r="F823" s="55" t="str">
        <f t="shared" si="243"/>
        <v>PJP029496816</v>
      </c>
      <c r="G823" s="53" t="str">
        <f t="shared" si="244"/>
        <v>구현서</v>
      </c>
      <c r="H823" s="53" t="str">
        <f t="shared" si="245"/>
        <v>목록(Manifest)</v>
      </c>
      <c r="I823" s="62">
        <f t="shared" si="246"/>
        <v>131.32</v>
      </c>
      <c r="J823" s="53" t="str">
        <f t="shared" si="236"/>
        <v>BRCH USA_JAVIS</v>
      </c>
      <c r="K823" s="55">
        <f t="shared" si="247"/>
        <v>1</v>
      </c>
      <c r="L823" s="54">
        <f t="shared" si="248"/>
        <v>0.55000000000000004</v>
      </c>
      <c r="M823" s="54">
        <f t="shared" si="249"/>
        <v>0.5</v>
      </c>
      <c r="N823" s="54">
        <f t="shared" si="250"/>
        <v>0.6</v>
      </c>
      <c r="O823" s="54">
        <f t="shared" si="237"/>
        <v>1</v>
      </c>
      <c r="P823" s="55" t="str">
        <f t="shared" si="238"/>
        <v>516284386623</v>
      </c>
      <c r="Q823" s="70">
        <f t="shared" si="239"/>
        <v>7520</v>
      </c>
      <c r="R823" s="58">
        <v>0</v>
      </c>
      <c r="S823" s="57">
        <f t="shared" si="233"/>
        <v>0</v>
      </c>
      <c r="T823" s="58">
        <v>0</v>
      </c>
      <c r="U823" s="58">
        <f>(IF(VLOOKUP(VLOOKUP(AN823,MAPPING!$B$16:$D$21,2,1),MAPPING!$C$16:$E$21,2,0)=7000,0,VLOOKUP(VLOOKUP(AN823,MAPPING!$B$16:$D$21,2,1),MAPPING!$C$16:$E$21,2,0)))</f>
        <v>0</v>
      </c>
      <c r="V823" s="58">
        <f>(K823*VLOOKUP(N823/K823,MAPPING!$B$23:$D$30,3,10))</f>
        <v>0</v>
      </c>
      <c r="W823" s="58">
        <f t="shared" si="240"/>
        <v>0</v>
      </c>
      <c r="X823" s="58">
        <f t="shared" si="241"/>
        <v>7520</v>
      </c>
      <c r="Y823" s="116">
        <f>ROUND(SUM(Q823:W823)/INVOICE!$I$5,2)</f>
        <v>5.39</v>
      </c>
      <c r="AA823" s="38" t="s">
        <v>685</v>
      </c>
      <c r="AB823" s="38" t="s">
        <v>93</v>
      </c>
      <c r="AC823" s="38" t="s">
        <v>6276</v>
      </c>
      <c r="AD823" s="38" t="s">
        <v>6463</v>
      </c>
      <c r="AE823" s="38" t="s">
        <v>6464</v>
      </c>
      <c r="AF823" s="38" t="s">
        <v>6465</v>
      </c>
      <c r="AG823" s="38" t="s">
        <v>6466</v>
      </c>
      <c r="AH823" s="38" t="s">
        <v>61</v>
      </c>
      <c r="AI823" s="38">
        <v>1</v>
      </c>
      <c r="AJ823" s="38">
        <v>0.55000000000000004</v>
      </c>
      <c r="AK823" s="38">
        <v>0.5</v>
      </c>
      <c r="AL823" s="38">
        <v>0.6</v>
      </c>
      <c r="AM823" s="38" t="s">
        <v>204</v>
      </c>
      <c r="AN823" s="38">
        <v>131.32</v>
      </c>
      <c r="AO823" s="38" t="s">
        <v>62</v>
      </c>
      <c r="AP823" s="38" t="s">
        <v>62</v>
      </c>
      <c r="AQ823" s="38" t="s">
        <v>62</v>
      </c>
      <c r="AR823" s="38" t="s">
        <v>62</v>
      </c>
      <c r="AS823" s="38" t="s">
        <v>62</v>
      </c>
      <c r="AT823" s="38" t="s">
        <v>1973</v>
      </c>
      <c r="AU823" s="38" t="s">
        <v>2604</v>
      </c>
      <c r="AV823" s="38" t="s">
        <v>4369</v>
      </c>
      <c r="AW823" s="38" t="s">
        <v>61</v>
      </c>
      <c r="AX823" s="38" t="s">
        <v>63</v>
      </c>
      <c r="AY823" s="39" t="s">
        <v>6467</v>
      </c>
      <c r="AZ823" s="38" t="s">
        <v>6468</v>
      </c>
      <c r="BA823" s="39" t="s">
        <v>6468</v>
      </c>
      <c r="BB823" s="38" t="s">
        <v>2434</v>
      </c>
      <c r="BC823" s="38" t="s">
        <v>197</v>
      </c>
      <c r="BD823" s="38" t="s">
        <v>94</v>
      </c>
      <c r="BE823" s="38" t="s">
        <v>1978</v>
      </c>
      <c r="BF823" s="38" t="s">
        <v>64</v>
      </c>
      <c r="BG823" s="38" t="s">
        <v>61</v>
      </c>
      <c r="BH823" s="38" t="s">
        <v>648</v>
      </c>
    </row>
    <row r="824" spans="2:60" x14ac:dyDescent="0.3">
      <c r="B824" s="55">
        <f t="shared" si="234"/>
        <v>820</v>
      </c>
      <c r="C824" s="55" t="str">
        <f t="shared" si="235"/>
        <v>NRT</v>
      </c>
      <c r="D824" s="55" t="str">
        <f t="shared" si="232"/>
        <v>2025-09-25</v>
      </c>
      <c r="E824" s="55" t="str">
        <f t="shared" si="242"/>
        <v>82020038185</v>
      </c>
      <c r="F824" s="55" t="str">
        <f t="shared" si="243"/>
        <v>PJP029490133</v>
      </c>
      <c r="G824" s="53" t="str">
        <f t="shared" si="244"/>
        <v>홍여빈</v>
      </c>
      <c r="H824" s="53" t="str">
        <f t="shared" si="245"/>
        <v>목록(Manifest)</v>
      </c>
      <c r="I824" s="62">
        <f t="shared" si="246"/>
        <v>120.6</v>
      </c>
      <c r="J824" s="53" t="str">
        <f t="shared" si="236"/>
        <v>BRCH USA_JAVIS</v>
      </c>
      <c r="K824" s="55">
        <f t="shared" si="247"/>
        <v>1</v>
      </c>
      <c r="L824" s="54">
        <f t="shared" si="248"/>
        <v>1.05</v>
      </c>
      <c r="M824" s="54">
        <f t="shared" si="249"/>
        <v>1.9</v>
      </c>
      <c r="N824" s="54">
        <f t="shared" si="250"/>
        <v>1.9</v>
      </c>
      <c r="O824" s="54">
        <f t="shared" si="237"/>
        <v>1.5</v>
      </c>
      <c r="P824" s="55" t="str">
        <f t="shared" si="238"/>
        <v>516284319795</v>
      </c>
      <c r="Q824" s="70">
        <f t="shared" si="239"/>
        <v>8530</v>
      </c>
      <c r="R824" s="58">
        <v>0</v>
      </c>
      <c r="S824" s="57">
        <f t="shared" si="233"/>
        <v>0</v>
      </c>
      <c r="T824" s="58">
        <v>0</v>
      </c>
      <c r="U824" s="58">
        <f>(IF(VLOOKUP(VLOOKUP(AN824,MAPPING!$B$16:$D$21,2,1),MAPPING!$C$16:$E$21,2,0)=7000,0,VLOOKUP(VLOOKUP(AN824,MAPPING!$B$16:$D$21,2,1),MAPPING!$C$16:$E$21,2,0)))</f>
        <v>0</v>
      </c>
      <c r="V824" s="58">
        <f>(K824*VLOOKUP(N824/K824,MAPPING!$B$23:$D$30,3,10))</f>
        <v>0</v>
      </c>
      <c r="W824" s="58">
        <f t="shared" si="240"/>
        <v>0</v>
      </c>
      <c r="X824" s="58">
        <f t="shared" si="241"/>
        <v>8530</v>
      </c>
      <c r="Y824" s="116">
        <f>ROUND(SUM(Q824:W824)/INVOICE!$I$5,2)</f>
        <v>6.12</v>
      </c>
      <c r="AA824" s="38" t="s">
        <v>685</v>
      </c>
      <c r="AB824" s="38" t="s">
        <v>93</v>
      </c>
      <c r="AC824" s="38" t="s">
        <v>6276</v>
      </c>
      <c r="AD824" s="38" t="s">
        <v>6469</v>
      </c>
      <c r="AE824" s="38" t="s">
        <v>6470</v>
      </c>
      <c r="AF824" s="38" t="s">
        <v>6471</v>
      </c>
      <c r="AG824" s="38" t="s">
        <v>6472</v>
      </c>
      <c r="AH824" s="38" t="s">
        <v>61</v>
      </c>
      <c r="AI824" s="38">
        <v>1</v>
      </c>
      <c r="AJ824" s="38">
        <v>1.05</v>
      </c>
      <c r="AK824" s="38">
        <v>1.9</v>
      </c>
      <c r="AL824" s="38">
        <v>1.9</v>
      </c>
      <c r="AM824" s="38" t="s">
        <v>204</v>
      </c>
      <c r="AN824" s="38">
        <v>120.6</v>
      </c>
      <c r="AO824" s="38" t="s">
        <v>62</v>
      </c>
      <c r="AP824" s="38" t="s">
        <v>62</v>
      </c>
      <c r="AQ824" s="38" t="s">
        <v>62</v>
      </c>
      <c r="AR824" s="38" t="s">
        <v>62</v>
      </c>
      <c r="AS824" s="38" t="s">
        <v>62</v>
      </c>
      <c r="AT824" s="38" t="s">
        <v>1973</v>
      </c>
      <c r="AU824" s="38" t="s">
        <v>2604</v>
      </c>
      <c r="AV824" s="38" t="s">
        <v>6473</v>
      </c>
      <c r="AW824" s="38" t="s">
        <v>61</v>
      </c>
      <c r="AX824" s="38" t="s">
        <v>63</v>
      </c>
      <c r="AY824" s="39" t="s">
        <v>6474</v>
      </c>
      <c r="AZ824" s="38" t="s">
        <v>6475</v>
      </c>
      <c r="BA824" s="39" t="s">
        <v>6475</v>
      </c>
      <c r="BB824" s="38" t="s">
        <v>2434</v>
      </c>
      <c r="BC824" s="38" t="s">
        <v>197</v>
      </c>
      <c r="BD824" s="38" t="s">
        <v>94</v>
      </c>
      <c r="BE824" s="38" t="s">
        <v>1978</v>
      </c>
      <c r="BF824" s="38" t="s">
        <v>64</v>
      </c>
      <c r="BG824" s="38" t="s">
        <v>61</v>
      </c>
      <c r="BH824" s="38" t="s">
        <v>648</v>
      </c>
    </row>
    <row r="825" spans="2:60" x14ac:dyDescent="0.3">
      <c r="B825" s="55">
        <f t="shared" si="234"/>
        <v>821</v>
      </c>
      <c r="C825" s="55" t="str">
        <f t="shared" si="235"/>
        <v>NRT</v>
      </c>
      <c r="D825" s="55" t="str">
        <f t="shared" si="232"/>
        <v>2025-09-25</v>
      </c>
      <c r="E825" s="55" t="str">
        <f t="shared" si="242"/>
        <v>82020038185</v>
      </c>
      <c r="F825" s="55" t="str">
        <f t="shared" si="243"/>
        <v>PJP029496764</v>
      </c>
      <c r="G825" s="53" t="str">
        <f t="shared" si="244"/>
        <v>원이슬</v>
      </c>
      <c r="H825" s="53" t="str">
        <f t="shared" si="245"/>
        <v>목록(Manifest)</v>
      </c>
      <c r="I825" s="62">
        <f t="shared" si="246"/>
        <v>104.06</v>
      </c>
      <c r="J825" s="53" t="str">
        <f t="shared" si="236"/>
        <v>BRCH USA_JAVIS</v>
      </c>
      <c r="K825" s="55">
        <f t="shared" si="247"/>
        <v>1</v>
      </c>
      <c r="L825" s="54">
        <f t="shared" si="248"/>
        <v>2.6</v>
      </c>
      <c r="M825" s="54">
        <f t="shared" si="249"/>
        <v>4</v>
      </c>
      <c r="N825" s="54">
        <f t="shared" si="250"/>
        <v>4</v>
      </c>
      <c r="O825" s="54">
        <f t="shared" si="237"/>
        <v>3</v>
      </c>
      <c r="P825" s="55" t="str">
        <f t="shared" si="238"/>
        <v>516284386100</v>
      </c>
      <c r="Q825" s="70">
        <f t="shared" si="239"/>
        <v>11560</v>
      </c>
      <c r="R825" s="58">
        <v>0</v>
      </c>
      <c r="S825" s="57">
        <f t="shared" si="233"/>
        <v>0</v>
      </c>
      <c r="T825" s="58">
        <v>0</v>
      </c>
      <c r="U825" s="58">
        <f>(IF(VLOOKUP(VLOOKUP(AN825,MAPPING!$B$16:$D$21,2,1),MAPPING!$C$16:$E$21,2,0)=7000,0,VLOOKUP(VLOOKUP(AN825,MAPPING!$B$16:$D$21,2,1),MAPPING!$C$16:$E$21,2,0)))</f>
        <v>0</v>
      </c>
      <c r="V825" s="58">
        <f>(K825*VLOOKUP(N825/K825,MAPPING!$B$23:$D$30,3,10))</f>
        <v>500</v>
      </c>
      <c r="W825" s="58">
        <f t="shared" si="240"/>
        <v>0</v>
      </c>
      <c r="X825" s="58">
        <f t="shared" si="241"/>
        <v>12060</v>
      </c>
      <c r="Y825" s="116">
        <f>ROUND(SUM(Q825:W825)/INVOICE!$I$5,2)</f>
        <v>8.65</v>
      </c>
      <c r="AA825" s="38" t="s">
        <v>685</v>
      </c>
      <c r="AB825" s="38" t="s">
        <v>93</v>
      </c>
      <c r="AC825" s="38" t="s">
        <v>6276</v>
      </c>
      <c r="AD825" s="38" t="s">
        <v>6476</v>
      </c>
      <c r="AE825" s="38" t="s">
        <v>6477</v>
      </c>
      <c r="AF825" s="38" t="s">
        <v>6478</v>
      </c>
      <c r="AG825" s="38" t="s">
        <v>6479</v>
      </c>
      <c r="AH825" s="38" t="s">
        <v>61</v>
      </c>
      <c r="AI825" s="38">
        <v>1</v>
      </c>
      <c r="AJ825" s="38">
        <v>2.6</v>
      </c>
      <c r="AK825" s="38">
        <v>4</v>
      </c>
      <c r="AL825" s="38">
        <v>4</v>
      </c>
      <c r="AM825" s="38" t="s">
        <v>204</v>
      </c>
      <c r="AN825" s="38">
        <v>104.06</v>
      </c>
      <c r="AO825" s="38" t="s">
        <v>62</v>
      </c>
      <c r="AP825" s="38" t="s">
        <v>62</v>
      </c>
      <c r="AQ825" s="38" t="s">
        <v>62</v>
      </c>
      <c r="AR825" s="38" t="s">
        <v>62</v>
      </c>
      <c r="AS825" s="38" t="s">
        <v>62</v>
      </c>
      <c r="AT825" s="38" t="s">
        <v>1973</v>
      </c>
      <c r="AU825" s="38" t="s">
        <v>2604</v>
      </c>
      <c r="AV825" s="38" t="s">
        <v>2261</v>
      </c>
      <c r="AW825" s="38" t="s">
        <v>61</v>
      </c>
      <c r="AX825" s="38" t="s">
        <v>63</v>
      </c>
      <c r="AY825" s="39" t="s">
        <v>6480</v>
      </c>
      <c r="AZ825" s="38" t="s">
        <v>6481</v>
      </c>
      <c r="BA825" s="39" t="s">
        <v>6481</v>
      </c>
      <c r="BB825" s="38" t="s">
        <v>2434</v>
      </c>
      <c r="BC825" s="38" t="s">
        <v>197</v>
      </c>
      <c r="BD825" s="38" t="s">
        <v>94</v>
      </c>
      <c r="BE825" s="38" t="s">
        <v>1978</v>
      </c>
      <c r="BF825" s="38" t="s">
        <v>64</v>
      </c>
      <c r="BG825" s="38" t="s">
        <v>61</v>
      </c>
      <c r="BH825" s="38" t="s">
        <v>648</v>
      </c>
    </row>
    <row r="826" spans="2:60" x14ac:dyDescent="0.3">
      <c r="B826" s="55">
        <f t="shared" si="234"/>
        <v>822</v>
      </c>
      <c r="C826" s="55" t="str">
        <f t="shared" si="235"/>
        <v>NRT</v>
      </c>
      <c r="D826" s="55" t="str">
        <f t="shared" si="232"/>
        <v>2025-09-25</v>
      </c>
      <c r="E826" s="55" t="str">
        <f t="shared" si="242"/>
        <v>82020038185</v>
      </c>
      <c r="F826" s="55" t="str">
        <f t="shared" si="243"/>
        <v>PJP029496626</v>
      </c>
      <c r="G826" s="53" t="str">
        <f t="shared" si="244"/>
        <v>김소연</v>
      </c>
      <c r="H826" s="53" t="str">
        <f t="shared" si="245"/>
        <v>일반(목록배제,Normal-Manifest Exception)</v>
      </c>
      <c r="I826" s="62">
        <f t="shared" si="246"/>
        <v>28.13</v>
      </c>
      <c r="J826" s="53" t="str">
        <f t="shared" si="236"/>
        <v>BRCH USA_JAVIS</v>
      </c>
      <c r="K826" s="55">
        <f t="shared" si="247"/>
        <v>1</v>
      </c>
      <c r="L826" s="54">
        <f t="shared" si="248"/>
        <v>3.15</v>
      </c>
      <c r="M826" s="54">
        <f t="shared" si="249"/>
        <v>4</v>
      </c>
      <c r="N826" s="54">
        <f t="shared" si="250"/>
        <v>4</v>
      </c>
      <c r="O826" s="54">
        <f t="shared" si="237"/>
        <v>3.5</v>
      </c>
      <c r="P826" s="55" t="str">
        <f t="shared" si="238"/>
        <v>516284384722</v>
      </c>
      <c r="Q826" s="70">
        <f t="shared" si="239"/>
        <v>12570</v>
      </c>
      <c r="R826" s="58">
        <v>0</v>
      </c>
      <c r="S826" s="57">
        <f t="shared" si="233"/>
        <v>0</v>
      </c>
      <c r="T826" s="58">
        <v>0</v>
      </c>
      <c r="U826" s="58">
        <f>(IF(VLOOKUP(VLOOKUP(AN826,MAPPING!$B$16:$D$21,2,1),MAPPING!$C$16:$E$21,2,0)=7000,0,VLOOKUP(VLOOKUP(AN826,MAPPING!$B$16:$D$21,2,1),MAPPING!$C$16:$E$21,2,0)))</f>
        <v>0</v>
      </c>
      <c r="V826" s="58">
        <f>(K826*VLOOKUP(N826/K826,MAPPING!$B$23:$D$30,3,10))</f>
        <v>500</v>
      </c>
      <c r="W826" s="58">
        <f t="shared" si="240"/>
        <v>0</v>
      </c>
      <c r="X826" s="58">
        <f t="shared" si="241"/>
        <v>13070</v>
      </c>
      <c r="Y826" s="116">
        <f>ROUND(SUM(Q826:W826)/INVOICE!$I$5,2)</f>
        <v>9.3800000000000008</v>
      </c>
      <c r="AA826" s="38" t="s">
        <v>685</v>
      </c>
      <c r="AB826" s="38" t="s">
        <v>93</v>
      </c>
      <c r="AC826" s="38" t="s">
        <v>6276</v>
      </c>
      <c r="AD826" s="38" t="s">
        <v>6482</v>
      </c>
      <c r="AE826" s="38" t="s">
        <v>4840</v>
      </c>
      <c r="AF826" s="38" t="s">
        <v>4841</v>
      </c>
      <c r="AG826" s="38" t="s">
        <v>6483</v>
      </c>
      <c r="AH826" s="38" t="s">
        <v>2464</v>
      </c>
      <c r="AI826" s="38">
        <v>1</v>
      </c>
      <c r="AJ826" s="38">
        <v>3.15</v>
      </c>
      <c r="AK826" s="38">
        <v>4</v>
      </c>
      <c r="AL826" s="38">
        <v>4</v>
      </c>
      <c r="AM826" s="38" t="s">
        <v>66</v>
      </c>
      <c r="AN826" s="38">
        <v>28.13</v>
      </c>
      <c r="AO826" s="38" t="s">
        <v>62</v>
      </c>
      <c r="AP826" s="38" t="s">
        <v>62</v>
      </c>
      <c r="AQ826" s="38" t="s">
        <v>62</v>
      </c>
      <c r="AR826" s="38" t="s">
        <v>62</v>
      </c>
      <c r="AS826" s="38" t="s">
        <v>62</v>
      </c>
      <c r="AT826" s="38" t="s">
        <v>1973</v>
      </c>
      <c r="AU826" s="38" t="s">
        <v>2604</v>
      </c>
      <c r="AV826" s="38" t="s">
        <v>2002</v>
      </c>
      <c r="AW826" s="38" t="s">
        <v>61</v>
      </c>
      <c r="AX826" s="38" t="s">
        <v>63</v>
      </c>
      <c r="AY826" s="39" t="s">
        <v>6484</v>
      </c>
      <c r="AZ826" s="38" t="s">
        <v>6485</v>
      </c>
      <c r="BA826" s="39" t="s">
        <v>6485</v>
      </c>
      <c r="BB826" s="38" t="s">
        <v>2434</v>
      </c>
      <c r="BC826" s="38" t="s">
        <v>197</v>
      </c>
      <c r="BD826" s="38" t="s">
        <v>94</v>
      </c>
      <c r="BE826" s="38" t="s">
        <v>1978</v>
      </c>
      <c r="BF826" s="38" t="s">
        <v>64</v>
      </c>
      <c r="BG826" s="38" t="s">
        <v>61</v>
      </c>
      <c r="BH826" s="38" t="s">
        <v>648</v>
      </c>
    </row>
    <row r="827" spans="2:60" x14ac:dyDescent="0.3">
      <c r="B827" s="55">
        <f t="shared" si="234"/>
        <v>823</v>
      </c>
      <c r="C827" s="55" t="str">
        <f t="shared" si="235"/>
        <v>NRT</v>
      </c>
      <c r="D827" s="55" t="str">
        <f t="shared" si="232"/>
        <v>2025-09-25</v>
      </c>
      <c r="E827" s="55" t="str">
        <f t="shared" si="242"/>
        <v>82020038185</v>
      </c>
      <c r="F827" s="55" t="str">
        <f t="shared" si="243"/>
        <v>PJP029496759</v>
      </c>
      <c r="G827" s="53" t="str">
        <f t="shared" si="244"/>
        <v>박영현</v>
      </c>
      <c r="H827" s="53" t="str">
        <f t="shared" si="245"/>
        <v>목록(Manifest)</v>
      </c>
      <c r="I827" s="62">
        <f t="shared" si="246"/>
        <v>50.12</v>
      </c>
      <c r="J827" s="53" t="str">
        <f t="shared" si="236"/>
        <v>BRCH USA_JAVIS</v>
      </c>
      <c r="K827" s="55">
        <f t="shared" si="247"/>
        <v>1</v>
      </c>
      <c r="L827" s="54">
        <f t="shared" si="248"/>
        <v>0.75</v>
      </c>
      <c r="M827" s="54">
        <f t="shared" si="249"/>
        <v>1.1000000000000001</v>
      </c>
      <c r="N827" s="54">
        <f t="shared" si="250"/>
        <v>1.1000000000000001</v>
      </c>
      <c r="O827" s="54">
        <f t="shared" si="237"/>
        <v>1</v>
      </c>
      <c r="P827" s="55" t="str">
        <f t="shared" si="238"/>
        <v>516284386052</v>
      </c>
      <c r="Q827" s="70">
        <f t="shared" si="239"/>
        <v>7520</v>
      </c>
      <c r="R827" s="58">
        <v>0</v>
      </c>
      <c r="S827" s="57">
        <f t="shared" si="233"/>
        <v>0</v>
      </c>
      <c r="T827" s="58">
        <v>0</v>
      </c>
      <c r="U827" s="58">
        <f>(IF(VLOOKUP(VLOOKUP(AN827,MAPPING!$B$16:$D$21,2,1),MAPPING!$C$16:$E$21,2,0)=7000,0,VLOOKUP(VLOOKUP(AN827,MAPPING!$B$16:$D$21,2,1),MAPPING!$C$16:$E$21,2,0)))</f>
        <v>0</v>
      </c>
      <c r="V827" s="58">
        <f>(K827*VLOOKUP(N827/K827,MAPPING!$B$23:$D$30,3,10))</f>
        <v>0</v>
      </c>
      <c r="W827" s="58">
        <f t="shared" si="240"/>
        <v>0</v>
      </c>
      <c r="X827" s="58">
        <f t="shared" si="241"/>
        <v>7520</v>
      </c>
      <c r="Y827" s="116">
        <f>ROUND(SUM(Q827:W827)/INVOICE!$I$5,2)</f>
        <v>5.39</v>
      </c>
      <c r="AA827" s="38" t="s">
        <v>685</v>
      </c>
      <c r="AB827" s="38" t="s">
        <v>93</v>
      </c>
      <c r="AC827" s="38" t="s">
        <v>6276</v>
      </c>
      <c r="AD827" s="38" t="s">
        <v>6486</v>
      </c>
      <c r="AE827" s="38" t="s">
        <v>3456</v>
      </c>
      <c r="AF827" s="38" t="s">
        <v>3457</v>
      </c>
      <c r="AG827" s="38" t="s">
        <v>3458</v>
      </c>
      <c r="AH827" s="38" t="s">
        <v>61</v>
      </c>
      <c r="AI827" s="38">
        <v>1</v>
      </c>
      <c r="AJ827" s="38">
        <v>0.75</v>
      </c>
      <c r="AK827" s="38">
        <v>1.1000000000000001</v>
      </c>
      <c r="AL827" s="38">
        <v>1.1000000000000001</v>
      </c>
      <c r="AM827" s="38" t="s">
        <v>204</v>
      </c>
      <c r="AN827" s="38">
        <v>50.12</v>
      </c>
      <c r="AO827" s="38" t="s">
        <v>62</v>
      </c>
      <c r="AP827" s="38" t="s">
        <v>62</v>
      </c>
      <c r="AQ827" s="38" t="s">
        <v>62</v>
      </c>
      <c r="AR827" s="38" t="s">
        <v>62</v>
      </c>
      <c r="AS827" s="38" t="s">
        <v>62</v>
      </c>
      <c r="AT827" s="38" t="s">
        <v>1973</v>
      </c>
      <c r="AU827" s="38" t="s">
        <v>2604</v>
      </c>
      <c r="AV827" s="38" t="s">
        <v>2052</v>
      </c>
      <c r="AW827" s="38" t="s">
        <v>61</v>
      </c>
      <c r="AX827" s="38" t="s">
        <v>63</v>
      </c>
      <c r="AY827" s="39" t="s">
        <v>6487</v>
      </c>
      <c r="AZ827" s="38" t="s">
        <v>6488</v>
      </c>
      <c r="BA827" s="39" t="s">
        <v>6488</v>
      </c>
      <c r="BB827" s="38" t="s">
        <v>2434</v>
      </c>
      <c r="BC827" s="38" t="s">
        <v>197</v>
      </c>
      <c r="BD827" s="38" t="s">
        <v>94</v>
      </c>
      <c r="BE827" s="38" t="s">
        <v>1978</v>
      </c>
      <c r="BF827" s="38" t="s">
        <v>64</v>
      </c>
      <c r="BG827" s="38" t="s">
        <v>61</v>
      </c>
      <c r="BH827" s="38" t="s">
        <v>648</v>
      </c>
    </row>
    <row r="828" spans="2:60" x14ac:dyDescent="0.3">
      <c r="B828" s="55">
        <f t="shared" si="234"/>
        <v>824</v>
      </c>
      <c r="C828" s="55" t="str">
        <f t="shared" si="235"/>
        <v>NRT</v>
      </c>
      <c r="D828" s="55" t="str">
        <f t="shared" si="232"/>
        <v>2025-09-25</v>
      </c>
      <c r="E828" s="55" t="str">
        <f t="shared" si="242"/>
        <v>82020038185</v>
      </c>
      <c r="F828" s="55" t="str">
        <f t="shared" si="243"/>
        <v>PJP029496697</v>
      </c>
      <c r="G828" s="53" t="str">
        <f t="shared" si="244"/>
        <v>김동현</v>
      </c>
      <c r="H828" s="53" t="str">
        <f t="shared" si="245"/>
        <v>간이(Simple)</v>
      </c>
      <c r="I828" s="62">
        <f t="shared" si="246"/>
        <v>162.13999999999999</v>
      </c>
      <c r="J828" s="53" t="str">
        <f t="shared" si="236"/>
        <v>BRCH USA_JAVIS</v>
      </c>
      <c r="K828" s="55">
        <f t="shared" si="247"/>
        <v>1</v>
      </c>
      <c r="L828" s="54">
        <f t="shared" si="248"/>
        <v>1.1000000000000001</v>
      </c>
      <c r="M828" s="54">
        <f t="shared" si="249"/>
        <v>2.4</v>
      </c>
      <c r="N828" s="54">
        <f t="shared" si="250"/>
        <v>2.4</v>
      </c>
      <c r="O828" s="54">
        <f t="shared" si="237"/>
        <v>1.5</v>
      </c>
      <c r="P828" s="55" t="str">
        <f t="shared" si="238"/>
        <v>516284385433</v>
      </c>
      <c r="Q828" s="70">
        <f t="shared" si="239"/>
        <v>8530</v>
      </c>
      <c r="R828" s="58">
        <v>0</v>
      </c>
      <c r="S828" s="57">
        <f t="shared" si="233"/>
        <v>0</v>
      </c>
      <c r="T828" s="58">
        <v>0</v>
      </c>
      <c r="U828" s="58">
        <f>(IF(VLOOKUP(VLOOKUP(AN828,MAPPING!$B$16:$D$21,2,1),MAPPING!$C$16:$E$21,2,0)=7000,0,VLOOKUP(VLOOKUP(AN828,MAPPING!$B$16:$D$21,2,1),MAPPING!$C$16:$E$21,2,0)))</f>
        <v>0</v>
      </c>
      <c r="V828" s="58">
        <f>(K828*VLOOKUP(N828/K828,MAPPING!$B$23:$D$30,3,10))</f>
        <v>500</v>
      </c>
      <c r="W828" s="58">
        <f t="shared" si="240"/>
        <v>0</v>
      </c>
      <c r="X828" s="58">
        <f t="shared" si="241"/>
        <v>9030</v>
      </c>
      <c r="Y828" s="116">
        <f>ROUND(SUM(Q828:W828)/INVOICE!$I$5,2)</f>
        <v>6.48</v>
      </c>
      <c r="AA828" s="38" t="s">
        <v>685</v>
      </c>
      <c r="AB828" s="38" t="s">
        <v>93</v>
      </c>
      <c r="AC828" s="38" t="s">
        <v>6276</v>
      </c>
      <c r="AD828" s="38" t="s">
        <v>6489</v>
      </c>
      <c r="AE828" s="38" t="s">
        <v>6490</v>
      </c>
      <c r="AF828" s="38" t="s">
        <v>6491</v>
      </c>
      <c r="AG828" s="38" t="s">
        <v>6492</v>
      </c>
      <c r="AH828" s="38" t="s">
        <v>61</v>
      </c>
      <c r="AI828" s="38">
        <v>1</v>
      </c>
      <c r="AJ828" s="38">
        <v>1.1000000000000001</v>
      </c>
      <c r="AK828" s="38">
        <v>2.4</v>
      </c>
      <c r="AL828" s="38">
        <v>2.4</v>
      </c>
      <c r="AM828" s="38" t="s">
        <v>65</v>
      </c>
      <c r="AN828" s="38">
        <v>162.13999999999999</v>
      </c>
      <c r="AO828" s="38" t="s">
        <v>62</v>
      </c>
      <c r="AP828" s="38" t="s">
        <v>62</v>
      </c>
      <c r="AQ828" s="38" t="s">
        <v>62</v>
      </c>
      <c r="AR828" s="38" t="s">
        <v>62</v>
      </c>
      <c r="AS828" s="38" t="s">
        <v>62</v>
      </c>
      <c r="AT828" s="38" t="s">
        <v>1973</v>
      </c>
      <c r="AU828" s="38" t="s">
        <v>2604</v>
      </c>
      <c r="AV828" s="38" t="s">
        <v>6493</v>
      </c>
      <c r="AW828" s="38" t="s">
        <v>61</v>
      </c>
      <c r="AX828" s="38" t="s">
        <v>63</v>
      </c>
      <c r="AY828" s="39" t="s">
        <v>6494</v>
      </c>
      <c r="AZ828" s="38" t="s">
        <v>6495</v>
      </c>
      <c r="BA828" s="39" t="s">
        <v>6495</v>
      </c>
      <c r="BB828" s="38" t="s">
        <v>2434</v>
      </c>
      <c r="BC828" s="38" t="s">
        <v>197</v>
      </c>
      <c r="BD828" s="38" t="s">
        <v>94</v>
      </c>
      <c r="BE828" s="38" t="s">
        <v>1978</v>
      </c>
      <c r="BF828" s="38" t="s">
        <v>64</v>
      </c>
      <c r="BG828" s="38" t="s">
        <v>61</v>
      </c>
      <c r="BH828" s="38" t="s">
        <v>648</v>
      </c>
    </row>
    <row r="829" spans="2:60" x14ac:dyDescent="0.3">
      <c r="B829" s="55">
        <f t="shared" si="234"/>
        <v>825</v>
      </c>
      <c r="C829" s="55" t="str">
        <f t="shared" si="235"/>
        <v>NRT</v>
      </c>
      <c r="D829" s="55" t="str">
        <f t="shared" si="232"/>
        <v>2025-09-25</v>
      </c>
      <c r="E829" s="55" t="str">
        <f t="shared" si="242"/>
        <v>82020038185</v>
      </c>
      <c r="F829" s="55" t="str">
        <f t="shared" si="243"/>
        <v>PJP029493474</v>
      </c>
      <c r="G829" s="53" t="str">
        <f t="shared" si="244"/>
        <v>박아영</v>
      </c>
      <c r="H829" s="53" t="str">
        <f t="shared" si="245"/>
        <v>목록(Manifest)</v>
      </c>
      <c r="I829" s="62">
        <f t="shared" si="246"/>
        <v>26.81</v>
      </c>
      <c r="J829" s="53" t="str">
        <f t="shared" si="236"/>
        <v>BRCH USA_JAVIS</v>
      </c>
      <c r="K829" s="55">
        <f t="shared" si="247"/>
        <v>1</v>
      </c>
      <c r="L829" s="54">
        <f t="shared" si="248"/>
        <v>0.25</v>
      </c>
      <c r="M829" s="54">
        <f t="shared" si="249"/>
        <v>0.6</v>
      </c>
      <c r="N829" s="54">
        <f t="shared" si="250"/>
        <v>0.6</v>
      </c>
      <c r="O829" s="54">
        <f t="shared" si="237"/>
        <v>0.5</v>
      </c>
      <c r="P829" s="55" t="str">
        <f t="shared" si="238"/>
        <v>516284353200</v>
      </c>
      <c r="Q829" s="70">
        <f t="shared" si="239"/>
        <v>6510</v>
      </c>
      <c r="R829" s="58">
        <v>0</v>
      </c>
      <c r="S829" s="57">
        <f t="shared" si="233"/>
        <v>0</v>
      </c>
      <c r="T829" s="58">
        <v>0</v>
      </c>
      <c r="U829" s="58">
        <f>(IF(VLOOKUP(VLOOKUP(AN829,MAPPING!$B$16:$D$21,2,1),MAPPING!$C$16:$E$21,2,0)=7000,0,VLOOKUP(VLOOKUP(AN829,MAPPING!$B$16:$D$21,2,1),MAPPING!$C$16:$E$21,2,0)))</f>
        <v>0</v>
      </c>
      <c r="V829" s="58">
        <f>(K829*VLOOKUP(N829/K829,MAPPING!$B$23:$D$30,3,10))</f>
        <v>0</v>
      </c>
      <c r="W829" s="58">
        <f t="shared" si="240"/>
        <v>0</v>
      </c>
      <c r="X829" s="58">
        <f t="shared" si="241"/>
        <v>6510</v>
      </c>
      <c r="Y829" s="116">
        <f>ROUND(SUM(Q829:W829)/INVOICE!$I$5,2)</f>
        <v>4.67</v>
      </c>
      <c r="AA829" s="38" t="s">
        <v>685</v>
      </c>
      <c r="AB829" s="38" t="s">
        <v>93</v>
      </c>
      <c r="AC829" s="38" t="s">
        <v>6276</v>
      </c>
      <c r="AD829" s="38" t="s">
        <v>6496</v>
      </c>
      <c r="AE829" s="38" t="s">
        <v>6497</v>
      </c>
      <c r="AF829" s="38" t="s">
        <v>6498</v>
      </c>
      <c r="AG829" s="38" t="s">
        <v>6499</v>
      </c>
      <c r="AH829" s="38" t="s">
        <v>61</v>
      </c>
      <c r="AI829" s="38">
        <v>1</v>
      </c>
      <c r="AJ829" s="38">
        <v>0.25</v>
      </c>
      <c r="AK829" s="38">
        <v>0.6</v>
      </c>
      <c r="AL829" s="38">
        <v>0.6</v>
      </c>
      <c r="AM829" s="38" t="s">
        <v>204</v>
      </c>
      <c r="AN829" s="38">
        <v>26.81</v>
      </c>
      <c r="AO829" s="38" t="s">
        <v>62</v>
      </c>
      <c r="AP829" s="38" t="s">
        <v>62</v>
      </c>
      <c r="AQ829" s="38" t="s">
        <v>62</v>
      </c>
      <c r="AR829" s="38" t="s">
        <v>62</v>
      </c>
      <c r="AS829" s="38" t="s">
        <v>62</v>
      </c>
      <c r="AT829" s="38" t="s">
        <v>1973</v>
      </c>
      <c r="AU829" s="38" t="s">
        <v>2604</v>
      </c>
      <c r="AV829" s="38" t="s">
        <v>5136</v>
      </c>
      <c r="AW829" s="38" t="s">
        <v>61</v>
      </c>
      <c r="AX829" s="38" t="s">
        <v>63</v>
      </c>
      <c r="AY829" s="39" t="s">
        <v>6500</v>
      </c>
      <c r="AZ829" s="38" t="s">
        <v>6501</v>
      </c>
      <c r="BA829" s="39" t="s">
        <v>6501</v>
      </c>
      <c r="BB829" s="38" t="s">
        <v>2434</v>
      </c>
      <c r="BC829" s="38" t="s">
        <v>197</v>
      </c>
      <c r="BD829" s="38" t="s">
        <v>94</v>
      </c>
      <c r="BE829" s="38" t="s">
        <v>1978</v>
      </c>
      <c r="BF829" s="38" t="s">
        <v>64</v>
      </c>
      <c r="BG829" s="38" t="s">
        <v>61</v>
      </c>
      <c r="BH829" s="38" t="s">
        <v>648</v>
      </c>
    </row>
    <row r="830" spans="2:60" x14ac:dyDescent="0.3">
      <c r="B830" s="55">
        <f t="shared" si="234"/>
        <v>826</v>
      </c>
      <c r="C830" s="55" t="str">
        <f t="shared" si="235"/>
        <v>NRT</v>
      </c>
      <c r="D830" s="55" t="str">
        <f t="shared" si="232"/>
        <v>2025-09-25</v>
      </c>
      <c r="E830" s="55" t="str">
        <f t="shared" si="242"/>
        <v>82020038185</v>
      </c>
      <c r="F830" s="55" t="str">
        <f t="shared" si="243"/>
        <v>PJP029496750</v>
      </c>
      <c r="G830" s="53" t="str">
        <f t="shared" si="244"/>
        <v>박성태</v>
      </c>
      <c r="H830" s="53" t="str">
        <f t="shared" si="245"/>
        <v>일반(목록배제,Normal-Manifest Exception)</v>
      </c>
      <c r="I830" s="62">
        <f t="shared" si="246"/>
        <v>14.63</v>
      </c>
      <c r="J830" s="53" t="str">
        <f t="shared" si="236"/>
        <v>BRCH USA_JAVIS</v>
      </c>
      <c r="K830" s="55">
        <f t="shared" si="247"/>
        <v>1</v>
      </c>
      <c r="L830" s="54">
        <f t="shared" si="248"/>
        <v>0.2</v>
      </c>
      <c r="M830" s="54">
        <f t="shared" si="249"/>
        <v>0.5</v>
      </c>
      <c r="N830" s="54">
        <f t="shared" si="250"/>
        <v>0.5</v>
      </c>
      <c r="O830" s="54">
        <f t="shared" si="237"/>
        <v>0.5</v>
      </c>
      <c r="P830" s="55" t="str">
        <f t="shared" si="238"/>
        <v>516284385960</v>
      </c>
      <c r="Q830" s="70">
        <f t="shared" si="239"/>
        <v>6510</v>
      </c>
      <c r="R830" s="58">
        <v>0</v>
      </c>
      <c r="S830" s="57">
        <f t="shared" si="233"/>
        <v>0</v>
      </c>
      <c r="T830" s="58">
        <v>0</v>
      </c>
      <c r="U830" s="58">
        <f>(IF(VLOOKUP(VLOOKUP(AN830,MAPPING!$B$16:$D$21,2,1),MAPPING!$C$16:$E$21,2,0)=7000,0,VLOOKUP(VLOOKUP(AN830,MAPPING!$B$16:$D$21,2,1),MAPPING!$C$16:$E$21,2,0)))</f>
        <v>0</v>
      </c>
      <c r="V830" s="58">
        <f>(K830*VLOOKUP(N830/K830,MAPPING!$B$23:$D$30,3,10))</f>
        <v>0</v>
      </c>
      <c r="W830" s="58">
        <f t="shared" si="240"/>
        <v>0</v>
      </c>
      <c r="X830" s="58">
        <f t="shared" si="241"/>
        <v>6510</v>
      </c>
      <c r="Y830" s="116">
        <f>ROUND(SUM(Q830:W830)/INVOICE!$I$5,2)</f>
        <v>4.67</v>
      </c>
      <c r="AA830" s="38" t="s">
        <v>685</v>
      </c>
      <c r="AB830" s="38" t="s">
        <v>93</v>
      </c>
      <c r="AC830" s="38" t="s">
        <v>6276</v>
      </c>
      <c r="AD830" s="38" t="s">
        <v>6502</v>
      </c>
      <c r="AE830" s="38" t="s">
        <v>6503</v>
      </c>
      <c r="AF830" s="38" t="s">
        <v>6504</v>
      </c>
      <c r="AG830" s="38" t="s">
        <v>6505</v>
      </c>
      <c r="AH830" s="38" t="s">
        <v>2464</v>
      </c>
      <c r="AI830" s="38">
        <v>1</v>
      </c>
      <c r="AJ830" s="38">
        <v>0.2</v>
      </c>
      <c r="AK830" s="38">
        <v>0.5</v>
      </c>
      <c r="AL830" s="38">
        <v>0.5</v>
      </c>
      <c r="AM830" s="38" t="s">
        <v>66</v>
      </c>
      <c r="AN830" s="38">
        <v>14.63</v>
      </c>
      <c r="AO830" s="38" t="s">
        <v>62</v>
      </c>
      <c r="AP830" s="38" t="s">
        <v>62</v>
      </c>
      <c r="AQ830" s="38" t="s">
        <v>62</v>
      </c>
      <c r="AR830" s="38" t="s">
        <v>62</v>
      </c>
      <c r="AS830" s="38" t="s">
        <v>62</v>
      </c>
      <c r="AT830" s="38" t="s">
        <v>1973</v>
      </c>
      <c r="AU830" s="38" t="s">
        <v>2604</v>
      </c>
      <c r="AV830" s="38" t="s">
        <v>2052</v>
      </c>
      <c r="AW830" s="38" t="s">
        <v>61</v>
      </c>
      <c r="AX830" s="38" t="s">
        <v>63</v>
      </c>
      <c r="AY830" s="39" t="s">
        <v>6506</v>
      </c>
      <c r="AZ830" s="38" t="s">
        <v>6507</v>
      </c>
      <c r="BA830" s="39" t="s">
        <v>6507</v>
      </c>
      <c r="BB830" s="38" t="s">
        <v>2434</v>
      </c>
      <c r="BC830" s="38" t="s">
        <v>197</v>
      </c>
      <c r="BD830" s="38" t="s">
        <v>94</v>
      </c>
      <c r="BE830" s="38" t="s">
        <v>1978</v>
      </c>
      <c r="BF830" s="38" t="s">
        <v>64</v>
      </c>
      <c r="BG830" s="38" t="s">
        <v>61</v>
      </c>
      <c r="BH830" s="38" t="s">
        <v>648</v>
      </c>
    </row>
    <row r="831" spans="2:60" x14ac:dyDescent="0.3">
      <c r="B831" s="55">
        <f t="shared" si="234"/>
        <v>827</v>
      </c>
      <c r="C831" s="55" t="str">
        <f t="shared" si="235"/>
        <v>NRT</v>
      </c>
      <c r="D831" s="55" t="str">
        <f t="shared" si="232"/>
        <v>2025-09-25</v>
      </c>
      <c r="E831" s="55" t="str">
        <f t="shared" si="242"/>
        <v>82020038185</v>
      </c>
      <c r="F831" s="55" t="str">
        <f t="shared" si="243"/>
        <v>PJP029496688</v>
      </c>
      <c r="G831" s="53" t="str">
        <f t="shared" si="244"/>
        <v>최흥숙</v>
      </c>
      <c r="H831" s="53" t="str">
        <f t="shared" si="245"/>
        <v>식물검역(Plants Inspection)</v>
      </c>
      <c r="I831" s="62">
        <f t="shared" si="246"/>
        <v>78</v>
      </c>
      <c r="J831" s="53" t="str">
        <f t="shared" si="236"/>
        <v>BRCH USA_JAVIS</v>
      </c>
      <c r="K831" s="55">
        <f t="shared" si="247"/>
        <v>1</v>
      </c>
      <c r="L831" s="54">
        <f t="shared" si="248"/>
        <v>2.2999999999999998</v>
      </c>
      <c r="M831" s="54">
        <f t="shared" si="249"/>
        <v>1.4</v>
      </c>
      <c r="N831" s="54">
        <f t="shared" si="250"/>
        <v>2.2999999999999998</v>
      </c>
      <c r="O831" s="54">
        <f t="shared" si="237"/>
        <v>2.5</v>
      </c>
      <c r="P831" s="55" t="str">
        <f t="shared" si="238"/>
        <v>516284385341</v>
      </c>
      <c r="Q831" s="70">
        <f t="shared" si="239"/>
        <v>10550</v>
      </c>
      <c r="R831" s="58">
        <v>0</v>
      </c>
      <c r="S831" s="57">
        <f t="shared" si="233"/>
        <v>0</v>
      </c>
      <c r="T831" s="58">
        <v>0</v>
      </c>
      <c r="U831" s="58">
        <f>(IF(VLOOKUP(VLOOKUP(AN831,MAPPING!$B$16:$D$21,2,1),MAPPING!$C$16:$E$21,2,0)=7000,0,VLOOKUP(VLOOKUP(AN831,MAPPING!$B$16:$D$21,2,1),MAPPING!$C$16:$E$21,2,0)))</f>
        <v>0</v>
      </c>
      <c r="V831" s="58">
        <f>(K831*VLOOKUP(N831/K831,MAPPING!$B$23:$D$30,3,10))</f>
        <v>500</v>
      </c>
      <c r="W831" s="58">
        <f t="shared" si="240"/>
        <v>0</v>
      </c>
      <c r="X831" s="58">
        <f t="shared" si="241"/>
        <v>11050</v>
      </c>
      <c r="Y831" s="116">
        <f>ROUND(SUM(Q831:W831)/INVOICE!$I$5,2)</f>
        <v>7.93</v>
      </c>
      <c r="AA831" s="38" t="s">
        <v>685</v>
      </c>
      <c r="AB831" s="38" t="s">
        <v>93</v>
      </c>
      <c r="AC831" s="38" t="s">
        <v>6276</v>
      </c>
      <c r="AD831" s="38" t="s">
        <v>6508</v>
      </c>
      <c r="AE831" s="38" t="s">
        <v>6509</v>
      </c>
      <c r="AF831" s="38" t="s">
        <v>6510</v>
      </c>
      <c r="AG831" s="38" t="s">
        <v>6511</v>
      </c>
      <c r="AH831" s="38" t="s">
        <v>3867</v>
      </c>
      <c r="AI831" s="38">
        <v>1</v>
      </c>
      <c r="AJ831" s="38">
        <v>2.2999999999999998</v>
      </c>
      <c r="AK831" s="38">
        <v>1.4</v>
      </c>
      <c r="AL831" s="38">
        <v>2.2999999999999998</v>
      </c>
      <c r="AM831" s="38" t="s">
        <v>2394</v>
      </c>
      <c r="AN831" s="38">
        <v>78</v>
      </c>
      <c r="AO831" s="38" t="s">
        <v>62</v>
      </c>
      <c r="AP831" s="38" t="s">
        <v>62</v>
      </c>
      <c r="AQ831" s="38" t="s">
        <v>62</v>
      </c>
      <c r="AR831" s="38" t="s">
        <v>61</v>
      </c>
      <c r="AS831" s="38" t="s">
        <v>61</v>
      </c>
      <c r="AT831" s="38" t="s">
        <v>1973</v>
      </c>
      <c r="AU831" s="38" t="s">
        <v>2604</v>
      </c>
      <c r="AV831" s="38" t="s">
        <v>6512</v>
      </c>
      <c r="AW831" s="38" t="s">
        <v>61</v>
      </c>
      <c r="AX831" s="38" t="s">
        <v>63</v>
      </c>
      <c r="AY831" s="39" t="s">
        <v>6513</v>
      </c>
      <c r="AZ831" s="38" t="s">
        <v>6514</v>
      </c>
      <c r="BA831" s="39" t="s">
        <v>6514</v>
      </c>
      <c r="BB831" s="38" t="s">
        <v>2434</v>
      </c>
      <c r="BC831" s="38" t="s">
        <v>197</v>
      </c>
      <c r="BD831" s="38" t="s">
        <v>94</v>
      </c>
      <c r="BE831" s="38" t="s">
        <v>1978</v>
      </c>
      <c r="BF831" s="38" t="s">
        <v>64</v>
      </c>
      <c r="BG831" s="38" t="s">
        <v>61</v>
      </c>
      <c r="BH831" s="38" t="s">
        <v>648</v>
      </c>
    </row>
    <row r="832" spans="2:60" x14ac:dyDescent="0.3">
      <c r="B832" s="55">
        <f t="shared" si="234"/>
        <v>828</v>
      </c>
      <c r="C832" s="55" t="str">
        <f t="shared" si="235"/>
        <v>NRT</v>
      </c>
      <c r="D832" s="55" t="str">
        <f t="shared" si="232"/>
        <v>2025-09-25</v>
      </c>
      <c r="E832" s="55" t="str">
        <f t="shared" si="242"/>
        <v>82020038185</v>
      </c>
      <c r="F832" s="55" t="str">
        <f t="shared" si="243"/>
        <v>PJP029496708</v>
      </c>
      <c r="G832" s="53" t="str">
        <f t="shared" si="244"/>
        <v>이어진</v>
      </c>
      <c r="H832" s="53" t="str">
        <f t="shared" si="245"/>
        <v>목록(Manifest)</v>
      </c>
      <c r="I832" s="62">
        <f t="shared" si="246"/>
        <v>36.18</v>
      </c>
      <c r="J832" s="53" t="str">
        <f t="shared" si="236"/>
        <v>BRCH USA_JAVIS</v>
      </c>
      <c r="K832" s="55">
        <f t="shared" si="247"/>
        <v>1</v>
      </c>
      <c r="L832" s="54">
        <f t="shared" si="248"/>
        <v>0.1</v>
      </c>
      <c r="M832" s="54">
        <f t="shared" si="249"/>
        <v>0.2</v>
      </c>
      <c r="N832" s="54">
        <f t="shared" si="250"/>
        <v>0.2</v>
      </c>
      <c r="O832" s="54">
        <f t="shared" si="237"/>
        <v>0.5</v>
      </c>
      <c r="P832" s="55" t="str">
        <f t="shared" si="238"/>
        <v>516284385540</v>
      </c>
      <c r="Q832" s="70">
        <f t="shared" si="239"/>
        <v>6510</v>
      </c>
      <c r="R832" s="58">
        <v>0</v>
      </c>
      <c r="S832" s="57">
        <f t="shared" si="233"/>
        <v>0</v>
      </c>
      <c r="T832" s="58">
        <v>0</v>
      </c>
      <c r="U832" s="58">
        <f>(IF(VLOOKUP(VLOOKUP(AN832,MAPPING!$B$16:$D$21,2,1),MAPPING!$C$16:$E$21,2,0)=7000,0,VLOOKUP(VLOOKUP(AN832,MAPPING!$B$16:$D$21,2,1),MAPPING!$C$16:$E$21,2,0)))</f>
        <v>0</v>
      </c>
      <c r="V832" s="58">
        <f>(K832*VLOOKUP(N832/K832,MAPPING!$B$23:$D$30,3,10))</f>
        <v>0</v>
      </c>
      <c r="W832" s="58">
        <f t="shared" si="240"/>
        <v>0</v>
      </c>
      <c r="X832" s="58">
        <f t="shared" si="241"/>
        <v>6510</v>
      </c>
      <c r="Y832" s="116">
        <f>ROUND(SUM(Q832:W832)/INVOICE!$I$5,2)</f>
        <v>4.67</v>
      </c>
      <c r="AA832" s="38" t="s">
        <v>685</v>
      </c>
      <c r="AB832" s="38" t="s">
        <v>93</v>
      </c>
      <c r="AC832" s="38" t="s">
        <v>6276</v>
      </c>
      <c r="AD832" s="38" t="s">
        <v>6515</v>
      </c>
      <c r="AE832" s="38" t="s">
        <v>6516</v>
      </c>
      <c r="AF832" s="38" t="s">
        <v>6517</v>
      </c>
      <c r="AG832" s="38" t="s">
        <v>6518</v>
      </c>
      <c r="AH832" s="38" t="s">
        <v>61</v>
      </c>
      <c r="AI832" s="38">
        <v>1</v>
      </c>
      <c r="AJ832" s="38">
        <v>0.1</v>
      </c>
      <c r="AK832" s="38">
        <v>0.2</v>
      </c>
      <c r="AL832" s="38">
        <v>0.2</v>
      </c>
      <c r="AM832" s="38" t="s">
        <v>204</v>
      </c>
      <c r="AN832" s="38">
        <v>36.18</v>
      </c>
      <c r="AO832" s="38" t="s">
        <v>62</v>
      </c>
      <c r="AP832" s="38" t="s">
        <v>62</v>
      </c>
      <c r="AQ832" s="38" t="s">
        <v>62</v>
      </c>
      <c r="AR832" s="38" t="s">
        <v>62</v>
      </c>
      <c r="AS832" s="38" t="s">
        <v>62</v>
      </c>
      <c r="AT832" s="38" t="s">
        <v>1973</v>
      </c>
      <c r="AU832" s="38" t="s">
        <v>2604</v>
      </c>
      <c r="AV832" s="38" t="s">
        <v>2730</v>
      </c>
      <c r="AW832" s="38" t="s">
        <v>61</v>
      </c>
      <c r="AX832" s="38" t="s">
        <v>63</v>
      </c>
      <c r="AY832" s="39" t="s">
        <v>6519</v>
      </c>
      <c r="AZ832" s="38" t="s">
        <v>6520</v>
      </c>
      <c r="BA832" s="39" t="s">
        <v>6520</v>
      </c>
      <c r="BB832" s="38" t="s">
        <v>2434</v>
      </c>
      <c r="BC832" s="38" t="s">
        <v>197</v>
      </c>
      <c r="BD832" s="38" t="s">
        <v>94</v>
      </c>
      <c r="BE832" s="38" t="s">
        <v>1978</v>
      </c>
      <c r="BF832" s="38" t="s">
        <v>64</v>
      </c>
      <c r="BG832" s="38" t="s">
        <v>61</v>
      </c>
      <c r="BH832" s="38" t="s">
        <v>648</v>
      </c>
    </row>
    <row r="833" spans="2:60" x14ac:dyDescent="0.3">
      <c r="B833" s="55">
        <f t="shared" si="234"/>
        <v>829</v>
      </c>
      <c r="C833" s="55" t="str">
        <f t="shared" si="235"/>
        <v>NRT</v>
      </c>
      <c r="D833" s="55" t="str">
        <f t="shared" si="232"/>
        <v>2025-09-25</v>
      </c>
      <c r="E833" s="55" t="str">
        <f t="shared" si="242"/>
        <v>82020038185</v>
      </c>
      <c r="F833" s="55" t="str">
        <f t="shared" si="243"/>
        <v>PJP029496700</v>
      </c>
      <c r="G833" s="53" t="str">
        <f t="shared" si="244"/>
        <v>윤국희</v>
      </c>
      <c r="H833" s="53" t="str">
        <f t="shared" si="245"/>
        <v>목록(Manifest)</v>
      </c>
      <c r="I833" s="62">
        <f t="shared" si="246"/>
        <v>132.66</v>
      </c>
      <c r="J833" s="53" t="str">
        <f t="shared" si="236"/>
        <v>BRCH USA_JAVIS</v>
      </c>
      <c r="K833" s="55">
        <f t="shared" si="247"/>
        <v>1</v>
      </c>
      <c r="L833" s="54">
        <f t="shared" si="248"/>
        <v>0.5</v>
      </c>
      <c r="M833" s="54">
        <f t="shared" si="249"/>
        <v>1.1000000000000001</v>
      </c>
      <c r="N833" s="54">
        <f t="shared" si="250"/>
        <v>1.1000000000000001</v>
      </c>
      <c r="O833" s="54">
        <f t="shared" si="237"/>
        <v>0.5</v>
      </c>
      <c r="P833" s="55" t="str">
        <f t="shared" si="238"/>
        <v>516284385466</v>
      </c>
      <c r="Q833" s="70">
        <f t="shared" si="239"/>
        <v>6510</v>
      </c>
      <c r="R833" s="58">
        <v>0</v>
      </c>
      <c r="S833" s="57">
        <f t="shared" si="233"/>
        <v>0</v>
      </c>
      <c r="T833" s="58">
        <v>0</v>
      </c>
      <c r="U833" s="58">
        <f>(IF(VLOOKUP(VLOOKUP(AN833,MAPPING!$B$16:$D$21,2,1),MAPPING!$C$16:$E$21,2,0)=7000,0,VLOOKUP(VLOOKUP(AN833,MAPPING!$B$16:$D$21,2,1),MAPPING!$C$16:$E$21,2,0)))</f>
        <v>0</v>
      </c>
      <c r="V833" s="58">
        <f>(K833*VLOOKUP(N833/K833,MAPPING!$B$23:$D$30,3,10))</f>
        <v>0</v>
      </c>
      <c r="W833" s="58">
        <f t="shared" si="240"/>
        <v>0</v>
      </c>
      <c r="X833" s="58">
        <f t="shared" si="241"/>
        <v>6510</v>
      </c>
      <c r="Y833" s="116">
        <f>ROUND(SUM(Q833:W833)/INVOICE!$I$5,2)</f>
        <v>4.67</v>
      </c>
      <c r="AA833" s="38" t="s">
        <v>685</v>
      </c>
      <c r="AB833" s="38" t="s">
        <v>93</v>
      </c>
      <c r="AC833" s="38" t="s">
        <v>6276</v>
      </c>
      <c r="AD833" s="38" t="s">
        <v>6521</v>
      </c>
      <c r="AE833" s="38" t="s">
        <v>6522</v>
      </c>
      <c r="AF833" s="38" t="s">
        <v>6523</v>
      </c>
      <c r="AG833" s="38" t="s">
        <v>6524</v>
      </c>
      <c r="AH833" s="38" t="s">
        <v>61</v>
      </c>
      <c r="AI833" s="38">
        <v>1</v>
      </c>
      <c r="AJ833" s="38">
        <v>0.5</v>
      </c>
      <c r="AK833" s="38">
        <v>1.1000000000000001</v>
      </c>
      <c r="AL833" s="38">
        <v>1.1000000000000001</v>
      </c>
      <c r="AM833" s="38" t="s">
        <v>204</v>
      </c>
      <c r="AN833" s="38">
        <v>132.66</v>
      </c>
      <c r="AO833" s="38" t="s">
        <v>62</v>
      </c>
      <c r="AP833" s="38" t="s">
        <v>62</v>
      </c>
      <c r="AQ833" s="38" t="s">
        <v>62</v>
      </c>
      <c r="AR833" s="38" t="s">
        <v>62</v>
      </c>
      <c r="AS833" s="38" t="s">
        <v>62</v>
      </c>
      <c r="AT833" s="38" t="s">
        <v>1973</v>
      </c>
      <c r="AU833" s="38" t="s">
        <v>2604</v>
      </c>
      <c r="AV833" s="38" t="s">
        <v>2173</v>
      </c>
      <c r="AW833" s="38" t="s">
        <v>61</v>
      </c>
      <c r="AX833" s="38" t="s">
        <v>63</v>
      </c>
      <c r="AY833" s="39" t="s">
        <v>6525</v>
      </c>
      <c r="AZ833" s="38" t="s">
        <v>6526</v>
      </c>
      <c r="BA833" s="39" t="s">
        <v>6526</v>
      </c>
      <c r="BB833" s="38" t="s">
        <v>2434</v>
      </c>
      <c r="BC833" s="38" t="s">
        <v>197</v>
      </c>
      <c r="BD833" s="38" t="s">
        <v>94</v>
      </c>
      <c r="BE833" s="38" t="s">
        <v>1978</v>
      </c>
      <c r="BF833" s="38" t="s">
        <v>64</v>
      </c>
      <c r="BG833" s="38" t="s">
        <v>61</v>
      </c>
      <c r="BH833" s="38" t="s">
        <v>648</v>
      </c>
    </row>
    <row r="834" spans="2:60" x14ac:dyDescent="0.3">
      <c r="B834" s="55">
        <f t="shared" si="234"/>
        <v>830</v>
      </c>
      <c r="C834" s="55" t="str">
        <f t="shared" si="235"/>
        <v>NRT</v>
      </c>
      <c r="D834" s="55" t="str">
        <f t="shared" si="232"/>
        <v>2025-09-25</v>
      </c>
      <c r="E834" s="55" t="str">
        <f t="shared" si="242"/>
        <v>82020038185</v>
      </c>
      <c r="F834" s="55" t="str">
        <f t="shared" si="243"/>
        <v>PJP029496683</v>
      </c>
      <c r="G834" s="53" t="str">
        <f t="shared" si="244"/>
        <v>장철호</v>
      </c>
      <c r="H834" s="53" t="str">
        <f t="shared" si="245"/>
        <v>목록(Manifest)</v>
      </c>
      <c r="I834" s="62">
        <f t="shared" si="246"/>
        <v>22.85</v>
      </c>
      <c r="J834" s="53" t="str">
        <f t="shared" si="236"/>
        <v>BRCH USA_JAVIS</v>
      </c>
      <c r="K834" s="55">
        <f t="shared" si="247"/>
        <v>1</v>
      </c>
      <c r="L834" s="54">
        <f t="shared" si="248"/>
        <v>0.55000000000000004</v>
      </c>
      <c r="M834" s="54">
        <f t="shared" si="249"/>
        <v>1.1000000000000001</v>
      </c>
      <c r="N834" s="54">
        <f t="shared" si="250"/>
        <v>1.1000000000000001</v>
      </c>
      <c r="O834" s="54">
        <f t="shared" si="237"/>
        <v>1</v>
      </c>
      <c r="P834" s="55" t="str">
        <f t="shared" si="238"/>
        <v>516284385293</v>
      </c>
      <c r="Q834" s="70">
        <f t="shared" si="239"/>
        <v>7520</v>
      </c>
      <c r="R834" s="58">
        <v>0</v>
      </c>
      <c r="S834" s="57">
        <f t="shared" si="233"/>
        <v>0</v>
      </c>
      <c r="T834" s="58">
        <v>0</v>
      </c>
      <c r="U834" s="58">
        <f>(IF(VLOOKUP(VLOOKUP(AN834,MAPPING!$B$16:$D$21,2,1),MAPPING!$C$16:$E$21,2,0)=7000,0,VLOOKUP(VLOOKUP(AN834,MAPPING!$B$16:$D$21,2,1),MAPPING!$C$16:$E$21,2,0)))</f>
        <v>0</v>
      </c>
      <c r="V834" s="58">
        <f>(K834*VLOOKUP(N834/K834,MAPPING!$B$23:$D$30,3,10))</f>
        <v>0</v>
      </c>
      <c r="W834" s="58">
        <f t="shared" si="240"/>
        <v>0</v>
      </c>
      <c r="X834" s="58">
        <f t="shared" si="241"/>
        <v>7520</v>
      </c>
      <c r="Y834" s="116">
        <f>ROUND(SUM(Q834:W834)/INVOICE!$I$5,2)</f>
        <v>5.39</v>
      </c>
      <c r="AA834" s="38" t="s">
        <v>685</v>
      </c>
      <c r="AB834" s="38" t="s">
        <v>93</v>
      </c>
      <c r="AC834" s="38" t="s">
        <v>6276</v>
      </c>
      <c r="AD834" s="38" t="s">
        <v>6527</v>
      </c>
      <c r="AE834" s="38" t="s">
        <v>3725</v>
      </c>
      <c r="AF834" s="38" t="s">
        <v>6528</v>
      </c>
      <c r="AG834" s="38" t="s">
        <v>6529</v>
      </c>
      <c r="AH834" s="38" t="s">
        <v>61</v>
      </c>
      <c r="AI834" s="38">
        <v>1</v>
      </c>
      <c r="AJ834" s="38">
        <v>0.55000000000000004</v>
      </c>
      <c r="AK834" s="38">
        <v>1.1000000000000001</v>
      </c>
      <c r="AL834" s="38">
        <v>1.1000000000000001</v>
      </c>
      <c r="AM834" s="38" t="s">
        <v>204</v>
      </c>
      <c r="AN834" s="38">
        <v>22.85</v>
      </c>
      <c r="AO834" s="38" t="s">
        <v>62</v>
      </c>
      <c r="AP834" s="38" t="s">
        <v>62</v>
      </c>
      <c r="AQ834" s="38" t="s">
        <v>62</v>
      </c>
      <c r="AR834" s="38" t="s">
        <v>62</v>
      </c>
      <c r="AS834" s="38" t="s">
        <v>62</v>
      </c>
      <c r="AT834" s="38" t="s">
        <v>1973</v>
      </c>
      <c r="AU834" s="38" t="s">
        <v>2604</v>
      </c>
      <c r="AV834" s="38" t="s">
        <v>2173</v>
      </c>
      <c r="AW834" s="38" t="s">
        <v>61</v>
      </c>
      <c r="AX834" s="38" t="s">
        <v>63</v>
      </c>
      <c r="AY834" s="39" t="s">
        <v>6530</v>
      </c>
      <c r="AZ834" s="38" t="s">
        <v>6531</v>
      </c>
      <c r="BA834" s="39" t="s">
        <v>6531</v>
      </c>
      <c r="BB834" s="38" t="s">
        <v>2434</v>
      </c>
      <c r="BC834" s="38" t="s">
        <v>197</v>
      </c>
      <c r="BD834" s="38" t="s">
        <v>94</v>
      </c>
      <c r="BE834" s="38" t="s">
        <v>1978</v>
      </c>
      <c r="BF834" s="38" t="s">
        <v>64</v>
      </c>
      <c r="BG834" s="38" t="s">
        <v>61</v>
      </c>
      <c r="BH834" s="38" t="s">
        <v>648</v>
      </c>
    </row>
    <row r="835" spans="2:60" x14ac:dyDescent="0.3">
      <c r="B835" s="55">
        <f t="shared" si="234"/>
        <v>831</v>
      </c>
      <c r="C835" s="55" t="str">
        <f t="shared" si="235"/>
        <v>NRT</v>
      </c>
      <c r="D835" s="55" t="str">
        <f t="shared" si="232"/>
        <v>2025-09-25</v>
      </c>
      <c r="E835" s="55" t="str">
        <f t="shared" si="242"/>
        <v>82020038185</v>
      </c>
      <c r="F835" s="55" t="str">
        <f t="shared" si="243"/>
        <v>PJP029496662</v>
      </c>
      <c r="G835" s="53" t="str">
        <f t="shared" si="244"/>
        <v>조성언</v>
      </c>
      <c r="H835" s="53" t="str">
        <f t="shared" si="245"/>
        <v>간이(Simple)</v>
      </c>
      <c r="I835" s="62">
        <f t="shared" si="246"/>
        <v>486.42</v>
      </c>
      <c r="J835" s="53" t="str">
        <f t="shared" si="236"/>
        <v>BRCH USA_JAVIS</v>
      </c>
      <c r="K835" s="55">
        <f t="shared" si="247"/>
        <v>1</v>
      </c>
      <c r="L835" s="54">
        <f t="shared" si="248"/>
        <v>1.25</v>
      </c>
      <c r="M835" s="54">
        <f t="shared" si="249"/>
        <v>4.5999999999999996</v>
      </c>
      <c r="N835" s="54">
        <f t="shared" si="250"/>
        <v>4.5999999999999996</v>
      </c>
      <c r="O835" s="54">
        <f t="shared" si="237"/>
        <v>1.5</v>
      </c>
      <c r="P835" s="55" t="str">
        <f t="shared" si="238"/>
        <v>516284385083</v>
      </c>
      <c r="Q835" s="70">
        <f t="shared" si="239"/>
        <v>8530</v>
      </c>
      <c r="R835" s="58">
        <v>0</v>
      </c>
      <c r="S835" s="57">
        <f t="shared" si="233"/>
        <v>0</v>
      </c>
      <c r="T835" s="58">
        <v>0</v>
      </c>
      <c r="U835" s="58">
        <f>(IF(VLOOKUP(VLOOKUP(AN835,MAPPING!$B$16:$D$21,2,1),MAPPING!$C$16:$E$21,2,0)=7000,0,VLOOKUP(VLOOKUP(AN835,MAPPING!$B$16:$D$21,2,1),MAPPING!$C$16:$E$21,2,0)))</f>
        <v>0</v>
      </c>
      <c r="V835" s="58">
        <f>(K835*VLOOKUP(N835/K835,MAPPING!$B$23:$D$30,3,10))</f>
        <v>500</v>
      </c>
      <c r="W835" s="58">
        <f t="shared" si="240"/>
        <v>0</v>
      </c>
      <c r="X835" s="58">
        <f t="shared" si="241"/>
        <v>9030</v>
      </c>
      <c r="Y835" s="116">
        <f>ROUND(SUM(Q835:W835)/INVOICE!$I$5,2)</f>
        <v>6.48</v>
      </c>
      <c r="AA835" s="38" t="s">
        <v>685</v>
      </c>
      <c r="AB835" s="38" t="s">
        <v>93</v>
      </c>
      <c r="AC835" s="38" t="s">
        <v>6276</v>
      </c>
      <c r="AD835" s="38" t="s">
        <v>6532</v>
      </c>
      <c r="AE835" s="38" t="s">
        <v>6533</v>
      </c>
      <c r="AF835" s="38" t="s">
        <v>6534</v>
      </c>
      <c r="AG835" s="38" t="s">
        <v>6535</v>
      </c>
      <c r="AH835" s="38" t="s">
        <v>61</v>
      </c>
      <c r="AI835" s="38">
        <v>1</v>
      </c>
      <c r="AJ835" s="38">
        <v>1.25</v>
      </c>
      <c r="AK835" s="38">
        <v>4.5999999999999996</v>
      </c>
      <c r="AL835" s="38">
        <v>4.5999999999999996</v>
      </c>
      <c r="AM835" s="38" t="s">
        <v>65</v>
      </c>
      <c r="AN835" s="38">
        <v>486.42</v>
      </c>
      <c r="AO835" s="38" t="s">
        <v>62</v>
      </c>
      <c r="AP835" s="38" t="s">
        <v>62</v>
      </c>
      <c r="AQ835" s="38" t="s">
        <v>62</v>
      </c>
      <c r="AR835" s="38" t="s">
        <v>62</v>
      </c>
      <c r="AS835" s="38" t="s">
        <v>62</v>
      </c>
      <c r="AT835" s="38" t="s">
        <v>1973</v>
      </c>
      <c r="AU835" s="38" t="s">
        <v>2604</v>
      </c>
      <c r="AV835" s="38" t="s">
        <v>6536</v>
      </c>
      <c r="AW835" s="38" t="s">
        <v>61</v>
      </c>
      <c r="AX835" s="38" t="s">
        <v>63</v>
      </c>
      <c r="AY835" s="39" t="s">
        <v>6537</v>
      </c>
      <c r="AZ835" s="38" t="s">
        <v>6538</v>
      </c>
      <c r="BA835" s="39" t="s">
        <v>6538</v>
      </c>
      <c r="BB835" s="38" t="s">
        <v>2434</v>
      </c>
      <c r="BC835" s="38" t="s">
        <v>197</v>
      </c>
      <c r="BD835" s="38" t="s">
        <v>94</v>
      </c>
      <c r="BE835" s="38" t="s">
        <v>1978</v>
      </c>
      <c r="BF835" s="38" t="s">
        <v>64</v>
      </c>
      <c r="BG835" s="38" t="s">
        <v>61</v>
      </c>
      <c r="BH835" s="38" t="s">
        <v>648</v>
      </c>
    </row>
    <row r="836" spans="2:60" x14ac:dyDescent="0.3">
      <c r="B836" s="55">
        <f t="shared" si="234"/>
        <v>832</v>
      </c>
      <c r="C836" s="55" t="str">
        <f t="shared" si="235"/>
        <v>NRT</v>
      </c>
      <c r="D836" s="55" t="str">
        <f t="shared" si="232"/>
        <v>2025-09-25</v>
      </c>
      <c r="E836" s="55" t="str">
        <f t="shared" si="242"/>
        <v>82020038185</v>
      </c>
      <c r="F836" s="55" t="str">
        <f t="shared" si="243"/>
        <v>PJP029496782</v>
      </c>
      <c r="G836" s="53" t="str">
        <f t="shared" si="244"/>
        <v>이경희</v>
      </c>
      <c r="H836" s="53" t="str">
        <f t="shared" si="245"/>
        <v>목록(Manifest)</v>
      </c>
      <c r="I836" s="62">
        <f t="shared" si="246"/>
        <v>56.67</v>
      </c>
      <c r="J836" s="53" t="str">
        <f t="shared" si="236"/>
        <v>BRCH USA_JAVIS</v>
      </c>
      <c r="K836" s="55">
        <f t="shared" si="247"/>
        <v>1</v>
      </c>
      <c r="L836" s="54">
        <f t="shared" si="248"/>
        <v>0.55000000000000004</v>
      </c>
      <c r="M836" s="54">
        <f t="shared" si="249"/>
        <v>0.9</v>
      </c>
      <c r="N836" s="54">
        <f t="shared" si="250"/>
        <v>0.9</v>
      </c>
      <c r="O836" s="54">
        <f t="shared" si="237"/>
        <v>1</v>
      </c>
      <c r="P836" s="55" t="str">
        <f t="shared" si="238"/>
        <v>516284386284</v>
      </c>
      <c r="Q836" s="70">
        <f t="shared" si="239"/>
        <v>7520</v>
      </c>
      <c r="R836" s="58">
        <v>0</v>
      </c>
      <c r="S836" s="57">
        <f t="shared" si="233"/>
        <v>0</v>
      </c>
      <c r="T836" s="58">
        <v>0</v>
      </c>
      <c r="U836" s="58">
        <f>(IF(VLOOKUP(VLOOKUP(AN836,MAPPING!$B$16:$D$21,2,1),MAPPING!$C$16:$E$21,2,0)=7000,0,VLOOKUP(VLOOKUP(AN836,MAPPING!$B$16:$D$21,2,1),MAPPING!$C$16:$E$21,2,0)))</f>
        <v>0</v>
      </c>
      <c r="V836" s="58">
        <f>(K836*VLOOKUP(N836/K836,MAPPING!$B$23:$D$30,3,10))</f>
        <v>0</v>
      </c>
      <c r="W836" s="58">
        <f t="shared" si="240"/>
        <v>0</v>
      </c>
      <c r="X836" s="58">
        <f t="shared" si="241"/>
        <v>7520</v>
      </c>
      <c r="Y836" s="116">
        <f>ROUND(SUM(Q836:W836)/INVOICE!$I$5,2)</f>
        <v>5.39</v>
      </c>
      <c r="AA836" s="38" t="s">
        <v>685</v>
      </c>
      <c r="AB836" s="38" t="s">
        <v>93</v>
      </c>
      <c r="AC836" s="38" t="s">
        <v>6276</v>
      </c>
      <c r="AD836" s="38" t="s">
        <v>6539</v>
      </c>
      <c r="AE836" s="38" t="s">
        <v>6540</v>
      </c>
      <c r="AF836" s="38" t="s">
        <v>6541</v>
      </c>
      <c r="AG836" s="38" t="s">
        <v>6542</v>
      </c>
      <c r="AH836" s="38" t="s">
        <v>61</v>
      </c>
      <c r="AI836" s="38">
        <v>1</v>
      </c>
      <c r="AJ836" s="38">
        <v>0.55000000000000004</v>
      </c>
      <c r="AK836" s="38">
        <v>0.9</v>
      </c>
      <c r="AL836" s="38">
        <v>0.9</v>
      </c>
      <c r="AM836" s="38" t="s">
        <v>204</v>
      </c>
      <c r="AN836" s="38">
        <v>56.67</v>
      </c>
      <c r="AO836" s="38" t="s">
        <v>62</v>
      </c>
      <c r="AP836" s="38" t="s">
        <v>62</v>
      </c>
      <c r="AQ836" s="38" t="s">
        <v>62</v>
      </c>
      <c r="AR836" s="38" t="s">
        <v>62</v>
      </c>
      <c r="AS836" s="38" t="s">
        <v>62</v>
      </c>
      <c r="AT836" s="38" t="s">
        <v>1973</v>
      </c>
      <c r="AU836" s="38" t="s">
        <v>2604</v>
      </c>
      <c r="AV836" s="38" t="s">
        <v>4600</v>
      </c>
      <c r="AW836" s="38" t="s">
        <v>61</v>
      </c>
      <c r="AX836" s="38" t="s">
        <v>63</v>
      </c>
      <c r="AY836" s="39" t="s">
        <v>6543</v>
      </c>
      <c r="AZ836" s="38" t="s">
        <v>6544</v>
      </c>
      <c r="BA836" s="39" t="s">
        <v>6544</v>
      </c>
      <c r="BB836" s="38" t="s">
        <v>2434</v>
      </c>
      <c r="BC836" s="38" t="s">
        <v>197</v>
      </c>
      <c r="BD836" s="38" t="s">
        <v>94</v>
      </c>
      <c r="BE836" s="38" t="s">
        <v>1978</v>
      </c>
      <c r="BF836" s="38" t="s">
        <v>64</v>
      </c>
      <c r="BG836" s="38" t="s">
        <v>61</v>
      </c>
      <c r="BH836" s="38" t="s">
        <v>648</v>
      </c>
    </row>
    <row r="837" spans="2:60" x14ac:dyDescent="0.3">
      <c r="B837" s="55">
        <f t="shared" si="234"/>
        <v>833</v>
      </c>
      <c r="C837" s="55" t="str">
        <f t="shared" si="235"/>
        <v>NRT</v>
      </c>
      <c r="D837" s="55" t="str">
        <f t="shared" ref="D837:D900" si="251">AA837</f>
        <v>2025-09-25</v>
      </c>
      <c r="E837" s="55" t="str">
        <f t="shared" si="242"/>
        <v>82020038185</v>
      </c>
      <c r="F837" s="55" t="str">
        <f t="shared" si="243"/>
        <v>PJP029496606</v>
      </c>
      <c r="G837" s="53" t="str">
        <f t="shared" si="244"/>
        <v>조찬경</v>
      </c>
      <c r="H837" s="53" t="str">
        <f t="shared" si="245"/>
        <v>목록(Manifest)</v>
      </c>
      <c r="I837" s="62">
        <f t="shared" si="246"/>
        <v>129.31</v>
      </c>
      <c r="J837" s="53" t="str">
        <f t="shared" si="236"/>
        <v>BRCH USA_JAVIS</v>
      </c>
      <c r="K837" s="55">
        <f t="shared" si="247"/>
        <v>1</v>
      </c>
      <c r="L837" s="54">
        <f t="shared" si="248"/>
        <v>0.6</v>
      </c>
      <c r="M837" s="54">
        <f t="shared" si="249"/>
        <v>2.9</v>
      </c>
      <c r="N837" s="54">
        <f t="shared" si="250"/>
        <v>2.9</v>
      </c>
      <c r="O837" s="54">
        <f t="shared" si="237"/>
        <v>1</v>
      </c>
      <c r="P837" s="55" t="str">
        <f t="shared" si="238"/>
        <v>516284384523</v>
      </c>
      <c r="Q837" s="70">
        <f t="shared" si="239"/>
        <v>7520</v>
      </c>
      <c r="R837" s="58">
        <v>0</v>
      </c>
      <c r="S837" s="57">
        <f t="shared" ref="S837:S900" si="252">2500*(K837-1)</f>
        <v>0</v>
      </c>
      <c r="T837" s="58">
        <v>0</v>
      </c>
      <c r="U837" s="58">
        <f>(IF(VLOOKUP(VLOOKUP(AN837,MAPPING!$B$16:$D$21,2,1),MAPPING!$C$16:$E$21,2,0)=7000,0,VLOOKUP(VLOOKUP(AN837,MAPPING!$B$16:$D$21,2,1),MAPPING!$C$16:$E$21,2,0)))</f>
        <v>0</v>
      </c>
      <c r="V837" s="58">
        <f>(K837*VLOOKUP(N837/K837,MAPPING!$B$23:$D$30,3,10))</f>
        <v>500</v>
      </c>
      <c r="W837" s="58">
        <f t="shared" si="240"/>
        <v>0</v>
      </c>
      <c r="X837" s="58">
        <f t="shared" si="241"/>
        <v>8020</v>
      </c>
      <c r="Y837" s="116">
        <f>ROUND(SUM(Q837:W837)/INVOICE!$I$5,2)</f>
        <v>5.75</v>
      </c>
      <c r="AA837" s="38" t="s">
        <v>685</v>
      </c>
      <c r="AB837" s="38" t="s">
        <v>93</v>
      </c>
      <c r="AC837" s="38" t="s">
        <v>6276</v>
      </c>
      <c r="AD837" s="38" t="s">
        <v>6545</v>
      </c>
      <c r="AE837" s="38" t="s">
        <v>6546</v>
      </c>
      <c r="AF837" s="38" t="s">
        <v>6547</v>
      </c>
      <c r="AG837" s="38" t="s">
        <v>6548</v>
      </c>
      <c r="AH837" s="38" t="s">
        <v>61</v>
      </c>
      <c r="AI837" s="38">
        <v>1</v>
      </c>
      <c r="AJ837" s="38">
        <v>0.6</v>
      </c>
      <c r="AK837" s="38">
        <v>2.9</v>
      </c>
      <c r="AL837" s="38">
        <v>2.9</v>
      </c>
      <c r="AM837" s="38" t="s">
        <v>204</v>
      </c>
      <c r="AN837" s="38">
        <v>129.31</v>
      </c>
      <c r="AO837" s="38" t="s">
        <v>62</v>
      </c>
      <c r="AP837" s="38" t="s">
        <v>62</v>
      </c>
      <c r="AQ837" s="38" t="s">
        <v>62</v>
      </c>
      <c r="AR837" s="38" t="s">
        <v>62</v>
      </c>
      <c r="AS837" s="38" t="s">
        <v>62</v>
      </c>
      <c r="AT837" s="38" t="s">
        <v>1973</v>
      </c>
      <c r="AU837" s="38" t="s">
        <v>2604</v>
      </c>
      <c r="AV837" s="38" t="s">
        <v>6549</v>
      </c>
      <c r="AW837" s="38" t="s">
        <v>61</v>
      </c>
      <c r="AX837" s="38" t="s">
        <v>63</v>
      </c>
      <c r="AY837" s="39" t="s">
        <v>6550</v>
      </c>
      <c r="AZ837" s="38" t="s">
        <v>6551</v>
      </c>
      <c r="BA837" s="39" t="s">
        <v>6551</v>
      </c>
      <c r="BB837" s="38" t="s">
        <v>2434</v>
      </c>
      <c r="BC837" s="38" t="s">
        <v>197</v>
      </c>
      <c r="BD837" s="38" t="s">
        <v>94</v>
      </c>
      <c r="BE837" s="38" t="s">
        <v>1978</v>
      </c>
      <c r="BF837" s="38" t="s">
        <v>64</v>
      </c>
      <c r="BG837" s="38" t="s">
        <v>61</v>
      </c>
      <c r="BH837" s="38" t="s">
        <v>648</v>
      </c>
    </row>
    <row r="838" spans="2:60" x14ac:dyDescent="0.3">
      <c r="B838" s="55">
        <f t="shared" ref="B838:B901" si="253">B837+1</f>
        <v>834</v>
      </c>
      <c r="C838" s="55" t="str">
        <f t="shared" ref="C838:C901" si="254">AB838</f>
        <v>NRT</v>
      </c>
      <c r="D838" s="55" t="str">
        <f t="shared" si="251"/>
        <v>2025-09-25</v>
      </c>
      <c r="E838" s="55" t="str">
        <f t="shared" si="242"/>
        <v>82020038185</v>
      </c>
      <c r="F838" s="55" t="str">
        <f t="shared" si="243"/>
        <v>PJP029496754</v>
      </c>
      <c r="G838" s="53" t="str">
        <f t="shared" si="244"/>
        <v>허현경</v>
      </c>
      <c r="H838" s="53" t="str">
        <f t="shared" si="245"/>
        <v>목록(Manifest)</v>
      </c>
      <c r="I838" s="62">
        <f t="shared" si="246"/>
        <v>56.02</v>
      </c>
      <c r="J838" s="53" t="str">
        <f t="shared" ref="J838:J901" si="255">AU838</f>
        <v>BRCH USA_JAVIS</v>
      </c>
      <c r="K838" s="55">
        <f t="shared" si="247"/>
        <v>1</v>
      </c>
      <c r="L838" s="54">
        <f t="shared" si="248"/>
        <v>1.1000000000000001</v>
      </c>
      <c r="M838" s="54">
        <f t="shared" si="249"/>
        <v>2.6</v>
      </c>
      <c r="N838" s="54">
        <f t="shared" si="250"/>
        <v>2.6</v>
      </c>
      <c r="O838" s="54">
        <f t="shared" ref="O838:O901" si="256">CEILING(L838,0.5)</f>
        <v>1.5</v>
      </c>
      <c r="P838" s="55" t="str">
        <f t="shared" ref="P838:P901" si="257">AY838</f>
        <v>516284386004</v>
      </c>
      <c r="Q838" s="70">
        <f t="shared" ref="Q838:Q901" si="258">6510+(O838-0.5)/0.5*1010</f>
        <v>8530</v>
      </c>
      <c r="R838" s="58">
        <v>0</v>
      </c>
      <c r="S838" s="57">
        <f t="shared" si="252"/>
        <v>0</v>
      </c>
      <c r="T838" s="58">
        <v>0</v>
      </c>
      <c r="U838" s="58">
        <f>(IF(VLOOKUP(VLOOKUP(AN838,MAPPING!$B$16:$D$21,2,1),MAPPING!$C$16:$E$21,2,0)=7000,0,VLOOKUP(VLOOKUP(AN838,MAPPING!$B$16:$D$21,2,1),MAPPING!$C$16:$E$21,2,0)))</f>
        <v>0</v>
      </c>
      <c r="V838" s="58">
        <f>(K838*VLOOKUP(N838/K838,MAPPING!$B$23:$D$30,3,10))</f>
        <v>500</v>
      </c>
      <c r="W838" s="58">
        <f t="shared" ref="W838:W901" si="259">IF(_xlfn.CEILING.MATH(N838-30,1)&lt;0,0,_xlfn.CEILING.MATH(N838-30,1))*400</f>
        <v>0</v>
      </c>
      <c r="X838" s="58">
        <f t="shared" ref="X838:X901" si="260">SUM(P838:V838)</f>
        <v>9030</v>
      </c>
      <c r="Y838" s="116">
        <f>ROUND(SUM(Q838:W838)/INVOICE!$I$5,2)</f>
        <v>6.48</v>
      </c>
      <c r="AA838" s="38" t="s">
        <v>685</v>
      </c>
      <c r="AB838" s="38" t="s">
        <v>93</v>
      </c>
      <c r="AC838" s="38" t="s">
        <v>6276</v>
      </c>
      <c r="AD838" s="38" t="s">
        <v>6552</v>
      </c>
      <c r="AE838" s="38" t="s">
        <v>6553</v>
      </c>
      <c r="AF838" s="38" t="s">
        <v>6554</v>
      </c>
      <c r="AG838" s="38" t="s">
        <v>6555</v>
      </c>
      <c r="AH838" s="38" t="s">
        <v>61</v>
      </c>
      <c r="AI838" s="38">
        <v>1</v>
      </c>
      <c r="AJ838" s="38">
        <v>1.1000000000000001</v>
      </c>
      <c r="AK838" s="38">
        <v>2.6</v>
      </c>
      <c r="AL838" s="38">
        <v>2.6</v>
      </c>
      <c r="AM838" s="38" t="s">
        <v>204</v>
      </c>
      <c r="AN838" s="38">
        <v>56.02</v>
      </c>
      <c r="AO838" s="38" t="s">
        <v>62</v>
      </c>
      <c r="AP838" s="38" t="s">
        <v>62</v>
      </c>
      <c r="AQ838" s="38" t="s">
        <v>62</v>
      </c>
      <c r="AR838" s="38" t="s">
        <v>62</v>
      </c>
      <c r="AS838" s="38" t="s">
        <v>62</v>
      </c>
      <c r="AT838" s="38" t="s">
        <v>1973</v>
      </c>
      <c r="AU838" s="38" t="s">
        <v>2604</v>
      </c>
      <c r="AV838" s="38" t="s">
        <v>2002</v>
      </c>
      <c r="AW838" s="38" t="s">
        <v>61</v>
      </c>
      <c r="AX838" s="38" t="s">
        <v>63</v>
      </c>
      <c r="AY838" s="39" t="s">
        <v>6556</v>
      </c>
      <c r="AZ838" s="38" t="s">
        <v>6557</v>
      </c>
      <c r="BA838" s="39" t="s">
        <v>6557</v>
      </c>
      <c r="BB838" s="38" t="s">
        <v>2434</v>
      </c>
      <c r="BC838" s="38" t="s">
        <v>197</v>
      </c>
      <c r="BD838" s="38" t="s">
        <v>94</v>
      </c>
      <c r="BE838" s="38" t="s">
        <v>1978</v>
      </c>
      <c r="BF838" s="38" t="s">
        <v>64</v>
      </c>
      <c r="BG838" s="38" t="s">
        <v>61</v>
      </c>
      <c r="BH838" s="38" t="s">
        <v>648</v>
      </c>
    </row>
    <row r="839" spans="2:60" x14ac:dyDescent="0.3">
      <c r="B839" s="55">
        <f t="shared" si="253"/>
        <v>835</v>
      </c>
      <c r="C839" s="55" t="str">
        <f t="shared" si="254"/>
        <v>NRT</v>
      </c>
      <c r="D839" s="55" t="str">
        <f t="shared" si="251"/>
        <v>2025-09-25</v>
      </c>
      <c r="E839" s="55" t="str">
        <f t="shared" si="242"/>
        <v>82020038185</v>
      </c>
      <c r="F839" s="55" t="str">
        <f t="shared" si="243"/>
        <v>PJP029496072</v>
      </c>
      <c r="G839" s="53" t="str">
        <f t="shared" si="244"/>
        <v>이태윤</v>
      </c>
      <c r="H839" s="53" t="str">
        <f t="shared" si="245"/>
        <v>목록(Manifest)</v>
      </c>
      <c r="I839" s="62">
        <f t="shared" si="246"/>
        <v>142.71</v>
      </c>
      <c r="J839" s="53" t="str">
        <f t="shared" si="255"/>
        <v>BRCH USA_JAVIS</v>
      </c>
      <c r="K839" s="55">
        <f t="shared" si="247"/>
        <v>1</v>
      </c>
      <c r="L839" s="54">
        <f t="shared" si="248"/>
        <v>1.6</v>
      </c>
      <c r="M839" s="54">
        <f t="shared" si="249"/>
        <v>5.0999999999999996</v>
      </c>
      <c r="N839" s="54">
        <f t="shared" si="250"/>
        <v>5.5</v>
      </c>
      <c r="O839" s="54">
        <f t="shared" si="256"/>
        <v>2</v>
      </c>
      <c r="P839" s="55" t="str">
        <f t="shared" si="257"/>
        <v>516284379181</v>
      </c>
      <c r="Q839" s="70">
        <f t="shared" si="258"/>
        <v>9540</v>
      </c>
      <c r="R839" s="58">
        <v>0</v>
      </c>
      <c r="S839" s="57">
        <f t="shared" si="252"/>
        <v>0</v>
      </c>
      <c r="T839" s="58">
        <v>0</v>
      </c>
      <c r="U839" s="58">
        <f>(IF(VLOOKUP(VLOOKUP(AN839,MAPPING!$B$16:$D$21,2,1),MAPPING!$C$16:$E$21,2,0)=7000,0,VLOOKUP(VLOOKUP(AN839,MAPPING!$B$16:$D$21,2,1),MAPPING!$C$16:$E$21,2,0)))</f>
        <v>0</v>
      </c>
      <c r="V839" s="58">
        <f>(K839*VLOOKUP(N839/K839,MAPPING!$B$23:$D$30,3,10))</f>
        <v>1000</v>
      </c>
      <c r="W839" s="58">
        <f t="shared" si="259"/>
        <v>0</v>
      </c>
      <c r="X839" s="58">
        <f t="shared" si="260"/>
        <v>10540</v>
      </c>
      <c r="Y839" s="116">
        <f>ROUND(SUM(Q839:W839)/INVOICE!$I$5,2)</f>
        <v>7.56</v>
      </c>
      <c r="AA839" s="38" t="s">
        <v>685</v>
      </c>
      <c r="AB839" s="38" t="s">
        <v>93</v>
      </c>
      <c r="AC839" s="38" t="s">
        <v>6276</v>
      </c>
      <c r="AD839" s="38" t="s">
        <v>6558</v>
      </c>
      <c r="AE839" s="38" t="s">
        <v>6559</v>
      </c>
      <c r="AF839" s="38" t="s">
        <v>6560</v>
      </c>
      <c r="AG839" s="38" t="s">
        <v>6561</v>
      </c>
      <c r="AH839" s="38" t="s">
        <v>61</v>
      </c>
      <c r="AI839" s="38">
        <v>1</v>
      </c>
      <c r="AJ839" s="38">
        <v>1.6</v>
      </c>
      <c r="AK839" s="38">
        <v>5.0999999999999996</v>
      </c>
      <c r="AL839" s="38">
        <v>5.5</v>
      </c>
      <c r="AM839" s="38" t="s">
        <v>204</v>
      </c>
      <c r="AN839" s="38">
        <v>142.71</v>
      </c>
      <c r="AO839" s="38" t="s">
        <v>62</v>
      </c>
      <c r="AP839" s="38" t="s">
        <v>62</v>
      </c>
      <c r="AQ839" s="38" t="s">
        <v>62</v>
      </c>
      <c r="AR839" s="38" t="s">
        <v>62</v>
      </c>
      <c r="AS839" s="38" t="s">
        <v>62</v>
      </c>
      <c r="AT839" s="38" t="s">
        <v>1973</v>
      </c>
      <c r="AU839" s="38" t="s">
        <v>2604</v>
      </c>
      <c r="AV839" s="38" t="s">
        <v>6562</v>
      </c>
      <c r="AW839" s="38" t="s">
        <v>61</v>
      </c>
      <c r="AX839" s="38" t="s">
        <v>63</v>
      </c>
      <c r="AY839" s="39" t="s">
        <v>6563</v>
      </c>
      <c r="AZ839" s="38" t="s">
        <v>6564</v>
      </c>
      <c r="BA839" s="39" t="s">
        <v>6564</v>
      </c>
      <c r="BB839" s="38" t="s">
        <v>2434</v>
      </c>
      <c r="BC839" s="38" t="s">
        <v>197</v>
      </c>
      <c r="BD839" s="38" t="s">
        <v>94</v>
      </c>
      <c r="BE839" s="38" t="s">
        <v>1978</v>
      </c>
      <c r="BF839" s="38" t="s">
        <v>64</v>
      </c>
      <c r="BG839" s="38" t="s">
        <v>61</v>
      </c>
      <c r="BH839" s="38" t="s">
        <v>648</v>
      </c>
    </row>
    <row r="840" spans="2:60" x14ac:dyDescent="0.3">
      <c r="B840" s="55">
        <f t="shared" si="253"/>
        <v>836</v>
      </c>
      <c r="C840" s="55" t="str">
        <f t="shared" si="254"/>
        <v>NRT</v>
      </c>
      <c r="D840" s="55" t="str">
        <f t="shared" si="251"/>
        <v>2025-09-25</v>
      </c>
      <c r="E840" s="55" t="str">
        <f t="shared" si="242"/>
        <v>82020038185</v>
      </c>
      <c r="F840" s="55" t="str">
        <f t="shared" si="243"/>
        <v>PJP029496476</v>
      </c>
      <c r="G840" s="53" t="str">
        <f t="shared" si="244"/>
        <v>김효곤</v>
      </c>
      <c r="H840" s="53" t="str">
        <f t="shared" si="245"/>
        <v>목록(Manifest)</v>
      </c>
      <c r="I840" s="62">
        <f t="shared" si="246"/>
        <v>83.75</v>
      </c>
      <c r="J840" s="53" t="str">
        <f t="shared" si="255"/>
        <v>BRCH USA_JAVIS</v>
      </c>
      <c r="K840" s="55">
        <f t="shared" si="247"/>
        <v>1</v>
      </c>
      <c r="L840" s="54">
        <f t="shared" si="248"/>
        <v>0.65</v>
      </c>
      <c r="M840" s="54">
        <f t="shared" si="249"/>
        <v>1.9</v>
      </c>
      <c r="N840" s="54">
        <f t="shared" si="250"/>
        <v>1.9</v>
      </c>
      <c r="O840" s="54">
        <f t="shared" si="256"/>
        <v>1</v>
      </c>
      <c r="P840" s="55" t="str">
        <f t="shared" si="257"/>
        <v>516284383226</v>
      </c>
      <c r="Q840" s="70">
        <f t="shared" si="258"/>
        <v>7520</v>
      </c>
      <c r="R840" s="58">
        <v>0</v>
      </c>
      <c r="S840" s="57">
        <f t="shared" si="252"/>
        <v>0</v>
      </c>
      <c r="T840" s="58">
        <v>0</v>
      </c>
      <c r="U840" s="58">
        <f>(IF(VLOOKUP(VLOOKUP(AN840,MAPPING!$B$16:$D$21,2,1),MAPPING!$C$16:$E$21,2,0)=7000,0,VLOOKUP(VLOOKUP(AN840,MAPPING!$B$16:$D$21,2,1),MAPPING!$C$16:$E$21,2,0)))</f>
        <v>0</v>
      </c>
      <c r="V840" s="58">
        <f>(K840*VLOOKUP(N840/K840,MAPPING!$B$23:$D$30,3,10))</f>
        <v>0</v>
      </c>
      <c r="W840" s="58">
        <f t="shared" si="259"/>
        <v>0</v>
      </c>
      <c r="X840" s="58">
        <f t="shared" si="260"/>
        <v>7520</v>
      </c>
      <c r="Y840" s="116">
        <f>ROUND(SUM(Q840:W840)/INVOICE!$I$5,2)</f>
        <v>5.39</v>
      </c>
      <c r="AA840" s="38" t="s">
        <v>685</v>
      </c>
      <c r="AB840" s="38" t="s">
        <v>93</v>
      </c>
      <c r="AC840" s="38" t="s">
        <v>6276</v>
      </c>
      <c r="AD840" s="38" t="s">
        <v>6565</v>
      </c>
      <c r="AE840" s="38" t="s">
        <v>2749</v>
      </c>
      <c r="AF840" s="38" t="s">
        <v>2750</v>
      </c>
      <c r="AG840" s="38" t="s">
        <v>2751</v>
      </c>
      <c r="AH840" s="38" t="s">
        <v>61</v>
      </c>
      <c r="AI840" s="38">
        <v>1</v>
      </c>
      <c r="AJ840" s="38">
        <v>0.65</v>
      </c>
      <c r="AK840" s="38">
        <v>1.9</v>
      </c>
      <c r="AL840" s="38">
        <v>1.9</v>
      </c>
      <c r="AM840" s="38" t="s">
        <v>204</v>
      </c>
      <c r="AN840" s="38">
        <v>83.75</v>
      </c>
      <c r="AO840" s="38" t="s">
        <v>62</v>
      </c>
      <c r="AP840" s="38" t="s">
        <v>62</v>
      </c>
      <c r="AQ840" s="38" t="s">
        <v>62</v>
      </c>
      <c r="AR840" s="38" t="s">
        <v>62</v>
      </c>
      <c r="AS840" s="38" t="s">
        <v>62</v>
      </c>
      <c r="AT840" s="38" t="s">
        <v>1973</v>
      </c>
      <c r="AU840" s="38" t="s">
        <v>2604</v>
      </c>
      <c r="AV840" s="38" t="s">
        <v>6566</v>
      </c>
      <c r="AW840" s="38" t="s">
        <v>61</v>
      </c>
      <c r="AX840" s="38" t="s">
        <v>63</v>
      </c>
      <c r="AY840" s="39" t="s">
        <v>6567</v>
      </c>
      <c r="AZ840" s="38" t="s">
        <v>6568</v>
      </c>
      <c r="BA840" s="39" t="s">
        <v>6568</v>
      </c>
      <c r="BB840" s="38" t="s">
        <v>2434</v>
      </c>
      <c r="BC840" s="38" t="s">
        <v>197</v>
      </c>
      <c r="BD840" s="38" t="s">
        <v>94</v>
      </c>
      <c r="BE840" s="38" t="s">
        <v>1978</v>
      </c>
      <c r="BF840" s="38" t="s">
        <v>64</v>
      </c>
      <c r="BG840" s="38" t="s">
        <v>61</v>
      </c>
      <c r="BH840" s="38" t="s">
        <v>648</v>
      </c>
    </row>
    <row r="841" spans="2:60" x14ac:dyDescent="0.3">
      <c r="B841" s="55">
        <f t="shared" si="253"/>
        <v>837</v>
      </c>
      <c r="C841" s="55" t="str">
        <f t="shared" si="254"/>
        <v>NRT</v>
      </c>
      <c r="D841" s="55" t="str">
        <f t="shared" si="251"/>
        <v>2025-09-25</v>
      </c>
      <c r="E841" s="55" t="str">
        <f t="shared" si="242"/>
        <v>82020038185</v>
      </c>
      <c r="F841" s="55" t="str">
        <f t="shared" si="243"/>
        <v>PJP029496552</v>
      </c>
      <c r="G841" s="53" t="str">
        <f t="shared" si="244"/>
        <v>양경희</v>
      </c>
      <c r="H841" s="53" t="str">
        <f t="shared" si="245"/>
        <v>간이(Simple)</v>
      </c>
      <c r="I841" s="62">
        <f t="shared" si="246"/>
        <v>634.48</v>
      </c>
      <c r="J841" s="53" t="str">
        <f t="shared" si="255"/>
        <v>BRCH USA_JAVIS</v>
      </c>
      <c r="K841" s="55">
        <f t="shared" si="247"/>
        <v>1</v>
      </c>
      <c r="L841" s="54">
        <f t="shared" si="248"/>
        <v>0.45</v>
      </c>
      <c r="M841" s="54">
        <f t="shared" si="249"/>
        <v>0.5</v>
      </c>
      <c r="N841" s="54">
        <f t="shared" si="250"/>
        <v>0.5</v>
      </c>
      <c r="O841" s="54">
        <f t="shared" si="256"/>
        <v>0.5</v>
      </c>
      <c r="P841" s="55" t="str">
        <f t="shared" si="257"/>
        <v>516284383985</v>
      </c>
      <c r="Q841" s="70">
        <f t="shared" si="258"/>
        <v>6510</v>
      </c>
      <c r="R841" s="58">
        <v>0</v>
      </c>
      <c r="S841" s="57">
        <f t="shared" si="252"/>
        <v>0</v>
      </c>
      <c r="T841" s="58">
        <v>0</v>
      </c>
      <c r="U841" s="58">
        <f>(IF(VLOOKUP(VLOOKUP(AN841,MAPPING!$B$16:$D$21,2,1),MAPPING!$C$16:$E$21,2,0)=7000,0,VLOOKUP(VLOOKUP(AN841,MAPPING!$B$16:$D$21,2,1),MAPPING!$C$16:$E$21,2,0)))</f>
        <v>0</v>
      </c>
      <c r="V841" s="58">
        <f>(K841*VLOOKUP(N841/K841,MAPPING!$B$23:$D$30,3,10))</f>
        <v>0</v>
      </c>
      <c r="W841" s="58">
        <f t="shared" si="259"/>
        <v>0</v>
      </c>
      <c r="X841" s="58">
        <f t="shared" si="260"/>
        <v>6510</v>
      </c>
      <c r="Y841" s="116">
        <f>ROUND(SUM(Q841:W841)/INVOICE!$I$5,2)</f>
        <v>4.67</v>
      </c>
      <c r="AA841" s="38" t="s">
        <v>685</v>
      </c>
      <c r="AB841" s="38" t="s">
        <v>93</v>
      </c>
      <c r="AC841" s="38" t="s">
        <v>6276</v>
      </c>
      <c r="AD841" s="38" t="s">
        <v>6569</v>
      </c>
      <c r="AE841" s="38" t="s">
        <v>6570</v>
      </c>
      <c r="AF841" s="38" t="s">
        <v>6571</v>
      </c>
      <c r="AG841" s="38" t="s">
        <v>6572</v>
      </c>
      <c r="AH841" s="38" t="s">
        <v>61</v>
      </c>
      <c r="AI841" s="38">
        <v>1</v>
      </c>
      <c r="AJ841" s="38">
        <v>0.45</v>
      </c>
      <c r="AK841" s="38">
        <v>0.5</v>
      </c>
      <c r="AL841" s="38">
        <v>0.5</v>
      </c>
      <c r="AM841" s="38" t="s">
        <v>65</v>
      </c>
      <c r="AN841" s="38">
        <v>634.48</v>
      </c>
      <c r="AO841" s="38" t="s">
        <v>62</v>
      </c>
      <c r="AP841" s="38" t="s">
        <v>62</v>
      </c>
      <c r="AQ841" s="38" t="s">
        <v>62</v>
      </c>
      <c r="AR841" s="38" t="s">
        <v>62</v>
      </c>
      <c r="AS841" s="38" t="s">
        <v>62</v>
      </c>
      <c r="AT841" s="38" t="s">
        <v>1973</v>
      </c>
      <c r="AU841" s="38" t="s">
        <v>2604</v>
      </c>
      <c r="AV841" s="38" t="s">
        <v>2052</v>
      </c>
      <c r="AW841" s="38" t="s">
        <v>61</v>
      </c>
      <c r="AX841" s="38" t="s">
        <v>63</v>
      </c>
      <c r="AY841" s="39" t="s">
        <v>6573</v>
      </c>
      <c r="AZ841" s="38" t="s">
        <v>6574</v>
      </c>
      <c r="BA841" s="39" t="s">
        <v>6574</v>
      </c>
      <c r="BB841" s="38" t="s">
        <v>2434</v>
      </c>
      <c r="BC841" s="38" t="s">
        <v>197</v>
      </c>
      <c r="BD841" s="38" t="s">
        <v>94</v>
      </c>
      <c r="BE841" s="38" t="s">
        <v>1978</v>
      </c>
      <c r="BF841" s="38" t="s">
        <v>64</v>
      </c>
      <c r="BG841" s="38" t="s">
        <v>61</v>
      </c>
      <c r="BH841" s="38" t="s">
        <v>648</v>
      </c>
    </row>
    <row r="842" spans="2:60" x14ac:dyDescent="0.3">
      <c r="B842" s="55">
        <f t="shared" si="253"/>
        <v>838</v>
      </c>
      <c r="C842" s="55" t="str">
        <f t="shared" si="254"/>
        <v>NRT</v>
      </c>
      <c r="D842" s="55" t="str">
        <f t="shared" si="251"/>
        <v>2025-09-25</v>
      </c>
      <c r="E842" s="55" t="str">
        <f t="shared" si="242"/>
        <v>82020038185</v>
      </c>
      <c r="F842" s="55" t="str">
        <f t="shared" si="243"/>
        <v>PJP029496551</v>
      </c>
      <c r="G842" s="53" t="str">
        <f t="shared" si="244"/>
        <v>박건민</v>
      </c>
      <c r="H842" s="53" t="str">
        <f t="shared" si="245"/>
        <v>간이(Simple)</v>
      </c>
      <c r="I842" s="62">
        <f t="shared" si="246"/>
        <v>634.48</v>
      </c>
      <c r="J842" s="53" t="str">
        <f t="shared" si="255"/>
        <v>BRCH USA_JAVIS</v>
      </c>
      <c r="K842" s="55">
        <f t="shared" si="247"/>
        <v>1</v>
      </c>
      <c r="L842" s="54">
        <f t="shared" si="248"/>
        <v>0.4</v>
      </c>
      <c r="M842" s="54">
        <f t="shared" si="249"/>
        <v>0.7</v>
      </c>
      <c r="N842" s="54">
        <f t="shared" si="250"/>
        <v>0.7</v>
      </c>
      <c r="O842" s="54">
        <f t="shared" si="256"/>
        <v>0.5</v>
      </c>
      <c r="P842" s="55" t="str">
        <f t="shared" si="257"/>
        <v>516284383974</v>
      </c>
      <c r="Q842" s="70">
        <f t="shared" si="258"/>
        <v>6510</v>
      </c>
      <c r="R842" s="58">
        <v>0</v>
      </c>
      <c r="S842" s="57">
        <f t="shared" si="252"/>
        <v>0</v>
      </c>
      <c r="T842" s="58">
        <v>0</v>
      </c>
      <c r="U842" s="58">
        <f>(IF(VLOOKUP(VLOOKUP(AN842,MAPPING!$B$16:$D$21,2,1),MAPPING!$C$16:$E$21,2,0)=7000,0,VLOOKUP(VLOOKUP(AN842,MAPPING!$B$16:$D$21,2,1),MAPPING!$C$16:$E$21,2,0)))</f>
        <v>0</v>
      </c>
      <c r="V842" s="58">
        <f>(K842*VLOOKUP(N842/K842,MAPPING!$B$23:$D$30,3,10))</f>
        <v>0</v>
      </c>
      <c r="W842" s="58">
        <f t="shared" si="259"/>
        <v>0</v>
      </c>
      <c r="X842" s="58">
        <f t="shared" si="260"/>
        <v>6510</v>
      </c>
      <c r="Y842" s="116">
        <f>ROUND(SUM(Q842:W842)/INVOICE!$I$5,2)</f>
        <v>4.67</v>
      </c>
      <c r="AA842" s="38" t="s">
        <v>685</v>
      </c>
      <c r="AB842" s="38" t="s">
        <v>93</v>
      </c>
      <c r="AC842" s="38" t="s">
        <v>6276</v>
      </c>
      <c r="AD842" s="38" t="s">
        <v>6575</v>
      </c>
      <c r="AE842" s="38" t="s">
        <v>6576</v>
      </c>
      <c r="AF842" s="38" t="s">
        <v>6577</v>
      </c>
      <c r="AG842" s="38" t="s">
        <v>6578</v>
      </c>
      <c r="AH842" s="38" t="s">
        <v>61</v>
      </c>
      <c r="AI842" s="38">
        <v>1</v>
      </c>
      <c r="AJ842" s="38">
        <v>0.4</v>
      </c>
      <c r="AK842" s="38">
        <v>0.7</v>
      </c>
      <c r="AL842" s="38">
        <v>0.7</v>
      </c>
      <c r="AM842" s="38" t="s">
        <v>65</v>
      </c>
      <c r="AN842" s="38">
        <v>634.48</v>
      </c>
      <c r="AO842" s="38" t="s">
        <v>62</v>
      </c>
      <c r="AP842" s="38" t="s">
        <v>62</v>
      </c>
      <c r="AQ842" s="38" t="s">
        <v>62</v>
      </c>
      <c r="AR842" s="38" t="s">
        <v>62</v>
      </c>
      <c r="AS842" s="38" t="s">
        <v>62</v>
      </c>
      <c r="AT842" s="38" t="s">
        <v>1973</v>
      </c>
      <c r="AU842" s="38" t="s">
        <v>2604</v>
      </c>
      <c r="AV842" s="38" t="s">
        <v>2052</v>
      </c>
      <c r="AW842" s="38" t="s">
        <v>61</v>
      </c>
      <c r="AX842" s="38" t="s">
        <v>63</v>
      </c>
      <c r="AY842" s="39" t="s">
        <v>6579</v>
      </c>
      <c r="AZ842" s="38" t="s">
        <v>6580</v>
      </c>
      <c r="BA842" s="39" t="s">
        <v>6580</v>
      </c>
      <c r="BB842" s="38" t="s">
        <v>2434</v>
      </c>
      <c r="BC842" s="38" t="s">
        <v>197</v>
      </c>
      <c r="BD842" s="38" t="s">
        <v>94</v>
      </c>
      <c r="BE842" s="38" t="s">
        <v>1978</v>
      </c>
      <c r="BF842" s="38" t="s">
        <v>64</v>
      </c>
      <c r="BG842" s="38" t="s">
        <v>61</v>
      </c>
      <c r="BH842" s="38" t="s">
        <v>648</v>
      </c>
    </row>
    <row r="843" spans="2:60" x14ac:dyDescent="0.3">
      <c r="B843" s="55">
        <f t="shared" si="253"/>
        <v>839</v>
      </c>
      <c r="C843" s="55" t="str">
        <f t="shared" si="254"/>
        <v>NRT</v>
      </c>
      <c r="D843" s="55" t="str">
        <f t="shared" si="251"/>
        <v>2025-09-25</v>
      </c>
      <c r="E843" s="55" t="str">
        <f t="shared" si="242"/>
        <v>82020038185</v>
      </c>
      <c r="F843" s="55" t="str">
        <f t="shared" si="243"/>
        <v>PJP029496625</v>
      </c>
      <c r="G843" s="53" t="str">
        <f t="shared" si="244"/>
        <v>이경은</v>
      </c>
      <c r="H843" s="53" t="str">
        <f t="shared" si="245"/>
        <v>목록(Manifest)</v>
      </c>
      <c r="I843" s="62">
        <f t="shared" si="246"/>
        <v>67</v>
      </c>
      <c r="J843" s="53" t="str">
        <f t="shared" si="255"/>
        <v>BRCH USA_JAVIS</v>
      </c>
      <c r="K843" s="55">
        <f t="shared" si="247"/>
        <v>1</v>
      </c>
      <c r="L843" s="54">
        <f t="shared" si="248"/>
        <v>0.8</v>
      </c>
      <c r="M843" s="54">
        <f t="shared" si="249"/>
        <v>1.5</v>
      </c>
      <c r="N843" s="54">
        <f t="shared" si="250"/>
        <v>1.5</v>
      </c>
      <c r="O843" s="54">
        <f t="shared" si="256"/>
        <v>1</v>
      </c>
      <c r="P843" s="55" t="str">
        <f t="shared" si="257"/>
        <v>516284384711</v>
      </c>
      <c r="Q843" s="70">
        <f t="shared" si="258"/>
        <v>7520</v>
      </c>
      <c r="R843" s="58">
        <v>0</v>
      </c>
      <c r="S843" s="57">
        <f t="shared" si="252"/>
        <v>0</v>
      </c>
      <c r="T843" s="58">
        <v>0</v>
      </c>
      <c r="U843" s="58">
        <f>(IF(VLOOKUP(VLOOKUP(AN843,MAPPING!$B$16:$D$21,2,1),MAPPING!$C$16:$E$21,2,0)=7000,0,VLOOKUP(VLOOKUP(AN843,MAPPING!$B$16:$D$21,2,1),MAPPING!$C$16:$E$21,2,0)))</f>
        <v>0</v>
      </c>
      <c r="V843" s="58">
        <f>(K843*VLOOKUP(N843/K843,MAPPING!$B$23:$D$30,3,10))</f>
        <v>0</v>
      </c>
      <c r="W843" s="58">
        <f t="shared" si="259"/>
        <v>0</v>
      </c>
      <c r="X843" s="58">
        <f t="shared" si="260"/>
        <v>7520</v>
      </c>
      <c r="Y843" s="116">
        <f>ROUND(SUM(Q843:W843)/INVOICE!$I$5,2)</f>
        <v>5.39</v>
      </c>
      <c r="AA843" s="38" t="s">
        <v>685</v>
      </c>
      <c r="AB843" s="38" t="s">
        <v>93</v>
      </c>
      <c r="AC843" s="38" t="s">
        <v>6276</v>
      </c>
      <c r="AD843" s="38" t="s">
        <v>6581</v>
      </c>
      <c r="AE843" s="38" t="s">
        <v>6582</v>
      </c>
      <c r="AF843" s="38" t="s">
        <v>6583</v>
      </c>
      <c r="AG843" s="38" t="s">
        <v>6584</v>
      </c>
      <c r="AH843" s="38" t="s">
        <v>61</v>
      </c>
      <c r="AI843" s="38">
        <v>1</v>
      </c>
      <c r="AJ843" s="38">
        <v>0.8</v>
      </c>
      <c r="AK843" s="38">
        <v>1.5</v>
      </c>
      <c r="AL843" s="38">
        <v>1.5</v>
      </c>
      <c r="AM843" s="38" t="s">
        <v>204</v>
      </c>
      <c r="AN843" s="38">
        <v>67</v>
      </c>
      <c r="AO843" s="38" t="s">
        <v>62</v>
      </c>
      <c r="AP843" s="38" t="s">
        <v>62</v>
      </c>
      <c r="AQ843" s="38" t="s">
        <v>62</v>
      </c>
      <c r="AR843" s="38" t="s">
        <v>62</v>
      </c>
      <c r="AS843" s="38" t="s">
        <v>62</v>
      </c>
      <c r="AT843" s="38" t="s">
        <v>1973</v>
      </c>
      <c r="AU843" s="38" t="s">
        <v>2604</v>
      </c>
      <c r="AV843" s="38" t="s">
        <v>2637</v>
      </c>
      <c r="AW843" s="38" t="s">
        <v>61</v>
      </c>
      <c r="AX843" s="38" t="s">
        <v>63</v>
      </c>
      <c r="AY843" s="39" t="s">
        <v>6585</v>
      </c>
      <c r="AZ843" s="38" t="s">
        <v>6586</v>
      </c>
      <c r="BA843" s="39" t="s">
        <v>6586</v>
      </c>
      <c r="BB843" s="38" t="s">
        <v>2434</v>
      </c>
      <c r="BC843" s="38" t="s">
        <v>197</v>
      </c>
      <c r="BD843" s="38" t="s">
        <v>94</v>
      </c>
      <c r="BE843" s="38" t="s">
        <v>1978</v>
      </c>
      <c r="BF843" s="38" t="s">
        <v>64</v>
      </c>
      <c r="BG843" s="38" t="s">
        <v>61</v>
      </c>
      <c r="BH843" s="38" t="s">
        <v>648</v>
      </c>
    </row>
    <row r="844" spans="2:60" x14ac:dyDescent="0.3">
      <c r="B844" s="55">
        <f t="shared" si="253"/>
        <v>840</v>
      </c>
      <c r="C844" s="55" t="str">
        <f t="shared" si="254"/>
        <v>NRT</v>
      </c>
      <c r="D844" s="55" t="str">
        <f t="shared" si="251"/>
        <v>2025-09-25</v>
      </c>
      <c r="E844" s="55" t="str">
        <f t="shared" si="242"/>
        <v>82020038185</v>
      </c>
      <c r="F844" s="55" t="str">
        <f t="shared" si="243"/>
        <v>PJP029496738</v>
      </c>
      <c r="G844" s="53" t="str">
        <f t="shared" si="244"/>
        <v>이승훈</v>
      </c>
      <c r="H844" s="53" t="str">
        <f t="shared" si="245"/>
        <v>목록(Manifest)</v>
      </c>
      <c r="I844" s="62">
        <f t="shared" si="246"/>
        <v>35.380000000000003</v>
      </c>
      <c r="J844" s="53" t="str">
        <f t="shared" si="255"/>
        <v>BRCH USA_JAVIS</v>
      </c>
      <c r="K844" s="55">
        <f t="shared" si="247"/>
        <v>1</v>
      </c>
      <c r="L844" s="54">
        <f t="shared" si="248"/>
        <v>1</v>
      </c>
      <c r="M844" s="54">
        <f t="shared" si="249"/>
        <v>3.2</v>
      </c>
      <c r="N844" s="54">
        <f t="shared" si="250"/>
        <v>3.2</v>
      </c>
      <c r="O844" s="54">
        <f t="shared" si="256"/>
        <v>1</v>
      </c>
      <c r="P844" s="55" t="str">
        <f t="shared" si="257"/>
        <v>516284385842</v>
      </c>
      <c r="Q844" s="70">
        <f t="shared" si="258"/>
        <v>7520</v>
      </c>
      <c r="R844" s="58">
        <v>0</v>
      </c>
      <c r="S844" s="57">
        <f t="shared" si="252"/>
        <v>0</v>
      </c>
      <c r="T844" s="58">
        <v>0</v>
      </c>
      <c r="U844" s="58">
        <f>(IF(VLOOKUP(VLOOKUP(AN844,MAPPING!$B$16:$D$21,2,1),MAPPING!$C$16:$E$21,2,0)=7000,0,VLOOKUP(VLOOKUP(AN844,MAPPING!$B$16:$D$21,2,1),MAPPING!$C$16:$E$21,2,0)))</f>
        <v>0</v>
      </c>
      <c r="V844" s="58">
        <f>(K844*VLOOKUP(N844/K844,MAPPING!$B$23:$D$30,3,10))</f>
        <v>500</v>
      </c>
      <c r="W844" s="58">
        <f t="shared" si="259"/>
        <v>0</v>
      </c>
      <c r="X844" s="58">
        <f t="shared" si="260"/>
        <v>8020</v>
      </c>
      <c r="Y844" s="116">
        <f>ROUND(SUM(Q844:W844)/INVOICE!$I$5,2)</f>
        <v>5.75</v>
      </c>
      <c r="AA844" s="38" t="s">
        <v>685</v>
      </c>
      <c r="AB844" s="38" t="s">
        <v>93</v>
      </c>
      <c r="AC844" s="38" t="s">
        <v>6276</v>
      </c>
      <c r="AD844" s="38" t="s">
        <v>6587</v>
      </c>
      <c r="AE844" s="38" t="s">
        <v>6588</v>
      </c>
      <c r="AF844" s="38" t="s">
        <v>6589</v>
      </c>
      <c r="AG844" s="38" t="s">
        <v>6590</v>
      </c>
      <c r="AH844" s="38" t="s">
        <v>61</v>
      </c>
      <c r="AI844" s="38">
        <v>1</v>
      </c>
      <c r="AJ844" s="38">
        <v>1</v>
      </c>
      <c r="AK844" s="38">
        <v>3.2</v>
      </c>
      <c r="AL844" s="38">
        <v>3.2</v>
      </c>
      <c r="AM844" s="38" t="s">
        <v>204</v>
      </c>
      <c r="AN844" s="38">
        <v>35.380000000000003</v>
      </c>
      <c r="AO844" s="38" t="s">
        <v>62</v>
      </c>
      <c r="AP844" s="38" t="s">
        <v>62</v>
      </c>
      <c r="AQ844" s="38" t="s">
        <v>62</v>
      </c>
      <c r="AR844" s="38" t="s">
        <v>62</v>
      </c>
      <c r="AS844" s="38" t="s">
        <v>62</v>
      </c>
      <c r="AT844" s="38" t="s">
        <v>1973</v>
      </c>
      <c r="AU844" s="38" t="s">
        <v>2604</v>
      </c>
      <c r="AV844" s="38" t="s">
        <v>2052</v>
      </c>
      <c r="AW844" s="38" t="s">
        <v>61</v>
      </c>
      <c r="AX844" s="38" t="s">
        <v>63</v>
      </c>
      <c r="AY844" s="39" t="s">
        <v>6591</v>
      </c>
      <c r="AZ844" s="38" t="s">
        <v>6592</v>
      </c>
      <c r="BA844" s="39" t="s">
        <v>6592</v>
      </c>
      <c r="BB844" s="38" t="s">
        <v>2434</v>
      </c>
      <c r="BC844" s="38" t="s">
        <v>197</v>
      </c>
      <c r="BD844" s="38" t="s">
        <v>94</v>
      </c>
      <c r="BE844" s="38" t="s">
        <v>1978</v>
      </c>
      <c r="BF844" s="38" t="s">
        <v>64</v>
      </c>
      <c r="BG844" s="38" t="s">
        <v>61</v>
      </c>
      <c r="BH844" s="38" t="s">
        <v>648</v>
      </c>
    </row>
    <row r="845" spans="2:60" x14ac:dyDescent="0.3">
      <c r="B845" s="55">
        <f t="shared" si="253"/>
        <v>841</v>
      </c>
      <c r="C845" s="55" t="str">
        <f t="shared" si="254"/>
        <v>NRT</v>
      </c>
      <c r="D845" s="55" t="str">
        <f t="shared" si="251"/>
        <v>2025-09-25</v>
      </c>
      <c r="E845" s="55" t="str">
        <f t="shared" si="242"/>
        <v>82020038185</v>
      </c>
      <c r="F845" s="55" t="str">
        <f t="shared" si="243"/>
        <v>PJP029496472</v>
      </c>
      <c r="G845" s="53" t="str">
        <f t="shared" si="244"/>
        <v>이상준</v>
      </c>
      <c r="H845" s="53" t="str">
        <f t="shared" si="245"/>
        <v>목록(Manifest)</v>
      </c>
      <c r="I845" s="62">
        <f t="shared" si="246"/>
        <v>28.75</v>
      </c>
      <c r="J845" s="53" t="str">
        <f t="shared" si="255"/>
        <v>BRCH USA_JAVIS</v>
      </c>
      <c r="K845" s="55">
        <f t="shared" si="247"/>
        <v>1</v>
      </c>
      <c r="L845" s="54">
        <f t="shared" si="248"/>
        <v>0.5</v>
      </c>
      <c r="M845" s="54">
        <f t="shared" si="249"/>
        <v>2.4</v>
      </c>
      <c r="N845" s="54">
        <f t="shared" si="250"/>
        <v>2.4</v>
      </c>
      <c r="O845" s="54">
        <f t="shared" si="256"/>
        <v>0.5</v>
      </c>
      <c r="P845" s="55" t="str">
        <f t="shared" si="257"/>
        <v>516284383182</v>
      </c>
      <c r="Q845" s="70">
        <f t="shared" si="258"/>
        <v>6510</v>
      </c>
      <c r="R845" s="58">
        <v>0</v>
      </c>
      <c r="S845" s="57">
        <f t="shared" si="252"/>
        <v>0</v>
      </c>
      <c r="T845" s="58">
        <v>0</v>
      </c>
      <c r="U845" s="58">
        <f>(IF(VLOOKUP(VLOOKUP(AN845,MAPPING!$B$16:$D$21,2,1),MAPPING!$C$16:$E$21,2,0)=7000,0,VLOOKUP(VLOOKUP(AN845,MAPPING!$B$16:$D$21,2,1),MAPPING!$C$16:$E$21,2,0)))</f>
        <v>0</v>
      </c>
      <c r="V845" s="58">
        <f>(K845*VLOOKUP(N845/K845,MAPPING!$B$23:$D$30,3,10))</f>
        <v>500</v>
      </c>
      <c r="W845" s="58">
        <f t="shared" si="259"/>
        <v>0</v>
      </c>
      <c r="X845" s="58">
        <f t="shared" si="260"/>
        <v>7010</v>
      </c>
      <c r="Y845" s="116">
        <f>ROUND(SUM(Q845:W845)/INVOICE!$I$5,2)</f>
        <v>5.03</v>
      </c>
      <c r="AA845" s="38" t="s">
        <v>685</v>
      </c>
      <c r="AB845" s="38" t="s">
        <v>93</v>
      </c>
      <c r="AC845" s="38" t="s">
        <v>6276</v>
      </c>
      <c r="AD845" s="38" t="s">
        <v>6593</v>
      </c>
      <c r="AE845" s="38" t="s">
        <v>6594</v>
      </c>
      <c r="AF845" s="38" t="s">
        <v>6595</v>
      </c>
      <c r="AG845" s="38" t="s">
        <v>6596</v>
      </c>
      <c r="AH845" s="38" t="s">
        <v>61</v>
      </c>
      <c r="AI845" s="38">
        <v>1</v>
      </c>
      <c r="AJ845" s="38">
        <v>0.5</v>
      </c>
      <c r="AK845" s="38">
        <v>2.4</v>
      </c>
      <c r="AL845" s="38">
        <v>2.4</v>
      </c>
      <c r="AM845" s="38" t="s">
        <v>204</v>
      </c>
      <c r="AN845" s="38">
        <v>28.75</v>
      </c>
      <c r="AO845" s="38" t="s">
        <v>62</v>
      </c>
      <c r="AP845" s="38" t="s">
        <v>62</v>
      </c>
      <c r="AQ845" s="38" t="s">
        <v>62</v>
      </c>
      <c r="AR845" s="38" t="s">
        <v>62</v>
      </c>
      <c r="AS845" s="38" t="s">
        <v>62</v>
      </c>
      <c r="AT845" s="38" t="s">
        <v>1973</v>
      </c>
      <c r="AU845" s="38" t="s">
        <v>2604</v>
      </c>
      <c r="AV845" s="38" t="s">
        <v>3469</v>
      </c>
      <c r="AW845" s="38" t="s">
        <v>61</v>
      </c>
      <c r="AX845" s="38" t="s">
        <v>63</v>
      </c>
      <c r="AY845" s="39" t="s">
        <v>6597</v>
      </c>
      <c r="AZ845" s="38" t="s">
        <v>6598</v>
      </c>
      <c r="BA845" s="39" t="s">
        <v>6598</v>
      </c>
      <c r="BB845" s="38" t="s">
        <v>2434</v>
      </c>
      <c r="BC845" s="38" t="s">
        <v>197</v>
      </c>
      <c r="BD845" s="38" t="s">
        <v>94</v>
      </c>
      <c r="BE845" s="38" t="s">
        <v>1978</v>
      </c>
      <c r="BF845" s="38" t="s">
        <v>64</v>
      </c>
      <c r="BG845" s="38" t="s">
        <v>61</v>
      </c>
      <c r="BH845" s="38" t="s">
        <v>648</v>
      </c>
    </row>
    <row r="846" spans="2:60" x14ac:dyDescent="0.3">
      <c r="B846" s="55">
        <f t="shared" si="253"/>
        <v>842</v>
      </c>
      <c r="C846" s="55" t="str">
        <f t="shared" si="254"/>
        <v>NRT</v>
      </c>
      <c r="D846" s="55" t="str">
        <f t="shared" si="251"/>
        <v>2025-09-25</v>
      </c>
      <c r="E846" s="55" t="str">
        <f t="shared" si="242"/>
        <v>82020038185</v>
      </c>
      <c r="F846" s="55" t="str">
        <f t="shared" si="243"/>
        <v>PJP029496604</v>
      </c>
      <c r="G846" s="53" t="str">
        <f t="shared" si="244"/>
        <v>김윤주</v>
      </c>
      <c r="H846" s="53" t="str">
        <f t="shared" si="245"/>
        <v>목록(Manifest)</v>
      </c>
      <c r="I846" s="62">
        <f t="shared" si="246"/>
        <v>123.46</v>
      </c>
      <c r="J846" s="53" t="str">
        <f t="shared" si="255"/>
        <v>BRCH USA_JAVIS</v>
      </c>
      <c r="K846" s="55">
        <f t="shared" si="247"/>
        <v>1</v>
      </c>
      <c r="L846" s="54">
        <f t="shared" si="248"/>
        <v>1.3</v>
      </c>
      <c r="M846" s="54">
        <f t="shared" si="249"/>
        <v>2.5</v>
      </c>
      <c r="N846" s="54">
        <f t="shared" si="250"/>
        <v>2.5</v>
      </c>
      <c r="O846" s="54">
        <f t="shared" si="256"/>
        <v>1.5</v>
      </c>
      <c r="P846" s="55" t="str">
        <f t="shared" si="257"/>
        <v>516284384501</v>
      </c>
      <c r="Q846" s="70">
        <f t="shared" si="258"/>
        <v>8530</v>
      </c>
      <c r="R846" s="58">
        <v>0</v>
      </c>
      <c r="S846" s="57">
        <f t="shared" si="252"/>
        <v>0</v>
      </c>
      <c r="T846" s="58">
        <v>0</v>
      </c>
      <c r="U846" s="58">
        <f>(IF(VLOOKUP(VLOOKUP(AN846,MAPPING!$B$16:$D$21,2,1),MAPPING!$C$16:$E$21,2,0)=7000,0,VLOOKUP(VLOOKUP(AN846,MAPPING!$B$16:$D$21,2,1),MAPPING!$C$16:$E$21,2,0)))</f>
        <v>0</v>
      </c>
      <c r="V846" s="58">
        <f>(K846*VLOOKUP(N846/K846,MAPPING!$B$23:$D$30,3,10))</f>
        <v>500</v>
      </c>
      <c r="W846" s="58">
        <f t="shared" si="259"/>
        <v>0</v>
      </c>
      <c r="X846" s="58">
        <f t="shared" si="260"/>
        <v>9030</v>
      </c>
      <c r="Y846" s="116">
        <f>ROUND(SUM(Q846:W846)/INVOICE!$I$5,2)</f>
        <v>6.48</v>
      </c>
      <c r="AA846" s="38" t="s">
        <v>685</v>
      </c>
      <c r="AB846" s="38" t="s">
        <v>93</v>
      </c>
      <c r="AC846" s="38" t="s">
        <v>6276</v>
      </c>
      <c r="AD846" s="38" t="s">
        <v>6599</v>
      </c>
      <c r="AE846" s="38" t="s">
        <v>6002</v>
      </c>
      <c r="AF846" s="38" t="s">
        <v>6600</v>
      </c>
      <c r="AG846" s="38" t="s">
        <v>6601</v>
      </c>
      <c r="AH846" s="38" t="s">
        <v>61</v>
      </c>
      <c r="AI846" s="38">
        <v>1</v>
      </c>
      <c r="AJ846" s="38">
        <v>1.3</v>
      </c>
      <c r="AK846" s="38">
        <v>2.5</v>
      </c>
      <c r="AL846" s="38">
        <v>2.5</v>
      </c>
      <c r="AM846" s="38" t="s">
        <v>204</v>
      </c>
      <c r="AN846" s="38">
        <v>123.46</v>
      </c>
      <c r="AO846" s="38" t="s">
        <v>62</v>
      </c>
      <c r="AP846" s="38" t="s">
        <v>62</v>
      </c>
      <c r="AQ846" s="38" t="s">
        <v>62</v>
      </c>
      <c r="AR846" s="38" t="s">
        <v>62</v>
      </c>
      <c r="AS846" s="38" t="s">
        <v>62</v>
      </c>
      <c r="AT846" s="38" t="s">
        <v>1973</v>
      </c>
      <c r="AU846" s="38" t="s">
        <v>2604</v>
      </c>
      <c r="AV846" s="38" t="s">
        <v>2624</v>
      </c>
      <c r="AW846" s="38" t="s">
        <v>61</v>
      </c>
      <c r="AX846" s="38" t="s">
        <v>63</v>
      </c>
      <c r="AY846" s="39" t="s">
        <v>6602</v>
      </c>
      <c r="AZ846" s="38" t="s">
        <v>6603</v>
      </c>
      <c r="BA846" s="39" t="s">
        <v>6603</v>
      </c>
      <c r="BB846" s="38" t="s">
        <v>2434</v>
      </c>
      <c r="BC846" s="38" t="s">
        <v>197</v>
      </c>
      <c r="BD846" s="38" t="s">
        <v>94</v>
      </c>
      <c r="BE846" s="38" t="s">
        <v>1978</v>
      </c>
      <c r="BF846" s="38" t="s">
        <v>64</v>
      </c>
      <c r="BG846" s="38" t="s">
        <v>61</v>
      </c>
      <c r="BH846" s="38" t="s">
        <v>648</v>
      </c>
    </row>
    <row r="847" spans="2:60" x14ac:dyDescent="0.3">
      <c r="B847" s="55">
        <f t="shared" si="253"/>
        <v>843</v>
      </c>
      <c r="C847" s="55" t="str">
        <f t="shared" si="254"/>
        <v>NRT</v>
      </c>
      <c r="D847" s="55" t="str">
        <f t="shared" si="251"/>
        <v>2025-09-25</v>
      </c>
      <c r="E847" s="55" t="str">
        <f t="shared" si="242"/>
        <v>82020038185</v>
      </c>
      <c r="F847" s="55" t="str">
        <f t="shared" si="243"/>
        <v>PJP029496647</v>
      </c>
      <c r="G847" s="53" t="str">
        <f t="shared" si="244"/>
        <v>이현일</v>
      </c>
      <c r="H847" s="53" t="str">
        <f t="shared" si="245"/>
        <v>목록(Manifest)</v>
      </c>
      <c r="I847" s="62">
        <f t="shared" si="246"/>
        <v>137.02000000000001</v>
      </c>
      <c r="J847" s="53" t="str">
        <f t="shared" si="255"/>
        <v>BRCH USA_JAVIS</v>
      </c>
      <c r="K847" s="55">
        <f t="shared" si="247"/>
        <v>1</v>
      </c>
      <c r="L847" s="54">
        <f t="shared" si="248"/>
        <v>1.35</v>
      </c>
      <c r="M847" s="54">
        <f t="shared" si="249"/>
        <v>2.1</v>
      </c>
      <c r="N847" s="54">
        <f t="shared" si="250"/>
        <v>2.1</v>
      </c>
      <c r="O847" s="54">
        <f t="shared" si="256"/>
        <v>1.5</v>
      </c>
      <c r="P847" s="55" t="str">
        <f t="shared" si="257"/>
        <v>516284384932</v>
      </c>
      <c r="Q847" s="70">
        <f t="shared" si="258"/>
        <v>8530</v>
      </c>
      <c r="R847" s="58">
        <v>0</v>
      </c>
      <c r="S847" s="57">
        <f t="shared" si="252"/>
        <v>0</v>
      </c>
      <c r="T847" s="58">
        <v>0</v>
      </c>
      <c r="U847" s="58">
        <f>(IF(VLOOKUP(VLOOKUP(AN847,MAPPING!$B$16:$D$21,2,1),MAPPING!$C$16:$E$21,2,0)=7000,0,VLOOKUP(VLOOKUP(AN847,MAPPING!$B$16:$D$21,2,1),MAPPING!$C$16:$E$21,2,0)))</f>
        <v>0</v>
      </c>
      <c r="V847" s="58">
        <f>(K847*VLOOKUP(N847/K847,MAPPING!$B$23:$D$30,3,10))</f>
        <v>500</v>
      </c>
      <c r="W847" s="58">
        <f t="shared" si="259"/>
        <v>0</v>
      </c>
      <c r="X847" s="58">
        <f t="shared" si="260"/>
        <v>9030</v>
      </c>
      <c r="Y847" s="116">
        <f>ROUND(SUM(Q847:W847)/INVOICE!$I$5,2)</f>
        <v>6.48</v>
      </c>
      <c r="AA847" s="38" t="s">
        <v>685</v>
      </c>
      <c r="AB847" s="38" t="s">
        <v>93</v>
      </c>
      <c r="AC847" s="38" t="s">
        <v>6276</v>
      </c>
      <c r="AD847" s="38" t="s">
        <v>6604</v>
      </c>
      <c r="AE847" s="38" t="s">
        <v>6605</v>
      </c>
      <c r="AF847" s="38" t="s">
        <v>6606</v>
      </c>
      <c r="AG847" s="38" t="s">
        <v>6607</v>
      </c>
      <c r="AH847" s="38" t="s">
        <v>61</v>
      </c>
      <c r="AI847" s="38">
        <v>1</v>
      </c>
      <c r="AJ847" s="38">
        <v>1.35</v>
      </c>
      <c r="AK847" s="38">
        <v>2.1</v>
      </c>
      <c r="AL847" s="38">
        <v>2.1</v>
      </c>
      <c r="AM847" s="38" t="s">
        <v>204</v>
      </c>
      <c r="AN847" s="38">
        <v>137.02000000000001</v>
      </c>
      <c r="AO847" s="38" t="s">
        <v>62</v>
      </c>
      <c r="AP847" s="38" t="s">
        <v>62</v>
      </c>
      <c r="AQ847" s="38" t="s">
        <v>62</v>
      </c>
      <c r="AR847" s="38" t="s">
        <v>62</v>
      </c>
      <c r="AS847" s="38" t="s">
        <v>61</v>
      </c>
      <c r="AT847" s="38" t="s">
        <v>1973</v>
      </c>
      <c r="AU847" s="38" t="s">
        <v>2604</v>
      </c>
      <c r="AV847" s="38" t="s">
        <v>2052</v>
      </c>
      <c r="AW847" s="38" t="s">
        <v>61</v>
      </c>
      <c r="AX847" s="38" t="s">
        <v>63</v>
      </c>
      <c r="AY847" s="39" t="s">
        <v>6608</v>
      </c>
      <c r="AZ847" s="38" t="s">
        <v>6609</v>
      </c>
      <c r="BA847" s="39" t="s">
        <v>6609</v>
      </c>
      <c r="BB847" s="38" t="s">
        <v>2434</v>
      </c>
      <c r="BC847" s="38" t="s">
        <v>197</v>
      </c>
      <c r="BD847" s="38" t="s">
        <v>94</v>
      </c>
      <c r="BE847" s="38" t="s">
        <v>1978</v>
      </c>
      <c r="BF847" s="38" t="s">
        <v>64</v>
      </c>
      <c r="BG847" s="38" t="s">
        <v>61</v>
      </c>
      <c r="BH847" s="38" t="s">
        <v>648</v>
      </c>
    </row>
    <row r="848" spans="2:60" x14ac:dyDescent="0.3">
      <c r="B848" s="55">
        <f t="shared" si="253"/>
        <v>844</v>
      </c>
      <c r="C848" s="55" t="str">
        <f t="shared" si="254"/>
        <v>NRT</v>
      </c>
      <c r="D848" s="55" t="str">
        <f t="shared" si="251"/>
        <v>2025-09-25</v>
      </c>
      <c r="E848" s="55" t="str">
        <f t="shared" si="242"/>
        <v>82020038185</v>
      </c>
      <c r="F848" s="55" t="str">
        <f t="shared" si="243"/>
        <v>PJP029496682</v>
      </c>
      <c r="G848" s="53" t="str">
        <f t="shared" si="244"/>
        <v>김재희</v>
      </c>
      <c r="H848" s="53" t="str">
        <f t="shared" si="245"/>
        <v>목록(Manifest)</v>
      </c>
      <c r="I848" s="62">
        <f t="shared" si="246"/>
        <v>41.42</v>
      </c>
      <c r="J848" s="53" t="str">
        <f t="shared" si="255"/>
        <v>BRCH USA_JAVIS</v>
      </c>
      <c r="K848" s="55">
        <f t="shared" si="247"/>
        <v>1</v>
      </c>
      <c r="L848" s="54">
        <f t="shared" si="248"/>
        <v>0.45</v>
      </c>
      <c r="M848" s="54">
        <f t="shared" si="249"/>
        <v>1.3</v>
      </c>
      <c r="N848" s="54">
        <f t="shared" si="250"/>
        <v>1.3</v>
      </c>
      <c r="O848" s="54">
        <f t="shared" si="256"/>
        <v>0.5</v>
      </c>
      <c r="P848" s="55" t="str">
        <f t="shared" si="257"/>
        <v>516284385282</v>
      </c>
      <c r="Q848" s="70">
        <f t="shared" si="258"/>
        <v>6510</v>
      </c>
      <c r="R848" s="58">
        <v>0</v>
      </c>
      <c r="S848" s="57">
        <f t="shared" si="252"/>
        <v>0</v>
      </c>
      <c r="T848" s="58">
        <v>0</v>
      </c>
      <c r="U848" s="58">
        <f>(IF(VLOOKUP(VLOOKUP(AN848,MAPPING!$B$16:$D$21,2,1),MAPPING!$C$16:$E$21,2,0)=7000,0,VLOOKUP(VLOOKUP(AN848,MAPPING!$B$16:$D$21,2,1),MAPPING!$C$16:$E$21,2,0)))</f>
        <v>0</v>
      </c>
      <c r="V848" s="58">
        <f>(K848*VLOOKUP(N848/K848,MAPPING!$B$23:$D$30,3,10))</f>
        <v>0</v>
      </c>
      <c r="W848" s="58">
        <f t="shared" si="259"/>
        <v>0</v>
      </c>
      <c r="X848" s="58">
        <f t="shared" si="260"/>
        <v>6510</v>
      </c>
      <c r="Y848" s="116">
        <f>ROUND(SUM(Q848:W848)/INVOICE!$I$5,2)</f>
        <v>4.67</v>
      </c>
      <c r="AA848" s="38" t="s">
        <v>685</v>
      </c>
      <c r="AB848" s="38" t="s">
        <v>93</v>
      </c>
      <c r="AC848" s="38" t="s">
        <v>6276</v>
      </c>
      <c r="AD848" s="38" t="s">
        <v>6610</v>
      </c>
      <c r="AE848" s="38" t="s">
        <v>6611</v>
      </c>
      <c r="AF848" s="38" t="s">
        <v>6612</v>
      </c>
      <c r="AG848" s="38" t="s">
        <v>6613</v>
      </c>
      <c r="AH848" s="38" t="s">
        <v>61</v>
      </c>
      <c r="AI848" s="38">
        <v>1</v>
      </c>
      <c r="AJ848" s="38">
        <v>0.45</v>
      </c>
      <c r="AK848" s="38">
        <v>1.3</v>
      </c>
      <c r="AL848" s="38">
        <v>1.3</v>
      </c>
      <c r="AM848" s="38" t="s">
        <v>204</v>
      </c>
      <c r="AN848" s="38">
        <v>41.42</v>
      </c>
      <c r="AO848" s="38" t="s">
        <v>62</v>
      </c>
      <c r="AP848" s="38" t="s">
        <v>62</v>
      </c>
      <c r="AQ848" s="38" t="s">
        <v>62</v>
      </c>
      <c r="AR848" s="38" t="s">
        <v>62</v>
      </c>
      <c r="AS848" s="38" t="s">
        <v>62</v>
      </c>
      <c r="AT848" s="38" t="s">
        <v>1973</v>
      </c>
      <c r="AU848" s="38" t="s">
        <v>2604</v>
      </c>
      <c r="AV848" s="38" t="s">
        <v>4999</v>
      </c>
      <c r="AW848" s="38" t="s">
        <v>61</v>
      </c>
      <c r="AX848" s="38" t="s">
        <v>63</v>
      </c>
      <c r="AY848" s="39" t="s">
        <v>6614</v>
      </c>
      <c r="AZ848" s="38" t="s">
        <v>6615</v>
      </c>
      <c r="BA848" s="39" t="s">
        <v>6615</v>
      </c>
      <c r="BB848" s="38" t="s">
        <v>2434</v>
      </c>
      <c r="BC848" s="38" t="s">
        <v>197</v>
      </c>
      <c r="BD848" s="38" t="s">
        <v>94</v>
      </c>
      <c r="BE848" s="38" t="s">
        <v>1978</v>
      </c>
      <c r="BF848" s="38" t="s">
        <v>64</v>
      </c>
      <c r="BG848" s="38" t="s">
        <v>61</v>
      </c>
      <c r="BH848" s="38" t="s">
        <v>648</v>
      </c>
    </row>
    <row r="849" spans="2:60" x14ac:dyDescent="0.3">
      <c r="B849" s="55">
        <f t="shared" si="253"/>
        <v>845</v>
      </c>
      <c r="C849" s="55" t="str">
        <f t="shared" si="254"/>
        <v>NRT</v>
      </c>
      <c r="D849" s="55" t="str">
        <f t="shared" si="251"/>
        <v>2025-09-25</v>
      </c>
      <c r="E849" s="55" t="str">
        <f t="shared" si="242"/>
        <v>82020038185</v>
      </c>
      <c r="F849" s="55" t="str">
        <f t="shared" si="243"/>
        <v>PJP029494953</v>
      </c>
      <c r="G849" s="53" t="str">
        <f t="shared" si="244"/>
        <v>김민서</v>
      </c>
      <c r="H849" s="53" t="str">
        <f t="shared" si="245"/>
        <v>목록(Manifest)</v>
      </c>
      <c r="I849" s="62">
        <f t="shared" si="246"/>
        <v>46.9</v>
      </c>
      <c r="J849" s="53" t="str">
        <f t="shared" si="255"/>
        <v>BRCH USA_JAVIS</v>
      </c>
      <c r="K849" s="55">
        <f t="shared" si="247"/>
        <v>1</v>
      </c>
      <c r="L849" s="54">
        <f t="shared" si="248"/>
        <v>0.25</v>
      </c>
      <c r="M849" s="54">
        <f t="shared" si="249"/>
        <v>0.8</v>
      </c>
      <c r="N849" s="54">
        <f t="shared" si="250"/>
        <v>0.8</v>
      </c>
      <c r="O849" s="54">
        <f t="shared" si="256"/>
        <v>0.5</v>
      </c>
      <c r="P849" s="55" t="str">
        <f t="shared" si="257"/>
        <v>516284367992</v>
      </c>
      <c r="Q849" s="70">
        <f t="shared" si="258"/>
        <v>6510</v>
      </c>
      <c r="R849" s="58">
        <v>0</v>
      </c>
      <c r="S849" s="57">
        <f t="shared" si="252"/>
        <v>0</v>
      </c>
      <c r="T849" s="58">
        <v>0</v>
      </c>
      <c r="U849" s="58">
        <f>(IF(VLOOKUP(VLOOKUP(AN849,MAPPING!$B$16:$D$21,2,1),MAPPING!$C$16:$E$21,2,0)=7000,0,VLOOKUP(VLOOKUP(AN849,MAPPING!$B$16:$D$21,2,1),MAPPING!$C$16:$E$21,2,0)))</f>
        <v>0</v>
      </c>
      <c r="V849" s="58">
        <f>(K849*VLOOKUP(N849/K849,MAPPING!$B$23:$D$30,3,10))</f>
        <v>0</v>
      </c>
      <c r="W849" s="58">
        <f t="shared" si="259"/>
        <v>0</v>
      </c>
      <c r="X849" s="58">
        <f t="shared" si="260"/>
        <v>6510</v>
      </c>
      <c r="Y849" s="116">
        <f>ROUND(SUM(Q849:W849)/INVOICE!$I$5,2)</f>
        <v>4.67</v>
      </c>
      <c r="AA849" s="38" t="s">
        <v>685</v>
      </c>
      <c r="AB849" s="38" t="s">
        <v>93</v>
      </c>
      <c r="AC849" s="38" t="s">
        <v>6276</v>
      </c>
      <c r="AD849" s="38" t="s">
        <v>6616</v>
      </c>
      <c r="AE849" s="38" t="s">
        <v>395</v>
      </c>
      <c r="AF849" s="38" t="s">
        <v>5461</v>
      </c>
      <c r="AG849" s="38" t="s">
        <v>2311</v>
      </c>
      <c r="AH849" s="38" t="s">
        <v>61</v>
      </c>
      <c r="AI849" s="38">
        <v>1</v>
      </c>
      <c r="AJ849" s="38">
        <v>0.25</v>
      </c>
      <c r="AK849" s="38">
        <v>0.8</v>
      </c>
      <c r="AL849" s="38">
        <v>0.8</v>
      </c>
      <c r="AM849" s="38" t="s">
        <v>204</v>
      </c>
      <c r="AN849" s="38">
        <v>46.9</v>
      </c>
      <c r="AO849" s="38" t="s">
        <v>62</v>
      </c>
      <c r="AP849" s="38" t="s">
        <v>62</v>
      </c>
      <c r="AQ849" s="38" t="s">
        <v>62</v>
      </c>
      <c r="AR849" s="38" t="s">
        <v>62</v>
      </c>
      <c r="AS849" s="38" t="s">
        <v>62</v>
      </c>
      <c r="AT849" s="38" t="s">
        <v>1973</v>
      </c>
      <c r="AU849" s="38" t="s">
        <v>2604</v>
      </c>
      <c r="AV849" s="38" t="s">
        <v>5462</v>
      </c>
      <c r="AW849" s="38" t="s">
        <v>61</v>
      </c>
      <c r="AX849" s="38" t="s">
        <v>63</v>
      </c>
      <c r="AY849" s="39" t="s">
        <v>6617</v>
      </c>
      <c r="AZ849" s="38" t="s">
        <v>6618</v>
      </c>
      <c r="BA849" s="39" t="s">
        <v>6618</v>
      </c>
      <c r="BB849" s="38" t="s">
        <v>2434</v>
      </c>
      <c r="BC849" s="38" t="s">
        <v>197</v>
      </c>
      <c r="BD849" s="38" t="s">
        <v>94</v>
      </c>
      <c r="BE849" s="38" t="s">
        <v>1978</v>
      </c>
      <c r="BF849" s="38" t="s">
        <v>64</v>
      </c>
      <c r="BG849" s="38" t="s">
        <v>61</v>
      </c>
      <c r="BH849" s="38" t="s">
        <v>648</v>
      </c>
    </row>
    <row r="850" spans="2:60" x14ac:dyDescent="0.3">
      <c r="B850" s="55">
        <f t="shared" si="253"/>
        <v>846</v>
      </c>
      <c r="C850" s="55" t="str">
        <f t="shared" si="254"/>
        <v>NRT</v>
      </c>
      <c r="D850" s="55" t="str">
        <f t="shared" si="251"/>
        <v>2025-09-25</v>
      </c>
      <c r="E850" s="55" t="str">
        <f t="shared" si="242"/>
        <v>82020038185</v>
      </c>
      <c r="F850" s="55" t="str">
        <f t="shared" si="243"/>
        <v>PJP029496618</v>
      </c>
      <c r="G850" s="53" t="str">
        <f t="shared" si="244"/>
        <v>임은정</v>
      </c>
      <c r="H850" s="53" t="str">
        <f t="shared" si="245"/>
        <v>목록(Manifest)</v>
      </c>
      <c r="I850" s="62">
        <f t="shared" si="246"/>
        <v>20.85</v>
      </c>
      <c r="J850" s="53" t="str">
        <f t="shared" si="255"/>
        <v>BRCH USA_JAVIS</v>
      </c>
      <c r="K850" s="55">
        <f t="shared" si="247"/>
        <v>1</v>
      </c>
      <c r="L850" s="54">
        <f t="shared" si="248"/>
        <v>1.3</v>
      </c>
      <c r="M850" s="54">
        <f t="shared" si="249"/>
        <v>1.9</v>
      </c>
      <c r="N850" s="54">
        <f t="shared" si="250"/>
        <v>1.9</v>
      </c>
      <c r="O850" s="54">
        <f t="shared" si="256"/>
        <v>1.5</v>
      </c>
      <c r="P850" s="55" t="str">
        <f t="shared" si="257"/>
        <v>516284384641</v>
      </c>
      <c r="Q850" s="70">
        <f t="shared" si="258"/>
        <v>8530</v>
      </c>
      <c r="R850" s="58">
        <v>0</v>
      </c>
      <c r="S850" s="57">
        <f t="shared" si="252"/>
        <v>0</v>
      </c>
      <c r="T850" s="58">
        <v>0</v>
      </c>
      <c r="U850" s="58">
        <f>(IF(VLOOKUP(VLOOKUP(AN850,MAPPING!$B$16:$D$21,2,1),MAPPING!$C$16:$E$21,2,0)=7000,0,VLOOKUP(VLOOKUP(AN850,MAPPING!$B$16:$D$21,2,1),MAPPING!$C$16:$E$21,2,0)))</f>
        <v>0</v>
      </c>
      <c r="V850" s="58">
        <f>(K850*VLOOKUP(N850/K850,MAPPING!$B$23:$D$30,3,10))</f>
        <v>0</v>
      </c>
      <c r="W850" s="58">
        <f t="shared" si="259"/>
        <v>0</v>
      </c>
      <c r="X850" s="58">
        <f t="shared" si="260"/>
        <v>8530</v>
      </c>
      <c r="Y850" s="116">
        <f>ROUND(SUM(Q850:W850)/INVOICE!$I$5,2)</f>
        <v>6.12</v>
      </c>
      <c r="AA850" s="38" t="s">
        <v>685</v>
      </c>
      <c r="AB850" s="38" t="s">
        <v>93</v>
      </c>
      <c r="AC850" s="38" t="s">
        <v>6276</v>
      </c>
      <c r="AD850" s="38" t="s">
        <v>6619</v>
      </c>
      <c r="AE850" s="38" t="s">
        <v>3819</v>
      </c>
      <c r="AF850" s="38" t="s">
        <v>3820</v>
      </c>
      <c r="AG850" s="38" t="s">
        <v>3821</v>
      </c>
      <c r="AH850" s="38" t="s">
        <v>61</v>
      </c>
      <c r="AI850" s="38">
        <v>1</v>
      </c>
      <c r="AJ850" s="38">
        <v>1.3</v>
      </c>
      <c r="AK850" s="38">
        <v>1.9</v>
      </c>
      <c r="AL850" s="38">
        <v>1.9</v>
      </c>
      <c r="AM850" s="38" t="s">
        <v>204</v>
      </c>
      <c r="AN850" s="38">
        <v>20.85</v>
      </c>
      <c r="AO850" s="38" t="s">
        <v>62</v>
      </c>
      <c r="AP850" s="38" t="s">
        <v>62</v>
      </c>
      <c r="AQ850" s="38" t="s">
        <v>62</v>
      </c>
      <c r="AR850" s="38" t="s">
        <v>62</v>
      </c>
      <c r="AS850" s="38" t="s">
        <v>62</v>
      </c>
      <c r="AT850" s="38" t="s">
        <v>1973</v>
      </c>
      <c r="AU850" s="38" t="s">
        <v>2604</v>
      </c>
      <c r="AV850" s="38" t="s">
        <v>2072</v>
      </c>
      <c r="AW850" s="38" t="s">
        <v>61</v>
      </c>
      <c r="AX850" s="38" t="s">
        <v>63</v>
      </c>
      <c r="AY850" s="39" t="s">
        <v>6620</v>
      </c>
      <c r="AZ850" s="38" t="s">
        <v>6621</v>
      </c>
      <c r="BA850" s="39" t="s">
        <v>6621</v>
      </c>
      <c r="BB850" s="38" t="s">
        <v>2434</v>
      </c>
      <c r="BC850" s="38" t="s">
        <v>197</v>
      </c>
      <c r="BD850" s="38" t="s">
        <v>94</v>
      </c>
      <c r="BE850" s="38" t="s">
        <v>1978</v>
      </c>
      <c r="BF850" s="38" t="s">
        <v>64</v>
      </c>
      <c r="BG850" s="38" t="s">
        <v>61</v>
      </c>
      <c r="BH850" s="38" t="s">
        <v>648</v>
      </c>
    </row>
    <row r="851" spans="2:60" x14ac:dyDescent="0.3">
      <c r="B851" s="55">
        <f t="shared" si="253"/>
        <v>847</v>
      </c>
      <c r="C851" s="55" t="str">
        <f t="shared" si="254"/>
        <v>NRT</v>
      </c>
      <c r="D851" s="55" t="str">
        <f t="shared" si="251"/>
        <v>2025-09-25</v>
      </c>
      <c r="E851" s="55" t="str">
        <f t="shared" si="242"/>
        <v>82020038185</v>
      </c>
      <c r="F851" s="55" t="str">
        <f t="shared" si="243"/>
        <v>PJP029496728</v>
      </c>
      <c r="G851" s="53" t="str">
        <f t="shared" si="244"/>
        <v>우도연</v>
      </c>
      <c r="H851" s="53" t="str">
        <f t="shared" si="245"/>
        <v>목록(Manifest)</v>
      </c>
      <c r="I851" s="62">
        <f t="shared" si="246"/>
        <v>93.8</v>
      </c>
      <c r="J851" s="53" t="str">
        <f t="shared" si="255"/>
        <v>BRCH USA_JAVIS</v>
      </c>
      <c r="K851" s="55">
        <f t="shared" si="247"/>
        <v>1</v>
      </c>
      <c r="L851" s="54">
        <f t="shared" si="248"/>
        <v>0.6</v>
      </c>
      <c r="M851" s="54">
        <f t="shared" si="249"/>
        <v>1.1000000000000001</v>
      </c>
      <c r="N851" s="54">
        <f t="shared" si="250"/>
        <v>1.1000000000000001</v>
      </c>
      <c r="O851" s="54">
        <f t="shared" si="256"/>
        <v>1</v>
      </c>
      <c r="P851" s="55" t="str">
        <f t="shared" si="257"/>
        <v>516284385746</v>
      </c>
      <c r="Q851" s="70">
        <f t="shared" si="258"/>
        <v>7520</v>
      </c>
      <c r="R851" s="58">
        <v>0</v>
      </c>
      <c r="S851" s="57">
        <f t="shared" si="252"/>
        <v>0</v>
      </c>
      <c r="T851" s="58">
        <v>0</v>
      </c>
      <c r="U851" s="58">
        <f>(IF(VLOOKUP(VLOOKUP(AN851,MAPPING!$B$16:$D$21,2,1),MAPPING!$C$16:$E$21,2,0)=7000,0,VLOOKUP(VLOOKUP(AN851,MAPPING!$B$16:$D$21,2,1),MAPPING!$C$16:$E$21,2,0)))</f>
        <v>0</v>
      </c>
      <c r="V851" s="58">
        <f>(K851*VLOOKUP(N851/K851,MAPPING!$B$23:$D$30,3,10))</f>
        <v>0</v>
      </c>
      <c r="W851" s="58">
        <f t="shared" si="259"/>
        <v>0</v>
      </c>
      <c r="X851" s="58">
        <f t="shared" si="260"/>
        <v>7520</v>
      </c>
      <c r="Y851" s="116">
        <f>ROUND(SUM(Q851:W851)/INVOICE!$I$5,2)</f>
        <v>5.39</v>
      </c>
      <c r="AA851" s="38" t="s">
        <v>685</v>
      </c>
      <c r="AB851" s="38" t="s">
        <v>93</v>
      </c>
      <c r="AC851" s="38" t="s">
        <v>6276</v>
      </c>
      <c r="AD851" s="38" t="s">
        <v>6622</v>
      </c>
      <c r="AE851" s="38" t="s">
        <v>6623</v>
      </c>
      <c r="AF851" s="38" t="s">
        <v>6624</v>
      </c>
      <c r="AG851" s="38" t="s">
        <v>460</v>
      </c>
      <c r="AH851" s="38" t="s">
        <v>61</v>
      </c>
      <c r="AI851" s="38">
        <v>1</v>
      </c>
      <c r="AJ851" s="38">
        <v>0.6</v>
      </c>
      <c r="AK851" s="38">
        <v>1.1000000000000001</v>
      </c>
      <c r="AL851" s="38">
        <v>1.1000000000000001</v>
      </c>
      <c r="AM851" s="38" t="s">
        <v>204</v>
      </c>
      <c r="AN851" s="38">
        <v>93.8</v>
      </c>
      <c r="AO851" s="38" t="s">
        <v>62</v>
      </c>
      <c r="AP851" s="38" t="s">
        <v>62</v>
      </c>
      <c r="AQ851" s="38" t="s">
        <v>62</v>
      </c>
      <c r="AR851" s="38" t="s">
        <v>61</v>
      </c>
      <c r="AS851" s="38" t="s">
        <v>61</v>
      </c>
      <c r="AT851" s="38" t="s">
        <v>1973</v>
      </c>
      <c r="AU851" s="38" t="s">
        <v>2604</v>
      </c>
      <c r="AV851" s="38" t="s">
        <v>5415</v>
      </c>
      <c r="AW851" s="38" t="s">
        <v>61</v>
      </c>
      <c r="AX851" s="38" t="s">
        <v>63</v>
      </c>
      <c r="AY851" s="39" t="s">
        <v>6625</v>
      </c>
      <c r="AZ851" s="38" t="s">
        <v>6626</v>
      </c>
      <c r="BA851" s="39" t="s">
        <v>6626</v>
      </c>
      <c r="BB851" s="38" t="s">
        <v>2434</v>
      </c>
      <c r="BC851" s="38" t="s">
        <v>197</v>
      </c>
      <c r="BD851" s="38" t="s">
        <v>94</v>
      </c>
      <c r="BE851" s="38" t="s">
        <v>1978</v>
      </c>
      <c r="BF851" s="38" t="s">
        <v>64</v>
      </c>
      <c r="BG851" s="38" t="s">
        <v>61</v>
      </c>
      <c r="BH851" s="38" t="s">
        <v>648</v>
      </c>
    </row>
    <row r="852" spans="2:60" x14ac:dyDescent="0.3">
      <c r="B852" s="55">
        <f t="shared" si="253"/>
        <v>848</v>
      </c>
      <c r="C852" s="55" t="str">
        <f t="shared" si="254"/>
        <v>NRT</v>
      </c>
      <c r="D852" s="55" t="str">
        <f t="shared" si="251"/>
        <v>2025-09-25</v>
      </c>
      <c r="E852" s="55" t="str">
        <f t="shared" si="242"/>
        <v>82020038185</v>
      </c>
      <c r="F852" s="55" t="str">
        <f t="shared" si="243"/>
        <v>PJP029496392</v>
      </c>
      <c r="G852" s="53" t="str">
        <f t="shared" si="244"/>
        <v>강은희</v>
      </c>
      <c r="H852" s="53" t="str">
        <f t="shared" si="245"/>
        <v>목록(Manifest)</v>
      </c>
      <c r="I852" s="62">
        <f t="shared" si="246"/>
        <v>100.5</v>
      </c>
      <c r="J852" s="53" t="str">
        <f t="shared" si="255"/>
        <v>BRCH USA_JAVIS</v>
      </c>
      <c r="K852" s="55">
        <f t="shared" si="247"/>
        <v>1</v>
      </c>
      <c r="L852" s="54">
        <f t="shared" si="248"/>
        <v>2.5499999999999998</v>
      </c>
      <c r="M852" s="54">
        <f t="shared" si="249"/>
        <v>2.7</v>
      </c>
      <c r="N852" s="54">
        <f t="shared" si="250"/>
        <v>2.7</v>
      </c>
      <c r="O852" s="54">
        <f t="shared" si="256"/>
        <v>3</v>
      </c>
      <c r="P852" s="55" t="str">
        <f t="shared" si="257"/>
        <v>516284382386</v>
      </c>
      <c r="Q852" s="70">
        <f t="shared" si="258"/>
        <v>11560</v>
      </c>
      <c r="R852" s="58">
        <v>0</v>
      </c>
      <c r="S852" s="57">
        <f t="shared" si="252"/>
        <v>0</v>
      </c>
      <c r="T852" s="58">
        <v>0</v>
      </c>
      <c r="U852" s="58">
        <f>(IF(VLOOKUP(VLOOKUP(AN852,MAPPING!$B$16:$D$21,2,1),MAPPING!$C$16:$E$21,2,0)=7000,0,VLOOKUP(VLOOKUP(AN852,MAPPING!$B$16:$D$21,2,1),MAPPING!$C$16:$E$21,2,0)))</f>
        <v>0</v>
      </c>
      <c r="V852" s="58">
        <f>(K852*VLOOKUP(N852/K852,MAPPING!$B$23:$D$30,3,10))</f>
        <v>500</v>
      </c>
      <c r="W852" s="58">
        <f t="shared" si="259"/>
        <v>0</v>
      </c>
      <c r="X852" s="58">
        <f t="shared" si="260"/>
        <v>12060</v>
      </c>
      <c r="Y852" s="116">
        <f>ROUND(SUM(Q852:W852)/INVOICE!$I$5,2)</f>
        <v>8.65</v>
      </c>
      <c r="AA852" s="38" t="s">
        <v>685</v>
      </c>
      <c r="AB852" s="38" t="s">
        <v>93</v>
      </c>
      <c r="AC852" s="38" t="s">
        <v>6276</v>
      </c>
      <c r="AD852" s="38" t="s">
        <v>6627</v>
      </c>
      <c r="AE852" s="38" t="s">
        <v>4418</v>
      </c>
      <c r="AF852" s="38" t="s">
        <v>4419</v>
      </c>
      <c r="AG852" s="38" t="s">
        <v>2134</v>
      </c>
      <c r="AH852" s="38" t="s">
        <v>61</v>
      </c>
      <c r="AI852" s="38">
        <v>1</v>
      </c>
      <c r="AJ852" s="38">
        <v>2.5499999999999998</v>
      </c>
      <c r="AK852" s="38">
        <v>2.7</v>
      </c>
      <c r="AL852" s="38">
        <v>2.7</v>
      </c>
      <c r="AM852" s="38" t="s">
        <v>204</v>
      </c>
      <c r="AN852" s="38">
        <v>100.5</v>
      </c>
      <c r="AO852" s="38" t="s">
        <v>62</v>
      </c>
      <c r="AP852" s="38" t="s">
        <v>62</v>
      </c>
      <c r="AQ852" s="38" t="s">
        <v>62</v>
      </c>
      <c r="AR852" s="38" t="s">
        <v>62</v>
      </c>
      <c r="AS852" s="38" t="s">
        <v>62</v>
      </c>
      <c r="AT852" s="38" t="s">
        <v>1973</v>
      </c>
      <c r="AU852" s="38" t="s">
        <v>2604</v>
      </c>
      <c r="AV852" s="38" t="s">
        <v>2002</v>
      </c>
      <c r="AW852" s="38" t="s">
        <v>61</v>
      </c>
      <c r="AX852" s="38" t="s">
        <v>63</v>
      </c>
      <c r="AY852" s="39" t="s">
        <v>6628</v>
      </c>
      <c r="AZ852" s="38" t="s">
        <v>6629</v>
      </c>
      <c r="BA852" s="39" t="s">
        <v>6629</v>
      </c>
      <c r="BB852" s="38" t="s">
        <v>2434</v>
      </c>
      <c r="BC852" s="38" t="s">
        <v>197</v>
      </c>
      <c r="BD852" s="38" t="s">
        <v>94</v>
      </c>
      <c r="BE852" s="38" t="s">
        <v>1978</v>
      </c>
      <c r="BF852" s="38" t="s">
        <v>64</v>
      </c>
      <c r="BG852" s="38" t="s">
        <v>61</v>
      </c>
      <c r="BH852" s="38" t="s">
        <v>648</v>
      </c>
    </row>
    <row r="853" spans="2:60" x14ac:dyDescent="0.3">
      <c r="B853" s="55">
        <f t="shared" si="253"/>
        <v>849</v>
      </c>
      <c r="C853" s="55" t="str">
        <f t="shared" si="254"/>
        <v>NRT</v>
      </c>
      <c r="D853" s="55" t="str">
        <f t="shared" si="251"/>
        <v>2025-09-25</v>
      </c>
      <c r="E853" s="55" t="str">
        <f t="shared" ref="E853:E916" si="261">AC853</f>
        <v>82020038185</v>
      </c>
      <c r="F853" s="55" t="str">
        <f t="shared" ref="F853:F916" si="262">AD853</f>
        <v>PJP022701000</v>
      </c>
      <c r="G853" s="53" t="str">
        <f t="shared" ref="G853:G916" si="263">AE853</f>
        <v>JONGJU LEE</v>
      </c>
      <c r="H853" s="53" t="str">
        <f t="shared" ref="H853:H916" si="264">AM853</f>
        <v>간이(Simple)</v>
      </c>
      <c r="I853" s="62">
        <f t="shared" ref="I853:I916" si="265">AN853</f>
        <v>235.24</v>
      </c>
      <c r="J853" s="53" t="str">
        <f t="shared" si="255"/>
        <v>KNEX (BRCH USA)</v>
      </c>
      <c r="K853" s="55">
        <f t="shared" ref="K853:K916" si="266">AI853</f>
        <v>1</v>
      </c>
      <c r="L853" s="54">
        <f t="shared" ref="L853:L916" si="267">AJ853</f>
        <v>1.7</v>
      </c>
      <c r="M853" s="54">
        <f t="shared" ref="M853:M916" si="268">AK853</f>
        <v>3</v>
      </c>
      <c r="N853" s="54">
        <f t="shared" ref="N853:N916" si="269">AL853</f>
        <v>3</v>
      </c>
      <c r="O853" s="54">
        <f t="shared" si="256"/>
        <v>2</v>
      </c>
      <c r="P853" s="55" t="str">
        <f t="shared" si="257"/>
        <v>516272839235</v>
      </c>
      <c r="Q853" s="70">
        <f t="shared" si="258"/>
        <v>9540</v>
      </c>
      <c r="R853" s="58">
        <v>0</v>
      </c>
      <c r="S853" s="57">
        <f t="shared" si="252"/>
        <v>0</v>
      </c>
      <c r="T853" s="58">
        <v>0</v>
      </c>
      <c r="U853" s="58">
        <f>(IF(VLOOKUP(VLOOKUP(AN853,MAPPING!$B$16:$D$21,2,1),MAPPING!$C$16:$E$21,2,0)=7000,0,VLOOKUP(VLOOKUP(AN853,MAPPING!$B$16:$D$21,2,1),MAPPING!$C$16:$E$21,2,0)))</f>
        <v>0</v>
      </c>
      <c r="V853" s="58">
        <f>(K853*VLOOKUP(N853/K853,MAPPING!$B$23:$D$30,3,10))</f>
        <v>500</v>
      </c>
      <c r="W853" s="58">
        <f t="shared" si="259"/>
        <v>0</v>
      </c>
      <c r="X853" s="58">
        <f t="shared" si="260"/>
        <v>10040</v>
      </c>
      <c r="Y853" s="116">
        <f>ROUND(SUM(Q853:W853)/INVOICE!$I$5,2)</f>
        <v>7.2</v>
      </c>
      <c r="AA853" s="38" t="s">
        <v>685</v>
      </c>
      <c r="AB853" s="38" t="s">
        <v>93</v>
      </c>
      <c r="AC853" s="38" t="s">
        <v>6276</v>
      </c>
      <c r="AD853" s="38" t="s">
        <v>6630</v>
      </c>
      <c r="AE853" s="38" t="s">
        <v>6631</v>
      </c>
      <c r="AF853" s="38" t="s">
        <v>6632</v>
      </c>
      <c r="AG853" s="38" t="s">
        <v>6633</v>
      </c>
      <c r="AH853" s="38" t="s">
        <v>61</v>
      </c>
      <c r="AI853" s="38">
        <v>1</v>
      </c>
      <c r="AJ853" s="38">
        <v>1.7</v>
      </c>
      <c r="AK853" s="38">
        <v>3</v>
      </c>
      <c r="AL853" s="38">
        <v>3</v>
      </c>
      <c r="AM853" s="38" t="s">
        <v>65</v>
      </c>
      <c r="AN853" s="38">
        <v>235.24</v>
      </c>
      <c r="AO853" s="38" t="s">
        <v>62</v>
      </c>
      <c r="AP853" s="38" t="s">
        <v>62</v>
      </c>
      <c r="AQ853" s="38" t="s">
        <v>62</v>
      </c>
      <c r="AR853" s="38" t="s">
        <v>62</v>
      </c>
      <c r="AS853" s="38" t="s">
        <v>62</v>
      </c>
      <c r="AT853" s="38" t="s">
        <v>1946</v>
      </c>
      <c r="AU853" s="38" t="s">
        <v>2943</v>
      </c>
      <c r="AV853" s="38" t="s">
        <v>2935</v>
      </c>
      <c r="AW853" s="38" t="s">
        <v>61</v>
      </c>
      <c r="AX853" s="38" t="s">
        <v>63</v>
      </c>
      <c r="AY853" s="39" t="s">
        <v>6634</v>
      </c>
      <c r="AZ853" s="38" t="s">
        <v>6635</v>
      </c>
      <c r="BA853" s="39" t="s">
        <v>6635</v>
      </c>
      <c r="BB853" s="38" t="s">
        <v>2434</v>
      </c>
      <c r="BC853" s="38" t="s">
        <v>197</v>
      </c>
      <c r="BD853" s="38" t="s">
        <v>94</v>
      </c>
      <c r="BE853" s="38" t="s">
        <v>407</v>
      </c>
      <c r="BF853" s="38" t="s">
        <v>64</v>
      </c>
      <c r="BG853" s="38" t="s">
        <v>61</v>
      </c>
      <c r="BH853" s="38" t="s">
        <v>648</v>
      </c>
    </row>
    <row r="854" spans="2:60" x14ac:dyDescent="0.3">
      <c r="B854" s="55">
        <f t="shared" si="253"/>
        <v>850</v>
      </c>
      <c r="C854" s="55" t="str">
        <f t="shared" si="254"/>
        <v>NRT</v>
      </c>
      <c r="D854" s="55" t="str">
        <f t="shared" si="251"/>
        <v>2025-09-25</v>
      </c>
      <c r="E854" s="55" t="str">
        <f t="shared" si="261"/>
        <v>82020038185</v>
      </c>
      <c r="F854" s="55" t="str">
        <f t="shared" si="262"/>
        <v>PJP022700979</v>
      </c>
      <c r="G854" s="53" t="str">
        <f t="shared" si="263"/>
        <v>손혜영</v>
      </c>
      <c r="H854" s="53" t="str">
        <f t="shared" si="264"/>
        <v>목록(Manifest)</v>
      </c>
      <c r="I854" s="62">
        <f t="shared" si="265"/>
        <v>71.88</v>
      </c>
      <c r="J854" s="53" t="str">
        <f t="shared" si="255"/>
        <v>KNEX (BRCH USA)</v>
      </c>
      <c r="K854" s="55">
        <f t="shared" si="266"/>
        <v>1</v>
      </c>
      <c r="L854" s="54">
        <f t="shared" si="267"/>
        <v>1.25</v>
      </c>
      <c r="M854" s="54">
        <f t="shared" si="268"/>
        <v>1.3</v>
      </c>
      <c r="N854" s="54">
        <f t="shared" si="269"/>
        <v>1.3</v>
      </c>
      <c r="O854" s="54">
        <f t="shared" si="256"/>
        <v>1.5</v>
      </c>
      <c r="P854" s="55" t="str">
        <f t="shared" si="257"/>
        <v>516272839062</v>
      </c>
      <c r="Q854" s="70">
        <f t="shared" si="258"/>
        <v>8530</v>
      </c>
      <c r="R854" s="58">
        <v>0</v>
      </c>
      <c r="S854" s="57">
        <f t="shared" si="252"/>
        <v>0</v>
      </c>
      <c r="T854" s="58">
        <v>0</v>
      </c>
      <c r="U854" s="58">
        <f>(IF(VLOOKUP(VLOOKUP(AN854,MAPPING!$B$16:$D$21,2,1),MAPPING!$C$16:$E$21,2,0)=7000,0,VLOOKUP(VLOOKUP(AN854,MAPPING!$B$16:$D$21,2,1),MAPPING!$C$16:$E$21,2,0)))</f>
        <v>0</v>
      </c>
      <c r="V854" s="58">
        <f>(K854*VLOOKUP(N854/K854,MAPPING!$B$23:$D$30,3,10))</f>
        <v>0</v>
      </c>
      <c r="W854" s="58">
        <f t="shared" si="259"/>
        <v>0</v>
      </c>
      <c r="X854" s="58">
        <f t="shared" si="260"/>
        <v>8530</v>
      </c>
      <c r="Y854" s="116">
        <f>ROUND(SUM(Q854:W854)/INVOICE!$I$5,2)</f>
        <v>6.12</v>
      </c>
      <c r="AA854" s="38" t="s">
        <v>685</v>
      </c>
      <c r="AB854" s="38" t="s">
        <v>93</v>
      </c>
      <c r="AC854" s="38" t="s">
        <v>6276</v>
      </c>
      <c r="AD854" s="38" t="s">
        <v>6636</v>
      </c>
      <c r="AE854" s="38" t="s">
        <v>6637</v>
      </c>
      <c r="AF854" s="38" t="s">
        <v>6638</v>
      </c>
      <c r="AG854" s="38" t="s">
        <v>6639</v>
      </c>
      <c r="AH854" s="38" t="s">
        <v>61</v>
      </c>
      <c r="AI854" s="38">
        <v>1</v>
      </c>
      <c r="AJ854" s="38">
        <v>1.25</v>
      </c>
      <c r="AK854" s="38">
        <v>1.3</v>
      </c>
      <c r="AL854" s="38">
        <v>1.3</v>
      </c>
      <c r="AM854" s="38" t="s">
        <v>204</v>
      </c>
      <c r="AN854" s="38">
        <v>71.88</v>
      </c>
      <c r="AO854" s="38" t="s">
        <v>62</v>
      </c>
      <c r="AP854" s="38" t="s">
        <v>62</v>
      </c>
      <c r="AQ854" s="38" t="s">
        <v>62</v>
      </c>
      <c r="AR854" s="38" t="s">
        <v>62</v>
      </c>
      <c r="AS854" s="38" t="s">
        <v>62</v>
      </c>
      <c r="AT854" s="38" t="s">
        <v>1946</v>
      </c>
      <c r="AU854" s="38" t="s">
        <v>2943</v>
      </c>
      <c r="AV854" s="38" t="s">
        <v>1966</v>
      </c>
      <c r="AW854" s="38" t="s">
        <v>61</v>
      </c>
      <c r="AX854" s="38" t="s">
        <v>63</v>
      </c>
      <c r="AY854" s="39" t="s">
        <v>6640</v>
      </c>
      <c r="AZ854" s="38" t="s">
        <v>6641</v>
      </c>
      <c r="BA854" s="39" t="s">
        <v>6641</v>
      </c>
      <c r="BB854" s="38" t="s">
        <v>2434</v>
      </c>
      <c r="BC854" s="38" t="s">
        <v>197</v>
      </c>
      <c r="BD854" s="38" t="s">
        <v>94</v>
      </c>
      <c r="BE854" s="38" t="s">
        <v>407</v>
      </c>
      <c r="BF854" s="38" t="s">
        <v>64</v>
      </c>
      <c r="BG854" s="38" t="s">
        <v>61</v>
      </c>
      <c r="BH854" s="38" t="s">
        <v>648</v>
      </c>
    </row>
    <row r="855" spans="2:60" x14ac:dyDescent="0.3">
      <c r="B855" s="55">
        <f t="shared" si="253"/>
        <v>851</v>
      </c>
      <c r="C855" s="55" t="str">
        <f t="shared" si="254"/>
        <v>NRT</v>
      </c>
      <c r="D855" s="55" t="str">
        <f t="shared" si="251"/>
        <v>2025-09-25</v>
      </c>
      <c r="E855" s="55" t="str">
        <f t="shared" si="261"/>
        <v>82020038185</v>
      </c>
      <c r="F855" s="55" t="str">
        <f t="shared" si="262"/>
        <v>PJP022700973</v>
      </c>
      <c r="G855" s="53" t="str">
        <f t="shared" si="263"/>
        <v>김유나</v>
      </c>
      <c r="H855" s="53" t="str">
        <f t="shared" si="264"/>
        <v>목록(Manifest)</v>
      </c>
      <c r="I855" s="62">
        <f t="shared" si="265"/>
        <v>15.27</v>
      </c>
      <c r="J855" s="53" t="str">
        <f t="shared" si="255"/>
        <v>KNEX (BRCH USA)</v>
      </c>
      <c r="K855" s="55">
        <f t="shared" si="266"/>
        <v>1</v>
      </c>
      <c r="L855" s="54">
        <f t="shared" si="267"/>
        <v>0.45</v>
      </c>
      <c r="M855" s="54">
        <f t="shared" si="268"/>
        <v>1.1000000000000001</v>
      </c>
      <c r="N855" s="54">
        <f t="shared" si="269"/>
        <v>1.1000000000000001</v>
      </c>
      <c r="O855" s="54">
        <f t="shared" si="256"/>
        <v>0.5</v>
      </c>
      <c r="P855" s="55" t="str">
        <f t="shared" si="257"/>
        <v>516272839025</v>
      </c>
      <c r="Q855" s="70">
        <f t="shared" si="258"/>
        <v>6510</v>
      </c>
      <c r="R855" s="58">
        <v>0</v>
      </c>
      <c r="S855" s="57">
        <f t="shared" si="252"/>
        <v>0</v>
      </c>
      <c r="T855" s="58">
        <v>0</v>
      </c>
      <c r="U855" s="58">
        <f>(IF(VLOOKUP(VLOOKUP(AN855,MAPPING!$B$16:$D$21,2,1),MAPPING!$C$16:$E$21,2,0)=7000,0,VLOOKUP(VLOOKUP(AN855,MAPPING!$B$16:$D$21,2,1),MAPPING!$C$16:$E$21,2,0)))</f>
        <v>0</v>
      </c>
      <c r="V855" s="58">
        <f>(K855*VLOOKUP(N855/K855,MAPPING!$B$23:$D$30,3,10))</f>
        <v>0</v>
      </c>
      <c r="W855" s="58">
        <f t="shared" si="259"/>
        <v>0</v>
      </c>
      <c r="X855" s="58">
        <f t="shared" si="260"/>
        <v>6510</v>
      </c>
      <c r="Y855" s="116">
        <f>ROUND(SUM(Q855:W855)/INVOICE!$I$5,2)</f>
        <v>4.67</v>
      </c>
      <c r="AA855" s="38" t="s">
        <v>685</v>
      </c>
      <c r="AB855" s="38" t="s">
        <v>93</v>
      </c>
      <c r="AC855" s="38" t="s">
        <v>6276</v>
      </c>
      <c r="AD855" s="38" t="s">
        <v>6642</v>
      </c>
      <c r="AE855" s="38" t="s">
        <v>6643</v>
      </c>
      <c r="AF855" s="38" t="s">
        <v>6644</v>
      </c>
      <c r="AG855" s="38" t="s">
        <v>6645</v>
      </c>
      <c r="AH855" s="38" t="s">
        <v>61</v>
      </c>
      <c r="AI855" s="38">
        <v>1</v>
      </c>
      <c r="AJ855" s="38">
        <v>0.45</v>
      </c>
      <c r="AK855" s="38">
        <v>1.1000000000000001</v>
      </c>
      <c r="AL855" s="38">
        <v>1.1000000000000001</v>
      </c>
      <c r="AM855" s="38" t="s">
        <v>204</v>
      </c>
      <c r="AN855" s="38">
        <v>15.27</v>
      </c>
      <c r="AO855" s="38" t="s">
        <v>62</v>
      </c>
      <c r="AP855" s="38" t="s">
        <v>62</v>
      </c>
      <c r="AQ855" s="38" t="s">
        <v>62</v>
      </c>
      <c r="AR855" s="38" t="s">
        <v>62</v>
      </c>
      <c r="AS855" s="38" t="s">
        <v>62</v>
      </c>
      <c r="AT855" s="38" t="s">
        <v>1946</v>
      </c>
      <c r="AU855" s="38" t="s">
        <v>2943</v>
      </c>
      <c r="AV855" s="38" t="s">
        <v>1966</v>
      </c>
      <c r="AW855" s="38" t="s">
        <v>61</v>
      </c>
      <c r="AX855" s="38" t="s">
        <v>63</v>
      </c>
      <c r="AY855" s="39" t="s">
        <v>6646</v>
      </c>
      <c r="AZ855" s="38" t="s">
        <v>6647</v>
      </c>
      <c r="BA855" s="39" t="s">
        <v>6647</v>
      </c>
      <c r="BB855" s="38" t="s">
        <v>2434</v>
      </c>
      <c r="BC855" s="38" t="s">
        <v>197</v>
      </c>
      <c r="BD855" s="38" t="s">
        <v>94</v>
      </c>
      <c r="BE855" s="38" t="s">
        <v>407</v>
      </c>
      <c r="BF855" s="38" t="s">
        <v>64</v>
      </c>
      <c r="BG855" s="38" t="s">
        <v>61</v>
      </c>
      <c r="BH855" s="38" t="s">
        <v>648</v>
      </c>
    </row>
    <row r="856" spans="2:60" x14ac:dyDescent="0.3">
      <c r="B856" s="55">
        <f t="shared" si="253"/>
        <v>852</v>
      </c>
      <c r="C856" s="55" t="str">
        <f t="shared" si="254"/>
        <v>NRT</v>
      </c>
      <c r="D856" s="55" t="str">
        <f t="shared" si="251"/>
        <v>2025-09-25</v>
      </c>
      <c r="E856" s="55" t="str">
        <f t="shared" si="261"/>
        <v>82020038185</v>
      </c>
      <c r="F856" s="55" t="str">
        <f t="shared" si="262"/>
        <v>PJP022700970</v>
      </c>
      <c r="G856" s="53" t="str">
        <f t="shared" si="263"/>
        <v>조성윤</v>
      </c>
      <c r="H856" s="53" t="str">
        <f t="shared" si="264"/>
        <v>일반(목록배제,Normal-Manifest Exception)</v>
      </c>
      <c r="I856" s="62">
        <f t="shared" si="265"/>
        <v>127.12</v>
      </c>
      <c r="J856" s="53" t="str">
        <f t="shared" si="255"/>
        <v>KNEX (BRCH USA)</v>
      </c>
      <c r="K856" s="55">
        <f t="shared" si="266"/>
        <v>1</v>
      </c>
      <c r="L856" s="54">
        <f t="shared" si="267"/>
        <v>6.6</v>
      </c>
      <c r="M856" s="54">
        <f t="shared" si="268"/>
        <v>7.1</v>
      </c>
      <c r="N856" s="54">
        <f t="shared" si="269"/>
        <v>7.5</v>
      </c>
      <c r="O856" s="54">
        <f t="shared" si="256"/>
        <v>7</v>
      </c>
      <c r="P856" s="55" t="str">
        <f t="shared" si="257"/>
        <v>516272839003</v>
      </c>
      <c r="Q856" s="70">
        <f t="shared" si="258"/>
        <v>19640</v>
      </c>
      <c r="R856" s="58">
        <v>0</v>
      </c>
      <c r="S856" s="57">
        <f t="shared" si="252"/>
        <v>0</v>
      </c>
      <c r="T856" s="58">
        <v>0</v>
      </c>
      <c r="U856" s="58">
        <f>(IF(VLOOKUP(VLOOKUP(AN856,MAPPING!$B$16:$D$21,2,1),MAPPING!$C$16:$E$21,2,0)=7000,0,VLOOKUP(VLOOKUP(AN856,MAPPING!$B$16:$D$21,2,1),MAPPING!$C$16:$E$21,2,0)))</f>
        <v>0</v>
      </c>
      <c r="V856" s="58">
        <f>(K856*VLOOKUP(N856/K856,MAPPING!$B$23:$D$30,3,10))</f>
        <v>1000</v>
      </c>
      <c r="W856" s="58">
        <f t="shared" si="259"/>
        <v>0</v>
      </c>
      <c r="X856" s="58">
        <f t="shared" si="260"/>
        <v>20640</v>
      </c>
      <c r="Y856" s="116">
        <f>ROUND(SUM(Q856:W856)/INVOICE!$I$5,2)</f>
        <v>14.81</v>
      </c>
      <c r="AA856" s="38" t="s">
        <v>685</v>
      </c>
      <c r="AB856" s="38" t="s">
        <v>93</v>
      </c>
      <c r="AC856" s="38" t="s">
        <v>6276</v>
      </c>
      <c r="AD856" s="38" t="s">
        <v>6648</v>
      </c>
      <c r="AE856" s="38" t="s">
        <v>6649</v>
      </c>
      <c r="AF856" s="38" t="s">
        <v>6650</v>
      </c>
      <c r="AG856" s="38" t="s">
        <v>6651</v>
      </c>
      <c r="AH856" s="38" t="s">
        <v>61</v>
      </c>
      <c r="AI856" s="38">
        <v>1</v>
      </c>
      <c r="AJ856" s="38">
        <v>6.6</v>
      </c>
      <c r="AK856" s="38">
        <v>7.1</v>
      </c>
      <c r="AL856" s="38">
        <v>7.5</v>
      </c>
      <c r="AM856" s="38" t="s">
        <v>66</v>
      </c>
      <c r="AN856" s="38">
        <v>127.12</v>
      </c>
      <c r="AO856" s="38" t="s">
        <v>62</v>
      </c>
      <c r="AP856" s="38" t="s">
        <v>62</v>
      </c>
      <c r="AQ856" s="38" t="s">
        <v>61</v>
      </c>
      <c r="AR856" s="38" t="s">
        <v>61</v>
      </c>
      <c r="AS856" s="38" t="s">
        <v>61</v>
      </c>
      <c r="AT856" s="38" t="s">
        <v>1946</v>
      </c>
      <c r="AU856" s="38" t="s">
        <v>2943</v>
      </c>
      <c r="AV856" s="38" t="s">
        <v>1947</v>
      </c>
      <c r="AW856" s="38" t="s">
        <v>61</v>
      </c>
      <c r="AX856" s="38" t="s">
        <v>63</v>
      </c>
      <c r="AY856" s="39" t="s">
        <v>6652</v>
      </c>
      <c r="AZ856" s="38" t="s">
        <v>6653</v>
      </c>
      <c r="BA856" s="39" t="s">
        <v>6653</v>
      </c>
      <c r="BB856" s="38" t="s">
        <v>2434</v>
      </c>
      <c r="BC856" s="38" t="s">
        <v>197</v>
      </c>
      <c r="BD856" s="38" t="s">
        <v>94</v>
      </c>
      <c r="BE856" s="38" t="s">
        <v>407</v>
      </c>
      <c r="BF856" s="38" t="s">
        <v>64</v>
      </c>
      <c r="BG856" s="38" t="s">
        <v>61</v>
      </c>
      <c r="BH856" s="38" t="s">
        <v>648</v>
      </c>
    </row>
    <row r="857" spans="2:60" x14ac:dyDescent="0.3">
      <c r="B857" s="55">
        <f t="shared" si="253"/>
        <v>853</v>
      </c>
      <c r="C857" s="55" t="str">
        <f t="shared" si="254"/>
        <v>NRT</v>
      </c>
      <c r="D857" s="55" t="str">
        <f t="shared" si="251"/>
        <v>2025-09-25</v>
      </c>
      <c r="E857" s="55" t="str">
        <f t="shared" si="261"/>
        <v>82020038185</v>
      </c>
      <c r="F857" s="55" t="str">
        <f t="shared" si="262"/>
        <v>PJP022700962</v>
      </c>
      <c r="G857" s="53" t="str">
        <f t="shared" si="263"/>
        <v>정근식</v>
      </c>
      <c r="H857" s="53" t="str">
        <f t="shared" si="264"/>
        <v>목록(Manifest)</v>
      </c>
      <c r="I857" s="62">
        <f t="shared" si="265"/>
        <v>6.35</v>
      </c>
      <c r="J857" s="53" t="str">
        <f t="shared" si="255"/>
        <v>KNEX (BRCH USA)</v>
      </c>
      <c r="K857" s="55">
        <f t="shared" si="266"/>
        <v>1</v>
      </c>
      <c r="L857" s="54">
        <f t="shared" si="267"/>
        <v>0.15</v>
      </c>
      <c r="M857" s="54">
        <f t="shared" si="268"/>
        <v>0.5</v>
      </c>
      <c r="N857" s="54">
        <f t="shared" si="269"/>
        <v>0.5</v>
      </c>
      <c r="O857" s="54">
        <f t="shared" si="256"/>
        <v>0.5</v>
      </c>
      <c r="P857" s="55" t="str">
        <f t="shared" si="257"/>
        <v>516272838863</v>
      </c>
      <c r="Q857" s="70">
        <f t="shared" si="258"/>
        <v>6510</v>
      </c>
      <c r="R857" s="58">
        <v>0</v>
      </c>
      <c r="S857" s="57">
        <f t="shared" si="252"/>
        <v>0</v>
      </c>
      <c r="T857" s="58">
        <v>0</v>
      </c>
      <c r="U857" s="58">
        <f>(IF(VLOOKUP(VLOOKUP(AN857,MAPPING!$B$16:$D$21,2,1),MAPPING!$C$16:$E$21,2,0)=7000,0,VLOOKUP(VLOOKUP(AN857,MAPPING!$B$16:$D$21,2,1),MAPPING!$C$16:$E$21,2,0)))</f>
        <v>0</v>
      </c>
      <c r="V857" s="58">
        <f>(K857*VLOOKUP(N857/K857,MAPPING!$B$23:$D$30,3,10))</f>
        <v>0</v>
      </c>
      <c r="W857" s="58">
        <f t="shared" si="259"/>
        <v>0</v>
      </c>
      <c r="X857" s="58">
        <f t="shared" si="260"/>
        <v>6510</v>
      </c>
      <c r="Y857" s="116">
        <f>ROUND(SUM(Q857:W857)/INVOICE!$I$5,2)</f>
        <v>4.67</v>
      </c>
      <c r="AA857" s="38" t="s">
        <v>685</v>
      </c>
      <c r="AB857" s="38" t="s">
        <v>93</v>
      </c>
      <c r="AC857" s="38" t="s">
        <v>6276</v>
      </c>
      <c r="AD857" s="38" t="s">
        <v>6654</v>
      </c>
      <c r="AE857" s="38" t="s">
        <v>6655</v>
      </c>
      <c r="AF857" s="38" t="s">
        <v>6656</v>
      </c>
      <c r="AG857" s="38" t="s">
        <v>6657</v>
      </c>
      <c r="AH857" s="38" t="s">
        <v>61</v>
      </c>
      <c r="AI857" s="38">
        <v>1</v>
      </c>
      <c r="AJ857" s="38">
        <v>0.15</v>
      </c>
      <c r="AK857" s="38">
        <v>0.5</v>
      </c>
      <c r="AL857" s="38">
        <v>0.5</v>
      </c>
      <c r="AM857" s="38" t="s">
        <v>204</v>
      </c>
      <c r="AN857" s="38">
        <v>6.35</v>
      </c>
      <c r="AO857" s="38" t="s">
        <v>62</v>
      </c>
      <c r="AP857" s="38" t="s">
        <v>62</v>
      </c>
      <c r="AQ857" s="38" t="s">
        <v>62</v>
      </c>
      <c r="AR857" s="38" t="s">
        <v>62</v>
      </c>
      <c r="AS857" s="38" t="s">
        <v>62</v>
      </c>
      <c r="AT857" s="38" t="s">
        <v>1946</v>
      </c>
      <c r="AU857" s="38" t="s">
        <v>2943</v>
      </c>
      <c r="AV857" s="38" t="s">
        <v>1947</v>
      </c>
      <c r="AW857" s="38" t="s">
        <v>61</v>
      </c>
      <c r="AX857" s="38" t="s">
        <v>63</v>
      </c>
      <c r="AY857" s="39" t="s">
        <v>6658</v>
      </c>
      <c r="AZ857" s="38" t="s">
        <v>6659</v>
      </c>
      <c r="BA857" s="39" t="s">
        <v>6659</v>
      </c>
      <c r="BB857" s="38" t="s">
        <v>2434</v>
      </c>
      <c r="BC857" s="38" t="s">
        <v>197</v>
      </c>
      <c r="BD857" s="38" t="s">
        <v>94</v>
      </c>
      <c r="BE857" s="38" t="s">
        <v>407</v>
      </c>
      <c r="BF857" s="38" t="s">
        <v>64</v>
      </c>
      <c r="BG857" s="38" t="s">
        <v>61</v>
      </c>
      <c r="BH857" s="38" t="s">
        <v>648</v>
      </c>
    </row>
    <row r="858" spans="2:60" x14ac:dyDescent="0.3">
      <c r="B858" s="55">
        <f t="shared" si="253"/>
        <v>854</v>
      </c>
      <c r="C858" s="55" t="str">
        <f t="shared" si="254"/>
        <v>NRT</v>
      </c>
      <c r="D858" s="55" t="str">
        <f t="shared" si="251"/>
        <v>2025-09-25</v>
      </c>
      <c r="E858" s="55" t="str">
        <f t="shared" si="261"/>
        <v>82020038185</v>
      </c>
      <c r="F858" s="55" t="str">
        <f t="shared" si="262"/>
        <v>PJP022700500</v>
      </c>
      <c r="G858" s="53" t="str">
        <f t="shared" si="263"/>
        <v>오지운</v>
      </c>
      <c r="H858" s="53" t="str">
        <f t="shared" si="264"/>
        <v>목록(Manifest)</v>
      </c>
      <c r="I858" s="62">
        <f t="shared" si="265"/>
        <v>77.599999999999994</v>
      </c>
      <c r="J858" s="53" t="str">
        <f t="shared" si="255"/>
        <v>KNEX (BRCH USA)</v>
      </c>
      <c r="K858" s="55">
        <f t="shared" si="266"/>
        <v>1</v>
      </c>
      <c r="L858" s="54">
        <f t="shared" si="267"/>
        <v>2.7</v>
      </c>
      <c r="M858" s="54">
        <f t="shared" si="268"/>
        <v>5.6</v>
      </c>
      <c r="N858" s="54">
        <f t="shared" si="269"/>
        <v>6</v>
      </c>
      <c r="O858" s="54">
        <f t="shared" si="256"/>
        <v>3</v>
      </c>
      <c r="P858" s="55" t="str">
        <f t="shared" si="257"/>
        <v>516272834523</v>
      </c>
      <c r="Q858" s="70">
        <f t="shared" si="258"/>
        <v>11560</v>
      </c>
      <c r="R858" s="58">
        <v>0</v>
      </c>
      <c r="S858" s="57">
        <f t="shared" si="252"/>
        <v>0</v>
      </c>
      <c r="T858" s="58">
        <v>0</v>
      </c>
      <c r="U858" s="58">
        <f>(IF(VLOOKUP(VLOOKUP(AN858,MAPPING!$B$16:$D$21,2,1),MAPPING!$C$16:$E$21,2,0)=7000,0,VLOOKUP(VLOOKUP(AN858,MAPPING!$B$16:$D$21,2,1),MAPPING!$C$16:$E$21,2,0)))</f>
        <v>0</v>
      </c>
      <c r="V858" s="58">
        <f>(K858*VLOOKUP(N858/K858,MAPPING!$B$23:$D$30,3,10))</f>
        <v>1000</v>
      </c>
      <c r="W858" s="58">
        <f t="shared" si="259"/>
        <v>0</v>
      </c>
      <c r="X858" s="58">
        <f t="shared" si="260"/>
        <v>12560</v>
      </c>
      <c r="Y858" s="116">
        <f>ROUND(SUM(Q858:W858)/INVOICE!$I$5,2)</f>
        <v>9.01</v>
      </c>
      <c r="AA858" s="38" t="s">
        <v>685</v>
      </c>
      <c r="AB858" s="38" t="s">
        <v>93</v>
      </c>
      <c r="AC858" s="38" t="s">
        <v>6276</v>
      </c>
      <c r="AD858" s="38" t="s">
        <v>6660</v>
      </c>
      <c r="AE858" s="38" t="s">
        <v>6661</v>
      </c>
      <c r="AF858" s="38" t="s">
        <v>6662</v>
      </c>
      <c r="AG858" s="38" t="s">
        <v>6663</v>
      </c>
      <c r="AH858" s="38" t="s">
        <v>61</v>
      </c>
      <c r="AI858" s="38">
        <v>1</v>
      </c>
      <c r="AJ858" s="38">
        <v>2.7</v>
      </c>
      <c r="AK858" s="38">
        <v>5.6</v>
      </c>
      <c r="AL858" s="38">
        <v>6</v>
      </c>
      <c r="AM858" s="38" t="s">
        <v>204</v>
      </c>
      <c r="AN858" s="38">
        <v>77.599999999999994</v>
      </c>
      <c r="AO858" s="38" t="s">
        <v>62</v>
      </c>
      <c r="AP858" s="38" t="s">
        <v>62</v>
      </c>
      <c r="AQ858" s="38" t="s">
        <v>62</v>
      </c>
      <c r="AR858" s="38" t="s">
        <v>62</v>
      </c>
      <c r="AS858" s="38" t="s">
        <v>62</v>
      </c>
      <c r="AT858" s="38" t="s">
        <v>1946</v>
      </c>
      <c r="AU858" s="38" t="s">
        <v>2943</v>
      </c>
      <c r="AV858" s="38" t="s">
        <v>1947</v>
      </c>
      <c r="AW858" s="38" t="s">
        <v>61</v>
      </c>
      <c r="AX858" s="38" t="s">
        <v>63</v>
      </c>
      <c r="AY858" s="39" t="s">
        <v>6664</v>
      </c>
      <c r="AZ858" s="38" t="s">
        <v>6665</v>
      </c>
      <c r="BA858" s="39" t="s">
        <v>6665</v>
      </c>
      <c r="BB858" s="38" t="s">
        <v>2434</v>
      </c>
      <c r="BC858" s="38" t="s">
        <v>197</v>
      </c>
      <c r="BD858" s="38" t="s">
        <v>94</v>
      </c>
      <c r="BE858" s="38" t="s">
        <v>407</v>
      </c>
      <c r="BF858" s="38" t="s">
        <v>64</v>
      </c>
      <c r="BG858" s="38" t="s">
        <v>61</v>
      </c>
      <c r="BH858" s="38" t="s">
        <v>648</v>
      </c>
    </row>
    <row r="859" spans="2:60" x14ac:dyDescent="0.3">
      <c r="B859" s="55">
        <f t="shared" si="253"/>
        <v>855</v>
      </c>
      <c r="C859" s="55" t="str">
        <f t="shared" si="254"/>
        <v>NRT</v>
      </c>
      <c r="D859" s="55" t="str">
        <f t="shared" si="251"/>
        <v>2025-09-25</v>
      </c>
      <c r="E859" s="55" t="str">
        <f t="shared" si="261"/>
        <v>82020038185</v>
      </c>
      <c r="F859" s="55" t="str">
        <f t="shared" si="262"/>
        <v>PJP029496811</v>
      </c>
      <c r="G859" s="53" t="str">
        <f t="shared" si="263"/>
        <v>오모차랜드 일산점</v>
      </c>
      <c r="H859" s="53" t="str">
        <f t="shared" si="264"/>
        <v>간이(Simple)</v>
      </c>
      <c r="I859" s="62">
        <f t="shared" si="265"/>
        <v>226.52</v>
      </c>
      <c r="J859" s="53" t="str">
        <f t="shared" si="255"/>
        <v>BRCH USA_JAVIS</v>
      </c>
      <c r="K859" s="55">
        <f t="shared" si="266"/>
        <v>1</v>
      </c>
      <c r="L859" s="54">
        <f t="shared" si="267"/>
        <v>7.9</v>
      </c>
      <c r="M859" s="54">
        <f t="shared" si="268"/>
        <v>8.1</v>
      </c>
      <c r="N859" s="54">
        <f t="shared" si="269"/>
        <v>8.5</v>
      </c>
      <c r="O859" s="54">
        <f t="shared" si="256"/>
        <v>8</v>
      </c>
      <c r="P859" s="55" t="str">
        <f t="shared" si="257"/>
        <v>516284386575</v>
      </c>
      <c r="Q859" s="70">
        <f t="shared" si="258"/>
        <v>21660</v>
      </c>
      <c r="R859" s="58">
        <v>0</v>
      </c>
      <c r="S859" s="57">
        <f t="shared" si="252"/>
        <v>0</v>
      </c>
      <c r="T859" s="58">
        <v>0</v>
      </c>
      <c r="U859" s="58">
        <f>(IF(VLOOKUP(VLOOKUP(AN859,MAPPING!$B$16:$D$21,2,1),MAPPING!$C$16:$E$21,2,0)=7000,0,VLOOKUP(VLOOKUP(AN859,MAPPING!$B$16:$D$21,2,1),MAPPING!$C$16:$E$21,2,0)))</f>
        <v>0</v>
      </c>
      <c r="V859" s="58">
        <f>(K859*VLOOKUP(N859/K859,MAPPING!$B$23:$D$30,3,10))</f>
        <v>1000</v>
      </c>
      <c r="W859" s="58">
        <f t="shared" si="259"/>
        <v>0</v>
      </c>
      <c r="X859" s="58">
        <f t="shared" si="260"/>
        <v>22660</v>
      </c>
      <c r="Y859" s="116">
        <f>ROUND(SUM(Q859:W859)/INVOICE!$I$5,2)</f>
        <v>16.260000000000002</v>
      </c>
      <c r="AA859" s="38" t="s">
        <v>685</v>
      </c>
      <c r="AB859" s="38" t="s">
        <v>93</v>
      </c>
      <c r="AC859" s="38" t="s">
        <v>6276</v>
      </c>
      <c r="AD859" s="38" t="s">
        <v>6666</v>
      </c>
      <c r="AE859" s="38" t="s">
        <v>1980</v>
      </c>
      <c r="AF859" s="38" t="s">
        <v>1981</v>
      </c>
      <c r="AG859" s="38" t="s">
        <v>1982</v>
      </c>
      <c r="AH859" s="38" t="s">
        <v>156</v>
      </c>
      <c r="AI859" s="38">
        <v>1</v>
      </c>
      <c r="AJ859" s="38">
        <v>7.9</v>
      </c>
      <c r="AK859" s="38">
        <v>8.1</v>
      </c>
      <c r="AL859" s="38">
        <v>8.5</v>
      </c>
      <c r="AM859" s="38" t="s">
        <v>65</v>
      </c>
      <c r="AN859" s="38">
        <v>226.52</v>
      </c>
      <c r="AO859" s="38" t="s">
        <v>62</v>
      </c>
      <c r="AP859" s="38" t="s">
        <v>62</v>
      </c>
      <c r="AQ859" s="38" t="s">
        <v>62</v>
      </c>
      <c r="AR859" s="38" t="s">
        <v>62</v>
      </c>
      <c r="AS859" s="38" t="s">
        <v>62</v>
      </c>
      <c r="AT859" s="38" t="s">
        <v>1973</v>
      </c>
      <c r="AU859" s="38" t="s">
        <v>2604</v>
      </c>
      <c r="AV859" s="38" t="s">
        <v>1983</v>
      </c>
      <c r="AW859" s="38" t="s">
        <v>61</v>
      </c>
      <c r="AX859" s="38" t="s">
        <v>63</v>
      </c>
      <c r="AY859" s="39" t="s">
        <v>6667</v>
      </c>
      <c r="AZ859" s="38" t="s">
        <v>6668</v>
      </c>
      <c r="BA859" s="39" t="s">
        <v>6668</v>
      </c>
      <c r="BB859" s="38" t="s">
        <v>2434</v>
      </c>
      <c r="BC859" s="38" t="s">
        <v>197</v>
      </c>
      <c r="BD859" s="38" t="s">
        <v>94</v>
      </c>
      <c r="BE859" s="38" t="s">
        <v>1978</v>
      </c>
      <c r="BF859" s="38" t="s">
        <v>64</v>
      </c>
      <c r="BG859" s="38" t="s">
        <v>61</v>
      </c>
      <c r="BH859" s="38" t="s">
        <v>648</v>
      </c>
    </row>
    <row r="860" spans="2:60" x14ac:dyDescent="0.3">
      <c r="B860" s="55">
        <f t="shared" si="253"/>
        <v>856</v>
      </c>
      <c r="C860" s="55" t="str">
        <f t="shared" si="254"/>
        <v>NRT</v>
      </c>
      <c r="D860" s="55" t="str">
        <f t="shared" si="251"/>
        <v>2025-09-25</v>
      </c>
      <c r="E860" s="55" t="str">
        <f t="shared" si="261"/>
        <v>82020038185</v>
      </c>
      <c r="F860" s="55" t="str">
        <f t="shared" si="262"/>
        <v>PJP029496032</v>
      </c>
      <c r="G860" s="53" t="str">
        <f t="shared" si="263"/>
        <v>권기환</v>
      </c>
      <c r="H860" s="53" t="str">
        <f t="shared" si="264"/>
        <v>목록(Manifest)</v>
      </c>
      <c r="I860" s="62">
        <f t="shared" si="265"/>
        <v>55.28</v>
      </c>
      <c r="J860" s="53" t="str">
        <f t="shared" si="255"/>
        <v>BRCH USA_JAVIS</v>
      </c>
      <c r="K860" s="55">
        <f t="shared" si="266"/>
        <v>1</v>
      </c>
      <c r="L860" s="54">
        <f t="shared" si="267"/>
        <v>0.6</v>
      </c>
      <c r="M860" s="54">
        <f t="shared" si="268"/>
        <v>0.8</v>
      </c>
      <c r="N860" s="54">
        <f t="shared" si="269"/>
        <v>0.8</v>
      </c>
      <c r="O860" s="54">
        <f t="shared" si="256"/>
        <v>1</v>
      </c>
      <c r="P860" s="55" t="str">
        <f t="shared" si="257"/>
        <v>516284378783</v>
      </c>
      <c r="Q860" s="70">
        <f t="shared" si="258"/>
        <v>7520</v>
      </c>
      <c r="R860" s="58">
        <v>0</v>
      </c>
      <c r="S860" s="57">
        <f t="shared" si="252"/>
        <v>0</v>
      </c>
      <c r="T860" s="58">
        <v>0</v>
      </c>
      <c r="U860" s="58">
        <f>(IF(VLOOKUP(VLOOKUP(AN860,MAPPING!$B$16:$D$21,2,1),MAPPING!$C$16:$E$21,2,0)=7000,0,VLOOKUP(VLOOKUP(AN860,MAPPING!$B$16:$D$21,2,1),MAPPING!$C$16:$E$21,2,0)))</f>
        <v>0</v>
      </c>
      <c r="V860" s="58">
        <f>(K860*VLOOKUP(N860/K860,MAPPING!$B$23:$D$30,3,10))</f>
        <v>0</v>
      </c>
      <c r="W860" s="58">
        <f t="shared" si="259"/>
        <v>0</v>
      </c>
      <c r="X860" s="58">
        <f t="shared" si="260"/>
        <v>7520</v>
      </c>
      <c r="Y860" s="116">
        <f>ROUND(SUM(Q860:W860)/INVOICE!$I$5,2)</f>
        <v>5.39</v>
      </c>
      <c r="AA860" s="38" t="s">
        <v>685</v>
      </c>
      <c r="AB860" s="38" t="s">
        <v>93</v>
      </c>
      <c r="AC860" s="38" t="s">
        <v>6276</v>
      </c>
      <c r="AD860" s="38" t="s">
        <v>6669</v>
      </c>
      <c r="AE860" s="38" t="s">
        <v>3406</v>
      </c>
      <c r="AF860" s="38" t="s">
        <v>3407</v>
      </c>
      <c r="AG860" s="38" t="s">
        <v>3408</v>
      </c>
      <c r="AH860" s="38" t="s">
        <v>61</v>
      </c>
      <c r="AI860" s="38">
        <v>1</v>
      </c>
      <c r="AJ860" s="38">
        <v>0.6</v>
      </c>
      <c r="AK860" s="38">
        <v>0.8</v>
      </c>
      <c r="AL860" s="38">
        <v>0.8</v>
      </c>
      <c r="AM860" s="38" t="s">
        <v>204</v>
      </c>
      <c r="AN860" s="38">
        <v>55.28</v>
      </c>
      <c r="AO860" s="38" t="s">
        <v>62</v>
      </c>
      <c r="AP860" s="38" t="s">
        <v>62</v>
      </c>
      <c r="AQ860" s="38" t="s">
        <v>62</v>
      </c>
      <c r="AR860" s="38" t="s">
        <v>62</v>
      </c>
      <c r="AS860" s="38" t="s">
        <v>62</v>
      </c>
      <c r="AT860" s="38" t="s">
        <v>1973</v>
      </c>
      <c r="AU860" s="38" t="s">
        <v>2604</v>
      </c>
      <c r="AV860" s="38" t="s">
        <v>410</v>
      </c>
      <c r="AW860" s="38" t="s">
        <v>61</v>
      </c>
      <c r="AX860" s="38" t="s">
        <v>63</v>
      </c>
      <c r="AY860" s="39" t="s">
        <v>6670</v>
      </c>
      <c r="AZ860" s="38" t="s">
        <v>6671</v>
      </c>
      <c r="BA860" s="39" t="s">
        <v>6671</v>
      </c>
      <c r="BB860" s="38" t="s">
        <v>2434</v>
      </c>
      <c r="BC860" s="38" t="s">
        <v>197</v>
      </c>
      <c r="BD860" s="38" t="s">
        <v>94</v>
      </c>
      <c r="BE860" s="38" t="s">
        <v>1978</v>
      </c>
      <c r="BF860" s="38" t="s">
        <v>64</v>
      </c>
      <c r="BG860" s="38" t="s">
        <v>61</v>
      </c>
      <c r="BH860" s="38" t="s">
        <v>648</v>
      </c>
    </row>
    <row r="861" spans="2:60" x14ac:dyDescent="0.3">
      <c r="B861" s="55">
        <f t="shared" si="253"/>
        <v>857</v>
      </c>
      <c r="C861" s="55" t="str">
        <f t="shared" si="254"/>
        <v>NRT</v>
      </c>
      <c r="D861" s="55" t="str">
        <f t="shared" si="251"/>
        <v>2025-09-25</v>
      </c>
      <c r="E861" s="55" t="str">
        <f t="shared" si="261"/>
        <v>82020038185</v>
      </c>
      <c r="F861" s="55" t="str">
        <f t="shared" si="262"/>
        <v>PJP029496804</v>
      </c>
      <c r="G861" s="53" t="str">
        <f t="shared" si="263"/>
        <v>ARMAN ANISA SANDIA NEILA</v>
      </c>
      <c r="H861" s="53" t="str">
        <f t="shared" si="264"/>
        <v>일반(목록배제,Normal-Manifest Exception)</v>
      </c>
      <c r="I861" s="62">
        <f t="shared" si="265"/>
        <v>16.57</v>
      </c>
      <c r="J861" s="53" t="str">
        <f t="shared" si="255"/>
        <v>BRCH USA_JAVIS</v>
      </c>
      <c r="K861" s="55">
        <f t="shared" si="266"/>
        <v>1</v>
      </c>
      <c r="L861" s="54">
        <f t="shared" si="267"/>
        <v>0.7</v>
      </c>
      <c r="M861" s="54">
        <f t="shared" si="268"/>
        <v>0.2</v>
      </c>
      <c r="N861" s="54">
        <f t="shared" si="269"/>
        <v>0.7</v>
      </c>
      <c r="O861" s="54">
        <f t="shared" si="256"/>
        <v>1</v>
      </c>
      <c r="P861" s="55" t="str">
        <f t="shared" si="257"/>
        <v>516284386505</v>
      </c>
      <c r="Q861" s="70">
        <f t="shared" si="258"/>
        <v>7520</v>
      </c>
      <c r="R861" s="58">
        <v>0</v>
      </c>
      <c r="S861" s="57">
        <f t="shared" si="252"/>
        <v>0</v>
      </c>
      <c r="T861" s="58">
        <v>0</v>
      </c>
      <c r="U861" s="58">
        <f>(IF(VLOOKUP(VLOOKUP(AN861,MAPPING!$B$16:$D$21,2,1),MAPPING!$C$16:$E$21,2,0)=7000,0,VLOOKUP(VLOOKUP(AN861,MAPPING!$B$16:$D$21,2,1),MAPPING!$C$16:$E$21,2,0)))</f>
        <v>0</v>
      </c>
      <c r="V861" s="58">
        <f>(K861*VLOOKUP(N861/K861,MAPPING!$B$23:$D$30,3,10))</f>
        <v>0</v>
      </c>
      <c r="W861" s="58">
        <f t="shared" si="259"/>
        <v>0</v>
      </c>
      <c r="X861" s="58">
        <f t="shared" si="260"/>
        <v>7520</v>
      </c>
      <c r="Y861" s="116">
        <f>ROUND(SUM(Q861:W861)/INVOICE!$I$5,2)</f>
        <v>5.39</v>
      </c>
      <c r="AA861" s="38" t="s">
        <v>685</v>
      </c>
      <c r="AB861" s="38" t="s">
        <v>93</v>
      </c>
      <c r="AC861" s="38" t="s">
        <v>6276</v>
      </c>
      <c r="AD861" s="38" t="s">
        <v>6672</v>
      </c>
      <c r="AE861" s="38" t="s">
        <v>6673</v>
      </c>
      <c r="AF861" s="38" t="s">
        <v>6674</v>
      </c>
      <c r="AG861" s="38" t="s">
        <v>6675</v>
      </c>
      <c r="AH861" s="38" t="s">
        <v>61</v>
      </c>
      <c r="AI861" s="38">
        <v>1</v>
      </c>
      <c r="AJ861" s="38">
        <v>0.7</v>
      </c>
      <c r="AK861" s="38">
        <v>0.2</v>
      </c>
      <c r="AL861" s="38">
        <v>0.7</v>
      </c>
      <c r="AM861" s="38" t="s">
        <v>66</v>
      </c>
      <c r="AN861" s="38">
        <v>16.57</v>
      </c>
      <c r="AO861" s="38" t="s">
        <v>62</v>
      </c>
      <c r="AP861" s="38" t="s">
        <v>62</v>
      </c>
      <c r="AQ861" s="38" t="s">
        <v>62</v>
      </c>
      <c r="AR861" s="38" t="s">
        <v>62</v>
      </c>
      <c r="AS861" s="38" t="s">
        <v>62</v>
      </c>
      <c r="AT861" s="38" t="s">
        <v>1973</v>
      </c>
      <c r="AU861" s="38" t="s">
        <v>2604</v>
      </c>
      <c r="AV861" s="38" t="s">
        <v>2220</v>
      </c>
      <c r="AW861" s="38" t="s">
        <v>61</v>
      </c>
      <c r="AX861" s="38" t="s">
        <v>63</v>
      </c>
      <c r="AY861" s="39" t="s">
        <v>6676</v>
      </c>
      <c r="AZ861" s="38" t="s">
        <v>6677</v>
      </c>
      <c r="BA861" s="39" t="s">
        <v>6677</v>
      </c>
      <c r="BB861" s="38" t="s">
        <v>2434</v>
      </c>
      <c r="BC861" s="38" t="s">
        <v>197</v>
      </c>
      <c r="BD861" s="38" t="s">
        <v>94</v>
      </c>
      <c r="BE861" s="38" t="s">
        <v>1978</v>
      </c>
      <c r="BF861" s="38" t="s">
        <v>64</v>
      </c>
      <c r="BG861" s="38" t="s">
        <v>61</v>
      </c>
      <c r="BH861" s="38" t="s">
        <v>648</v>
      </c>
    </row>
    <row r="862" spans="2:60" x14ac:dyDescent="0.3">
      <c r="B862" s="55">
        <f t="shared" si="253"/>
        <v>858</v>
      </c>
      <c r="C862" s="55" t="str">
        <f t="shared" si="254"/>
        <v>NRT</v>
      </c>
      <c r="D862" s="55" t="str">
        <f t="shared" si="251"/>
        <v>2025-09-25</v>
      </c>
      <c r="E862" s="55" t="str">
        <f t="shared" si="261"/>
        <v>82020038185</v>
      </c>
      <c r="F862" s="55" t="str">
        <f t="shared" si="262"/>
        <v>PJP029496802</v>
      </c>
      <c r="G862" s="53" t="str">
        <f t="shared" si="263"/>
        <v>차지희</v>
      </c>
      <c r="H862" s="53" t="str">
        <f t="shared" si="264"/>
        <v>목록(Manifest)</v>
      </c>
      <c r="I862" s="62">
        <f t="shared" si="265"/>
        <v>13.13</v>
      </c>
      <c r="J862" s="53" t="str">
        <f t="shared" si="255"/>
        <v>BRCH USA_JAVIS</v>
      </c>
      <c r="K862" s="55">
        <f t="shared" si="266"/>
        <v>1</v>
      </c>
      <c r="L862" s="54">
        <f t="shared" si="267"/>
        <v>0.3</v>
      </c>
      <c r="M862" s="54">
        <f t="shared" si="268"/>
        <v>0.6</v>
      </c>
      <c r="N862" s="54">
        <f t="shared" si="269"/>
        <v>0.6</v>
      </c>
      <c r="O862" s="54">
        <f t="shared" si="256"/>
        <v>0.5</v>
      </c>
      <c r="P862" s="55" t="str">
        <f t="shared" si="257"/>
        <v>516284386483</v>
      </c>
      <c r="Q862" s="70">
        <f t="shared" si="258"/>
        <v>6510</v>
      </c>
      <c r="R862" s="58">
        <v>0</v>
      </c>
      <c r="S862" s="57">
        <f t="shared" si="252"/>
        <v>0</v>
      </c>
      <c r="T862" s="58">
        <v>0</v>
      </c>
      <c r="U862" s="58">
        <f>(IF(VLOOKUP(VLOOKUP(AN862,MAPPING!$B$16:$D$21,2,1),MAPPING!$C$16:$E$21,2,0)=7000,0,VLOOKUP(VLOOKUP(AN862,MAPPING!$B$16:$D$21,2,1),MAPPING!$C$16:$E$21,2,0)))</f>
        <v>0</v>
      </c>
      <c r="V862" s="58">
        <f>(K862*VLOOKUP(N862/K862,MAPPING!$B$23:$D$30,3,10))</f>
        <v>0</v>
      </c>
      <c r="W862" s="58">
        <f t="shared" si="259"/>
        <v>0</v>
      </c>
      <c r="X862" s="58">
        <f t="shared" si="260"/>
        <v>6510</v>
      </c>
      <c r="Y862" s="116">
        <f>ROUND(SUM(Q862:W862)/INVOICE!$I$5,2)</f>
        <v>4.67</v>
      </c>
      <c r="AA862" s="38" t="s">
        <v>685</v>
      </c>
      <c r="AB862" s="38" t="s">
        <v>93</v>
      </c>
      <c r="AC862" s="38" t="s">
        <v>6276</v>
      </c>
      <c r="AD862" s="38" t="s">
        <v>6678</v>
      </c>
      <c r="AE862" s="38" t="s">
        <v>6679</v>
      </c>
      <c r="AF862" s="38" t="s">
        <v>6680</v>
      </c>
      <c r="AG862" s="38" t="s">
        <v>6681</v>
      </c>
      <c r="AH862" s="38" t="s">
        <v>61</v>
      </c>
      <c r="AI862" s="38">
        <v>1</v>
      </c>
      <c r="AJ862" s="38">
        <v>0.3</v>
      </c>
      <c r="AK862" s="38">
        <v>0.6</v>
      </c>
      <c r="AL862" s="38">
        <v>0.6</v>
      </c>
      <c r="AM862" s="38" t="s">
        <v>204</v>
      </c>
      <c r="AN862" s="38">
        <v>13.13</v>
      </c>
      <c r="AO862" s="38" t="s">
        <v>62</v>
      </c>
      <c r="AP862" s="38" t="s">
        <v>62</v>
      </c>
      <c r="AQ862" s="38" t="s">
        <v>62</v>
      </c>
      <c r="AR862" s="38" t="s">
        <v>62</v>
      </c>
      <c r="AS862" s="38" t="s">
        <v>62</v>
      </c>
      <c r="AT862" s="38" t="s">
        <v>1973</v>
      </c>
      <c r="AU862" s="38" t="s">
        <v>2604</v>
      </c>
      <c r="AV862" s="38" t="s">
        <v>2220</v>
      </c>
      <c r="AW862" s="38" t="s">
        <v>61</v>
      </c>
      <c r="AX862" s="38" t="s">
        <v>63</v>
      </c>
      <c r="AY862" s="39" t="s">
        <v>6682</v>
      </c>
      <c r="AZ862" s="38" t="s">
        <v>6683</v>
      </c>
      <c r="BA862" s="39" t="s">
        <v>6683</v>
      </c>
      <c r="BB862" s="38" t="s">
        <v>2434</v>
      </c>
      <c r="BC862" s="38" t="s">
        <v>197</v>
      </c>
      <c r="BD862" s="38" t="s">
        <v>94</v>
      </c>
      <c r="BE862" s="38" t="s">
        <v>1978</v>
      </c>
      <c r="BF862" s="38" t="s">
        <v>64</v>
      </c>
      <c r="BG862" s="38" t="s">
        <v>61</v>
      </c>
      <c r="BH862" s="38" t="s">
        <v>648</v>
      </c>
    </row>
    <row r="863" spans="2:60" x14ac:dyDescent="0.3">
      <c r="B863" s="55">
        <f t="shared" si="253"/>
        <v>859</v>
      </c>
      <c r="C863" s="55" t="str">
        <f t="shared" si="254"/>
        <v>NRT</v>
      </c>
      <c r="D863" s="55" t="str">
        <f t="shared" si="251"/>
        <v>2025-09-25</v>
      </c>
      <c r="E863" s="55" t="str">
        <f t="shared" si="261"/>
        <v>82020038185</v>
      </c>
      <c r="F863" s="55" t="str">
        <f t="shared" si="262"/>
        <v>PJP029496800</v>
      </c>
      <c r="G863" s="53" t="str">
        <f t="shared" si="263"/>
        <v>박동민</v>
      </c>
      <c r="H863" s="53" t="str">
        <f t="shared" si="264"/>
        <v>목록(Manifest)</v>
      </c>
      <c r="I863" s="62">
        <f t="shared" si="265"/>
        <v>3.84</v>
      </c>
      <c r="J863" s="53" t="str">
        <f t="shared" si="255"/>
        <v>BRCH USA_JAVIS</v>
      </c>
      <c r="K863" s="55">
        <f t="shared" si="266"/>
        <v>1</v>
      </c>
      <c r="L863" s="54">
        <f t="shared" si="267"/>
        <v>0.15</v>
      </c>
      <c r="M863" s="54">
        <f t="shared" si="268"/>
        <v>0.6</v>
      </c>
      <c r="N863" s="54">
        <f t="shared" si="269"/>
        <v>0.6</v>
      </c>
      <c r="O863" s="54">
        <f t="shared" si="256"/>
        <v>0.5</v>
      </c>
      <c r="P863" s="55" t="str">
        <f t="shared" si="257"/>
        <v>516284386461</v>
      </c>
      <c r="Q863" s="70">
        <f t="shared" si="258"/>
        <v>6510</v>
      </c>
      <c r="R863" s="58">
        <v>0</v>
      </c>
      <c r="S863" s="57">
        <f t="shared" si="252"/>
        <v>0</v>
      </c>
      <c r="T863" s="58">
        <v>0</v>
      </c>
      <c r="U863" s="58">
        <f>(IF(VLOOKUP(VLOOKUP(AN863,MAPPING!$B$16:$D$21,2,1),MAPPING!$C$16:$E$21,2,0)=7000,0,VLOOKUP(VLOOKUP(AN863,MAPPING!$B$16:$D$21,2,1),MAPPING!$C$16:$E$21,2,0)))</f>
        <v>0</v>
      </c>
      <c r="V863" s="58">
        <f>(K863*VLOOKUP(N863/K863,MAPPING!$B$23:$D$30,3,10))</f>
        <v>0</v>
      </c>
      <c r="W863" s="58">
        <f t="shared" si="259"/>
        <v>0</v>
      </c>
      <c r="X863" s="58">
        <f t="shared" si="260"/>
        <v>6510</v>
      </c>
      <c r="Y863" s="116">
        <f>ROUND(SUM(Q863:W863)/INVOICE!$I$5,2)</f>
        <v>4.67</v>
      </c>
      <c r="AA863" s="38" t="s">
        <v>685</v>
      </c>
      <c r="AB863" s="38" t="s">
        <v>93</v>
      </c>
      <c r="AC863" s="38" t="s">
        <v>6276</v>
      </c>
      <c r="AD863" s="38" t="s">
        <v>6684</v>
      </c>
      <c r="AE863" s="38" t="s">
        <v>6685</v>
      </c>
      <c r="AF863" s="38" t="s">
        <v>6686</v>
      </c>
      <c r="AG863" s="38" t="s">
        <v>5379</v>
      </c>
      <c r="AH863" s="38" t="s">
        <v>61</v>
      </c>
      <c r="AI863" s="38">
        <v>1</v>
      </c>
      <c r="AJ863" s="38">
        <v>0.15</v>
      </c>
      <c r="AK863" s="38">
        <v>0.6</v>
      </c>
      <c r="AL863" s="38">
        <v>0.6</v>
      </c>
      <c r="AM863" s="38" t="s">
        <v>204</v>
      </c>
      <c r="AN863" s="38">
        <v>3.84</v>
      </c>
      <c r="AO863" s="38" t="s">
        <v>62</v>
      </c>
      <c r="AP863" s="38" t="s">
        <v>62</v>
      </c>
      <c r="AQ863" s="38" t="s">
        <v>62</v>
      </c>
      <c r="AR863" s="38" t="s">
        <v>62</v>
      </c>
      <c r="AS863" s="38" t="s">
        <v>62</v>
      </c>
      <c r="AT863" s="38" t="s">
        <v>1973</v>
      </c>
      <c r="AU863" s="38" t="s">
        <v>2604</v>
      </c>
      <c r="AV863" s="38" t="s">
        <v>2220</v>
      </c>
      <c r="AW863" s="38" t="s">
        <v>61</v>
      </c>
      <c r="AX863" s="38" t="s">
        <v>63</v>
      </c>
      <c r="AY863" s="39" t="s">
        <v>6687</v>
      </c>
      <c r="AZ863" s="38" t="s">
        <v>6688</v>
      </c>
      <c r="BA863" s="39" t="s">
        <v>6688</v>
      </c>
      <c r="BB863" s="38" t="s">
        <v>2434</v>
      </c>
      <c r="BC863" s="38" t="s">
        <v>197</v>
      </c>
      <c r="BD863" s="38" t="s">
        <v>94</v>
      </c>
      <c r="BE863" s="38" t="s">
        <v>1978</v>
      </c>
      <c r="BF863" s="38" t="s">
        <v>64</v>
      </c>
      <c r="BG863" s="38" t="s">
        <v>61</v>
      </c>
      <c r="BH863" s="38" t="s">
        <v>648</v>
      </c>
    </row>
    <row r="864" spans="2:60" x14ac:dyDescent="0.3">
      <c r="B864" s="55">
        <f t="shared" si="253"/>
        <v>860</v>
      </c>
      <c r="C864" s="55" t="str">
        <f t="shared" si="254"/>
        <v>NRT</v>
      </c>
      <c r="D864" s="55" t="str">
        <f t="shared" si="251"/>
        <v>2025-09-25</v>
      </c>
      <c r="E864" s="55" t="str">
        <f t="shared" si="261"/>
        <v>82020038185</v>
      </c>
      <c r="F864" s="55" t="str">
        <f t="shared" si="262"/>
        <v>PJP029496798</v>
      </c>
      <c r="G864" s="53" t="str">
        <f t="shared" si="263"/>
        <v>이지원</v>
      </c>
      <c r="H864" s="53" t="str">
        <f t="shared" si="264"/>
        <v>목록(Manifest)</v>
      </c>
      <c r="I864" s="62">
        <f t="shared" si="265"/>
        <v>29.76</v>
      </c>
      <c r="J864" s="53" t="str">
        <f t="shared" si="255"/>
        <v>BRCH USA_JAVIS</v>
      </c>
      <c r="K864" s="55">
        <f t="shared" si="266"/>
        <v>1</v>
      </c>
      <c r="L864" s="54">
        <f t="shared" si="267"/>
        <v>2.9</v>
      </c>
      <c r="M864" s="54">
        <f t="shared" si="268"/>
        <v>13.2</v>
      </c>
      <c r="N864" s="54">
        <f t="shared" si="269"/>
        <v>13.5</v>
      </c>
      <c r="O864" s="54">
        <f t="shared" si="256"/>
        <v>3</v>
      </c>
      <c r="P864" s="55" t="str">
        <f t="shared" si="257"/>
        <v>516284386446</v>
      </c>
      <c r="Q864" s="70">
        <f t="shared" si="258"/>
        <v>11560</v>
      </c>
      <c r="R864" s="58">
        <v>0</v>
      </c>
      <c r="S864" s="57">
        <f t="shared" si="252"/>
        <v>0</v>
      </c>
      <c r="T864" s="58">
        <v>0</v>
      </c>
      <c r="U864" s="58">
        <f>(IF(VLOOKUP(VLOOKUP(AN864,MAPPING!$B$16:$D$21,2,1),MAPPING!$C$16:$E$21,2,0)=7000,0,VLOOKUP(VLOOKUP(AN864,MAPPING!$B$16:$D$21,2,1),MAPPING!$C$16:$E$21,2,0)))</f>
        <v>0</v>
      </c>
      <c r="V864" s="58">
        <f>(K864*VLOOKUP(N864/K864,MAPPING!$B$23:$D$30,3,10))</f>
        <v>3000</v>
      </c>
      <c r="W864" s="58">
        <f t="shared" si="259"/>
        <v>0</v>
      </c>
      <c r="X864" s="58">
        <f t="shared" si="260"/>
        <v>14560</v>
      </c>
      <c r="Y864" s="116">
        <f>ROUND(SUM(Q864:W864)/INVOICE!$I$5,2)</f>
        <v>10.44</v>
      </c>
      <c r="AA864" s="38" t="s">
        <v>685</v>
      </c>
      <c r="AB864" s="38" t="s">
        <v>93</v>
      </c>
      <c r="AC864" s="38" t="s">
        <v>6276</v>
      </c>
      <c r="AD864" s="38" t="s">
        <v>6689</v>
      </c>
      <c r="AE864" s="38" t="s">
        <v>6690</v>
      </c>
      <c r="AF864" s="38" t="s">
        <v>6691</v>
      </c>
      <c r="AG864" s="38" t="s">
        <v>2863</v>
      </c>
      <c r="AH864" s="38" t="s">
        <v>61</v>
      </c>
      <c r="AI864" s="38">
        <v>1</v>
      </c>
      <c r="AJ864" s="38">
        <v>2.9</v>
      </c>
      <c r="AK864" s="38">
        <v>13.2</v>
      </c>
      <c r="AL864" s="38">
        <v>13.5</v>
      </c>
      <c r="AM864" s="38" t="s">
        <v>204</v>
      </c>
      <c r="AN864" s="38">
        <v>29.76</v>
      </c>
      <c r="AO864" s="38" t="s">
        <v>62</v>
      </c>
      <c r="AP864" s="38" t="s">
        <v>62</v>
      </c>
      <c r="AQ864" s="38" t="s">
        <v>62</v>
      </c>
      <c r="AR864" s="38" t="s">
        <v>62</v>
      </c>
      <c r="AS864" s="38" t="s">
        <v>62</v>
      </c>
      <c r="AT864" s="38" t="s">
        <v>1973</v>
      </c>
      <c r="AU864" s="38" t="s">
        <v>2604</v>
      </c>
      <c r="AV864" s="38" t="s">
        <v>2220</v>
      </c>
      <c r="AW864" s="38" t="s">
        <v>61</v>
      </c>
      <c r="AX864" s="38" t="s">
        <v>63</v>
      </c>
      <c r="AY864" s="39" t="s">
        <v>6692</v>
      </c>
      <c r="AZ864" s="38" t="s">
        <v>6693</v>
      </c>
      <c r="BA864" s="39" t="s">
        <v>6693</v>
      </c>
      <c r="BB864" s="38" t="s">
        <v>2434</v>
      </c>
      <c r="BC864" s="38" t="s">
        <v>197</v>
      </c>
      <c r="BD864" s="38" t="s">
        <v>94</v>
      </c>
      <c r="BE864" s="38" t="s">
        <v>1978</v>
      </c>
      <c r="BF864" s="38" t="s">
        <v>64</v>
      </c>
      <c r="BG864" s="38" t="s">
        <v>61</v>
      </c>
      <c r="BH864" s="38" t="s">
        <v>648</v>
      </c>
    </row>
    <row r="865" spans="2:60" x14ac:dyDescent="0.3">
      <c r="B865" s="55">
        <f t="shared" si="253"/>
        <v>861</v>
      </c>
      <c r="C865" s="55" t="str">
        <f t="shared" si="254"/>
        <v>NRT</v>
      </c>
      <c r="D865" s="55" t="str">
        <f t="shared" si="251"/>
        <v>2025-09-25</v>
      </c>
      <c r="E865" s="55" t="str">
        <f t="shared" si="261"/>
        <v>82020038185</v>
      </c>
      <c r="F865" s="55" t="str">
        <f t="shared" si="262"/>
        <v>PJP029496629</v>
      </c>
      <c r="G865" s="53" t="str">
        <f t="shared" si="263"/>
        <v>전민주</v>
      </c>
      <c r="H865" s="53" t="str">
        <f t="shared" si="264"/>
        <v>목록(Manifest)</v>
      </c>
      <c r="I865" s="62">
        <f t="shared" si="265"/>
        <v>27.27</v>
      </c>
      <c r="J865" s="53" t="str">
        <f t="shared" si="255"/>
        <v>BRCH USA_JAVIS</v>
      </c>
      <c r="K865" s="55">
        <f t="shared" si="266"/>
        <v>1</v>
      </c>
      <c r="L865" s="54">
        <f t="shared" si="267"/>
        <v>0.75</v>
      </c>
      <c r="M865" s="54">
        <f t="shared" si="268"/>
        <v>1</v>
      </c>
      <c r="N865" s="54">
        <f t="shared" si="269"/>
        <v>1</v>
      </c>
      <c r="O865" s="54">
        <f t="shared" si="256"/>
        <v>1</v>
      </c>
      <c r="P865" s="55" t="str">
        <f t="shared" si="257"/>
        <v>516284384755</v>
      </c>
      <c r="Q865" s="70">
        <f t="shared" si="258"/>
        <v>7520</v>
      </c>
      <c r="R865" s="58">
        <v>0</v>
      </c>
      <c r="S865" s="57">
        <f t="shared" si="252"/>
        <v>0</v>
      </c>
      <c r="T865" s="58">
        <v>0</v>
      </c>
      <c r="U865" s="58">
        <f>(IF(VLOOKUP(VLOOKUP(AN865,MAPPING!$B$16:$D$21,2,1),MAPPING!$C$16:$E$21,2,0)=7000,0,VLOOKUP(VLOOKUP(AN865,MAPPING!$B$16:$D$21,2,1),MAPPING!$C$16:$E$21,2,0)))</f>
        <v>0</v>
      </c>
      <c r="V865" s="58">
        <f>(K865*VLOOKUP(N865/K865,MAPPING!$B$23:$D$30,3,10))</f>
        <v>0</v>
      </c>
      <c r="W865" s="58">
        <f t="shared" si="259"/>
        <v>0</v>
      </c>
      <c r="X865" s="58">
        <f t="shared" si="260"/>
        <v>7520</v>
      </c>
      <c r="Y865" s="116">
        <f>ROUND(SUM(Q865:W865)/INVOICE!$I$5,2)</f>
        <v>5.39</v>
      </c>
      <c r="AA865" s="38" t="s">
        <v>685</v>
      </c>
      <c r="AB865" s="38" t="s">
        <v>93</v>
      </c>
      <c r="AC865" s="38" t="s">
        <v>6276</v>
      </c>
      <c r="AD865" s="38" t="s">
        <v>6694</v>
      </c>
      <c r="AE865" s="38" t="s">
        <v>6695</v>
      </c>
      <c r="AF865" s="38" t="s">
        <v>6696</v>
      </c>
      <c r="AG865" s="38" t="s">
        <v>6697</v>
      </c>
      <c r="AH865" s="38" t="s">
        <v>61</v>
      </c>
      <c r="AI865" s="38">
        <v>1</v>
      </c>
      <c r="AJ865" s="38">
        <v>0.75</v>
      </c>
      <c r="AK865" s="38">
        <v>1</v>
      </c>
      <c r="AL865" s="38">
        <v>1</v>
      </c>
      <c r="AM865" s="38" t="s">
        <v>204</v>
      </c>
      <c r="AN865" s="38">
        <v>27.27</v>
      </c>
      <c r="AO865" s="38" t="s">
        <v>62</v>
      </c>
      <c r="AP865" s="38" t="s">
        <v>62</v>
      </c>
      <c r="AQ865" s="38" t="s">
        <v>62</v>
      </c>
      <c r="AR865" s="38" t="s">
        <v>62</v>
      </c>
      <c r="AS865" s="38" t="s">
        <v>62</v>
      </c>
      <c r="AT865" s="38" t="s">
        <v>1973</v>
      </c>
      <c r="AU865" s="38" t="s">
        <v>2604</v>
      </c>
      <c r="AV865" s="38" t="s">
        <v>410</v>
      </c>
      <c r="AW865" s="38" t="s">
        <v>61</v>
      </c>
      <c r="AX865" s="38" t="s">
        <v>63</v>
      </c>
      <c r="AY865" s="39" t="s">
        <v>6698</v>
      </c>
      <c r="AZ865" s="38" t="s">
        <v>6699</v>
      </c>
      <c r="BA865" s="39" t="s">
        <v>6699</v>
      </c>
      <c r="BB865" s="38" t="s">
        <v>2434</v>
      </c>
      <c r="BC865" s="38" t="s">
        <v>197</v>
      </c>
      <c r="BD865" s="38" t="s">
        <v>94</v>
      </c>
      <c r="BE865" s="38" t="s">
        <v>1978</v>
      </c>
      <c r="BF865" s="38" t="s">
        <v>64</v>
      </c>
      <c r="BG865" s="38" t="s">
        <v>61</v>
      </c>
      <c r="BH865" s="38" t="s">
        <v>648</v>
      </c>
    </row>
    <row r="866" spans="2:60" x14ac:dyDescent="0.3">
      <c r="B866" s="55">
        <f t="shared" si="253"/>
        <v>862</v>
      </c>
      <c r="C866" s="55" t="str">
        <f t="shared" si="254"/>
        <v>NRT</v>
      </c>
      <c r="D866" s="55" t="str">
        <f t="shared" si="251"/>
        <v>2025-09-25</v>
      </c>
      <c r="E866" s="55" t="str">
        <f t="shared" si="261"/>
        <v>82020038185</v>
      </c>
      <c r="F866" s="55" t="str">
        <f t="shared" si="262"/>
        <v>PJP029496862</v>
      </c>
      <c r="G866" s="53" t="str">
        <f t="shared" si="263"/>
        <v>김지수</v>
      </c>
      <c r="H866" s="53" t="str">
        <f t="shared" si="264"/>
        <v>목록(Manifest)</v>
      </c>
      <c r="I866" s="62">
        <f t="shared" si="265"/>
        <v>109.08</v>
      </c>
      <c r="J866" s="53" t="str">
        <f t="shared" si="255"/>
        <v>BRCH USA_JAVIS</v>
      </c>
      <c r="K866" s="55">
        <f t="shared" si="266"/>
        <v>1</v>
      </c>
      <c r="L866" s="54">
        <f t="shared" si="267"/>
        <v>0.75</v>
      </c>
      <c r="M866" s="54">
        <f t="shared" si="268"/>
        <v>1.4</v>
      </c>
      <c r="N866" s="54">
        <f t="shared" si="269"/>
        <v>1.4</v>
      </c>
      <c r="O866" s="54">
        <f t="shared" si="256"/>
        <v>1</v>
      </c>
      <c r="P866" s="55" t="str">
        <f t="shared" si="257"/>
        <v>516284387080</v>
      </c>
      <c r="Q866" s="70">
        <f t="shared" si="258"/>
        <v>7520</v>
      </c>
      <c r="R866" s="58">
        <v>0</v>
      </c>
      <c r="S866" s="57">
        <f t="shared" si="252"/>
        <v>0</v>
      </c>
      <c r="T866" s="58">
        <v>0</v>
      </c>
      <c r="U866" s="58">
        <f>(IF(VLOOKUP(VLOOKUP(AN866,MAPPING!$B$16:$D$21,2,1),MAPPING!$C$16:$E$21,2,0)=7000,0,VLOOKUP(VLOOKUP(AN866,MAPPING!$B$16:$D$21,2,1),MAPPING!$C$16:$E$21,2,0)))</f>
        <v>0</v>
      </c>
      <c r="V866" s="58">
        <f>(K866*VLOOKUP(N866/K866,MAPPING!$B$23:$D$30,3,10))</f>
        <v>0</v>
      </c>
      <c r="W866" s="58">
        <f t="shared" si="259"/>
        <v>0</v>
      </c>
      <c r="X866" s="58">
        <f t="shared" si="260"/>
        <v>7520</v>
      </c>
      <c r="Y866" s="116">
        <f>ROUND(SUM(Q866:W866)/INVOICE!$I$5,2)</f>
        <v>5.39</v>
      </c>
      <c r="AA866" s="38" t="s">
        <v>685</v>
      </c>
      <c r="AB866" s="38" t="s">
        <v>93</v>
      </c>
      <c r="AC866" s="38" t="s">
        <v>6276</v>
      </c>
      <c r="AD866" s="38" t="s">
        <v>6700</v>
      </c>
      <c r="AE866" s="38" t="s">
        <v>4965</v>
      </c>
      <c r="AF866" s="38" t="s">
        <v>6701</v>
      </c>
      <c r="AG866" s="38" t="s">
        <v>6702</v>
      </c>
      <c r="AH866" s="38" t="s">
        <v>61</v>
      </c>
      <c r="AI866" s="38">
        <v>1</v>
      </c>
      <c r="AJ866" s="38">
        <v>0.75</v>
      </c>
      <c r="AK866" s="38">
        <v>1.4</v>
      </c>
      <c r="AL866" s="38">
        <v>1.4</v>
      </c>
      <c r="AM866" s="38" t="s">
        <v>204</v>
      </c>
      <c r="AN866" s="38">
        <v>109.08</v>
      </c>
      <c r="AO866" s="38" t="s">
        <v>62</v>
      </c>
      <c r="AP866" s="38" t="s">
        <v>62</v>
      </c>
      <c r="AQ866" s="38" t="s">
        <v>62</v>
      </c>
      <c r="AR866" s="38" t="s">
        <v>62</v>
      </c>
      <c r="AS866" s="38" t="s">
        <v>62</v>
      </c>
      <c r="AT866" s="38" t="s">
        <v>1973</v>
      </c>
      <c r="AU866" s="38" t="s">
        <v>2604</v>
      </c>
      <c r="AV866" s="38" t="s">
        <v>6703</v>
      </c>
      <c r="AW866" s="38" t="s">
        <v>61</v>
      </c>
      <c r="AX866" s="38" t="s">
        <v>63</v>
      </c>
      <c r="AY866" s="39" t="s">
        <v>6704</v>
      </c>
      <c r="AZ866" s="38" t="s">
        <v>6705</v>
      </c>
      <c r="BA866" s="39" t="s">
        <v>6705</v>
      </c>
      <c r="BB866" s="38" t="s">
        <v>2434</v>
      </c>
      <c r="BC866" s="38" t="s">
        <v>197</v>
      </c>
      <c r="BD866" s="38" t="s">
        <v>94</v>
      </c>
      <c r="BE866" s="38" t="s">
        <v>1978</v>
      </c>
      <c r="BF866" s="38" t="s">
        <v>64</v>
      </c>
      <c r="BG866" s="38" t="s">
        <v>61</v>
      </c>
      <c r="BH866" s="38" t="s">
        <v>648</v>
      </c>
    </row>
    <row r="867" spans="2:60" x14ac:dyDescent="0.3">
      <c r="B867" s="55">
        <f t="shared" si="253"/>
        <v>863</v>
      </c>
      <c r="C867" s="55" t="str">
        <f t="shared" si="254"/>
        <v>NRT</v>
      </c>
      <c r="D867" s="55" t="str">
        <f t="shared" si="251"/>
        <v>2025-09-25</v>
      </c>
      <c r="E867" s="55" t="str">
        <f t="shared" si="261"/>
        <v>82020038185</v>
      </c>
      <c r="F867" s="55" t="str">
        <f t="shared" si="262"/>
        <v>PJP029496624</v>
      </c>
      <c r="G867" s="53" t="str">
        <f t="shared" si="263"/>
        <v>김여진</v>
      </c>
      <c r="H867" s="53" t="str">
        <f t="shared" si="264"/>
        <v>목록(Manifest)</v>
      </c>
      <c r="I867" s="62">
        <f t="shared" si="265"/>
        <v>21.95</v>
      </c>
      <c r="J867" s="53" t="str">
        <f t="shared" si="255"/>
        <v>BRCH USA_JAVIS</v>
      </c>
      <c r="K867" s="55">
        <f t="shared" si="266"/>
        <v>1</v>
      </c>
      <c r="L867" s="54">
        <f t="shared" si="267"/>
        <v>0.6</v>
      </c>
      <c r="M867" s="54">
        <f t="shared" si="268"/>
        <v>0.5</v>
      </c>
      <c r="N867" s="54">
        <f t="shared" si="269"/>
        <v>0.6</v>
      </c>
      <c r="O867" s="54">
        <f t="shared" si="256"/>
        <v>1</v>
      </c>
      <c r="P867" s="55" t="str">
        <f t="shared" si="257"/>
        <v>516284384700</v>
      </c>
      <c r="Q867" s="70">
        <f t="shared" si="258"/>
        <v>7520</v>
      </c>
      <c r="R867" s="58">
        <v>0</v>
      </c>
      <c r="S867" s="57">
        <f t="shared" si="252"/>
        <v>0</v>
      </c>
      <c r="T867" s="58">
        <v>0</v>
      </c>
      <c r="U867" s="58">
        <f>(IF(VLOOKUP(VLOOKUP(AN867,MAPPING!$B$16:$D$21,2,1),MAPPING!$C$16:$E$21,2,0)=7000,0,VLOOKUP(VLOOKUP(AN867,MAPPING!$B$16:$D$21,2,1),MAPPING!$C$16:$E$21,2,0)))</f>
        <v>0</v>
      </c>
      <c r="V867" s="58">
        <f>(K867*VLOOKUP(N867/K867,MAPPING!$B$23:$D$30,3,10))</f>
        <v>0</v>
      </c>
      <c r="W867" s="58">
        <f t="shared" si="259"/>
        <v>0</v>
      </c>
      <c r="X867" s="58">
        <f t="shared" si="260"/>
        <v>7520</v>
      </c>
      <c r="Y867" s="116">
        <f>ROUND(SUM(Q867:W867)/INVOICE!$I$5,2)</f>
        <v>5.39</v>
      </c>
      <c r="AA867" s="38" t="s">
        <v>685</v>
      </c>
      <c r="AB867" s="38" t="s">
        <v>93</v>
      </c>
      <c r="AC867" s="38" t="s">
        <v>6276</v>
      </c>
      <c r="AD867" s="38" t="s">
        <v>6706</v>
      </c>
      <c r="AE867" s="38" t="s">
        <v>6707</v>
      </c>
      <c r="AF867" s="38" t="s">
        <v>6708</v>
      </c>
      <c r="AG867" s="38" t="s">
        <v>6709</v>
      </c>
      <c r="AH867" s="38" t="s">
        <v>61</v>
      </c>
      <c r="AI867" s="38">
        <v>1</v>
      </c>
      <c r="AJ867" s="38">
        <v>0.6</v>
      </c>
      <c r="AK867" s="38">
        <v>0.5</v>
      </c>
      <c r="AL867" s="38">
        <v>0.6</v>
      </c>
      <c r="AM867" s="38" t="s">
        <v>204</v>
      </c>
      <c r="AN867" s="38">
        <v>21.95</v>
      </c>
      <c r="AO867" s="38" t="s">
        <v>62</v>
      </c>
      <c r="AP867" s="38" t="s">
        <v>62</v>
      </c>
      <c r="AQ867" s="38" t="s">
        <v>62</v>
      </c>
      <c r="AR867" s="38" t="s">
        <v>62</v>
      </c>
      <c r="AS867" s="38" t="s">
        <v>62</v>
      </c>
      <c r="AT867" s="38" t="s">
        <v>1973</v>
      </c>
      <c r="AU867" s="38" t="s">
        <v>2604</v>
      </c>
      <c r="AV867" s="38" t="s">
        <v>2002</v>
      </c>
      <c r="AW867" s="38" t="s">
        <v>61</v>
      </c>
      <c r="AX867" s="38" t="s">
        <v>63</v>
      </c>
      <c r="AY867" s="39" t="s">
        <v>6710</v>
      </c>
      <c r="AZ867" s="38" t="s">
        <v>6711</v>
      </c>
      <c r="BA867" s="39" t="s">
        <v>6711</v>
      </c>
      <c r="BB867" s="38" t="s">
        <v>2434</v>
      </c>
      <c r="BC867" s="38" t="s">
        <v>197</v>
      </c>
      <c r="BD867" s="38" t="s">
        <v>94</v>
      </c>
      <c r="BE867" s="38" t="s">
        <v>1978</v>
      </c>
      <c r="BF867" s="38" t="s">
        <v>64</v>
      </c>
      <c r="BG867" s="38" t="s">
        <v>61</v>
      </c>
      <c r="BH867" s="38" t="s">
        <v>648</v>
      </c>
    </row>
    <row r="868" spans="2:60" x14ac:dyDescent="0.3">
      <c r="B868" s="55">
        <f t="shared" si="253"/>
        <v>864</v>
      </c>
      <c r="C868" s="55" t="str">
        <f t="shared" si="254"/>
        <v>NRT</v>
      </c>
      <c r="D868" s="55" t="str">
        <f t="shared" si="251"/>
        <v>2025-09-25</v>
      </c>
      <c r="E868" s="55" t="str">
        <f t="shared" si="261"/>
        <v>82020038185</v>
      </c>
      <c r="F868" s="55" t="str">
        <f t="shared" si="262"/>
        <v>PJP029496770</v>
      </c>
      <c r="G868" s="53" t="str">
        <f t="shared" si="263"/>
        <v>박신희</v>
      </c>
      <c r="H868" s="53" t="str">
        <f t="shared" si="264"/>
        <v>목록(Manifest)</v>
      </c>
      <c r="I868" s="62">
        <f t="shared" si="265"/>
        <v>66.33</v>
      </c>
      <c r="J868" s="53" t="str">
        <f t="shared" si="255"/>
        <v>BRCH USA_JAVIS</v>
      </c>
      <c r="K868" s="55">
        <f t="shared" si="266"/>
        <v>1</v>
      </c>
      <c r="L868" s="54">
        <f t="shared" si="267"/>
        <v>0.4</v>
      </c>
      <c r="M868" s="54">
        <f t="shared" si="268"/>
        <v>0.8</v>
      </c>
      <c r="N868" s="54">
        <f t="shared" si="269"/>
        <v>0.8</v>
      </c>
      <c r="O868" s="54">
        <f t="shared" si="256"/>
        <v>0.5</v>
      </c>
      <c r="P868" s="55" t="str">
        <f t="shared" si="257"/>
        <v>516284386166</v>
      </c>
      <c r="Q868" s="70">
        <f t="shared" si="258"/>
        <v>6510</v>
      </c>
      <c r="R868" s="58">
        <v>0</v>
      </c>
      <c r="S868" s="57">
        <f t="shared" si="252"/>
        <v>0</v>
      </c>
      <c r="T868" s="58">
        <v>0</v>
      </c>
      <c r="U868" s="58">
        <f>(IF(VLOOKUP(VLOOKUP(AN868,MAPPING!$B$16:$D$21,2,1),MAPPING!$C$16:$E$21,2,0)=7000,0,VLOOKUP(VLOOKUP(AN868,MAPPING!$B$16:$D$21,2,1),MAPPING!$C$16:$E$21,2,0)))</f>
        <v>0</v>
      </c>
      <c r="V868" s="58">
        <f>(K868*VLOOKUP(N868/K868,MAPPING!$B$23:$D$30,3,10))</f>
        <v>0</v>
      </c>
      <c r="W868" s="58">
        <f t="shared" si="259"/>
        <v>0</v>
      </c>
      <c r="X868" s="58">
        <f t="shared" si="260"/>
        <v>6510</v>
      </c>
      <c r="Y868" s="116">
        <f>ROUND(SUM(Q868:W868)/INVOICE!$I$5,2)</f>
        <v>4.67</v>
      </c>
      <c r="AA868" s="38" t="s">
        <v>685</v>
      </c>
      <c r="AB868" s="38" t="s">
        <v>93</v>
      </c>
      <c r="AC868" s="38" t="s">
        <v>6276</v>
      </c>
      <c r="AD868" s="38" t="s">
        <v>6712</v>
      </c>
      <c r="AE868" s="38" t="s">
        <v>6713</v>
      </c>
      <c r="AF868" s="38" t="s">
        <v>6714</v>
      </c>
      <c r="AG868" s="38" t="s">
        <v>6715</v>
      </c>
      <c r="AH868" s="38" t="s">
        <v>61</v>
      </c>
      <c r="AI868" s="38">
        <v>1</v>
      </c>
      <c r="AJ868" s="38">
        <v>0.4</v>
      </c>
      <c r="AK868" s="38">
        <v>0.8</v>
      </c>
      <c r="AL868" s="38">
        <v>0.8</v>
      </c>
      <c r="AM868" s="38" t="s">
        <v>204</v>
      </c>
      <c r="AN868" s="38">
        <v>66.33</v>
      </c>
      <c r="AO868" s="38" t="s">
        <v>62</v>
      </c>
      <c r="AP868" s="38" t="s">
        <v>62</v>
      </c>
      <c r="AQ868" s="38" t="s">
        <v>62</v>
      </c>
      <c r="AR868" s="38" t="s">
        <v>62</v>
      </c>
      <c r="AS868" s="38" t="s">
        <v>62</v>
      </c>
      <c r="AT868" s="38" t="s">
        <v>1973</v>
      </c>
      <c r="AU868" s="38" t="s">
        <v>2604</v>
      </c>
      <c r="AV868" s="38" t="s">
        <v>2446</v>
      </c>
      <c r="AW868" s="38" t="s">
        <v>61</v>
      </c>
      <c r="AX868" s="38" t="s">
        <v>63</v>
      </c>
      <c r="AY868" s="39" t="s">
        <v>6716</v>
      </c>
      <c r="AZ868" s="38" t="s">
        <v>6717</v>
      </c>
      <c r="BA868" s="39" t="s">
        <v>6717</v>
      </c>
      <c r="BB868" s="38" t="s">
        <v>2434</v>
      </c>
      <c r="BC868" s="38" t="s">
        <v>197</v>
      </c>
      <c r="BD868" s="38" t="s">
        <v>94</v>
      </c>
      <c r="BE868" s="38" t="s">
        <v>1978</v>
      </c>
      <c r="BF868" s="38" t="s">
        <v>64</v>
      </c>
      <c r="BG868" s="38" t="s">
        <v>61</v>
      </c>
      <c r="BH868" s="38" t="s">
        <v>648</v>
      </c>
    </row>
    <row r="869" spans="2:60" x14ac:dyDescent="0.3">
      <c r="B869" s="55">
        <f t="shared" si="253"/>
        <v>865</v>
      </c>
      <c r="C869" s="55" t="str">
        <f t="shared" si="254"/>
        <v>NRT</v>
      </c>
      <c r="D869" s="55" t="str">
        <f t="shared" si="251"/>
        <v>2025-09-25</v>
      </c>
      <c r="E869" s="55" t="str">
        <f t="shared" si="261"/>
        <v>82020038185</v>
      </c>
      <c r="F869" s="55" t="str">
        <f t="shared" si="262"/>
        <v>PJP029496687</v>
      </c>
      <c r="G869" s="53" t="str">
        <f t="shared" si="263"/>
        <v>최동선</v>
      </c>
      <c r="H869" s="53" t="str">
        <f t="shared" si="264"/>
        <v>목록(Manifest)</v>
      </c>
      <c r="I869" s="62">
        <f t="shared" si="265"/>
        <v>143.94999999999999</v>
      </c>
      <c r="J869" s="53" t="str">
        <f t="shared" si="255"/>
        <v>BRCH USA_JAVIS</v>
      </c>
      <c r="K869" s="55">
        <f t="shared" si="266"/>
        <v>1</v>
      </c>
      <c r="L869" s="54">
        <f t="shared" si="267"/>
        <v>1.55</v>
      </c>
      <c r="M869" s="54">
        <f t="shared" si="268"/>
        <v>3</v>
      </c>
      <c r="N869" s="54">
        <f t="shared" si="269"/>
        <v>3</v>
      </c>
      <c r="O869" s="54">
        <f t="shared" si="256"/>
        <v>2</v>
      </c>
      <c r="P869" s="55" t="str">
        <f t="shared" si="257"/>
        <v>516284385330</v>
      </c>
      <c r="Q869" s="70">
        <f t="shared" si="258"/>
        <v>9540</v>
      </c>
      <c r="R869" s="58">
        <v>0</v>
      </c>
      <c r="S869" s="57">
        <f t="shared" si="252"/>
        <v>0</v>
      </c>
      <c r="T869" s="58">
        <v>0</v>
      </c>
      <c r="U869" s="58">
        <f>(IF(VLOOKUP(VLOOKUP(AN869,MAPPING!$B$16:$D$21,2,1),MAPPING!$C$16:$E$21,2,0)=7000,0,VLOOKUP(VLOOKUP(AN869,MAPPING!$B$16:$D$21,2,1),MAPPING!$C$16:$E$21,2,0)))</f>
        <v>0</v>
      </c>
      <c r="V869" s="58">
        <f>(K869*VLOOKUP(N869/K869,MAPPING!$B$23:$D$30,3,10))</f>
        <v>500</v>
      </c>
      <c r="W869" s="58">
        <f t="shared" si="259"/>
        <v>0</v>
      </c>
      <c r="X869" s="58">
        <f t="shared" si="260"/>
        <v>10040</v>
      </c>
      <c r="Y869" s="116">
        <f>ROUND(SUM(Q869:W869)/INVOICE!$I$5,2)</f>
        <v>7.2</v>
      </c>
      <c r="AA869" s="38" t="s">
        <v>685</v>
      </c>
      <c r="AB869" s="38" t="s">
        <v>93</v>
      </c>
      <c r="AC869" s="38" t="s">
        <v>6276</v>
      </c>
      <c r="AD869" s="38" t="s">
        <v>6718</v>
      </c>
      <c r="AE869" s="38" t="s">
        <v>6719</v>
      </c>
      <c r="AF869" s="38" t="s">
        <v>6720</v>
      </c>
      <c r="AG869" s="38" t="s">
        <v>618</v>
      </c>
      <c r="AH869" s="38" t="s">
        <v>61</v>
      </c>
      <c r="AI869" s="38">
        <v>1</v>
      </c>
      <c r="AJ869" s="38">
        <v>1.55</v>
      </c>
      <c r="AK869" s="38">
        <v>3</v>
      </c>
      <c r="AL869" s="38">
        <v>3</v>
      </c>
      <c r="AM869" s="38" t="s">
        <v>204</v>
      </c>
      <c r="AN869" s="38">
        <v>143.94999999999999</v>
      </c>
      <c r="AO869" s="38" t="s">
        <v>62</v>
      </c>
      <c r="AP869" s="38" t="s">
        <v>62</v>
      </c>
      <c r="AQ869" s="38" t="s">
        <v>62</v>
      </c>
      <c r="AR869" s="38" t="s">
        <v>62</v>
      </c>
      <c r="AS869" s="38" t="s">
        <v>61</v>
      </c>
      <c r="AT869" s="38" t="s">
        <v>1973</v>
      </c>
      <c r="AU869" s="38" t="s">
        <v>2604</v>
      </c>
      <c r="AV869" s="38" t="s">
        <v>6721</v>
      </c>
      <c r="AW869" s="38" t="s">
        <v>61</v>
      </c>
      <c r="AX869" s="38" t="s">
        <v>63</v>
      </c>
      <c r="AY869" s="39" t="s">
        <v>6722</v>
      </c>
      <c r="AZ869" s="38" t="s">
        <v>6723</v>
      </c>
      <c r="BA869" s="39" t="s">
        <v>6723</v>
      </c>
      <c r="BB869" s="38" t="s">
        <v>2434</v>
      </c>
      <c r="BC869" s="38" t="s">
        <v>197</v>
      </c>
      <c r="BD869" s="38" t="s">
        <v>94</v>
      </c>
      <c r="BE869" s="38" t="s">
        <v>1978</v>
      </c>
      <c r="BF869" s="38" t="s">
        <v>64</v>
      </c>
      <c r="BG869" s="38" t="s">
        <v>61</v>
      </c>
      <c r="BH869" s="38" t="s">
        <v>648</v>
      </c>
    </row>
    <row r="870" spans="2:60" x14ac:dyDescent="0.3">
      <c r="B870" s="55">
        <f t="shared" si="253"/>
        <v>866</v>
      </c>
      <c r="C870" s="55" t="str">
        <f t="shared" si="254"/>
        <v>NRT</v>
      </c>
      <c r="D870" s="55" t="str">
        <f t="shared" si="251"/>
        <v>2025-09-25</v>
      </c>
      <c r="E870" s="55" t="str">
        <f t="shared" si="261"/>
        <v>82020038185</v>
      </c>
      <c r="F870" s="55" t="str">
        <f t="shared" si="262"/>
        <v>PJP029496762</v>
      </c>
      <c r="G870" s="53" t="str">
        <f t="shared" si="263"/>
        <v>한정란</v>
      </c>
      <c r="H870" s="53" t="str">
        <f t="shared" si="264"/>
        <v>일반(목록배제,Normal-Manifest Exception)</v>
      </c>
      <c r="I870" s="62">
        <f t="shared" si="265"/>
        <v>93.91</v>
      </c>
      <c r="J870" s="53" t="str">
        <f t="shared" si="255"/>
        <v>BRCH USA_JAVIS</v>
      </c>
      <c r="K870" s="55">
        <f t="shared" si="266"/>
        <v>1</v>
      </c>
      <c r="L870" s="54">
        <f t="shared" si="267"/>
        <v>0.75</v>
      </c>
      <c r="M870" s="54">
        <f t="shared" si="268"/>
        <v>1</v>
      </c>
      <c r="N870" s="54">
        <f t="shared" si="269"/>
        <v>1</v>
      </c>
      <c r="O870" s="54">
        <f t="shared" si="256"/>
        <v>1</v>
      </c>
      <c r="P870" s="55" t="str">
        <f t="shared" si="257"/>
        <v>516284386085</v>
      </c>
      <c r="Q870" s="70">
        <f t="shared" si="258"/>
        <v>7520</v>
      </c>
      <c r="R870" s="58">
        <v>0</v>
      </c>
      <c r="S870" s="57">
        <f t="shared" si="252"/>
        <v>0</v>
      </c>
      <c r="T870" s="58">
        <v>0</v>
      </c>
      <c r="U870" s="58">
        <f>(IF(VLOOKUP(VLOOKUP(AN870,MAPPING!$B$16:$D$21,2,1),MAPPING!$C$16:$E$21,2,0)=7000,0,VLOOKUP(VLOOKUP(AN870,MAPPING!$B$16:$D$21,2,1),MAPPING!$C$16:$E$21,2,0)))</f>
        <v>0</v>
      </c>
      <c r="V870" s="58">
        <f>(K870*VLOOKUP(N870/K870,MAPPING!$B$23:$D$30,3,10))</f>
        <v>0</v>
      </c>
      <c r="W870" s="58">
        <f t="shared" si="259"/>
        <v>0</v>
      </c>
      <c r="X870" s="58">
        <f t="shared" si="260"/>
        <v>7520</v>
      </c>
      <c r="Y870" s="116">
        <f>ROUND(SUM(Q870:W870)/INVOICE!$I$5,2)</f>
        <v>5.39</v>
      </c>
      <c r="AA870" s="38" t="s">
        <v>685</v>
      </c>
      <c r="AB870" s="38" t="s">
        <v>93</v>
      </c>
      <c r="AC870" s="38" t="s">
        <v>6276</v>
      </c>
      <c r="AD870" s="38" t="s">
        <v>6724</v>
      </c>
      <c r="AE870" s="38" t="s">
        <v>6725</v>
      </c>
      <c r="AF870" s="38" t="s">
        <v>6726</v>
      </c>
      <c r="AG870" s="38" t="s">
        <v>6727</v>
      </c>
      <c r="AH870" s="38" t="s">
        <v>61</v>
      </c>
      <c r="AI870" s="38">
        <v>1</v>
      </c>
      <c r="AJ870" s="38">
        <v>0.75</v>
      </c>
      <c r="AK870" s="38">
        <v>1</v>
      </c>
      <c r="AL870" s="38">
        <v>1</v>
      </c>
      <c r="AM870" s="38" t="s">
        <v>66</v>
      </c>
      <c r="AN870" s="38">
        <v>93.91</v>
      </c>
      <c r="AO870" s="38" t="s">
        <v>62</v>
      </c>
      <c r="AP870" s="38" t="s">
        <v>62</v>
      </c>
      <c r="AQ870" s="38" t="s">
        <v>62</v>
      </c>
      <c r="AR870" s="38" t="s">
        <v>62</v>
      </c>
      <c r="AS870" s="38" t="s">
        <v>62</v>
      </c>
      <c r="AT870" s="38" t="s">
        <v>1973</v>
      </c>
      <c r="AU870" s="38" t="s">
        <v>2604</v>
      </c>
      <c r="AV870" s="38" t="s">
        <v>410</v>
      </c>
      <c r="AW870" s="38" t="s">
        <v>61</v>
      </c>
      <c r="AX870" s="38" t="s">
        <v>63</v>
      </c>
      <c r="AY870" s="39" t="s">
        <v>6728</v>
      </c>
      <c r="AZ870" s="38" t="s">
        <v>6729</v>
      </c>
      <c r="BA870" s="39" t="s">
        <v>6729</v>
      </c>
      <c r="BB870" s="38" t="s">
        <v>2434</v>
      </c>
      <c r="BC870" s="38" t="s">
        <v>197</v>
      </c>
      <c r="BD870" s="38" t="s">
        <v>94</v>
      </c>
      <c r="BE870" s="38" t="s">
        <v>1978</v>
      </c>
      <c r="BF870" s="38" t="s">
        <v>64</v>
      </c>
      <c r="BG870" s="38" t="s">
        <v>61</v>
      </c>
      <c r="BH870" s="38" t="s">
        <v>648</v>
      </c>
    </row>
    <row r="871" spans="2:60" x14ac:dyDescent="0.3">
      <c r="B871" s="55">
        <f t="shared" si="253"/>
        <v>867</v>
      </c>
      <c r="C871" s="55" t="str">
        <f t="shared" si="254"/>
        <v>NRT</v>
      </c>
      <c r="D871" s="55" t="str">
        <f t="shared" si="251"/>
        <v>2025-09-25</v>
      </c>
      <c r="E871" s="55" t="str">
        <f t="shared" si="261"/>
        <v>82020038185</v>
      </c>
      <c r="F871" s="55" t="str">
        <f t="shared" si="262"/>
        <v>PJP022701026</v>
      </c>
      <c r="G871" s="53" t="str">
        <f t="shared" si="263"/>
        <v>오모차랜드 일산점</v>
      </c>
      <c r="H871" s="53" t="str">
        <f t="shared" si="264"/>
        <v>간이(Simple)</v>
      </c>
      <c r="I871" s="62">
        <f t="shared" si="265"/>
        <v>714.85</v>
      </c>
      <c r="J871" s="53" t="str">
        <f t="shared" si="255"/>
        <v>BRCH USA_JAVIS</v>
      </c>
      <c r="K871" s="55">
        <f t="shared" si="266"/>
        <v>6</v>
      </c>
      <c r="L871" s="54">
        <f t="shared" si="267"/>
        <v>11.52</v>
      </c>
      <c r="M871" s="54">
        <f t="shared" si="268"/>
        <v>0.2</v>
      </c>
      <c r="N871" s="54">
        <f t="shared" si="269"/>
        <v>12</v>
      </c>
      <c r="O871" s="54">
        <f t="shared" si="256"/>
        <v>12</v>
      </c>
      <c r="P871" s="55" t="str">
        <f t="shared" si="257"/>
        <v>516272839493 (6)</v>
      </c>
      <c r="Q871" s="70">
        <f t="shared" si="258"/>
        <v>29740</v>
      </c>
      <c r="R871" s="58">
        <v>0</v>
      </c>
      <c r="S871" s="57">
        <f t="shared" si="252"/>
        <v>12500</v>
      </c>
      <c r="T871" s="58">
        <v>0</v>
      </c>
      <c r="U871" s="58">
        <f>(IF(VLOOKUP(VLOOKUP(AN871,MAPPING!$B$16:$D$21,2,1),MAPPING!$C$16:$E$21,2,0)=7000,0,VLOOKUP(VLOOKUP(AN871,MAPPING!$B$16:$D$21,2,1),MAPPING!$C$16:$E$21,2,0)))</f>
        <v>0</v>
      </c>
      <c r="V871" s="58">
        <f>(K871*VLOOKUP(N871/K871,MAPPING!$B$23:$D$30,3,10))</f>
        <v>0</v>
      </c>
      <c r="W871" s="58">
        <f t="shared" si="259"/>
        <v>0</v>
      </c>
      <c r="X871" s="58">
        <f t="shared" si="260"/>
        <v>42240</v>
      </c>
      <c r="Y871" s="116">
        <f>ROUND(SUM(Q871:W871)/INVOICE!$I$5,2)</f>
        <v>30.3</v>
      </c>
      <c r="AA871" s="38" t="s">
        <v>685</v>
      </c>
      <c r="AB871" s="38" t="s">
        <v>93</v>
      </c>
      <c r="AC871" s="38" t="s">
        <v>6276</v>
      </c>
      <c r="AD871" s="38" t="s">
        <v>6730</v>
      </c>
      <c r="AE871" s="38" t="s">
        <v>1980</v>
      </c>
      <c r="AF871" s="38" t="s">
        <v>1981</v>
      </c>
      <c r="AG871" s="38" t="s">
        <v>1982</v>
      </c>
      <c r="AH871" s="38" t="s">
        <v>156</v>
      </c>
      <c r="AI871" s="38">
        <v>6</v>
      </c>
      <c r="AJ871" s="38">
        <v>11.52</v>
      </c>
      <c r="AK871" s="38">
        <v>0.2</v>
      </c>
      <c r="AL871" s="38">
        <v>12</v>
      </c>
      <c r="AM871" s="38" t="s">
        <v>65</v>
      </c>
      <c r="AN871" s="38">
        <v>714.85</v>
      </c>
      <c r="AO871" s="38" t="s">
        <v>62</v>
      </c>
      <c r="AP871" s="38" t="s">
        <v>62</v>
      </c>
      <c r="AQ871" s="38" t="s">
        <v>62</v>
      </c>
      <c r="AR871" s="38" t="s">
        <v>62</v>
      </c>
      <c r="AS871" s="38" t="s">
        <v>62</v>
      </c>
      <c r="AT871" s="38" t="s">
        <v>1973</v>
      </c>
      <c r="AU871" s="38" t="s">
        <v>2604</v>
      </c>
      <c r="AV871" s="38" t="s">
        <v>1983</v>
      </c>
      <c r="AW871" s="38" t="s">
        <v>61</v>
      </c>
      <c r="AX871" s="38" t="s">
        <v>63</v>
      </c>
      <c r="AY871" s="39" t="s">
        <v>6731</v>
      </c>
      <c r="AZ871" s="38" t="s">
        <v>6732</v>
      </c>
      <c r="BA871" s="39" t="s">
        <v>6732</v>
      </c>
      <c r="BB871" s="38" t="s">
        <v>2434</v>
      </c>
      <c r="BC871" s="38" t="s">
        <v>197</v>
      </c>
      <c r="BD871" s="38" t="s">
        <v>94</v>
      </c>
      <c r="BE871" s="38" t="s">
        <v>1978</v>
      </c>
      <c r="BF871" s="38" t="s">
        <v>64</v>
      </c>
      <c r="BG871" s="38" t="s">
        <v>61</v>
      </c>
      <c r="BH871" s="38" t="s">
        <v>648</v>
      </c>
    </row>
    <row r="872" spans="2:60" x14ac:dyDescent="0.3">
      <c r="B872" s="55">
        <f t="shared" si="253"/>
        <v>868</v>
      </c>
      <c r="C872" s="55" t="str">
        <f t="shared" si="254"/>
        <v>NRT</v>
      </c>
      <c r="D872" s="55" t="str">
        <f t="shared" si="251"/>
        <v>2025-09-25</v>
      </c>
      <c r="E872" s="55" t="str">
        <f t="shared" si="261"/>
        <v>82020038185</v>
      </c>
      <c r="F872" s="55" t="str">
        <f t="shared" si="262"/>
        <v>PJP029496882</v>
      </c>
      <c r="G872" s="53" t="str">
        <f t="shared" si="263"/>
        <v>이현구</v>
      </c>
      <c r="H872" s="53" t="str">
        <f t="shared" si="264"/>
        <v>목록(Manifest)</v>
      </c>
      <c r="I872" s="62">
        <f t="shared" si="265"/>
        <v>70.12</v>
      </c>
      <c r="J872" s="53" t="str">
        <f t="shared" si="255"/>
        <v>BRCH USA_JAVIS</v>
      </c>
      <c r="K872" s="55">
        <f t="shared" si="266"/>
        <v>1</v>
      </c>
      <c r="L872" s="54">
        <f t="shared" si="267"/>
        <v>0.6</v>
      </c>
      <c r="M872" s="54">
        <f t="shared" si="268"/>
        <v>1.4</v>
      </c>
      <c r="N872" s="54">
        <f t="shared" si="269"/>
        <v>1.4</v>
      </c>
      <c r="O872" s="54">
        <f t="shared" si="256"/>
        <v>1</v>
      </c>
      <c r="P872" s="55" t="str">
        <f t="shared" si="257"/>
        <v>516284387286</v>
      </c>
      <c r="Q872" s="70">
        <f t="shared" si="258"/>
        <v>7520</v>
      </c>
      <c r="R872" s="58">
        <v>0</v>
      </c>
      <c r="S872" s="57">
        <f t="shared" si="252"/>
        <v>0</v>
      </c>
      <c r="T872" s="58">
        <v>0</v>
      </c>
      <c r="U872" s="58">
        <f>(IF(VLOOKUP(VLOOKUP(AN872,MAPPING!$B$16:$D$21,2,1),MAPPING!$C$16:$E$21,2,0)=7000,0,VLOOKUP(VLOOKUP(AN872,MAPPING!$B$16:$D$21,2,1),MAPPING!$C$16:$E$21,2,0)))</f>
        <v>0</v>
      </c>
      <c r="V872" s="58">
        <f>(K872*VLOOKUP(N872/K872,MAPPING!$B$23:$D$30,3,10))</f>
        <v>0</v>
      </c>
      <c r="W872" s="58">
        <f t="shared" si="259"/>
        <v>0</v>
      </c>
      <c r="X872" s="58">
        <f t="shared" si="260"/>
        <v>7520</v>
      </c>
      <c r="Y872" s="116">
        <f>ROUND(SUM(Q872:W872)/INVOICE!$I$5,2)</f>
        <v>5.39</v>
      </c>
      <c r="AA872" s="38" t="s">
        <v>685</v>
      </c>
      <c r="AB872" s="38" t="s">
        <v>93</v>
      </c>
      <c r="AC872" s="38" t="s">
        <v>6276</v>
      </c>
      <c r="AD872" s="38" t="s">
        <v>6733</v>
      </c>
      <c r="AE872" s="38" t="s">
        <v>6734</v>
      </c>
      <c r="AF872" s="38" t="s">
        <v>6735</v>
      </c>
      <c r="AG872" s="38" t="s">
        <v>6736</v>
      </c>
      <c r="AH872" s="38" t="s">
        <v>61</v>
      </c>
      <c r="AI872" s="38">
        <v>1</v>
      </c>
      <c r="AJ872" s="38">
        <v>0.6</v>
      </c>
      <c r="AK872" s="38">
        <v>1.4</v>
      </c>
      <c r="AL872" s="38">
        <v>1.4</v>
      </c>
      <c r="AM872" s="38" t="s">
        <v>204</v>
      </c>
      <c r="AN872" s="38">
        <v>70.12</v>
      </c>
      <c r="AO872" s="38" t="s">
        <v>62</v>
      </c>
      <c r="AP872" s="38" t="s">
        <v>62</v>
      </c>
      <c r="AQ872" s="38" t="s">
        <v>62</v>
      </c>
      <c r="AR872" s="38" t="s">
        <v>62</v>
      </c>
      <c r="AS872" s="38" t="s">
        <v>62</v>
      </c>
      <c r="AT872" s="38" t="s">
        <v>1973</v>
      </c>
      <c r="AU872" s="38" t="s">
        <v>2604</v>
      </c>
      <c r="AV872" s="38" t="s">
        <v>6737</v>
      </c>
      <c r="AW872" s="38" t="s">
        <v>61</v>
      </c>
      <c r="AX872" s="38" t="s">
        <v>63</v>
      </c>
      <c r="AY872" s="39" t="s">
        <v>6738</v>
      </c>
      <c r="AZ872" s="38" t="s">
        <v>6739</v>
      </c>
      <c r="BA872" s="39" t="s">
        <v>6739</v>
      </c>
      <c r="BB872" s="38" t="s">
        <v>2434</v>
      </c>
      <c r="BC872" s="38" t="s">
        <v>197</v>
      </c>
      <c r="BD872" s="38" t="s">
        <v>94</v>
      </c>
      <c r="BE872" s="38" t="s">
        <v>1978</v>
      </c>
      <c r="BF872" s="38" t="s">
        <v>64</v>
      </c>
      <c r="BG872" s="38" t="s">
        <v>61</v>
      </c>
      <c r="BH872" s="38" t="s">
        <v>648</v>
      </c>
    </row>
    <row r="873" spans="2:60" x14ac:dyDescent="0.3">
      <c r="B873" s="55">
        <f t="shared" si="253"/>
        <v>869</v>
      </c>
      <c r="C873" s="55" t="str">
        <f t="shared" si="254"/>
        <v>NRT</v>
      </c>
      <c r="D873" s="55" t="str">
        <f t="shared" si="251"/>
        <v>2025-09-25</v>
      </c>
      <c r="E873" s="55" t="str">
        <f t="shared" si="261"/>
        <v>82020038185</v>
      </c>
      <c r="F873" s="55" t="str">
        <f t="shared" si="262"/>
        <v>PJP029496793</v>
      </c>
      <c r="G873" s="53" t="str">
        <f t="shared" si="263"/>
        <v>하진원</v>
      </c>
      <c r="H873" s="53" t="str">
        <f t="shared" si="264"/>
        <v>일반(목록배제,Normal-Manifest Exception)</v>
      </c>
      <c r="I873" s="62">
        <f t="shared" si="265"/>
        <v>30.99</v>
      </c>
      <c r="J873" s="53" t="str">
        <f t="shared" si="255"/>
        <v>BRCH USA_JAVIS</v>
      </c>
      <c r="K873" s="55">
        <f t="shared" si="266"/>
        <v>1</v>
      </c>
      <c r="L873" s="54">
        <f t="shared" si="267"/>
        <v>0.6</v>
      </c>
      <c r="M873" s="54">
        <f t="shared" si="268"/>
        <v>0.9</v>
      </c>
      <c r="N873" s="54">
        <f t="shared" si="269"/>
        <v>0.9</v>
      </c>
      <c r="O873" s="54">
        <f t="shared" si="256"/>
        <v>1</v>
      </c>
      <c r="P873" s="55" t="str">
        <f t="shared" si="257"/>
        <v>516284386391</v>
      </c>
      <c r="Q873" s="70">
        <f t="shared" si="258"/>
        <v>7520</v>
      </c>
      <c r="R873" s="58">
        <v>0</v>
      </c>
      <c r="S873" s="57">
        <f t="shared" si="252"/>
        <v>0</v>
      </c>
      <c r="T873" s="58">
        <v>0</v>
      </c>
      <c r="U873" s="58">
        <f>(IF(VLOOKUP(VLOOKUP(AN873,MAPPING!$B$16:$D$21,2,1),MAPPING!$C$16:$E$21,2,0)=7000,0,VLOOKUP(VLOOKUP(AN873,MAPPING!$B$16:$D$21,2,1),MAPPING!$C$16:$E$21,2,0)))</f>
        <v>0</v>
      </c>
      <c r="V873" s="58">
        <f>(K873*VLOOKUP(N873/K873,MAPPING!$B$23:$D$30,3,10))</f>
        <v>0</v>
      </c>
      <c r="W873" s="58">
        <f t="shared" si="259"/>
        <v>0</v>
      </c>
      <c r="X873" s="58">
        <f t="shared" si="260"/>
        <v>7520</v>
      </c>
      <c r="Y873" s="116">
        <f>ROUND(SUM(Q873:W873)/INVOICE!$I$5,2)</f>
        <v>5.39</v>
      </c>
      <c r="AA873" s="38" t="s">
        <v>685</v>
      </c>
      <c r="AB873" s="38" t="s">
        <v>93</v>
      </c>
      <c r="AC873" s="38" t="s">
        <v>6276</v>
      </c>
      <c r="AD873" s="38" t="s">
        <v>6740</v>
      </c>
      <c r="AE873" s="38" t="s">
        <v>6741</v>
      </c>
      <c r="AF873" s="38" t="s">
        <v>6742</v>
      </c>
      <c r="AG873" s="38" t="s">
        <v>6743</v>
      </c>
      <c r="AH873" s="38" t="s">
        <v>61</v>
      </c>
      <c r="AI873" s="38">
        <v>1</v>
      </c>
      <c r="AJ873" s="38">
        <v>0.6</v>
      </c>
      <c r="AK873" s="38">
        <v>0.9</v>
      </c>
      <c r="AL873" s="38">
        <v>0.9</v>
      </c>
      <c r="AM873" s="38" t="s">
        <v>66</v>
      </c>
      <c r="AN873" s="38">
        <v>30.99</v>
      </c>
      <c r="AO873" s="38" t="s">
        <v>62</v>
      </c>
      <c r="AP873" s="38" t="s">
        <v>62</v>
      </c>
      <c r="AQ873" s="38" t="s">
        <v>62</v>
      </c>
      <c r="AR873" s="38" t="s">
        <v>62</v>
      </c>
      <c r="AS873" s="38" t="s">
        <v>62</v>
      </c>
      <c r="AT873" s="38" t="s">
        <v>1973</v>
      </c>
      <c r="AU873" s="38" t="s">
        <v>2604</v>
      </c>
      <c r="AV873" s="38" t="s">
        <v>2220</v>
      </c>
      <c r="AW873" s="38" t="s">
        <v>61</v>
      </c>
      <c r="AX873" s="38" t="s">
        <v>63</v>
      </c>
      <c r="AY873" s="39" t="s">
        <v>6744</v>
      </c>
      <c r="AZ873" s="38" t="s">
        <v>6745</v>
      </c>
      <c r="BA873" s="39" t="s">
        <v>6745</v>
      </c>
      <c r="BB873" s="38" t="s">
        <v>2434</v>
      </c>
      <c r="BC873" s="38" t="s">
        <v>197</v>
      </c>
      <c r="BD873" s="38" t="s">
        <v>94</v>
      </c>
      <c r="BE873" s="38" t="s">
        <v>1978</v>
      </c>
      <c r="BF873" s="38" t="s">
        <v>64</v>
      </c>
      <c r="BG873" s="38" t="s">
        <v>61</v>
      </c>
      <c r="BH873" s="38" t="s">
        <v>648</v>
      </c>
    </row>
    <row r="874" spans="2:60" x14ac:dyDescent="0.3">
      <c r="B874" s="55">
        <f t="shared" si="253"/>
        <v>870</v>
      </c>
      <c r="C874" s="55" t="str">
        <f t="shared" si="254"/>
        <v>NRT</v>
      </c>
      <c r="D874" s="55" t="str">
        <f t="shared" si="251"/>
        <v>2025-09-25</v>
      </c>
      <c r="E874" s="55" t="str">
        <f t="shared" si="261"/>
        <v>82020038185</v>
      </c>
      <c r="F874" s="55" t="str">
        <f t="shared" si="262"/>
        <v>PJP029496822</v>
      </c>
      <c r="G874" s="53" t="str">
        <f t="shared" si="263"/>
        <v>김호선</v>
      </c>
      <c r="H874" s="53" t="str">
        <f t="shared" si="264"/>
        <v>간이(Simple)</v>
      </c>
      <c r="I874" s="62">
        <f t="shared" si="265"/>
        <v>456.94</v>
      </c>
      <c r="J874" s="53" t="str">
        <f t="shared" si="255"/>
        <v>BRCH USA_JAVIS</v>
      </c>
      <c r="K874" s="55">
        <f t="shared" si="266"/>
        <v>1</v>
      </c>
      <c r="L874" s="54">
        <f t="shared" si="267"/>
        <v>7.8</v>
      </c>
      <c r="M874" s="54">
        <f t="shared" si="268"/>
        <v>17.5</v>
      </c>
      <c r="N874" s="54">
        <f t="shared" si="269"/>
        <v>17.5</v>
      </c>
      <c r="O874" s="54">
        <f t="shared" si="256"/>
        <v>8</v>
      </c>
      <c r="P874" s="55" t="str">
        <f t="shared" si="257"/>
        <v>516284386682</v>
      </c>
      <c r="Q874" s="70">
        <f t="shared" si="258"/>
        <v>21660</v>
      </c>
      <c r="R874" s="58">
        <v>0</v>
      </c>
      <c r="S874" s="57">
        <f t="shared" si="252"/>
        <v>0</v>
      </c>
      <c r="T874" s="58">
        <v>0</v>
      </c>
      <c r="U874" s="58">
        <f>(IF(VLOOKUP(VLOOKUP(AN874,MAPPING!$B$16:$D$21,2,1),MAPPING!$C$16:$E$21,2,0)=7000,0,VLOOKUP(VLOOKUP(AN874,MAPPING!$B$16:$D$21,2,1),MAPPING!$C$16:$E$21,2,0)))</f>
        <v>0</v>
      </c>
      <c r="V874" s="58">
        <f>(K874*VLOOKUP(N874/K874,MAPPING!$B$23:$D$30,3,10))</f>
        <v>3000</v>
      </c>
      <c r="W874" s="58">
        <f t="shared" si="259"/>
        <v>0</v>
      </c>
      <c r="X874" s="58">
        <f t="shared" si="260"/>
        <v>24660</v>
      </c>
      <c r="Y874" s="116">
        <f>ROUND(SUM(Q874:W874)/INVOICE!$I$5,2)</f>
        <v>17.690000000000001</v>
      </c>
      <c r="AA874" s="38" t="s">
        <v>685</v>
      </c>
      <c r="AB874" s="38" t="s">
        <v>93</v>
      </c>
      <c r="AC874" s="38" t="s">
        <v>6276</v>
      </c>
      <c r="AD874" s="38" t="s">
        <v>6746</v>
      </c>
      <c r="AE874" s="38" t="s">
        <v>3298</v>
      </c>
      <c r="AF874" s="38" t="s">
        <v>3299</v>
      </c>
      <c r="AG874" s="38" t="s">
        <v>3300</v>
      </c>
      <c r="AH874" s="38" t="s">
        <v>156</v>
      </c>
      <c r="AI874" s="38">
        <v>1</v>
      </c>
      <c r="AJ874" s="38">
        <v>7.8</v>
      </c>
      <c r="AK874" s="38">
        <v>17.5</v>
      </c>
      <c r="AL874" s="38">
        <v>17.5</v>
      </c>
      <c r="AM874" s="38" t="s">
        <v>65</v>
      </c>
      <c r="AN874" s="38">
        <v>456.94</v>
      </c>
      <c r="AO874" s="38" t="s">
        <v>62</v>
      </c>
      <c r="AP874" s="38" t="s">
        <v>62</v>
      </c>
      <c r="AQ874" s="38" t="s">
        <v>62</v>
      </c>
      <c r="AR874" s="38" t="s">
        <v>62</v>
      </c>
      <c r="AS874" s="38" t="s">
        <v>62</v>
      </c>
      <c r="AT874" s="38" t="s">
        <v>1973</v>
      </c>
      <c r="AU874" s="38" t="s">
        <v>2604</v>
      </c>
      <c r="AV874" s="38" t="s">
        <v>5466</v>
      </c>
      <c r="AW874" s="38" t="s">
        <v>61</v>
      </c>
      <c r="AX874" s="38" t="s">
        <v>63</v>
      </c>
      <c r="AY874" s="39" t="s">
        <v>6747</v>
      </c>
      <c r="AZ874" s="38" t="s">
        <v>6748</v>
      </c>
      <c r="BA874" s="39" t="s">
        <v>6748</v>
      </c>
      <c r="BB874" s="38" t="s">
        <v>2434</v>
      </c>
      <c r="BC874" s="38" t="s">
        <v>197</v>
      </c>
      <c r="BD874" s="38" t="s">
        <v>94</v>
      </c>
      <c r="BE874" s="38" t="s">
        <v>1978</v>
      </c>
      <c r="BF874" s="38" t="s">
        <v>64</v>
      </c>
      <c r="BG874" s="38" t="s">
        <v>61</v>
      </c>
      <c r="BH874" s="38" t="s">
        <v>648</v>
      </c>
    </row>
    <row r="875" spans="2:60" x14ac:dyDescent="0.3">
      <c r="B875" s="55">
        <f t="shared" si="253"/>
        <v>871</v>
      </c>
      <c r="C875" s="55" t="str">
        <f t="shared" si="254"/>
        <v>NRT</v>
      </c>
      <c r="D875" s="55" t="str">
        <f t="shared" si="251"/>
        <v>2025-09-25</v>
      </c>
      <c r="E875" s="55" t="str">
        <f t="shared" si="261"/>
        <v>82020038185</v>
      </c>
      <c r="F875" s="55" t="str">
        <f t="shared" si="262"/>
        <v>PJP029496905</v>
      </c>
      <c r="G875" s="53" t="str">
        <f t="shared" si="263"/>
        <v>이혜영</v>
      </c>
      <c r="H875" s="53" t="str">
        <f t="shared" si="264"/>
        <v>목록(Manifest)</v>
      </c>
      <c r="I875" s="62">
        <f t="shared" si="265"/>
        <v>144.24</v>
      </c>
      <c r="J875" s="53" t="str">
        <f t="shared" si="255"/>
        <v>BRCH USA_JAVIS</v>
      </c>
      <c r="K875" s="55">
        <f t="shared" si="266"/>
        <v>1</v>
      </c>
      <c r="L875" s="54">
        <f t="shared" si="267"/>
        <v>15.6</v>
      </c>
      <c r="M875" s="54">
        <f t="shared" si="268"/>
        <v>24.7</v>
      </c>
      <c r="N875" s="54">
        <f t="shared" si="269"/>
        <v>25</v>
      </c>
      <c r="O875" s="54">
        <f t="shared" si="256"/>
        <v>16</v>
      </c>
      <c r="P875" s="55" t="str">
        <f t="shared" si="257"/>
        <v>516284387511</v>
      </c>
      <c r="Q875" s="70">
        <f t="shared" si="258"/>
        <v>37820</v>
      </c>
      <c r="R875" s="58">
        <v>0</v>
      </c>
      <c r="S875" s="57">
        <f t="shared" si="252"/>
        <v>0</v>
      </c>
      <c r="T875" s="58">
        <v>0</v>
      </c>
      <c r="U875" s="58">
        <f>(IF(VLOOKUP(VLOOKUP(AN875,MAPPING!$B$16:$D$21,2,1),MAPPING!$C$16:$E$21,2,0)=7000,0,VLOOKUP(VLOOKUP(AN875,MAPPING!$B$16:$D$21,2,1),MAPPING!$C$16:$E$21,2,0)))</f>
        <v>0</v>
      </c>
      <c r="V875" s="58">
        <f>(K875*VLOOKUP(N875/K875,MAPPING!$B$23:$D$30,3,10))</f>
        <v>11000</v>
      </c>
      <c r="W875" s="58">
        <f t="shared" si="259"/>
        <v>0</v>
      </c>
      <c r="X875" s="58">
        <f t="shared" si="260"/>
        <v>48820</v>
      </c>
      <c r="Y875" s="116">
        <f>ROUND(SUM(Q875:W875)/INVOICE!$I$5,2)</f>
        <v>35.020000000000003</v>
      </c>
      <c r="AA875" s="38" t="s">
        <v>685</v>
      </c>
      <c r="AB875" s="38" t="s">
        <v>93</v>
      </c>
      <c r="AC875" s="38" t="s">
        <v>6276</v>
      </c>
      <c r="AD875" s="38" t="s">
        <v>6749</v>
      </c>
      <c r="AE875" s="38" t="s">
        <v>5037</v>
      </c>
      <c r="AF875" s="38" t="s">
        <v>5038</v>
      </c>
      <c r="AG875" s="38" t="s">
        <v>5039</v>
      </c>
      <c r="AH875" s="38" t="s">
        <v>5555</v>
      </c>
      <c r="AI875" s="38">
        <v>1</v>
      </c>
      <c r="AJ875" s="38">
        <v>15.6</v>
      </c>
      <c r="AK875" s="38">
        <v>24.7</v>
      </c>
      <c r="AL875" s="38">
        <v>25</v>
      </c>
      <c r="AM875" s="38" t="s">
        <v>204</v>
      </c>
      <c r="AN875" s="38">
        <v>144.24</v>
      </c>
      <c r="AO875" s="38" t="s">
        <v>62</v>
      </c>
      <c r="AP875" s="38" t="s">
        <v>62</v>
      </c>
      <c r="AQ875" s="38" t="s">
        <v>62</v>
      </c>
      <c r="AR875" s="38" t="s">
        <v>61</v>
      </c>
      <c r="AS875" s="38" t="s">
        <v>61</v>
      </c>
      <c r="AT875" s="38" t="s">
        <v>1973</v>
      </c>
      <c r="AU875" s="38" t="s">
        <v>2604</v>
      </c>
      <c r="AV875" s="38" t="s">
        <v>2002</v>
      </c>
      <c r="AW875" s="38" t="s">
        <v>61</v>
      </c>
      <c r="AX875" s="38" t="s">
        <v>63</v>
      </c>
      <c r="AY875" s="39" t="s">
        <v>6750</v>
      </c>
      <c r="AZ875" s="38" t="s">
        <v>6751</v>
      </c>
      <c r="BA875" s="39" t="s">
        <v>6751</v>
      </c>
      <c r="BB875" s="38" t="s">
        <v>2434</v>
      </c>
      <c r="BC875" s="38" t="s">
        <v>197</v>
      </c>
      <c r="BD875" s="38" t="s">
        <v>94</v>
      </c>
      <c r="BE875" s="38" t="s">
        <v>1978</v>
      </c>
      <c r="BF875" s="38" t="s">
        <v>64</v>
      </c>
      <c r="BG875" s="38" t="s">
        <v>61</v>
      </c>
      <c r="BH875" s="38" t="s">
        <v>648</v>
      </c>
    </row>
    <row r="876" spans="2:60" x14ac:dyDescent="0.3">
      <c r="B876" s="55">
        <f t="shared" si="253"/>
        <v>872</v>
      </c>
      <c r="C876" s="55" t="str">
        <f t="shared" si="254"/>
        <v>NRT</v>
      </c>
      <c r="D876" s="55" t="str">
        <f t="shared" si="251"/>
        <v>2025-09-25</v>
      </c>
      <c r="E876" s="55" t="str">
        <f t="shared" si="261"/>
        <v>82020038185</v>
      </c>
      <c r="F876" s="55" t="str">
        <f t="shared" si="262"/>
        <v>PJP029496636</v>
      </c>
      <c r="G876" s="53" t="str">
        <f t="shared" si="263"/>
        <v>조주연</v>
      </c>
      <c r="H876" s="53" t="str">
        <f t="shared" si="264"/>
        <v>일반(목록배제,Normal-Manifest Exception)</v>
      </c>
      <c r="I876" s="62">
        <f t="shared" si="265"/>
        <v>104.22</v>
      </c>
      <c r="J876" s="53" t="str">
        <f t="shared" si="255"/>
        <v>BRCH USA_JAVIS</v>
      </c>
      <c r="K876" s="55">
        <f t="shared" si="266"/>
        <v>1</v>
      </c>
      <c r="L876" s="54">
        <f t="shared" si="267"/>
        <v>1.4</v>
      </c>
      <c r="M876" s="54">
        <f t="shared" si="268"/>
        <v>1.5</v>
      </c>
      <c r="N876" s="54">
        <f t="shared" si="269"/>
        <v>1.5</v>
      </c>
      <c r="O876" s="54">
        <f t="shared" si="256"/>
        <v>1.5</v>
      </c>
      <c r="P876" s="55" t="str">
        <f t="shared" si="257"/>
        <v>516284384825</v>
      </c>
      <c r="Q876" s="70">
        <f t="shared" si="258"/>
        <v>8530</v>
      </c>
      <c r="R876" s="58">
        <v>0</v>
      </c>
      <c r="S876" s="57">
        <f t="shared" si="252"/>
        <v>0</v>
      </c>
      <c r="T876" s="58">
        <v>0</v>
      </c>
      <c r="U876" s="58">
        <f>(IF(VLOOKUP(VLOOKUP(AN876,MAPPING!$B$16:$D$21,2,1),MAPPING!$C$16:$E$21,2,0)=7000,0,VLOOKUP(VLOOKUP(AN876,MAPPING!$B$16:$D$21,2,1),MAPPING!$C$16:$E$21,2,0)))</f>
        <v>0</v>
      </c>
      <c r="V876" s="58">
        <f>(K876*VLOOKUP(N876/K876,MAPPING!$B$23:$D$30,3,10))</f>
        <v>0</v>
      </c>
      <c r="W876" s="58">
        <f t="shared" si="259"/>
        <v>0</v>
      </c>
      <c r="X876" s="58">
        <f t="shared" si="260"/>
        <v>8530</v>
      </c>
      <c r="Y876" s="116">
        <f>ROUND(SUM(Q876:W876)/INVOICE!$I$5,2)</f>
        <v>6.12</v>
      </c>
      <c r="AA876" s="38" t="s">
        <v>685</v>
      </c>
      <c r="AB876" s="38" t="s">
        <v>93</v>
      </c>
      <c r="AC876" s="38" t="s">
        <v>6276</v>
      </c>
      <c r="AD876" s="38" t="s">
        <v>6752</v>
      </c>
      <c r="AE876" s="38" t="s">
        <v>3311</v>
      </c>
      <c r="AF876" s="38" t="s">
        <v>3312</v>
      </c>
      <c r="AG876" s="38" t="s">
        <v>3313</v>
      </c>
      <c r="AH876" s="38" t="s">
        <v>61</v>
      </c>
      <c r="AI876" s="38">
        <v>1</v>
      </c>
      <c r="AJ876" s="38">
        <v>1.4</v>
      </c>
      <c r="AK876" s="38">
        <v>1.5</v>
      </c>
      <c r="AL876" s="38">
        <v>1.5</v>
      </c>
      <c r="AM876" s="38" t="s">
        <v>66</v>
      </c>
      <c r="AN876" s="38">
        <v>104.22</v>
      </c>
      <c r="AO876" s="38" t="s">
        <v>62</v>
      </c>
      <c r="AP876" s="38" t="s">
        <v>62</v>
      </c>
      <c r="AQ876" s="38" t="s">
        <v>62</v>
      </c>
      <c r="AR876" s="38" t="s">
        <v>62</v>
      </c>
      <c r="AS876" s="38" t="s">
        <v>62</v>
      </c>
      <c r="AT876" s="38" t="s">
        <v>1973</v>
      </c>
      <c r="AU876" s="38" t="s">
        <v>2604</v>
      </c>
      <c r="AV876" s="38" t="s">
        <v>410</v>
      </c>
      <c r="AW876" s="38" t="s">
        <v>61</v>
      </c>
      <c r="AX876" s="38" t="s">
        <v>63</v>
      </c>
      <c r="AY876" s="39" t="s">
        <v>6753</v>
      </c>
      <c r="AZ876" s="38" t="s">
        <v>6754</v>
      </c>
      <c r="BA876" s="39" t="s">
        <v>6754</v>
      </c>
      <c r="BB876" s="38" t="s">
        <v>2434</v>
      </c>
      <c r="BC876" s="38" t="s">
        <v>197</v>
      </c>
      <c r="BD876" s="38" t="s">
        <v>94</v>
      </c>
      <c r="BE876" s="38" t="s">
        <v>1978</v>
      </c>
      <c r="BF876" s="38" t="s">
        <v>64</v>
      </c>
      <c r="BG876" s="38" t="s">
        <v>61</v>
      </c>
      <c r="BH876" s="38" t="s">
        <v>648</v>
      </c>
    </row>
    <row r="877" spans="2:60" x14ac:dyDescent="0.3">
      <c r="B877" s="55">
        <f t="shared" si="253"/>
        <v>873</v>
      </c>
      <c r="C877" s="55" t="str">
        <f t="shared" si="254"/>
        <v>NRT</v>
      </c>
      <c r="D877" s="55" t="str">
        <f t="shared" si="251"/>
        <v>2025-09-25</v>
      </c>
      <c r="E877" s="55" t="str">
        <f t="shared" si="261"/>
        <v>82020038185</v>
      </c>
      <c r="F877" s="55" t="str">
        <f t="shared" si="262"/>
        <v>PJP022701025</v>
      </c>
      <c r="G877" s="53" t="str">
        <f t="shared" si="263"/>
        <v>오모차랜드 일산점</v>
      </c>
      <c r="H877" s="53" t="str">
        <f t="shared" si="264"/>
        <v>간이(Simple)</v>
      </c>
      <c r="I877" s="62">
        <f t="shared" si="265"/>
        <v>526.61</v>
      </c>
      <c r="J877" s="53" t="str">
        <f t="shared" si="255"/>
        <v>BRCH USA_JAVIS</v>
      </c>
      <c r="K877" s="55">
        <f t="shared" si="266"/>
        <v>2</v>
      </c>
      <c r="L877" s="54">
        <f t="shared" si="267"/>
        <v>3.1</v>
      </c>
      <c r="M877" s="54">
        <f t="shared" si="268"/>
        <v>0.2</v>
      </c>
      <c r="N877" s="54">
        <f t="shared" si="269"/>
        <v>3.1</v>
      </c>
      <c r="O877" s="54">
        <f t="shared" si="256"/>
        <v>3.5</v>
      </c>
      <c r="P877" s="55" t="str">
        <f t="shared" si="257"/>
        <v>516272839471 (2)</v>
      </c>
      <c r="Q877" s="70">
        <f t="shared" si="258"/>
        <v>12570</v>
      </c>
      <c r="R877" s="58">
        <v>0</v>
      </c>
      <c r="S877" s="57">
        <f t="shared" si="252"/>
        <v>2500</v>
      </c>
      <c r="T877" s="58">
        <v>0</v>
      </c>
      <c r="U877" s="58">
        <f>(IF(VLOOKUP(VLOOKUP(AN877,MAPPING!$B$16:$D$21,2,1),MAPPING!$C$16:$E$21,2,0)=7000,0,VLOOKUP(VLOOKUP(AN877,MAPPING!$B$16:$D$21,2,1),MAPPING!$C$16:$E$21,2,0)))</f>
        <v>0</v>
      </c>
      <c r="V877" s="58">
        <f>(K877*VLOOKUP(N877/K877,MAPPING!$B$23:$D$30,3,10))</f>
        <v>0</v>
      </c>
      <c r="W877" s="58">
        <f t="shared" si="259"/>
        <v>0</v>
      </c>
      <c r="X877" s="58">
        <f t="shared" si="260"/>
        <v>15070</v>
      </c>
      <c r="Y877" s="116">
        <f>ROUND(SUM(Q877:W877)/INVOICE!$I$5,2)</f>
        <v>10.81</v>
      </c>
      <c r="AA877" s="38" t="s">
        <v>685</v>
      </c>
      <c r="AB877" s="38" t="s">
        <v>93</v>
      </c>
      <c r="AC877" s="38" t="s">
        <v>6276</v>
      </c>
      <c r="AD877" s="38" t="s">
        <v>6755</v>
      </c>
      <c r="AE877" s="38" t="s">
        <v>1980</v>
      </c>
      <c r="AF877" s="38" t="s">
        <v>1981</v>
      </c>
      <c r="AG877" s="38" t="s">
        <v>1982</v>
      </c>
      <c r="AH877" s="38" t="s">
        <v>156</v>
      </c>
      <c r="AI877" s="38">
        <v>2</v>
      </c>
      <c r="AJ877" s="38">
        <v>3.1</v>
      </c>
      <c r="AK877" s="38">
        <v>0.2</v>
      </c>
      <c r="AL877" s="38">
        <v>3.1</v>
      </c>
      <c r="AM877" s="38" t="s">
        <v>65</v>
      </c>
      <c r="AN877" s="38">
        <v>526.61</v>
      </c>
      <c r="AO877" s="38" t="s">
        <v>62</v>
      </c>
      <c r="AP877" s="38" t="s">
        <v>62</v>
      </c>
      <c r="AQ877" s="38" t="s">
        <v>62</v>
      </c>
      <c r="AR877" s="38" t="s">
        <v>62</v>
      </c>
      <c r="AS877" s="38" t="s">
        <v>62</v>
      </c>
      <c r="AT877" s="38" t="s">
        <v>1973</v>
      </c>
      <c r="AU877" s="38" t="s">
        <v>2604</v>
      </c>
      <c r="AV877" s="38" t="s">
        <v>2052</v>
      </c>
      <c r="AW877" s="38" t="s">
        <v>61</v>
      </c>
      <c r="AX877" s="38" t="s">
        <v>63</v>
      </c>
      <c r="AY877" s="39" t="s">
        <v>6756</v>
      </c>
      <c r="AZ877" s="38" t="s">
        <v>6757</v>
      </c>
      <c r="BA877" s="39" t="s">
        <v>6757</v>
      </c>
      <c r="BB877" s="38" t="s">
        <v>2434</v>
      </c>
      <c r="BC877" s="38" t="s">
        <v>197</v>
      </c>
      <c r="BD877" s="38" t="s">
        <v>94</v>
      </c>
      <c r="BE877" s="38" t="s">
        <v>1978</v>
      </c>
      <c r="BF877" s="38" t="s">
        <v>64</v>
      </c>
      <c r="BG877" s="38" t="s">
        <v>61</v>
      </c>
      <c r="BH877" s="38" t="s">
        <v>648</v>
      </c>
    </row>
    <row r="878" spans="2:60" x14ac:dyDescent="0.3">
      <c r="B878" s="55">
        <f t="shared" si="253"/>
        <v>874</v>
      </c>
      <c r="C878" s="55" t="str">
        <f t="shared" si="254"/>
        <v>NRT</v>
      </c>
      <c r="D878" s="55" t="str">
        <f t="shared" si="251"/>
        <v>2025-09-25</v>
      </c>
      <c r="E878" s="55" t="str">
        <f t="shared" si="261"/>
        <v>82020038185</v>
      </c>
      <c r="F878" s="55" t="str">
        <f t="shared" si="262"/>
        <v>PJP029496821</v>
      </c>
      <c r="G878" s="53" t="str">
        <f t="shared" si="263"/>
        <v>오모차랜드 일산점</v>
      </c>
      <c r="H878" s="53" t="str">
        <f t="shared" si="264"/>
        <v>일반(목록배제,Normal-Manifest Exception)</v>
      </c>
      <c r="I878" s="62">
        <f t="shared" si="265"/>
        <v>79.56</v>
      </c>
      <c r="J878" s="53" t="str">
        <f t="shared" si="255"/>
        <v>BRCH USA_JAVIS</v>
      </c>
      <c r="K878" s="55">
        <f t="shared" si="266"/>
        <v>1</v>
      </c>
      <c r="L878" s="54">
        <f t="shared" si="267"/>
        <v>6.4</v>
      </c>
      <c r="M878" s="54">
        <f t="shared" si="268"/>
        <v>7.3</v>
      </c>
      <c r="N878" s="54">
        <f t="shared" si="269"/>
        <v>7.5</v>
      </c>
      <c r="O878" s="54">
        <f t="shared" si="256"/>
        <v>6.5</v>
      </c>
      <c r="P878" s="55" t="str">
        <f t="shared" si="257"/>
        <v>516284386671</v>
      </c>
      <c r="Q878" s="70">
        <f t="shared" si="258"/>
        <v>18630</v>
      </c>
      <c r="R878" s="58">
        <v>0</v>
      </c>
      <c r="S878" s="57">
        <f t="shared" si="252"/>
        <v>0</v>
      </c>
      <c r="T878" s="58">
        <v>0</v>
      </c>
      <c r="U878" s="58">
        <f>(IF(VLOOKUP(VLOOKUP(AN878,MAPPING!$B$16:$D$21,2,1),MAPPING!$C$16:$E$21,2,0)=7000,0,VLOOKUP(VLOOKUP(AN878,MAPPING!$B$16:$D$21,2,1),MAPPING!$C$16:$E$21,2,0)))</f>
        <v>0</v>
      </c>
      <c r="V878" s="58">
        <f>(K878*VLOOKUP(N878/K878,MAPPING!$B$23:$D$30,3,10))</f>
        <v>1000</v>
      </c>
      <c r="W878" s="58">
        <f t="shared" si="259"/>
        <v>0</v>
      </c>
      <c r="X878" s="58">
        <f t="shared" si="260"/>
        <v>19630</v>
      </c>
      <c r="Y878" s="116">
        <f>ROUND(SUM(Q878:W878)/INVOICE!$I$5,2)</f>
        <v>14.08</v>
      </c>
      <c r="AA878" s="38" t="s">
        <v>685</v>
      </c>
      <c r="AB878" s="38" t="s">
        <v>93</v>
      </c>
      <c r="AC878" s="38" t="s">
        <v>6276</v>
      </c>
      <c r="AD878" s="38" t="s">
        <v>6758</v>
      </c>
      <c r="AE878" s="38" t="s">
        <v>1980</v>
      </c>
      <c r="AF878" s="38" t="s">
        <v>1981</v>
      </c>
      <c r="AG878" s="38" t="s">
        <v>1982</v>
      </c>
      <c r="AH878" s="38" t="s">
        <v>156</v>
      </c>
      <c r="AI878" s="38">
        <v>1</v>
      </c>
      <c r="AJ878" s="38">
        <v>6.4</v>
      </c>
      <c r="AK878" s="38">
        <v>7.3</v>
      </c>
      <c r="AL878" s="38">
        <v>7.5</v>
      </c>
      <c r="AM878" s="38" t="s">
        <v>66</v>
      </c>
      <c r="AN878" s="38">
        <v>79.56</v>
      </c>
      <c r="AO878" s="38" t="s">
        <v>62</v>
      </c>
      <c r="AP878" s="38" t="s">
        <v>62</v>
      </c>
      <c r="AQ878" s="38" t="s">
        <v>62</v>
      </c>
      <c r="AR878" s="38" t="s">
        <v>62</v>
      </c>
      <c r="AS878" s="38" t="s">
        <v>62</v>
      </c>
      <c r="AT878" s="38" t="s">
        <v>1973</v>
      </c>
      <c r="AU878" s="38" t="s">
        <v>2604</v>
      </c>
      <c r="AV878" s="38" t="s">
        <v>3637</v>
      </c>
      <c r="AW878" s="38" t="s">
        <v>61</v>
      </c>
      <c r="AX878" s="38" t="s">
        <v>63</v>
      </c>
      <c r="AY878" s="39" t="s">
        <v>6759</v>
      </c>
      <c r="AZ878" s="38" t="s">
        <v>6760</v>
      </c>
      <c r="BA878" s="39" t="s">
        <v>6760</v>
      </c>
      <c r="BB878" s="38" t="s">
        <v>2434</v>
      </c>
      <c r="BC878" s="38" t="s">
        <v>197</v>
      </c>
      <c r="BD878" s="38" t="s">
        <v>94</v>
      </c>
      <c r="BE878" s="38" t="s">
        <v>1978</v>
      </c>
      <c r="BF878" s="38" t="s">
        <v>64</v>
      </c>
      <c r="BG878" s="38" t="s">
        <v>61</v>
      </c>
      <c r="BH878" s="38" t="s">
        <v>648</v>
      </c>
    </row>
    <row r="879" spans="2:60" x14ac:dyDescent="0.3">
      <c r="B879" s="55">
        <f t="shared" si="253"/>
        <v>875</v>
      </c>
      <c r="C879" s="55" t="str">
        <f t="shared" si="254"/>
        <v>NRT</v>
      </c>
      <c r="D879" s="55" t="str">
        <f t="shared" si="251"/>
        <v>2025-09-25</v>
      </c>
      <c r="E879" s="55" t="str">
        <f t="shared" si="261"/>
        <v>82020038185</v>
      </c>
      <c r="F879" s="55" t="str">
        <f t="shared" si="262"/>
        <v>PJP029496704</v>
      </c>
      <c r="G879" s="53" t="str">
        <f t="shared" si="263"/>
        <v>김진주</v>
      </c>
      <c r="H879" s="53" t="str">
        <f t="shared" si="264"/>
        <v>일반(목록배제,Normal-Manifest Exception)</v>
      </c>
      <c r="I879" s="62">
        <f t="shared" si="265"/>
        <v>103.18</v>
      </c>
      <c r="J879" s="53" t="str">
        <f t="shared" si="255"/>
        <v>BRCH USA_JAVIS</v>
      </c>
      <c r="K879" s="55">
        <f t="shared" si="266"/>
        <v>1</v>
      </c>
      <c r="L879" s="54">
        <f t="shared" si="267"/>
        <v>0.85</v>
      </c>
      <c r="M879" s="54">
        <f t="shared" si="268"/>
        <v>2.2000000000000002</v>
      </c>
      <c r="N879" s="54">
        <f t="shared" si="269"/>
        <v>2.2000000000000002</v>
      </c>
      <c r="O879" s="54">
        <f t="shared" si="256"/>
        <v>1</v>
      </c>
      <c r="P879" s="55" t="str">
        <f t="shared" si="257"/>
        <v>516284385503</v>
      </c>
      <c r="Q879" s="70">
        <f t="shared" si="258"/>
        <v>7520</v>
      </c>
      <c r="R879" s="58">
        <v>0</v>
      </c>
      <c r="S879" s="57">
        <f t="shared" si="252"/>
        <v>0</v>
      </c>
      <c r="T879" s="58">
        <v>0</v>
      </c>
      <c r="U879" s="58">
        <f>(IF(VLOOKUP(VLOOKUP(AN879,MAPPING!$B$16:$D$21,2,1),MAPPING!$C$16:$E$21,2,0)=7000,0,VLOOKUP(VLOOKUP(AN879,MAPPING!$B$16:$D$21,2,1),MAPPING!$C$16:$E$21,2,0)))</f>
        <v>0</v>
      </c>
      <c r="V879" s="58">
        <f>(K879*VLOOKUP(N879/K879,MAPPING!$B$23:$D$30,3,10))</f>
        <v>500</v>
      </c>
      <c r="W879" s="58">
        <f t="shared" si="259"/>
        <v>0</v>
      </c>
      <c r="X879" s="58">
        <f t="shared" si="260"/>
        <v>8020</v>
      </c>
      <c r="Y879" s="116">
        <f>ROUND(SUM(Q879:W879)/INVOICE!$I$5,2)</f>
        <v>5.75</v>
      </c>
      <c r="AA879" s="38" t="s">
        <v>685</v>
      </c>
      <c r="AB879" s="38" t="s">
        <v>93</v>
      </c>
      <c r="AC879" s="38" t="s">
        <v>6276</v>
      </c>
      <c r="AD879" s="38" t="s">
        <v>6761</v>
      </c>
      <c r="AE879" s="38" t="s">
        <v>6762</v>
      </c>
      <c r="AF879" s="38" t="s">
        <v>6763</v>
      </c>
      <c r="AG879" s="38" t="s">
        <v>6764</v>
      </c>
      <c r="AH879" s="38" t="s">
        <v>6765</v>
      </c>
      <c r="AI879" s="38">
        <v>1</v>
      </c>
      <c r="AJ879" s="38">
        <v>0.85</v>
      </c>
      <c r="AK879" s="38">
        <v>2.2000000000000002</v>
      </c>
      <c r="AL879" s="38">
        <v>2.2000000000000002</v>
      </c>
      <c r="AM879" s="38" t="s">
        <v>66</v>
      </c>
      <c r="AN879" s="38">
        <v>103.18</v>
      </c>
      <c r="AO879" s="38" t="s">
        <v>62</v>
      </c>
      <c r="AP879" s="38" t="s">
        <v>62</v>
      </c>
      <c r="AQ879" s="38" t="s">
        <v>62</v>
      </c>
      <c r="AR879" s="38" t="s">
        <v>62</v>
      </c>
      <c r="AS879" s="38" t="s">
        <v>62</v>
      </c>
      <c r="AT879" s="38" t="s">
        <v>1973</v>
      </c>
      <c r="AU879" s="38" t="s">
        <v>2604</v>
      </c>
      <c r="AV879" s="38" t="s">
        <v>410</v>
      </c>
      <c r="AW879" s="38" t="s">
        <v>61</v>
      </c>
      <c r="AX879" s="38" t="s">
        <v>63</v>
      </c>
      <c r="AY879" s="39" t="s">
        <v>6766</v>
      </c>
      <c r="AZ879" s="38" t="s">
        <v>6767</v>
      </c>
      <c r="BA879" s="39" t="s">
        <v>6767</v>
      </c>
      <c r="BB879" s="38" t="s">
        <v>2434</v>
      </c>
      <c r="BC879" s="38" t="s">
        <v>197</v>
      </c>
      <c r="BD879" s="38" t="s">
        <v>94</v>
      </c>
      <c r="BE879" s="38" t="s">
        <v>1978</v>
      </c>
      <c r="BF879" s="38" t="s">
        <v>64</v>
      </c>
      <c r="BG879" s="38" t="s">
        <v>61</v>
      </c>
      <c r="BH879" s="38" t="s">
        <v>648</v>
      </c>
    </row>
    <row r="880" spans="2:60" x14ac:dyDescent="0.3">
      <c r="B880" s="55">
        <f t="shared" si="253"/>
        <v>876</v>
      </c>
      <c r="C880" s="55" t="str">
        <f t="shared" si="254"/>
        <v>NRT</v>
      </c>
      <c r="D880" s="55" t="str">
        <f t="shared" si="251"/>
        <v>2025-09-25</v>
      </c>
      <c r="E880" s="55" t="str">
        <f t="shared" si="261"/>
        <v>82020038185</v>
      </c>
      <c r="F880" s="55" t="str">
        <f t="shared" si="262"/>
        <v>PJP029496705</v>
      </c>
      <c r="G880" s="53" t="str">
        <f t="shared" si="263"/>
        <v>김진주</v>
      </c>
      <c r="H880" s="53" t="str">
        <f t="shared" si="264"/>
        <v>일반(목록배제,Normal-Manifest Exception)</v>
      </c>
      <c r="I880" s="62">
        <f t="shared" si="265"/>
        <v>58.96</v>
      </c>
      <c r="J880" s="53" t="str">
        <f t="shared" si="255"/>
        <v>BRCH USA_JAVIS</v>
      </c>
      <c r="K880" s="55">
        <f t="shared" si="266"/>
        <v>1</v>
      </c>
      <c r="L880" s="54">
        <f t="shared" si="267"/>
        <v>0.35</v>
      </c>
      <c r="M880" s="54">
        <f t="shared" si="268"/>
        <v>2.2000000000000002</v>
      </c>
      <c r="N880" s="54">
        <f t="shared" si="269"/>
        <v>2.2000000000000002</v>
      </c>
      <c r="O880" s="54">
        <f t="shared" si="256"/>
        <v>0.5</v>
      </c>
      <c r="P880" s="55" t="str">
        <f t="shared" si="257"/>
        <v>516284385514</v>
      </c>
      <c r="Q880" s="70">
        <f t="shared" si="258"/>
        <v>6510</v>
      </c>
      <c r="R880" s="58">
        <v>0</v>
      </c>
      <c r="S880" s="57">
        <f t="shared" si="252"/>
        <v>0</v>
      </c>
      <c r="T880" s="58">
        <v>0</v>
      </c>
      <c r="U880" s="58">
        <f>(IF(VLOOKUP(VLOOKUP(AN880,MAPPING!$B$16:$D$21,2,1),MAPPING!$C$16:$E$21,2,0)=7000,0,VLOOKUP(VLOOKUP(AN880,MAPPING!$B$16:$D$21,2,1),MAPPING!$C$16:$E$21,2,0)))</f>
        <v>0</v>
      </c>
      <c r="V880" s="58">
        <f>(K880*VLOOKUP(N880/K880,MAPPING!$B$23:$D$30,3,10))</f>
        <v>500</v>
      </c>
      <c r="W880" s="58">
        <f t="shared" si="259"/>
        <v>0</v>
      </c>
      <c r="X880" s="58">
        <f t="shared" si="260"/>
        <v>7010</v>
      </c>
      <c r="Y880" s="116">
        <f>ROUND(SUM(Q880:W880)/INVOICE!$I$5,2)</f>
        <v>5.03</v>
      </c>
      <c r="AA880" s="38" t="s">
        <v>685</v>
      </c>
      <c r="AB880" s="38" t="s">
        <v>93</v>
      </c>
      <c r="AC880" s="38" t="s">
        <v>6276</v>
      </c>
      <c r="AD880" s="38" t="s">
        <v>6768</v>
      </c>
      <c r="AE880" s="38" t="s">
        <v>6762</v>
      </c>
      <c r="AF880" s="38" t="s">
        <v>6763</v>
      </c>
      <c r="AG880" s="38" t="s">
        <v>6764</v>
      </c>
      <c r="AH880" s="38" t="s">
        <v>6769</v>
      </c>
      <c r="AI880" s="38">
        <v>1</v>
      </c>
      <c r="AJ880" s="38">
        <v>0.35</v>
      </c>
      <c r="AK880" s="38">
        <v>2.2000000000000002</v>
      </c>
      <c r="AL880" s="38">
        <v>2.2000000000000002</v>
      </c>
      <c r="AM880" s="38" t="s">
        <v>66</v>
      </c>
      <c r="AN880" s="38">
        <v>58.96</v>
      </c>
      <c r="AO880" s="38" t="s">
        <v>62</v>
      </c>
      <c r="AP880" s="38" t="s">
        <v>62</v>
      </c>
      <c r="AQ880" s="38" t="s">
        <v>62</v>
      </c>
      <c r="AR880" s="38" t="s">
        <v>62</v>
      </c>
      <c r="AS880" s="38" t="s">
        <v>62</v>
      </c>
      <c r="AT880" s="38" t="s">
        <v>1973</v>
      </c>
      <c r="AU880" s="38" t="s">
        <v>2604</v>
      </c>
      <c r="AV880" s="38" t="s">
        <v>410</v>
      </c>
      <c r="AW880" s="38" t="s">
        <v>61</v>
      </c>
      <c r="AX880" s="38" t="s">
        <v>63</v>
      </c>
      <c r="AY880" s="39" t="s">
        <v>6770</v>
      </c>
      <c r="AZ880" s="38" t="s">
        <v>6771</v>
      </c>
      <c r="BA880" s="39" t="s">
        <v>6771</v>
      </c>
      <c r="BB880" s="38" t="s">
        <v>2434</v>
      </c>
      <c r="BC880" s="38" t="s">
        <v>197</v>
      </c>
      <c r="BD880" s="38" t="s">
        <v>94</v>
      </c>
      <c r="BE880" s="38" t="s">
        <v>1978</v>
      </c>
      <c r="BF880" s="38" t="s">
        <v>64</v>
      </c>
      <c r="BG880" s="38" t="s">
        <v>61</v>
      </c>
      <c r="BH880" s="38" t="s">
        <v>648</v>
      </c>
    </row>
    <row r="881" spans="2:60" x14ac:dyDescent="0.3">
      <c r="B881" s="55">
        <f t="shared" si="253"/>
        <v>877</v>
      </c>
      <c r="C881" s="55" t="str">
        <f t="shared" si="254"/>
        <v>NRT</v>
      </c>
      <c r="D881" s="55" t="str">
        <f t="shared" si="251"/>
        <v>2025-09-25</v>
      </c>
      <c r="E881" s="55" t="str">
        <f t="shared" si="261"/>
        <v>82020038185</v>
      </c>
      <c r="F881" s="55" t="str">
        <f t="shared" si="262"/>
        <v>PJP029496703</v>
      </c>
      <c r="G881" s="53" t="str">
        <f t="shared" si="263"/>
        <v>김진주</v>
      </c>
      <c r="H881" s="53" t="str">
        <f t="shared" si="264"/>
        <v>간이(Simple)</v>
      </c>
      <c r="I881" s="62">
        <f t="shared" si="265"/>
        <v>221.1</v>
      </c>
      <c r="J881" s="53" t="str">
        <f t="shared" si="255"/>
        <v>BRCH USA_JAVIS</v>
      </c>
      <c r="K881" s="55">
        <f t="shared" si="266"/>
        <v>1</v>
      </c>
      <c r="L881" s="54">
        <f t="shared" si="267"/>
        <v>1</v>
      </c>
      <c r="M881" s="54">
        <f t="shared" si="268"/>
        <v>4.5</v>
      </c>
      <c r="N881" s="54">
        <f t="shared" si="269"/>
        <v>4.5</v>
      </c>
      <c r="O881" s="54">
        <f t="shared" si="256"/>
        <v>1</v>
      </c>
      <c r="P881" s="55" t="str">
        <f t="shared" si="257"/>
        <v>516284385492</v>
      </c>
      <c r="Q881" s="70">
        <f t="shared" si="258"/>
        <v>7520</v>
      </c>
      <c r="R881" s="58">
        <v>0</v>
      </c>
      <c r="S881" s="57">
        <f t="shared" si="252"/>
        <v>0</v>
      </c>
      <c r="T881" s="58">
        <v>0</v>
      </c>
      <c r="U881" s="58">
        <f>(IF(VLOOKUP(VLOOKUP(AN881,MAPPING!$B$16:$D$21,2,1),MAPPING!$C$16:$E$21,2,0)=7000,0,VLOOKUP(VLOOKUP(AN881,MAPPING!$B$16:$D$21,2,1),MAPPING!$C$16:$E$21,2,0)))</f>
        <v>0</v>
      </c>
      <c r="V881" s="58">
        <f>(K881*VLOOKUP(N881/K881,MAPPING!$B$23:$D$30,3,10))</f>
        <v>500</v>
      </c>
      <c r="W881" s="58">
        <f t="shared" si="259"/>
        <v>0</v>
      </c>
      <c r="X881" s="58">
        <f t="shared" si="260"/>
        <v>8020</v>
      </c>
      <c r="Y881" s="116">
        <f>ROUND(SUM(Q881:W881)/INVOICE!$I$5,2)</f>
        <v>5.75</v>
      </c>
      <c r="AA881" s="38" t="s">
        <v>685</v>
      </c>
      <c r="AB881" s="38" t="s">
        <v>93</v>
      </c>
      <c r="AC881" s="38" t="s">
        <v>6276</v>
      </c>
      <c r="AD881" s="38" t="s">
        <v>6772</v>
      </c>
      <c r="AE881" s="38" t="s">
        <v>6762</v>
      </c>
      <c r="AF881" s="38" t="s">
        <v>6763</v>
      </c>
      <c r="AG881" s="38" t="s">
        <v>6764</v>
      </c>
      <c r="AH881" s="38" t="s">
        <v>61</v>
      </c>
      <c r="AI881" s="38">
        <v>1</v>
      </c>
      <c r="AJ881" s="38">
        <v>1</v>
      </c>
      <c r="AK881" s="38">
        <v>4.5</v>
      </c>
      <c r="AL881" s="38">
        <v>4.5</v>
      </c>
      <c r="AM881" s="38" t="s">
        <v>65</v>
      </c>
      <c r="AN881" s="38">
        <v>221.1</v>
      </c>
      <c r="AO881" s="38" t="s">
        <v>62</v>
      </c>
      <c r="AP881" s="38" t="s">
        <v>62</v>
      </c>
      <c r="AQ881" s="38" t="s">
        <v>62</v>
      </c>
      <c r="AR881" s="38" t="s">
        <v>62</v>
      </c>
      <c r="AS881" s="38" t="s">
        <v>62</v>
      </c>
      <c r="AT881" s="38" t="s">
        <v>1973</v>
      </c>
      <c r="AU881" s="38" t="s">
        <v>2604</v>
      </c>
      <c r="AV881" s="38" t="s">
        <v>410</v>
      </c>
      <c r="AW881" s="38" t="s">
        <v>61</v>
      </c>
      <c r="AX881" s="38" t="s">
        <v>63</v>
      </c>
      <c r="AY881" s="39" t="s">
        <v>6773</v>
      </c>
      <c r="AZ881" s="38" t="s">
        <v>6774</v>
      </c>
      <c r="BA881" s="39" t="s">
        <v>6774</v>
      </c>
      <c r="BB881" s="38" t="s">
        <v>2434</v>
      </c>
      <c r="BC881" s="38" t="s">
        <v>197</v>
      </c>
      <c r="BD881" s="38" t="s">
        <v>94</v>
      </c>
      <c r="BE881" s="38" t="s">
        <v>1978</v>
      </c>
      <c r="BF881" s="38" t="s">
        <v>64</v>
      </c>
      <c r="BG881" s="38" t="s">
        <v>61</v>
      </c>
      <c r="BH881" s="38" t="s">
        <v>648</v>
      </c>
    </row>
    <row r="882" spans="2:60" x14ac:dyDescent="0.3">
      <c r="B882" s="55">
        <f t="shared" si="253"/>
        <v>878</v>
      </c>
      <c r="C882" s="55" t="str">
        <f t="shared" si="254"/>
        <v>NRT</v>
      </c>
      <c r="D882" s="55" t="str">
        <f t="shared" si="251"/>
        <v>2025-09-25</v>
      </c>
      <c r="E882" s="55" t="str">
        <f t="shared" si="261"/>
        <v>82020038185</v>
      </c>
      <c r="F882" s="55" t="str">
        <f t="shared" si="262"/>
        <v>PJP029496832</v>
      </c>
      <c r="G882" s="53" t="str">
        <f t="shared" si="263"/>
        <v>김유진</v>
      </c>
      <c r="H882" s="53" t="str">
        <f t="shared" si="264"/>
        <v>목록(Manifest)</v>
      </c>
      <c r="I882" s="62">
        <f t="shared" si="265"/>
        <v>104.67</v>
      </c>
      <c r="J882" s="53" t="str">
        <f t="shared" si="255"/>
        <v>BRCH USA_JAVIS</v>
      </c>
      <c r="K882" s="55">
        <f t="shared" si="266"/>
        <v>1</v>
      </c>
      <c r="L882" s="54">
        <f t="shared" si="267"/>
        <v>0.4</v>
      </c>
      <c r="M882" s="54">
        <f t="shared" si="268"/>
        <v>1.9</v>
      </c>
      <c r="N882" s="54">
        <f t="shared" si="269"/>
        <v>1.9</v>
      </c>
      <c r="O882" s="54">
        <f t="shared" si="256"/>
        <v>0.5</v>
      </c>
      <c r="P882" s="55" t="str">
        <f t="shared" si="257"/>
        <v>516284386785</v>
      </c>
      <c r="Q882" s="70">
        <f t="shared" si="258"/>
        <v>6510</v>
      </c>
      <c r="R882" s="58">
        <v>0</v>
      </c>
      <c r="S882" s="57">
        <f t="shared" si="252"/>
        <v>0</v>
      </c>
      <c r="T882" s="58">
        <v>0</v>
      </c>
      <c r="U882" s="58">
        <f>(IF(VLOOKUP(VLOOKUP(AN882,MAPPING!$B$16:$D$21,2,1),MAPPING!$C$16:$E$21,2,0)=7000,0,VLOOKUP(VLOOKUP(AN882,MAPPING!$B$16:$D$21,2,1),MAPPING!$C$16:$E$21,2,0)))</f>
        <v>0</v>
      </c>
      <c r="V882" s="58">
        <f>(K882*VLOOKUP(N882/K882,MAPPING!$B$23:$D$30,3,10))</f>
        <v>0</v>
      </c>
      <c r="W882" s="58">
        <f t="shared" si="259"/>
        <v>0</v>
      </c>
      <c r="X882" s="58">
        <f t="shared" si="260"/>
        <v>6510</v>
      </c>
      <c r="Y882" s="116">
        <f>ROUND(SUM(Q882:W882)/INVOICE!$I$5,2)</f>
        <v>4.67</v>
      </c>
      <c r="AA882" s="38" t="s">
        <v>685</v>
      </c>
      <c r="AB882" s="38" t="s">
        <v>93</v>
      </c>
      <c r="AC882" s="38" t="s">
        <v>6276</v>
      </c>
      <c r="AD882" s="38" t="s">
        <v>6775</v>
      </c>
      <c r="AE882" s="38" t="s">
        <v>6776</v>
      </c>
      <c r="AF882" s="38" t="s">
        <v>6777</v>
      </c>
      <c r="AG882" s="38" t="s">
        <v>6778</v>
      </c>
      <c r="AH882" s="38" t="s">
        <v>61</v>
      </c>
      <c r="AI882" s="38">
        <v>1</v>
      </c>
      <c r="AJ882" s="38">
        <v>0.4</v>
      </c>
      <c r="AK882" s="38">
        <v>1.9</v>
      </c>
      <c r="AL882" s="38">
        <v>1.9</v>
      </c>
      <c r="AM882" s="38" t="s">
        <v>204</v>
      </c>
      <c r="AN882" s="38">
        <v>104.67</v>
      </c>
      <c r="AO882" s="38" t="s">
        <v>62</v>
      </c>
      <c r="AP882" s="38" t="s">
        <v>62</v>
      </c>
      <c r="AQ882" s="38" t="s">
        <v>62</v>
      </c>
      <c r="AR882" s="38" t="s">
        <v>62</v>
      </c>
      <c r="AS882" s="38" t="s">
        <v>62</v>
      </c>
      <c r="AT882" s="38" t="s">
        <v>1973</v>
      </c>
      <c r="AU882" s="38" t="s">
        <v>2604</v>
      </c>
      <c r="AV882" s="38" t="s">
        <v>3909</v>
      </c>
      <c r="AW882" s="38" t="s">
        <v>61</v>
      </c>
      <c r="AX882" s="38" t="s">
        <v>63</v>
      </c>
      <c r="AY882" s="39" t="s">
        <v>6779</v>
      </c>
      <c r="AZ882" s="38" t="s">
        <v>6780</v>
      </c>
      <c r="BA882" s="39" t="s">
        <v>6780</v>
      </c>
      <c r="BB882" s="38" t="s">
        <v>2434</v>
      </c>
      <c r="BC882" s="38" t="s">
        <v>197</v>
      </c>
      <c r="BD882" s="38" t="s">
        <v>94</v>
      </c>
      <c r="BE882" s="38" t="s">
        <v>1978</v>
      </c>
      <c r="BF882" s="38" t="s">
        <v>64</v>
      </c>
      <c r="BG882" s="38" t="s">
        <v>61</v>
      </c>
      <c r="BH882" s="38" t="s">
        <v>648</v>
      </c>
    </row>
    <row r="883" spans="2:60" x14ac:dyDescent="0.3">
      <c r="B883" s="55">
        <f t="shared" si="253"/>
        <v>879</v>
      </c>
      <c r="C883" s="55" t="str">
        <f t="shared" si="254"/>
        <v>NRT</v>
      </c>
      <c r="D883" s="55" t="str">
        <f t="shared" si="251"/>
        <v>2025-09-25</v>
      </c>
      <c r="E883" s="55" t="str">
        <f t="shared" si="261"/>
        <v>82020038185</v>
      </c>
      <c r="F883" s="55" t="str">
        <f t="shared" si="262"/>
        <v>PJP029496719</v>
      </c>
      <c r="G883" s="53" t="str">
        <f t="shared" si="263"/>
        <v>허윤호</v>
      </c>
      <c r="H883" s="53" t="str">
        <f t="shared" si="264"/>
        <v>목록(Manifest)</v>
      </c>
      <c r="I883" s="62">
        <f t="shared" si="265"/>
        <v>27.34</v>
      </c>
      <c r="J883" s="53" t="str">
        <f t="shared" si="255"/>
        <v>BRCH USA_JAVIS</v>
      </c>
      <c r="K883" s="55">
        <f t="shared" si="266"/>
        <v>1</v>
      </c>
      <c r="L883" s="54">
        <f t="shared" si="267"/>
        <v>0.35</v>
      </c>
      <c r="M883" s="54">
        <f t="shared" si="268"/>
        <v>0.9</v>
      </c>
      <c r="N883" s="54">
        <f t="shared" si="269"/>
        <v>0.9</v>
      </c>
      <c r="O883" s="54">
        <f t="shared" si="256"/>
        <v>0.5</v>
      </c>
      <c r="P883" s="55" t="str">
        <f t="shared" si="257"/>
        <v>516284385654</v>
      </c>
      <c r="Q883" s="70">
        <f t="shared" si="258"/>
        <v>6510</v>
      </c>
      <c r="R883" s="58">
        <v>0</v>
      </c>
      <c r="S883" s="57">
        <f t="shared" si="252"/>
        <v>0</v>
      </c>
      <c r="T883" s="58">
        <v>0</v>
      </c>
      <c r="U883" s="58">
        <f>(IF(VLOOKUP(VLOOKUP(AN883,MAPPING!$B$16:$D$21,2,1),MAPPING!$C$16:$E$21,2,0)=7000,0,VLOOKUP(VLOOKUP(AN883,MAPPING!$B$16:$D$21,2,1),MAPPING!$C$16:$E$21,2,0)))</f>
        <v>0</v>
      </c>
      <c r="V883" s="58">
        <f>(K883*VLOOKUP(N883/K883,MAPPING!$B$23:$D$30,3,10))</f>
        <v>0</v>
      </c>
      <c r="W883" s="58">
        <f t="shared" si="259"/>
        <v>0</v>
      </c>
      <c r="X883" s="58">
        <f t="shared" si="260"/>
        <v>6510</v>
      </c>
      <c r="Y883" s="116">
        <f>ROUND(SUM(Q883:W883)/INVOICE!$I$5,2)</f>
        <v>4.67</v>
      </c>
      <c r="AA883" s="38" t="s">
        <v>685</v>
      </c>
      <c r="AB883" s="38" t="s">
        <v>93</v>
      </c>
      <c r="AC883" s="38" t="s">
        <v>6276</v>
      </c>
      <c r="AD883" s="38" t="s">
        <v>6781</v>
      </c>
      <c r="AE883" s="38" t="s">
        <v>6782</v>
      </c>
      <c r="AF883" s="38" t="s">
        <v>6783</v>
      </c>
      <c r="AG883" s="38" t="s">
        <v>6784</v>
      </c>
      <c r="AH883" s="38" t="s">
        <v>61</v>
      </c>
      <c r="AI883" s="38">
        <v>1</v>
      </c>
      <c r="AJ883" s="38">
        <v>0.35</v>
      </c>
      <c r="AK883" s="38">
        <v>0.9</v>
      </c>
      <c r="AL883" s="38">
        <v>0.9</v>
      </c>
      <c r="AM883" s="38" t="s">
        <v>204</v>
      </c>
      <c r="AN883" s="38">
        <v>27.34</v>
      </c>
      <c r="AO883" s="38" t="s">
        <v>62</v>
      </c>
      <c r="AP883" s="38" t="s">
        <v>62</v>
      </c>
      <c r="AQ883" s="38" t="s">
        <v>62</v>
      </c>
      <c r="AR883" s="38" t="s">
        <v>62</v>
      </c>
      <c r="AS883" s="38" t="s">
        <v>62</v>
      </c>
      <c r="AT883" s="38" t="s">
        <v>1973</v>
      </c>
      <c r="AU883" s="38" t="s">
        <v>2604</v>
      </c>
      <c r="AV883" s="38" t="s">
        <v>2686</v>
      </c>
      <c r="AW883" s="38" t="s">
        <v>61</v>
      </c>
      <c r="AX883" s="38" t="s">
        <v>63</v>
      </c>
      <c r="AY883" s="39" t="s">
        <v>6785</v>
      </c>
      <c r="AZ883" s="38" t="s">
        <v>6786</v>
      </c>
      <c r="BA883" s="39" t="s">
        <v>6786</v>
      </c>
      <c r="BB883" s="38" t="s">
        <v>2434</v>
      </c>
      <c r="BC883" s="38" t="s">
        <v>197</v>
      </c>
      <c r="BD883" s="38" t="s">
        <v>94</v>
      </c>
      <c r="BE883" s="38" t="s">
        <v>1978</v>
      </c>
      <c r="BF883" s="38" t="s">
        <v>64</v>
      </c>
      <c r="BG883" s="38" t="s">
        <v>61</v>
      </c>
      <c r="BH883" s="38" t="s">
        <v>648</v>
      </c>
    </row>
    <row r="884" spans="2:60" x14ac:dyDescent="0.3">
      <c r="B884" s="55">
        <f t="shared" si="253"/>
        <v>880</v>
      </c>
      <c r="C884" s="55" t="str">
        <f t="shared" si="254"/>
        <v>NRT</v>
      </c>
      <c r="D884" s="55" t="str">
        <f t="shared" si="251"/>
        <v>2025-09-25</v>
      </c>
      <c r="E884" s="55" t="str">
        <f t="shared" si="261"/>
        <v>82020038185</v>
      </c>
      <c r="F884" s="55" t="str">
        <f t="shared" si="262"/>
        <v>PJP029496720</v>
      </c>
      <c r="G884" s="53" t="str">
        <f t="shared" si="263"/>
        <v>박외진</v>
      </c>
      <c r="H884" s="53" t="str">
        <f t="shared" si="264"/>
        <v>목록(Manifest)</v>
      </c>
      <c r="I884" s="62">
        <f t="shared" si="265"/>
        <v>22.78</v>
      </c>
      <c r="J884" s="53" t="str">
        <f t="shared" si="255"/>
        <v>BRCH USA_JAVIS</v>
      </c>
      <c r="K884" s="55">
        <f t="shared" si="266"/>
        <v>1</v>
      </c>
      <c r="L884" s="54">
        <f t="shared" si="267"/>
        <v>0.25</v>
      </c>
      <c r="M884" s="54">
        <f t="shared" si="268"/>
        <v>1.3</v>
      </c>
      <c r="N884" s="54">
        <f t="shared" si="269"/>
        <v>1.3</v>
      </c>
      <c r="O884" s="54">
        <f t="shared" si="256"/>
        <v>0.5</v>
      </c>
      <c r="P884" s="55" t="str">
        <f t="shared" si="257"/>
        <v>516284385665</v>
      </c>
      <c r="Q884" s="70">
        <f t="shared" si="258"/>
        <v>6510</v>
      </c>
      <c r="R884" s="58">
        <v>0</v>
      </c>
      <c r="S884" s="57">
        <f t="shared" si="252"/>
        <v>0</v>
      </c>
      <c r="T884" s="58">
        <v>0</v>
      </c>
      <c r="U884" s="58">
        <f>(IF(VLOOKUP(VLOOKUP(AN884,MAPPING!$B$16:$D$21,2,1),MAPPING!$C$16:$E$21,2,0)=7000,0,VLOOKUP(VLOOKUP(AN884,MAPPING!$B$16:$D$21,2,1),MAPPING!$C$16:$E$21,2,0)))</f>
        <v>0</v>
      </c>
      <c r="V884" s="58">
        <f>(K884*VLOOKUP(N884/K884,MAPPING!$B$23:$D$30,3,10))</f>
        <v>0</v>
      </c>
      <c r="W884" s="58">
        <f t="shared" si="259"/>
        <v>0</v>
      </c>
      <c r="X884" s="58">
        <f t="shared" si="260"/>
        <v>6510</v>
      </c>
      <c r="Y884" s="116">
        <f>ROUND(SUM(Q884:W884)/INVOICE!$I$5,2)</f>
        <v>4.67</v>
      </c>
      <c r="AA884" s="38" t="s">
        <v>685</v>
      </c>
      <c r="AB884" s="38" t="s">
        <v>93</v>
      </c>
      <c r="AC884" s="38" t="s">
        <v>6276</v>
      </c>
      <c r="AD884" s="38" t="s">
        <v>6787</v>
      </c>
      <c r="AE884" s="38" t="s">
        <v>5756</v>
      </c>
      <c r="AF884" s="38" t="s">
        <v>5757</v>
      </c>
      <c r="AG884" s="38" t="s">
        <v>3185</v>
      </c>
      <c r="AH884" s="38" t="s">
        <v>61</v>
      </c>
      <c r="AI884" s="38">
        <v>1</v>
      </c>
      <c r="AJ884" s="38">
        <v>0.25</v>
      </c>
      <c r="AK884" s="38">
        <v>1.3</v>
      </c>
      <c r="AL884" s="38">
        <v>1.3</v>
      </c>
      <c r="AM884" s="38" t="s">
        <v>204</v>
      </c>
      <c r="AN884" s="38">
        <v>22.78</v>
      </c>
      <c r="AO884" s="38" t="s">
        <v>62</v>
      </c>
      <c r="AP884" s="38" t="s">
        <v>62</v>
      </c>
      <c r="AQ884" s="38" t="s">
        <v>62</v>
      </c>
      <c r="AR884" s="38" t="s">
        <v>62</v>
      </c>
      <c r="AS884" s="38" t="s">
        <v>62</v>
      </c>
      <c r="AT884" s="38" t="s">
        <v>1973</v>
      </c>
      <c r="AU884" s="38" t="s">
        <v>2604</v>
      </c>
      <c r="AV884" s="38" t="s">
        <v>2686</v>
      </c>
      <c r="AW884" s="38" t="s">
        <v>61</v>
      </c>
      <c r="AX884" s="38" t="s">
        <v>63</v>
      </c>
      <c r="AY884" s="39" t="s">
        <v>6788</v>
      </c>
      <c r="AZ884" s="38" t="s">
        <v>6789</v>
      </c>
      <c r="BA884" s="39" t="s">
        <v>6789</v>
      </c>
      <c r="BB884" s="38" t="s">
        <v>2434</v>
      </c>
      <c r="BC884" s="38" t="s">
        <v>197</v>
      </c>
      <c r="BD884" s="38" t="s">
        <v>94</v>
      </c>
      <c r="BE884" s="38" t="s">
        <v>1978</v>
      </c>
      <c r="BF884" s="38" t="s">
        <v>64</v>
      </c>
      <c r="BG884" s="38" t="s">
        <v>61</v>
      </c>
      <c r="BH884" s="38" t="s">
        <v>648</v>
      </c>
    </row>
    <row r="885" spans="2:60" x14ac:dyDescent="0.3">
      <c r="B885" s="55">
        <f t="shared" si="253"/>
        <v>881</v>
      </c>
      <c r="C885" s="55" t="str">
        <f t="shared" si="254"/>
        <v>NRT</v>
      </c>
      <c r="D885" s="55" t="str">
        <f t="shared" si="251"/>
        <v>2025-09-25</v>
      </c>
      <c r="E885" s="55" t="str">
        <f t="shared" si="261"/>
        <v>82020038185</v>
      </c>
      <c r="F885" s="55" t="str">
        <f t="shared" si="262"/>
        <v>PJP029496755</v>
      </c>
      <c r="G885" s="53" t="str">
        <f t="shared" si="263"/>
        <v>김진아</v>
      </c>
      <c r="H885" s="53" t="str">
        <f t="shared" si="264"/>
        <v>일반(목록배제,Normal-Manifest Exception)</v>
      </c>
      <c r="I885" s="62">
        <f t="shared" si="265"/>
        <v>13.33</v>
      </c>
      <c r="J885" s="53" t="str">
        <f t="shared" si="255"/>
        <v>BRCH USA_JAVIS</v>
      </c>
      <c r="K885" s="55">
        <f t="shared" si="266"/>
        <v>1</v>
      </c>
      <c r="L885" s="54">
        <f t="shared" si="267"/>
        <v>0.3</v>
      </c>
      <c r="M885" s="54">
        <f t="shared" si="268"/>
        <v>0.2</v>
      </c>
      <c r="N885" s="54">
        <f t="shared" si="269"/>
        <v>0.3</v>
      </c>
      <c r="O885" s="54">
        <f t="shared" si="256"/>
        <v>0.5</v>
      </c>
      <c r="P885" s="55" t="str">
        <f t="shared" si="257"/>
        <v>516284386015</v>
      </c>
      <c r="Q885" s="70">
        <f t="shared" si="258"/>
        <v>6510</v>
      </c>
      <c r="R885" s="58">
        <v>0</v>
      </c>
      <c r="S885" s="57">
        <f t="shared" si="252"/>
        <v>0</v>
      </c>
      <c r="T885" s="58">
        <v>0</v>
      </c>
      <c r="U885" s="58">
        <f>(IF(VLOOKUP(VLOOKUP(AN885,MAPPING!$B$16:$D$21,2,1),MAPPING!$C$16:$E$21,2,0)=7000,0,VLOOKUP(VLOOKUP(AN885,MAPPING!$B$16:$D$21,2,1),MAPPING!$C$16:$E$21,2,0)))</f>
        <v>0</v>
      </c>
      <c r="V885" s="58">
        <f>(K885*VLOOKUP(N885/K885,MAPPING!$B$23:$D$30,3,10))</f>
        <v>0</v>
      </c>
      <c r="W885" s="58">
        <f t="shared" si="259"/>
        <v>0</v>
      </c>
      <c r="X885" s="58">
        <f t="shared" si="260"/>
        <v>6510</v>
      </c>
      <c r="Y885" s="116">
        <f>ROUND(SUM(Q885:W885)/INVOICE!$I$5,2)</f>
        <v>4.67</v>
      </c>
      <c r="AA885" s="38" t="s">
        <v>685</v>
      </c>
      <c r="AB885" s="38" t="s">
        <v>93</v>
      </c>
      <c r="AC885" s="38" t="s">
        <v>6276</v>
      </c>
      <c r="AD885" s="38" t="s">
        <v>6790</v>
      </c>
      <c r="AE885" s="38" t="s">
        <v>6791</v>
      </c>
      <c r="AF885" s="38" t="s">
        <v>6792</v>
      </c>
      <c r="AG885" s="38" t="s">
        <v>6793</v>
      </c>
      <c r="AH885" s="38" t="s">
        <v>6794</v>
      </c>
      <c r="AI885" s="38">
        <v>1</v>
      </c>
      <c r="AJ885" s="38">
        <v>0.3</v>
      </c>
      <c r="AK885" s="38">
        <v>0.2</v>
      </c>
      <c r="AL885" s="38">
        <v>0.3</v>
      </c>
      <c r="AM885" s="38" t="s">
        <v>66</v>
      </c>
      <c r="AN885" s="38">
        <v>13.33</v>
      </c>
      <c r="AO885" s="38" t="s">
        <v>62</v>
      </c>
      <c r="AP885" s="38" t="s">
        <v>62</v>
      </c>
      <c r="AQ885" s="38" t="s">
        <v>62</v>
      </c>
      <c r="AR885" s="38" t="s">
        <v>62</v>
      </c>
      <c r="AS885" s="38" t="s">
        <v>62</v>
      </c>
      <c r="AT885" s="38" t="s">
        <v>1973</v>
      </c>
      <c r="AU885" s="38" t="s">
        <v>2604</v>
      </c>
      <c r="AV885" s="38" t="s">
        <v>410</v>
      </c>
      <c r="AW885" s="38" t="s">
        <v>61</v>
      </c>
      <c r="AX885" s="38" t="s">
        <v>63</v>
      </c>
      <c r="AY885" s="39" t="s">
        <v>6795</v>
      </c>
      <c r="AZ885" s="38" t="s">
        <v>6796</v>
      </c>
      <c r="BA885" s="39" t="s">
        <v>6796</v>
      </c>
      <c r="BB885" s="38" t="s">
        <v>2434</v>
      </c>
      <c r="BC885" s="38" t="s">
        <v>197</v>
      </c>
      <c r="BD885" s="38" t="s">
        <v>94</v>
      </c>
      <c r="BE885" s="38" t="s">
        <v>1978</v>
      </c>
      <c r="BF885" s="38" t="s">
        <v>64</v>
      </c>
      <c r="BG885" s="38" t="s">
        <v>61</v>
      </c>
      <c r="BH885" s="38" t="s">
        <v>648</v>
      </c>
    </row>
    <row r="886" spans="2:60" x14ac:dyDescent="0.3">
      <c r="B886" s="55">
        <f t="shared" si="253"/>
        <v>882</v>
      </c>
      <c r="C886" s="55" t="str">
        <f t="shared" si="254"/>
        <v>NRT</v>
      </c>
      <c r="D886" s="55" t="str">
        <f t="shared" si="251"/>
        <v>2025-09-25</v>
      </c>
      <c r="E886" s="55" t="str">
        <f t="shared" si="261"/>
        <v>82020038185</v>
      </c>
      <c r="F886" s="55" t="str">
        <f t="shared" si="262"/>
        <v>PJP029496746</v>
      </c>
      <c r="G886" s="53" t="str">
        <f t="shared" si="263"/>
        <v>박미애</v>
      </c>
      <c r="H886" s="53" t="str">
        <f t="shared" si="264"/>
        <v>목록(Manifest)</v>
      </c>
      <c r="I886" s="62">
        <f t="shared" si="265"/>
        <v>104.73</v>
      </c>
      <c r="J886" s="53" t="str">
        <f t="shared" si="255"/>
        <v>BRCH USA_JAVIS</v>
      </c>
      <c r="K886" s="55">
        <f t="shared" si="266"/>
        <v>1</v>
      </c>
      <c r="L886" s="54">
        <f t="shared" si="267"/>
        <v>0.9</v>
      </c>
      <c r="M886" s="54">
        <f t="shared" si="268"/>
        <v>3.6</v>
      </c>
      <c r="N886" s="54">
        <f t="shared" si="269"/>
        <v>3.6</v>
      </c>
      <c r="O886" s="54">
        <f t="shared" si="256"/>
        <v>1</v>
      </c>
      <c r="P886" s="55" t="str">
        <f t="shared" si="257"/>
        <v>516284385923</v>
      </c>
      <c r="Q886" s="70">
        <f t="shared" si="258"/>
        <v>7520</v>
      </c>
      <c r="R886" s="58">
        <v>0</v>
      </c>
      <c r="S886" s="57">
        <f t="shared" si="252"/>
        <v>0</v>
      </c>
      <c r="T886" s="58">
        <v>0</v>
      </c>
      <c r="U886" s="58">
        <f>(IF(VLOOKUP(VLOOKUP(AN886,MAPPING!$B$16:$D$21,2,1),MAPPING!$C$16:$E$21,2,0)=7000,0,VLOOKUP(VLOOKUP(AN886,MAPPING!$B$16:$D$21,2,1),MAPPING!$C$16:$E$21,2,0)))</f>
        <v>0</v>
      </c>
      <c r="V886" s="58">
        <f>(K886*VLOOKUP(N886/K886,MAPPING!$B$23:$D$30,3,10))</f>
        <v>500</v>
      </c>
      <c r="W886" s="58">
        <f t="shared" si="259"/>
        <v>0</v>
      </c>
      <c r="X886" s="58">
        <f t="shared" si="260"/>
        <v>8020</v>
      </c>
      <c r="Y886" s="116">
        <f>ROUND(SUM(Q886:W886)/INVOICE!$I$5,2)</f>
        <v>5.75</v>
      </c>
      <c r="AA886" s="38" t="s">
        <v>685</v>
      </c>
      <c r="AB886" s="38" t="s">
        <v>93</v>
      </c>
      <c r="AC886" s="38" t="s">
        <v>6276</v>
      </c>
      <c r="AD886" s="38" t="s">
        <v>6797</v>
      </c>
      <c r="AE886" s="38" t="s">
        <v>6121</v>
      </c>
      <c r="AF886" s="38" t="s">
        <v>6122</v>
      </c>
      <c r="AG886" s="38" t="s">
        <v>6123</v>
      </c>
      <c r="AH886" s="38" t="s">
        <v>61</v>
      </c>
      <c r="AI886" s="38">
        <v>1</v>
      </c>
      <c r="AJ886" s="38">
        <v>0.9</v>
      </c>
      <c r="AK886" s="38">
        <v>3.6</v>
      </c>
      <c r="AL886" s="38">
        <v>3.6</v>
      </c>
      <c r="AM886" s="38" t="s">
        <v>204</v>
      </c>
      <c r="AN886" s="38">
        <v>104.73</v>
      </c>
      <c r="AO886" s="38" t="s">
        <v>62</v>
      </c>
      <c r="AP886" s="38" t="s">
        <v>62</v>
      </c>
      <c r="AQ886" s="38" t="s">
        <v>62</v>
      </c>
      <c r="AR886" s="38" t="s">
        <v>62</v>
      </c>
      <c r="AS886" s="38" t="s">
        <v>62</v>
      </c>
      <c r="AT886" s="38" t="s">
        <v>1973</v>
      </c>
      <c r="AU886" s="38" t="s">
        <v>2604</v>
      </c>
      <c r="AV886" s="38" t="s">
        <v>6124</v>
      </c>
      <c r="AW886" s="38" t="s">
        <v>61</v>
      </c>
      <c r="AX886" s="38" t="s">
        <v>63</v>
      </c>
      <c r="AY886" s="39" t="s">
        <v>6798</v>
      </c>
      <c r="AZ886" s="38" t="s">
        <v>6799</v>
      </c>
      <c r="BA886" s="39" t="s">
        <v>6799</v>
      </c>
      <c r="BB886" s="38" t="s">
        <v>2434</v>
      </c>
      <c r="BC886" s="38" t="s">
        <v>197</v>
      </c>
      <c r="BD886" s="38" t="s">
        <v>94</v>
      </c>
      <c r="BE886" s="38" t="s">
        <v>1978</v>
      </c>
      <c r="BF886" s="38" t="s">
        <v>64</v>
      </c>
      <c r="BG886" s="38" t="s">
        <v>61</v>
      </c>
      <c r="BH886" s="38" t="s">
        <v>648</v>
      </c>
    </row>
    <row r="887" spans="2:60" x14ac:dyDescent="0.3">
      <c r="B887" s="55">
        <f t="shared" si="253"/>
        <v>883</v>
      </c>
      <c r="C887" s="55" t="str">
        <f t="shared" si="254"/>
        <v>NRT</v>
      </c>
      <c r="D887" s="55" t="str">
        <f t="shared" si="251"/>
        <v>2025-09-25</v>
      </c>
      <c r="E887" s="55" t="str">
        <f t="shared" si="261"/>
        <v>82020038185</v>
      </c>
      <c r="F887" s="55" t="str">
        <f t="shared" si="262"/>
        <v>PJP029496680</v>
      </c>
      <c r="G887" s="53" t="str">
        <f t="shared" si="263"/>
        <v>이다혜</v>
      </c>
      <c r="H887" s="53" t="str">
        <f t="shared" si="264"/>
        <v>목록(Manifest)</v>
      </c>
      <c r="I887" s="62">
        <f t="shared" si="265"/>
        <v>134</v>
      </c>
      <c r="J887" s="53" t="str">
        <f t="shared" si="255"/>
        <v>BRCH USA_JAVIS</v>
      </c>
      <c r="K887" s="55">
        <f t="shared" si="266"/>
        <v>1</v>
      </c>
      <c r="L887" s="54">
        <f t="shared" si="267"/>
        <v>1.2</v>
      </c>
      <c r="M887" s="54">
        <f t="shared" si="268"/>
        <v>3.6</v>
      </c>
      <c r="N887" s="54">
        <f t="shared" si="269"/>
        <v>3.6</v>
      </c>
      <c r="O887" s="54">
        <f t="shared" si="256"/>
        <v>1.5</v>
      </c>
      <c r="P887" s="55" t="str">
        <f t="shared" si="257"/>
        <v>516284385260</v>
      </c>
      <c r="Q887" s="70">
        <f t="shared" si="258"/>
        <v>8530</v>
      </c>
      <c r="R887" s="58">
        <v>0</v>
      </c>
      <c r="S887" s="57">
        <f t="shared" si="252"/>
        <v>0</v>
      </c>
      <c r="T887" s="58">
        <v>0</v>
      </c>
      <c r="U887" s="58">
        <f>(IF(VLOOKUP(VLOOKUP(AN887,MAPPING!$B$16:$D$21,2,1),MAPPING!$C$16:$E$21,2,0)=7000,0,VLOOKUP(VLOOKUP(AN887,MAPPING!$B$16:$D$21,2,1),MAPPING!$C$16:$E$21,2,0)))</f>
        <v>0</v>
      </c>
      <c r="V887" s="58">
        <f>(K887*VLOOKUP(N887/K887,MAPPING!$B$23:$D$30,3,10))</f>
        <v>500</v>
      </c>
      <c r="W887" s="58">
        <f t="shared" si="259"/>
        <v>0</v>
      </c>
      <c r="X887" s="58">
        <f t="shared" si="260"/>
        <v>9030</v>
      </c>
      <c r="Y887" s="116">
        <f>ROUND(SUM(Q887:W887)/INVOICE!$I$5,2)</f>
        <v>6.48</v>
      </c>
      <c r="AA887" s="38" t="s">
        <v>685</v>
      </c>
      <c r="AB887" s="38" t="s">
        <v>93</v>
      </c>
      <c r="AC887" s="38" t="s">
        <v>6276</v>
      </c>
      <c r="AD887" s="38" t="s">
        <v>6800</v>
      </c>
      <c r="AE887" s="38" t="s">
        <v>6801</v>
      </c>
      <c r="AF887" s="38" t="s">
        <v>6802</v>
      </c>
      <c r="AG887" s="38" t="s">
        <v>6803</v>
      </c>
      <c r="AH887" s="38" t="s">
        <v>61</v>
      </c>
      <c r="AI887" s="38">
        <v>1</v>
      </c>
      <c r="AJ887" s="38">
        <v>1.2</v>
      </c>
      <c r="AK887" s="38">
        <v>3.6</v>
      </c>
      <c r="AL887" s="38">
        <v>3.6</v>
      </c>
      <c r="AM887" s="38" t="s">
        <v>204</v>
      </c>
      <c r="AN887" s="38">
        <v>134</v>
      </c>
      <c r="AO887" s="38" t="s">
        <v>62</v>
      </c>
      <c r="AP887" s="38" t="s">
        <v>62</v>
      </c>
      <c r="AQ887" s="38" t="s">
        <v>62</v>
      </c>
      <c r="AR887" s="38" t="s">
        <v>62</v>
      </c>
      <c r="AS887" s="38" t="s">
        <v>62</v>
      </c>
      <c r="AT887" s="38" t="s">
        <v>1973</v>
      </c>
      <c r="AU887" s="38" t="s">
        <v>2604</v>
      </c>
      <c r="AV887" s="38" t="s">
        <v>6804</v>
      </c>
      <c r="AW887" s="38" t="s">
        <v>61</v>
      </c>
      <c r="AX887" s="38" t="s">
        <v>63</v>
      </c>
      <c r="AY887" s="39" t="s">
        <v>6805</v>
      </c>
      <c r="AZ887" s="38" t="s">
        <v>6806</v>
      </c>
      <c r="BA887" s="39" t="s">
        <v>6806</v>
      </c>
      <c r="BB887" s="38" t="s">
        <v>2434</v>
      </c>
      <c r="BC887" s="38" t="s">
        <v>197</v>
      </c>
      <c r="BD887" s="38" t="s">
        <v>94</v>
      </c>
      <c r="BE887" s="38" t="s">
        <v>1978</v>
      </c>
      <c r="BF887" s="38" t="s">
        <v>64</v>
      </c>
      <c r="BG887" s="38" t="s">
        <v>61</v>
      </c>
      <c r="BH887" s="38" t="s">
        <v>648</v>
      </c>
    </row>
    <row r="888" spans="2:60" x14ac:dyDescent="0.3">
      <c r="B888" s="55">
        <f t="shared" si="253"/>
        <v>884</v>
      </c>
      <c r="C888" s="55" t="str">
        <f t="shared" si="254"/>
        <v>NRT</v>
      </c>
      <c r="D888" s="55" t="str">
        <f t="shared" si="251"/>
        <v>2025-09-25</v>
      </c>
      <c r="E888" s="55" t="str">
        <f t="shared" si="261"/>
        <v>82020038185</v>
      </c>
      <c r="F888" s="55" t="str">
        <f t="shared" si="262"/>
        <v>PJP029496657</v>
      </c>
      <c r="G888" s="53" t="str">
        <f t="shared" si="263"/>
        <v>김은진</v>
      </c>
      <c r="H888" s="53" t="str">
        <f t="shared" si="264"/>
        <v>목록(Manifest)</v>
      </c>
      <c r="I888" s="62">
        <f t="shared" si="265"/>
        <v>96.92</v>
      </c>
      <c r="J888" s="53" t="str">
        <f t="shared" si="255"/>
        <v>BRCH USA_JAVIS</v>
      </c>
      <c r="K888" s="55">
        <f t="shared" si="266"/>
        <v>1</v>
      </c>
      <c r="L888" s="54">
        <f t="shared" si="267"/>
        <v>1.6</v>
      </c>
      <c r="M888" s="54">
        <f t="shared" si="268"/>
        <v>4.8</v>
      </c>
      <c r="N888" s="54">
        <f t="shared" si="269"/>
        <v>4.8</v>
      </c>
      <c r="O888" s="54">
        <f t="shared" si="256"/>
        <v>2</v>
      </c>
      <c r="P888" s="55" t="str">
        <f t="shared" si="257"/>
        <v>516284385035</v>
      </c>
      <c r="Q888" s="70">
        <f t="shared" si="258"/>
        <v>9540</v>
      </c>
      <c r="R888" s="58">
        <v>0</v>
      </c>
      <c r="S888" s="57">
        <f t="shared" si="252"/>
        <v>0</v>
      </c>
      <c r="T888" s="58">
        <v>0</v>
      </c>
      <c r="U888" s="58">
        <f>(IF(VLOOKUP(VLOOKUP(AN888,MAPPING!$B$16:$D$21,2,1),MAPPING!$C$16:$E$21,2,0)=7000,0,VLOOKUP(VLOOKUP(AN888,MAPPING!$B$16:$D$21,2,1),MAPPING!$C$16:$E$21,2,0)))</f>
        <v>0</v>
      </c>
      <c r="V888" s="58">
        <f>(K888*VLOOKUP(N888/K888,MAPPING!$B$23:$D$30,3,10))</f>
        <v>500</v>
      </c>
      <c r="W888" s="58">
        <f t="shared" si="259"/>
        <v>0</v>
      </c>
      <c r="X888" s="58">
        <f t="shared" si="260"/>
        <v>10040</v>
      </c>
      <c r="Y888" s="116">
        <f>ROUND(SUM(Q888:W888)/INVOICE!$I$5,2)</f>
        <v>7.2</v>
      </c>
      <c r="AA888" s="38" t="s">
        <v>685</v>
      </c>
      <c r="AB888" s="38" t="s">
        <v>93</v>
      </c>
      <c r="AC888" s="38" t="s">
        <v>6276</v>
      </c>
      <c r="AD888" s="38" t="s">
        <v>6807</v>
      </c>
      <c r="AE888" s="38" t="s">
        <v>6808</v>
      </c>
      <c r="AF888" s="38" t="s">
        <v>6809</v>
      </c>
      <c r="AG888" s="38" t="s">
        <v>5623</v>
      </c>
      <c r="AH888" s="38" t="s">
        <v>61</v>
      </c>
      <c r="AI888" s="38">
        <v>1</v>
      </c>
      <c r="AJ888" s="38">
        <v>1.6</v>
      </c>
      <c r="AK888" s="38">
        <v>4.8</v>
      </c>
      <c r="AL888" s="38">
        <v>4.8</v>
      </c>
      <c r="AM888" s="38" t="s">
        <v>204</v>
      </c>
      <c r="AN888" s="38">
        <v>96.92</v>
      </c>
      <c r="AO888" s="38" t="s">
        <v>62</v>
      </c>
      <c r="AP888" s="38" t="s">
        <v>62</v>
      </c>
      <c r="AQ888" s="38" t="s">
        <v>62</v>
      </c>
      <c r="AR888" s="38" t="s">
        <v>62</v>
      </c>
      <c r="AS888" s="38" t="s">
        <v>62</v>
      </c>
      <c r="AT888" s="38" t="s">
        <v>1973</v>
      </c>
      <c r="AU888" s="38" t="s">
        <v>2604</v>
      </c>
      <c r="AV888" s="38" t="s">
        <v>2510</v>
      </c>
      <c r="AW888" s="38" t="s">
        <v>61</v>
      </c>
      <c r="AX888" s="38" t="s">
        <v>63</v>
      </c>
      <c r="AY888" s="39" t="s">
        <v>6810</v>
      </c>
      <c r="AZ888" s="38" t="s">
        <v>6811</v>
      </c>
      <c r="BA888" s="39" t="s">
        <v>6811</v>
      </c>
      <c r="BB888" s="38" t="s">
        <v>2434</v>
      </c>
      <c r="BC888" s="38" t="s">
        <v>197</v>
      </c>
      <c r="BD888" s="38" t="s">
        <v>94</v>
      </c>
      <c r="BE888" s="38" t="s">
        <v>1978</v>
      </c>
      <c r="BF888" s="38" t="s">
        <v>64</v>
      </c>
      <c r="BG888" s="38" t="s">
        <v>61</v>
      </c>
      <c r="BH888" s="38" t="s">
        <v>648</v>
      </c>
    </row>
    <row r="889" spans="2:60" x14ac:dyDescent="0.3">
      <c r="B889" s="55">
        <f t="shared" si="253"/>
        <v>885</v>
      </c>
      <c r="C889" s="55" t="str">
        <f t="shared" si="254"/>
        <v>NRT</v>
      </c>
      <c r="D889" s="55" t="str">
        <f t="shared" si="251"/>
        <v>2025-09-25</v>
      </c>
      <c r="E889" s="55" t="str">
        <f t="shared" si="261"/>
        <v>82020038185</v>
      </c>
      <c r="F889" s="55" t="str">
        <f t="shared" si="262"/>
        <v>PJP029496725</v>
      </c>
      <c r="G889" s="53" t="str">
        <f t="shared" si="263"/>
        <v>이규빈</v>
      </c>
      <c r="H889" s="53" t="str">
        <f t="shared" si="264"/>
        <v>목록(Manifest)</v>
      </c>
      <c r="I889" s="62">
        <f t="shared" si="265"/>
        <v>26.74</v>
      </c>
      <c r="J889" s="53" t="str">
        <f t="shared" si="255"/>
        <v>BRCH USA_JAVIS</v>
      </c>
      <c r="K889" s="55">
        <f t="shared" si="266"/>
        <v>1</v>
      </c>
      <c r="L889" s="54">
        <f t="shared" si="267"/>
        <v>1.1000000000000001</v>
      </c>
      <c r="M889" s="54">
        <f t="shared" si="268"/>
        <v>1.1000000000000001</v>
      </c>
      <c r="N889" s="54">
        <f t="shared" si="269"/>
        <v>1.1000000000000001</v>
      </c>
      <c r="O889" s="54">
        <f t="shared" si="256"/>
        <v>1.5</v>
      </c>
      <c r="P889" s="55" t="str">
        <f t="shared" si="257"/>
        <v>516284385713</v>
      </c>
      <c r="Q889" s="70">
        <f t="shared" si="258"/>
        <v>8530</v>
      </c>
      <c r="R889" s="58">
        <v>0</v>
      </c>
      <c r="S889" s="57">
        <f t="shared" si="252"/>
        <v>0</v>
      </c>
      <c r="T889" s="58">
        <v>0</v>
      </c>
      <c r="U889" s="58">
        <f>(IF(VLOOKUP(VLOOKUP(AN889,MAPPING!$B$16:$D$21,2,1),MAPPING!$C$16:$E$21,2,0)=7000,0,VLOOKUP(VLOOKUP(AN889,MAPPING!$B$16:$D$21,2,1),MAPPING!$C$16:$E$21,2,0)))</f>
        <v>0</v>
      </c>
      <c r="V889" s="58">
        <f>(K889*VLOOKUP(N889/K889,MAPPING!$B$23:$D$30,3,10))</f>
        <v>0</v>
      </c>
      <c r="W889" s="58">
        <f t="shared" si="259"/>
        <v>0</v>
      </c>
      <c r="X889" s="58">
        <f t="shared" si="260"/>
        <v>8530</v>
      </c>
      <c r="Y889" s="116">
        <f>ROUND(SUM(Q889:W889)/INVOICE!$I$5,2)</f>
        <v>6.12</v>
      </c>
      <c r="AA889" s="38" t="s">
        <v>685</v>
      </c>
      <c r="AB889" s="38" t="s">
        <v>93</v>
      </c>
      <c r="AC889" s="38" t="s">
        <v>6276</v>
      </c>
      <c r="AD889" s="38" t="s">
        <v>6812</v>
      </c>
      <c r="AE889" s="38" t="s">
        <v>6813</v>
      </c>
      <c r="AF889" s="38" t="s">
        <v>6814</v>
      </c>
      <c r="AG889" s="38" t="s">
        <v>6815</v>
      </c>
      <c r="AH889" s="38" t="s">
        <v>61</v>
      </c>
      <c r="AI889" s="38">
        <v>1</v>
      </c>
      <c r="AJ889" s="38">
        <v>1.1000000000000001</v>
      </c>
      <c r="AK889" s="38">
        <v>1.1000000000000001</v>
      </c>
      <c r="AL889" s="38">
        <v>1.1000000000000001</v>
      </c>
      <c r="AM889" s="38" t="s">
        <v>204</v>
      </c>
      <c r="AN889" s="38">
        <v>26.74</v>
      </c>
      <c r="AO889" s="38" t="s">
        <v>62</v>
      </c>
      <c r="AP889" s="38" t="s">
        <v>62</v>
      </c>
      <c r="AQ889" s="38" t="s">
        <v>62</v>
      </c>
      <c r="AR889" s="38" t="s">
        <v>62</v>
      </c>
      <c r="AS889" s="38" t="s">
        <v>62</v>
      </c>
      <c r="AT889" s="38" t="s">
        <v>1973</v>
      </c>
      <c r="AU889" s="38" t="s">
        <v>2604</v>
      </c>
      <c r="AV889" s="38" t="s">
        <v>2052</v>
      </c>
      <c r="AW889" s="38" t="s">
        <v>61</v>
      </c>
      <c r="AX889" s="38" t="s">
        <v>63</v>
      </c>
      <c r="AY889" s="39" t="s">
        <v>6816</v>
      </c>
      <c r="AZ889" s="38" t="s">
        <v>6817</v>
      </c>
      <c r="BA889" s="39" t="s">
        <v>6817</v>
      </c>
      <c r="BB889" s="38" t="s">
        <v>2434</v>
      </c>
      <c r="BC889" s="38" t="s">
        <v>197</v>
      </c>
      <c r="BD889" s="38" t="s">
        <v>94</v>
      </c>
      <c r="BE889" s="38" t="s">
        <v>1978</v>
      </c>
      <c r="BF889" s="38" t="s">
        <v>64</v>
      </c>
      <c r="BG889" s="38" t="s">
        <v>61</v>
      </c>
      <c r="BH889" s="38" t="s">
        <v>648</v>
      </c>
    </row>
    <row r="890" spans="2:60" x14ac:dyDescent="0.3">
      <c r="B890" s="55">
        <f t="shared" si="253"/>
        <v>886</v>
      </c>
      <c r="C890" s="55" t="str">
        <f t="shared" si="254"/>
        <v>NRT</v>
      </c>
      <c r="D890" s="55" t="str">
        <f t="shared" si="251"/>
        <v>2025-09-25</v>
      </c>
      <c r="E890" s="55" t="str">
        <f t="shared" si="261"/>
        <v>82020038185</v>
      </c>
      <c r="F890" s="55" t="str">
        <f t="shared" si="262"/>
        <v>PJP029496460</v>
      </c>
      <c r="G890" s="53" t="str">
        <f t="shared" si="263"/>
        <v>이지영</v>
      </c>
      <c r="H890" s="53" t="str">
        <f t="shared" si="264"/>
        <v>목록(Manifest)</v>
      </c>
      <c r="I890" s="62">
        <f t="shared" si="265"/>
        <v>61.24</v>
      </c>
      <c r="J890" s="53" t="str">
        <f t="shared" si="255"/>
        <v>BRCH USA_JAVIS</v>
      </c>
      <c r="K890" s="55">
        <f t="shared" si="266"/>
        <v>1</v>
      </c>
      <c r="L890" s="54">
        <f t="shared" si="267"/>
        <v>0.75</v>
      </c>
      <c r="M890" s="54">
        <f t="shared" si="268"/>
        <v>1.1000000000000001</v>
      </c>
      <c r="N890" s="54">
        <f t="shared" si="269"/>
        <v>1.1000000000000001</v>
      </c>
      <c r="O890" s="54">
        <f t="shared" si="256"/>
        <v>1</v>
      </c>
      <c r="P890" s="55" t="str">
        <f t="shared" si="257"/>
        <v>516284383064</v>
      </c>
      <c r="Q890" s="70">
        <f t="shared" si="258"/>
        <v>7520</v>
      </c>
      <c r="R890" s="58">
        <v>0</v>
      </c>
      <c r="S890" s="57">
        <f t="shared" si="252"/>
        <v>0</v>
      </c>
      <c r="T890" s="58">
        <v>0</v>
      </c>
      <c r="U890" s="58">
        <f>(IF(VLOOKUP(VLOOKUP(AN890,MAPPING!$B$16:$D$21,2,1),MAPPING!$C$16:$E$21,2,0)=7000,0,VLOOKUP(VLOOKUP(AN890,MAPPING!$B$16:$D$21,2,1),MAPPING!$C$16:$E$21,2,0)))</f>
        <v>0</v>
      </c>
      <c r="V890" s="58">
        <f>(K890*VLOOKUP(N890/K890,MAPPING!$B$23:$D$30,3,10))</f>
        <v>0</v>
      </c>
      <c r="W890" s="58">
        <f t="shared" si="259"/>
        <v>0</v>
      </c>
      <c r="X890" s="58">
        <f t="shared" si="260"/>
        <v>7520</v>
      </c>
      <c r="Y890" s="116">
        <f>ROUND(SUM(Q890:W890)/INVOICE!$I$5,2)</f>
        <v>5.39</v>
      </c>
      <c r="AA890" s="38" t="s">
        <v>685</v>
      </c>
      <c r="AB890" s="38" t="s">
        <v>93</v>
      </c>
      <c r="AC890" s="38" t="s">
        <v>6276</v>
      </c>
      <c r="AD890" s="38" t="s">
        <v>6818</v>
      </c>
      <c r="AE890" s="38" t="s">
        <v>1003</v>
      </c>
      <c r="AF890" s="38" t="s">
        <v>5743</v>
      </c>
      <c r="AG890" s="38" t="s">
        <v>5744</v>
      </c>
      <c r="AH890" s="38" t="s">
        <v>61</v>
      </c>
      <c r="AI890" s="38">
        <v>1</v>
      </c>
      <c r="AJ890" s="38">
        <v>0.75</v>
      </c>
      <c r="AK890" s="38">
        <v>1.1000000000000001</v>
      </c>
      <c r="AL890" s="38">
        <v>1.1000000000000001</v>
      </c>
      <c r="AM890" s="38" t="s">
        <v>204</v>
      </c>
      <c r="AN890" s="38">
        <v>61.24</v>
      </c>
      <c r="AO890" s="38" t="s">
        <v>62</v>
      </c>
      <c r="AP890" s="38" t="s">
        <v>62</v>
      </c>
      <c r="AQ890" s="38" t="s">
        <v>62</v>
      </c>
      <c r="AR890" s="38" t="s">
        <v>62</v>
      </c>
      <c r="AS890" s="38" t="s">
        <v>62</v>
      </c>
      <c r="AT890" s="38" t="s">
        <v>1973</v>
      </c>
      <c r="AU890" s="38" t="s">
        <v>2604</v>
      </c>
      <c r="AV890" s="38" t="s">
        <v>4894</v>
      </c>
      <c r="AW890" s="38" t="s">
        <v>61</v>
      </c>
      <c r="AX890" s="38" t="s">
        <v>63</v>
      </c>
      <c r="AY890" s="39" t="s">
        <v>6819</v>
      </c>
      <c r="AZ890" s="38" t="s">
        <v>6820</v>
      </c>
      <c r="BA890" s="39" t="s">
        <v>6820</v>
      </c>
      <c r="BB890" s="38" t="s">
        <v>2434</v>
      </c>
      <c r="BC890" s="38" t="s">
        <v>197</v>
      </c>
      <c r="BD890" s="38" t="s">
        <v>94</v>
      </c>
      <c r="BE890" s="38" t="s">
        <v>1978</v>
      </c>
      <c r="BF890" s="38" t="s">
        <v>64</v>
      </c>
      <c r="BG890" s="38" t="s">
        <v>61</v>
      </c>
      <c r="BH890" s="38" t="s">
        <v>648</v>
      </c>
    </row>
    <row r="891" spans="2:60" x14ac:dyDescent="0.3">
      <c r="B891" s="55">
        <f t="shared" si="253"/>
        <v>887</v>
      </c>
      <c r="C891" s="55" t="str">
        <f t="shared" si="254"/>
        <v>NRT</v>
      </c>
      <c r="D891" s="55" t="str">
        <f t="shared" si="251"/>
        <v>2025-09-25</v>
      </c>
      <c r="E891" s="55" t="str">
        <f t="shared" si="261"/>
        <v>82020038185</v>
      </c>
      <c r="F891" s="55" t="str">
        <f t="shared" si="262"/>
        <v>PJP029496826</v>
      </c>
      <c r="G891" s="53" t="str">
        <f t="shared" si="263"/>
        <v>문성남</v>
      </c>
      <c r="H891" s="53" t="str">
        <f t="shared" si="264"/>
        <v>목록(Manifest)</v>
      </c>
      <c r="I891" s="62">
        <f t="shared" si="265"/>
        <v>140.03</v>
      </c>
      <c r="J891" s="53" t="str">
        <f t="shared" si="255"/>
        <v>BRCH USA_JAVIS</v>
      </c>
      <c r="K891" s="55">
        <f t="shared" si="266"/>
        <v>1</v>
      </c>
      <c r="L891" s="54">
        <f t="shared" si="267"/>
        <v>0.4</v>
      </c>
      <c r="M891" s="54">
        <f t="shared" si="268"/>
        <v>0.5</v>
      </c>
      <c r="N891" s="54">
        <f t="shared" si="269"/>
        <v>0.5</v>
      </c>
      <c r="O891" s="54">
        <f t="shared" si="256"/>
        <v>0.5</v>
      </c>
      <c r="P891" s="55" t="str">
        <f t="shared" si="257"/>
        <v>516284386726</v>
      </c>
      <c r="Q891" s="70">
        <f t="shared" si="258"/>
        <v>6510</v>
      </c>
      <c r="R891" s="58">
        <v>0</v>
      </c>
      <c r="S891" s="57">
        <f t="shared" si="252"/>
        <v>0</v>
      </c>
      <c r="T891" s="58">
        <v>0</v>
      </c>
      <c r="U891" s="58">
        <f>(IF(VLOOKUP(VLOOKUP(AN891,MAPPING!$B$16:$D$21,2,1),MAPPING!$C$16:$E$21,2,0)=7000,0,VLOOKUP(VLOOKUP(AN891,MAPPING!$B$16:$D$21,2,1),MAPPING!$C$16:$E$21,2,0)))</f>
        <v>0</v>
      </c>
      <c r="V891" s="58">
        <f>(K891*VLOOKUP(N891/K891,MAPPING!$B$23:$D$30,3,10))</f>
        <v>0</v>
      </c>
      <c r="W891" s="58">
        <f t="shared" si="259"/>
        <v>0</v>
      </c>
      <c r="X891" s="58">
        <f t="shared" si="260"/>
        <v>6510</v>
      </c>
      <c r="Y891" s="116">
        <f>ROUND(SUM(Q891:W891)/INVOICE!$I$5,2)</f>
        <v>4.67</v>
      </c>
      <c r="AA891" s="38" t="s">
        <v>685</v>
      </c>
      <c r="AB891" s="38" t="s">
        <v>93</v>
      </c>
      <c r="AC891" s="38" t="s">
        <v>6276</v>
      </c>
      <c r="AD891" s="38" t="s">
        <v>6821</v>
      </c>
      <c r="AE891" s="38" t="s">
        <v>6822</v>
      </c>
      <c r="AF891" s="38" t="s">
        <v>6823</v>
      </c>
      <c r="AG891" s="38" t="s">
        <v>6824</v>
      </c>
      <c r="AH891" s="38" t="s">
        <v>61</v>
      </c>
      <c r="AI891" s="38">
        <v>1</v>
      </c>
      <c r="AJ891" s="38">
        <v>0.4</v>
      </c>
      <c r="AK891" s="38">
        <v>0.5</v>
      </c>
      <c r="AL891" s="38">
        <v>0.5</v>
      </c>
      <c r="AM891" s="38" t="s">
        <v>204</v>
      </c>
      <c r="AN891" s="38">
        <v>140.03</v>
      </c>
      <c r="AO891" s="38" t="s">
        <v>62</v>
      </c>
      <c r="AP891" s="38" t="s">
        <v>62</v>
      </c>
      <c r="AQ891" s="38" t="s">
        <v>62</v>
      </c>
      <c r="AR891" s="38" t="s">
        <v>62</v>
      </c>
      <c r="AS891" s="38" t="s">
        <v>62</v>
      </c>
      <c r="AT891" s="38" t="s">
        <v>1973</v>
      </c>
      <c r="AU891" s="38" t="s">
        <v>2604</v>
      </c>
      <c r="AV891" s="38" t="s">
        <v>3890</v>
      </c>
      <c r="AW891" s="38" t="s">
        <v>61</v>
      </c>
      <c r="AX891" s="38" t="s">
        <v>63</v>
      </c>
      <c r="AY891" s="39" t="s">
        <v>6825</v>
      </c>
      <c r="AZ891" s="38" t="s">
        <v>6826</v>
      </c>
      <c r="BA891" s="39" t="s">
        <v>6826</v>
      </c>
      <c r="BB891" s="38" t="s">
        <v>2434</v>
      </c>
      <c r="BC891" s="38" t="s">
        <v>197</v>
      </c>
      <c r="BD891" s="38" t="s">
        <v>94</v>
      </c>
      <c r="BE891" s="38" t="s">
        <v>1978</v>
      </c>
      <c r="BF891" s="38" t="s">
        <v>64</v>
      </c>
      <c r="BG891" s="38" t="s">
        <v>61</v>
      </c>
      <c r="BH891" s="38" t="s">
        <v>648</v>
      </c>
    </row>
    <row r="892" spans="2:60" x14ac:dyDescent="0.3">
      <c r="B892" s="55">
        <f t="shared" si="253"/>
        <v>888</v>
      </c>
      <c r="C892" s="55" t="str">
        <f t="shared" si="254"/>
        <v>NRT</v>
      </c>
      <c r="D892" s="55" t="str">
        <f t="shared" si="251"/>
        <v>2025-09-25</v>
      </c>
      <c r="E892" s="55" t="str">
        <f t="shared" si="261"/>
        <v>82020038185</v>
      </c>
      <c r="F892" s="55" t="str">
        <f t="shared" si="262"/>
        <v>PJP029496825</v>
      </c>
      <c r="G892" s="53" t="str">
        <f t="shared" si="263"/>
        <v>김재형</v>
      </c>
      <c r="H892" s="53" t="str">
        <f t="shared" si="264"/>
        <v>목록(Manifest)</v>
      </c>
      <c r="I892" s="62">
        <f t="shared" si="265"/>
        <v>134</v>
      </c>
      <c r="J892" s="53" t="str">
        <f t="shared" si="255"/>
        <v>BRCH USA_JAVIS</v>
      </c>
      <c r="K892" s="55">
        <f t="shared" si="266"/>
        <v>1</v>
      </c>
      <c r="L892" s="54">
        <f t="shared" si="267"/>
        <v>0.45</v>
      </c>
      <c r="M892" s="54">
        <f t="shared" si="268"/>
        <v>0.5</v>
      </c>
      <c r="N892" s="54">
        <f t="shared" si="269"/>
        <v>0.5</v>
      </c>
      <c r="O892" s="54">
        <f t="shared" si="256"/>
        <v>0.5</v>
      </c>
      <c r="P892" s="55" t="str">
        <f t="shared" si="257"/>
        <v>516284386715</v>
      </c>
      <c r="Q892" s="70">
        <f t="shared" si="258"/>
        <v>6510</v>
      </c>
      <c r="R892" s="58">
        <v>0</v>
      </c>
      <c r="S892" s="57">
        <f t="shared" si="252"/>
        <v>0</v>
      </c>
      <c r="T892" s="58">
        <v>0</v>
      </c>
      <c r="U892" s="58">
        <f>(IF(VLOOKUP(VLOOKUP(AN892,MAPPING!$B$16:$D$21,2,1),MAPPING!$C$16:$E$21,2,0)=7000,0,VLOOKUP(VLOOKUP(AN892,MAPPING!$B$16:$D$21,2,1),MAPPING!$C$16:$E$21,2,0)))</f>
        <v>0</v>
      </c>
      <c r="V892" s="58">
        <f>(K892*VLOOKUP(N892/K892,MAPPING!$B$23:$D$30,3,10))</f>
        <v>0</v>
      </c>
      <c r="W892" s="58">
        <f t="shared" si="259"/>
        <v>0</v>
      </c>
      <c r="X892" s="58">
        <f t="shared" si="260"/>
        <v>6510</v>
      </c>
      <c r="Y892" s="116">
        <f>ROUND(SUM(Q892:W892)/INVOICE!$I$5,2)</f>
        <v>4.67</v>
      </c>
      <c r="AA892" s="38" t="s">
        <v>685</v>
      </c>
      <c r="AB892" s="38" t="s">
        <v>93</v>
      </c>
      <c r="AC892" s="38" t="s">
        <v>6276</v>
      </c>
      <c r="AD892" s="38" t="s">
        <v>6827</v>
      </c>
      <c r="AE892" s="38" t="s">
        <v>6828</v>
      </c>
      <c r="AF892" s="38" t="s">
        <v>6829</v>
      </c>
      <c r="AG892" s="38" t="s">
        <v>6830</v>
      </c>
      <c r="AH892" s="38" t="s">
        <v>61</v>
      </c>
      <c r="AI892" s="38">
        <v>1</v>
      </c>
      <c r="AJ892" s="38">
        <v>0.45</v>
      </c>
      <c r="AK892" s="38">
        <v>0.5</v>
      </c>
      <c r="AL892" s="38">
        <v>0.5</v>
      </c>
      <c r="AM892" s="38" t="s">
        <v>204</v>
      </c>
      <c r="AN892" s="38">
        <v>134</v>
      </c>
      <c r="AO892" s="38" t="s">
        <v>62</v>
      </c>
      <c r="AP892" s="38" t="s">
        <v>62</v>
      </c>
      <c r="AQ892" s="38" t="s">
        <v>62</v>
      </c>
      <c r="AR892" s="38" t="s">
        <v>62</v>
      </c>
      <c r="AS892" s="38" t="s">
        <v>62</v>
      </c>
      <c r="AT892" s="38" t="s">
        <v>1973</v>
      </c>
      <c r="AU892" s="38" t="s">
        <v>2604</v>
      </c>
      <c r="AV892" s="38" t="s">
        <v>2637</v>
      </c>
      <c r="AW892" s="38" t="s">
        <v>61</v>
      </c>
      <c r="AX892" s="38" t="s">
        <v>63</v>
      </c>
      <c r="AY892" s="39" t="s">
        <v>6831</v>
      </c>
      <c r="AZ892" s="38" t="s">
        <v>6832</v>
      </c>
      <c r="BA892" s="39" t="s">
        <v>6832</v>
      </c>
      <c r="BB892" s="38" t="s">
        <v>2434</v>
      </c>
      <c r="BC892" s="38" t="s">
        <v>197</v>
      </c>
      <c r="BD892" s="38" t="s">
        <v>94</v>
      </c>
      <c r="BE892" s="38" t="s">
        <v>1978</v>
      </c>
      <c r="BF892" s="38" t="s">
        <v>64</v>
      </c>
      <c r="BG892" s="38" t="s">
        <v>61</v>
      </c>
      <c r="BH892" s="38" t="s">
        <v>648</v>
      </c>
    </row>
    <row r="893" spans="2:60" x14ac:dyDescent="0.3">
      <c r="B893" s="55">
        <f t="shared" si="253"/>
        <v>889</v>
      </c>
      <c r="C893" s="55" t="str">
        <f t="shared" si="254"/>
        <v>NRT</v>
      </c>
      <c r="D893" s="55" t="str">
        <f t="shared" si="251"/>
        <v>2025-09-25</v>
      </c>
      <c r="E893" s="55" t="str">
        <f t="shared" si="261"/>
        <v>82020038185</v>
      </c>
      <c r="F893" s="55" t="str">
        <f t="shared" si="262"/>
        <v>PJP029496824</v>
      </c>
      <c r="G893" s="53" t="str">
        <f t="shared" si="263"/>
        <v>안진희</v>
      </c>
      <c r="H893" s="53" t="str">
        <f t="shared" si="264"/>
        <v>목록(Manifest)</v>
      </c>
      <c r="I893" s="62">
        <f t="shared" si="265"/>
        <v>106.13</v>
      </c>
      <c r="J893" s="53" t="str">
        <f t="shared" si="255"/>
        <v>BRCH USA_JAVIS</v>
      </c>
      <c r="K893" s="55">
        <f t="shared" si="266"/>
        <v>1</v>
      </c>
      <c r="L893" s="54">
        <f t="shared" si="267"/>
        <v>0.55000000000000004</v>
      </c>
      <c r="M893" s="54">
        <f t="shared" si="268"/>
        <v>0.2</v>
      </c>
      <c r="N893" s="54">
        <f t="shared" si="269"/>
        <v>0.6</v>
      </c>
      <c r="O893" s="54">
        <f t="shared" si="256"/>
        <v>1</v>
      </c>
      <c r="P893" s="55" t="str">
        <f t="shared" si="257"/>
        <v>516284386704</v>
      </c>
      <c r="Q893" s="70">
        <f t="shared" si="258"/>
        <v>7520</v>
      </c>
      <c r="R893" s="58">
        <v>0</v>
      </c>
      <c r="S893" s="57">
        <f t="shared" si="252"/>
        <v>0</v>
      </c>
      <c r="T893" s="58">
        <v>0</v>
      </c>
      <c r="U893" s="58">
        <f>(IF(VLOOKUP(VLOOKUP(AN893,MAPPING!$B$16:$D$21,2,1),MAPPING!$C$16:$E$21,2,0)=7000,0,VLOOKUP(VLOOKUP(AN893,MAPPING!$B$16:$D$21,2,1),MAPPING!$C$16:$E$21,2,0)))</f>
        <v>0</v>
      </c>
      <c r="V893" s="58">
        <f>(K893*VLOOKUP(N893/K893,MAPPING!$B$23:$D$30,3,10))</f>
        <v>0</v>
      </c>
      <c r="W893" s="58">
        <f t="shared" si="259"/>
        <v>0</v>
      </c>
      <c r="X893" s="58">
        <f t="shared" si="260"/>
        <v>7520</v>
      </c>
      <c r="Y893" s="116">
        <f>ROUND(SUM(Q893:W893)/INVOICE!$I$5,2)</f>
        <v>5.39</v>
      </c>
      <c r="AA893" s="38" t="s">
        <v>685</v>
      </c>
      <c r="AB893" s="38" t="s">
        <v>93</v>
      </c>
      <c r="AC893" s="38" t="s">
        <v>6276</v>
      </c>
      <c r="AD893" s="38" t="s">
        <v>6833</v>
      </c>
      <c r="AE893" s="38" t="s">
        <v>6834</v>
      </c>
      <c r="AF893" s="38" t="s">
        <v>6835</v>
      </c>
      <c r="AG893" s="38" t="s">
        <v>6836</v>
      </c>
      <c r="AH893" s="38" t="s">
        <v>61</v>
      </c>
      <c r="AI893" s="38">
        <v>1</v>
      </c>
      <c r="AJ893" s="38">
        <v>0.55000000000000004</v>
      </c>
      <c r="AK893" s="38">
        <v>0.2</v>
      </c>
      <c r="AL893" s="38">
        <v>0.6</v>
      </c>
      <c r="AM893" s="38" t="s">
        <v>204</v>
      </c>
      <c r="AN893" s="38">
        <v>106.13</v>
      </c>
      <c r="AO893" s="38" t="s">
        <v>62</v>
      </c>
      <c r="AP893" s="38" t="s">
        <v>62</v>
      </c>
      <c r="AQ893" s="38" t="s">
        <v>62</v>
      </c>
      <c r="AR893" s="38" t="s">
        <v>62</v>
      </c>
      <c r="AS893" s="38" t="s">
        <v>62</v>
      </c>
      <c r="AT893" s="38" t="s">
        <v>1973</v>
      </c>
      <c r="AU893" s="38" t="s">
        <v>2604</v>
      </c>
      <c r="AV893" s="38" t="s">
        <v>2637</v>
      </c>
      <c r="AW893" s="38" t="s">
        <v>61</v>
      </c>
      <c r="AX893" s="38" t="s">
        <v>63</v>
      </c>
      <c r="AY893" s="39" t="s">
        <v>6837</v>
      </c>
      <c r="AZ893" s="38" t="s">
        <v>6838</v>
      </c>
      <c r="BA893" s="39" t="s">
        <v>6838</v>
      </c>
      <c r="BB893" s="38" t="s">
        <v>2434</v>
      </c>
      <c r="BC893" s="38" t="s">
        <v>197</v>
      </c>
      <c r="BD893" s="38" t="s">
        <v>94</v>
      </c>
      <c r="BE893" s="38" t="s">
        <v>1978</v>
      </c>
      <c r="BF893" s="38" t="s">
        <v>64</v>
      </c>
      <c r="BG893" s="38" t="s">
        <v>61</v>
      </c>
      <c r="BH893" s="38" t="s">
        <v>648</v>
      </c>
    </row>
    <row r="894" spans="2:60" x14ac:dyDescent="0.3">
      <c r="B894" s="55">
        <f t="shared" si="253"/>
        <v>890</v>
      </c>
      <c r="C894" s="55" t="str">
        <f t="shared" si="254"/>
        <v>NRT</v>
      </c>
      <c r="D894" s="55" t="str">
        <f t="shared" si="251"/>
        <v>2025-09-25</v>
      </c>
      <c r="E894" s="55" t="str">
        <f t="shared" si="261"/>
        <v>82020038185</v>
      </c>
      <c r="F894" s="55" t="str">
        <f t="shared" si="262"/>
        <v>PJP029496701</v>
      </c>
      <c r="G894" s="53" t="str">
        <f t="shared" si="263"/>
        <v>김정오</v>
      </c>
      <c r="H894" s="53" t="str">
        <f t="shared" si="264"/>
        <v>목록(Manifest)</v>
      </c>
      <c r="I894" s="62">
        <f t="shared" si="265"/>
        <v>140.97</v>
      </c>
      <c r="J894" s="53" t="str">
        <f t="shared" si="255"/>
        <v>BRCH USA_JAVIS</v>
      </c>
      <c r="K894" s="55">
        <f t="shared" si="266"/>
        <v>1</v>
      </c>
      <c r="L894" s="54">
        <f t="shared" si="267"/>
        <v>0.5</v>
      </c>
      <c r="M894" s="54">
        <f t="shared" si="268"/>
        <v>0.2</v>
      </c>
      <c r="N894" s="54">
        <f t="shared" si="269"/>
        <v>0.5</v>
      </c>
      <c r="O894" s="54">
        <f t="shared" si="256"/>
        <v>0.5</v>
      </c>
      <c r="P894" s="55" t="str">
        <f t="shared" si="257"/>
        <v>516284385470</v>
      </c>
      <c r="Q894" s="70">
        <f t="shared" si="258"/>
        <v>6510</v>
      </c>
      <c r="R894" s="58">
        <v>0</v>
      </c>
      <c r="S894" s="57">
        <f t="shared" si="252"/>
        <v>0</v>
      </c>
      <c r="T894" s="58">
        <v>0</v>
      </c>
      <c r="U894" s="58">
        <f>(IF(VLOOKUP(VLOOKUP(AN894,MAPPING!$B$16:$D$21,2,1),MAPPING!$C$16:$E$21,2,0)=7000,0,VLOOKUP(VLOOKUP(AN894,MAPPING!$B$16:$D$21,2,1),MAPPING!$C$16:$E$21,2,0)))</f>
        <v>0</v>
      </c>
      <c r="V894" s="58">
        <f>(K894*VLOOKUP(N894/K894,MAPPING!$B$23:$D$30,3,10))</f>
        <v>0</v>
      </c>
      <c r="W894" s="58">
        <f t="shared" si="259"/>
        <v>0</v>
      </c>
      <c r="X894" s="58">
        <f t="shared" si="260"/>
        <v>6510</v>
      </c>
      <c r="Y894" s="116">
        <f>ROUND(SUM(Q894:W894)/INVOICE!$I$5,2)</f>
        <v>4.67</v>
      </c>
      <c r="AA894" s="38" t="s">
        <v>685</v>
      </c>
      <c r="AB894" s="38" t="s">
        <v>93</v>
      </c>
      <c r="AC894" s="38" t="s">
        <v>6276</v>
      </c>
      <c r="AD894" s="38" t="s">
        <v>6839</v>
      </c>
      <c r="AE894" s="38" t="s">
        <v>6840</v>
      </c>
      <c r="AF894" s="38" t="s">
        <v>6841</v>
      </c>
      <c r="AG894" s="38" t="s">
        <v>6842</v>
      </c>
      <c r="AH894" s="38" t="s">
        <v>61</v>
      </c>
      <c r="AI894" s="38">
        <v>1</v>
      </c>
      <c r="AJ894" s="38">
        <v>0.5</v>
      </c>
      <c r="AK894" s="38">
        <v>0.2</v>
      </c>
      <c r="AL894" s="38">
        <v>0.5</v>
      </c>
      <c r="AM894" s="38" t="s">
        <v>204</v>
      </c>
      <c r="AN894" s="38">
        <v>140.97</v>
      </c>
      <c r="AO894" s="38" t="s">
        <v>62</v>
      </c>
      <c r="AP894" s="38" t="s">
        <v>62</v>
      </c>
      <c r="AQ894" s="38" t="s">
        <v>62</v>
      </c>
      <c r="AR894" s="38" t="s">
        <v>62</v>
      </c>
      <c r="AS894" s="38" t="s">
        <v>62</v>
      </c>
      <c r="AT894" s="38" t="s">
        <v>1973</v>
      </c>
      <c r="AU894" s="38" t="s">
        <v>2604</v>
      </c>
      <c r="AV894" s="38" t="s">
        <v>2637</v>
      </c>
      <c r="AW894" s="38" t="s">
        <v>61</v>
      </c>
      <c r="AX894" s="38" t="s">
        <v>63</v>
      </c>
      <c r="AY894" s="39" t="s">
        <v>6843</v>
      </c>
      <c r="AZ894" s="38" t="s">
        <v>6844</v>
      </c>
      <c r="BA894" s="39" t="s">
        <v>6844</v>
      </c>
      <c r="BB894" s="38" t="s">
        <v>2434</v>
      </c>
      <c r="BC894" s="38" t="s">
        <v>197</v>
      </c>
      <c r="BD894" s="38" t="s">
        <v>94</v>
      </c>
      <c r="BE894" s="38" t="s">
        <v>1978</v>
      </c>
      <c r="BF894" s="38" t="s">
        <v>64</v>
      </c>
      <c r="BG894" s="38" t="s">
        <v>61</v>
      </c>
      <c r="BH894" s="38" t="s">
        <v>648</v>
      </c>
    </row>
    <row r="895" spans="2:60" x14ac:dyDescent="0.3">
      <c r="B895" s="55">
        <f t="shared" si="253"/>
        <v>891</v>
      </c>
      <c r="C895" s="55" t="str">
        <f t="shared" si="254"/>
        <v>NRT</v>
      </c>
      <c r="D895" s="55" t="str">
        <f t="shared" si="251"/>
        <v>2025-09-25</v>
      </c>
      <c r="E895" s="55" t="str">
        <f t="shared" si="261"/>
        <v>82020038185</v>
      </c>
      <c r="F895" s="55" t="str">
        <f t="shared" si="262"/>
        <v>PJP029496443</v>
      </c>
      <c r="G895" s="53" t="str">
        <f t="shared" si="263"/>
        <v>정원희</v>
      </c>
      <c r="H895" s="53" t="str">
        <f t="shared" si="264"/>
        <v>목록(Manifest)</v>
      </c>
      <c r="I895" s="62">
        <f t="shared" si="265"/>
        <v>139.55000000000001</v>
      </c>
      <c r="J895" s="53" t="str">
        <f t="shared" si="255"/>
        <v>BRCH USA_JAVIS</v>
      </c>
      <c r="K895" s="55">
        <f t="shared" si="266"/>
        <v>1</v>
      </c>
      <c r="L895" s="54">
        <f t="shared" si="267"/>
        <v>0.45</v>
      </c>
      <c r="M895" s="54">
        <f t="shared" si="268"/>
        <v>2.8</v>
      </c>
      <c r="N895" s="54">
        <f t="shared" si="269"/>
        <v>2.8</v>
      </c>
      <c r="O895" s="54">
        <f t="shared" si="256"/>
        <v>0.5</v>
      </c>
      <c r="P895" s="55" t="str">
        <f t="shared" si="257"/>
        <v>516284382891</v>
      </c>
      <c r="Q895" s="70">
        <f t="shared" si="258"/>
        <v>6510</v>
      </c>
      <c r="R895" s="58">
        <v>0</v>
      </c>
      <c r="S895" s="57">
        <f t="shared" si="252"/>
        <v>0</v>
      </c>
      <c r="T895" s="58">
        <v>0</v>
      </c>
      <c r="U895" s="58">
        <f>(IF(VLOOKUP(VLOOKUP(AN895,MAPPING!$B$16:$D$21,2,1),MAPPING!$C$16:$E$21,2,0)=7000,0,VLOOKUP(VLOOKUP(AN895,MAPPING!$B$16:$D$21,2,1),MAPPING!$C$16:$E$21,2,0)))</f>
        <v>0</v>
      </c>
      <c r="V895" s="58">
        <f>(K895*VLOOKUP(N895/K895,MAPPING!$B$23:$D$30,3,10))</f>
        <v>500</v>
      </c>
      <c r="W895" s="58">
        <f t="shared" si="259"/>
        <v>0</v>
      </c>
      <c r="X895" s="58">
        <f t="shared" si="260"/>
        <v>7010</v>
      </c>
      <c r="Y895" s="116">
        <f>ROUND(SUM(Q895:W895)/INVOICE!$I$5,2)</f>
        <v>5.03</v>
      </c>
      <c r="AA895" s="38" t="s">
        <v>685</v>
      </c>
      <c r="AB895" s="38" t="s">
        <v>93</v>
      </c>
      <c r="AC895" s="38" t="s">
        <v>6276</v>
      </c>
      <c r="AD895" s="38" t="s">
        <v>6845</v>
      </c>
      <c r="AE895" s="38" t="s">
        <v>6846</v>
      </c>
      <c r="AF895" s="38" t="s">
        <v>6847</v>
      </c>
      <c r="AG895" s="38" t="s">
        <v>6848</v>
      </c>
      <c r="AH895" s="38" t="s">
        <v>61</v>
      </c>
      <c r="AI895" s="38">
        <v>1</v>
      </c>
      <c r="AJ895" s="38">
        <v>0.45</v>
      </c>
      <c r="AK895" s="38">
        <v>2.8</v>
      </c>
      <c r="AL895" s="38">
        <v>2.8</v>
      </c>
      <c r="AM895" s="38" t="s">
        <v>204</v>
      </c>
      <c r="AN895" s="38">
        <v>139.55000000000001</v>
      </c>
      <c r="AO895" s="38" t="s">
        <v>62</v>
      </c>
      <c r="AP895" s="38" t="s">
        <v>62</v>
      </c>
      <c r="AQ895" s="38" t="s">
        <v>62</v>
      </c>
      <c r="AR895" s="38" t="s">
        <v>62</v>
      </c>
      <c r="AS895" s="38" t="s">
        <v>62</v>
      </c>
      <c r="AT895" s="38" t="s">
        <v>1973</v>
      </c>
      <c r="AU895" s="38" t="s">
        <v>2604</v>
      </c>
      <c r="AV895" s="38" t="s">
        <v>2637</v>
      </c>
      <c r="AW895" s="38" t="s">
        <v>61</v>
      </c>
      <c r="AX895" s="38" t="s">
        <v>63</v>
      </c>
      <c r="AY895" s="39" t="s">
        <v>6849</v>
      </c>
      <c r="AZ895" s="38" t="s">
        <v>6850</v>
      </c>
      <c r="BA895" s="39" t="s">
        <v>6850</v>
      </c>
      <c r="BB895" s="38" t="s">
        <v>2434</v>
      </c>
      <c r="BC895" s="38" t="s">
        <v>197</v>
      </c>
      <c r="BD895" s="38" t="s">
        <v>94</v>
      </c>
      <c r="BE895" s="38" t="s">
        <v>1978</v>
      </c>
      <c r="BF895" s="38" t="s">
        <v>64</v>
      </c>
      <c r="BG895" s="38" t="s">
        <v>61</v>
      </c>
      <c r="BH895" s="38" t="s">
        <v>648</v>
      </c>
    </row>
    <row r="896" spans="2:60" x14ac:dyDescent="0.3">
      <c r="B896" s="55">
        <f t="shared" si="253"/>
        <v>892</v>
      </c>
      <c r="C896" s="55" t="str">
        <f t="shared" si="254"/>
        <v>NRT</v>
      </c>
      <c r="D896" s="55" t="str">
        <f t="shared" si="251"/>
        <v>2025-09-25</v>
      </c>
      <c r="E896" s="55" t="str">
        <f t="shared" si="261"/>
        <v>82020038185</v>
      </c>
      <c r="F896" s="55" t="str">
        <f t="shared" si="262"/>
        <v>PJP029496729</v>
      </c>
      <c r="G896" s="53" t="str">
        <f t="shared" si="263"/>
        <v>전종민</v>
      </c>
      <c r="H896" s="53" t="str">
        <f t="shared" si="264"/>
        <v>간이(Simple)</v>
      </c>
      <c r="I896" s="62">
        <f t="shared" si="265"/>
        <v>154.77000000000001</v>
      </c>
      <c r="J896" s="53" t="str">
        <f t="shared" si="255"/>
        <v>BRCH USA_JAVIS</v>
      </c>
      <c r="K896" s="55">
        <f t="shared" si="266"/>
        <v>1</v>
      </c>
      <c r="L896" s="54">
        <f t="shared" si="267"/>
        <v>1.45</v>
      </c>
      <c r="M896" s="54">
        <f t="shared" si="268"/>
        <v>2</v>
      </c>
      <c r="N896" s="54">
        <f t="shared" si="269"/>
        <v>2</v>
      </c>
      <c r="O896" s="54">
        <f t="shared" si="256"/>
        <v>1.5</v>
      </c>
      <c r="P896" s="55" t="str">
        <f t="shared" si="257"/>
        <v>516284385750</v>
      </c>
      <c r="Q896" s="70">
        <f t="shared" si="258"/>
        <v>8530</v>
      </c>
      <c r="R896" s="58">
        <v>0</v>
      </c>
      <c r="S896" s="57">
        <f t="shared" si="252"/>
        <v>0</v>
      </c>
      <c r="T896" s="58">
        <v>0</v>
      </c>
      <c r="U896" s="58">
        <f>(IF(VLOOKUP(VLOOKUP(AN896,MAPPING!$B$16:$D$21,2,1),MAPPING!$C$16:$E$21,2,0)=7000,0,VLOOKUP(VLOOKUP(AN896,MAPPING!$B$16:$D$21,2,1),MAPPING!$C$16:$E$21,2,0)))</f>
        <v>0</v>
      </c>
      <c r="V896" s="58">
        <f>(K896*VLOOKUP(N896/K896,MAPPING!$B$23:$D$30,3,10))</f>
        <v>0</v>
      </c>
      <c r="W896" s="58">
        <f t="shared" si="259"/>
        <v>0</v>
      </c>
      <c r="X896" s="58">
        <f t="shared" si="260"/>
        <v>8530</v>
      </c>
      <c r="Y896" s="116">
        <f>ROUND(SUM(Q896:W896)/INVOICE!$I$5,2)</f>
        <v>6.12</v>
      </c>
      <c r="AA896" s="38" t="s">
        <v>685</v>
      </c>
      <c r="AB896" s="38" t="s">
        <v>93</v>
      </c>
      <c r="AC896" s="38" t="s">
        <v>6276</v>
      </c>
      <c r="AD896" s="38" t="s">
        <v>6851</v>
      </c>
      <c r="AE896" s="38" t="s">
        <v>6852</v>
      </c>
      <c r="AF896" s="38" t="s">
        <v>6853</v>
      </c>
      <c r="AG896" s="38" t="s">
        <v>6854</v>
      </c>
      <c r="AH896" s="38" t="s">
        <v>61</v>
      </c>
      <c r="AI896" s="38">
        <v>1</v>
      </c>
      <c r="AJ896" s="38">
        <v>1.45</v>
      </c>
      <c r="AK896" s="38">
        <v>2</v>
      </c>
      <c r="AL896" s="38">
        <v>2</v>
      </c>
      <c r="AM896" s="38" t="s">
        <v>65</v>
      </c>
      <c r="AN896" s="38">
        <v>154.77000000000001</v>
      </c>
      <c r="AO896" s="38" t="s">
        <v>62</v>
      </c>
      <c r="AP896" s="38" t="s">
        <v>62</v>
      </c>
      <c r="AQ896" s="38" t="s">
        <v>62</v>
      </c>
      <c r="AR896" s="38" t="s">
        <v>62</v>
      </c>
      <c r="AS896" s="38" t="s">
        <v>62</v>
      </c>
      <c r="AT896" s="38" t="s">
        <v>1973</v>
      </c>
      <c r="AU896" s="38" t="s">
        <v>2604</v>
      </c>
      <c r="AV896" s="38" t="s">
        <v>5415</v>
      </c>
      <c r="AW896" s="38" t="s">
        <v>61</v>
      </c>
      <c r="AX896" s="38" t="s">
        <v>63</v>
      </c>
      <c r="AY896" s="39" t="s">
        <v>6855</v>
      </c>
      <c r="AZ896" s="38" t="s">
        <v>6856</v>
      </c>
      <c r="BA896" s="39" t="s">
        <v>6856</v>
      </c>
      <c r="BB896" s="38" t="s">
        <v>2434</v>
      </c>
      <c r="BC896" s="38" t="s">
        <v>197</v>
      </c>
      <c r="BD896" s="38" t="s">
        <v>94</v>
      </c>
      <c r="BE896" s="38" t="s">
        <v>1978</v>
      </c>
      <c r="BF896" s="38" t="s">
        <v>64</v>
      </c>
      <c r="BG896" s="38" t="s">
        <v>61</v>
      </c>
      <c r="BH896" s="38" t="s">
        <v>648</v>
      </c>
    </row>
    <row r="897" spans="2:60" x14ac:dyDescent="0.3">
      <c r="B897" s="55">
        <f t="shared" si="253"/>
        <v>893</v>
      </c>
      <c r="C897" s="55" t="str">
        <f t="shared" si="254"/>
        <v>NRT</v>
      </c>
      <c r="D897" s="55" t="str">
        <f t="shared" si="251"/>
        <v>2025-09-25</v>
      </c>
      <c r="E897" s="55" t="str">
        <f t="shared" si="261"/>
        <v>82020038185</v>
      </c>
      <c r="F897" s="55" t="str">
        <f t="shared" si="262"/>
        <v>PJP029496871</v>
      </c>
      <c r="G897" s="53" t="str">
        <f t="shared" si="263"/>
        <v>김식영</v>
      </c>
      <c r="H897" s="53" t="str">
        <f t="shared" si="264"/>
        <v>목록(Manifest)</v>
      </c>
      <c r="I897" s="62">
        <f t="shared" si="265"/>
        <v>52.9</v>
      </c>
      <c r="J897" s="53" t="str">
        <f t="shared" si="255"/>
        <v>BRCH USA_JAVIS</v>
      </c>
      <c r="K897" s="55">
        <f t="shared" si="266"/>
        <v>1</v>
      </c>
      <c r="L897" s="54">
        <f t="shared" si="267"/>
        <v>0.45</v>
      </c>
      <c r="M897" s="54">
        <f t="shared" si="268"/>
        <v>1.2</v>
      </c>
      <c r="N897" s="54">
        <f t="shared" si="269"/>
        <v>1.2</v>
      </c>
      <c r="O897" s="54">
        <f t="shared" si="256"/>
        <v>0.5</v>
      </c>
      <c r="P897" s="55" t="str">
        <f t="shared" si="257"/>
        <v>516284387172</v>
      </c>
      <c r="Q897" s="70">
        <f t="shared" si="258"/>
        <v>6510</v>
      </c>
      <c r="R897" s="58">
        <v>0</v>
      </c>
      <c r="S897" s="57">
        <f t="shared" si="252"/>
        <v>0</v>
      </c>
      <c r="T897" s="58">
        <v>0</v>
      </c>
      <c r="U897" s="58">
        <f>(IF(VLOOKUP(VLOOKUP(AN897,MAPPING!$B$16:$D$21,2,1),MAPPING!$C$16:$E$21,2,0)=7000,0,VLOOKUP(VLOOKUP(AN897,MAPPING!$B$16:$D$21,2,1),MAPPING!$C$16:$E$21,2,0)))</f>
        <v>0</v>
      </c>
      <c r="V897" s="58">
        <f>(K897*VLOOKUP(N897/K897,MAPPING!$B$23:$D$30,3,10))</f>
        <v>0</v>
      </c>
      <c r="W897" s="58">
        <f t="shared" si="259"/>
        <v>0</v>
      </c>
      <c r="X897" s="58">
        <f t="shared" si="260"/>
        <v>6510</v>
      </c>
      <c r="Y897" s="116">
        <f>ROUND(SUM(Q897:W897)/INVOICE!$I$5,2)</f>
        <v>4.67</v>
      </c>
      <c r="AA897" s="38" t="s">
        <v>685</v>
      </c>
      <c r="AB897" s="38" t="s">
        <v>93</v>
      </c>
      <c r="AC897" s="38" t="s">
        <v>6276</v>
      </c>
      <c r="AD897" s="38" t="s">
        <v>6857</v>
      </c>
      <c r="AE897" s="38" t="s">
        <v>6858</v>
      </c>
      <c r="AF897" s="38" t="s">
        <v>6859</v>
      </c>
      <c r="AG897" s="38" t="s">
        <v>2797</v>
      </c>
      <c r="AH897" s="38" t="s">
        <v>61</v>
      </c>
      <c r="AI897" s="38">
        <v>1</v>
      </c>
      <c r="AJ897" s="38">
        <v>0.45</v>
      </c>
      <c r="AK897" s="38">
        <v>1.2</v>
      </c>
      <c r="AL897" s="38">
        <v>1.2</v>
      </c>
      <c r="AM897" s="38" t="s">
        <v>204</v>
      </c>
      <c r="AN897" s="38">
        <v>52.9</v>
      </c>
      <c r="AO897" s="38" t="s">
        <v>62</v>
      </c>
      <c r="AP897" s="38" t="s">
        <v>62</v>
      </c>
      <c r="AQ897" s="38" t="s">
        <v>62</v>
      </c>
      <c r="AR897" s="38" t="s">
        <v>62</v>
      </c>
      <c r="AS897" s="38" t="s">
        <v>62</v>
      </c>
      <c r="AT897" s="38" t="s">
        <v>1973</v>
      </c>
      <c r="AU897" s="38" t="s">
        <v>2604</v>
      </c>
      <c r="AV897" s="38" t="s">
        <v>6860</v>
      </c>
      <c r="AW897" s="38" t="s">
        <v>61</v>
      </c>
      <c r="AX897" s="38" t="s">
        <v>63</v>
      </c>
      <c r="AY897" s="39" t="s">
        <v>6861</v>
      </c>
      <c r="AZ897" s="38" t="s">
        <v>6862</v>
      </c>
      <c r="BA897" s="39" t="s">
        <v>6862</v>
      </c>
      <c r="BB897" s="38" t="s">
        <v>2434</v>
      </c>
      <c r="BC897" s="38" t="s">
        <v>197</v>
      </c>
      <c r="BD897" s="38" t="s">
        <v>94</v>
      </c>
      <c r="BE897" s="38" t="s">
        <v>1978</v>
      </c>
      <c r="BF897" s="38" t="s">
        <v>64</v>
      </c>
      <c r="BG897" s="38" t="s">
        <v>61</v>
      </c>
      <c r="BH897" s="38" t="s">
        <v>648</v>
      </c>
    </row>
    <row r="898" spans="2:60" x14ac:dyDescent="0.3">
      <c r="B898" s="55">
        <f t="shared" si="253"/>
        <v>894</v>
      </c>
      <c r="C898" s="55" t="str">
        <f t="shared" si="254"/>
        <v>NRT</v>
      </c>
      <c r="D898" s="55" t="str">
        <f t="shared" si="251"/>
        <v>2025-09-25</v>
      </c>
      <c r="E898" s="55" t="str">
        <f t="shared" si="261"/>
        <v>82020038185</v>
      </c>
      <c r="F898" s="55" t="str">
        <f t="shared" si="262"/>
        <v>PJP029494413</v>
      </c>
      <c r="G898" s="53" t="str">
        <f t="shared" si="263"/>
        <v>김하영</v>
      </c>
      <c r="H898" s="53" t="str">
        <f t="shared" si="264"/>
        <v>목록(Manifest)</v>
      </c>
      <c r="I898" s="62">
        <f t="shared" si="265"/>
        <v>33.5</v>
      </c>
      <c r="J898" s="53" t="str">
        <f t="shared" si="255"/>
        <v>BRCH USA_JAVIS</v>
      </c>
      <c r="K898" s="55">
        <f t="shared" si="266"/>
        <v>1</v>
      </c>
      <c r="L898" s="54">
        <f t="shared" si="267"/>
        <v>0.2</v>
      </c>
      <c r="M898" s="54">
        <f t="shared" si="268"/>
        <v>0.8</v>
      </c>
      <c r="N898" s="54">
        <f t="shared" si="269"/>
        <v>0.8</v>
      </c>
      <c r="O898" s="54">
        <f t="shared" si="256"/>
        <v>0.5</v>
      </c>
      <c r="P898" s="55" t="str">
        <f t="shared" si="257"/>
        <v>516284362591</v>
      </c>
      <c r="Q898" s="70">
        <f t="shared" si="258"/>
        <v>6510</v>
      </c>
      <c r="R898" s="58">
        <v>0</v>
      </c>
      <c r="S898" s="57">
        <f t="shared" si="252"/>
        <v>0</v>
      </c>
      <c r="T898" s="58">
        <v>0</v>
      </c>
      <c r="U898" s="58">
        <f>(IF(VLOOKUP(VLOOKUP(AN898,MAPPING!$B$16:$D$21,2,1),MAPPING!$C$16:$E$21,2,0)=7000,0,VLOOKUP(VLOOKUP(AN898,MAPPING!$B$16:$D$21,2,1),MAPPING!$C$16:$E$21,2,0)))</f>
        <v>0</v>
      </c>
      <c r="V898" s="58">
        <f>(K898*VLOOKUP(N898/K898,MAPPING!$B$23:$D$30,3,10))</f>
        <v>0</v>
      </c>
      <c r="W898" s="58">
        <f t="shared" si="259"/>
        <v>0</v>
      </c>
      <c r="X898" s="58">
        <f t="shared" si="260"/>
        <v>6510</v>
      </c>
      <c r="Y898" s="116">
        <f>ROUND(SUM(Q898:W898)/INVOICE!$I$5,2)</f>
        <v>4.67</v>
      </c>
      <c r="AA898" s="38" t="s">
        <v>685</v>
      </c>
      <c r="AB898" s="38" t="s">
        <v>93</v>
      </c>
      <c r="AC898" s="38" t="s">
        <v>6276</v>
      </c>
      <c r="AD898" s="38" t="s">
        <v>6863</v>
      </c>
      <c r="AE898" s="38" t="s">
        <v>2069</v>
      </c>
      <c r="AF898" s="38" t="s">
        <v>6864</v>
      </c>
      <c r="AG898" s="38" t="s">
        <v>6865</v>
      </c>
      <c r="AH898" s="38" t="s">
        <v>61</v>
      </c>
      <c r="AI898" s="38">
        <v>1</v>
      </c>
      <c r="AJ898" s="38">
        <v>0.2</v>
      </c>
      <c r="AK898" s="38">
        <v>0.8</v>
      </c>
      <c r="AL898" s="38">
        <v>0.8</v>
      </c>
      <c r="AM898" s="38" t="s">
        <v>204</v>
      </c>
      <c r="AN898" s="38">
        <v>33.5</v>
      </c>
      <c r="AO898" s="38" t="s">
        <v>62</v>
      </c>
      <c r="AP898" s="38" t="s">
        <v>62</v>
      </c>
      <c r="AQ898" s="38" t="s">
        <v>62</v>
      </c>
      <c r="AR898" s="38" t="s">
        <v>62</v>
      </c>
      <c r="AS898" s="38" t="s">
        <v>62</v>
      </c>
      <c r="AT898" s="38" t="s">
        <v>1973</v>
      </c>
      <c r="AU898" s="38" t="s">
        <v>2604</v>
      </c>
      <c r="AV898" s="38" t="s">
        <v>3802</v>
      </c>
      <c r="AW898" s="38" t="s">
        <v>61</v>
      </c>
      <c r="AX898" s="38" t="s">
        <v>63</v>
      </c>
      <c r="AY898" s="39" t="s">
        <v>6866</v>
      </c>
      <c r="AZ898" s="38" t="s">
        <v>6867</v>
      </c>
      <c r="BA898" s="39" t="s">
        <v>6867</v>
      </c>
      <c r="BB898" s="38" t="s">
        <v>2434</v>
      </c>
      <c r="BC898" s="38" t="s">
        <v>197</v>
      </c>
      <c r="BD898" s="38" t="s">
        <v>94</v>
      </c>
      <c r="BE898" s="38" t="s">
        <v>1978</v>
      </c>
      <c r="BF898" s="38" t="s">
        <v>64</v>
      </c>
      <c r="BG898" s="38" t="s">
        <v>61</v>
      </c>
      <c r="BH898" s="38" t="s">
        <v>648</v>
      </c>
    </row>
    <row r="899" spans="2:60" x14ac:dyDescent="0.3">
      <c r="B899" s="55">
        <f t="shared" si="253"/>
        <v>895</v>
      </c>
      <c r="C899" s="55" t="str">
        <f t="shared" si="254"/>
        <v>NRT</v>
      </c>
      <c r="D899" s="55" t="str">
        <f t="shared" si="251"/>
        <v>2025-09-25</v>
      </c>
      <c r="E899" s="55" t="str">
        <f t="shared" si="261"/>
        <v>82020038185</v>
      </c>
      <c r="F899" s="55" t="str">
        <f t="shared" si="262"/>
        <v>PJP029495678</v>
      </c>
      <c r="G899" s="53" t="str">
        <f t="shared" si="263"/>
        <v>이채원</v>
      </c>
      <c r="H899" s="53" t="str">
        <f t="shared" si="264"/>
        <v>목록(Manifest)</v>
      </c>
      <c r="I899" s="62">
        <f t="shared" si="265"/>
        <v>14</v>
      </c>
      <c r="J899" s="53" t="str">
        <f t="shared" si="255"/>
        <v>BRCH USA_JAVIS</v>
      </c>
      <c r="K899" s="55">
        <f t="shared" si="266"/>
        <v>1</v>
      </c>
      <c r="L899" s="54">
        <f t="shared" si="267"/>
        <v>0.25</v>
      </c>
      <c r="M899" s="54">
        <f t="shared" si="268"/>
        <v>0.6</v>
      </c>
      <c r="N899" s="54">
        <f t="shared" si="269"/>
        <v>0.6</v>
      </c>
      <c r="O899" s="54">
        <f t="shared" si="256"/>
        <v>0.5</v>
      </c>
      <c r="P899" s="55" t="str">
        <f t="shared" si="257"/>
        <v>516284375246</v>
      </c>
      <c r="Q899" s="70">
        <f t="shared" si="258"/>
        <v>6510</v>
      </c>
      <c r="R899" s="58">
        <v>0</v>
      </c>
      <c r="S899" s="57">
        <f t="shared" si="252"/>
        <v>0</v>
      </c>
      <c r="T899" s="58">
        <v>0</v>
      </c>
      <c r="U899" s="58">
        <f>(IF(VLOOKUP(VLOOKUP(AN899,MAPPING!$B$16:$D$21,2,1),MAPPING!$C$16:$E$21,2,0)=7000,0,VLOOKUP(VLOOKUP(AN899,MAPPING!$B$16:$D$21,2,1),MAPPING!$C$16:$E$21,2,0)))</f>
        <v>0</v>
      </c>
      <c r="V899" s="58">
        <f>(K899*VLOOKUP(N899/K899,MAPPING!$B$23:$D$30,3,10))</f>
        <v>0</v>
      </c>
      <c r="W899" s="58">
        <f t="shared" si="259"/>
        <v>0</v>
      </c>
      <c r="X899" s="58">
        <f t="shared" si="260"/>
        <v>6510</v>
      </c>
      <c r="Y899" s="116">
        <f>ROUND(SUM(Q899:W899)/INVOICE!$I$5,2)</f>
        <v>4.67</v>
      </c>
      <c r="AA899" s="38" t="s">
        <v>685</v>
      </c>
      <c r="AB899" s="38" t="s">
        <v>93</v>
      </c>
      <c r="AC899" s="38" t="s">
        <v>6276</v>
      </c>
      <c r="AD899" s="38" t="s">
        <v>6868</v>
      </c>
      <c r="AE899" s="38" t="s">
        <v>311</v>
      </c>
      <c r="AF899" s="38" t="s">
        <v>6869</v>
      </c>
      <c r="AG899" s="38" t="s">
        <v>6870</v>
      </c>
      <c r="AH899" s="38" t="s">
        <v>61</v>
      </c>
      <c r="AI899" s="38">
        <v>1</v>
      </c>
      <c r="AJ899" s="38">
        <v>0.25</v>
      </c>
      <c r="AK899" s="38">
        <v>0.6</v>
      </c>
      <c r="AL899" s="38">
        <v>0.6</v>
      </c>
      <c r="AM899" s="38" t="s">
        <v>204</v>
      </c>
      <c r="AN899" s="38">
        <v>14</v>
      </c>
      <c r="AO899" s="38" t="s">
        <v>62</v>
      </c>
      <c r="AP899" s="38" t="s">
        <v>62</v>
      </c>
      <c r="AQ899" s="38" t="s">
        <v>62</v>
      </c>
      <c r="AR899" s="38" t="s">
        <v>62</v>
      </c>
      <c r="AS899" s="38" t="s">
        <v>62</v>
      </c>
      <c r="AT899" s="38" t="s">
        <v>1973</v>
      </c>
      <c r="AU899" s="38" t="s">
        <v>2604</v>
      </c>
      <c r="AV899" s="38" t="s">
        <v>410</v>
      </c>
      <c r="AW899" s="38" t="s">
        <v>61</v>
      </c>
      <c r="AX899" s="38" t="s">
        <v>63</v>
      </c>
      <c r="AY899" s="39" t="s">
        <v>6871</v>
      </c>
      <c r="AZ899" s="38" t="s">
        <v>6872</v>
      </c>
      <c r="BA899" s="39" t="s">
        <v>6872</v>
      </c>
      <c r="BB899" s="38" t="s">
        <v>2434</v>
      </c>
      <c r="BC899" s="38" t="s">
        <v>197</v>
      </c>
      <c r="BD899" s="38" t="s">
        <v>94</v>
      </c>
      <c r="BE899" s="38" t="s">
        <v>1978</v>
      </c>
      <c r="BF899" s="38" t="s">
        <v>64</v>
      </c>
      <c r="BG899" s="38" t="s">
        <v>61</v>
      </c>
      <c r="BH899" s="38" t="s">
        <v>648</v>
      </c>
    </row>
    <row r="900" spans="2:60" x14ac:dyDescent="0.3">
      <c r="B900" s="55">
        <f t="shared" si="253"/>
        <v>896</v>
      </c>
      <c r="C900" s="55" t="str">
        <f t="shared" si="254"/>
        <v>NRT</v>
      </c>
      <c r="D900" s="55" t="str">
        <f t="shared" si="251"/>
        <v>2025-09-25</v>
      </c>
      <c r="E900" s="55" t="str">
        <f t="shared" si="261"/>
        <v>82020038185</v>
      </c>
      <c r="F900" s="55" t="str">
        <f t="shared" si="262"/>
        <v>PJP029496866</v>
      </c>
      <c r="G900" s="53" t="str">
        <f t="shared" si="263"/>
        <v>이은</v>
      </c>
      <c r="H900" s="53" t="str">
        <f t="shared" si="264"/>
        <v>목록(Manifest)</v>
      </c>
      <c r="I900" s="62">
        <f t="shared" si="265"/>
        <v>96.48</v>
      </c>
      <c r="J900" s="53" t="str">
        <f t="shared" si="255"/>
        <v>BRCH USA_JAVIS</v>
      </c>
      <c r="K900" s="55">
        <f t="shared" si="266"/>
        <v>1</v>
      </c>
      <c r="L900" s="54">
        <f t="shared" si="267"/>
        <v>1.1000000000000001</v>
      </c>
      <c r="M900" s="54">
        <f t="shared" si="268"/>
        <v>1.2</v>
      </c>
      <c r="N900" s="54">
        <f t="shared" si="269"/>
        <v>1.2</v>
      </c>
      <c r="O900" s="54">
        <f t="shared" si="256"/>
        <v>1.5</v>
      </c>
      <c r="P900" s="55" t="str">
        <f t="shared" si="257"/>
        <v>516284387124</v>
      </c>
      <c r="Q900" s="70">
        <f t="shared" si="258"/>
        <v>8530</v>
      </c>
      <c r="R900" s="58">
        <v>0</v>
      </c>
      <c r="S900" s="57">
        <f t="shared" si="252"/>
        <v>0</v>
      </c>
      <c r="T900" s="58">
        <v>0</v>
      </c>
      <c r="U900" s="58">
        <f>(IF(VLOOKUP(VLOOKUP(AN900,MAPPING!$B$16:$D$21,2,1),MAPPING!$C$16:$E$21,2,0)=7000,0,VLOOKUP(VLOOKUP(AN900,MAPPING!$B$16:$D$21,2,1),MAPPING!$C$16:$E$21,2,0)))</f>
        <v>0</v>
      </c>
      <c r="V900" s="58">
        <f>(K900*VLOOKUP(N900/K900,MAPPING!$B$23:$D$30,3,10))</f>
        <v>0</v>
      </c>
      <c r="W900" s="58">
        <f t="shared" si="259"/>
        <v>0</v>
      </c>
      <c r="X900" s="58">
        <f t="shared" si="260"/>
        <v>8530</v>
      </c>
      <c r="Y900" s="116">
        <f>ROUND(SUM(Q900:W900)/INVOICE!$I$5,2)</f>
        <v>6.12</v>
      </c>
      <c r="AA900" s="38" t="s">
        <v>685</v>
      </c>
      <c r="AB900" s="38" t="s">
        <v>93</v>
      </c>
      <c r="AC900" s="38" t="s">
        <v>6276</v>
      </c>
      <c r="AD900" s="38" t="s">
        <v>6873</v>
      </c>
      <c r="AE900" s="38" t="s">
        <v>6874</v>
      </c>
      <c r="AF900" s="38" t="s">
        <v>6875</v>
      </c>
      <c r="AG900" s="38" t="s">
        <v>6876</v>
      </c>
      <c r="AH900" s="38" t="s">
        <v>61</v>
      </c>
      <c r="AI900" s="38">
        <v>1</v>
      </c>
      <c r="AJ900" s="38">
        <v>1.1000000000000001</v>
      </c>
      <c r="AK900" s="38">
        <v>1.2</v>
      </c>
      <c r="AL900" s="38">
        <v>1.2</v>
      </c>
      <c r="AM900" s="38" t="s">
        <v>204</v>
      </c>
      <c r="AN900" s="38">
        <v>96.48</v>
      </c>
      <c r="AO900" s="38" t="s">
        <v>62</v>
      </c>
      <c r="AP900" s="38" t="s">
        <v>62</v>
      </c>
      <c r="AQ900" s="38" t="s">
        <v>62</v>
      </c>
      <c r="AR900" s="38" t="s">
        <v>62</v>
      </c>
      <c r="AS900" s="38" t="s">
        <v>62</v>
      </c>
      <c r="AT900" s="38" t="s">
        <v>1973</v>
      </c>
      <c r="AU900" s="38" t="s">
        <v>2604</v>
      </c>
      <c r="AV900" s="38" t="s">
        <v>6877</v>
      </c>
      <c r="AW900" s="38" t="s">
        <v>61</v>
      </c>
      <c r="AX900" s="38" t="s">
        <v>63</v>
      </c>
      <c r="AY900" s="39" t="s">
        <v>6878</v>
      </c>
      <c r="AZ900" s="38" t="s">
        <v>6879</v>
      </c>
      <c r="BA900" s="39" t="s">
        <v>6879</v>
      </c>
      <c r="BB900" s="38" t="s">
        <v>2434</v>
      </c>
      <c r="BC900" s="38" t="s">
        <v>197</v>
      </c>
      <c r="BD900" s="38" t="s">
        <v>94</v>
      </c>
      <c r="BE900" s="38" t="s">
        <v>1978</v>
      </c>
      <c r="BF900" s="38" t="s">
        <v>64</v>
      </c>
      <c r="BG900" s="38" t="s">
        <v>61</v>
      </c>
      <c r="BH900" s="38" t="s">
        <v>648</v>
      </c>
    </row>
    <row r="901" spans="2:60" x14ac:dyDescent="0.3">
      <c r="B901" s="55">
        <f t="shared" si="253"/>
        <v>897</v>
      </c>
      <c r="C901" s="55" t="str">
        <f t="shared" si="254"/>
        <v>NRT</v>
      </c>
      <c r="D901" s="55" t="str">
        <f t="shared" ref="D901:D964" si="270">AA901</f>
        <v>2025-09-25</v>
      </c>
      <c r="E901" s="55" t="str">
        <f t="shared" si="261"/>
        <v>82020038185</v>
      </c>
      <c r="F901" s="55" t="str">
        <f t="shared" si="262"/>
        <v>PJP029496840</v>
      </c>
      <c r="G901" s="53" t="str">
        <f t="shared" si="263"/>
        <v>임은정</v>
      </c>
      <c r="H901" s="53" t="str">
        <f t="shared" si="264"/>
        <v>목록(Manifest)</v>
      </c>
      <c r="I901" s="62">
        <f t="shared" si="265"/>
        <v>95.78</v>
      </c>
      <c r="J901" s="53" t="str">
        <f t="shared" si="255"/>
        <v>BRCH USA_JAVIS</v>
      </c>
      <c r="K901" s="55">
        <f t="shared" si="266"/>
        <v>1</v>
      </c>
      <c r="L901" s="54">
        <f t="shared" si="267"/>
        <v>1.2</v>
      </c>
      <c r="M901" s="54">
        <f t="shared" si="268"/>
        <v>2.6</v>
      </c>
      <c r="N901" s="54">
        <f t="shared" si="269"/>
        <v>2.6</v>
      </c>
      <c r="O901" s="54">
        <f t="shared" si="256"/>
        <v>1.5</v>
      </c>
      <c r="P901" s="55" t="str">
        <f t="shared" si="257"/>
        <v>516284386866</v>
      </c>
      <c r="Q901" s="70">
        <f t="shared" si="258"/>
        <v>8530</v>
      </c>
      <c r="R901" s="58">
        <v>0</v>
      </c>
      <c r="S901" s="57">
        <f t="shared" ref="S901:S964" si="271">2500*(K901-1)</f>
        <v>0</v>
      </c>
      <c r="T901" s="58">
        <v>0</v>
      </c>
      <c r="U901" s="58">
        <f>(IF(VLOOKUP(VLOOKUP(AN901,MAPPING!$B$16:$D$21,2,1),MAPPING!$C$16:$E$21,2,0)=7000,0,VLOOKUP(VLOOKUP(AN901,MAPPING!$B$16:$D$21,2,1),MAPPING!$C$16:$E$21,2,0)))</f>
        <v>0</v>
      </c>
      <c r="V901" s="58">
        <f>(K901*VLOOKUP(N901/K901,MAPPING!$B$23:$D$30,3,10))</f>
        <v>500</v>
      </c>
      <c r="W901" s="58">
        <f t="shared" si="259"/>
        <v>0</v>
      </c>
      <c r="X901" s="58">
        <f t="shared" si="260"/>
        <v>9030</v>
      </c>
      <c r="Y901" s="116">
        <f>ROUND(SUM(Q901:W901)/INVOICE!$I$5,2)</f>
        <v>6.48</v>
      </c>
      <c r="AA901" s="38" t="s">
        <v>685</v>
      </c>
      <c r="AB901" s="38" t="s">
        <v>93</v>
      </c>
      <c r="AC901" s="38" t="s">
        <v>6276</v>
      </c>
      <c r="AD901" s="38" t="s">
        <v>6880</v>
      </c>
      <c r="AE901" s="38" t="s">
        <v>3819</v>
      </c>
      <c r="AF901" s="38" t="s">
        <v>3820</v>
      </c>
      <c r="AG901" s="38" t="s">
        <v>3821</v>
      </c>
      <c r="AH901" s="38" t="s">
        <v>61</v>
      </c>
      <c r="AI901" s="38">
        <v>1</v>
      </c>
      <c r="AJ901" s="38">
        <v>1.2</v>
      </c>
      <c r="AK901" s="38">
        <v>2.6</v>
      </c>
      <c r="AL901" s="38">
        <v>2.6</v>
      </c>
      <c r="AM901" s="38" t="s">
        <v>204</v>
      </c>
      <c r="AN901" s="38">
        <v>95.78</v>
      </c>
      <c r="AO901" s="38" t="s">
        <v>62</v>
      </c>
      <c r="AP901" s="38" t="s">
        <v>62</v>
      </c>
      <c r="AQ901" s="38" t="s">
        <v>62</v>
      </c>
      <c r="AR901" s="38" t="s">
        <v>62</v>
      </c>
      <c r="AS901" s="38" t="s">
        <v>62</v>
      </c>
      <c r="AT901" s="38" t="s">
        <v>1973</v>
      </c>
      <c r="AU901" s="38" t="s">
        <v>2604</v>
      </c>
      <c r="AV901" s="38" t="s">
        <v>6881</v>
      </c>
      <c r="AW901" s="38" t="s">
        <v>61</v>
      </c>
      <c r="AX901" s="38" t="s">
        <v>63</v>
      </c>
      <c r="AY901" s="39" t="s">
        <v>6882</v>
      </c>
      <c r="AZ901" s="38" t="s">
        <v>6883</v>
      </c>
      <c r="BA901" s="39" t="s">
        <v>6883</v>
      </c>
      <c r="BB901" s="38" t="s">
        <v>2434</v>
      </c>
      <c r="BC901" s="38" t="s">
        <v>197</v>
      </c>
      <c r="BD901" s="38" t="s">
        <v>94</v>
      </c>
      <c r="BE901" s="38" t="s">
        <v>1978</v>
      </c>
      <c r="BF901" s="38" t="s">
        <v>64</v>
      </c>
      <c r="BG901" s="38" t="s">
        <v>61</v>
      </c>
      <c r="BH901" s="38" t="s">
        <v>648</v>
      </c>
    </row>
    <row r="902" spans="2:60" x14ac:dyDescent="0.3">
      <c r="B902" s="55">
        <f t="shared" ref="B902:B965" si="272">B901+1</f>
        <v>898</v>
      </c>
      <c r="C902" s="55" t="str">
        <f t="shared" ref="C902:C965" si="273">AB902</f>
        <v>NRT</v>
      </c>
      <c r="D902" s="55" t="str">
        <f t="shared" si="270"/>
        <v>2025-09-25</v>
      </c>
      <c r="E902" s="55" t="str">
        <f t="shared" si="261"/>
        <v>82020038185</v>
      </c>
      <c r="F902" s="55" t="str">
        <f t="shared" si="262"/>
        <v>PJP029496839</v>
      </c>
      <c r="G902" s="53" t="str">
        <f t="shared" si="263"/>
        <v>곽민서</v>
      </c>
      <c r="H902" s="53" t="str">
        <f t="shared" si="264"/>
        <v>목록(Manifest)</v>
      </c>
      <c r="I902" s="62">
        <f t="shared" si="265"/>
        <v>86.46</v>
      </c>
      <c r="J902" s="53" t="str">
        <f t="shared" ref="J902:J965" si="274">AU902</f>
        <v>BRCH USA_JAVIS</v>
      </c>
      <c r="K902" s="55">
        <f t="shared" si="266"/>
        <v>1</v>
      </c>
      <c r="L902" s="54">
        <f t="shared" si="267"/>
        <v>0.9</v>
      </c>
      <c r="M902" s="54">
        <f t="shared" si="268"/>
        <v>1.2</v>
      </c>
      <c r="N902" s="54">
        <f t="shared" si="269"/>
        <v>1.2</v>
      </c>
      <c r="O902" s="54">
        <f t="shared" ref="O902:O965" si="275">CEILING(L902,0.5)</f>
        <v>1</v>
      </c>
      <c r="P902" s="55" t="str">
        <f t="shared" ref="P902:P965" si="276">AY902</f>
        <v>516284386855</v>
      </c>
      <c r="Q902" s="70">
        <f t="shared" ref="Q902:Q965" si="277">6510+(O902-0.5)/0.5*1010</f>
        <v>7520</v>
      </c>
      <c r="R902" s="58">
        <v>0</v>
      </c>
      <c r="S902" s="57">
        <f t="shared" si="271"/>
        <v>0</v>
      </c>
      <c r="T902" s="58">
        <v>0</v>
      </c>
      <c r="U902" s="58">
        <f>(IF(VLOOKUP(VLOOKUP(AN902,MAPPING!$B$16:$D$21,2,1),MAPPING!$C$16:$E$21,2,0)=7000,0,VLOOKUP(VLOOKUP(AN902,MAPPING!$B$16:$D$21,2,1),MAPPING!$C$16:$E$21,2,0)))</f>
        <v>0</v>
      </c>
      <c r="V902" s="58">
        <f>(K902*VLOOKUP(N902/K902,MAPPING!$B$23:$D$30,3,10))</f>
        <v>0</v>
      </c>
      <c r="W902" s="58">
        <f t="shared" ref="W902:W965" si="278">IF(_xlfn.CEILING.MATH(N902-30,1)&lt;0,0,_xlfn.CEILING.MATH(N902-30,1))*400</f>
        <v>0</v>
      </c>
      <c r="X902" s="58">
        <f t="shared" ref="X902:X965" si="279">SUM(P902:V902)</f>
        <v>7520</v>
      </c>
      <c r="Y902" s="116">
        <f>ROUND(SUM(Q902:W902)/INVOICE!$I$5,2)</f>
        <v>5.39</v>
      </c>
      <c r="AA902" s="38" t="s">
        <v>685</v>
      </c>
      <c r="AB902" s="38" t="s">
        <v>93</v>
      </c>
      <c r="AC902" s="38" t="s">
        <v>6276</v>
      </c>
      <c r="AD902" s="38" t="s">
        <v>6884</v>
      </c>
      <c r="AE902" s="38" t="s">
        <v>6885</v>
      </c>
      <c r="AF902" s="38" t="s">
        <v>6886</v>
      </c>
      <c r="AG902" s="38" t="s">
        <v>6887</v>
      </c>
      <c r="AH902" s="38" t="s">
        <v>61</v>
      </c>
      <c r="AI902" s="38">
        <v>1</v>
      </c>
      <c r="AJ902" s="38">
        <v>0.9</v>
      </c>
      <c r="AK902" s="38">
        <v>1.2</v>
      </c>
      <c r="AL902" s="38">
        <v>1.2</v>
      </c>
      <c r="AM902" s="38" t="s">
        <v>204</v>
      </c>
      <c r="AN902" s="38">
        <v>86.46</v>
      </c>
      <c r="AO902" s="38" t="s">
        <v>62</v>
      </c>
      <c r="AP902" s="38" t="s">
        <v>62</v>
      </c>
      <c r="AQ902" s="38" t="s">
        <v>62</v>
      </c>
      <c r="AR902" s="38" t="s">
        <v>62</v>
      </c>
      <c r="AS902" s="38" t="s">
        <v>62</v>
      </c>
      <c r="AT902" s="38" t="s">
        <v>1973</v>
      </c>
      <c r="AU902" s="38" t="s">
        <v>2604</v>
      </c>
      <c r="AV902" s="38" t="s">
        <v>6877</v>
      </c>
      <c r="AW902" s="38" t="s">
        <v>61</v>
      </c>
      <c r="AX902" s="38" t="s">
        <v>63</v>
      </c>
      <c r="AY902" s="39" t="s">
        <v>6888</v>
      </c>
      <c r="AZ902" s="38" t="s">
        <v>6889</v>
      </c>
      <c r="BA902" s="39" t="s">
        <v>6889</v>
      </c>
      <c r="BB902" s="38" t="s">
        <v>2434</v>
      </c>
      <c r="BC902" s="38" t="s">
        <v>197</v>
      </c>
      <c r="BD902" s="38" t="s">
        <v>94</v>
      </c>
      <c r="BE902" s="38" t="s">
        <v>1978</v>
      </c>
      <c r="BF902" s="38" t="s">
        <v>64</v>
      </c>
      <c r="BG902" s="38" t="s">
        <v>61</v>
      </c>
      <c r="BH902" s="38" t="s">
        <v>648</v>
      </c>
    </row>
    <row r="903" spans="2:60" x14ac:dyDescent="0.3">
      <c r="B903" s="55">
        <f t="shared" si="272"/>
        <v>899</v>
      </c>
      <c r="C903" s="55" t="str">
        <f t="shared" si="273"/>
        <v>NRT</v>
      </c>
      <c r="D903" s="55" t="str">
        <f t="shared" si="270"/>
        <v>2025-09-25</v>
      </c>
      <c r="E903" s="55" t="str">
        <f t="shared" si="261"/>
        <v>82020038185</v>
      </c>
      <c r="F903" s="55" t="str">
        <f t="shared" si="262"/>
        <v>PJP029496458</v>
      </c>
      <c r="G903" s="53" t="str">
        <f t="shared" si="263"/>
        <v>문경연</v>
      </c>
      <c r="H903" s="53" t="str">
        <f t="shared" si="264"/>
        <v>간이(Simple)</v>
      </c>
      <c r="I903" s="62">
        <f t="shared" si="265"/>
        <v>152</v>
      </c>
      <c r="J903" s="53" t="str">
        <f t="shared" si="274"/>
        <v>BRCH USA_JAVIS</v>
      </c>
      <c r="K903" s="55">
        <f t="shared" si="266"/>
        <v>1</v>
      </c>
      <c r="L903" s="54">
        <f t="shared" si="267"/>
        <v>3.2</v>
      </c>
      <c r="M903" s="54">
        <f t="shared" si="268"/>
        <v>3.5</v>
      </c>
      <c r="N903" s="54">
        <f t="shared" si="269"/>
        <v>3.5</v>
      </c>
      <c r="O903" s="54">
        <f t="shared" si="275"/>
        <v>3.5</v>
      </c>
      <c r="P903" s="55" t="str">
        <f t="shared" si="276"/>
        <v>516284383042</v>
      </c>
      <c r="Q903" s="70">
        <f t="shared" si="277"/>
        <v>12570</v>
      </c>
      <c r="R903" s="58">
        <v>0</v>
      </c>
      <c r="S903" s="57">
        <f t="shared" si="271"/>
        <v>0</v>
      </c>
      <c r="T903" s="58">
        <v>0</v>
      </c>
      <c r="U903" s="58">
        <f>(IF(VLOOKUP(VLOOKUP(AN903,MAPPING!$B$16:$D$21,2,1),MAPPING!$C$16:$E$21,2,0)=7000,0,VLOOKUP(VLOOKUP(AN903,MAPPING!$B$16:$D$21,2,1),MAPPING!$C$16:$E$21,2,0)))</f>
        <v>0</v>
      </c>
      <c r="V903" s="58">
        <f>(K903*VLOOKUP(N903/K903,MAPPING!$B$23:$D$30,3,10))</f>
        <v>500</v>
      </c>
      <c r="W903" s="58">
        <f t="shared" si="278"/>
        <v>0</v>
      </c>
      <c r="X903" s="58">
        <f t="shared" si="279"/>
        <v>13070</v>
      </c>
      <c r="Y903" s="116">
        <f>ROUND(SUM(Q903:W903)/INVOICE!$I$5,2)</f>
        <v>9.3800000000000008</v>
      </c>
      <c r="AA903" s="38" t="s">
        <v>685</v>
      </c>
      <c r="AB903" s="38" t="s">
        <v>93</v>
      </c>
      <c r="AC903" s="38" t="s">
        <v>6276</v>
      </c>
      <c r="AD903" s="38" t="s">
        <v>6890</v>
      </c>
      <c r="AE903" s="38" t="s">
        <v>6891</v>
      </c>
      <c r="AF903" s="38" t="s">
        <v>6892</v>
      </c>
      <c r="AG903" s="38" t="s">
        <v>6893</v>
      </c>
      <c r="AH903" s="38" t="s">
        <v>156</v>
      </c>
      <c r="AI903" s="38">
        <v>1</v>
      </c>
      <c r="AJ903" s="38">
        <v>3.2</v>
      </c>
      <c r="AK903" s="38">
        <v>3.5</v>
      </c>
      <c r="AL903" s="38">
        <v>3.5</v>
      </c>
      <c r="AM903" s="38" t="s">
        <v>65</v>
      </c>
      <c r="AN903" s="38">
        <v>152</v>
      </c>
      <c r="AO903" s="38" t="s">
        <v>62</v>
      </c>
      <c r="AP903" s="38" t="s">
        <v>62</v>
      </c>
      <c r="AQ903" s="38" t="s">
        <v>62</v>
      </c>
      <c r="AR903" s="38" t="s">
        <v>62</v>
      </c>
      <c r="AS903" s="38" t="s">
        <v>62</v>
      </c>
      <c r="AT903" s="38" t="s">
        <v>1973</v>
      </c>
      <c r="AU903" s="38" t="s">
        <v>2604</v>
      </c>
      <c r="AV903" s="38" t="s">
        <v>2002</v>
      </c>
      <c r="AW903" s="38" t="s">
        <v>61</v>
      </c>
      <c r="AX903" s="38" t="s">
        <v>63</v>
      </c>
      <c r="AY903" s="39" t="s">
        <v>6894</v>
      </c>
      <c r="AZ903" s="38" t="s">
        <v>6895</v>
      </c>
      <c r="BA903" s="39" t="s">
        <v>6895</v>
      </c>
      <c r="BB903" s="38" t="s">
        <v>2434</v>
      </c>
      <c r="BC903" s="38" t="s">
        <v>197</v>
      </c>
      <c r="BD903" s="38" t="s">
        <v>94</v>
      </c>
      <c r="BE903" s="38" t="s">
        <v>1978</v>
      </c>
      <c r="BF903" s="38" t="s">
        <v>64</v>
      </c>
      <c r="BG903" s="38" t="s">
        <v>61</v>
      </c>
      <c r="BH903" s="38" t="s">
        <v>648</v>
      </c>
    </row>
    <row r="904" spans="2:60" x14ac:dyDescent="0.3">
      <c r="B904" s="55">
        <f t="shared" si="272"/>
        <v>900</v>
      </c>
      <c r="C904" s="55" t="str">
        <f t="shared" si="273"/>
        <v>NRT</v>
      </c>
      <c r="D904" s="55" t="str">
        <f t="shared" si="270"/>
        <v>2025-09-25</v>
      </c>
      <c r="E904" s="55" t="str">
        <f t="shared" si="261"/>
        <v>82020038185</v>
      </c>
      <c r="F904" s="55" t="str">
        <f t="shared" si="262"/>
        <v>PJP029496814</v>
      </c>
      <c r="G904" s="53" t="str">
        <f t="shared" si="263"/>
        <v>신혜경</v>
      </c>
      <c r="H904" s="53" t="str">
        <f t="shared" si="264"/>
        <v>목록(Manifest)</v>
      </c>
      <c r="I904" s="62">
        <f t="shared" si="265"/>
        <v>13.4</v>
      </c>
      <c r="J904" s="53" t="str">
        <f t="shared" si="274"/>
        <v>BRCH USA_JAVIS</v>
      </c>
      <c r="K904" s="55">
        <f t="shared" si="266"/>
        <v>1</v>
      </c>
      <c r="L904" s="54">
        <f t="shared" si="267"/>
        <v>0.1</v>
      </c>
      <c r="M904" s="54">
        <f t="shared" si="268"/>
        <v>0.2</v>
      </c>
      <c r="N904" s="54">
        <f t="shared" si="269"/>
        <v>0.2</v>
      </c>
      <c r="O904" s="54">
        <f t="shared" si="275"/>
        <v>0.5</v>
      </c>
      <c r="P904" s="55" t="str">
        <f t="shared" si="276"/>
        <v>516284386601</v>
      </c>
      <c r="Q904" s="70">
        <f t="shared" si="277"/>
        <v>6510</v>
      </c>
      <c r="R904" s="58">
        <v>0</v>
      </c>
      <c r="S904" s="57">
        <f t="shared" si="271"/>
        <v>0</v>
      </c>
      <c r="T904" s="58">
        <v>0</v>
      </c>
      <c r="U904" s="58">
        <f>(IF(VLOOKUP(VLOOKUP(AN904,MAPPING!$B$16:$D$21,2,1),MAPPING!$C$16:$E$21,2,0)=7000,0,VLOOKUP(VLOOKUP(AN904,MAPPING!$B$16:$D$21,2,1),MAPPING!$C$16:$E$21,2,0)))</f>
        <v>0</v>
      </c>
      <c r="V904" s="58">
        <f>(K904*VLOOKUP(N904/K904,MAPPING!$B$23:$D$30,3,10))</f>
        <v>0</v>
      </c>
      <c r="W904" s="58">
        <f t="shared" si="278"/>
        <v>0</v>
      </c>
      <c r="X904" s="58">
        <f t="shared" si="279"/>
        <v>6510</v>
      </c>
      <c r="Y904" s="116">
        <f>ROUND(SUM(Q904:W904)/INVOICE!$I$5,2)</f>
        <v>4.67</v>
      </c>
      <c r="AA904" s="38" t="s">
        <v>685</v>
      </c>
      <c r="AB904" s="38" t="s">
        <v>93</v>
      </c>
      <c r="AC904" s="38" t="s">
        <v>6276</v>
      </c>
      <c r="AD904" s="38" t="s">
        <v>6896</v>
      </c>
      <c r="AE904" s="38" t="s">
        <v>6897</v>
      </c>
      <c r="AF904" s="38" t="s">
        <v>6898</v>
      </c>
      <c r="AG904" s="38" t="s">
        <v>6899</v>
      </c>
      <c r="AH904" s="38" t="s">
        <v>61</v>
      </c>
      <c r="AI904" s="38">
        <v>1</v>
      </c>
      <c r="AJ904" s="38">
        <v>0.1</v>
      </c>
      <c r="AK904" s="38">
        <v>0.2</v>
      </c>
      <c r="AL904" s="38">
        <v>0.2</v>
      </c>
      <c r="AM904" s="38" t="s">
        <v>204</v>
      </c>
      <c r="AN904" s="38">
        <v>13.4</v>
      </c>
      <c r="AO904" s="38" t="s">
        <v>62</v>
      </c>
      <c r="AP904" s="38" t="s">
        <v>62</v>
      </c>
      <c r="AQ904" s="38" t="s">
        <v>62</v>
      </c>
      <c r="AR904" s="38" t="s">
        <v>62</v>
      </c>
      <c r="AS904" s="38" t="s">
        <v>62</v>
      </c>
      <c r="AT904" s="38" t="s">
        <v>1973</v>
      </c>
      <c r="AU904" s="38" t="s">
        <v>2604</v>
      </c>
      <c r="AV904" s="38" t="s">
        <v>3802</v>
      </c>
      <c r="AW904" s="38" t="s">
        <v>61</v>
      </c>
      <c r="AX904" s="38" t="s">
        <v>63</v>
      </c>
      <c r="AY904" s="39" t="s">
        <v>6900</v>
      </c>
      <c r="AZ904" s="38" t="s">
        <v>6901</v>
      </c>
      <c r="BA904" s="39" t="s">
        <v>6901</v>
      </c>
      <c r="BB904" s="38" t="s">
        <v>2434</v>
      </c>
      <c r="BC904" s="38" t="s">
        <v>197</v>
      </c>
      <c r="BD904" s="38" t="s">
        <v>94</v>
      </c>
      <c r="BE904" s="38" t="s">
        <v>1978</v>
      </c>
      <c r="BF904" s="38" t="s">
        <v>64</v>
      </c>
      <c r="BG904" s="38" t="s">
        <v>61</v>
      </c>
      <c r="BH904" s="38" t="s">
        <v>648</v>
      </c>
    </row>
    <row r="905" spans="2:60" x14ac:dyDescent="0.3">
      <c r="B905" s="55">
        <f t="shared" si="272"/>
        <v>901</v>
      </c>
      <c r="C905" s="55" t="str">
        <f t="shared" si="273"/>
        <v>NRT</v>
      </c>
      <c r="D905" s="55" t="str">
        <f t="shared" si="270"/>
        <v>2025-09-25</v>
      </c>
      <c r="E905" s="55" t="str">
        <f t="shared" si="261"/>
        <v>82020038185</v>
      </c>
      <c r="F905" s="55" t="str">
        <f t="shared" si="262"/>
        <v>PJP029496859</v>
      </c>
      <c r="G905" s="53" t="str">
        <f t="shared" si="263"/>
        <v>조용찬</v>
      </c>
      <c r="H905" s="53" t="str">
        <f t="shared" si="264"/>
        <v>간이(Simple)</v>
      </c>
      <c r="I905" s="62">
        <f t="shared" si="265"/>
        <v>171.87</v>
      </c>
      <c r="J905" s="53" t="str">
        <f t="shared" si="274"/>
        <v>BRCH USA_JAVIS</v>
      </c>
      <c r="K905" s="55">
        <f t="shared" si="266"/>
        <v>1</v>
      </c>
      <c r="L905" s="54">
        <f t="shared" si="267"/>
        <v>1.2</v>
      </c>
      <c r="M905" s="54">
        <f t="shared" si="268"/>
        <v>2.1</v>
      </c>
      <c r="N905" s="54">
        <f t="shared" si="269"/>
        <v>2.1</v>
      </c>
      <c r="O905" s="54">
        <f t="shared" si="275"/>
        <v>1.5</v>
      </c>
      <c r="P905" s="55" t="str">
        <f t="shared" si="276"/>
        <v>516284387054</v>
      </c>
      <c r="Q905" s="70">
        <f t="shared" si="277"/>
        <v>8530</v>
      </c>
      <c r="R905" s="58">
        <v>0</v>
      </c>
      <c r="S905" s="57">
        <f t="shared" si="271"/>
        <v>0</v>
      </c>
      <c r="T905" s="58">
        <v>0</v>
      </c>
      <c r="U905" s="58">
        <f>(IF(VLOOKUP(VLOOKUP(AN905,MAPPING!$B$16:$D$21,2,1),MAPPING!$C$16:$E$21,2,0)=7000,0,VLOOKUP(VLOOKUP(AN905,MAPPING!$B$16:$D$21,2,1),MAPPING!$C$16:$E$21,2,0)))</f>
        <v>0</v>
      </c>
      <c r="V905" s="58">
        <f>(K905*VLOOKUP(N905/K905,MAPPING!$B$23:$D$30,3,10))</f>
        <v>500</v>
      </c>
      <c r="W905" s="58">
        <f t="shared" si="278"/>
        <v>0</v>
      </c>
      <c r="X905" s="58">
        <f t="shared" si="279"/>
        <v>9030</v>
      </c>
      <c r="Y905" s="116">
        <f>ROUND(SUM(Q905:W905)/INVOICE!$I$5,2)</f>
        <v>6.48</v>
      </c>
      <c r="AA905" s="38" t="s">
        <v>685</v>
      </c>
      <c r="AB905" s="38" t="s">
        <v>93</v>
      </c>
      <c r="AC905" s="38" t="s">
        <v>6276</v>
      </c>
      <c r="AD905" s="38" t="s">
        <v>6902</v>
      </c>
      <c r="AE905" s="38" t="s">
        <v>6903</v>
      </c>
      <c r="AF905" s="38" t="s">
        <v>6904</v>
      </c>
      <c r="AG905" s="38" t="s">
        <v>6905</v>
      </c>
      <c r="AH905" s="38" t="s">
        <v>61</v>
      </c>
      <c r="AI905" s="38">
        <v>1</v>
      </c>
      <c r="AJ905" s="38">
        <v>1.2</v>
      </c>
      <c r="AK905" s="38">
        <v>2.1</v>
      </c>
      <c r="AL905" s="38">
        <v>2.1</v>
      </c>
      <c r="AM905" s="38" t="s">
        <v>65</v>
      </c>
      <c r="AN905" s="38">
        <v>171.87</v>
      </c>
      <c r="AO905" s="38" t="s">
        <v>62</v>
      </c>
      <c r="AP905" s="38" t="s">
        <v>62</v>
      </c>
      <c r="AQ905" s="38" t="s">
        <v>62</v>
      </c>
      <c r="AR905" s="38" t="s">
        <v>62</v>
      </c>
      <c r="AS905" s="38" t="s">
        <v>62</v>
      </c>
      <c r="AT905" s="38" t="s">
        <v>1973</v>
      </c>
      <c r="AU905" s="38" t="s">
        <v>2604</v>
      </c>
      <c r="AV905" s="38" t="s">
        <v>2052</v>
      </c>
      <c r="AW905" s="38" t="s">
        <v>61</v>
      </c>
      <c r="AX905" s="38" t="s">
        <v>63</v>
      </c>
      <c r="AY905" s="39" t="s">
        <v>6906</v>
      </c>
      <c r="AZ905" s="38" t="s">
        <v>6907</v>
      </c>
      <c r="BA905" s="39" t="s">
        <v>6907</v>
      </c>
      <c r="BB905" s="38" t="s">
        <v>2434</v>
      </c>
      <c r="BC905" s="38" t="s">
        <v>197</v>
      </c>
      <c r="BD905" s="38" t="s">
        <v>94</v>
      </c>
      <c r="BE905" s="38" t="s">
        <v>1978</v>
      </c>
      <c r="BF905" s="38" t="s">
        <v>64</v>
      </c>
      <c r="BG905" s="38" t="s">
        <v>61</v>
      </c>
      <c r="BH905" s="38" t="s">
        <v>648</v>
      </c>
    </row>
    <row r="906" spans="2:60" x14ac:dyDescent="0.3">
      <c r="B906" s="55">
        <f t="shared" si="272"/>
        <v>902</v>
      </c>
      <c r="C906" s="55" t="str">
        <f t="shared" si="273"/>
        <v>NRT</v>
      </c>
      <c r="D906" s="55" t="str">
        <f t="shared" si="270"/>
        <v>2025-09-25</v>
      </c>
      <c r="E906" s="55" t="str">
        <f t="shared" si="261"/>
        <v>82020038185</v>
      </c>
      <c r="F906" s="55" t="str">
        <f t="shared" si="262"/>
        <v>PJP029496584</v>
      </c>
      <c r="G906" s="53" t="str">
        <f t="shared" si="263"/>
        <v>이수호</v>
      </c>
      <c r="H906" s="53" t="str">
        <f t="shared" si="264"/>
        <v>목록(Manifest)</v>
      </c>
      <c r="I906" s="62">
        <f t="shared" si="265"/>
        <v>66.33</v>
      </c>
      <c r="J906" s="53" t="str">
        <f t="shared" si="274"/>
        <v>BRCH USA_JAVIS</v>
      </c>
      <c r="K906" s="55">
        <f t="shared" si="266"/>
        <v>1</v>
      </c>
      <c r="L906" s="54">
        <f t="shared" si="267"/>
        <v>4.25</v>
      </c>
      <c r="M906" s="54">
        <f t="shared" si="268"/>
        <v>2.8</v>
      </c>
      <c r="N906" s="54">
        <f t="shared" si="269"/>
        <v>4.3</v>
      </c>
      <c r="O906" s="54">
        <f t="shared" si="275"/>
        <v>4.5</v>
      </c>
      <c r="P906" s="55" t="str">
        <f t="shared" si="276"/>
        <v>516284384302</v>
      </c>
      <c r="Q906" s="70">
        <f t="shared" si="277"/>
        <v>14590</v>
      </c>
      <c r="R906" s="58">
        <v>0</v>
      </c>
      <c r="S906" s="57">
        <f t="shared" si="271"/>
        <v>0</v>
      </c>
      <c r="T906" s="58">
        <v>0</v>
      </c>
      <c r="U906" s="58">
        <f>(IF(VLOOKUP(VLOOKUP(AN906,MAPPING!$B$16:$D$21,2,1),MAPPING!$C$16:$E$21,2,0)=7000,0,VLOOKUP(VLOOKUP(AN906,MAPPING!$B$16:$D$21,2,1),MAPPING!$C$16:$E$21,2,0)))</f>
        <v>0</v>
      </c>
      <c r="V906" s="58">
        <f>(K906*VLOOKUP(N906/K906,MAPPING!$B$23:$D$30,3,10))</f>
        <v>500</v>
      </c>
      <c r="W906" s="58">
        <f t="shared" si="278"/>
        <v>0</v>
      </c>
      <c r="X906" s="58">
        <f t="shared" si="279"/>
        <v>15090</v>
      </c>
      <c r="Y906" s="116">
        <f>ROUND(SUM(Q906:W906)/INVOICE!$I$5,2)</f>
        <v>10.82</v>
      </c>
      <c r="AA906" s="38" t="s">
        <v>685</v>
      </c>
      <c r="AB906" s="38" t="s">
        <v>93</v>
      </c>
      <c r="AC906" s="38" t="s">
        <v>6276</v>
      </c>
      <c r="AD906" s="38" t="s">
        <v>6908</v>
      </c>
      <c r="AE906" s="38" t="s">
        <v>6909</v>
      </c>
      <c r="AF906" s="38" t="s">
        <v>6910</v>
      </c>
      <c r="AG906" s="38" t="s">
        <v>3177</v>
      </c>
      <c r="AH906" s="38" t="s">
        <v>61</v>
      </c>
      <c r="AI906" s="38">
        <v>1</v>
      </c>
      <c r="AJ906" s="38">
        <v>4.25</v>
      </c>
      <c r="AK906" s="38">
        <v>2.8</v>
      </c>
      <c r="AL906" s="38">
        <v>4.3</v>
      </c>
      <c r="AM906" s="38" t="s">
        <v>204</v>
      </c>
      <c r="AN906" s="38">
        <v>66.33</v>
      </c>
      <c r="AO906" s="38" t="s">
        <v>62</v>
      </c>
      <c r="AP906" s="38" t="s">
        <v>62</v>
      </c>
      <c r="AQ906" s="38" t="s">
        <v>62</v>
      </c>
      <c r="AR906" s="38" t="s">
        <v>62</v>
      </c>
      <c r="AS906" s="38" t="s">
        <v>62</v>
      </c>
      <c r="AT906" s="38" t="s">
        <v>1973</v>
      </c>
      <c r="AU906" s="38" t="s">
        <v>2604</v>
      </c>
      <c r="AV906" s="38" t="s">
        <v>2002</v>
      </c>
      <c r="AW906" s="38" t="s">
        <v>61</v>
      </c>
      <c r="AX906" s="38" t="s">
        <v>63</v>
      </c>
      <c r="AY906" s="39" t="s">
        <v>6911</v>
      </c>
      <c r="AZ906" s="38" t="s">
        <v>6912</v>
      </c>
      <c r="BA906" s="39" t="s">
        <v>6912</v>
      </c>
      <c r="BB906" s="38" t="s">
        <v>2434</v>
      </c>
      <c r="BC906" s="38" t="s">
        <v>197</v>
      </c>
      <c r="BD906" s="38" t="s">
        <v>94</v>
      </c>
      <c r="BE906" s="38" t="s">
        <v>1978</v>
      </c>
      <c r="BF906" s="38" t="s">
        <v>64</v>
      </c>
      <c r="BG906" s="38" t="s">
        <v>61</v>
      </c>
      <c r="BH906" s="38" t="s">
        <v>648</v>
      </c>
    </row>
    <row r="907" spans="2:60" x14ac:dyDescent="0.3">
      <c r="B907" s="55">
        <f t="shared" si="272"/>
        <v>903</v>
      </c>
      <c r="C907" s="55" t="str">
        <f t="shared" si="273"/>
        <v>NRT</v>
      </c>
      <c r="D907" s="55" t="str">
        <f t="shared" si="270"/>
        <v>2025-09-25</v>
      </c>
      <c r="E907" s="55" t="str">
        <f t="shared" si="261"/>
        <v>82020038185</v>
      </c>
      <c r="F907" s="55" t="str">
        <f t="shared" si="262"/>
        <v>PJP029496620</v>
      </c>
      <c r="G907" s="53" t="str">
        <f t="shared" si="263"/>
        <v>펀펀스포츠</v>
      </c>
      <c r="H907" s="53" t="str">
        <f t="shared" si="264"/>
        <v>간이(Simple)</v>
      </c>
      <c r="I907" s="62">
        <f t="shared" si="265"/>
        <v>600.24</v>
      </c>
      <c r="J907" s="53" t="str">
        <f t="shared" si="274"/>
        <v>BRCH USA_JAVIS</v>
      </c>
      <c r="K907" s="55">
        <f t="shared" si="266"/>
        <v>1</v>
      </c>
      <c r="L907" s="54">
        <f t="shared" si="267"/>
        <v>3.2</v>
      </c>
      <c r="M907" s="54">
        <f t="shared" si="268"/>
        <v>9.6</v>
      </c>
      <c r="N907" s="54">
        <f t="shared" si="269"/>
        <v>10</v>
      </c>
      <c r="O907" s="54">
        <f t="shared" si="275"/>
        <v>3.5</v>
      </c>
      <c r="P907" s="55" t="str">
        <f t="shared" si="276"/>
        <v>516284384663</v>
      </c>
      <c r="Q907" s="70">
        <f t="shared" si="277"/>
        <v>12570</v>
      </c>
      <c r="R907" s="58">
        <v>0</v>
      </c>
      <c r="S907" s="57">
        <f t="shared" si="271"/>
        <v>0</v>
      </c>
      <c r="T907" s="58">
        <v>0</v>
      </c>
      <c r="U907" s="58">
        <f>(IF(VLOOKUP(VLOOKUP(AN907,MAPPING!$B$16:$D$21,2,1),MAPPING!$C$16:$E$21,2,0)=7000,0,VLOOKUP(VLOOKUP(AN907,MAPPING!$B$16:$D$21,2,1),MAPPING!$C$16:$E$21,2,0)))</f>
        <v>0</v>
      </c>
      <c r="V907" s="58">
        <f>(K907*VLOOKUP(N907/K907,MAPPING!$B$23:$D$30,3,10))</f>
        <v>1000</v>
      </c>
      <c r="W907" s="58">
        <f t="shared" si="278"/>
        <v>0</v>
      </c>
      <c r="X907" s="58">
        <f t="shared" si="279"/>
        <v>13570</v>
      </c>
      <c r="Y907" s="116">
        <f>ROUND(SUM(Q907:W907)/INVOICE!$I$5,2)</f>
        <v>9.73</v>
      </c>
      <c r="AA907" s="38" t="s">
        <v>685</v>
      </c>
      <c r="AB907" s="38" t="s">
        <v>93</v>
      </c>
      <c r="AC907" s="38" t="s">
        <v>6276</v>
      </c>
      <c r="AD907" s="38" t="s">
        <v>6913</v>
      </c>
      <c r="AE907" s="38" t="s">
        <v>3010</v>
      </c>
      <c r="AF907" s="38" t="s">
        <v>3011</v>
      </c>
      <c r="AG907" s="38" t="s">
        <v>3012</v>
      </c>
      <c r="AH907" s="38" t="s">
        <v>156</v>
      </c>
      <c r="AI907" s="38">
        <v>1</v>
      </c>
      <c r="AJ907" s="38">
        <v>3.2</v>
      </c>
      <c r="AK907" s="38">
        <v>9.6</v>
      </c>
      <c r="AL907" s="38">
        <v>10</v>
      </c>
      <c r="AM907" s="38" t="s">
        <v>65</v>
      </c>
      <c r="AN907" s="38">
        <v>600.24</v>
      </c>
      <c r="AO907" s="38" t="s">
        <v>62</v>
      </c>
      <c r="AP907" s="38" t="s">
        <v>62</v>
      </c>
      <c r="AQ907" s="38" t="s">
        <v>61</v>
      </c>
      <c r="AR907" s="38" t="s">
        <v>61</v>
      </c>
      <c r="AS907" s="38" t="s">
        <v>61</v>
      </c>
      <c r="AT907" s="38" t="s">
        <v>1973</v>
      </c>
      <c r="AU907" s="38" t="s">
        <v>2604</v>
      </c>
      <c r="AV907" s="38" t="s">
        <v>2052</v>
      </c>
      <c r="AW907" s="38" t="s">
        <v>61</v>
      </c>
      <c r="AX907" s="38" t="s">
        <v>63</v>
      </c>
      <c r="AY907" s="39" t="s">
        <v>6914</v>
      </c>
      <c r="AZ907" s="38" t="s">
        <v>6915</v>
      </c>
      <c r="BA907" s="39" t="s">
        <v>6915</v>
      </c>
      <c r="BB907" s="38" t="s">
        <v>2434</v>
      </c>
      <c r="BC907" s="38" t="s">
        <v>197</v>
      </c>
      <c r="BD907" s="38" t="s">
        <v>94</v>
      </c>
      <c r="BE907" s="38" t="s">
        <v>1978</v>
      </c>
      <c r="BF907" s="38" t="s">
        <v>64</v>
      </c>
      <c r="BG907" s="38" t="s">
        <v>61</v>
      </c>
      <c r="BH907" s="38" t="s">
        <v>648</v>
      </c>
    </row>
    <row r="908" spans="2:60" x14ac:dyDescent="0.3">
      <c r="B908" s="55">
        <f t="shared" si="272"/>
        <v>904</v>
      </c>
      <c r="C908" s="55" t="str">
        <f t="shared" si="273"/>
        <v>NRT</v>
      </c>
      <c r="D908" s="55" t="str">
        <f t="shared" si="270"/>
        <v>2025-09-25</v>
      </c>
      <c r="E908" s="55" t="str">
        <f t="shared" si="261"/>
        <v>82020038185</v>
      </c>
      <c r="F908" s="55" t="str">
        <f t="shared" si="262"/>
        <v>PJP029496217</v>
      </c>
      <c r="G908" s="53" t="str">
        <f t="shared" si="263"/>
        <v>민준석</v>
      </c>
      <c r="H908" s="53" t="str">
        <f t="shared" si="264"/>
        <v>목록(Manifest)</v>
      </c>
      <c r="I908" s="62">
        <f t="shared" si="265"/>
        <v>51.66</v>
      </c>
      <c r="J908" s="53" t="str">
        <f t="shared" si="274"/>
        <v>BRCH USA_JAVIS</v>
      </c>
      <c r="K908" s="55">
        <f t="shared" si="266"/>
        <v>1</v>
      </c>
      <c r="L908" s="54">
        <f t="shared" si="267"/>
        <v>2.0499999999999998</v>
      </c>
      <c r="M908" s="54">
        <f t="shared" si="268"/>
        <v>2.2000000000000002</v>
      </c>
      <c r="N908" s="54">
        <f t="shared" si="269"/>
        <v>2.2000000000000002</v>
      </c>
      <c r="O908" s="54">
        <f t="shared" si="275"/>
        <v>2.5</v>
      </c>
      <c r="P908" s="55" t="str">
        <f t="shared" si="276"/>
        <v>516284380636</v>
      </c>
      <c r="Q908" s="70">
        <f t="shared" si="277"/>
        <v>10550</v>
      </c>
      <c r="R908" s="58">
        <v>0</v>
      </c>
      <c r="S908" s="57">
        <f t="shared" si="271"/>
        <v>0</v>
      </c>
      <c r="T908" s="58">
        <v>0</v>
      </c>
      <c r="U908" s="58">
        <f>(IF(VLOOKUP(VLOOKUP(AN908,MAPPING!$B$16:$D$21,2,1),MAPPING!$C$16:$E$21,2,0)=7000,0,VLOOKUP(VLOOKUP(AN908,MAPPING!$B$16:$D$21,2,1),MAPPING!$C$16:$E$21,2,0)))</f>
        <v>0</v>
      </c>
      <c r="V908" s="58">
        <f>(K908*VLOOKUP(N908/K908,MAPPING!$B$23:$D$30,3,10))</f>
        <v>500</v>
      </c>
      <c r="W908" s="58">
        <f t="shared" si="278"/>
        <v>0</v>
      </c>
      <c r="X908" s="58">
        <f t="shared" si="279"/>
        <v>11050</v>
      </c>
      <c r="Y908" s="116">
        <f>ROUND(SUM(Q908:W908)/INVOICE!$I$5,2)</f>
        <v>7.93</v>
      </c>
      <c r="AA908" s="38" t="s">
        <v>685</v>
      </c>
      <c r="AB908" s="38" t="s">
        <v>93</v>
      </c>
      <c r="AC908" s="38" t="s">
        <v>6276</v>
      </c>
      <c r="AD908" s="38" t="s">
        <v>6916</v>
      </c>
      <c r="AE908" s="38" t="s">
        <v>6917</v>
      </c>
      <c r="AF908" s="38" t="s">
        <v>6918</v>
      </c>
      <c r="AG908" s="38" t="s">
        <v>6919</v>
      </c>
      <c r="AH908" s="38" t="s">
        <v>61</v>
      </c>
      <c r="AI908" s="38">
        <v>1</v>
      </c>
      <c r="AJ908" s="38">
        <v>2.0499999999999998</v>
      </c>
      <c r="AK908" s="38">
        <v>2.2000000000000002</v>
      </c>
      <c r="AL908" s="38">
        <v>2.2000000000000002</v>
      </c>
      <c r="AM908" s="38" t="s">
        <v>204</v>
      </c>
      <c r="AN908" s="38">
        <v>51.66</v>
      </c>
      <c r="AO908" s="38" t="s">
        <v>62</v>
      </c>
      <c r="AP908" s="38" t="s">
        <v>62</v>
      </c>
      <c r="AQ908" s="38" t="s">
        <v>62</v>
      </c>
      <c r="AR908" s="38" t="s">
        <v>62</v>
      </c>
      <c r="AS908" s="38" t="s">
        <v>62</v>
      </c>
      <c r="AT908" s="38" t="s">
        <v>1973</v>
      </c>
      <c r="AU908" s="38" t="s">
        <v>2604</v>
      </c>
      <c r="AV908" s="38" t="s">
        <v>2768</v>
      </c>
      <c r="AW908" s="38" t="s">
        <v>61</v>
      </c>
      <c r="AX908" s="38" t="s">
        <v>63</v>
      </c>
      <c r="AY908" s="39" t="s">
        <v>6920</v>
      </c>
      <c r="AZ908" s="38" t="s">
        <v>6921</v>
      </c>
      <c r="BA908" s="39" t="s">
        <v>6921</v>
      </c>
      <c r="BB908" s="38" t="s">
        <v>2434</v>
      </c>
      <c r="BC908" s="38" t="s">
        <v>197</v>
      </c>
      <c r="BD908" s="38" t="s">
        <v>94</v>
      </c>
      <c r="BE908" s="38" t="s">
        <v>1978</v>
      </c>
      <c r="BF908" s="38" t="s">
        <v>64</v>
      </c>
      <c r="BG908" s="38" t="s">
        <v>61</v>
      </c>
      <c r="BH908" s="38" t="s">
        <v>648</v>
      </c>
    </row>
    <row r="909" spans="2:60" x14ac:dyDescent="0.3">
      <c r="B909" s="55">
        <f t="shared" si="272"/>
        <v>905</v>
      </c>
      <c r="C909" s="55" t="str">
        <f t="shared" si="273"/>
        <v>NRT</v>
      </c>
      <c r="D909" s="55" t="str">
        <f t="shared" si="270"/>
        <v>2025-09-25</v>
      </c>
      <c r="E909" s="55" t="str">
        <f t="shared" si="261"/>
        <v>82020038185</v>
      </c>
      <c r="F909" s="55" t="str">
        <f t="shared" si="262"/>
        <v>PJP029496644</v>
      </c>
      <c r="G909" s="53" t="str">
        <f t="shared" si="263"/>
        <v>펀펀스포츠</v>
      </c>
      <c r="H909" s="53" t="str">
        <f t="shared" si="264"/>
        <v>간이(Simple)</v>
      </c>
      <c r="I909" s="62">
        <f t="shared" si="265"/>
        <v>172.83</v>
      </c>
      <c r="J909" s="53" t="str">
        <f t="shared" si="274"/>
        <v>BRCH USA_JAVIS</v>
      </c>
      <c r="K909" s="55">
        <f t="shared" si="266"/>
        <v>1</v>
      </c>
      <c r="L909" s="54">
        <f t="shared" si="267"/>
        <v>0.9</v>
      </c>
      <c r="M909" s="54">
        <f t="shared" si="268"/>
        <v>2.6</v>
      </c>
      <c r="N909" s="54">
        <f t="shared" si="269"/>
        <v>2.6</v>
      </c>
      <c r="O909" s="54">
        <f t="shared" si="275"/>
        <v>1</v>
      </c>
      <c r="P909" s="55" t="str">
        <f t="shared" si="276"/>
        <v>516284384906</v>
      </c>
      <c r="Q909" s="70">
        <f t="shared" si="277"/>
        <v>7520</v>
      </c>
      <c r="R909" s="58">
        <v>0</v>
      </c>
      <c r="S909" s="57">
        <f t="shared" si="271"/>
        <v>0</v>
      </c>
      <c r="T909" s="58">
        <v>0</v>
      </c>
      <c r="U909" s="58">
        <f>(IF(VLOOKUP(VLOOKUP(AN909,MAPPING!$B$16:$D$21,2,1),MAPPING!$C$16:$E$21,2,0)=7000,0,VLOOKUP(VLOOKUP(AN909,MAPPING!$B$16:$D$21,2,1),MAPPING!$C$16:$E$21,2,0)))</f>
        <v>0</v>
      </c>
      <c r="V909" s="58">
        <f>(K909*VLOOKUP(N909/K909,MAPPING!$B$23:$D$30,3,10))</f>
        <v>500</v>
      </c>
      <c r="W909" s="58">
        <f t="shared" si="278"/>
        <v>0</v>
      </c>
      <c r="X909" s="58">
        <f t="shared" si="279"/>
        <v>8020</v>
      </c>
      <c r="Y909" s="116">
        <f>ROUND(SUM(Q909:W909)/INVOICE!$I$5,2)</f>
        <v>5.75</v>
      </c>
      <c r="AA909" s="38" t="s">
        <v>685</v>
      </c>
      <c r="AB909" s="38" t="s">
        <v>93</v>
      </c>
      <c r="AC909" s="38" t="s">
        <v>6276</v>
      </c>
      <c r="AD909" s="38" t="s">
        <v>6922</v>
      </c>
      <c r="AE909" s="38" t="s">
        <v>3010</v>
      </c>
      <c r="AF909" s="38" t="s">
        <v>3011</v>
      </c>
      <c r="AG909" s="38" t="s">
        <v>3012</v>
      </c>
      <c r="AH909" s="38" t="s">
        <v>156</v>
      </c>
      <c r="AI909" s="38">
        <v>1</v>
      </c>
      <c r="AJ909" s="38">
        <v>0.9</v>
      </c>
      <c r="AK909" s="38">
        <v>2.6</v>
      </c>
      <c r="AL909" s="38">
        <v>2.6</v>
      </c>
      <c r="AM909" s="38" t="s">
        <v>65</v>
      </c>
      <c r="AN909" s="38">
        <v>172.83</v>
      </c>
      <c r="AO909" s="38" t="s">
        <v>62</v>
      </c>
      <c r="AP909" s="38" t="s">
        <v>62</v>
      </c>
      <c r="AQ909" s="38" t="s">
        <v>62</v>
      </c>
      <c r="AR909" s="38" t="s">
        <v>62</v>
      </c>
      <c r="AS909" s="38" t="s">
        <v>62</v>
      </c>
      <c r="AT909" s="38" t="s">
        <v>1973</v>
      </c>
      <c r="AU909" s="38" t="s">
        <v>2604</v>
      </c>
      <c r="AV909" s="38" t="s">
        <v>2002</v>
      </c>
      <c r="AW909" s="38" t="s">
        <v>61</v>
      </c>
      <c r="AX909" s="38" t="s">
        <v>63</v>
      </c>
      <c r="AY909" s="39" t="s">
        <v>6923</v>
      </c>
      <c r="AZ909" s="38" t="s">
        <v>6924</v>
      </c>
      <c r="BA909" s="39" t="s">
        <v>6924</v>
      </c>
      <c r="BB909" s="38" t="s">
        <v>2434</v>
      </c>
      <c r="BC909" s="38" t="s">
        <v>197</v>
      </c>
      <c r="BD909" s="38" t="s">
        <v>94</v>
      </c>
      <c r="BE909" s="38" t="s">
        <v>1978</v>
      </c>
      <c r="BF909" s="38" t="s">
        <v>64</v>
      </c>
      <c r="BG909" s="38" t="s">
        <v>61</v>
      </c>
      <c r="BH909" s="38" t="s">
        <v>648</v>
      </c>
    </row>
    <row r="910" spans="2:60" x14ac:dyDescent="0.3">
      <c r="B910" s="55">
        <f t="shared" si="272"/>
        <v>906</v>
      </c>
      <c r="C910" s="55" t="str">
        <f t="shared" si="273"/>
        <v>NRT</v>
      </c>
      <c r="D910" s="55" t="str">
        <f t="shared" si="270"/>
        <v>2025-09-25</v>
      </c>
      <c r="E910" s="55" t="str">
        <f t="shared" si="261"/>
        <v>82020038185</v>
      </c>
      <c r="F910" s="55" t="str">
        <f t="shared" si="262"/>
        <v>PJP029496717</v>
      </c>
      <c r="G910" s="53" t="str">
        <f t="shared" si="263"/>
        <v>황보현</v>
      </c>
      <c r="H910" s="53" t="str">
        <f t="shared" si="264"/>
        <v>목록(Manifest)</v>
      </c>
      <c r="I910" s="62">
        <f t="shared" si="265"/>
        <v>81.349999999999994</v>
      </c>
      <c r="J910" s="53" t="str">
        <f t="shared" si="274"/>
        <v>BRCH USA_JAVIS</v>
      </c>
      <c r="K910" s="55">
        <f t="shared" si="266"/>
        <v>1</v>
      </c>
      <c r="L910" s="54">
        <f t="shared" si="267"/>
        <v>2.0499999999999998</v>
      </c>
      <c r="M910" s="54">
        <f t="shared" si="268"/>
        <v>5.8</v>
      </c>
      <c r="N910" s="54">
        <f t="shared" si="269"/>
        <v>6</v>
      </c>
      <c r="O910" s="54">
        <f t="shared" si="275"/>
        <v>2.5</v>
      </c>
      <c r="P910" s="55" t="str">
        <f t="shared" si="276"/>
        <v>516284385632</v>
      </c>
      <c r="Q910" s="70">
        <f t="shared" si="277"/>
        <v>10550</v>
      </c>
      <c r="R910" s="58">
        <v>0</v>
      </c>
      <c r="S910" s="57">
        <f t="shared" si="271"/>
        <v>0</v>
      </c>
      <c r="T910" s="58">
        <v>0</v>
      </c>
      <c r="U910" s="58">
        <f>(IF(VLOOKUP(VLOOKUP(AN910,MAPPING!$B$16:$D$21,2,1),MAPPING!$C$16:$E$21,2,0)=7000,0,VLOOKUP(VLOOKUP(AN910,MAPPING!$B$16:$D$21,2,1),MAPPING!$C$16:$E$21,2,0)))</f>
        <v>0</v>
      </c>
      <c r="V910" s="58">
        <f>(K910*VLOOKUP(N910/K910,MAPPING!$B$23:$D$30,3,10))</f>
        <v>1000</v>
      </c>
      <c r="W910" s="58">
        <f t="shared" si="278"/>
        <v>0</v>
      </c>
      <c r="X910" s="58">
        <f t="shared" si="279"/>
        <v>11550</v>
      </c>
      <c r="Y910" s="116">
        <f>ROUND(SUM(Q910:W910)/INVOICE!$I$5,2)</f>
        <v>8.2899999999999991</v>
      </c>
      <c r="AA910" s="38" t="s">
        <v>685</v>
      </c>
      <c r="AB910" s="38" t="s">
        <v>93</v>
      </c>
      <c r="AC910" s="38" t="s">
        <v>6276</v>
      </c>
      <c r="AD910" s="38" t="s">
        <v>6925</v>
      </c>
      <c r="AE910" s="38" t="s">
        <v>3222</v>
      </c>
      <c r="AF910" s="38" t="s">
        <v>3223</v>
      </c>
      <c r="AG910" s="38" t="s">
        <v>3224</v>
      </c>
      <c r="AH910" s="38" t="s">
        <v>61</v>
      </c>
      <c r="AI910" s="38">
        <v>1</v>
      </c>
      <c r="AJ910" s="38">
        <v>2.0499999999999998</v>
      </c>
      <c r="AK910" s="38">
        <v>5.8</v>
      </c>
      <c r="AL910" s="38">
        <v>6</v>
      </c>
      <c r="AM910" s="38" t="s">
        <v>204</v>
      </c>
      <c r="AN910" s="38">
        <v>81.349999999999994</v>
      </c>
      <c r="AO910" s="38" t="s">
        <v>62</v>
      </c>
      <c r="AP910" s="38" t="s">
        <v>62</v>
      </c>
      <c r="AQ910" s="38" t="s">
        <v>62</v>
      </c>
      <c r="AR910" s="38" t="s">
        <v>62</v>
      </c>
      <c r="AS910" s="38" t="s">
        <v>62</v>
      </c>
      <c r="AT910" s="38" t="s">
        <v>1973</v>
      </c>
      <c r="AU910" s="38" t="s">
        <v>2604</v>
      </c>
      <c r="AV910" s="38" t="s">
        <v>6926</v>
      </c>
      <c r="AW910" s="38" t="s">
        <v>61</v>
      </c>
      <c r="AX910" s="38" t="s">
        <v>63</v>
      </c>
      <c r="AY910" s="39" t="s">
        <v>6927</v>
      </c>
      <c r="AZ910" s="38" t="s">
        <v>6928</v>
      </c>
      <c r="BA910" s="39" t="s">
        <v>6928</v>
      </c>
      <c r="BB910" s="38" t="s">
        <v>2434</v>
      </c>
      <c r="BC910" s="38" t="s">
        <v>197</v>
      </c>
      <c r="BD910" s="38" t="s">
        <v>94</v>
      </c>
      <c r="BE910" s="38" t="s">
        <v>1978</v>
      </c>
      <c r="BF910" s="38" t="s">
        <v>64</v>
      </c>
      <c r="BG910" s="38" t="s">
        <v>61</v>
      </c>
      <c r="BH910" s="38" t="s">
        <v>648</v>
      </c>
    </row>
    <row r="911" spans="2:60" x14ac:dyDescent="0.3">
      <c r="B911" s="55">
        <f t="shared" si="272"/>
        <v>907</v>
      </c>
      <c r="C911" s="55" t="str">
        <f t="shared" si="273"/>
        <v>NRT</v>
      </c>
      <c r="D911" s="55" t="str">
        <f t="shared" si="270"/>
        <v>2025-09-25</v>
      </c>
      <c r="E911" s="55" t="str">
        <f t="shared" si="261"/>
        <v>82020038185</v>
      </c>
      <c r="F911" s="55" t="str">
        <f t="shared" si="262"/>
        <v>PJP029496674</v>
      </c>
      <c r="G911" s="53" t="str">
        <f t="shared" si="263"/>
        <v>이은영</v>
      </c>
      <c r="H911" s="53" t="str">
        <f t="shared" si="264"/>
        <v>목록(Manifest)</v>
      </c>
      <c r="I911" s="62">
        <f t="shared" si="265"/>
        <v>60.3</v>
      </c>
      <c r="J911" s="53" t="str">
        <f t="shared" si="274"/>
        <v>BRCH USA_JAVIS</v>
      </c>
      <c r="K911" s="55">
        <f t="shared" si="266"/>
        <v>1</v>
      </c>
      <c r="L911" s="54">
        <f t="shared" si="267"/>
        <v>0.55000000000000004</v>
      </c>
      <c r="M911" s="54">
        <f t="shared" si="268"/>
        <v>1</v>
      </c>
      <c r="N911" s="54">
        <f t="shared" si="269"/>
        <v>1</v>
      </c>
      <c r="O911" s="54">
        <f t="shared" si="275"/>
        <v>1</v>
      </c>
      <c r="P911" s="55" t="str">
        <f t="shared" si="276"/>
        <v>516284385201</v>
      </c>
      <c r="Q911" s="70">
        <f t="shared" si="277"/>
        <v>7520</v>
      </c>
      <c r="R911" s="58">
        <v>0</v>
      </c>
      <c r="S911" s="57">
        <f t="shared" si="271"/>
        <v>0</v>
      </c>
      <c r="T911" s="58">
        <v>0</v>
      </c>
      <c r="U911" s="58">
        <f>(IF(VLOOKUP(VLOOKUP(AN911,MAPPING!$B$16:$D$21,2,1),MAPPING!$C$16:$E$21,2,0)=7000,0,VLOOKUP(VLOOKUP(AN911,MAPPING!$B$16:$D$21,2,1),MAPPING!$C$16:$E$21,2,0)))</f>
        <v>0</v>
      </c>
      <c r="V911" s="58">
        <f>(K911*VLOOKUP(N911/K911,MAPPING!$B$23:$D$30,3,10))</f>
        <v>0</v>
      </c>
      <c r="W911" s="58">
        <f t="shared" si="278"/>
        <v>0</v>
      </c>
      <c r="X911" s="58">
        <f t="shared" si="279"/>
        <v>7520</v>
      </c>
      <c r="Y911" s="116">
        <f>ROUND(SUM(Q911:W911)/INVOICE!$I$5,2)</f>
        <v>5.39</v>
      </c>
      <c r="AA911" s="38" t="s">
        <v>685</v>
      </c>
      <c r="AB911" s="38" t="s">
        <v>93</v>
      </c>
      <c r="AC911" s="38" t="s">
        <v>6276</v>
      </c>
      <c r="AD911" s="38" t="s">
        <v>6929</v>
      </c>
      <c r="AE911" s="38" t="s">
        <v>5584</v>
      </c>
      <c r="AF911" s="38" t="s">
        <v>5585</v>
      </c>
      <c r="AG911" s="38" t="s">
        <v>5511</v>
      </c>
      <c r="AH911" s="38" t="s">
        <v>61</v>
      </c>
      <c r="AI911" s="38">
        <v>1</v>
      </c>
      <c r="AJ911" s="38">
        <v>0.55000000000000004</v>
      </c>
      <c r="AK911" s="38">
        <v>1</v>
      </c>
      <c r="AL911" s="38">
        <v>1</v>
      </c>
      <c r="AM911" s="38" t="s">
        <v>204</v>
      </c>
      <c r="AN911" s="38">
        <v>60.3</v>
      </c>
      <c r="AO911" s="38" t="s">
        <v>62</v>
      </c>
      <c r="AP911" s="38" t="s">
        <v>62</v>
      </c>
      <c r="AQ911" s="38" t="s">
        <v>62</v>
      </c>
      <c r="AR911" s="38" t="s">
        <v>62</v>
      </c>
      <c r="AS911" s="38" t="s">
        <v>62</v>
      </c>
      <c r="AT911" s="38" t="s">
        <v>1973</v>
      </c>
      <c r="AU911" s="38" t="s">
        <v>2604</v>
      </c>
      <c r="AV911" s="38" t="s">
        <v>5512</v>
      </c>
      <c r="AW911" s="38" t="s">
        <v>61</v>
      </c>
      <c r="AX911" s="38" t="s">
        <v>63</v>
      </c>
      <c r="AY911" s="39" t="s">
        <v>6930</v>
      </c>
      <c r="AZ911" s="38" t="s">
        <v>6931</v>
      </c>
      <c r="BA911" s="39" t="s">
        <v>6931</v>
      </c>
      <c r="BB911" s="38" t="s">
        <v>2434</v>
      </c>
      <c r="BC911" s="38" t="s">
        <v>197</v>
      </c>
      <c r="BD911" s="38" t="s">
        <v>94</v>
      </c>
      <c r="BE911" s="38" t="s">
        <v>1978</v>
      </c>
      <c r="BF911" s="38" t="s">
        <v>64</v>
      </c>
      <c r="BG911" s="38" t="s">
        <v>61</v>
      </c>
      <c r="BH911" s="38" t="s">
        <v>648</v>
      </c>
    </row>
    <row r="912" spans="2:60" x14ac:dyDescent="0.3">
      <c r="B912" s="55">
        <f t="shared" si="272"/>
        <v>908</v>
      </c>
      <c r="C912" s="55" t="str">
        <f t="shared" si="273"/>
        <v>NRT</v>
      </c>
      <c r="D912" s="55" t="str">
        <f t="shared" si="270"/>
        <v>2025-09-25</v>
      </c>
      <c r="E912" s="55" t="str">
        <f t="shared" si="261"/>
        <v>82020038185</v>
      </c>
      <c r="F912" s="55" t="str">
        <f t="shared" si="262"/>
        <v>PJP029496675</v>
      </c>
      <c r="G912" s="53" t="str">
        <f t="shared" si="263"/>
        <v>이지훈</v>
      </c>
      <c r="H912" s="53" t="str">
        <f t="shared" si="264"/>
        <v>목록(Manifest)</v>
      </c>
      <c r="I912" s="62">
        <f t="shared" si="265"/>
        <v>60.3</v>
      </c>
      <c r="J912" s="53" t="str">
        <f t="shared" si="274"/>
        <v>BRCH USA_JAVIS</v>
      </c>
      <c r="K912" s="55">
        <f t="shared" si="266"/>
        <v>1</v>
      </c>
      <c r="L912" s="54">
        <f t="shared" si="267"/>
        <v>0.3</v>
      </c>
      <c r="M912" s="54">
        <f t="shared" si="268"/>
        <v>0.2</v>
      </c>
      <c r="N912" s="54">
        <f t="shared" si="269"/>
        <v>0.3</v>
      </c>
      <c r="O912" s="54">
        <f t="shared" si="275"/>
        <v>0.5</v>
      </c>
      <c r="P912" s="55" t="str">
        <f t="shared" si="276"/>
        <v>516284385212</v>
      </c>
      <c r="Q912" s="70">
        <f t="shared" si="277"/>
        <v>6510</v>
      </c>
      <c r="R912" s="58">
        <v>0</v>
      </c>
      <c r="S912" s="57">
        <f t="shared" si="271"/>
        <v>0</v>
      </c>
      <c r="T912" s="58">
        <v>0</v>
      </c>
      <c r="U912" s="58">
        <f>(IF(VLOOKUP(VLOOKUP(AN912,MAPPING!$B$16:$D$21,2,1),MAPPING!$C$16:$E$21,2,0)=7000,0,VLOOKUP(VLOOKUP(AN912,MAPPING!$B$16:$D$21,2,1),MAPPING!$C$16:$E$21,2,0)))</f>
        <v>0</v>
      </c>
      <c r="V912" s="58">
        <f>(K912*VLOOKUP(N912/K912,MAPPING!$B$23:$D$30,3,10))</f>
        <v>0</v>
      </c>
      <c r="W912" s="58">
        <f t="shared" si="278"/>
        <v>0</v>
      </c>
      <c r="X912" s="58">
        <f t="shared" si="279"/>
        <v>6510</v>
      </c>
      <c r="Y912" s="116">
        <f>ROUND(SUM(Q912:W912)/INVOICE!$I$5,2)</f>
        <v>4.67</v>
      </c>
      <c r="AA912" s="38" t="s">
        <v>685</v>
      </c>
      <c r="AB912" s="38" t="s">
        <v>93</v>
      </c>
      <c r="AC912" s="38" t="s">
        <v>6276</v>
      </c>
      <c r="AD912" s="38" t="s">
        <v>6932</v>
      </c>
      <c r="AE912" s="38" t="s">
        <v>1119</v>
      </c>
      <c r="AF912" s="38" t="s">
        <v>5510</v>
      </c>
      <c r="AG912" s="38" t="s">
        <v>5511</v>
      </c>
      <c r="AH912" s="38" t="s">
        <v>61</v>
      </c>
      <c r="AI912" s="38">
        <v>1</v>
      </c>
      <c r="AJ912" s="38">
        <v>0.3</v>
      </c>
      <c r="AK912" s="38">
        <v>0.2</v>
      </c>
      <c r="AL912" s="38">
        <v>0.3</v>
      </c>
      <c r="AM912" s="38" t="s">
        <v>204</v>
      </c>
      <c r="AN912" s="38">
        <v>60.3</v>
      </c>
      <c r="AO912" s="38" t="s">
        <v>62</v>
      </c>
      <c r="AP912" s="38" t="s">
        <v>62</v>
      </c>
      <c r="AQ912" s="38" t="s">
        <v>62</v>
      </c>
      <c r="AR912" s="38" t="s">
        <v>62</v>
      </c>
      <c r="AS912" s="38" t="s">
        <v>62</v>
      </c>
      <c r="AT912" s="38" t="s">
        <v>1973</v>
      </c>
      <c r="AU912" s="38" t="s">
        <v>2604</v>
      </c>
      <c r="AV912" s="38" t="s">
        <v>5512</v>
      </c>
      <c r="AW912" s="38" t="s">
        <v>61</v>
      </c>
      <c r="AX912" s="38" t="s">
        <v>63</v>
      </c>
      <c r="AY912" s="39" t="s">
        <v>6933</v>
      </c>
      <c r="AZ912" s="38" t="s">
        <v>6934</v>
      </c>
      <c r="BA912" s="39" t="s">
        <v>6934</v>
      </c>
      <c r="BB912" s="38" t="s">
        <v>2434</v>
      </c>
      <c r="BC912" s="38" t="s">
        <v>197</v>
      </c>
      <c r="BD912" s="38" t="s">
        <v>94</v>
      </c>
      <c r="BE912" s="38" t="s">
        <v>1978</v>
      </c>
      <c r="BF912" s="38" t="s">
        <v>64</v>
      </c>
      <c r="BG912" s="38" t="s">
        <v>61</v>
      </c>
      <c r="BH912" s="38" t="s">
        <v>648</v>
      </c>
    </row>
    <row r="913" spans="2:60" x14ac:dyDescent="0.3">
      <c r="B913" s="55">
        <f t="shared" si="272"/>
        <v>909</v>
      </c>
      <c r="C913" s="55" t="str">
        <f t="shared" si="273"/>
        <v>NRT</v>
      </c>
      <c r="D913" s="55" t="str">
        <f t="shared" si="270"/>
        <v>2025-09-25</v>
      </c>
      <c r="E913" s="55" t="str">
        <f t="shared" si="261"/>
        <v>82020038185</v>
      </c>
      <c r="F913" s="55" t="str">
        <f t="shared" si="262"/>
        <v>PJP029496465</v>
      </c>
      <c r="G913" s="53" t="str">
        <f t="shared" si="263"/>
        <v>강은수</v>
      </c>
      <c r="H913" s="53" t="str">
        <f t="shared" si="264"/>
        <v>목록(Manifest)</v>
      </c>
      <c r="I913" s="62">
        <f t="shared" si="265"/>
        <v>100.5</v>
      </c>
      <c r="J913" s="53" t="str">
        <f t="shared" si="274"/>
        <v>BRCH USA_JAVIS</v>
      </c>
      <c r="K913" s="55">
        <f t="shared" si="266"/>
        <v>1</v>
      </c>
      <c r="L913" s="54">
        <f t="shared" si="267"/>
        <v>2.2999999999999998</v>
      </c>
      <c r="M913" s="54">
        <f t="shared" si="268"/>
        <v>1.7</v>
      </c>
      <c r="N913" s="54">
        <f t="shared" si="269"/>
        <v>2.2999999999999998</v>
      </c>
      <c r="O913" s="54">
        <f t="shared" si="275"/>
        <v>2.5</v>
      </c>
      <c r="P913" s="55" t="str">
        <f t="shared" si="276"/>
        <v>516284383112</v>
      </c>
      <c r="Q913" s="70">
        <f t="shared" si="277"/>
        <v>10550</v>
      </c>
      <c r="R913" s="58">
        <v>0</v>
      </c>
      <c r="S913" s="57">
        <f t="shared" si="271"/>
        <v>0</v>
      </c>
      <c r="T913" s="58">
        <v>0</v>
      </c>
      <c r="U913" s="58">
        <f>(IF(VLOOKUP(VLOOKUP(AN913,MAPPING!$B$16:$D$21,2,1),MAPPING!$C$16:$E$21,2,0)=7000,0,VLOOKUP(VLOOKUP(AN913,MAPPING!$B$16:$D$21,2,1),MAPPING!$C$16:$E$21,2,0)))</f>
        <v>0</v>
      </c>
      <c r="V913" s="58">
        <f>(K913*VLOOKUP(N913/K913,MAPPING!$B$23:$D$30,3,10))</f>
        <v>500</v>
      </c>
      <c r="W913" s="58">
        <f t="shared" si="278"/>
        <v>0</v>
      </c>
      <c r="X913" s="58">
        <f t="shared" si="279"/>
        <v>11050</v>
      </c>
      <c r="Y913" s="116">
        <f>ROUND(SUM(Q913:W913)/INVOICE!$I$5,2)</f>
        <v>7.93</v>
      </c>
      <c r="AA913" s="38" t="s">
        <v>685</v>
      </c>
      <c r="AB913" s="38" t="s">
        <v>93</v>
      </c>
      <c r="AC913" s="38" t="s">
        <v>6276</v>
      </c>
      <c r="AD913" s="38" t="s">
        <v>6935</v>
      </c>
      <c r="AE913" s="38" t="s">
        <v>5169</v>
      </c>
      <c r="AF913" s="38" t="s">
        <v>5170</v>
      </c>
      <c r="AG913" s="38" t="s">
        <v>2134</v>
      </c>
      <c r="AH913" s="38" t="s">
        <v>61</v>
      </c>
      <c r="AI913" s="38">
        <v>1</v>
      </c>
      <c r="AJ913" s="38">
        <v>2.2999999999999998</v>
      </c>
      <c r="AK913" s="38">
        <v>1.7</v>
      </c>
      <c r="AL913" s="38">
        <v>2.2999999999999998</v>
      </c>
      <c r="AM913" s="38" t="s">
        <v>204</v>
      </c>
      <c r="AN913" s="38">
        <v>100.5</v>
      </c>
      <c r="AO913" s="38" t="s">
        <v>62</v>
      </c>
      <c r="AP913" s="38" t="s">
        <v>62</v>
      </c>
      <c r="AQ913" s="38" t="s">
        <v>62</v>
      </c>
      <c r="AR913" s="38" t="s">
        <v>62</v>
      </c>
      <c r="AS913" s="38" t="s">
        <v>62</v>
      </c>
      <c r="AT913" s="38" t="s">
        <v>1973</v>
      </c>
      <c r="AU913" s="38" t="s">
        <v>2604</v>
      </c>
      <c r="AV913" s="38" t="s">
        <v>2002</v>
      </c>
      <c r="AW913" s="38" t="s">
        <v>61</v>
      </c>
      <c r="AX913" s="38" t="s">
        <v>63</v>
      </c>
      <c r="AY913" s="39" t="s">
        <v>6936</v>
      </c>
      <c r="AZ913" s="38" t="s">
        <v>6937</v>
      </c>
      <c r="BA913" s="39" t="s">
        <v>6937</v>
      </c>
      <c r="BB913" s="38" t="s">
        <v>2434</v>
      </c>
      <c r="BC913" s="38" t="s">
        <v>197</v>
      </c>
      <c r="BD913" s="38" t="s">
        <v>94</v>
      </c>
      <c r="BE913" s="38" t="s">
        <v>1978</v>
      </c>
      <c r="BF913" s="38" t="s">
        <v>64</v>
      </c>
      <c r="BG913" s="38" t="s">
        <v>61</v>
      </c>
      <c r="BH913" s="38" t="s">
        <v>648</v>
      </c>
    </row>
    <row r="914" spans="2:60" x14ac:dyDescent="0.3">
      <c r="B914" s="55">
        <f t="shared" si="272"/>
        <v>910</v>
      </c>
      <c r="C914" s="55" t="str">
        <f t="shared" si="273"/>
        <v>NRT</v>
      </c>
      <c r="D914" s="55" t="str">
        <f t="shared" si="270"/>
        <v>2025-09-25</v>
      </c>
      <c r="E914" s="55" t="str">
        <f t="shared" si="261"/>
        <v>82020038185</v>
      </c>
      <c r="F914" s="55" t="str">
        <f t="shared" si="262"/>
        <v>PJP022701004</v>
      </c>
      <c r="G914" s="53" t="str">
        <f t="shared" si="263"/>
        <v>안홍균</v>
      </c>
      <c r="H914" s="53" t="str">
        <f t="shared" si="264"/>
        <v>목록(Manifest)</v>
      </c>
      <c r="I914" s="62">
        <f t="shared" si="265"/>
        <v>141.37</v>
      </c>
      <c r="J914" s="53" t="str">
        <f t="shared" si="274"/>
        <v>WUS CORPORATION (BRCH USA)</v>
      </c>
      <c r="K914" s="55">
        <f t="shared" si="266"/>
        <v>1</v>
      </c>
      <c r="L914" s="54">
        <f t="shared" si="267"/>
        <v>0.8</v>
      </c>
      <c r="M914" s="54">
        <f t="shared" si="268"/>
        <v>1.5</v>
      </c>
      <c r="N914" s="54">
        <f t="shared" si="269"/>
        <v>1.5</v>
      </c>
      <c r="O914" s="54">
        <f t="shared" si="275"/>
        <v>1</v>
      </c>
      <c r="P914" s="55" t="str">
        <f t="shared" si="276"/>
        <v>516272839261</v>
      </c>
      <c r="Q914" s="70">
        <f t="shared" si="277"/>
        <v>7520</v>
      </c>
      <c r="R914" s="58">
        <v>0</v>
      </c>
      <c r="S914" s="57">
        <f t="shared" si="271"/>
        <v>0</v>
      </c>
      <c r="T914" s="58">
        <v>0</v>
      </c>
      <c r="U914" s="58">
        <f>(IF(VLOOKUP(VLOOKUP(AN914,MAPPING!$B$16:$D$21,2,1),MAPPING!$C$16:$E$21,2,0)=7000,0,VLOOKUP(VLOOKUP(AN914,MAPPING!$B$16:$D$21,2,1),MAPPING!$C$16:$E$21,2,0)))</f>
        <v>0</v>
      </c>
      <c r="V914" s="58">
        <f>(K914*VLOOKUP(N914/K914,MAPPING!$B$23:$D$30,3,10))</f>
        <v>0</v>
      </c>
      <c r="W914" s="58">
        <f t="shared" si="278"/>
        <v>0</v>
      </c>
      <c r="X914" s="58">
        <f t="shared" si="279"/>
        <v>7520</v>
      </c>
      <c r="Y914" s="116">
        <f>ROUND(SUM(Q914:W914)/INVOICE!$I$5,2)</f>
        <v>5.39</v>
      </c>
      <c r="AA914" s="38" t="s">
        <v>685</v>
      </c>
      <c r="AB914" s="38" t="s">
        <v>93</v>
      </c>
      <c r="AC914" s="38" t="s">
        <v>6276</v>
      </c>
      <c r="AD914" s="38" t="s">
        <v>6938</v>
      </c>
      <c r="AE914" s="38" t="s">
        <v>6939</v>
      </c>
      <c r="AF914" s="38" t="s">
        <v>6940</v>
      </c>
      <c r="AG914" s="38" t="s">
        <v>6941</v>
      </c>
      <c r="AH914" s="38" t="s">
        <v>61</v>
      </c>
      <c r="AI914" s="38">
        <v>1</v>
      </c>
      <c r="AJ914" s="38">
        <v>0.8</v>
      </c>
      <c r="AK914" s="38">
        <v>1.5</v>
      </c>
      <c r="AL914" s="38">
        <v>1.5</v>
      </c>
      <c r="AM914" s="38" t="s">
        <v>204</v>
      </c>
      <c r="AN914" s="38">
        <v>141.37</v>
      </c>
      <c r="AO914" s="38" t="s">
        <v>62</v>
      </c>
      <c r="AP914" s="38" t="s">
        <v>62</v>
      </c>
      <c r="AQ914" s="38" t="s">
        <v>62</v>
      </c>
      <c r="AR914" s="38" t="s">
        <v>62</v>
      </c>
      <c r="AS914" s="38" t="s">
        <v>62</v>
      </c>
      <c r="AT914" s="38" t="s">
        <v>2212</v>
      </c>
      <c r="AU914" s="38" t="s">
        <v>2591</v>
      </c>
      <c r="AV914" s="38" t="s">
        <v>2213</v>
      </c>
      <c r="AW914" s="38" t="s">
        <v>61</v>
      </c>
      <c r="AX914" s="38" t="s">
        <v>63</v>
      </c>
      <c r="AY914" s="39" t="s">
        <v>6942</v>
      </c>
      <c r="AZ914" s="38" t="s">
        <v>6943</v>
      </c>
      <c r="BA914" s="39" t="s">
        <v>6943</v>
      </c>
      <c r="BB914" s="38" t="s">
        <v>2434</v>
      </c>
      <c r="BC914" s="38" t="s">
        <v>197</v>
      </c>
      <c r="BD914" s="38" t="s">
        <v>94</v>
      </c>
      <c r="BE914" s="38" t="s">
        <v>407</v>
      </c>
      <c r="BF914" s="38" t="s">
        <v>64</v>
      </c>
      <c r="BG914" s="38" t="s">
        <v>61</v>
      </c>
      <c r="BH914" s="38" t="s">
        <v>648</v>
      </c>
    </row>
    <row r="915" spans="2:60" x14ac:dyDescent="0.3">
      <c r="B915" s="55">
        <f t="shared" si="272"/>
        <v>911</v>
      </c>
      <c r="C915" s="55" t="str">
        <f t="shared" si="273"/>
        <v>NRT</v>
      </c>
      <c r="D915" s="55" t="str">
        <f t="shared" si="270"/>
        <v>2025-09-25</v>
      </c>
      <c r="E915" s="55" t="str">
        <f t="shared" si="261"/>
        <v>82020038185</v>
      </c>
      <c r="F915" s="55" t="str">
        <f t="shared" si="262"/>
        <v>PJP022701005</v>
      </c>
      <c r="G915" s="53" t="str">
        <f t="shared" si="263"/>
        <v>이송열</v>
      </c>
      <c r="H915" s="53" t="str">
        <f t="shared" si="264"/>
        <v>간이(Simple)</v>
      </c>
      <c r="I915" s="62">
        <f t="shared" si="265"/>
        <v>525.95000000000005</v>
      </c>
      <c r="J915" s="53" t="str">
        <f t="shared" si="274"/>
        <v>WUS CORPORATION (BRCH USA)</v>
      </c>
      <c r="K915" s="55">
        <f t="shared" si="266"/>
        <v>1</v>
      </c>
      <c r="L915" s="54">
        <f t="shared" si="267"/>
        <v>0.95</v>
      </c>
      <c r="M915" s="54">
        <f t="shared" si="268"/>
        <v>4.3</v>
      </c>
      <c r="N915" s="54">
        <f t="shared" si="269"/>
        <v>4.3</v>
      </c>
      <c r="O915" s="54">
        <f t="shared" si="275"/>
        <v>1</v>
      </c>
      <c r="P915" s="55" t="str">
        <f t="shared" si="276"/>
        <v>516272839272</v>
      </c>
      <c r="Q915" s="70">
        <f t="shared" si="277"/>
        <v>7520</v>
      </c>
      <c r="R915" s="58">
        <v>0</v>
      </c>
      <c r="S915" s="57">
        <f t="shared" si="271"/>
        <v>0</v>
      </c>
      <c r="T915" s="58">
        <v>0</v>
      </c>
      <c r="U915" s="58">
        <f>(IF(VLOOKUP(VLOOKUP(AN915,MAPPING!$B$16:$D$21,2,1),MAPPING!$C$16:$E$21,2,0)=7000,0,VLOOKUP(VLOOKUP(AN915,MAPPING!$B$16:$D$21,2,1),MAPPING!$C$16:$E$21,2,0)))</f>
        <v>0</v>
      </c>
      <c r="V915" s="58">
        <f>(K915*VLOOKUP(N915/K915,MAPPING!$B$23:$D$30,3,10))</f>
        <v>500</v>
      </c>
      <c r="W915" s="58">
        <f t="shared" si="278"/>
        <v>0</v>
      </c>
      <c r="X915" s="58">
        <f t="shared" si="279"/>
        <v>8020</v>
      </c>
      <c r="Y915" s="116">
        <f>ROUND(SUM(Q915:W915)/INVOICE!$I$5,2)</f>
        <v>5.75</v>
      </c>
      <c r="AA915" s="38" t="s">
        <v>685</v>
      </c>
      <c r="AB915" s="38" t="s">
        <v>93</v>
      </c>
      <c r="AC915" s="38" t="s">
        <v>6276</v>
      </c>
      <c r="AD915" s="38" t="s">
        <v>6944</v>
      </c>
      <c r="AE915" s="38" t="s">
        <v>6945</v>
      </c>
      <c r="AF915" s="38" t="s">
        <v>6946</v>
      </c>
      <c r="AG915" s="38" t="s">
        <v>6947</v>
      </c>
      <c r="AH915" s="38" t="s">
        <v>61</v>
      </c>
      <c r="AI915" s="38">
        <v>1</v>
      </c>
      <c r="AJ915" s="38">
        <v>0.95</v>
      </c>
      <c r="AK915" s="38">
        <v>4.3</v>
      </c>
      <c r="AL915" s="38">
        <v>4.3</v>
      </c>
      <c r="AM915" s="38" t="s">
        <v>65</v>
      </c>
      <c r="AN915" s="38">
        <v>525.95000000000005</v>
      </c>
      <c r="AO915" s="38" t="s">
        <v>62</v>
      </c>
      <c r="AP915" s="38" t="s">
        <v>62</v>
      </c>
      <c r="AQ915" s="38" t="s">
        <v>62</v>
      </c>
      <c r="AR915" s="38" t="s">
        <v>62</v>
      </c>
      <c r="AS915" s="38" t="s">
        <v>62</v>
      </c>
      <c r="AT915" s="38" t="s">
        <v>2212</v>
      </c>
      <c r="AU915" s="38" t="s">
        <v>2591</v>
      </c>
      <c r="AV915" s="38" t="s">
        <v>2213</v>
      </c>
      <c r="AW915" s="38" t="s">
        <v>61</v>
      </c>
      <c r="AX915" s="38" t="s">
        <v>63</v>
      </c>
      <c r="AY915" s="39" t="s">
        <v>6948</v>
      </c>
      <c r="AZ915" s="38" t="s">
        <v>6949</v>
      </c>
      <c r="BA915" s="39" t="s">
        <v>6949</v>
      </c>
      <c r="BB915" s="38" t="s">
        <v>2434</v>
      </c>
      <c r="BC915" s="38" t="s">
        <v>197</v>
      </c>
      <c r="BD915" s="38" t="s">
        <v>94</v>
      </c>
      <c r="BE915" s="38" t="s">
        <v>407</v>
      </c>
      <c r="BF915" s="38" t="s">
        <v>64</v>
      </c>
      <c r="BG915" s="38" t="s">
        <v>61</v>
      </c>
      <c r="BH915" s="38" t="s">
        <v>648</v>
      </c>
    </row>
    <row r="916" spans="2:60" x14ac:dyDescent="0.3">
      <c r="B916" s="55">
        <f t="shared" si="272"/>
        <v>912</v>
      </c>
      <c r="C916" s="55" t="str">
        <f t="shared" si="273"/>
        <v>NRT</v>
      </c>
      <c r="D916" s="55" t="str">
        <f t="shared" si="270"/>
        <v>2025-09-25</v>
      </c>
      <c r="E916" s="55" t="str">
        <f t="shared" si="261"/>
        <v>82020038185</v>
      </c>
      <c r="F916" s="55" t="str">
        <f t="shared" si="262"/>
        <v>PJP022700996</v>
      </c>
      <c r="G916" s="53" t="str">
        <f t="shared" si="263"/>
        <v>이길용</v>
      </c>
      <c r="H916" s="53" t="str">
        <f t="shared" si="264"/>
        <v>간이(Simple)</v>
      </c>
      <c r="I916" s="62">
        <f t="shared" si="265"/>
        <v>199.66</v>
      </c>
      <c r="J916" s="53" t="str">
        <f t="shared" si="274"/>
        <v>WUS CORPORATION (BRCH USA)</v>
      </c>
      <c r="K916" s="55">
        <f t="shared" si="266"/>
        <v>1</v>
      </c>
      <c r="L916" s="54">
        <f t="shared" si="267"/>
        <v>4.45</v>
      </c>
      <c r="M916" s="54">
        <f t="shared" si="268"/>
        <v>22.5</v>
      </c>
      <c r="N916" s="54">
        <f t="shared" si="269"/>
        <v>22.5</v>
      </c>
      <c r="O916" s="54">
        <f t="shared" si="275"/>
        <v>4.5</v>
      </c>
      <c r="P916" s="55" t="str">
        <f t="shared" si="276"/>
        <v>516272839213</v>
      </c>
      <c r="Q916" s="70">
        <f t="shared" si="277"/>
        <v>14590</v>
      </c>
      <c r="R916" s="58">
        <v>0</v>
      </c>
      <c r="S916" s="57">
        <f t="shared" si="271"/>
        <v>0</v>
      </c>
      <c r="T916" s="58">
        <v>0</v>
      </c>
      <c r="U916" s="58">
        <f>(IF(VLOOKUP(VLOOKUP(AN916,MAPPING!$B$16:$D$21,2,1),MAPPING!$C$16:$E$21,2,0)=7000,0,VLOOKUP(VLOOKUP(AN916,MAPPING!$B$16:$D$21,2,1),MAPPING!$C$16:$E$21,2,0)))</f>
        <v>0</v>
      </c>
      <c r="V916" s="58">
        <f>(K916*VLOOKUP(N916/K916,MAPPING!$B$23:$D$30,3,10))</f>
        <v>11000</v>
      </c>
      <c r="W916" s="58">
        <f t="shared" si="278"/>
        <v>0</v>
      </c>
      <c r="X916" s="58">
        <f t="shared" si="279"/>
        <v>25590</v>
      </c>
      <c r="Y916" s="116">
        <f>ROUND(SUM(Q916:W916)/INVOICE!$I$5,2)</f>
        <v>18.36</v>
      </c>
      <c r="AA916" s="38" t="s">
        <v>685</v>
      </c>
      <c r="AB916" s="38" t="s">
        <v>93</v>
      </c>
      <c r="AC916" s="38" t="s">
        <v>6276</v>
      </c>
      <c r="AD916" s="38" t="s">
        <v>6950</v>
      </c>
      <c r="AE916" s="38" t="s">
        <v>6951</v>
      </c>
      <c r="AF916" s="38" t="s">
        <v>6952</v>
      </c>
      <c r="AG916" s="38" t="s">
        <v>6953</v>
      </c>
      <c r="AH916" s="38" t="s">
        <v>61</v>
      </c>
      <c r="AI916" s="38">
        <v>1</v>
      </c>
      <c r="AJ916" s="38">
        <v>4.45</v>
      </c>
      <c r="AK916" s="38">
        <v>22.5</v>
      </c>
      <c r="AL916" s="38">
        <v>22.5</v>
      </c>
      <c r="AM916" s="38" t="s">
        <v>65</v>
      </c>
      <c r="AN916" s="38">
        <v>199.66</v>
      </c>
      <c r="AO916" s="38" t="s">
        <v>62</v>
      </c>
      <c r="AP916" s="38" t="s">
        <v>62</v>
      </c>
      <c r="AQ916" s="38" t="s">
        <v>62</v>
      </c>
      <c r="AR916" s="38" t="s">
        <v>62</v>
      </c>
      <c r="AS916" s="38" t="s">
        <v>62</v>
      </c>
      <c r="AT916" s="38" t="s">
        <v>2212</v>
      </c>
      <c r="AU916" s="38" t="s">
        <v>2591</v>
      </c>
      <c r="AV916" s="38" t="s">
        <v>2213</v>
      </c>
      <c r="AW916" s="38" t="s">
        <v>61</v>
      </c>
      <c r="AX916" s="38" t="s">
        <v>63</v>
      </c>
      <c r="AY916" s="39" t="s">
        <v>6954</v>
      </c>
      <c r="AZ916" s="38" t="s">
        <v>6955</v>
      </c>
      <c r="BA916" s="39" t="s">
        <v>6955</v>
      </c>
      <c r="BB916" s="38" t="s">
        <v>2434</v>
      </c>
      <c r="BC916" s="38" t="s">
        <v>197</v>
      </c>
      <c r="BD916" s="38" t="s">
        <v>94</v>
      </c>
      <c r="BE916" s="38" t="s">
        <v>407</v>
      </c>
      <c r="BF916" s="38" t="s">
        <v>64</v>
      </c>
      <c r="BG916" s="38" t="s">
        <v>61</v>
      </c>
      <c r="BH916" s="38" t="s">
        <v>648</v>
      </c>
    </row>
    <row r="917" spans="2:60" x14ac:dyDescent="0.3">
      <c r="B917" s="55">
        <f t="shared" si="272"/>
        <v>913</v>
      </c>
      <c r="C917" s="55" t="str">
        <f t="shared" si="273"/>
        <v>NRT</v>
      </c>
      <c r="D917" s="55" t="str">
        <f t="shared" si="270"/>
        <v>2025-09-25</v>
      </c>
      <c r="E917" s="55" t="str">
        <f t="shared" ref="E917:E980" si="280">AC917</f>
        <v>82020038185</v>
      </c>
      <c r="F917" s="55" t="str">
        <f t="shared" ref="F917:F980" si="281">AD917</f>
        <v>PJP022700994</v>
      </c>
      <c r="G917" s="53" t="str">
        <f t="shared" ref="G917:G980" si="282">AE917</f>
        <v>강종태</v>
      </c>
      <c r="H917" s="53" t="str">
        <f t="shared" ref="H917:H980" si="283">AM917</f>
        <v>목록(Manifest)</v>
      </c>
      <c r="I917" s="62">
        <f t="shared" ref="I917:I980" si="284">AN917</f>
        <v>141.37</v>
      </c>
      <c r="J917" s="53" t="str">
        <f t="shared" si="274"/>
        <v>WUS CORPORATION (BRCH USA)</v>
      </c>
      <c r="K917" s="55">
        <f t="shared" ref="K917:K980" si="285">AI917</f>
        <v>1</v>
      </c>
      <c r="L917" s="54">
        <f t="shared" ref="L917:L980" si="286">AJ917</f>
        <v>0.7</v>
      </c>
      <c r="M917" s="54">
        <f t="shared" ref="M917:M980" si="287">AK917</f>
        <v>1.5</v>
      </c>
      <c r="N917" s="54">
        <f t="shared" ref="N917:N980" si="288">AL917</f>
        <v>1.5</v>
      </c>
      <c r="O917" s="54">
        <f t="shared" si="275"/>
        <v>1</v>
      </c>
      <c r="P917" s="55" t="str">
        <f t="shared" si="276"/>
        <v>516272839191</v>
      </c>
      <c r="Q917" s="70">
        <f t="shared" si="277"/>
        <v>7520</v>
      </c>
      <c r="R917" s="58">
        <v>0</v>
      </c>
      <c r="S917" s="57">
        <f t="shared" si="271"/>
        <v>0</v>
      </c>
      <c r="T917" s="58">
        <v>0</v>
      </c>
      <c r="U917" s="58">
        <f>(IF(VLOOKUP(VLOOKUP(AN917,MAPPING!$B$16:$D$21,2,1),MAPPING!$C$16:$E$21,2,0)=7000,0,VLOOKUP(VLOOKUP(AN917,MAPPING!$B$16:$D$21,2,1),MAPPING!$C$16:$E$21,2,0)))</f>
        <v>0</v>
      </c>
      <c r="V917" s="58">
        <f>(K917*VLOOKUP(N917/K917,MAPPING!$B$23:$D$30,3,10))</f>
        <v>0</v>
      </c>
      <c r="W917" s="58">
        <f t="shared" si="278"/>
        <v>0</v>
      </c>
      <c r="X917" s="58">
        <f t="shared" si="279"/>
        <v>7520</v>
      </c>
      <c r="Y917" s="116">
        <f>ROUND(SUM(Q917:W917)/INVOICE!$I$5,2)</f>
        <v>5.39</v>
      </c>
      <c r="AA917" s="38" t="s">
        <v>685</v>
      </c>
      <c r="AB917" s="38" t="s">
        <v>93</v>
      </c>
      <c r="AC917" s="38" t="s">
        <v>6276</v>
      </c>
      <c r="AD917" s="38" t="s">
        <v>6956</v>
      </c>
      <c r="AE917" s="38" t="s">
        <v>4658</v>
      </c>
      <c r="AF917" s="38" t="s">
        <v>4659</v>
      </c>
      <c r="AG917" s="38" t="s">
        <v>5817</v>
      </c>
      <c r="AH917" s="38" t="s">
        <v>61</v>
      </c>
      <c r="AI917" s="38">
        <v>1</v>
      </c>
      <c r="AJ917" s="38">
        <v>0.7</v>
      </c>
      <c r="AK917" s="38">
        <v>1.5</v>
      </c>
      <c r="AL917" s="38">
        <v>1.5</v>
      </c>
      <c r="AM917" s="38" t="s">
        <v>204</v>
      </c>
      <c r="AN917" s="38">
        <v>141.37</v>
      </c>
      <c r="AO917" s="38" t="s">
        <v>62</v>
      </c>
      <c r="AP917" s="38" t="s">
        <v>62</v>
      </c>
      <c r="AQ917" s="38" t="s">
        <v>62</v>
      </c>
      <c r="AR917" s="38" t="s">
        <v>62</v>
      </c>
      <c r="AS917" s="38" t="s">
        <v>62</v>
      </c>
      <c r="AT917" s="38" t="s">
        <v>2212</v>
      </c>
      <c r="AU917" s="38" t="s">
        <v>2591</v>
      </c>
      <c r="AV917" s="38" t="s">
        <v>2213</v>
      </c>
      <c r="AW917" s="38" t="s">
        <v>61</v>
      </c>
      <c r="AX917" s="38" t="s">
        <v>63</v>
      </c>
      <c r="AY917" s="39" t="s">
        <v>6957</v>
      </c>
      <c r="AZ917" s="38" t="s">
        <v>6958</v>
      </c>
      <c r="BA917" s="39" t="s">
        <v>6958</v>
      </c>
      <c r="BB917" s="38" t="s">
        <v>2434</v>
      </c>
      <c r="BC917" s="38" t="s">
        <v>197</v>
      </c>
      <c r="BD917" s="38" t="s">
        <v>94</v>
      </c>
      <c r="BE917" s="38" t="s">
        <v>407</v>
      </c>
      <c r="BF917" s="38" t="s">
        <v>64</v>
      </c>
      <c r="BG917" s="38" t="s">
        <v>61</v>
      </c>
      <c r="BH917" s="38" t="s">
        <v>648</v>
      </c>
    </row>
    <row r="918" spans="2:60" x14ac:dyDescent="0.3">
      <c r="B918" s="55">
        <f t="shared" si="272"/>
        <v>914</v>
      </c>
      <c r="C918" s="55" t="str">
        <f t="shared" si="273"/>
        <v>NRT</v>
      </c>
      <c r="D918" s="55" t="str">
        <f t="shared" si="270"/>
        <v>2025-09-25</v>
      </c>
      <c r="E918" s="55" t="str">
        <f t="shared" si="280"/>
        <v>82020038185</v>
      </c>
      <c r="F918" s="55" t="str">
        <f t="shared" si="281"/>
        <v>PJP022700993</v>
      </c>
      <c r="G918" s="53" t="str">
        <f t="shared" si="282"/>
        <v>최동연</v>
      </c>
      <c r="H918" s="53" t="str">
        <f t="shared" si="283"/>
        <v>목록(Manifest)</v>
      </c>
      <c r="I918" s="62">
        <f t="shared" si="284"/>
        <v>141.37</v>
      </c>
      <c r="J918" s="53" t="str">
        <f t="shared" si="274"/>
        <v>WUS CORPORATION (BRCH USA)</v>
      </c>
      <c r="K918" s="55">
        <f t="shared" si="285"/>
        <v>1</v>
      </c>
      <c r="L918" s="54">
        <f t="shared" si="286"/>
        <v>0.75</v>
      </c>
      <c r="M918" s="54">
        <f t="shared" si="287"/>
        <v>1.5</v>
      </c>
      <c r="N918" s="54">
        <f t="shared" si="288"/>
        <v>1.5</v>
      </c>
      <c r="O918" s="54">
        <f t="shared" si="275"/>
        <v>1</v>
      </c>
      <c r="P918" s="55" t="str">
        <f t="shared" si="276"/>
        <v>516272839180</v>
      </c>
      <c r="Q918" s="70">
        <f t="shared" si="277"/>
        <v>7520</v>
      </c>
      <c r="R918" s="58">
        <v>0</v>
      </c>
      <c r="S918" s="57">
        <f t="shared" si="271"/>
        <v>0</v>
      </c>
      <c r="T918" s="58">
        <v>0</v>
      </c>
      <c r="U918" s="58">
        <f>(IF(VLOOKUP(VLOOKUP(AN918,MAPPING!$B$16:$D$21,2,1),MAPPING!$C$16:$E$21,2,0)=7000,0,VLOOKUP(VLOOKUP(AN918,MAPPING!$B$16:$D$21,2,1),MAPPING!$C$16:$E$21,2,0)))</f>
        <v>0</v>
      </c>
      <c r="V918" s="58">
        <f>(K918*VLOOKUP(N918/K918,MAPPING!$B$23:$D$30,3,10))</f>
        <v>0</v>
      </c>
      <c r="W918" s="58">
        <f t="shared" si="278"/>
        <v>0</v>
      </c>
      <c r="X918" s="58">
        <f t="shared" si="279"/>
        <v>7520</v>
      </c>
      <c r="Y918" s="116">
        <f>ROUND(SUM(Q918:W918)/INVOICE!$I$5,2)</f>
        <v>5.39</v>
      </c>
      <c r="AA918" s="38" t="s">
        <v>685</v>
      </c>
      <c r="AB918" s="38" t="s">
        <v>93</v>
      </c>
      <c r="AC918" s="38" t="s">
        <v>6276</v>
      </c>
      <c r="AD918" s="38" t="s">
        <v>6959</v>
      </c>
      <c r="AE918" s="38" t="s">
        <v>5826</v>
      </c>
      <c r="AF918" s="38" t="s">
        <v>5827</v>
      </c>
      <c r="AG918" s="38" t="s">
        <v>5828</v>
      </c>
      <c r="AH918" s="38" t="s">
        <v>61</v>
      </c>
      <c r="AI918" s="38">
        <v>1</v>
      </c>
      <c r="AJ918" s="38">
        <v>0.75</v>
      </c>
      <c r="AK918" s="38">
        <v>1.5</v>
      </c>
      <c r="AL918" s="38">
        <v>1.5</v>
      </c>
      <c r="AM918" s="38" t="s">
        <v>204</v>
      </c>
      <c r="AN918" s="38">
        <v>141.37</v>
      </c>
      <c r="AO918" s="38" t="s">
        <v>62</v>
      </c>
      <c r="AP918" s="38" t="s">
        <v>62</v>
      </c>
      <c r="AQ918" s="38" t="s">
        <v>62</v>
      </c>
      <c r="AR918" s="38" t="s">
        <v>62</v>
      </c>
      <c r="AS918" s="38" t="s">
        <v>62</v>
      </c>
      <c r="AT918" s="38" t="s">
        <v>2212</v>
      </c>
      <c r="AU918" s="38" t="s">
        <v>2591</v>
      </c>
      <c r="AV918" s="38" t="s">
        <v>2213</v>
      </c>
      <c r="AW918" s="38" t="s">
        <v>61</v>
      </c>
      <c r="AX918" s="38" t="s">
        <v>63</v>
      </c>
      <c r="AY918" s="39" t="s">
        <v>6960</v>
      </c>
      <c r="AZ918" s="38" t="s">
        <v>6961</v>
      </c>
      <c r="BA918" s="39" t="s">
        <v>6961</v>
      </c>
      <c r="BB918" s="38" t="s">
        <v>2434</v>
      </c>
      <c r="BC918" s="38" t="s">
        <v>197</v>
      </c>
      <c r="BD918" s="38" t="s">
        <v>94</v>
      </c>
      <c r="BE918" s="38" t="s">
        <v>407</v>
      </c>
      <c r="BF918" s="38" t="s">
        <v>64</v>
      </c>
      <c r="BG918" s="38" t="s">
        <v>61</v>
      </c>
      <c r="BH918" s="38" t="s">
        <v>648</v>
      </c>
    </row>
    <row r="919" spans="2:60" x14ac:dyDescent="0.3">
      <c r="B919" s="55">
        <f t="shared" si="272"/>
        <v>915</v>
      </c>
      <c r="C919" s="55" t="str">
        <f t="shared" si="273"/>
        <v>NRT</v>
      </c>
      <c r="D919" s="55" t="str">
        <f t="shared" si="270"/>
        <v>2025-09-25</v>
      </c>
      <c r="E919" s="55" t="str">
        <f t="shared" si="280"/>
        <v>82020038185</v>
      </c>
      <c r="F919" s="55" t="str">
        <f t="shared" si="281"/>
        <v>PJP022700992</v>
      </c>
      <c r="G919" s="53" t="str">
        <f t="shared" si="282"/>
        <v>진재진</v>
      </c>
      <c r="H919" s="53" t="str">
        <f t="shared" si="283"/>
        <v>목록(Manifest)</v>
      </c>
      <c r="I919" s="62">
        <f t="shared" si="284"/>
        <v>141.37</v>
      </c>
      <c r="J919" s="53" t="str">
        <f t="shared" si="274"/>
        <v>WUS CORPORATION (BRCH USA)</v>
      </c>
      <c r="K919" s="55">
        <f t="shared" si="285"/>
        <v>1</v>
      </c>
      <c r="L919" s="54">
        <f t="shared" si="286"/>
        <v>0.75</v>
      </c>
      <c r="M919" s="54">
        <f t="shared" si="287"/>
        <v>1.5</v>
      </c>
      <c r="N919" s="54">
        <f t="shared" si="288"/>
        <v>1.5</v>
      </c>
      <c r="O919" s="54">
        <f t="shared" si="275"/>
        <v>1</v>
      </c>
      <c r="P919" s="55" t="str">
        <f t="shared" si="276"/>
        <v>516272839176</v>
      </c>
      <c r="Q919" s="70">
        <f t="shared" si="277"/>
        <v>7520</v>
      </c>
      <c r="R919" s="58">
        <v>0</v>
      </c>
      <c r="S919" s="57">
        <f t="shared" si="271"/>
        <v>0</v>
      </c>
      <c r="T919" s="58">
        <v>0</v>
      </c>
      <c r="U919" s="58">
        <f>(IF(VLOOKUP(VLOOKUP(AN919,MAPPING!$B$16:$D$21,2,1),MAPPING!$C$16:$E$21,2,0)=7000,0,VLOOKUP(VLOOKUP(AN919,MAPPING!$B$16:$D$21,2,1),MAPPING!$C$16:$E$21,2,0)))</f>
        <v>0</v>
      </c>
      <c r="V919" s="58">
        <f>(K919*VLOOKUP(N919/K919,MAPPING!$B$23:$D$30,3,10))</f>
        <v>0</v>
      </c>
      <c r="W919" s="58">
        <f t="shared" si="278"/>
        <v>0</v>
      </c>
      <c r="X919" s="58">
        <f t="shared" si="279"/>
        <v>7520</v>
      </c>
      <c r="Y919" s="116">
        <f>ROUND(SUM(Q919:W919)/INVOICE!$I$5,2)</f>
        <v>5.39</v>
      </c>
      <c r="AA919" s="38" t="s">
        <v>685</v>
      </c>
      <c r="AB919" s="38" t="s">
        <v>93</v>
      </c>
      <c r="AC919" s="38" t="s">
        <v>6276</v>
      </c>
      <c r="AD919" s="38" t="s">
        <v>6962</v>
      </c>
      <c r="AE919" s="38" t="s">
        <v>5862</v>
      </c>
      <c r="AF919" s="38" t="s">
        <v>5863</v>
      </c>
      <c r="AG919" s="38" t="s">
        <v>5864</v>
      </c>
      <c r="AH919" s="38" t="s">
        <v>61</v>
      </c>
      <c r="AI919" s="38">
        <v>1</v>
      </c>
      <c r="AJ919" s="38">
        <v>0.75</v>
      </c>
      <c r="AK919" s="38">
        <v>1.5</v>
      </c>
      <c r="AL919" s="38">
        <v>1.5</v>
      </c>
      <c r="AM919" s="38" t="s">
        <v>204</v>
      </c>
      <c r="AN919" s="38">
        <v>141.37</v>
      </c>
      <c r="AO919" s="38" t="s">
        <v>62</v>
      </c>
      <c r="AP919" s="38" t="s">
        <v>62</v>
      </c>
      <c r="AQ919" s="38" t="s">
        <v>62</v>
      </c>
      <c r="AR919" s="38" t="s">
        <v>62</v>
      </c>
      <c r="AS919" s="38" t="s">
        <v>62</v>
      </c>
      <c r="AT919" s="38" t="s">
        <v>2212</v>
      </c>
      <c r="AU919" s="38" t="s">
        <v>2591</v>
      </c>
      <c r="AV919" s="38" t="s">
        <v>2213</v>
      </c>
      <c r="AW919" s="38" t="s">
        <v>61</v>
      </c>
      <c r="AX919" s="38" t="s">
        <v>63</v>
      </c>
      <c r="AY919" s="39" t="s">
        <v>6963</v>
      </c>
      <c r="AZ919" s="38" t="s">
        <v>6964</v>
      </c>
      <c r="BA919" s="39" t="s">
        <v>6964</v>
      </c>
      <c r="BB919" s="38" t="s">
        <v>2434</v>
      </c>
      <c r="BC919" s="38" t="s">
        <v>197</v>
      </c>
      <c r="BD919" s="38" t="s">
        <v>94</v>
      </c>
      <c r="BE919" s="38" t="s">
        <v>407</v>
      </c>
      <c r="BF919" s="38" t="s">
        <v>64</v>
      </c>
      <c r="BG919" s="38" t="s">
        <v>61</v>
      </c>
      <c r="BH919" s="38" t="s">
        <v>648</v>
      </c>
    </row>
    <row r="920" spans="2:60" x14ac:dyDescent="0.3">
      <c r="B920" s="55">
        <f t="shared" si="272"/>
        <v>916</v>
      </c>
      <c r="C920" s="55" t="str">
        <f t="shared" si="273"/>
        <v>NRT</v>
      </c>
      <c r="D920" s="55" t="str">
        <f t="shared" si="270"/>
        <v>2025-09-25</v>
      </c>
      <c r="E920" s="55" t="str">
        <f t="shared" si="280"/>
        <v>82020038185</v>
      </c>
      <c r="F920" s="55" t="str">
        <f t="shared" si="281"/>
        <v>PJP022700991</v>
      </c>
      <c r="G920" s="53" t="str">
        <f t="shared" si="282"/>
        <v>장규열</v>
      </c>
      <c r="H920" s="53" t="str">
        <f t="shared" si="283"/>
        <v>목록(Manifest)</v>
      </c>
      <c r="I920" s="62">
        <f t="shared" si="284"/>
        <v>141.37</v>
      </c>
      <c r="J920" s="53" t="str">
        <f t="shared" si="274"/>
        <v>WUS CORPORATION (BRCH USA)</v>
      </c>
      <c r="K920" s="55">
        <f t="shared" si="285"/>
        <v>1</v>
      </c>
      <c r="L920" s="54">
        <f t="shared" si="286"/>
        <v>0.75</v>
      </c>
      <c r="M920" s="54">
        <f t="shared" si="287"/>
        <v>1.5</v>
      </c>
      <c r="N920" s="54">
        <f t="shared" si="288"/>
        <v>1.5</v>
      </c>
      <c r="O920" s="54">
        <f t="shared" si="275"/>
        <v>1</v>
      </c>
      <c r="P920" s="55" t="str">
        <f t="shared" si="276"/>
        <v>516272839165</v>
      </c>
      <c r="Q920" s="70">
        <f t="shared" si="277"/>
        <v>7520</v>
      </c>
      <c r="R920" s="58">
        <v>0</v>
      </c>
      <c r="S920" s="57">
        <f t="shared" si="271"/>
        <v>0</v>
      </c>
      <c r="T920" s="58">
        <v>0</v>
      </c>
      <c r="U920" s="58">
        <f>(IF(VLOOKUP(VLOOKUP(AN920,MAPPING!$B$16:$D$21,2,1),MAPPING!$C$16:$E$21,2,0)=7000,0,VLOOKUP(VLOOKUP(AN920,MAPPING!$B$16:$D$21,2,1),MAPPING!$C$16:$E$21,2,0)))</f>
        <v>0</v>
      </c>
      <c r="V920" s="58">
        <f>(K920*VLOOKUP(N920/K920,MAPPING!$B$23:$D$30,3,10))</f>
        <v>0</v>
      </c>
      <c r="W920" s="58">
        <f t="shared" si="278"/>
        <v>0</v>
      </c>
      <c r="X920" s="58">
        <f t="shared" si="279"/>
        <v>7520</v>
      </c>
      <c r="Y920" s="116">
        <f>ROUND(SUM(Q920:W920)/INVOICE!$I$5,2)</f>
        <v>5.39</v>
      </c>
      <c r="AA920" s="38" t="s">
        <v>685</v>
      </c>
      <c r="AB920" s="38" t="s">
        <v>93</v>
      </c>
      <c r="AC920" s="38" t="s">
        <v>6276</v>
      </c>
      <c r="AD920" s="38" t="s">
        <v>6965</v>
      </c>
      <c r="AE920" s="38" t="s">
        <v>5871</v>
      </c>
      <c r="AF920" s="38" t="s">
        <v>5872</v>
      </c>
      <c r="AG920" s="38" t="s">
        <v>5873</v>
      </c>
      <c r="AH920" s="38" t="s">
        <v>61</v>
      </c>
      <c r="AI920" s="38">
        <v>1</v>
      </c>
      <c r="AJ920" s="38">
        <v>0.75</v>
      </c>
      <c r="AK920" s="38">
        <v>1.5</v>
      </c>
      <c r="AL920" s="38">
        <v>1.5</v>
      </c>
      <c r="AM920" s="38" t="s">
        <v>204</v>
      </c>
      <c r="AN920" s="38">
        <v>141.37</v>
      </c>
      <c r="AO920" s="38" t="s">
        <v>62</v>
      </c>
      <c r="AP920" s="38" t="s">
        <v>62</v>
      </c>
      <c r="AQ920" s="38" t="s">
        <v>62</v>
      </c>
      <c r="AR920" s="38" t="s">
        <v>62</v>
      </c>
      <c r="AS920" s="38" t="s">
        <v>62</v>
      </c>
      <c r="AT920" s="38" t="s">
        <v>2212</v>
      </c>
      <c r="AU920" s="38" t="s">
        <v>2591</v>
      </c>
      <c r="AV920" s="38" t="s">
        <v>2213</v>
      </c>
      <c r="AW920" s="38" t="s">
        <v>61</v>
      </c>
      <c r="AX920" s="38" t="s">
        <v>63</v>
      </c>
      <c r="AY920" s="39" t="s">
        <v>6966</v>
      </c>
      <c r="AZ920" s="38" t="s">
        <v>6967</v>
      </c>
      <c r="BA920" s="39" t="s">
        <v>6967</v>
      </c>
      <c r="BB920" s="38" t="s">
        <v>2434</v>
      </c>
      <c r="BC920" s="38" t="s">
        <v>197</v>
      </c>
      <c r="BD920" s="38" t="s">
        <v>94</v>
      </c>
      <c r="BE920" s="38" t="s">
        <v>407</v>
      </c>
      <c r="BF920" s="38" t="s">
        <v>64</v>
      </c>
      <c r="BG920" s="38" t="s">
        <v>61</v>
      </c>
      <c r="BH920" s="38" t="s">
        <v>648</v>
      </c>
    </row>
    <row r="921" spans="2:60" x14ac:dyDescent="0.3">
      <c r="B921" s="55">
        <f t="shared" si="272"/>
        <v>917</v>
      </c>
      <c r="C921" s="55" t="str">
        <f t="shared" si="273"/>
        <v>NRT</v>
      </c>
      <c r="D921" s="55" t="str">
        <f t="shared" si="270"/>
        <v>2025-09-25</v>
      </c>
      <c r="E921" s="55" t="str">
        <f t="shared" si="280"/>
        <v>82020038185</v>
      </c>
      <c r="F921" s="55" t="str">
        <f t="shared" si="281"/>
        <v>PJP022700990</v>
      </c>
      <c r="G921" s="53" t="str">
        <f t="shared" si="282"/>
        <v>임영재</v>
      </c>
      <c r="H921" s="53" t="str">
        <f t="shared" si="283"/>
        <v>목록(Manifest)</v>
      </c>
      <c r="I921" s="62">
        <f t="shared" si="284"/>
        <v>141.37</v>
      </c>
      <c r="J921" s="53" t="str">
        <f t="shared" si="274"/>
        <v>WUS CORPORATION (BRCH USA)</v>
      </c>
      <c r="K921" s="55">
        <f t="shared" si="285"/>
        <v>1</v>
      </c>
      <c r="L921" s="54">
        <f t="shared" si="286"/>
        <v>0.7</v>
      </c>
      <c r="M921" s="54">
        <f t="shared" si="287"/>
        <v>1.5</v>
      </c>
      <c r="N921" s="54">
        <f t="shared" si="288"/>
        <v>1.5</v>
      </c>
      <c r="O921" s="54">
        <f t="shared" si="275"/>
        <v>1</v>
      </c>
      <c r="P921" s="55" t="str">
        <f t="shared" si="276"/>
        <v>516272839154</v>
      </c>
      <c r="Q921" s="70">
        <f t="shared" si="277"/>
        <v>7520</v>
      </c>
      <c r="R921" s="58">
        <v>0</v>
      </c>
      <c r="S921" s="57">
        <f t="shared" si="271"/>
        <v>0</v>
      </c>
      <c r="T921" s="58">
        <v>0</v>
      </c>
      <c r="U921" s="58">
        <f>(IF(VLOOKUP(VLOOKUP(AN921,MAPPING!$B$16:$D$21,2,1),MAPPING!$C$16:$E$21,2,0)=7000,0,VLOOKUP(VLOOKUP(AN921,MAPPING!$B$16:$D$21,2,1),MAPPING!$C$16:$E$21,2,0)))</f>
        <v>0</v>
      </c>
      <c r="V921" s="58">
        <f>(K921*VLOOKUP(N921/K921,MAPPING!$B$23:$D$30,3,10))</f>
        <v>0</v>
      </c>
      <c r="W921" s="58">
        <f t="shared" si="278"/>
        <v>0</v>
      </c>
      <c r="X921" s="58">
        <f t="shared" si="279"/>
        <v>7520</v>
      </c>
      <c r="Y921" s="116">
        <f>ROUND(SUM(Q921:W921)/INVOICE!$I$5,2)</f>
        <v>5.39</v>
      </c>
      <c r="AA921" s="38" t="s">
        <v>685</v>
      </c>
      <c r="AB921" s="38" t="s">
        <v>93</v>
      </c>
      <c r="AC921" s="38" t="s">
        <v>6276</v>
      </c>
      <c r="AD921" s="38" t="s">
        <v>6968</v>
      </c>
      <c r="AE921" s="38" t="s">
        <v>5883</v>
      </c>
      <c r="AF921" s="38" t="s">
        <v>5884</v>
      </c>
      <c r="AG921" s="38" t="s">
        <v>5885</v>
      </c>
      <c r="AH921" s="38" t="s">
        <v>61</v>
      </c>
      <c r="AI921" s="38">
        <v>1</v>
      </c>
      <c r="AJ921" s="38">
        <v>0.7</v>
      </c>
      <c r="AK921" s="38">
        <v>1.5</v>
      </c>
      <c r="AL921" s="38">
        <v>1.5</v>
      </c>
      <c r="AM921" s="38" t="s">
        <v>204</v>
      </c>
      <c r="AN921" s="38">
        <v>141.37</v>
      </c>
      <c r="AO921" s="38" t="s">
        <v>62</v>
      </c>
      <c r="AP921" s="38" t="s">
        <v>62</v>
      </c>
      <c r="AQ921" s="38" t="s">
        <v>62</v>
      </c>
      <c r="AR921" s="38" t="s">
        <v>62</v>
      </c>
      <c r="AS921" s="38" t="s">
        <v>62</v>
      </c>
      <c r="AT921" s="38" t="s">
        <v>2212</v>
      </c>
      <c r="AU921" s="38" t="s">
        <v>2591</v>
      </c>
      <c r="AV921" s="38" t="s">
        <v>2213</v>
      </c>
      <c r="AW921" s="38" t="s">
        <v>61</v>
      </c>
      <c r="AX921" s="38" t="s">
        <v>63</v>
      </c>
      <c r="AY921" s="39" t="s">
        <v>6969</v>
      </c>
      <c r="AZ921" s="38" t="s">
        <v>6970</v>
      </c>
      <c r="BA921" s="39" t="s">
        <v>6970</v>
      </c>
      <c r="BB921" s="38" t="s">
        <v>2434</v>
      </c>
      <c r="BC921" s="38" t="s">
        <v>197</v>
      </c>
      <c r="BD921" s="38" t="s">
        <v>94</v>
      </c>
      <c r="BE921" s="38" t="s">
        <v>407</v>
      </c>
      <c r="BF921" s="38" t="s">
        <v>64</v>
      </c>
      <c r="BG921" s="38" t="s">
        <v>61</v>
      </c>
      <c r="BH921" s="38" t="s">
        <v>648</v>
      </c>
    </row>
    <row r="922" spans="2:60" x14ac:dyDescent="0.3">
      <c r="B922" s="55">
        <f t="shared" si="272"/>
        <v>918</v>
      </c>
      <c r="C922" s="55" t="str">
        <f t="shared" si="273"/>
        <v>NRT</v>
      </c>
      <c r="D922" s="55" t="str">
        <f t="shared" si="270"/>
        <v>2025-09-25</v>
      </c>
      <c r="E922" s="55" t="str">
        <f t="shared" si="280"/>
        <v>82020038185</v>
      </c>
      <c r="F922" s="55" t="str">
        <f t="shared" si="281"/>
        <v>PJP022700989</v>
      </c>
      <c r="G922" s="53" t="str">
        <f t="shared" si="282"/>
        <v>김규석</v>
      </c>
      <c r="H922" s="53" t="str">
        <f t="shared" si="283"/>
        <v>목록(Manifest)</v>
      </c>
      <c r="I922" s="62">
        <f t="shared" si="284"/>
        <v>141.37</v>
      </c>
      <c r="J922" s="53" t="str">
        <f t="shared" si="274"/>
        <v>WUS CORPORATION (BRCH USA)</v>
      </c>
      <c r="K922" s="55">
        <f t="shared" si="285"/>
        <v>1</v>
      </c>
      <c r="L922" s="54">
        <f t="shared" si="286"/>
        <v>0.7</v>
      </c>
      <c r="M922" s="54">
        <f t="shared" si="287"/>
        <v>1.5</v>
      </c>
      <c r="N922" s="54">
        <f t="shared" si="288"/>
        <v>1.5</v>
      </c>
      <c r="O922" s="54">
        <f t="shared" si="275"/>
        <v>1</v>
      </c>
      <c r="P922" s="55" t="str">
        <f t="shared" si="276"/>
        <v>516272839143</v>
      </c>
      <c r="Q922" s="70">
        <f t="shared" si="277"/>
        <v>7520</v>
      </c>
      <c r="R922" s="58">
        <v>0</v>
      </c>
      <c r="S922" s="57">
        <f t="shared" si="271"/>
        <v>0</v>
      </c>
      <c r="T922" s="58">
        <v>0</v>
      </c>
      <c r="U922" s="58">
        <f>(IF(VLOOKUP(VLOOKUP(AN922,MAPPING!$B$16:$D$21,2,1),MAPPING!$C$16:$E$21,2,0)=7000,0,VLOOKUP(VLOOKUP(AN922,MAPPING!$B$16:$D$21,2,1),MAPPING!$C$16:$E$21,2,0)))</f>
        <v>0</v>
      </c>
      <c r="V922" s="58">
        <f>(K922*VLOOKUP(N922/K922,MAPPING!$B$23:$D$30,3,10))</f>
        <v>0</v>
      </c>
      <c r="W922" s="58">
        <f t="shared" si="278"/>
        <v>0</v>
      </c>
      <c r="X922" s="58">
        <f t="shared" si="279"/>
        <v>7520</v>
      </c>
      <c r="Y922" s="116">
        <f>ROUND(SUM(Q922:W922)/INVOICE!$I$5,2)</f>
        <v>5.39</v>
      </c>
      <c r="AA922" s="38" t="s">
        <v>685</v>
      </c>
      <c r="AB922" s="38" t="s">
        <v>93</v>
      </c>
      <c r="AC922" s="38" t="s">
        <v>6276</v>
      </c>
      <c r="AD922" s="38" t="s">
        <v>6971</v>
      </c>
      <c r="AE922" s="38" t="s">
        <v>5910</v>
      </c>
      <c r="AF922" s="38" t="s">
        <v>5911</v>
      </c>
      <c r="AG922" s="38" t="s">
        <v>5912</v>
      </c>
      <c r="AH922" s="38" t="s">
        <v>61</v>
      </c>
      <c r="AI922" s="38">
        <v>1</v>
      </c>
      <c r="AJ922" s="38">
        <v>0.7</v>
      </c>
      <c r="AK922" s="38">
        <v>1.5</v>
      </c>
      <c r="AL922" s="38">
        <v>1.5</v>
      </c>
      <c r="AM922" s="38" t="s">
        <v>204</v>
      </c>
      <c r="AN922" s="38">
        <v>141.37</v>
      </c>
      <c r="AO922" s="38" t="s">
        <v>62</v>
      </c>
      <c r="AP922" s="38" t="s">
        <v>62</v>
      </c>
      <c r="AQ922" s="38" t="s">
        <v>62</v>
      </c>
      <c r="AR922" s="38" t="s">
        <v>62</v>
      </c>
      <c r="AS922" s="38" t="s">
        <v>62</v>
      </c>
      <c r="AT922" s="38" t="s">
        <v>2212</v>
      </c>
      <c r="AU922" s="38" t="s">
        <v>2591</v>
      </c>
      <c r="AV922" s="38" t="s">
        <v>2213</v>
      </c>
      <c r="AW922" s="38" t="s">
        <v>61</v>
      </c>
      <c r="AX922" s="38" t="s">
        <v>63</v>
      </c>
      <c r="AY922" s="39" t="s">
        <v>6972</v>
      </c>
      <c r="AZ922" s="38" t="s">
        <v>6973</v>
      </c>
      <c r="BA922" s="39" t="s">
        <v>6973</v>
      </c>
      <c r="BB922" s="38" t="s">
        <v>2434</v>
      </c>
      <c r="BC922" s="38" t="s">
        <v>197</v>
      </c>
      <c r="BD922" s="38" t="s">
        <v>94</v>
      </c>
      <c r="BE922" s="38" t="s">
        <v>407</v>
      </c>
      <c r="BF922" s="38" t="s">
        <v>64</v>
      </c>
      <c r="BG922" s="38" t="s">
        <v>61</v>
      </c>
      <c r="BH922" s="38" t="s">
        <v>648</v>
      </c>
    </row>
    <row r="923" spans="2:60" x14ac:dyDescent="0.3">
      <c r="B923" s="55">
        <f t="shared" si="272"/>
        <v>919</v>
      </c>
      <c r="C923" s="55" t="str">
        <f t="shared" si="273"/>
        <v>NRT</v>
      </c>
      <c r="D923" s="55" t="str">
        <f t="shared" si="270"/>
        <v>2025-09-25</v>
      </c>
      <c r="E923" s="55" t="str">
        <f t="shared" si="280"/>
        <v>82020038185</v>
      </c>
      <c r="F923" s="55" t="str">
        <f t="shared" si="281"/>
        <v>PJP022700988</v>
      </c>
      <c r="G923" s="53" t="str">
        <f t="shared" si="282"/>
        <v>김대현</v>
      </c>
      <c r="H923" s="53" t="str">
        <f t="shared" si="283"/>
        <v>목록(Manifest)</v>
      </c>
      <c r="I923" s="62">
        <f t="shared" si="284"/>
        <v>141.37</v>
      </c>
      <c r="J923" s="53" t="str">
        <f t="shared" si="274"/>
        <v>WUS CORPORATION (BRCH USA)</v>
      </c>
      <c r="K923" s="55">
        <f t="shared" si="285"/>
        <v>1</v>
      </c>
      <c r="L923" s="54">
        <f t="shared" si="286"/>
        <v>0.75</v>
      </c>
      <c r="M923" s="54">
        <f t="shared" si="287"/>
        <v>1.5</v>
      </c>
      <c r="N923" s="54">
        <f t="shared" si="288"/>
        <v>1.5</v>
      </c>
      <c r="O923" s="54">
        <f t="shared" si="275"/>
        <v>1</v>
      </c>
      <c r="P923" s="55" t="str">
        <f t="shared" si="276"/>
        <v>516272839132</v>
      </c>
      <c r="Q923" s="70">
        <f t="shared" si="277"/>
        <v>7520</v>
      </c>
      <c r="R923" s="58">
        <v>0</v>
      </c>
      <c r="S923" s="57">
        <f t="shared" si="271"/>
        <v>0</v>
      </c>
      <c r="T923" s="58">
        <v>0</v>
      </c>
      <c r="U923" s="58">
        <f>(IF(VLOOKUP(VLOOKUP(AN923,MAPPING!$B$16:$D$21,2,1),MAPPING!$C$16:$E$21,2,0)=7000,0,VLOOKUP(VLOOKUP(AN923,MAPPING!$B$16:$D$21,2,1),MAPPING!$C$16:$E$21,2,0)))</f>
        <v>0</v>
      </c>
      <c r="V923" s="58">
        <f>(K923*VLOOKUP(N923/K923,MAPPING!$B$23:$D$30,3,10))</f>
        <v>0</v>
      </c>
      <c r="W923" s="58">
        <f t="shared" si="278"/>
        <v>0</v>
      </c>
      <c r="X923" s="58">
        <f t="shared" si="279"/>
        <v>7520</v>
      </c>
      <c r="Y923" s="116">
        <f>ROUND(SUM(Q923:W923)/INVOICE!$I$5,2)</f>
        <v>5.39</v>
      </c>
      <c r="AA923" s="38" t="s">
        <v>685</v>
      </c>
      <c r="AB923" s="38" t="s">
        <v>93</v>
      </c>
      <c r="AC923" s="38" t="s">
        <v>6276</v>
      </c>
      <c r="AD923" s="38" t="s">
        <v>6974</v>
      </c>
      <c r="AE923" s="38" t="s">
        <v>5916</v>
      </c>
      <c r="AF923" s="38" t="s">
        <v>5917</v>
      </c>
      <c r="AG923" s="38" t="s">
        <v>5918</v>
      </c>
      <c r="AH923" s="38" t="s">
        <v>61</v>
      </c>
      <c r="AI923" s="38">
        <v>1</v>
      </c>
      <c r="AJ923" s="38">
        <v>0.75</v>
      </c>
      <c r="AK923" s="38">
        <v>1.5</v>
      </c>
      <c r="AL923" s="38">
        <v>1.5</v>
      </c>
      <c r="AM923" s="38" t="s">
        <v>204</v>
      </c>
      <c r="AN923" s="38">
        <v>141.37</v>
      </c>
      <c r="AO923" s="38" t="s">
        <v>62</v>
      </c>
      <c r="AP923" s="38" t="s">
        <v>62</v>
      </c>
      <c r="AQ923" s="38" t="s">
        <v>62</v>
      </c>
      <c r="AR923" s="38" t="s">
        <v>62</v>
      </c>
      <c r="AS923" s="38" t="s">
        <v>62</v>
      </c>
      <c r="AT923" s="38" t="s">
        <v>2212</v>
      </c>
      <c r="AU923" s="38" t="s">
        <v>2591</v>
      </c>
      <c r="AV923" s="38" t="s">
        <v>2213</v>
      </c>
      <c r="AW923" s="38" t="s">
        <v>61</v>
      </c>
      <c r="AX923" s="38" t="s">
        <v>63</v>
      </c>
      <c r="AY923" s="39" t="s">
        <v>6975</v>
      </c>
      <c r="AZ923" s="38" t="s">
        <v>6976</v>
      </c>
      <c r="BA923" s="39" t="s">
        <v>6976</v>
      </c>
      <c r="BB923" s="38" t="s">
        <v>2434</v>
      </c>
      <c r="BC923" s="38" t="s">
        <v>197</v>
      </c>
      <c r="BD923" s="38" t="s">
        <v>94</v>
      </c>
      <c r="BE923" s="38" t="s">
        <v>407</v>
      </c>
      <c r="BF923" s="38" t="s">
        <v>64</v>
      </c>
      <c r="BG923" s="38" t="s">
        <v>61</v>
      </c>
      <c r="BH923" s="38" t="s">
        <v>648</v>
      </c>
    </row>
    <row r="924" spans="2:60" x14ac:dyDescent="0.3">
      <c r="B924" s="55">
        <f t="shared" si="272"/>
        <v>920</v>
      </c>
      <c r="C924" s="55" t="str">
        <f t="shared" si="273"/>
        <v>NRT</v>
      </c>
      <c r="D924" s="55" t="str">
        <f t="shared" si="270"/>
        <v>2025-09-25</v>
      </c>
      <c r="E924" s="55" t="str">
        <f t="shared" si="280"/>
        <v>82020038185</v>
      </c>
      <c r="F924" s="55" t="str">
        <f t="shared" si="281"/>
        <v>PJP022700987</v>
      </c>
      <c r="G924" s="53" t="str">
        <f t="shared" si="282"/>
        <v>이재일</v>
      </c>
      <c r="H924" s="53" t="str">
        <f t="shared" si="283"/>
        <v>목록(Manifest)</v>
      </c>
      <c r="I924" s="62">
        <f t="shared" si="284"/>
        <v>141.37</v>
      </c>
      <c r="J924" s="53" t="str">
        <f t="shared" si="274"/>
        <v>WUS CORPORATION (BRCH USA)</v>
      </c>
      <c r="K924" s="55">
        <f t="shared" si="285"/>
        <v>1</v>
      </c>
      <c r="L924" s="54">
        <f t="shared" si="286"/>
        <v>0.75</v>
      </c>
      <c r="M924" s="54">
        <f t="shared" si="287"/>
        <v>1.6</v>
      </c>
      <c r="N924" s="54">
        <f t="shared" si="288"/>
        <v>1.6</v>
      </c>
      <c r="O924" s="54">
        <f t="shared" si="275"/>
        <v>1</v>
      </c>
      <c r="P924" s="55" t="str">
        <f t="shared" si="276"/>
        <v>516272839121</v>
      </c>
      <c r="Q924" s="70">
        <f t="shared" si="277"/>
        <v>7520</v>
      </c>
      <c r="R924" s="58">
        <v>0</v>
      </c>
      <c r="S924" s="57">
        <f t="shared" si="271"/>
        <v>0</v>
      </c>
      <c r="T924" s="58">
        <v>0</v>
      </c>
      <c r="U924" s="58">
        <f>(IF(VLOOKUP(VLOOKUP(AN924,MAPPING!$B$16:$D$21,2,1),MAPPING!$C$16:$E$21,2,0)=7000,0,VLOOKUP(VLOOKUP(AN924,MAPPING!$B$16:$D$21,2,1),MAPPING!$C$16:$E$21,2,0)))</f>
        <v>0</v>
      </c>
      <c r="V924" s="58">
        <f>(K924*VLOOKUP(N924/K924,MAPPING!$B$23:$D$30,3,10))</f>
        <v>0</v>
      </c>
      <c r="W924" s="58">
        <f t="shared" si="278"/>
        <v>0</v>
      </c>
      <c r="X924" s="58">
        <f t="shared" si="279"/>
        <v>7520</v>
      </c>
      <c r="Y924" s="116">
        <f>ROUND(SUM(Q924:W924)/INVOICE!$I$5,2)</f>
        <v>5.39</v>
      </c>
      <c r="AA924" s="38" t="s">
        <v>685</v>
      </c>
      <c r="AB924" s="38" t="s">
        <v>93</v>
      </c>
      <c r="AC924" s="38" t="s">
        <v>6276</v>
      </c>
      <c r="AD924" s="38" t="s">
        <v>6977</v>
      </c>
      <c r="AE924" s="38" t="s">
        <v>4029</v>
      </c>
      <c r="AF924" s="38" t="s">
        <v>4030</v>
      </c>
      <c r="AG924" s="38" t="s">
        <v>4031</v>
      </c>
      <c r="AH924" s="38" t="s">
        <v>61</v>
      </c>
      <c r="AI924" s="38">
        <v>1</v>
      </c>
      <c r="AJ924" s="38">
        <v>0.75</v>
      </c>
      <c r="AK924" s="38">
        <v>1.6</v>
      </c>
      <c r="AL924" s="38">
        <v>1.6</v>
      </c>
      <c r="AM924" s="38" t="s">
        <v>204</v>
      </c>
      <c r="AN924" s="38">
        <v>141.37</v>
      </c>
      <c r="AO924" s="38" t="s">
        <v>62</v>
      </c>
      <c r="AP924" s="38" t="s">
        <v>62</v>
      </c>
      <c r="AQ924" s="38" t="s">
        <v>62</v>
      </c>
      <c r="AR924" s="38" t="s">
        <v>62</v>
      </c>
      <c r="AS924" s="38" t="s">
        <v>62</v>
      </c>
      <c r="AT924" s="38" t="s">
        <v>2212</v>
      </c>
      <c r="AU924" s="38" t="s">
        <v>2591</v>
      </c>
      <c r="AV924" s="38" t="s">
        <v>2213</v>
      </c>
      <c r="AW924" s="38" t="s">
        <v>61</v>
      </c>
      <c r="AX924" s="38" t="s">
        <v>63</v>
      </c>
      <c r="AY924" s="39" t="s">
        <v>6978</v>
      </c>
      <c r="AZ924" s="38" t="s">
        <v>6979</v>
      </c>
      <c r="BA924" s="39" t="s">
        <v>6979</v>
      </c>
      <c r="BB924" s="38" t="s">
        <v>2434</v>
      </c>
      <c r="BC924" s="38" t="s">
        <v>197</v>
      </c>
      <c r="BD924" s="38" t="s">
        <v>94</v>
      </c>
      <c r="BE924" s="38" t="s">
        <v>407</v>
      </c>
      <c r="BF924" s="38" t="s">
        <v>64</v>
      </c>
      <c r="BG924" s="38" t="s">
        <v>61</v>
      </c>
      <c r="BH924" s="38" t="s">
        <v>648</v>
      </c>
    </row>
    <row r="925" spans="2:60" x14ac:dyDescent="0.3">
      <c r="B925" s="55">
        <f t="shared" si="272"/>
        <v>921</v>
      </c>
      <c r="C925" s="55" t="str">
        <f t="shared" si="273"/>
        <v>NRT</v>
      </c>
      <c r="D925" s="55" t="str">
        <f t="shared" si="270"/>
        <v>2025-09-25</v>
      </c>
      <c r="E925" s="55" t="str">
        <f t="shared" si="280"/>
        <v>82020038185</v>
      </c>
      <c r="F925" s="55" t="str">
        <f t="shared" si="281"/>
        <v>PJP022700986</v>
      </c>
      <c r="G925" s="53" t="str">
        <f t="shared" si="282"/>
        <v>윤승준</v>
      </c>
      <c r="H925" s="53" t="str">
        <f t="shared" si="283"/>
        <v>간이(Simple)</v>
      </c>
      <c r="I925" s="62">
        <f t="shared" si="284"/>
        <v>199.66</v>
      </c>
      <c r="J925" s="53" t="str">
        <f t="shared" si="274"/>
        <v>WUS CORPORATION (BRCH USA)</v>
      </c>
      <c r="K925" s="55">
        <f t="shared" si="285"/>
        <v>1</v>
      </c>
      <c r="L925" s="54">
        <f t="shared" si="286"/>
        <v>4.45</v>
      </c>
      <c r="M925" s="54">
        <f t="shared" si="287"/>
        <v>22.9</v>
      </c>
      <c r="N925" s="54">
        <f t="shared" si="288"/>
        <v>23</v>
      </c>
      <c r="O925" s="54">
        <f t="shared" si="275"/>
        <v>4.5</v>
      </c>
      <c r="P925" s="55" t="str">
        <f t="shared" si="276"/>
        <v>516272839110</v>
      </c>
      <c r="Q925" s="70">
        <f t="shared" si="277"/>
        <v>14590</v>
      </c>
      <c r="R925" s="58">
        <v>0</v>
      </c>
      <c r="S925" s="57">
        <f t="shared" si="271"/>
        <v>0</v>
      </c>
      <c r="T925" s="58">
        <v>0</v>
      </c>
      <c r="U925" s="58">
        <f>(IF(VLOOKUP(VLOOKUP(AN925,MAPPING!$B$16:$D$21,2,1),MAPPING!$C$16:$E$21,2,0)=7000,0,VLOOKUP(VLOOKUP(AN925,MAPPING!$B$16:$D$21,2,1),MAPPING!$C$16:$E$21,2,0)))</f>
        <v>0</v>
      </c>
      <c r="V925" s="58">
        <f>(K925*VLOOKUP(N925/K925,MAPPING!$B$23:$D$30,3,10))</f>
        <v>11000</v>
      </c>
      <c r="W925" s="58">
        <f t="shared" si="278"/>
        <v>0</v>
      </c>
      <c r="X925" s="58">
        <f t="shared" si="279"/>
        <v>25590</v>
      </c>
      <c r="Y925" s="116">
        <f>ROUND(SUM(Q925:W925)/INVOICE!$I$5,2)</f>
        <v>18.36</v>
      </c>
      <c r="AA925" s="38" t="s">
        <v>685</v>
      </c>
      <c r="AB925" s="38" t="s">
        <v>93</v>
      </c>
      <c r="AC925" s="38" t="s">
        <v>6276</v>
      </c>
      <c r="AD925" s="38" t="s">
        <v>6980</v>
      </c>
      <c r="AE925" s="38" t="s">
        <v>6981</v>
      </c>
      <c r="AF925" s="38" t="s">
        <v>6982</v>
      </c>
      <c r="AG925" s="38" t="s">
        <v>6983</v>
      </c>
      <c r="AH925" s="38" t="s">
        <v>61</v>
      </c>
      <c r="AI925" s="38">
        <v>1</v>
      </c>
      <c r="AJ925" s="38">
        <v>4.45</v>
      </c>
      <c r="AK925" s="38">
        <v>22.9</v>
      </c>
      <c r="AL925" s="38">
        <v>23</v>
      </c>
      <c r="AM925" s="38" t="s">
        <v>65</v>
      </c>
      <c r="AN925" s="38">
        <v>199.66</v>
      </c>
      <c r="AO925" s="38" t="s">
        <v>62</v>
      </c>
      <c r="AP925" s="38" t="s">
        <v>62</v>
      </c>
      <c r="AQ925" s="38" t="s">
        <v>62</v>
      </c>
      <c r="AR925" s="38" t="s">
        <v>62</v>
      </c>
      <c r="AS925" s="38" t="s">
        <v>62</v>
      </c>
      <c r="AT925" s="38" t="s">
        <v>2212</v>
      </c>
      <c r="AU925" s="38" t="s">
        <v>2591</v>
      </c>
      <c r="AV925" s="38" t="s">
        <v>2213</v>
      </c>
      <c r="AW925" s="38" t="s">
        <v>61</v>
      </c>
      <c r="AX925" s="38" t="s">
        <v>63</v>
      </c>
      <c r="AY925" s="39" t="s">
        <v>6984</v>
      </c>
      <c r="AZ925" s="38" t="s">
        <v>6985</v>
      </c>
      <c r="BA925" s="39" t="s">
        <v>6985</v>
      </c>
      <c r="BB925" s="38" t="s">
        <v>2434</v>
      </c>
      <c r="BC925" s="38" t="s">
        <v>197</v>
      </c>
      <c r="BD925" s="38" t="s">
        <v>94</v>
      </c>
      <c r="BE925" s="38" t="s">
        <v>407</v>
      </c>
      <c r="BF925" s="38" t="s">
        <v>64</v>
      </c>
      <c r="BG925" s="38" t="s">
        <v>61</v>
      </c>
      <c r="BH925" s="38" t="s">
        <v>648</v>
      </c>
    </row>
    <row r="926" spans="2:60" x14ac:dyDescent="0.3">
      <c r="B926" s="55">
        <f t="shared" si="272"/>
        <v>922</v>
      </c>
      <c r="C926" s="55" t="str">
        <f t="shared" si="273"/>
        <v>NRT</v>
      </c>
      <c r="D926" s="55" t="str">
        <f t="shared" si="270"/>
        <v>2025-09-25</v>
      </c>
      <c r="E926" s="55" t="str">
        <f t="shared" si="280"/>
        <v>82020038185</v>
      </c>
      <c r="F926" s="55" t="str">
        <f t="shared" si="281"/>
        <v>PJP022700985</v>
      </c>
      <c r="G926" s="53" t="str">
        <f t="shared" si="282"/>
        <v>박근영</v>
      </c>
      <c r="H926" s="53" t="str">
        <f t="shared" si="283"/>
        <v>간이(Simple)</v>
      </c>
      <c r="I926" s="62">
        <f t="shared" si="284"/>
        <v>201</v>
      </c>
      <c r="J926" s="53" t="str">
        <f t="shared" si="274"/>
        <v>WUS CORPORATION (BRCH USA)</v>
      </c>
      <c r="K926" s="55">
        <f t="shared" si="285"/>
        <v>1</v>
      </c>
      <c r="L926" s="54">
        <f t="shared" si="286"/>
        <v>0.55000000000000004</v>
      </c>
      <c r="M926" s="54">
        <f t="shared" si="287"/>
        <v>2.4</v>
      </c>
      <c r="N926" s="54">
        <f t="shared" si="288"/>
        <v>2.4</v>
      </c>
      <c r="O926" s="54">
        <f t="shared" si="275"/>
        <v>1</v>
      </c>
      <c r="P926" s="55" t="str">
        <f t="shared" si="276"/>
        <v>516272839106</v>
      </c>
      <c r="Q926" s="70">
        <f t="shared" si="277"/>
        <v>7520</v>
      </c>
      <c r="R926" s="58">
        <v>0</v>
      </c>
      <c r="S926" s="57">
        <f t="shared" si="271"/>
        <v>0</v>
      </c>
      <c r="T926" s="58">
        <v>0</v>
      </c>
      <c r="U926" s="58">
        <f>(IF(VLOOKUP(VLOOKUP(AN926,MAPPING!$B$16:$D$21,2,1),MAPPING!$C$16:$E$21,2,0)=7000,0,VLOOKUP(VLOOKUP(AN926,MAPPING!$B$16:$D$21,2,1),MAPPING!$C$16:$E$21,2,0)))</f>
        <v>0</v>
      </c>
      <c r="V926" s="58">
        <f>(K926*VLOOKUP(N926/K926,MAPPING!$B$23:$D$30,3,10))</f>
        <v>500</v>
      </c>
      <c r="W926" s="58">
        <f t="shared" si="278"/>
        <v>0</v>
      </c>
      <c r="X926" s="58">
        <f t="shared" si="279"/>
        <v>8020</v>
      </c>
      <c r="Y926" s="116">
        <f>ROUND(SUM(Q926:W926)/INVOICE!$I$5,2)</f>
        <v>5.75</v>
      </c>
      <c r="AA926" s="38" t="s">
        <v>685</v>
      </c>
      <c r="AB926" s="38" t="s">
        <v>93</v>
      </c>
      <c r="AC926" s="38" t="s">
        <v>6276</v>
      </c>
      <c r="AD926" s="38" t="s">
        <v>6986</v>
      </c>
      <c r="AE926" s="38" t="s">
        <v>6987</v>
      </c>
      <c r="AF926" s="38" t="s">
        <v>6988</v>
      </c>
      <c r="AG926" s="38" t="s">
        <v>6989</v>
      </c>
      <c r="AH926" s="38" t="s">
        <v>61</v>
      </c>
      <c r="AI926" s="38">
        <v>1</v>
      </c>
      <c r="AJ926" s="38">
        <v>0.55000000000000004</v>
      </c>
      <c r="AK926" s="38">
        <v>2.4</v>
      </c>
      <c r="AL926" s="38">
        <v>2.4</v>
      </c>
      <c r="AM926" s="38" t="s">
        <v>65</v>
      </c>
      <c r="AN926" s="38">
        <v>201</v>
      </c>
      <c r="AO926" s="38" t="s">
        <v>62</v>
      </c>
      <c r="AP926" s="38" t="s">
        <v>62</v>
      </c>
      <c r="AQ926" s="38" t="s">
        <v>62</v>
      </c>
      <c r="AR926" s="38" t="s">
        <v>62</v>
      </c>
      <c r="AS926" s="38" t="s">
        <v>62</v>
      </c>
      <c r="AT926" s="38" t="s">
        <v>2212</v>
      </c>
      <c r="AU926" s="38" t="s">
        <v>2591</v>
      </c>
      <c r="AV926" s="38" t="s">
        <v>2213</v>
      </c>
      <c r="AW926" s="38" t="s">
        <v>61</v>
      </c>
      <c r="AX926" s="38" t="s">
        <v>63</v>
      </c>
      <c r="AY926" s="39" t="s">
        <v>6990</v>
      </c>
      <c r="AZ926" s="38" t="s">
        <v>6991</v>
      </c>
      <c r="BA926" s="39" t="s">
        <v>6991</v>
      </c>
      <c r="BB926" s="38" t="s">
        <v>2434</v>
      </c>
      <c r="BC926" s="38" t="s">
        <v>197</v>
      </c>
      <c r="BD926" s="38" t="s">
        <v>94</v>
      </c>
      <c r="BE926" s="38" t="s">
        <v>407</v>
      </c>
      <c r="BF926" s="38" t="s">
        <v>64</v>
      </c>
      <c r="BG926" s="38" t="s">
        <v>61</v>
      </c>
      <c r="BH926" s="38" t="s">
        <v>648</v>
      </c>
    </row>
    <row r="927" spans="2:60" x14ac:dyDescent="0.3">
      <c r="B927" s="55">
        <f t="shared" si="272"/>
        <v>923</v>
      </c>
      <c r="C927" s="55" t="str">
        <f t="shared" si="273"/>
        <v>NRT</v>
      </c>
      <c r="D927" s="55" t="str">
        <f t="shared" si="270"/>
        <v>2025-09-25</v>
      </c>
      <c r="E927" s="55" t="str">
        <f t="shared" si="280"/>
        <v>82020038185</v>
      </c>
      <c r="F927" s="55" t="str">
        <f t="shared" si="281"/>
        <v>PJP022700984</v>
      </c>
      <c r="G927" s="53" t="str">
        <f t="shared" si="282"/>
        <v>최종건</v>
      </c>
      <c r="H927" s="53" t="str">
        <f t="shared" si="283"/>
        <v>간이(Simple)</v>
      </c>
      <c r="I927" s="62">
        <f t="shared" si="284"/>
        <v>201</v>
      </c>
      <c r="J927" s="53" t="str">
        <f t="shared" si="274"/>
        <v>WUS CORPORATION (BRCH USA)</v>
      </c>
      <c r="K927" s="55">
        <f t="shared" si="285"/>
        <v>1</v>
      </c>
      <c r="L927" s="54">
        <f t="shared" si="286"/>
        <v>0.7</v>
      </c>
      <c r="M927" s="54">
        <f t="shared" si="287"/>
        <v>3.8</v>
      </c>
      <c r="N927" s="54">
        <f t="shared" si="288"/>
        <v>3.8</v>
      </c>
      <c r="O927" s="54">
        <f t="shared" si="275"/>
        <v>1</v>
      </c>
      <c r="P927" s="55" t="str">
        <f t="shared" si="276"/>
        <v>516272839095</v>
      </c>
      <c r="Q927" s="70">
        <f t="shared" si="277"/>
        <v>7520</v>
      </c>
      <c r="R927" s="58">
        <v>0</v>
      </c>
      <c r="S927" s="57">
        <f t="shared" si="271"/>
        <v>0</v>
      </c>
      <c r="T927" s="58">
        <v>0</v>
      </c>
      <c r="U927" s="58">
        <f>(IF(VLOOKUP(VLOOKUP(AN927,MAPPING!$B$16:$D$21,2,1),MAPPING!$C$16:$E$21,2,0)=7000,0,VLOOKUP(VLOOKUP(AN927,MAPPING!$B$16:$D$21,2,1),MAPPING!$C$16:$E$21,2,0)))</f>
        <v>0</v>
      </c>
      <c r="V927" s="58">
        <f>(K927*VLOOKUP(N927/K927,MAPPING!$B$23:$D$30,3,10))</f>
        <v>500</v>
      </c>
      <c r="W927" s="58">
        <f t="shared" si="278"/>
        <v>0</v>
      </c>
      <c r="X927" s="58">
        <f t="shared" si="279"/>
        <v>8020</v>
      </c>
      <c r="Y927" s="116">
        <f>ROUND(SUM(Q927:W927)/INVOICE!$I$5,2)</f>
        <v>5.75</v>
      </c>
      <c r="AA927" s="38" t="s">
        <v>685</v>
      </c>
      <c r="AB927" s="38" t="s">
        <v>93</v>
      </c>
      <c r="AC927" s="38" t="s">
        <v>6276</v>
      </c>
      <c r="AD927" s="38" t="s">
        <v>6992</v>
      </c>
      <c r="AE927" s="38" t="s">
        <v>6993</v>
      </c>
      <c r="AF927" s="38" t="s">
        <v>6994</v>
      </c>
      <c r="AG927" s="38" t="s">
        <v>6995</v>
      </c>
      <c r="AH927" s="38" t="s">
        <v>61</v>
      </c>
      <c r="AI927" s="38">
        <v>1</v>
      </c>
      <c r="AJ927" s="38">
        <v>0.7</v>
      </c>
      <c r="AK927" s="38">
        <v>3.8</v>
      </c>
      <c r="AL927" s="38">
        <v>3.8</v>
      </c>
      <c r="AM927" s="38" t="s">
        <v>65</v>
      </c>
      <c r="AN927" s="38">
        <v>201</v>
      </c>
      <c r="AO927" s="38" t="s">
        <v>62</v>
      </c>
      <c r="AP927" s="38" t="s">
        <v>62</v>
      </c>
      <c r="AQ927" s="38" t="s">
        <v>62</v>
      </c>
      <c r="AR927" s="38" t="s">
        <v>62</v>
      </c>
      <c r="AS927" s="38" t="s">
        <v>62</v>
      </c>
      <c r="AT927" s="38" t="s">
        <v>2212</v>
      </c>
      <c r="AU927" s="38" t="s">
        <v>2591</v>
      </c>
      <c r="AV927" s="38" t="s">
        <v>2213</v>
      </c>
      <c r="AW927" s="38" t="s">
        <v>61</v>
      </c>
      <c r="AX927" s="38" t="s">
        <v>63</v>
      </c>
      <c r="AY927" s="39" t="s">
        <v>6996</v>
      </c>
      <c r="AZ927" s="38" t="s">
        <v>6997</v>
      </c>
      <c r="BA927" s="39" t="s">
        <v>6997</v>
      </c>
      <c r="BB927" s="38" t="s">
        <v>2434</v>
      </c>
      <c r="BC927" s="38" t="s">
        <v>197</v>
      </c>
      <c r="BD927" s="38" t="s">
        <v>94</v>
      </c>
      <c r="BE927" s="38" t="s">
        <v>407</v>
      </c>
      <c r="BF927" s="38" t="s">
        <v>64</v>
      </c>
      <c r="BG927" s="38" t="s">
        <v>61</v>
      </c>
      <c r="BH927" s="38" t="s">
        <v>648</v>
      </c>
    </row>
    <row r="928" spans="2:60" x14ac:dyDescent="0.3">
      <c r="B928" s="55">
        <f t="shared" si="272"/>
        <v>924</v>
      </c>
      <c r="C928" s="55" t="str">
        <f t="shared" si="273"/>
        <v>NRT</v>
      </c>
      <c r="D928" s="55" t="str">
        <f t="shared" si="270"/>
        <v>2025-09-25</v>
      </c>
      <c r="E928" s="55" t="str">
        <f t="shared" si="280"/>
        <v>82020038185</v>
      </c>
      <c r="F928" s="55" t="str">
        <f t="shared" si="281"/>
        <v>PJP022701021</v>
      </c>
      <c r="G928" s="53" t="str">
        <f t="shared" si="282"/>
        <v>김주현</v>
      </c>
      <c r="H928" s="53" t="str">
        <f t="shared" si="283"/>
        <v>목록(Manifest)</v>
      </c>
      <c r="I928" s="62">
        <f t="shared" si="284"/>
        <v>141.37</v>
      </c>
      <c r="J928" s="53" t="str">
        <f t="shared" si="274"/>
        <v>WUS CORPORATION (BRCH USA)</v>
      </c>
      <c r="K928" s="55">
        <f t="shared" si="285"/>
        <v>1</v>
      </c>
      <c r="L928" s="54">
        <f t="shared" si="286"/>
        <v>0.85</v>
      </c>
      <c r="M928" s="54">
        <f t="shared" si="287"/>
        <v>3.2</v>
      </c>
      <c r="N928" s="54">
        <f t="shared" si="288"/>
        <v>3.2</v>
      </c>
      <c r="O928" s="54">
        <f t="shared" si="275"/>
        <v>1</v>
      </c>
      <c r="P928" s="55" t="str">
        <f t="shared" si="276"/>
        <v>516272839434</v>
      </c>
      <c r="Q928" s="70">
        <f t="shared" si="277"/>
        <v>7520</v>
      </c>
      <c r="R928" s="58">
        <v>0</v>
      </c>
      <c r="S928" s="57">
        <f t="shared" si="271"/>
        <v>0</v>
      </c>
      <c r="T928" s="58">
        <v>0</v>
      </c>
      <c r="U928" s="58">
        <f>(IF(VLOOKUP(VLOOKUP(AN928,MAPPING!$B$16:$D$21,2,1),MAPPING!$C$16:$E$21,2,0)=7000,0,VLOOKUP(VLOOKUP(AN928,MAPPING!$B$16:$D$21,2,1),MAPPING!$C$16:$E$21,2,0)))</f>
        <v>0</v>
      </c>
      <c r="V928" s="58">
        <f>(K928*VLOOKUP(N928/K928,MAPPING!$B$23:$D$30,3,10))</f>
        <v>500</v>
      </c>
      <c r="W928" s="58">
        <f t="shared" si="278"/>
        <v>0</v>
      </c>
      <c r="X928" s="58">
        <f t="shared" si="279"/>
        <v>8020</v>
      </c>
      <c r="Y928" s="116">
        <f>ROUND(SUM(Q928:W928)/INVOICE!$I$5,2)</f>
        <v>5.75</v>
      </c>
      <c r="AA928" s="38" t="s">
        <v>685</v>
      </c>
      <c r="AB928" s="38" t="s">
        <v>93</v>
      </c>
      <c r="AC928" s="38" t="s">
        <v>6276</v>
      </c>
      <c r="AD928" s="38" t="s">
        <v>6998</v>
      </c>
      <c r="AE928" s="38" t="s">
        <v>655</v>
      </c>
      <c r="AF928" s="38" t="s">
        <v>6999</v>
      </c>
      <c r="AG928" s="38" t="s">
        <v>7000</v>
      </c>
      <c r="AH928" s="38" t="s">
        <v>61</v>
      </c>
      <c r="AI928" s="38">
        <v>1</v>
      </c>
      <c r="AJ928" s="38">
        <v>0.85</v>
      </c>
      <c r="AK928" s="38">
        <v>3.2</v>
      </c>
      <c r="AL928" s="38">
        <v>3.2</v>
      </c>
      <c r="AM928" s="38" t="s">
        <v>204</v>
      </c>
      <c r="AN928" s="38">
        <v>141.37</v>
      </c>
      <c r="AO928" s="38" t="s">
        <v>62</v>
      </c>
      <c r="AP928" s="38" t="s">
        <v>62</v>
      </c>
      <c r="AQ928" s="38" t="s">
        <v>62</v>
      </c>
      <c r="AR928" s="38" t="s">
        <v>62</v>
      </c>
      <c r="AS928" s="38" t="s">
        <v>62</v>
      </c>
      <c r="AT928" s="38" t="s">
        <v>2212</v>
      </c>
      <c r="AU928" s="38" t="s">
        <v>2591</v>
      </c>
      <c r="AV928" s="38" t="s">
        <v>2213</v>
      </c>
      <c r="AW928" s="38" t="s">
        <v>61</v>
      </c>
      <c r="AX928" s="38" t="s">
        <v>63</v>
      </c>
      <c r="AY928" s="39" t="s">
        <v>7001</v>
      </c>
      <c r="AZ928" s="38" t="s">
        <v>7002</v>
      </c>
      <c r="BA928" s="39" t="s">
        <v>7002</v>
      </c>
      <c r="BB928" s="38" t="s">
        <v>2434</v>
      </c>
      <c r="BC928" s="38" t="s">
        <v>197</v>
      </c>
      <c r="BD928" s="38" t="s">
        <v>94</v>
      </c>
      <c r="BE928" s="38" t="s">
        <v>407</v>
      </c>
      <c r="BF928" s="38" t="s">
        <v>64</v>
      </c>
      <c r="BG928" s="38" t="s">
        <v>61</v>
      </c>
      <c r="BH928" s="38" t="s">
        <v>648</v>
      </c>
    </row>
    <row r="929" spans="2:60" x14ac:dyDescent="0.3">
      <c r="B929" s="55">
        <f t="shared" si="272"/>
        <v>925</v>
      </c>
      <c r="C929" s="55" t="str">
        <f t="shared" si="273"/>
        <v>NRT</v>
      </c>
      <c r="D929" s="55" t="str">
        <f t="shared" si="270"/>
        <v>2025-09-25</v>
      </c>
      <c r="E929" s="55" t="str">
        <f t="shared" si="280"/>
        <v>82020038185</v>
      </c>
      <c r="F929" s="55" t="str">
        <f t="shared" si="281"/>
        <v>PJP022701020</v>
      </c>
      <c r="G929" s="53" t="str">
        <f t="shared" si="282"/>
        <v>임상열</v>
      </c>
      <c r="H929" s="53" t="str">
        <f t="shared" si="283"/>
        <v>목록(Manifest)</v>
      </c>
      <c r="I929" s="62">
        <f t="shared" si="284"/>
        <v>141.37</v>
      </c>
      <c r="J929" s="53" t="str">
        <f t="shared" si="274"/>
        <v>WUS CORPORATION (BRCH USA)</v>
      </c>
      <c r="K929" s="55">
        <f t="shared" si="285"/>
        <v>1</v>
      </c>
      <c r="L929" s="54">
        <f t="shared" si="286"/>
        <v>0.8</v>
      </c>
      <c r="M929" s="54">
        <f t="shared" si="287"/>
        <v>1.5</v>
      </c>
      <c r="N929" s="54">
        <f t="shared" si="288"/>
        <v>1.5</v>
      </c>
      <c r="O929" s="54">
        <f t="shared" si="275"/>
        <v>1</v>
      </c>
      <c r="P929" s="55" t="str">
        <f t="shared" si="276"/>
        <v>516272839423</v>
      </c>
      <c r="Q929" s="70">
        <f t="shared" si="277"/>
        <v>7520</v>
      </c>
      <c r="R929" s="58">
        <v>0</v>
      </c>
      <c r="S929" s="57">
        <f t="shared" si="271"/>
        <v>0</v>
      </c>
      <c r="T929" s="58">
        <v>0</v>
      </c>
      <c r="U929" s="58">
        <f>(IF(VLOOKUP(VLOOKUP(AN929,MAPPING!$B$16:$D$21,2,1),MAPPING!$C$16:$E$21,2,0)=7000,0,VLOOKUP(VLOOKUP(AN929,MAPPING!$B$16:$D$21,2,1),MAPPING!$C$16:$E$21,2,0)))</f>
        <v>0</v>
      </c>
      <c r="V929" s="58">
        <f>(K929*VLOOKUP(N929/K929,MAPPING!$B$23:$D$30,3,10))</f>
        <v>0</v>
      </c>
      <c r="W929" s="58">
        <f t="shared" si="278"/>
        <v>0</v>
      </c>
      <c r="X929" s="58">
        <f t="shared" si="279"/>
        <v>7520</v>
      </c>
      <c r="Y929" s="116">
        <f>ROUND(SUM(Q929:W929)/INVOICE!$I$5,2)</f>
        <v>5.39</v>
      </c>
      <c r="AA929" s="38" t="s">
        <v>685</v>
      </c>
      <c r="AB929" s="38" t="s">
        <v>93</v>
      </c>
      <c r="AC929" s="38" t="s">
        <v>6276</v>
      </c>
      <c r="AD929" s="38" t="s">
        <v>7003</v>
      </c>
      <c r="AE929" s="38" t="s">
        <v>7004</v>
      </c>
      <c r="AF929" s="38" t="s">
        <v>7005</v>
      </c>
      <c r="AG929" s="38" t="s">
        <v>7006</v>
      </c>
      <c r="AH929" s="38" t="s">
        <v>61</v>
      </c>
      <c r="AI929" s="38">
        <v>1</v>
      </c>
      <c r="AJ929" s="38">
        <v>0.8</v>
      </c>
      <c r="AK929" s="38">
        <v>1.5</v>
      </c>
      <c r="AL929" s="38">
        <v>1.5</v>
      </c>
      <c r="AM929" s="38" t="s">
        <v>204</v>
      </c>
      <c r="AN929" s="38">
        <v>141.37</v>
      </c>
      <c r="AO929" s="38" t="s">
        <v>62</v>
      </c>
      <c r="AP929" s="38" t="s">
        <v>62</v>
      </c>
      <c r="AQ929" s="38" t="s">
        <v>62</v>
      </c>
      <c r="AR929" s="38" t="s">
        <v>62</v>
      </c>
      <c r="AS929" s="38" t="s">
        <v>62</v>
      </c>
      <c r="AT929" s="38" t="s">
        <v>2212</v>
      </c>
      <c r="AU929" s="38" t="s">
        <v>2591</v>
      </c>
      <c r="AV929" s="38" t="s">
        <v>2213</v>
      </c>
      <c r="AW929" s="38" t="s">
        <v>61</v>
      </c>
      <c r="AX929" s="38" t="s">
        <v>63</v>
      </c>
      <c r="AY929" s="39" t="s">
        <v>7007</v>
      </c>
      <c r="AZ929" s="38" t="s">
        <v>7008</v>
      </c>
      <c r="BA929" s="39" t="s">
        <v>7008</v>
      </c>
      <c r="BB929" s="38" t="s">
        <v>2434</v>
      </c>
      <c r="BC929" s="38" t="s">
        <v>197</v>
      </c>
      <c r="BD929" s="38" t="s">
        <v>94</v>
      </c>
      <c r="BE929" s="38" t="s">
        <v>407</v>
      </c>
      <c r="BF929" s="38" t="s">
        <v>64</v>
      </c>
      <c r="BG929" s="38" t="s">
        <v>61</v>
      </c>
      <c r="BH929" s="38" t="s">
        <v>648</v>
      </c>
    </row>
    <row r="930" spans="2:60" x14ac:dyDescent="0.3">
      <c r="B930" s="55">
        <f t="shared" si="272"/>
        <v>926</v>
      </c>
      <c r="C930" s="55" t="str">
        <f t="shared" si="273"/>
        <v>NRT</v>
      </c>
      <c r="D930" s="55" t="str">
        <f t="shared" si="270"/>
        <v>2025-09-25</v>
      </c>
      <c r="E930" s="55" t="str">
        <f t="shared" si="280"/>
        <v>82020038185</v>
      </c>
      <c r="F930" s="55" t="str">
        <f t="shared" si="281"/>
        <v>PJP022701019</v>
      </c>
      <c r="G930" s="53" t="str">
        <f t="shared" si="282"/>
        <v>윤현숙</v>
      </c>
      <c r="H930" s="53" t="str">
        <f t="shared" si="283"/>
        <v>간이(Simple)</v>
      </c>
      <c r="I930" s="62">
        <f t="shared" si="284"/>
        <v>301.5</v>
      </c>
      <c r="J930" s="53" t="str">
        <f t="shared" si="274"/>
        <v>WUS CORPORATION (BRCH USA)</v>
      </c>
      <c r="K930" s="55">
        <f t="shared" si="285"/>
        <v>1</v>
      </c>
      <c r="L930" s="54">
        <f t="shared" si="286"/>
        <v>1</v>
      </c>
      <c r="M930" s="54">
        <f t="shared" si="287"/>
        <v>0.2</v>
      </c>
      <c r="N930" s="54">
        <f t="shared" si="288"/>
        <v>1</v>
      </c>
      <c r="O930" s="54">
        <f t="shared" si="275"/>
        <v>1</v>
      </c>
      <c r="P930" s="55" t="str">
        <f t="shared" si="276"/>
        <v>516272839412</v>
      </c>
      <c r="Q930" s="70">
        <f t="shared" si="277"/>
        <v>7520</v>
      </c>
      <c r="R930" s="58">
        <v>0</v>
      </c>
      <c r="S930" s="57">
        <f t="shared" si="271"/>
        <v>0</v>
      </c>
      <c r="T930" s="58">
        <v>0</v>
      </c>
      <c r="U930" s="58">
        <f>(IF(VLOOKUP(VLOOKUP(AN930,MAPPING!$B$16:$D$21,2,1),MAPPING!$C$16:$E$21,2,0)=7000,0,VLOOKUP(VLOOKUP(AN930,MAPPING!$B$16:$D$21,2,1),MAPPING!$C$16:$E$21,2,0)))</f>
        <v>0</v>
      </c>
      <c r="V930" s="58">
        <f>(K930*VLOOKUP(N930/K930,MAPPING!$B$23:$D$30,3,10))</f>
        <v>0</v>
      </c>
      <c r="W930" s="58">
        <f t="shared" si="278"/>
        <v>0</v>
      </c>
      <c r="X930" s="58">
        <f t="shared" si="279"/>
        <v>7520</v>
      </c>
      <c r="Y930" s="116">
        <f>ROUND(SUM(Q930:W930)/INVOICE!$I$5,2)</f>
        <v>5.39</v>
      </c>
      <c r="AA930" s="38" t="s">
        <v>685</v>
      </c>
      <c r="AB930" s="38" t="s">
        <v>93</v>
      </c>
      <c r="AC930" s="38" t="s">
        <v>6276</v>
      </c>
      <c r="AD930" s="38" t="s">
        <v>7009</v>
      </c>
      <c r="AE930" s="38" t="s">
        <v>7010</v>
      </c>
      <c r="AF930" s="38" t="s">
        <v>7011</v>
      </c>
      <c r="AG930" s="38" t="s">
        <v>7012</v>
      </c>
      <c r="AH930" s="38" t="s">
        <v>61</v>
      </c>
      <c r="AI930" s="38">
        <v>1</v>
      </c>
      <c r="AJ930" s="38">
        <v>1</v>
      </c>
      <c r="AK930" s="38">
        <v>0.2</v>
      </c>
      <c r="AL930" s="38">
        <v>1</v>
      </c>
      <c r="AM930" s="38" t="s">
        <v>65</v>
      </c>
      <c r="AN930" s="38">
        <v>301.5</v>
      </c>
      <c r="AO930" s="38" t="s">
        <v>62</v>
      </c>
      <c r="AP930" s="38" t="s">
        <v>62</v>
      </c>
      <c r="AQ930" s="38" t="s">
        <v>62</v>
      </c>
      <c r="AR930" s="38" t="s">
        <v>62</v>
      </c>
      <c r="AS930" s="38" t="s">
        <v>62</v>
      </c>
      <c r="AT930" s="38" t="s">
        <v>2212</v>
      </c>
      <c r="AU930" s="38" t="s">
        <v>2591</v>
      </c>
      <c r="AV930" s="38" t="s">
        <v>2213</v>
      </c>
      <c r="AW930" s="38" t="s">
        <v>61</v>
      </c>
      <c r="AX930" s="38" t="s">
        <v>63</v>
      </c>
      <c r="AY930" s="39" t="s">
        <v>7013</v>
      </c>
      <c r="AZ930" s="38" t="s">
        <v>7014</v>
      </c>
      <c r="BA930" s="39" t="s">
        <v>7014</v>
      </c>
      <c r="BB930" s="38" t="s">
        <v>2434</v>
      </c>
      <c r="BC930" s="38" t="s">
        <v>197</v>
      </c>
      <c r="BD930" s="38" t="s">
        <v>94</v>
      </c>
      <c r="BE930" s="38" t="s">
        <v>407</v>
      </c>
      <c r="BF930" s="38" t="s">
        <v>64</v>
      </c>
      <c r="BG930" s="38" t="s">
        <v>61</v>
      </c>
      <c r="BH930" s="38" t="s">
        <v>648</v>
      </c>
    </row>
    <row r="931" spans="2:60" x14ac:dyDescent="0.3">
      <c r="B931" s="55">
        <f t="shared" si="272"/>
        <v>927</v>
      </c>
      <c r="C931" s="55" t="str">
        <f t="shared" si="273"/>
        <v>NRT</v>
      </c>
      <c r="D931" s="55" t="str">
        <f t="shared" si="270"/>
        <v>2025-09-25</v>
      </c>
      <c r="E931" s="55" t="str">
        <f t="shared" si="280"/>
        <v>82020038185</v>
      </c>
      <c r="F931" s="55" t="str">
        <f t="shared" si="281"/>
        <v>PJP022701017</v>
      </c>
      <c r="G931" s="53" t="str">
        <f t="shared" si="282"/>
        <v>송지영</v>
      </c>
      <c r="H931" s="53" t="str">
        <f t="shared" si="283"/>
        <v>간이(Simple)</v>
      </c>
      <c r="I931" s="62">
        <f t="shared" si="284"/>
        <v>197.65</v>
      </c>
      <c r="J931" s="53" t="str">
        <f t="shared" si="274"/>
        <v>WUS CORPORATION (BRCH USA)</v>
      </c>
      <c r="K931" s="55">
        <f t="shared" si="285"/>
        <v>1</v>
      </c>
      <c r="L931" s="54">
        <f t="shared" si="286"/>
        <v>4.55</v>
      </c>
      <c r="M931" s="54">
        <f t="shared" si="287"/>
        <v>22</v>
      </c>
      <c r="N931" s="54">
        <f t="shared" si="288"/>
        <v>22</v>
      </c>
      <c r="O931" s="54">
        <f t="shared" si="275"/>
        <v>5</v>
      </c>
      <c r="P931" s="55" t="str">
        <f t="shared" si="276"/>
        <v>516272839390</v>
      </c>
      <c r="Q931" s="70">
        <f t="shared" si="277"/>
        <v>15600</v>
      </c>
      <c r="R931" s="58">
        <v>0</v>
      </c>
      <c r="S931" s="57">
        <f t="shared" si="271"/>
        <v>0</v>
      </c>
      <c r="T931" s="58">
        <v>0</v>
      </c>
      <c r="U931" s="58">
        <f>(IF(VLOOKUP(VLOOKUP(AN931,MAPPING!$B$16:$D$21,2,1),MAPPING!$C$16:$E$21,2,0)=7000,0,VLOOKUP(VLOOKUP(AN931,MAPPING!$B$16:$D$21,2,1),MAPPING!$C$16:$E$21,2,0)))</f>
        <v>0</v>
      </c>
      <c r="V931" s="58">
        <f>(K931*VLOOKUP(N931/K931,MAPPING!$B$23:$D$30,3,10))</f>
        <v>11000</v>
      </c>
      <c r="W931" s="58">
        <f t="shared" si="278"/>
        <v>0</v>
      </c>
      <c r="X931" s="58">
        <f t="shared" si="279"/>
        <v>26600</v>
      </c>
      <c r="Y931" s="116">
        <f>ROUND(SUM(Q931:W931)/INVOICE!$I$5,2)</f>
        <v>19.079999999999998</v>
      </c>
      <c r="AA931" s="38" t="s">
        <v>685</v>
      </c>
      <c r="AB931" s="38" t="s">
        <v>93</v>
      </c>
      <c r="AC931" s="38" t="s">
        <v>6276</v>
      </c>
      <c r="AD931" s="38" t="s">
        <v>7015</v>
      </c>
      <c r="AE931" s="38" t="s">
        <v>3144</v>
      </c>
      <c r="AF931" s="38" t="s">
        <v>7016</v>
      </c>
      <c r="AG931" s="38" t="s">
        <v>7017</v>
      </c>
      <c r="AH931" s="38" t="s">
        <v>61</v>
      </c>
      <c r="AI931" s="38">
        <v>1</v>
      </c>
      <c r="AJ931" s="38">
        <v>4.55</v>
      </c>
      <c r="AK931" s="38">
        <v>22</v>
      </c>
      <c r="AL931" s="38">
        <v>22</v>
      </c>
      <c r="AM931" s="38" t="s">
        <v>65</v>
      </c>
      <c r="AN931" s="38">
        <v>197.65</v>
      </c>
      <c r="AO931" s="38" t="s">
        <v>62</v>
      </c>
      <c r="AP931" s="38" t="s">
        <v>62</v>
      </c>
      <c r="AQ931" s="38" t="s">
        <v>62</v>
      </c>
      <c r="AR931" s="38" t="s">
        <v>62</v>
      </c>
      <c r="AS931" s="38" t="s">
        <v>62</v>
      </c>
      <c r="AT931" s="38" t="s">
        <v>2212</v>
      </c>
      <c r="AU931" s="38" t="s">
        <v>2591</v>
      </c>
      <c r="AV931" s="38" t="s">
        <v>2213</v>
      </c>
      <c r="AW931" s="38" t="s">
        <v>61</v>
      </c>
      <c r="AX931" s="38" t="s">
        <v>63</v>
      </c>
      <c r="AY931" s="39" t="s">
        <v>7018</v>
      </c>
      <c r="AZ931" s="38" t="s">
        <v>7019</v>
      </c>
      <c r="BA931" s="39" t="s">
        <v>7019</v>
      </c>
      <c r="BB931" s="38" t="s">
        <v>2434</v>
      </c>
      <c r="BC931" s="38" t="s">
        <v>197</v>
      </c>
      <c r="BD931" s="38" t="s">
        <v>94</v>
      </c>
      <c r="BE931" s="38" t="s">
        <v>407</v>
      </c>
      <c r="BF931" s="38" t="s">
        <v>64</v>
      </c>
      <c r="BG931" s="38" t="s">
        <v>61</v>
      </c>
      <c r="BH931" s="38" t="s">
        <v>648</v>
      </c>
    </row>
    <row r="932" spans="2:60" x14ac:dyDescent="0.3">
      <c r="B932" s="55">
        <f t="shared" si="272"/>
        <v>928</v>
      </c>
      <c r="C932" s="55" t="str">
        <f t="shared" si="273"/>
        <v>NRT</v>
      </c>
      <c r="D932" s="55" t="str">
        <f t="shared" si="270"/>
        <v>2025-09-25</v>
      </c>
      <c r="E932" s="55" t="str">
        <f t="shared" si="280"/>
        <v>82020038185</v>
      </c>
      <c r="F932" s="55" t="str">
        <f t="shared" si="281"/>
        <v>PJP022701015</v>
      </c>
      <c r="G932" s="53" t="str">
        <f t="shared" si="282"/>
        <v>최태관</v>
      </c>
      <c r="H932" s="53" t="str">
        <f t="shared" si="283"/>
        <v>목록(Manifest)</v>
      </c>
      <c r="I932" s="62">
        <f t="shared" si="284"/>
        <v>141.37</v>
      </c>
      <c r="J932" s="53" t="str">
        <f t="shared" si="274"/>
        <v>WUS CORPORATION (BRCH USA)</v>
      </c>
      <c r="K932" s="55">
        <f t="shared" si="285"/>
        <v>1</v>
      </c>
      <c r="L932" s="54">
        <f t="shared" si="286"/>
        <v>0.8</v>
      </c>
      <c r="M932" s="54">
        <f t="shared" si="287"/>
        <v>1.5</v>
      </c>
      <c r="N932" s="54">
        <f t="shared" si="288"/>
        <v>1.5</v>
      </c>
      <c r="O932" s="54">
        <f t="shared" si="275"/>
        <v>1</v>
      </c>
      <c r="P932" s="55" t="str">
        <f t="shared" si="276"/>
        <v>516272839375</v>
      </c>
      <c r="Q932" s="70">
        <f t="shared" si="277"/>
        <v>7520</v>
      </c>
      <c r="R932" s="58">
        <v>0</v>
      </c>
      <c r="S932" s="57">
        <f t="shared" si="271"/>
        <v>0</v>
      </c>
      <c r="T932" s="58">
        <v>0</v>
      </c>
      <c r="U932" s="58">
        <f>(IF(VLOOKUP(VLOOKUP(AN932,MAPPING!$B$16:$D$21,2,1),MAPPING!$C$16:$E$21,2,0)=7000,0,VLOOKUP(VLOOKUP(AN932,MAPPING!$B$16:$D$21,2,1),MAPPING!$C$16:$E$21,2,0)))</f>
        <v>0</v>
      </c>
      <c r="V932" s="58">
        <f>(K932*VLOOKUP(N932/K932,MAPPING!$B$23:$D$30,3,10))</f>
        <v>0</v>
      </c>
      <c r="W932" s="58">
        <f t="shared" si="278"/>
        <v>0</v>
      </c>
      <c r="X932" s="58">
        <f t="shared" si="279"/>
        <v>7520</v>
      </c>
      <c r="Y932" s="116">
        <f>ROUND(SUM(Q932:W932)/INVOICE!$I$5,2)</f>
        <v>5.39</v>
      </c>
      <c r="AA932" s="38" t="s">
        <v>685</v>
      </c>
      <c r="AB932" s="38" t="s">
        <v>93</v>
      </c>
      <c r="AC932" s="38" t="s">
        <v>6276</v>
      </c>
      <c r="AD932" s="38" t="s">
        <v>7020</v>
      </c>
      <c r="AE932" s="38" t="s">
        <v>7021</v>
      </c>
      <c r="AF932" s="38" t="s">
        <v>7022</v>
      </c>
      <c r="AG932" s="38" t="s">
        <v>7023</v>
      </c>
      <c r="AH932" s="38" t="s">
        <v>61</v>
      </c>
      <c r="AI932" s="38">
        <v>1</v>
      </c>
      <c r="AJ932" s="38">
        <v>0.8</v>
      </c>
      <c r="AK932" s="38">
        <v>1.5</v>
      </c>
      <c r="AL932" s="38">
        <v>1.5</v>
      </c>
      <c r="AM932" s="38" t="s">
        <v>204</v>
      </c>
      <c r="AN932" s="38">
        <v>141.37</v>
      </c>
      <c r="AO932" s="38" t="s">
        <v>62</v>
      </c>
      <c r="AP932" s="38" t="s">
        <v>62</v>
      </c>
      <c r="AQ932" s="38" t="s">
        <v>62</v>
      </c>
      <c r="AR932" s="38" t="s">
        <v>62</v>
      </c>
      <c r="AS932" s="38" t="s">
        <v>62</v>
      </c>
      <c r="AT932" s="38" t="s">
        <v>2212</v>
      </c>
      <c r="AU932" s="38" t="s">
        <v>2591</v>
      </c>
      <c r="AV932" s="38" t="s">
        <v>2213</v>
      </c>
      <c r="AW932" s="38" t="s">
        <v>61</v>
      </c>
      <c r="AX932" s="38" t="s">
        <v>63</v>
      </c>
      <c r="AY932" s="39" t="s">
        <v>7024</v>
      </c>
      <c r="AZ932" s="38" t="s">
        <v>7025</v>
      </c>
      <c r="BA932" s="39" t="s">
        <v>7025</v>
      </c>
      <c r="BB932" s="38" t="s">
        <v>2434</v>
      </c>
      <c r="BC932" s="38" t="s">
        <v>197</v>
      </c>
      <c r="BD932" s="38" t="s">
        <v>94</v>
      </c>
      <c r="BE932" s="38" t="s">
        <v>407</v>
      </c>
      <c r="BF932" s="38" t="s">
        <v>64</v>
      </c>
      <c r="BG932" s="38" t="s">
        <v>61</v>
      </c>
      <c r="BH932" s="38" t="s">
        <v>648</v>
      </c>
    </row>
    <row r="933" spans="2:60" x14ac:dyDescent="0.3">
      <c r="B933" s="55">
        <f t="shared" si="272"/>
        <v>929</v>
      </c>
      <c r="C933" s="55" t="str">
        <f t="shared" si="273"/>
        <v>NRT</v>
      </c>
      <c r="D933" s="55" t="str">
        <f t="shared" si="270"/>
        <v>2025-09-25</v>
      </c>
      <c r="E933" s="55" t="str">
        <f t="shared" si="280"/>
        <v>82020038185</v>
      </c>
      <c r="F933" s="55" t="str">
        <f t="shared" si="281"/>
        <v>PJP022701014</v>
      </c>
      <c r="G933" s="53" t="str">
        <f t="shared" si="282"/>
        <v>반수현</v>
      </c>
      <c r="H933" s="53" t="str">
        <f t="shared" si="283"/>
        <v>목록(Manifest)</v>
      </c>
      <c r="I933" s="62">
        <f t="shared" si="284"/>
        <v>141.37</v>
      </c>
      <c r="J933" s="53" t="str">
        <f t="shared" si="274"/>
        <v>WUS CORPORATION (BRCH USA)</v>
      </c>
      <c r="K933" s="55">
        <f t="shared" si="285"/>
        <v>1</v>
      </c>
      <c r="L933" s="54">
        <f t="shared" si="286"/>
        <v>0.75</v>
      </c>
      <c r="M933" s="54">
        <f t="shared" si="287"/>
        <v>1.5</v>
      </c>
      <c r="N933" s="54">
        <f t="shared" si="288"/>
        <v>1.5</v>
      </c>
      <c r="O933" s="54">
        <f t="shared" si="275"/>
        <v>1</v>
      </c>
      <c r="P933" s="55" t="str">
        <f t="shared" si="276"/>
        <v>516272839364</v>
      </c>
      <c r="Q933" s="70">
        <f t="shared" si="277"/>
        <v>7520</v>
      </c>
      <c r="R933" s="58">
        <v>0</v>
      </c>
      <c r="S933" s="57">
        <f t="shared" si="271"/>
        <v>0</v>
      </c>
      <c r="T933" s="58">
        <v>0</v>
      </c>
      <c r="U933" s="58">
        <f>(IF(VLOOKUP(VLOOKUP(AN933,MAPPING!$B$16:$D$21,2,1),MAPPING!$C$16:$E$21,2,0)=7000,0,VLOOKUP(VLOOKUP(AN933,MAPPING!$B$16:$D$21,2,1),MAPPING!$C$16:$E$21,2,0)))</f>
        <v>0</v>
      </c>
      <c r="V933" s="58">
        <f>(K933*VLOOKUP(N933/K933,MAPPING!$B$23:$D$30,3,10))</f>
        <v>0</v>
      </c>
      <c r="W933" s="58">
        <f t="shared" si="278"/>
        <v>0</v>
      </c>
      <c r="X933" s="58">
        <f t="shared" si="279"/>
        <v>7520</v>
      </c>
      <c r="Y933" s="116">
        <f>ROUND(SUM(Q933:W933)/INVOICE!$I$5,2)</f>
        <v>5.39</v>
      </c>
      <c r="AA933" s="38" t="s">
        <v>685</v>
      </c>
      <c r="AB933" s="38" t="s">
        <v>93</v>
      </c>
      <c r="AC933" s="38" t="s">
        <v>6276</v>
      </c>
      <c r="AD933" s="38" t="s">
        <v>7026</v>
      </c>
      <c r="AE933" s="38" t="s">
        <v>7027</v>
      </c>
      <c r="AF933" s="38" t="s">
        <v>7028</v>
      </c>
      <c r="AG933" s="38" t="s">
        <v>7029</v>
      </c>
      <c r="AH933" s="38" t="s">
        <v>61</v>
      </c>
      <c r="AI933" s="38">
        <v>1</v>
      </c>
      <c r="AJ933" s="38">
        <v>0.75</v>
      </c>
      <c r="AK933" s="38">
        <v>1.5</v>
      </c>
      <c r="AL933" s="38">
        <v>1.5</v>
      </c>
      <c r="AM933" s="38" t="s">
        <v>204</v>
      </c>
      <c r="AN933" s="38">
        <v>141.37</v>
      </c>
      <c r="AO933" s="38" t="s">
        <v>62</v>
      </c>
      <c r="AP933" s="38" t="s">
        <v>62</v>
      </c>
      <c r="AQ933" s="38" t="s">
        <v>62</v>
      </c>
      <c r="AR933" s="38" t="s">
        <v>62</v>
      </c>
      <c r="AS933" s="38" t="s">
        <v>62</v>
      </c>
      <c r="AT933" s="38" t="s">
        <v>2212</v>
      </c>
      <c r="AU933" s="38" t="s">
        <v>2591</v>
      </c>
      <c r="AV933" s="38" t="s">
        <v>2213</v>
      </c>
      <c r="AW933" s="38" t="s">
        <v>61</v>
      </c>
      <c r="AX933" s="38" t="s">
        <v>63</v>
      </c>
      <c r="AY933" s="39" t="s">
        <v>7030</v>
      </c>
      <c r="AZ933" s="38" t="s">
        <v>7031</v>
      </c>
      <c r="BA933" s="39" t="s">
        <v>7031</v>
      </c>
      <c r="BB933" s="38" t="s">
        <v>2434</v>
      </c>
      <c r="BC933" s="38" t="s">
        <v>197</v>
      </c>
      <c r="BD933" s="38" t="s">
        <v>94</v>
      </c>
      <c r="BE933" s="38" t="s">
        <v>407</v>
      </c>
      <c r="BF933" s="38" t="s">
        <v>64</v>
      </c>
      <c r="BG933" s="38" t="s">
        <v>61</v>
      </c>
      <c r="BH933" s="38" t="s">
        <v>648</v>
      </c>
    </row>
    <row r="934" spans="2:60" x14ac:dyDescent="0.3">
      <c r="B934" s="55">
        <f t="shared" si="272"/>
        <v>930</v>
      </c>
      <c r="C934" s="55" t="str">
        <f t="shared" si="273"/>
        <v>NRT</v>
      </c>
      <c r="D934" s="55" t="str">
        <f t="shared" si="270"/>
        <v>2025-09-25</v>
      </c>
      <c r="E934" s="55" t="str">
        <f t="shared" si="280"/>
        <v>82020038185</v>
      </c>
      <c r="F934" s="55" t="str">
        <f t="shared" si="281"/>
        <v>PJP022701013</v>
      </c>
      <c r="G934" s="53" t="str">
        <f t="shared" si="282"/>
        <v>최선영</v>
      </c>
      <c r="H934" s="53" t="str">
        <f t="shared" si="283"/>
        <v>목록(Manifest)</v>
      </c>
      <c r="I934" s="62">
        <f t="shared" si="284"/>
        <v>141.37</v>
      </c>
      <c r="J934" s="53" t="str">
        <f t="shared" si="274"/>
        <v>WUS CORPORATION (BRCH USA)</v>
      </c>
      <c r="K934" s="55">
        <f t="shared" si="285"/>
        <v>1</v>
      </c>
      <c r="L934" s="54">
        <f t="shared" si="286"/>
        <v>0.75</v>
      </c>
      <c r="M934" s="54">
        <f t="shared" si="287"/>
        <v>1.5</v>
      </c>
      <c r="N934" s="54">
        <f t="shared" si="288"/>
        <v>1.5</v>
      </c>
      <c r="O934" s="54">
        <f t="shared" si="275"/>
        <v>1</v>
      </c>
      <c r="P934" s="55" t="str">
        <f t="shared" si="276"/>
        <v>516272839353</v>
      </c>
      <c r="Q934" s="70">
        <f t="shared" si="277"/>
        <v>7520</v>
      </c>
      <c r="R934" s="58">
        <v>0</v>
      </c>
      <c r="S934" s="57">
        <f t="shared" si="271"/>
        <v>0</v>
      </c>
      <c r="T934" s="58">
        <v>0</v>
      </c>
      <c r="U934" s="58">
        <f>(IF(VLOOKUP(VLOOKUP(AN934,MAPPING!$B$16:$D$21,2,1),MAPPING!$C$16:$E$21,2,0)=7000,0,VLOOKUP(VLOOKUP(AN934,MAPPING!$B$16:$D$21,2,1),MAPPING!$C$16:$E$21,2,0)))</f>
        <v>0</v>
      </c>
      <c r="V934" s="58">
        <f>(K934*VLOOKUP(N934/K934,MAPPING!$B$23:$D$30,3,10))</f>
        <v>0</v>
      </c>
      <c r="W934" s="58">
        <f t="shared" si="278"/>
        <v>0</v>
      </c>
      <c r="X934" s="58">
        <f t="shared" si="279"/>
        <v>7520</v>
      </c>
      <c r="Y934" s="116">
        <f>ROUND(SUM(Q934:W934)/INVOICE!$I$5,2)</f>
        <v>5.39</v>
      </c>
      <c r="AA934" s="38" t="s">
        <v>685</v>
      </c>
      <c r="AB934" s="38" t="s">
        <v>93</v>
      </c>
      <c r="AC934" s="38" t="s">
        <v>6276</v>
      </c>
      <c r="AD934" s="38" t="s">
        <v>7032</v>
      </c>
      <c r="AE934" s="38" t="s">
        <v>7033</v>
      </c>
      <c r="AF934" s="38" t="s">
        <v>7034</v>
      </c>
      <c r="AG934" s="38" t="s">
        <v>7035</v>
      </c>
      <c r="AH934" s="38" t="s">
        <v>61</v>
      </c>
      <c r="AI934" s="38">
        <v>1</v>
      </c>
      <c r="AJ934" s="38">
        <v>0.75</v>
      </c>
      <c r="AK934" s="38">
        <v>1.5</v>
      </c>
      <c r="AL934" s="38">
        <v>1.5</v>
      </c>
      <c r="AM934" s="38" t="s">
        <v>204</v>
      </c>
      <c r="AN934" s="38">
        <v>141.37</v>
      </c>
      <c r="AO934" s="38" t="s">
        <v>62</v>
      </c>
      <c r="AP934" s="38" t="s">
        <v>62</v>
      </c>
      <c r="AQ934" s="38" t="s">
        <v>62</v>
      </c>
      <c r="AR934" s="38" t="s">
        <v>62</v>
      </c>
      <c r="AS934" s="38" t="s">
        <v>62</v>
      </c>
      <c r="AT934" s="38" t="s">
        <v>2212</v>
      </c>
      <c r="AU934" s="38" t="s">
        <v>2591</v>
      </c>
      <c r="AV934" s="38" t="s">
        <v>2213</v>
      </c>
      <c r="AW934" s="38" t="s">
        <v>61</v>
      </c>
      <c r="AX934" s="38" t="s">
        <v>63</v>
      </c>
      <c r="AY934" s="39" t="s">
        <v>7036</v>
      </c>
      <c r="AZ934" s="38" t="s">
        <v>7037</v>
      </c>
      <c r="BA934" s="39" t="s">
        <v>7037</v>
      </c>
      <c r="BB934" s="38" t="s">
        <v>2434</v>
      </c>
      <c r="BC934" s="38" t="s">
        <v>197</v>
      </c>
      <c r="BD934" s="38" t="s">
        <v>94</v>
      </c>
      <c r="BE934" s="38" t="s">
        <v>407</v>
      </c>
      <c r="BF934" s="38" t="s">
        <v>64</v>
      </c>
      <c r="BG934" s="38" t="s">
        <v>61</v>
      </c>
      <c r="BH934" s="38" t="s">
        <v>648</v>
      </c>
    </row>
    <row r="935" spans="2:60" x14ac:dyDescent="0.3">
      <c r="B935" s="55">
        <f t="shared" si="272"/>
        <v>931</v>
      </c>
      <c r="C935" s="55" t="str">
        <f t="shared" si="273"/>
        <v>NRT</v>
      </c>
      <c r="D935" s="55" t="str">
        <f t="shared" si="270"/>
        <v>2025-09-25</v>
      </c>
      <c r="E935" s="55" t="str">
        <f t="shared" si="280"/>
        <v>82020038185</v>
      </c>
      <c r="F935" s="55" t="str">
        <f t="shared" si="281"/>
        <v>PJP022701012</v>
      </c>
      <c r="G935" s="53" t="str">
        <f t="shared" si="282"/>
        <v>오성진</v>
      </c>
      <c r="H935" s="53" t="str">
        <f t="shared" si="283"/>
        <v>목록(Manifest)</v>
      </c>
      <c r="I935" s="62">
        <f t="shared" si="284"/>
        <v>141.37</v>
      </c>
      <c r="J935" s="53" t="str">
        <f t="shared" si="274"/>
        <v>WUS CORPORATION (BRCH USA)</v>
      </c>
      <c r="K935" s="55">
        <f t="shared" si="285"/>
        <v>1</v>
      </c>
      <c r="L935" s="54">
        <f t="shared" si="286"/>
        <v>0.75</v>
      </c>
      <c r="M935" s="54">
        <f t="shared" si="287"/>
        <v>1.6</v>
      </c>
      <c r="N935" s="54">
        <f t="shared" si="288"/>
        <v>1.6</v>
      </c>
      <c r="O935" s="54">
        <f t="shared" si="275"/>
        <v>1</v>
      </c>
      <c r="P935" s="55" t="str">
        <f t="shared" si="276"/>
        <v>516272839342</v>
      </c>
      <c r="Q935" s="70">
        <f t="shared" si="277"/>
        <v>7520</v>
      </c>
      <c r="R935" s="58">
        <v>0</v>
      </c>
      <c r="S935" s="57">
        <f t="shared" si="271"/>
        <v>0</v>
      </c>
      <c r="T935" s="58">
        <v>0</v>
      </c>
      <c r="U935" s="58">
        <f>(IF(VLOOKUP(VLOOKUP(AN935,MAPPING!$B$16:$D$21,2,1),MAPPING!$C$16:$E$21,2,0)=7000,0,VLOOKUP(VLOOKUP(AN935,MAPPING!$B$16:$D$21,2,1),MAPPING!$C$16:$E$21,2,0)))</f>
        <v>0</v>
      </c>
      <c r="V935" s="58">
        <f>(K935*VLOOKUP(N935/K935,MAPPING!$B$23:$D$30,3,10))</f>
        <v>0</v>
      </c>
      <c r="W935" s="58">
        <f t="shared" si="278"/>
        <v>0</v>
      </c>
      <c r="X935" s="58">
        <f t="shared" si="279"/>
        <v>7520</v>
      </c>
      <c r="Y935" s="116">
        <f>ROUND(SUM(Q935:W935)/INVOICE!$I$5,2)</f>
        <v>5.39</v>
      </c>
      <c r="AA935" s="38" t="s">
        <v>685</v>
      </c>
      <c r="AB935" s="38" t="s">
        <v>93</v>
      </c>
      <c r="AC935" s="38" t="s">
        <v>6276</v>
      </c>
      <c r="AD935" s="38" t="s">
        <v>7038</v>
      </c>
      <c r="AE935" s="38" t="s">
        <v>7039</v>
      </c>
      <c r="AF935" s="38" t="s">
        <v>7040</v>
      </c>
      <c r="AG935" s="38" t="s">
        <v>7041</v>
      </c>
      <c r="AH935" s="38" t="s">
        <v>61</v>
      </c>
      <c r="AI935" s="38">
        <v>1</v>
      </c>
      <c r="AJ935" s="38">
        <v>0.75</v>
      </c>
      <c r="AK935" s="38">
        <v>1.6</v>
      </c>
      <c r="AL935" s="38">
        <v>1.6</v>
      </c>
      <c r="AM935" s="38" t="s">
        <v>204</v>
      </c>
      <c r="AN935" s="38">
        <v>141.37</v>
      </c>
      <c r="AO935" s="38" t="s">
        <v>62</v>
      </c>
      <c r="AP935" s="38" t="s">
        <v>62</v>
      </c>
      <c r="AQ935" s="38" t="s">
        <v>62</v>
      </c>
      <c r="AR935" s="38" t="s">
        <v>62</v>
      </c>
      <c r="AS935" s="38" t="s">
        <v>62</v>
      </c>
      <c r="AT935" s="38" t="s">
        <v>2212</v>
      </c>
      <c r="AU935" s="38" t="s">
        <v>2591</v>
      </c>
      <c r="AV935" s="38" t="s">
        <v>2213</v>
      </c>
      <c r="AW935" s="38" t="s">
        <v>61</v>
      </c>
      <c r="AX935" s="38" t="s">
        <v>63</v>
      </c>
      <c r="AY935" s="39" t="s">
        <v>7042</v>
      </c>
      <c r="AZ935" s="38" t="s">
        <v>7043</v>
      </c>
      <c r="BA935" s="39" t="s">
        <v>7043</v>
      </c>
      <c r="BB935" s="38" t="s">
        <v>2434</v>
      </c>
      <c r="BC935" s="38" t="s">
        <v>197</v>
      </c>
      <c r="BD935" s="38" t="s">
        <v>94</v>
      </c>
      <c r="BE935" s="38" t="s">
        <v>407</v>
      </c>
      <c r="BF935" s="38" t="s">
        <v>64</v>
      </c>
      <c r="BG935" s="38" t="s">
        <v>61</v>
      </c>
      <c r="BH935" s="38" t="s">
        <v>648</v>
      </c>
    </row>
    <row r="936" spans="2:60" x14ac:dyDescent="0.3">
      <c r="B936" s="55">
        <f t="shared" si="272"/>
        <v>932</v>
      </c>
      <c r="C936" s="55" t="str">
        <f t="shared" si="273"/>
        <v>NRT</v>
      </c>
      <c r="D936" s="55" t="str">
        <f t="shared" si="270"/>
        <v>2025-09-25</v>
      </c>
      <c r="E936" s="55" t="str">
        <f t="shared" si="280"/>
        <v>82020038185</v>
      </c>
      <c r="F936" s="55" t="str">
        <f t="shared" si="281"/>
        <v>PJP022701011</v>
      </c>
      <c r="G936" s="53" t="str">
        <f t="shared" si="282"/>
        <v>정상민</v>
      </c>
      <c r="H936" s="53" t="str">
        <f t="shared" si="283"/>
        <v>목록(Manifest)</v>
      </c>
      <c r="I936" s="62">
        <f t="shared" si="284"/>
        <v>141.37</v>
      </c>
      <c r="J936" s="53" t="str">
        <f t="shared" si="274"/>
        <v>WUS CORPORATION (BRCH USA)</v>
      </c>
      <c r="K936" s="55">
        <f t="shared" si="285"/>
        <v>1</v>
      </c>
      <c r="L936" s="54">
        <f t="shared" si="286"/>
        <v>0.8</v>
      </c>
      <c r="M936" s="54">
        <f t="shared" si="287"/>
        <v>1.5</v>
      </c>
      <c r="N936" s="54">
        <f t="shared" si="288"/>
        <v>1.5</v>
      </c>
      <c r="O936" s="54">
        <f t="shared" si="275"/>
        <v>1</v>
      </c>
      <c r="P936" s="55" t="str">
        <f t="shared" si="276"/>
        <v>516272839331</v>
      </c>
      <c r="Q936" s="70">
        <f t="shared" si="277"/>
        <v>7520</v>
      </c>
      <c r="R936" s="58">
        <v>0</v>
      </c>
      <c r="S936" s="57">
        <f t="shared" si="271"/>
        <v>0</v>
      </c>
      <c r="T936" s="58">
        <v>0</v>
      </c>
      <c r="U936" s="58">
        <f>(IF(VLOOKUP(VLOOKUP(AN936,MAPPING!$B$16:$D$21,2,1),MAPPING!$C$16:$E$21,2,0)=7000,0,VLOOKUP(VLOOKUP(AN936,MAPPING!$B$16:$D$21,2,1),MAPPING!$C$16:$E$21,2,0)))</f>
        <v>0</v>
      </c>
      <c r="V936" s="58">
        <f>(K936*VLOOKUP(N936/K936,MAPPING!$B$23:$D$30,3,10))</f>
        <v>0</v>
      </c>
      <c r="W936" s="58">
        <f t="shared" si="278"/>
        <v>0</v>
      </c>
      <c r="X936" s="58">
        <f t="shared" si="279"/>
        <v>7520</v>
      </c>
      <c r="Y936" s="116">
        <f>ROUND(SUM(Q936:W936)/INVOICE!$I$5,2)</f>
        <v>5.39</v>
      </c>
      <c r="AA936" s="38" t="s">
        <v>685</v>
      </c>
      <c r="AB936" s="38" t="s">
        <v>93</v>
      </c>
      <c r="AC936" s="38" t="s">
        <v>6276</v>
      </c>
      <c r="AD936" s="38" t="s">
        <v>7044</v>
      </c>
      <c r="AE936" s="38" t="s">
        <v>7045</v>
      </c>
      <c r="AF936" s="38" t="s">
        <v>7046</v>
      </c>
      <c r="AG936" s="38" t="s">
        <v>7047</v>
      </c>
      <c r="AH936" s="38" t="s">
        <v>61</v>
      </c>
      <c r="AI936" s="38">
        <v>1</v>
      </c>
      <c r="AJ936" s="38">
        <v>0.8</v>
      </c>
      <c r="AK936" s="38">
        <v>1.5</v>
      </c>
      <c r="AL936" s="38">
        <v>1.5</v>
      </c>
      <c r="AM936" s="38" t="s">
        <v>204</v>
      </c>
      <c r="AN936" s="38">
        <v>141.37</v>
      </c>
      <c r="AO936" s="38" t="s">
        <v>62</v>
      </c>
      <c r="AP936" s="38" t="s">
        <v>62</v>
      </c>
      <c r="AQ936" s="38" t="s">
        <v>62</v>
      </c>
      <c r="AR936" s="38" t="s">
        <v>62</v>
      </c>
      <c r="AS936" s="38" t="s">
        <v>62</v>
      </c>
      <c r="AT936" s="38" t="s">
        <v>2212</v>
      </c>
      <c r="AU936" s="38" t="s">
        <v>2591</v>
      </c>
      <c r="AV936" s="38" t="s">
        <v>2213</v>
      </c>
      <c r="AW936" s="38" t="s">
        <v>61</v>
      </c>
      <c r="AX936" s="38" t="s">
        <v>63</v>
      </c>
      <c r="AY936" s="39" t="s">
        <v>7048</v>
      </c>
      <c r="AZ936" s="38" t="s">
        <v>7049</v>
      </c>
      <c r="BA936" s="39" t="s">
        <v>7049</v>
      </c>
      <c r="BB936" s="38" t="s">
        <v>2434</v>
      </c>
      <c r="BC936" s="38" t="s">
        <v>197</v>
      </c>
      <c r="BD936" s="38" t="s">
        <v>94</v>
      </c>
      <c r="BE936" s="38" t="s">
        <v>407</v>
      </c>
      <c r="BF936" s="38" t="s">
        <v>64</v>
      </c>
      <c r="BG936" s="38" t="s">
        <v>61</v>
      </c>
      <c r="BH936" s="38" t="s">
        <v>648</v>
      </c>
    </row>
    <row r="937" spans="2:60" x14ac:dyDescent="0.3">
      <c r="B937" s="55">
        <f t="shared" si="272"/>
        <v>933</v>
      </c>
      <c r="C937" s="55" t="str">
        <f t="shared" si="273"/>
        <v>NRT</v>
      </c>
      <c r="D937" s="55" t="str">
        <f t="shared" si="270"/>
        <v>2025-09-25</v>
      </c>
      <c r="E937" s="55" t="str">
        <f t="shared" si="280"/>
        <v>82020038185</v>
      </c>
      <c r="F937" s="55" t="str">
        <f t="shared" si="281"/>
        <v>PJP022701010</v>
      </c>
      <c r="G937" s="53" t="str">
        <f t="shared" si="282"/>
        <v>안성우</v>
      </c>
      <c r="H937" s="53" t="str">
        <f t="shared" si="283"/>
        <v>목록(Manifest)</v>
      </c>
      <c r="I937" s="62">
        <f t="shared" si="284"/>
        <v>141.37</v>
      </c>
      <c r="J937" s="53" t="str">
        <f t="shared" si="274"/>
        <v>WUS CORPORATION (BRCH USA)</v>
      </c>
      <c r="K937" s="55">
        <f t="shared" si="285"/>
        <v>1</v>
      </c>
      <c r="L937" s="54">
        <f t="shared" si="286"/>
        <v>0.8</v>
      </c>
      <c r="M937" s="54">
        <f t="shared" si="287"/>
        <v>1.4</v>
      </c>
      <c r="N937" s="54">
        <f t="shared" si="288"/>
        <v>1.4</v>
      </c>
      <c r="O937" s="54">
        <f t="shared" si="275"/>
        <v>1</v>
      </c>
      <c r="P937" s="55" t="str">
        <f t="shared" si="276"/>
        <v>516272839320</v>
      </c>
      <c r="Q937" s="70">
        <f t="shared" si="277"/>
        <v>7520</v>
      </c>
      <c r="R937" s="58">
        <v>0</v>
      </c>
      <c r="S937" s="57">
        <f t="shared" si="271"/>
        <v>0</v>
      </c>
      <c r="T937" s="58">
        <v>0</v>
      </c>
      <c r="U937" s="58">
        <f>(IF(VLOOKUP(VLOOKUP(AN937,MAPPING!$B$16:$D$21,2,1),MAPPING!$C$16:$E$21,2,0)=7000,0,VLOOKUP(VLOOKUP(AN937,MAPPING!$B$16:$D$21,2,1),MAPPING!$C$16:$E$21,2,0)))</f>
        <v>0</v>
      </c>
      <c r="V937" s="58">
        <f>(K937*VLOOKUP(N937/K937,MAPPING!$B$23:$D$30,3,10))</f>
        <v>0</v>
      </c>
      <c r="W937" s="58">
        <f t="shared" si="278"/>
        <v>0</v>
      </c>
      <c r="X937" s="58">
        <f t="shared" si="279"/>
        <v>7520</v>
      </c>
      <c r="Y937" s="116">
        <f>ROUND(SUM(Q937:W937)/INVOICE!$I$5,2)</f>
        <v>5.39</v>
      </c>
      <c r="AA937" s="38" t="s">
        <v>685</v>
      </c>
      <c r="AB937" s="38" t="s">
        <v>93</v>
      </c>
      <c r="AC937" s="38" t="s">
        <v>6276</v>
      </c>
      <c r="AD937" s="38" t="s">
        <v>7050</v>
      </c>
      <c r="AE937" s="38" t="s">
        <v>7051</v>
      </c>
      <c r="AF937" s="38" t="s">
        <v>7052</v>
      </c>
      <c r="AG937" s="38" t="s">
        <v>7053</v>
      </c>
      <c r="AH937" s="38" t="s">
        <v>61</v>
      </c>
      <c r="AI937" s="38">
        <v>1</v>
      </c>
      <c r="AJ937" s="38">
        <v>0.8</v>
      </c>
      <c r="AK937" s="38">
        <v>1.4</v>
      </c>
      <c r="AL937" s="38">
        <v>1.4</v>
      </c>
      <c r="AM937" s="38" t="s">
        <v>204</v>
      </c>
      <c r="AN937" s="38">
        <v>141.37</v>
      </c>
      <c r="AO937" s="38" t="s">
        <v>62</v>
      </c>
      <c r="AP937" s="38" t="s">
        <v>62</v>
      </c>
      <c r="AQ937" s="38" t="s">
        <v>62</v>
      </c>
      <c r="AR937" s="38" t="s">
        <v>62</v>
      </c>
      <c r="AS937" s="38" t="s">
        <v>62</v>
      </c>
      <c r="AT937" s="38" t="s">
        <v>2212</v>
      </c>
      <c r="AU937" s="38" t="s">
        <v>2591</v>
      </c>
      <c r="AV937" s="38" t="s">
        <v>2213</v>
      </c>
      <c r="AW937" s="38" t="s">
        <v>61</v>
      </c>
      <c r="AX937" s="38" t="s">
        <v>63</v>
      </c>
      <c r="AY937" s="39" t="s">
        <v>7054</v>
      </c>
      <c r="AZ937" s="38" t="s">
        <v>7055</v>
      </c>
      <c r="BA937" s="39" t="s">
        <v>7055</v>
      </c>
      <c r="BB937" s="38" t="s">
        <v>2434</v>
      </c>
      <c r="BC937" s="38" t="s">
        <v>197</v>
      </c>
      <c r="BD937" s="38" t="s">
        <v>94</v>
      </c>
      <c r="BE937" s="38" t="s">
        <v>407</v>
      </c>
      <c r="BF937" s="38" t="s">
        <v>64</v>
      </c>
      <c r="BG937" s="38" t="s">
        <v>61</v>
      </c>
      <c r="BH937" s="38" t="s">
        <v>648</v>
      </c>
    </row>
    <row r="938" spans="2:60" x14ac:dyDescent="0.3">
      <c r="B938" s="55">
        <f t="shared" si="272"/>
        <v>934</v>
      </c>
      <c r="C938" s="55" t="str">
        <f t="shared" si="273"/>
        <v>NRT</v>
      </c>
      <c r="D938" s="55" t="str">
        <f t="shared" si="270"/>
        <v>2025-09-25</v>
      </c>
      <c r="E938" s="55" t="str">
        <f t="shared" si="280"/>
        <v>82020038185</v>
      </c>
      <c r="F938" s="55" t="str">
        <f t="shared" si="281"/>
        <v>PJP022701009</v>
      </c>
      <c r="G938" s="53" t="str">
        <f t="shared" si="282"/>
        <v>최영백</v>
      </c>
      <c r="H938" s="53" t="str">
        <f t="shared" si="283"/>
        <v>목록(Manifest)</v>
      </c>
      <c r="I938" s="62">
        <f t="shared" si="284"/>
        <v>141.37</v>
      </c>
      <c r="J938" s="53" t="str">
        <f t="shared" si="274"/>
        <v>WUS CORPORATION (BRCH USA)</v>
      </c>
      <c r="K938" s="55">
        <f t="shared" si="285"/>
        <v>1</v>
      </c>
      <c r="L938" s="54">
        <f t="shared" si="286"/>
        <v>0.75</v>
      </c>
      <c r="M938" s="54">
        <f t="shared" si="287"/>
        <v>1.5</v>
      </c>
      <c r="N938" s="54">
        <f t="shared" si="288"/>
        <v>1.5</v>
      </c>
      <c r="O938" s="54">
        <f t="shared" si="275"/>
        <v>1</v>
      </c>
      <c r="P938" s="55" t="str">
        <f t="shared" si="276"/>
        <v>516272839316</v>
      </c>
      <c r="Q938" s="70">
        <f t="shared" si="277"/>
        <v>7520</v>
      </c>
      <c r="R938" s="58">
        <v>0</v>
      </c>
      <c r="S938" s="57">
        <f t="shared" si="271"/>
        <v>0</v>
      </c>
      <c r="T938" s="58">
        <v>0</v>
      </c>
      <c r="U938" s="58">
        <f>(IF(VLOOKUP(VLOOKUP(AN938,MAPPING!$B$16:$D$21,2,1),MAPPING!$C$16:$E$21,2,0)=7000,0,VLOOKUP(VLOOKUP(AN938,MAPPING!$B$16:$D$21,2,1),MAPPING!$C$16:$E$21,2,0)))</f>
        <v>0</v>
      </c>
      <c r="V938" s="58">
        <f>(K938*VLOOKUP(N938/K938,MAPPING!$B$23:$D$30,3,10))</f>
        <v>0</v>
      </c>
      <c r="W938" s="58">
        <f t="shared" si="278"/>
        <v>0</v>
      </c>
      <c r="X938" s="58">
        <f t="shared" si="279"/>
        <v>7520</v>
      </c>
      <c r="Y938" s="116">
        <f>ROUND(SUM(Q938:W938)/INVOICE!$I$5,2)</f>
        <v>5.39</v>
      </c>
      <c r="AA938" s="38" t="s">
        <v>685</v>
      </c>
      <c r="AB938" s="38" t="s">
        <v>93</v>
      </c>
      <c r="AC938" s="38" t="s">
        <v>6276</v>
      </c>
      <c r="AD938" s="38" t="s">
        <v>7056</v>
      </c>
      <c r="AE938" s="38" t="s">
        <v>7057</v>
      </c>
      <c r="AF938" s="38" t="s">
        <v>7058</v>
      </c>
      <c r="AG938" s="38" t="s">
        <v>7059</v>
      </c>
      <c r="AH938" s="38" t="s">
        <v>61</v>
      </c>
      <c r="AI938" s="38">
        <v>1</v>
      </c>
      <c r="AJ938" s="38">
        <v>0.75</v>
      </c>
      <c r="AK938" s="38">
        <v>1.5</v>
      </c>
      <c r="AL938" s="38">
        <v>1.5</v>
      </c>
      <c r="AM938" s="38" t="s">
        <v>204</v>
      </c>
      <c r="AN938" s="38">
        <v>141.37</v>
      </c>
      <c r="AO938" s="38" t="s">
        <v>62</v>
      </c>
      <c r="AP938" s="38" t="s">
        <v>62</v>
      </c>
      <c r="AQ938" s="38" t="s">
        <v>62</v>
      </c>
      <c r="AR938" s="38" t="s">
        <v>62</v>
      </c>
      <c r="AS938" s="38" t="s">
        <v>62</v>
      </c>
      <c r="AT938" s="38" t="s">
        <v>2212</v>
      </c>
      <c r="AU938" s="38" t="s">
        <v>2591</v>
      </c>
      <c r="AV938" s="38" t="s">
        <v>2213</v>
      </c>
      <c r="AW938" s="38" t="s">
        <v>61</v>
      </c>
      <c r="AX938" s="38" t="s">
        <v>63</v>
      </c>
      <c r="AY938" s="39" t="s">
        <v>7060</v>
      </c>
      <c r="AZ938" s="38" t="s">
        <v>7061</v>
      </c>
      <c r="BA938" s="39" t="s">
        <v>7061</v>
      </c>
      <c r="BB938" s="38" t="s">
        <v>2434</v>
      </c>
      <c r="BC938" s="38" t="s">
        <v>197</v>
      </c>
      <c r="BD938" s="38" t="s">
        <v>94</v>
      </c>
      <c r="BE938" s="38" t="s">
        <v>407</v>
      </c>
      <c r="BF938" s="38" t="s">
        <v>64</v>
      </c>
      <c r="BG938" s="38" t="s">
        <v>61</v>
      </c>
      <c r="BH938" s="38" t="s">
        <v>648</v>
      </c>
    </row>
    <row r="939" spans="2:60" x14ac:dyDescent="0.3">
      <c r="B939" s="55">
        <f t="shared" si="272"/>
        <v>935</v>
      </c>
      <c r="C939" s="55" t="str">
        <f t="shared" si="273"/>
        <v>NRT</v>
      </c>
      <c r="D939" s="55" t="str">
        <f t="shared" si="270"/>
        <v>2025-09-25</v>
      </c>
      <c r="E939" s="55" t="str">
        <f t="shared" si="280"/>
        <v>82020038185</v>
      </c>
      <c r="F939" s="55" t="str">
        <f t="shared" si="281"/>
        <v>PJP022701008</v>
      </c>
      <c r="G939" s="53" t="str">
        <f t="shared" si="282"/>
        <v>구상진</v>
      </c>
      <c r="H939" s="53" t="str">
        <f t="shared" si="283"/>
        <v>간이(Simple)</v>
      </c>
      <c r="I939" s="62">
        <f t="shared" si="284"/>
        <v>703.5</v>
      </c>
      <c r="J939" s="53" t="str">
        <f t="shared" si="274"/>
        <v>WUS CORPORATION (BRCH USA)</v>
      </c>
      <c r="K939" s="55">
        <f t="shared" si="285"/>
        <v>1</v>
      </c>
      <c r="L939" s="54">
        <f t="shared" si="286"/>
        <v>3.2</v>
      </c>
      <c r="M939" s="54">
        <f t="shared" si="287"/>
        <v>2.6</v>
      </c>
      <c r="N939" s="54">
        <f t="shared" si="288"/>
        <v>3.2</v>
      </c>
      <c r="O939" s="54">
        <f t="shared" si="275"/>
        <v>3.5</v>
      </c>
      <c r="P939" s="55" t="str">
        <f t="shared" si="276"/>
        <v>516272839305</v>
      </c>
      <c r="Q939" s="70">
        <f t="shared" si="277"/>
        <v>12570</v>
      </c>
      <c r="R939" s="58">
        <v>0</v>
      </c>
      <c r="S939" s="57">
        <f t="shared" si="271"/>
        <v>0</v>
      </c>
      <c r="T939" s="58">
        <v>0</v>
      </c>
      <c r="U939" s="58">
        <f>(IF(VLOOKUP(VLOOKUP(AN939,MAPPING!$B$16:$D$21,2,1),MAPPING!$C$16:$E$21,2,0)=7000,0,VLOOKUP(VLOOKUP(AN939,MAPPING!$B$16:$D$21,2,1),MAPPING!$C$16:$E$21,2,0)))</f>
        <v>0</v>
      </c>
      <c r="V939" s="58">
        <f>(K939*VLOOKUP(N939/K939,MAPPING!$B$23:$D$30,3,10))</f>
        <v>500</v>
      </c>
      <c r="W939" s="58">
        <f t="shared" si="278"/>
        <v>0</v>
      </c>
      <c r="X939" s="58">
        <f t="shared" si="279"/>
        <v>13070</v>
      </c>
      <c r="Y939" s="116">
        <f>ROUND(SUM(Q939:W939)/INVOICE!$I$5,2)</f>
        <v>9.3800000000000008</v>
      </c>
      <c r="AA939" s="38" t="s">
        <v>685</v>
      </c>
      <c r="AB939" s="38" t="s">
        <v>93</v>
      </c>
      <c r="AC939" s="38" t="s">
        <v>6276</v>
      </c>
      <c r="AD939" s="38" t="s">
        <v>7062</v>
      </c>
      <c r="AE939" s="38" t="s">
        <v>7063</v>
      </c>
      <c r="AF939" s="38" t="s">
        <v>7064</v>
      </c>
      <c r="AG939" s="38" t="s">
        <v>7065</v>
      </c>
      <c r="AH939" s="38" t="s">
        <v>61</v>
      </c>
      <c r="AI939" s="38">
        <v>1</v>
      </c>
      <c r="AJ939" s="38">
        <v>3.2</v>
      </c>
      <c r="AK939" s="38">
        <v>2.6</v>
      </c>
      <c r="AL939" s="38">
        <v>3.2</v>
      </c>
      <c r="AM939" s="38" t="s">
        <v>65</v>
      </c>
      <c r="AN939" s="38">
        <v>703.5</v>
      </c>
      <c r="AO939" s="38" t="s">
        <v>62</v>
      </c>
      <c r="AP939" s="38" t="s">
        <v>62</v>
      </c>
      <c r="AQ939" s="38" t="s">
        <v>62</v>
      </c>
      <c r="AR939" s="38" t="s">
        <v>62</v>
      </c>
      <c r="AS939" s="38" t="s">
        <v>62</v>
      </c>
      <c r="AT939" s="38" t="s">
        <v>2212</v>
      </c>
      <c r="AU939" s="38" t="s">
        <v>2591</v>
      </c>
      <c r="AV939" s="38" t="s">
        <v>2213</v>
      </c>
      <c r="AW939" s="38" t="s">
        <v>61</v>
      </c>
      <c r="AX939" s="38" t="s">
        <v>63</v>
      </c>
      <c r="AY939" s="39" t="s">
        <v>7066</v>
      </c>
      <c r="AZ939" s="38" t="s">
        <v>7067</v>
      </c>
      <c r="BA939" s="39" t="s">
        <v>7067</v>
      </c>
      <c r="BB939" s="38" t="s">
        <v>2434</v>
      </c>
      <c r="BC939" s="38" t="s">
        <v>197</v>
      </c>
      <c r="BD939" s="38" t="s">
        <v>94</v>
      </c>
      <c r="BE939" s="38" t="s">
        <v>407</v>
      </c>
      <c r="BF939" s="38" t="s">
        <v>64</v>
      </c>
      <c r="BG939" s="38" t="s">
        <v>61</v>
      </c>
      <c r="BH939" s="38" t="s">
        <v>648</v>
      </c>
    </row>
    <row r="940" spans="2:60" x14ac:dyDescent="0.3">
      <c r="B940" s="55">
        <f t="shared" si="272"/>
        <v>936</v>
      </c>
      <c r="C940" s="55" t="str">
        <f t="shared" si="273"/>
        <v>NRT</v>
      </c>
      <c r="D940" s="55" t="str">
        <f t="shared" si="270"/>
        <v>2025-09-25</v>
      </c>
      <c r="E940" s="55" t="str">
        <f t="shared" si="280"/>
        <v>82020038185</v>
      </c>
      <c r="F940" s="55" t="str">
        <f t="shared" si="281"/>
        <v>PJP022701007</v>
      </c>
      <c r="G940" s="53" t="str">
        <f t="shared" si="282"/>
        <v>김진희</v>
      </c>
      <c r="H940" s="53" t="str">
        <f t="shared" si="283"/>
        <v>간이(Simple)</v>
      </c>
      <c r="I940" s="62">
        <f t="shared" si="284"/>
        <v>703.5</v>
      </c>
      <c r="J940" s="53" t="str">
        <f t="shared" si="274"/>
        <v>WUS CORPORATION (BRCH USA)</v>
      </c>
      <c r="K940" s="55">
        <f t="shared" si="285"/>
        <v>1</v>
      </c>
      <c r="L940" s="54">
        <f t="shared" si="286"/>
        <v>3.25</v>
      </c>
      <c r="M940" s="54">
        <f t="shared" si="287"/>
        <v>2.6</v>
      </c>
      <c r="N940" s="54">
        <f t="shared" si="288"/>
        <v>3.3</v>
      </c>
      <c r="O940" s="54">
        <f t="shared" si="275"/>
        <v>3.5</v>
      </c>
      <c r="P940" s="55" t="str">
        <f t="shared" si="276"/>
        <v>516272839294</v>
      </c>
      <c r="Q940" s="70">
        <f t="shared" si="277"/>
        <v>12570</v>
      </c>
      <c r="R940" s="58">
        <v>0</v>
      </c>
      <c r="S940" s="57">
        <f t="shared" si="271"/>
        <v>0</v>
      </c>
      <c r="T940" s="58">
        <v>0</v>
      </c>
      <c r="U940" s="58">
        <f>(IF(VLOOKUP(VLOOKUP(AN940,MAPPING!$B$16:$D$21,2,1),MAPPING!$C$16:$E$21,2,0)=7000,0,VLOOKUP(VLOOKUP(AN940,MAPPING!$B$16:$D$21,2,1),MAPPING!$C$16:$E$21,2,0)))</f>
        <v>0</v>
      </c>
      <c r="V940" s="58">
        <f>(K940*VLOOKUP(N940/K940,MAPPING!$B$23:$D$30,3,10))</f>
        <v>500</v>
      </c>
      <c r="W940" s="58">
        <f t="shared" si="278"/>
        <v>0</v>
      </c>
      <c r="X940" s="58">
        <f t="shared" si="279"/>
        <v>13070</v>
      </c>
      <c r="Y940" s="116">
        <f>ROUND(SUM(Q940:W940)/INVOICE!$I$5,2)</f>
        <v>9.3800000000000008</v>
      </c>
      <c r="AA940" s="38" t="s">
        <v>685</v>
      </c>
      <c r="AB940" s="38" t="s">
        <v>93</v>
      </c>
      <c r="AC940" s="38" t="s">
        <v>6276</v>
      </c>
      <c r="AD940" s="38" t="s">
        <v>7068</v>
      </c>
      <c r="AE940" s="38" t="s">
        <v>499</v>
      </c>
      <c r="AF940" s="38" t="s">
        <v>7069</v>
      </c>
      <c r="AG940" s="38" t="s">
        <v>531</v>
      </c>
      <c r="AH940" s="38" t="s">
        <v>61</v>
      </c>
      <c r="AI940" s="38">
        <v>1</v>
      </c>
      <c r="AJ940" s="38">
        <v>3.25</v>
      </c>
      <c r="AK940" s="38">
        <v>2.6</v>
      </c>
      <c r="AL940" s="38">
        <v>3.3</v>
      </c>
      <c r="AM940" s="38" t="s">
        <v>65</v>
      </c>
      <c r="AN940" s="38">
        <v>703.5</v>
      </c>
      <c r="AO940" s="38" t="s">
        <v>62</v>
      </c>
      <c r="AP940" s="38" t="s">
        <v>62</v>
      </c>
      <c r="AQ940" s="38" t="s">
        <v>62</v>
      </c>
      <c r="AR940" s="38" t="s">
        <v>62</v>
      </c>
      <c r="AS940" s="38" t="s">
        <v>61</v>
      </c>
      <c r="AT940" s="38" t="s">
        <v>2212</v>
      </c>
      <c r="AU940" s="38" t="s">
        <v>2591</v>
      </c>
      <c r="AV940" s="38" t="s">
        <v>2213</v>
      </c>
      <c r="AW940" s="38" t="s">
        <v>61</v>
      </c>
      <c r="AX940" s="38" t="s">
        <v>63</v>
      </c>
      <c r="AY940" s="39" t="s">
        <v>7070</v>
      </c>
      <c r="AZ940" s="38" t="s">
        <v>7071</v>
      </c>
      <c r="BA940" s="39" t="s">
        <v>7071</v>
      </c>
      <c r="BB940" s="38" t="s">
        <v>2434</v>
      </c>
      <c r="BC940" s="38" t="s">
        <v>197</v>
      </c>
      <c r="BD940" s="38" t="s">
        <v>94</v>
      </c>
      <c r="BE940" s="38" t="s">
        <v>407</v>
      </c>
      <c r="BF940" s="38" t="s">
        <v>64</v>
      </c>
      <c r="BG940" s="38" t="s">
        <v>61</v>
      </c>
      <c r="BH940" s="38" t="s">
        <v>648</v>
      </c>
    </row>
    <row r="941" spans="2:60" x14ac:dyDescent="0.3">
      <c r="B941" s="55">
        <f t="shared" si="272"/>
        <v>937</v>
      </c>
      <c r="C941" s="55" t="str">
        <f t="shared" si="273"/>
        <v>NRT</v>
      </c>
      <c r="D941" s="55" t="str">
        <f t="shared" si="270"/>
        <v>2025-09-25</v>
      </c>
      <c r="E941" s="55" t="str">
        <f t="shared" si="280"/>
        <v>82020038185</v>
      </c>
      <c r="F941" s="55" t="str">
        <f t="shared" si="281"/>
        <v>PJP022701006</v>
      </c>
      <c r="G941" s="53" t="str">
        <f t="shared" si="282"/>
        <v>이승준</v>
      </c>
      <c r="H941" s="53" t="str">
        <f t="shared" si="283"/>
        <v>목록(Manifest)</v>
      </c>
      <c r="I941" s="62">
        <f t="shared" si="284"/>
        <v>141.37</v>
      </c>
      <c r="J941" s="53" t="str">
        <f t="shared" si="274"/>
        <v>WUS CORPORATION (BRCH USA)</v>
      </c>
      <c r="K941" s="55">
        <f t="shared" si="285"/>
        <v>1</v>
      </c>
      <c r="L941" s="54">
        <f t="shared" si="286"/>
        <v>0.75</v>
      </c>
      <c r="M941" s="54">
        <f t="shared" si="287"/>
        <v>1.4</v>
      </c>
      <c r="N941" s="54">
        <f t="shared" si="288"/>
        <v>1.4</v>
      </c>
      <c r="O941" s="54">
        <f t="shared" si="275"/>
        <v>1</v>
      </c>
      <c r="P941" s="55" t="str">
        <f t="shared" si="276"/>
        <v>516272839283</v>
      </c>
      <c r="Q941" s="70">
        <f t="shared" si="277"/>
        <v>7520</v>
      </c>
      <c r="R941" s="58">
        <v>0</v>
      </c>
      <c r="S941" s="57">
        <f t="shared" si="271"/>
        <v>0</v>
      </c>
      <c r="T941" s="58">
        <v>0</v>
      </c>
      <c r="U941" s="58">
        <f>(IF(VLOOKUP(VLOOKUP(AN941,MAPPING!$B$16:$D$21,2,1),MAPPING!$C$16:$E$21,2,0)=7000,0,VLOOKUP(VLOOKUP(AN941,MAPPING!$B$16:$D$21,2,1),MAPPING!$C$16:$E$21,2,0)))</f>
        <v>0</v>
      </c>
      <c r="V941" s="58">
        <f>(K941*VLOOKUP(N941/K941,MAPPING!$B$23:$D$30,3,10))</f>
        <v>0</v>
      </c>
      <c r="W941" s="58">
        <f t="shared" si="278"/>
        <v>0</v>
      </c>
      <c r="X941" s="58">
        <f t="shared" si="279"/>
        <v>7520</v>
      </c>
      <c r="Y941" s="116">
        <f>ROUND(SUM(Q941:W941)/INVOICE!$I$5,2)</f>
        <v>5.39</v>
      </c>
      <c r="AA941" s="38" t="s">
        <v>685</v>
      </c>
      <c r="AB941" s="38" t="s">
        <v>93</v>
      </c>
      <c r="AC941" s="38" t="s">
        <v>6276</v>
      </c>
      <c r="AD941" s="38" t="s">
        <v>7072</v>
      </c>
      <c r="AE941" s="38" t="s">
        <v>2595</v>
      </c>
      <c r="AF941" s="38" t="s">
        <v>7073</v>
      </c>
      <c r="AG941" s="38" t="s">
        <v>7074</v>
      </c>
      <c r="AH941" s="38" t="s">
        <v>61</v>
      </c>
      <c r="AI941" s="38">
        <v>1</v>
      </c>
      <c r="AJ941" s="38">
        <v>0.75</v>
      </c>
      <c r="AK941" s="38">
        <v>1.4</v>
      </c>
      <c r="AL941" s="38">
        <v>1.4</v>
      </c>
      <c r="AM941" s="38" t="s">
        <v>204</v>
      </c>
      <c r="AN941" s="38">
        <v>141.37</v>
      </c>
      <c r="AO941" s="38" t="s">
        <v>62</v>
      </c>
      <c r="AP941" s="38" t="s">
        <v>62</v>
      </c>
      <c r="AQ941" s="38" t="s">
        <v>62</v>
      </c>
      <c r="AR941" s="38" t="s">
        <v>62</v>
      </c>
      <c r="AS941" s="38" t="s">
        <v>62</v>
      </c>
      <c r="AT941" s="38" t="s">
        <v>2212</v>
      </c>
      <c r="AU941" s="38" t="s">
        <v>2591</v>
      </c>
      <c r="AV941" s="38" t="s">
        <v>2213</v>
      </c>
      <c r="AW941" s="38" t="s">
        <v>61</v>
      </c>
      <c r="AX941" s="38" t="s">
        <v>63</v>
      </c>
      <c r="AY941" s="39" t="s">
        <v>7075</v>
      </c>
      <c r="AZ941" s="38" t="s">
        <v>7076</v>
      </c>
      <c r="BA941" s="39" t="s">
        <v>7076</v>
      </c>
      <c r="BB941" s="38" t="s">
        <v>2434</v>
      </c>
      <c r="BC941" s="38" t="s">
        <v>197</v>
      </c>
      <c r="BD941" s="38" t="s">
        <v>94</v>
      </c>
      <c r="BE941" s="38" t="s">
        <v>407</v>
      </c>
      <c r="BF941" s="38" t="s">
        <v>64</v>
      </c>
      <c r="BG941" s="38" t="s">
        <v>61</v>
      </c>
      <c r="BH941" s="38" t="s">
        <v>648</v>
      </c>
    </row>
    <row r="942" spans="2:60" x14ac:dyDescent="0.3">
      <c r="B942" s="55">
        <f t="shared" si="272"/>
        <v>938</v>
      </c>
      <c r="C942" s="55" t="str">
        <f t="shared" si="273"/>
        <v>NRT</v>
      </c>
      <c r="D942" s="55" t="str">
        <f t="shared" si="270"/>
        <v>2025-09-25</v>
      </c>
      <c r="E942" s="55" t="str">
        <f t="shared" si="280"/>
        <v>82020038185</v>
      </c>
      <c r="F942" s="55" t="str">
        <f t="shared" si="281"/>
        <v>PJP022701003</v>
      </c>
      <c r="G942" s="53" t="str">
        <f t="shared" si="282"/>
        <v>박경륜</v>
      </c>
      <c r="H942" s="53" t="str">
        <f t="shared" si="283"/>
        <v>목록(Manifest)</v>
      </c>
      <c r="I942" s="62">
        <f t="shared" si="284"/>
        <v>141.37</v>
      </c>
      <c r="J942" s="53" t="str">
        <f t="shared" si="274"/>
        <v>WUS CORPORATION (BRCH USA)</v>
      </c>
      <c r="K942" s="55">
        <f t="shared" si="285"/>
        <v>1</v>
      </c>
      <c r="L942" s="54">
        <f t="shared" si="286"/>
        <v>0.75</v>
      </c>
      <c r="M942" s="54">
        <f t="shared" si="287"/>
        <v>1.4</v>
      </c>
      <c r="N942" s="54">
        <f t="shared" si="288"/>
        <v>1.4</v>
      </c>
      <c r="O942" s="54">
        <f t="shared" si="275"/>
        <v>1</v>
      </c>
      <c r="P942" s="55" t="str">
        <f t="shared" si="276"/>
        <v>516272839250</v>
      </c>
      <c r="Q942" s="70">
        <f t="shared" si="277"/>
        <v>7520</v>
      </c>
      <c r="R942" s="58">
        <v>0</v>
      </c>
      <c r="S942" s="57">
        <f t="shared" si="271"/>
        <v>0</v>
      </c>
      <c r="T942" s="58">
        <v>0</v>
      </c>
      <c r="U942" s="58">
        <f>(IF(VLOOKUP(VLOOKUP(AN942,MAPPING!$B$16:$D$21,2,1),MAPPING!$C$16:$E$21,2,0)=7000,0,VLOOKUP(VLOOKUP(AN942,MAPPING!$B$16:$D$21,2,1),MAPPING!$C$16:$E$21,2,0)))</f>
        <v>0</v>
      </c>
      <c r="V942" s="58">
        <f>(K942*VLOOKUP(N942/K942,MAPPING!$B$23:$D$30,3,10))</f>
        <v>0</v>
      </c>
      <c r="W942" s="58">
        <f t="shared" si="278"/>
        <v>0</v>
      </c>
      <c r="X942" s="58">
        <f t="shared" si="279"/>
        <v>7520</v>
      </c>
      <c r="Y942" s="116">
        <f>ROUND(SUM(Q942:W942)/INVOICE!$I$5,2)</f>
        <v>5.39</v>
      </c>
      <c r="AA942" s="38" t="s">
        <v>685</v>
      </c>
      <c r="AB942" s="38" t="s">
        <v>93</v>
      </c>
      <c r="AC942" s="38" t="s">
        <v>6276</v>
      </c>
      <c r="AD942" s="38" t="s">
        <v>7077</v>
      </c>
      <c r="AE942" s="38" t="s">
        <v>7078</v>
      </c>
      <c r="AF942" s="38" t="s">
        <v>7079</v>
      </c>
      <c r="AG942" s="38" t="s">
        <v>7080</v>
      </c>
      <c r="AH942" s="38" t="s">
        <v>61</v>
      </c>
      <c r="AI942" s="38">
        <v>1</v>
      </c>
      <c r="AJ942" s="38">
        <v>0.75</v>
      </c>
      <c r="AK942" s="38">
        <v>1.4</v>
      </c>
      <c r="AL942" s="38">
        <v>1.4</v>
      </c>
      <c r="AM942" s="38" t="s">
        <v>204</v>
      </c>
      <c r="AN942" s="38">
        <v>141.37</v>
      </c>
      <c r="AO942" s="38" t="s">
        <v>62</v>
      </c>
      <c r="AP942" s="38" t="s">
        <v>62</v>
      </c>
      <c r="AQ942" s="38" t="s">
        <v>62</v>
      </c>
      <c r="AR942" s="38" t="s">
        <v>62</v>
      </c>
      <c r="AS942" s="38" t="s">
        <v>62</v>
      </c>
      <c r="AT942" s="38" t="s">
        <v>2212</v>
      </c>
      <c r="AU942" s="38" t="s">
        <v>2591</v>
      </c>
      <c r="AV942" s="38" t="s">
        <v>2213</v>
      </c>
      <c r="AW942" s="38" t="s">
        <v>61</v>
      </c>
      <c r="AX942" s="38" t="s">
        <v>63</v>
      </c>
      <c r="AY942" s="39" t="s">
        <v>7081</v>
      </c>
      <c r="AZ942" s="38" t="s">
        <v>7082</v>
      </c>
      <c r="BA942" s="39" t="s">
        <v>7082</v>
      </c>
      <c r="BB942" s="38" t="s">
        <v>2434</v>
      </c>
      <c r="BC942" s="38" t="s">
        <v>197</v>
      </c>
      <c r="BD942" s="38" t="s">
        <v>94</v>
      </c>
      <c r="BE942" s="38" t="s">
        <v>407</v>
      </c>
      <c r="BF942" s="38" t="s">
        <v>64</v>
      </c>
      <c r="BG942" s="38" t="s">
        <v>61</v>
      </c>
      <c r="BH942" s="38" t="s">
        <v>648</v>
      </c>
    </row>
    <row r="943" spans="2:60" x14ac:dyDescent="0.3">
      <c r="B943" s="55">
        <f t="shared" si="272"/>
        <v>939</v>
      </c>
      <c r="C943" s="55" t="str">
        <f t="shared" si="273"/>
        <v>NRT</v>
      </c>
      <c r="D943" s="55" t="str">
        <f t="shared" si="270"/>
        <v>2025-09-25</v>
      </c>
      <c r="E943" s="55" t="str">
        <f t="shared" si="280"/>
        <v>82020038185</v>
      </c>
      <c r="F943" s="55" t="str">
        <f t="shared" si="281"/>
        <v>PJP022700785</v>
      </c>
      <c r="G943" s="53" t="str">
        <f t="shared" si="282"/>
        <v>정근범</v>
      </c>
      <c r="H943" s="53" t="str">
        <f t="shared" si="283"/>
        <v>목록(Manifest)</v>
      </c>
      <c r="I943" s="62">
        <f t="shared" si="284"/>
        <v>62.28</v>
      </c>
      <c r="J943" s="53" t="str">
        <f t="shared" si="274"/>
        <v>KNEX (BRCH USA)</v>
      </c>
      <c r="K943" s="55">
        <f t="shared" si="285"/>
        <v>1</v>
      </c>
      <c r="L943" s="54">
        <f t="shared" si="286"/>
        <v>2.4</v>
      </c>
      <c r="M943" s="54">
        <f t="shared" si="287"/>
        <v>2.7</v>
      </c>
      <c r="N943" s="54">
        <f t="shared" si="288"/>
        <v>2.7</v>
      </c>
      <c r="O943" s="54">
        <f t="shared" si="275"/>
        <v>2.5</v>
      </c>
      <c r="P943" s="55" t="str">
        <f t="shared" si="276"/>
        <v>516272836962</v>
      </c>
      <c r="Q943" s="70">
        <f t="shared" si="277"/>
        <v>10550</v>
      </c>
      <c r="R943" s="58">
        <v>0</v>
      </c>
      <c r="S943" s="57">
        <f t="shared" si="271"/>
        <v>0</v>
      </c>
      <c r="T943" s="58">
        <v>0</v>
      </c>
      <c r="U943" s="58">
        <f>(IF(VLOOKUP(VLOOKUP(AN943,MAPPING!$B$16:$D$21,2,1),MAPPING!$C$16:$E$21,2,0)=7000,0,VLOOKUP(VLOOKUP(AN943,MAPPING!$B$16:$D$21,2,1),MAPPING!$C$16:$E$21,2,0)))</f>
        <v>0</v>
      </c>
      <c r="V943" s="58">
        <f>(K943*VLOOKUP(N943/K943,MAPPING!$B$23:$D$30,3,10))</f>
        <v>500</v>
      </c>
      <c r="W943" s="58">
        <f t="shared" si="278"/>
        <v>0</v>
      </c>
      <c r="X943" s="58">
        <f t="shared" si="279"/>
        <v>11050</v>
      </c>
      <c r="Y943" s="116">
        <f>ROUND(SUM(Q943:W943)/INVOICE!$I$5,2)</f>
        <v>7.93</v>
      </c>
      <c r="AA943" s="38" t="s">
        <v>685</v>
      </c>
      <c r="AB943" s="38" t="s">
        <v>93</v>
      </c>
      <c r="AC943" s="38" t="s">
        <v>6276</v>
      </c>
      <c r="AD943" s="38" t="s">
        <v>7083</v>
      </c>
      <c r="AE943" s="38" t="s">
        <v>7084</v>
      </c>
      <c r="AF943" s="38" t="s">
        <v>7085</v>
      </c>
      <c r="AG943" s="38" t="s">
        <v>7086</v>
      </c>
      <c r="AH943" s="38" t="s">
        <v>61</v>
      </c>
      <c r="AI943" s="38">
        <v>1</v>
      </c>
      <c r="AJ943" s="38">
        <v>2.4</v>
      </c>
      <c r="AK943" s="38">
        <v>2.7</v>
      </c>
      <c r="AL943" s="38">
        <v>2.7</v>
      </c>
      <c r="AM943" s="38" t="s">
        <v>204</v>
      </c>
      <c r="AN943" s="38">
        <v>62.28</v>
      </c>
      <c r="AO943" s="38" t="s">
        <v>62</v>
      </c>
      <c r="AP943" s="38" t="s">
        <v>62</v>
      </c>
      <c r="AQ943" s="38" t="s">
        <v>62</v>
      </c>
      <c r="AR943" s="38" t="s">
        <v>62</v>
      </c>
      <c r="AS943" s="38" t="s">
        <v>62</v>
      </c>
      <c r="AT943" s="38" t="s">
        <v>1946</v>
      </c>
      <c r="AU943" s="38" t="s">
        <v>2943</v>
      </c>
      <c r="AV943" s="38" t="s">
        <v>7087</v>
      </c>
      <c r="AW943" s="38" t="s">
        <v>61</v>
      </c>
      <c r="AX943" s="38" t="s">
        <v>63</v>
      </c>
      <c r="AY943" s="39" t="s">
        <v>7088</v>
      </c>
      <c r="AZ943" s="38" t="s">
        <v>7089</v>
      </c>
      <c r="BA943" s="39" t="s">
        <v>7089</v>
      </c>
      <c r="BB943" s="38" t="s">
        <v>2434</v>
      </c>
      <c r="BC943" s="38" t="s">
        <v>197</v>
      </c>
      <c r="BD943" s="38" t="s">
        <v>94</v>
      </c>
      <c r="BE943" s="38" t="s">
        <v>407</v>
      </c>
      <c r="BF943" s="38" t="s">
        <v>64</v>
      </c>
      <c r="BG943" s="38" t="s">
        <v>61</v>
      </c>
      <c r="BH943" s="38" t="s">
        <v>648</v>
      </c>
    </row>
    <row r="944" spans="2:60" x14ac:dyDescent="0.3">
      <c r="B944" s="55">
        <f t="shared" si="272"/>
        <v>940</v>
      </c>
      <c r="C944" s="55" t="str">
        <f t="shared" si="273"/>
        <v>NRT</v>
      </c>
      <c r="D944" s="55" t="str">
        <f t="shared" si="270"/>
        <v>2025-09-26</v>
      </c>
      <c r="E944" s="55" t="str">
        <f t="shared" si="280"/>
        <v>82020038196</v>
      </c>
      <c r="F944" s="55" t="str">
        <f t="shared" si="281"/>
        <v>PJP022701038</v>
      </c>
      <c r="G944" s="53" t="str">
        <f t="shared" si="282"/>
        <v>김신지</v>
      </c>
      <c r="H944" s="53" t="str">
        <f t="shared" si="283"/>
        <v>간이(Simple)</v>
      </c>
      <c r="I944" s="62">
        <f t="shared" si="284"/>
        <v>214.33</v>
      </c>
      <c r="J944" s="53" t="str">
        <f t="shared" si="274"/>
        <v>WUS CORPORATION (BRCH USA)</v>
      </c>
      <c r="K944" s="55">
        <f t="shared" si="285"/>
        <v>1</v>
      </c>
      <c r="L944" s="54">
        <f t="shared" si="286"/>
        <v>9.8000000000000007</v>
      </c>
      <c r="M944" s="54">
        <f t="shared" si="287"/>
        <v>26.1</v>
      </c>
      <c r="N944" s="54">
        <f t="shared" si="288"/>
        <v>26.5</v>
      </c>
      <c r="O944" s="54">
        <f t="shared" si="275"/>
        <v>10</v>
      </c>
      <c r="P944" s="55" t="str">
        <f t="shared" si="276"/>
        <v>516272839655</v>
      </c>
      <c r="Q944" s="70">
        <f t="shared" si="277"/>
        <v>25700</v>
      </c>
      <c r="R944" s="58">
        <v>0</v>
      </c>
      <c r="S944" s="57">
        <f t="shared" si="271"/>
        <v>0</v>
      </c>
      <c r="T944" s="58">
        <v>0</v>
      </c>
      <c r="U944" s="58">
        <f>(IF(VLOOKUP(VLOOKUP(AN944,MAPPING!$B$16:$D$21,2,1),MAPPING!$C$16:$E$21,2,0)=7000,0,VLOOKUP(VLOOKUP(AN944,MAPPING!$B$16:$D$21,2,1),MAPPING!$C$16:$E$21,2,0)))</f>
        <v>0</v>
      </c>
      <c r="V944" s="58">
        <f>(K944*VLOOKUP(N944/K944,MAPPING!$B$23:$D$30,3,10))</f>
        <v>15000</v>
      </c>
      <c r="W944" s="58">
        <f t="shared" si="278"/>
        <v>0</v>
      </c>
      <c r="X944" s="58">
        <f t="shared" si="279"/>
        <v>40700</v>
      </c>
      <c r="Y944" s="116">
        <f>ROUND(SUM(Q944:W944)/INVOICE!$I$5,2)</f>
        <v>29.2</v>
      </c>
      <c r="AA944" s="38" t="s">
        <v>7090</v>
      </c>
      <c r="AB944" s="38" t="s">
        <v>93</v>
      </c>
      <c r="AC944" s="38" t="s">
        <v>7091</v>
      </c>
      <c r="AD944" s="38" t="s">
        <v>7092</v>
      </c>
      <c r="AE944" s="38" t="s">
        <v>7093</v>
      </c>
      <c r="AF944" s="38" t="s">
        <v>7094</v>
      </c>
      <c r="AG944" s="38" t="s">
        <v>7095</v>
      </c>
      <c r="AH944" s="38" t="s">
        <v>61</v>
      </c>
      <c r="AI944" s="38">
        <v>1</v>
      </c>
      <c r="AJ944" s="38">
        <v>9.8000000000000007</v>
      </c>
      <c r="AK944" s="38">
        <v>26.1</v>
      </c>
      <c r="AL944" s="38">
        <v>26.5</v>
      </c>
      <c r="AM944" s="38" t="s">
        <v>65</v>
      </c>
      <c r="AN944" s="38">
        <v>214.33</v>
      </c>
      <c r="AO944" s="38" t="s">
        <v>62</v>
      </c>
      <c r="AP944" s="38" t="s">
        <v>62</v>
      </c>
      <c r="AQ944" s="38" t="s">
        <v>62</v>
      </c>
      <c r="AR944" s="38" t="s">
        <v>62</v>
      </c>
      <c r="AS944" s="38" t="s">
        <v>62</v>
      </c>
      <c r="AT944" s="38" t="s">
        <v>2212</v>
      </c>
      <c r="AU944" s="38" t="s">
        <v>2591</v>
      </c>
      <c r="AV944" s="38" t="s">
        <v>2213</v>
      </c>
      <c r="AW944" s="38" t="s">
        <v>61</v>
      </c>
      <c r="AX944" s="38" t="s">
        <v>63</v>
      </c>
      <c r="AY944" s="39" t="s">
        <v>7096</v>
      </c>
      <c r="AZ944" s="38" t="s">
        <v>7097</v>
      </c>
      <c r="BA944" s="39" t="s">
        <v>7097</v>
      </c>
      <c r="BB944" s="38" t="s">
        <v>2434</v>
      </c>
      <c r="BC944" s="38" t="s">
        <v>197</v>
      </c>
      <c r="BD944" s="38" t="s">
        <v>94</v>
      </c>
      <c r="BE944" s="38" t="s">
        <v>407</v>
      </c>
      <c r="BF944" s="38" t="s">
        <v>64</v>
      </c>
      <c r="BG944" s="38" t="s">
        <v>61</v>
      </c>
      <c r="BH944" s="38" t="s">
        <v>648</v>
      </c>
    </row>
    <row r="945" spans="2:60" x14ac:dyDescent="0.3">
      <c r="B945" s="55">
        <f t="shared" si="272"/>
        <v>941</v>
      </c>
      <c r="C945" s="55" t="str">
        <f t="shared" si="273"/>
        <v>NRT</v>
      </c>
      <c r="D945" s="55" t="str">
        <f t="shared" si="270"/>
        <v>2025-09-26</v>
      </c>
      <c r="E945" s="55" t="str">
        <f t="shared" si="280"/>
        <v>82020038196</v>
      </c>
      <c r="F945" s="55" t="str">
        <f t="shared" si="281"/>
        <v>PJP022701037</v>
      </c>
      <c r="G945" s="53" t="str">
        <f t="shared" si="282"/>
        <v>이재일</v>
      </c>
      <c r="H945" s="53" t="str">
        <f t="shared" si="283"/>
        <v>목록(Manifest)</v>
      </c>
      <c r="I945" s="62">
        <f t="shared" si="284"/>
        <v>141.37</v>
      </c>
      <c r="J945" s="53" t="str">
        <f t="shared" si="274"/>
        <v>WUS CORPORATION (BRCH USA)</v>
      </c>
      <c r="K945" s="55">
        <f t="shared" si="285"/>
        <v>1</v>
      </c>
      <c r="L945" s="54">
        <f t="shared" si="286"/>
        <v>0.75</v>
      </c>
      <c r="M945" s="54">
        <f t="shared" si="287"/>
        <v>1.5</v>
      </c>
      <c r="N945" s="54">
        <f t="shared" si="288"/>
        <v>1.5</v>
      </c>
      <c r="O945" s="54">
        <f t="shared" si="275"/>
        <v>1</v>
      </c>
      <c r="P945" s="55" t="str">
        <f t="shared" si="276"/>
        <v>516272839644</v>
      </c>
      <c r="Q945" s="70">
        <f t="shared" si="277"/>
        <v>7520</v>
      </c>
      <c r="R945" s="58">
        <v>0</v>
      </c>
      <c r="S945" s="57">
        <f t="shared" si="271"/>
        <v>0</v>
      </c>
      <c r="T945" s="58">
        <v>0</v>
      </c>
      <c r="U945" s="58">
        <f>(IF(VLOOKUP(VLOOKUP(AN945,MAPPING!$B$16:$D$21,2,1),MAPPING!$C$16:$E$21,2,0)=7000,0,VLOOKUP(VLOOKUP(AN945,MAPPING!$B$16:$D$21,2,1),MAPPING!$C$16:$E$21,2,0)))</f>
        <v>0</v>
      </c>
      <c r="V945" s="58">
        <f>(K945*VLOOKUP(N945/K945,MAPPING!$B$23:$D$30,3,10))</f>
        <v>0</v>
      </c>
      <c r="W945" s="58">
        <f t="shared" si="278"/>
        <v>0</v>
      </c>
      <c r="X945" s="58">
        <f t="shared" si="279"/>
        <v>7520</v>
      </c>
      <c r="Y945" s="116">
        <f>ROUND(SUM(Q945:W945)/INVOICE!$I$5,2)</f>
        <v>5.39</v>
      </c>
      <c r="AA945" s="38" t="s">
        <v>7090</v>
      </c>
      <c r="AB945" s="38" t="s">
        <v>93</v>
      </c>
      <c r="AC945" s="38" t="s">
        <v>7091</v>
      </c>
      <c r="AD945" s="38" t="s">
        <v>7098</v>
      </c>
      <c r="AE945" s="38" t="s">
        <v>4029</v>
      </c>
      <c r="AF945" s="38" t="s">
        <v>4030</v>
      </c>
      <c r="AG945" s="38" t="s">
        <v>4031</v>
      </c>
      <c r="AH945" s="38" t="s">
        <v>61</v>
      </c>
      <c r="AI945" s="38">
        <v>1</v>
      </c>
      <c r="AJ945" s="38">
        <v>0.75</v>
      </c>
      <c r="AK945" s="38">
        <v>1.5</v>
      </c>
      <c r="AL945" s="38">
        <v>1.5</v>
      </c>
      <c r="AM945" s="38" t="s">
        <v>204</v>
      </c>
      <c r="AN945" s="38">
        <v>141.37</v>
      </c>
      <c r="AO945" s="38" t="s">
        <v>61</v>
      </c>
      <c r="AP945" s="38" t="s">
        <v>61</v>
      </c>
      <c r="AQ945" s="38" t="s">
        <v>61</v>
      </c>
      <c r="AR945" s="38" t="s">
        <v>61</v>
      </c>
      <c r="AS945" s="38" t="s">
        <v>61</v>
      </c>
      <c r="AT945" s="38" t="s">
        <v>2212</v>
      </c>
      <c r="AU945" s="38" t="s">
        <v>2591</v>
      </c>
      <c r="AV945" s="38" t="s">
        <v>2213</v>
      </c>
      <c r="AW945" s="38" t="s">
        <v>61</v>
      </c>
      <c r="AX945" s="38" t="s">
        <v>63</v>
      </c>
      <c r="AY945" s="39" t="s">
        <v>7099</v>
      </c>
      <c r="AZ945" s="38" t="s">
        <v>7100</v>
      </c>
      <c r="BA945" s="39" t="s">
        <v>7100</v>
      </c>
      <c r="BB945" s="38" t="s">
        <v>2434</v>
      </c>
      <c r="BC945" s="38" t="s">
        <v>197</v>
      </c>
      <c r="BD945" s="38" t="s">
        <v>94</v>
      </c>
      <c r="BE945" s="38" t="s">
        <v>407</v>
      </c>
      <c r="BF945" s="38" t="s">
        <v>64</v>
      </c>
      <c r="BG945" s="38" t="s">
        <v>61</v>
      </c>
      <c r="BH945" s="38" t="s">
        <v>648</v>
      </c>
    </row>
    <row r="946" spans="2:60" x14ac:dyDescent="0.3">
      <c r="B946" s="55">
        <f t="shared" si="272"/>
        <v>942</v>
      </c>
      <c r="C946" s="55" t="str">
        <f t="shared" si="273"/>
        <v>NRT</v>
      </c>
      <c r="D946" s="55" t="str">
        <f t="shared" si="270"/>
        <v>2025-09-26</v>
      </c>
      <c r="E946" s="55" t="str">
        <f t="shared" si="280"/>
        <v>82020038196</v>
      </c>
      <c r="F946" s="55" t="str">
        <f t="shared" si="281"/>
        <v>PJP022701036</v>
      </c>
      <c r="G946" s="53" t="str">
        <f t="shared" si="282"/>
        <v>김대현</v>
      </c>
      <c r="H946" s="53" t="str">
        <f t="shared" si="283"/>
        <v>목록(Manifest)</v>
      </c>
      <c r="I946" s="62">
        <f t="shared" si="284"/>
        <v>141.37</v>
      </c>
      <c r="J946" s="53" t="str">
        <f t="shared" si="274"/>
        <v>WUS CORPORATION (BRCH USA)</v>
      </c>
      <c r="K946" s="55">
        <f t="shared" si="285"/>
        <v>1</v>
      </c>
      <c r="L946" s="54">
        <f t="shared" si="286"/>
        <v>0.75</v>
      </c>
      <c r="M946" s="54">
        <f t="shared" si="287"/>
        <v>1.5</v>
      </c>
      <c r="N946" s="54">
        <f t="shared" si="288"/>
        <v>1.5</v>
      </c>
      <c r="O946" s="54">
        <f t="shared" si="275"/>
        <v>1</v>
      </c>
      <c r="P946" s="55" t="str">
        <f t="shared" si="276"/>
        <v>516272839633</v>
      </c>
      <c r="Q946" s="70">
        <f t="shared" si="277"/>
        <v>7520</v>
      </c>
      <c r="R946" s="58">
        <v>0</v>
      </c>
      <c r="S946" s="57">
        <f t="shared" si="271"/>
        <v>0</v>
      </c>
      <c r="T946" s="58">
        <v>0</v>
      </c>
      <c r="U946" s="58">
        <f>(IF(VLOOKUP(VLOOKUP(AN946,MAPPING!$B$16:$D$21,2,1),MAPPING!$C$16:$E$21,2,0)=7000,0,VLOOKUP(VLOOKUP(AN946,MAPPING!$B$16:$D$21,2,1),MAPPING!$C$16:$E$21,2,0)))</f>
        <v>0</v>
      </c>
      <c r="V946" s="58">
        <f>(K946*VLOOKUP(N946/K946,MAPPING!$B$23:$D$30,3,10))</f>
        <v>0</v>
      </c>
      <c r="W946" s="58">
        <f t="shared" si="278"/>
        <v>0</v>
      </c>
      <c r="X946" s="58">
        <f t="shared" si="279"/>
        <v>7520</v>
      </c>
      <c r="Y946" s="116">
        <f>ROUND(SUM(Q946:W946)/INVOICE!$I$5,2)</f>
        <v>5.39</v>
      </c>
      <c r="AA946" s="38" t="s">
        <v>7090</v>
      </c>
      <c r="AB946" s="38" t="s">
        <v>93</v>
      </c>
      <c r="AC946" s="38" t="s">
        <v>7091</v>
      </c>
      <c r="AD946" s="38" t="s">
        <v>7101</v>
      </c>
      <c r="AE946" s="38" t="s">
        <v>5916</v>
      </c>
      <c r="AF946" s="38" t="s">
        <v>5917</v>
      </c>
      <c r="AG946" s="38" t="s">
        <v>5918</v>
      </c>
      <c r="AH946" s="38" t="s">
        <v>61</v>
      </c>
      <c r="AI946" s="38">
        <v>1</v>
      </c>
      <c r="AJ946" s="38">
        <v>0.75</v>
      </c>
      <c r="AK946" s="38">
        <v>1.5</v>
      </c>
      <c r="AL946" s="38">
        <v>1.5</v>
      </c>
      <c r="AM946" s="38" t="s">
        <v>204</v>
      </c>
      <c r="AN946" s="38">
        <v>141.37</v>
      </c>
      <c r="AO946" s="38" t="s">
        <v>61</v>
      </c>
      <c r="AP946" s="38" t="s">
        <v>61</v>
      </c>
      <c r="AQ946" s="38" t="s">
        <v>61</v>
      </c>
      <c r="AR946" s="38" t="s">
        <v>61</v>
      </c>
      <c r="AS946" s="38" t="s">
        <v>61</v>
      </c>
      <c r="AT946" s="38" t="s">
        <v>2212</v>
      </c>
      <c r="AU946" s="38" t="s">
        <v>2591</v>
      </c>
      <c r="AV946" s="38" t="s">
        <v>2213</v>
      </c>
      <c r="AW946" s="38" t="s">
        <v>61</v>
      </c>
      <c r="AX946" s="38" t="s">
        <v>63</v>
      </c>
      <c r="AY946" s="39" t="s">
        <v>7102</v>
      </c>
      <c r="AZ946" s="38" t="s">
        <v>7103</v>
      </c>
      <c r="BA946" s="39" t="s">
        <v>7103</v>
      </c>
      <c r="BB946" s="38" t="s">
        <v>2434</v>
      </c>
      <c r="BC946" s="38" t="s">
        <v>197</v>
      </c>
      <c r="BD946" s="38" t="s">
        <v>94</v>
      </c>
      <c r="BE946" s="38" t="s">
        <v>407</v>
      </c>
      <c r="BF946" s="38" t="s">
        <v>64</v>
      </c>
      <c r="BG946" s="38" t="s">
        <v>61</v>
      </c>
      <c r="BH946" s="38" t="s">
        <v>648</v>
      </c>
    </row>
    <row r="947" spans="2:60" x14ac:dyDescent="0.3">
      <c r="B947" s="55">
        <f t="shared" si="272"/>
        <v>943</v>
      </c>
      <c r="C947" s="55" t="str">
        <f t="shared" si="273"/>
        <v>NRT</v>
      </c>
      <c r="D947" s="55" t="str">
        <f t="shared" si="270"/>
        <v>2025-09-26</v>
      </c>
      <c r="E947" s="55" t="str">
        <f t="shared" si="280"/>
        <v>82020038196</v>
      </c>
      <c r="F947" s="55" t="str">
        <f t="shared" si="281"/>
        <v>PJP022701035</v>
      </c>
      <c r="G947" s="53" t="str">
        <f t="shared" si="282"/>
        <v>안성우</v>
      </c>
      <c r="H947" s="53" t="str">
        <f t="shared" si="283"/>
        <v>목록(Manifest)</v>
      </c>
      <c r="I947" s="62">
        <f t="shared" si="284"/>
        <v>141.37</v>
      </c>
      <c r="J947" s="53" t="str">
        <f t="shared" si="274"/>
        <v>WUS CORPORATION (BRCH USA)</v>
      </c>
      <c r="K947" s="55">
        <f t="shared" si="285"/>
        <v>1</v>
      </c>
      <c r="L947" s="54">
        <f t="shared" si="286"/>
        <v>0.8</v>
      </c>
      <c r="M947" s="54">
        <f t="shared" si="287"/>
        <v>1.5</v>
      </c>
      <c r="N947" s="54">
        <f t="shared" si="288"/>
        <v>1.5</v>
      </c>
      <c r="O947" s="54">
        <f t="shared" si="275"/>
        <v>1</v>
      </c>
      <c r="P947" s="55" t="str">
        <f t="shared" si="276"/>
        <v>516272839622</v>
      </c>
      <c r="Q947" s="70">
        <f t="shared" si="277"/>
        <v>7520</v>
      </c>
      <c r="R947" s="58">
        <v>0</v>
      </c>
      <c r="S947" s="57">
        <f t="shared" si="271"/>
        <v>0</v>
      </c>
      <c r="T947" s="58">
        <v>0</v>
      </c>
      <c r="U947" s="58">
        <f>(IF(VLOOKUP(VLOOKUP(AN947,MAPPING!$B$16:$D$21,2,1),MAPPING!$C$16:$E$21,2,0)=7000,0,VLOOKUP(VLOOKUP(AN947,MAPPING!$B$16:$D$21,2,1),MAPPING!$C$16:$E$21,2,0)))</f>
        <v>0</v>
      </c>
      <c r="V947" s="58">
        <f>(K947*VLOOKUP(N947/K947,MAPPING!$B$23:$D$30,3,10))</f>
        <v>0</v>
      </c>
      <c r="W947" s="58">
        <f t="shared" si="278"/>
        <v>0</v>
      </c>
      <c r="X947" s="58">
        <f t="shared" si="279"/>
        <v>7520</v>
      </c>
      <c r="Y947" s="116">
        <f>ROUND(SUM(Q947:W947)/INVOICE!$I$5,2)</f>
        <v>5.39</v>
      </c>
      <c r="AA947" s="38" t="s">
        <v>7090</v>
      </c>
      <c r="AB947" s="38" t="s">
        <v>93</v>
      </c>
      <c r="AC947" s="38" t="s">
        <v>7091</v>
      </c>
      <c r="AD947" s="38" t="s">
        <v>7104</v>
      </c>
      <c r="AE947" s="38" t="s">
        <v>7051</v>
      </c>
      <c r="AF947" s="38" t="s">
        <v>7052</v>
      </c>
      <c r="AG947" s="38" t="s">
        <v>7053</v>
      </c>
      <c r="AH947" s="38" t="s">
        <v>61</v>
      </c>
      <c r="AI947" s="38">
        <v>1</v>
      </c>
      <c r="AJ947" s="38">
        <v>0.8</v>
      </c>
      <c r="AK947" s="38">
        <v>1.5</v>
      </c>
      <c r="AL947" s="38">
        <v>1.5</v>
      </c>
      <c r="AM947" s="38" t="s">
        <v>204</v>
      </c>
      <c r="AN947" s="38">
        <v>141.37</v>
      </c>
      <c r="AO947" s="38" t="s">
        <v>62</v>
      </c>
      <c r="AP947" s="38" t="s">
        <v>62</v>
      </c>
      <c r="AQ947" s="38" t="s">
        <v>62</v>
      </c>
      <c r="AR947" s="38" t="s">
        <v>62</v>
      </c>
      <c r="AS947" s="38" t="s">
        <v>62</v>
      </c>
      <c r="AT947" s="38" t="s">
        <v>2212</v>
      </c>
      <c r="AU947" s="38" t="s">
        <v>2591</v>
      </c>
      <c r="AV947" s="38" t="s">
        <v>2213</v>
      </c>
      <c r="AW947" s="38" t="s">
        <v>61</v>
      </c>
      <c r="AX947" s="38" t="s">
        <v>63</v>
      </c>
      <c r="AY947" s="39" t="s">
        <v>7105</v>
      </c>
      <c r="AZ947" s="38" t="s">
        <v>7106</v>
      </c>
      <c r="BA947" s="39" t="s">
        <v>7106</v>
      </c>
      <c r="BB947" s="38" t="s">
        <v>2434</v>
      </c>
      <c r="BC947" s="38" t="s">
        <v>197</v>
      </c>
      <c r="BD947" s="38" t="s">
        <v>94</v>
      </c>
      <c r="BE947" s="38" t="s">
        <v>407</v>
      </c>
      <c r="BF947" s="38" t="s">
        <v>64</v>
      </c>
      <c r="BG947" s="38" t="s">
        <v>61</v>
      </c>
      <c r="BH947" s="38" t="s">
        <v>648</v>
      </c>
    </row>
    <row r="948" spans="2:60" x14ac:dyDescent="0.3">
      <c r="B948" s="55">
        <f t="shared" si="272"/>
        <v>944</v>
      </c>
      <c r="C948" s="55" t="str">
        <f t="shared" si="273"/>
        <v>NRT</v>
      </c>
      <c r="D948" s="55" t="str">
        <f t="shared" si="270"/>
        <v>2025-09-26</v>
      </c>
      <c r="E948" s="55" t="str">
        <f t="shared" si="280"/>
        <v>82020038196</v>
      </c>
      <c r="F948" s="55" t="str">
        <f t="shared" si="281"/>
        <v>PJP022701030</v>
      </c>
      <c r="G948" s="53" t="str">
        <f t="shared" si="282"/>
        <v>더블어스</v>
      </c>
      <c r="H948" s="53" t="str">
        <f t="shared" si="283"/>
        <v>일반(NORMAL)</v>
      </c>
      <c r="I948" s="62">
        <f t="shared" si="284"/>
        <v>2535</v>
      </c>
      <c r="J948" s="53" t="str">
        <f t="shared" si="274"/>
        <v>WUS CORPORATION (BRCH USA)</v>
      </c>
      <c r="K948" s="55">
        <f t="shared" si="285"/>
        <v>1</v>
      </c>
      <c r="L948" s="54">
        <f t="shared" si="286"/>
        <v>19.5</v>
      </c>
      <c r="M948" s="54">
        <f t="shared" si="287"/>
        <v>33.299999999999997</v>
      </c>
      <c r="N948" s="54">
        <f t="shared" si="288"/>
        <v>33.5</v>
      </c>
      <c r="O948" s="54">
        <f t="shared" si="275"/>
        <v>19.5</v>
      </c>
      <c r="P948" s="55" t="str">
        <f t="shared" si="276"/>
        <v>516272839574</v>
      </c>
      <c r="Q948" s="70">
        <f t="shared" si="277"/>
        <v>44890</v>
      </c>
      <c r="R948" s="58">
        <v>0</v>
      </c>
      <c r="S948" s="57">
        <f t="shared" si="271"/>
        <v>0</v>
      </c>
      <c r="T948" s="58">
        <v>0</v>
      </c>
      <c r="U948" s="58">
        <f>(IF(VLOOKUP(VLOOKUP(AN948,MAPPING!$B$16:$D$21,2,1),MAPPING!$C$16:$E$21,2,0)=7000,0,VLOOKUP(VLOOKUP(AN948,MAPPING!$B$16:$D$21,2,1),MAPPING!$C$16:$E$21,2,0)))</f>
        <v>10000</v>
      </c>
      <c r="V948" s="58">
        <f>(K948*VLOOKUP(N948/K948,MAPPING!$B$23:$D$30,3,10))</f>
        <v>15000</v>
      </c>
      <c r="W948" s="58">
        <f t="shared" si="278"/>
        <v>1600</v>
      </c>
      <c r="X948" s="58">
        <f t="shared" si="279"/>
        <v>69890</v>
      </c>
      <c r="Y948" s="116">
        <f>ROUND(SUM(Q948:W948)/INVOICE!$I$5,2)</f>
        <v>51.28</v>
      </c>
      <c r="AA948" s="38" t="s">
        <v>7090</v>
      </c>
      <c r="AB948" s="38" t="s">
        <v>93</v>
      </c>
      <c r="AC948" s="38" t="s">
        <v>7091</v>
      </c>
      <c r="AD948" s="38" t="s">
        <v>7107</v>
      </c>
      <c r="AE948" s="38" t="s">
        <v>7108</v>
      </c>
      <c r="AF948" s="38" t="s">
        <v>7109</v>
      </c>
      <c r="AG948" s="38" t="s">
        <v>7110</v>
      </c>
      <c r="AH948" s="38" t="s">
        <v>7111</v>
      </c>
      <c r="AI948" s="38">
        <v>1</v>
      </c>
      <c r="AJ948" s="38">
        <v>19.5</v>
      </c>
      <c r="AK948" s="38">
        <v>33.299999999999997</v>
      </c>
      <c r="AL948" s="38">
        <v>33.5</v>
      </c>
      <c r="AM948" s="38" t="s">
        <v>68</v>
      </c>
      <c r="AN948" s="38">
        <v>2535</v>
      </c>
      <c r="AO948" s="38" t="s">
        <v>62</v>
      </c>
      <c r="AP948" s="38" t="s">
        <v>62</v>
      </c>
      <c r="AQ948" s="38" t="s">
        <v>62</v>
      </c>
      <c r="AR948" s="38" t="s">
        <v>61</v>
      </c>
      <c r="AS948" s="38" t="s">
        <v>61</v>
      </c>
      <c r="AT948" s="38" t="s">
        <v>2212</v>
      </c>
      <c r="AU948" s="38" t="s">
        <v>2591</v>
      </c>
      <c r="AV948" s="38" t="s">
        <v>2213</v>
      </c>
      <c r="AW948" s="38" t="s">
        <v>61</v>
      </c>
      <c r="AX948" s="38" t="s">
        <v>63</v>
      </c>
      <c r="AY948" s="39" t="s">
        <v>7112</v>
      </c>
      <c r="AZ948" s="38" t="s">
        <v>7113</v>
      </c>
      <c r="BA948" s="39" t="s">
        <v>7113</v>
      </c>
      <c r="BB948" s="38" t="s">
        <v>2434</v>
      </c>
      <c r="BC948" s="38" t="s">
        <v>197</v>
      </c>
      <c r="BD948" s="38" t="s">
        <v>94</v>
      </c>
      <c r="BE948" s="38" t="s">
        <v>407</v>
      </c>
      <c r="BF948" s="38" t="s">
        <v>64</v>
      </c>
      <c r="BG948" s="38" t="s">
        <v>61</v>
      </c>
      <c r="BH948" s="38" t="s">
        <v>648</v>
      </c>
    </row>
    <row r="949" spans="2:60" x14ac:dyDescent="0.3">
      <c r="B949" s="55">
        <f t="shared" si="272"/>
        <v>945</v>
      </c>
      <c r="C949" s="55" t="str">
        <f t="shared" si="273"/>
        <v>NRT</v>
      </c>
      <c r="D949" s="55" t="str">
        <f t="shared" si="270"/>
        <v>2025-09-26</v>
      </c>
      <c r="E949" s="55" t="str">
        <f t="shared" si="280"/>
        <v>82020038196</v>
      </c>
      <c r="F949" s="55" t="str">
        <f t="shared" si="281"/>
        <v>PJP022701033</v>
      </c>
      <c r="G949" s="53" t="str">
        <f t="shared" si="282"/>
        <v>최태관</v>
      </c>
      <c r="H949" s="53" t="str">
        <f t="shared" si="283"/>
        <v>목록(Manifest)</v>
      </c>
      <c r="I949" s="62">
        <f t="shared" si="284"/>
        <v>141.37</v>
      </c>
      <c r="J949" s="53" t="str">
        <f t="shared" si="274"/>
        <v>WUS CORPORATION (BRCH USA)</v>
      </c>
      <c r="K949" s="55">
        <f t="shared" si="285"/>
        <v>1</v>
      </c>
      <c r="L949" s="54">
        <f t="shared" si="286"/>
        <v>0.75</v>
      </c>
      <c r="M949" s="54">
        <f t="shared" si="287"/>
        <v>1.5</v>
      </c>
      <c r="N949" s="54">
        <f t="shared" si="288"/>
        <v>1.5</v>
      </c>
      <c r="O949" s="54">
        <f t="shared" si="275"/>
        <v>1</v>
      </c>
      <c r="P949" s="55" t="str">
        <f t="shared" si="276"/>
        <v>516272839600</v>
      </c>
      <c r="Q949" s="70">
        <f t="shared" si="277"/>
        <v>7520</v>
      </c>
      <c r="R949" s="58">
        <v>0</v>
      </c>
      <c r="S949" s="57">
        <f t="shared" si="271"/>
        <v>0</v>
      </c>
      <c r="T949" s="58">
        <v>0</v>
      </c>
      <c r="U949" s="58">
        <f>(IF(VLOOKUP(VLOOKUP(AN949,MAPPING!$B$16:$D$21,2,1),MAPPING!$C$16:$E$21,2,0)=7000,0,VLOOKUP(VLOOKUP(AN949,MAPPING!$B$16:$D$21,2,1),MAPPING!$C$16:$E$21,2,0)))</f>
        <v>0</v>
      </c>
      <c r="V949" s="58">
        <f>(K949*VLOOKUP(N949/K949,MAPPING!$B$23:$D$30,3,10))</f>
        <v>0</v>
      </c>
      <c r="W949" s="58">
        <f t="shared" si="278"/>
        <v>0</v>
      </c>
      <c r="X949" s="58">
        <f t="shared" si="279"/>
        <v>7520</v>
      </c>
      <c r="Y949" s="116">
        <f>ROUND(SUM(Q949:W949)/INVOICE!$I$5,2)</f>
        <v>5.39</v>
      </c>
      <c r="AA949" s="38" t="s">
        <v>7090</v>
      </c>
      <c r="AB949" s="38" t="s">
        <v>93</v>
      </c>
      <c r="AC949" s="38" t="s">
        <v>7091</v>
      </c>
      <c r="AD949" s="38" t="s">
        <v>7114</v>
      </c>
      <c r="AE949" s="38" t="s">
        <v>7021</v>
      </c>
      <c r="AF949" s="38" t="s">
        <v>7022</v>
      </c>
      <c r="AG949" s="38" t="s">
        <v>7023</v>
      </c>
      <c r="AH949" s="38" t="s">
        <v>61</v>
      </c>
      <c r="AI949" s="38">
        <v>1</v>
      </c>
      <c r="AJ949" s="38">
        <v>0.75</v>
      </c>
      <c r="AK949" s="38">
        <v>1.5</v>
      </c>
      <c r="AL949" s="38">
        <v>1.5</v>
      </c>
      <c r="AM949" s="38" t="s">
        <v>204</v>
      </c>
      <c r="AN949" s="38">
        <v>141.37</v>
      </c>
      <c r="AO949" s="38" t="s">
        <v>62</v>
      </c>
      <c r="AP949" s="38" t="s">
        <v>62</v>
      </c>
      <c r="AQ949" s="38" t="s">
        <v>62</v>
      </c>
      <c r="AR949" s="38" t="s">
        <v>62</v>
      </c>
      <c r="AS949" s="38" t="s">
        <v>62</v>
      </c>
      <c r="AT949" s="38" t="s">
        <v>2212</v>
      </c>
      <c r="AU949" s="38" t="s">
        <v>2591</v>
      </c>
      <c r="AV949" s="38" t="s">
        <v>2213</v>
      </c>
      <c r="AW949" s="38" t="s">
        <v>61</v>
      </c>
      <c r="AX949" s="38" t="s">
        <v>63</v>
      </c>
      <c r="AY949" s="39" t="s">
        <v>7115</v>
      </c>
      <c r="AZ949" s="38" t="s">
        <v>7116</v>
      </c>
      <c r="BA949" s="39" t="s">
        <v>7116</v>
      </c>
      <c r="BB949" s="38" t="s">
        <v>2434</v>
      </c>
      <c r="BC949" s="38" t="s">
        <v>197</v>
      </c>
      <c r="BD949" s="38" t="s">
        <v>94</v>
      </c>
      <c r="BE949" s="38" t="s">
        <v>407</v>
      </c>
      <c r="BF949" s="38" t="s">
        <v>64</v>
      </c>
      <c r="BG949" s="38" t="s">
        <v>61</v>
      </c>
      <c r="BH949" s="38" t="s">
        <v>648</v>
      </c>
    </row>
    <row r="950" spans="2:60" x14ac:dyDescent="0.3">
      <c r="B950" s="55">
        <f t="shared" si="272"/>
        <v>946</v>
      </c>
      <c r="C950" s="55" t="str">
        <f t="shared" si="273"/>
        <v>NRT</v>
      </c>
      <c r="D950" s="55" t="str">
        <f t="shared" si="270"/>
        <v>2025-09-26</v>
      </c>
      <c r="E950" s="55" t="str">
        <f t="shared" si="280"/>
        <v>82020038196</v>
      </c>
      <c r="F950" s="55" t="str">
        <f t="shared" si="281"/>
        <v>PJP022701032</v>
      </c>
      <c r="G950" s="53" t="str">
        <f t="shared" si="282"/>
        <v>박성자</v>
      </c>
      <c r="H950" s="53" t="str">
        <f t="shared" si="283"/>
        <v>간이(Simple)</v>
      </c>
      <c r="I950" s="62">
        <f t="shared" si="284"/>
        <v>197.65</v>
      </c>
      <c r="J950" s="53" t="str">
        <f t="shared" si="274"/>
        <v>WUS CORPORATION (BRCH USA)</v>
      </c>
      <c r="K950" s="55">
        <f t="shared" si="285"/>
        <v>1</v>
      </c>
      <c r="L950" s="54">
        <f t="shared" si="286"/>
        <v>4.55</v>
      </c>
      <c r="M950" s="54">
        <f t="shared" si="287"/>
        <v>22.4</v>
      </c>
      <c r="N950" s="54">
        <f t="shared" si="288"/>
        <v>22.5</v>
      </c>
      <c r="O950" s="54">
        <f t="shared" si="275"/>
        <v>5</v>
      </c>
      <c r="P950" s="55" t="str">
        <f t="shared" si="276"/>
        <v>516272839596</v>
      </c>
      <c r="Q950" s="70">
        <f t="shared" si="277"/>
        <v>15600</v>
      </c>
      <c r="R950" s="58">
        <v>0</v>
      </c>
      <c r="S950" s="57">
        <f t="shared" si="271"/>
        <v>0</v>
      </c>
      <c r="T950" s="58">
        <v>0</v>
      </c>
      <c r="U950" s="58">
        <f>(IF(VLOOKUP(VLOOKUP(AN950,MAPPING!$B$16:$D$21,2,1),MAPPING!$C$16:$E$21,2,0)=7000,0,VLOOKUP(VLOOKUP(AN950,MAPPING!$B$16:$D$21,2,1),MAPPING!$C$16:$E$21,2,0)))</f>
        <v>0</v>
      </c>
      <c r="V950" s="58">
        <f>(K950*VLOOKUP(N950/K950,MAPPING!$B$23:$D$30,3,10))</f>
        <v>11000</v>
      </c>
      <c r="W950" s="58">
        <f t="shared" si="278"/>
        <v>0</v>
      </c>
      <c r="X950" s="58">
        <f t="shared" si="279"/>
        <v>26600</v>
      </c>
      <c r="Y950" s="116">
        <f>ROUND(SUM(Q950:W950)/INVOICE!$I$5,2)</f>
        <v>19.079999999999998</v>
      </c>
      <c r="AA950" s="38" t="s">
        <v>7090</v>
      </c>
      <c r="AB950" s="38" t="s">
        <v>93</v>
      </c>
      <c r="AC950" s="38" t="s">
        <v>7091</v>
      </c>
      <c r="AD950" s="38" t="s">
        <v>7117</v>
      </c>
      <c r="AE950" s="38" t="s">
        <v>7118</v>
      </c>
      <c r="AF950" s="38" t="s">
        <v>7119</v>
      </c>
      <c r="AG950" s="38" t="s">
        <v>7120</v>
      </c>
      <c r="AH950" s="38" t="s">
        <v>61</v>
      </c>
      <c r="AI950" s="38">
        <v>1</v>
      </c>
      <c r="AJ950" s="38">
        <v>4.55</v>
      </c>
      <c r="AK950" s="38">
        <v>22.4</v>
      </c>
      <c r="AL950" s="38">
        <v>22.5</v>
      </c>
      <c r="AM950" s="38" t="s">
        <v>65</v>
      </c>
      <c r="AN950" s="38">
        <v>197.65</v>
      </c>
      <c r="AO950" s="38" t="s">
        <v>62</v>
      </c>
      <c r="AP950" s="38" t="s">
        <v>62</v>
      </c>
      <c r="AQ950" s="38" t="s">
        <v>62</v>
      </c>
      <c r="AR950" s="38" t="s">
        <v>62</v>
      </c>
      <c r="AS950" s="38" t="s">
        <v>62</v>
      </c>
      <c r="AT950" s="38" t="s">
        <v>2212</v>
      </c>
      <c r="AU950" s="38" t="s">
        <v>2591</v>
      </c>
      <c r="AV950" s="38" t="s">
        <v>2213</v>
      </c>
      <c r="AW950" s="38" t="s">
        <v>61</v>
      </c>
      <c r="AX950" s="38" t="s">
        <v>63</v>
      </c>
      <c r="AY950" s="39" t="s">
        <v>7121</v>
      </c>
      <c r="AZ950" s="38" t="s">
        <v>7122</v>
      </c>
      <c r="BA950" s="39" t="s">
        <v>7122</v>
      </c>
      <c r="BB950" s="38" t="s">
        <v>2434</v>
      </c>
      <c r="BC950" s="38" t="s">
        <v>197</v>
      </c>
      <c r="BD950" s="38" t="s">
        <v>94</v>
      </c>
      <c r="BE950" s="38" t="s">
        <v>407</v>
      </c>
      <c r="BF950" s="38" t="s">
        <v>64</v>
      </c>
      <c r="BG950" s="38" t="s">
        <v>61</v>
      </c>
      <c r="BH950" s="38" t="s">
        <v>648</v>
      </c>
    </row>
    <row r="951" spans="2:60" x14ac:dyDescent="0.3">
      <c r="B951" s="55">
        <f t="shared" si="272"/>
        <v>947</v>
      </c>
      <c r="C951" s="55" t="str">
        <f t="shared" si="273"/>
        <v>NRT</v>
      </c>
      <c r="D951" s="55" t="str">
        <f t="shared" si="270"/>
        <v>2025-09-26</v>
      </c>
      <c r="E951" s="55" t="str">
        <f t="shared" si="280"/>
        <v>82020038196</v>
      </c>
      <c r="F951" s="55" t="str">
        <f t="shared" si="281"/>
        <v>PJP022701031</v>
      </c>
      <c r="G951" s="53" t="str">
        <f t="shared" si="282"/>
        <v>양철호</v>
      </c>
      <c r="H951" s="53" t="str">
        <f t="shared" si="283"/>
        <v>간이(Simple)</v>
      </c>
      <c r="I951" s="62">
        <f t="shared" si="284"/>
        <v>197.65</v>
      </c>
      <c r="J951" s="53" t="str">
        <f t="shared" si="274"/>
        <v>WUS CORPORATION (BRCH USA)</v>
      </c>
      <c r="K951" s="55">
        <f t="shared" si="285"/>
        <v>1</v>
      </c>
      <c r="L951" s="54">
        <f t="shared" si="286"/>
        <v>4.5999999999999996</v>
      </c>
      <c r="M951" s="54">
        <f t="shared" si="287"/>
        <v>21.8</v>
      </c>
      <c r="N951" s="54">
        <f t="shared" si="288"/>
        <v>22</v>
      </c>
      <c r="O951" s="54">
        <f t="shared" si="275"/>
        <v>5</v>
      </c>
      <c r="P951" s="55" t="str">
        <f t="shared" si="276"/>
        <v>516272839585</v>
      </c>
      <c r="Q951" s="70">
        <f t="shared" si="277"/>
        <v>15600</v>
      </c>
      <c r="R951" s="58">
        <v>0</v>
      </c>
      <c r="S951" s="57">
        <f t="shared" si="271"/>
        <v>0</v>
      </c>
      <c r="T951" s="58">
        <v>0</v>
      </c>
      <c r="U951" s="58">
        <f>(IF(VLOOKUP(VLOOKUP(AN951,MAPPING!$B$16:$D$21,2,1),MAPPING!$C$16:$E$21,2,0)=7000,0,VLOOKUP(VLOOKUP(AN951,MAPPING!$B$16:$D$21,2,1),MAPPING!$C$16:$E$21,2,0)))</f>
        <v>0</v>
      </c>
      <c r="V951" s="58">
        <f>(K951*VLOOKUP(N951/K951,MAPPING!$B$23:$D$30,3,10))</f>
        <v>11000</v>
      </c>
      <c r="W951" s="58">
        <f t="shared" si="278"/>
        <v>0</v>
      </c>
      <c r="X951" s="58">
        <f t="shared" si="279"/>
        <v>26600</v>
      </c>
      <c r="Y951" s="116">
        <f>ROUND(SUM(Q951:W951)/INVOICE!$I$5,2)</f>
        <v>19.079999999999998</v>
      </c>
      <c r="AA951" s="38" t="s">
        <v>7090</v>
      </c>
      <c r="AB951" s="38" t="s">
        <v>93</v>
      </c>
      <c r="AC951" s="38" t="s">
        <v>7091</v>
      </c>
      <c r="AD951" s="38" t="s">
        <v>7123</v>
      </c>
      <c r="AE951" s="38" t="s">
        <v>7124</v>
      </c>
      <c r="AF951" s="38" t="s">
        <v>7125</v>
      </c>
      <c r="AG951" s="38" t="s">
        <v>7126</v>
      </c>
      <c r="AH951" s="38" t="s">
        <v>61</v>
      </c>
      <c r="AI951" s="38">
        <v>1</v>
      </c>
      <c r="AJ951" s="38">
        <v>4.5999999999999996</v>
      </c>
      <c r="AK951" s="38">
        <v>21.8</v>
      </c>
      <c r="AL951" s="38">
        <v>22</v>
      </c>
      <c r="AM951" s="38" t="s">
        <v>65</v>
      </c>
      <c r="AN951" s="38">
        <v>197.65</v>
      </c>
      <c r="AO951" s="38" t="s">
        <v>62</v>
      </c>
      <c r="AP951" s="38" t="s">
        <v>62</v>
      </c>
      <c r="AQ951" s="38" t="s">
        <v>62</v>
      </c>
      <c r="AR951" s="38" t="s">
        <v>62</v>
      </c>
      <c r="AS951" s="38" t="s">
        <v>62</v>
      </c>
      <c r="AT951" s="38" t="s">
        <v>2212</v>
      </c>
      <c r="AU951" s="38" t="s">
        <v>2591</v>
      </c>
      <c r="AV951" s="38" t="s">
        <v>2213</v>
      </c>
      <c r="AW951" s="38" t="s">
        <v>61</v>
      </c>
      <c r="AX951" s="38" t="s">
        <v>63</v>
      </c>
      <c r="AY951" s="39" t="s">
        <v>7127</v>
      </c>
      <c r="AZ951" s="38" t="s">
        <v>7128</v>
      </c>
      <c r="BA951" s="39" t="s">
        <v>7128</v>
      </c>
      <c r="BB951" s="38" t="s">
        <v>2434</v>
      </c>
      <c r="BC951" s="38" t="s">
        <v>197</v>
      </c>
      <c r="BD951" s="38" t="s">
        <v>94</v>
      </c>
      <c r="BE951" s="38" t="s">
        <v>407</v>
      </c>
      <c r="BF951" s="38" t="s">
        <v>64</v>
      </c>
      <c r="BG951" s="38" t="s">
        <v>61</v>
      </c>
      <c r="BH951" s="38" t="s">
        <v>648</v>
      </c>
    </row>
    <row r="952" spans="2:60" x14ac:dyDescent="0.3">
      <c r="B952" s="55">
        <f t="shared" si="272"/>
        <v>948</v>
      </c>
      <c r="C952" s="55" t="str">
        <f t="shared" si="273"/>
        <v>NRT</v>
      </c>
      <c r="D952" s="55" t="str">
        <f t="shared" si="270"/>
        <v>2025-09-26</v>
      </c>
      <c r="E952" s="55" t="str">
        <f t="shared" si="280"/>
        <v>82020038196</v>
      </c>
      <c r="F952" s="55" t="str">
        <f t="shared" si="281"/>
        <v>PJP022701034</v>
      </c>
      <c r="G952" s="53" t="str">
        <f t="shared" si="282"/>
        <v>정상민</v>
      </c>
      <c r="H952" s="53" t="str">
        <f t="shared" si="283"/>
        <v>목록(Manifest)</v>
      </c>
      <c r="I952" s="62">
        <f t="shared" si="284"/>
        <v>141.37</v>
      </c>
      <c r="J952" s="53" t="str">
        <f t="shared" si="274"/>
        <v>WUS CORPORATION (BRCH USA)</v>
      </c>
      <c r="K952" s="55">
        <f t="shared" si="285"/>
        <v>1</v>
      </c>
      <c r="L952" s="54">
        <f t="shared" si="286"/>
        <v>0.75</v>
      </c>
      <c r="M952" s="54">
        <f t="shared" si="287"/>
        <v>1.5</v>
      </c>
      <c r="N952" s="54">
        <f t="shared" si="288"/>
        <v>1.5</v>
      </c>
      <c r="O952" s="54">
        <f t="shared" si="275"/>
        <v>1</v>
      </c>
      <c r="P952" s="55" t="str">
        <f t="shared" si="276"/>
        <v>516272839611</v>
      </c>
      <c r="Q952" s="70">
        <f t="shared" si="277"/>
        <v>7520</v>
      </c>
      <c r="R952" s="58">
        <v>0</v>
      </c>
      <c r="S952" s="57">
        <f t="shared" si="271"/>
        <v>0</v>
      </c>
      <c r="T952" s="58">
        <v>0</v>
      </c>
      <c r="U952" s="58">
        <f>(IF(VLOOKUP(VLOOKUP(AN952,MAPPING!$B$16:$D$21,2,1),MAPPING!$C$16:$E$21,2,0)=7000,0,VLOOKUP(VLOOKUP(AN952,MAPPING!$B$16:$D$21,2,1),MAPPING!$C$16:$E$21,2,0)))</f>
        <v>0</v>
      </c>
      <c r="V952" s="58">
        <f>(K952*VLOOKUP(N952/K952,MAPPING!$B$23:$D$30,3,10))</f>
        <v>0</v>
      </c>
      <c r="W952" s="58">
        <f t="shared" si="278"/>
        <v>0</v>
      </c>
      <c r="X952" s="58">
        <f t="shared" si="279"/>
        <v>7520</v>
      </c>
      <c r="Y952" s="116">
        <f>ROUND(SUM(Q952:W952)/INVOICE!$I$5,2)</f>
        <v>5.39</v>
      </c>
      <c r="AA952" s="38" t="s">
        <v>7090</v>
      </c>
      <c r="AB952" s="38" t="s">
        <v>93</v>
      </c>
      <c r="AC952" s="38" t="s">
        <v>7091</v>
      </c>
      <c r="AD952" s="38" t="s">
        <v>7129</v>
      </c>
      <c r="AE952" s="38" t="s">
        <v>7045</v>
      </c>
      <c r="AF952" s="38" t="s">
        <v>7046</v>
      </c>
      <c r="AG952" s="38" t="s">
        <v>7047</v>
      </c>
      <c r="AH952" s="38" t="s">
        <v>61</v>
      </c>
      <c r="AI952" s="38">
        <v>1</v>
      </c>
      <c r="AJ952" s="38">
        <v>0.75</v>
      </c>
      <c r="AK952" s="38">
        <v>1.5</v>
      </c>
      <c r="AL952" s="38">
        <v>1.5</v>
      </c>
      <c r="AM952" s="38" t="s">
        <v>204</v>
      </c>
      <c r="AN952" s="38">
        <v>141.37</v>
      </c>
      <c r="AO952" s="38" t="s">
        <v>62</v>
      </c>
      <c r="AP952" s="38" t="s">
        <v>62</v>
      </c>
      <c r="AQ952" s="38" t="s">
        <v>62</v>
      </c>
      <c r="AR952" s="38" t="s">
        <v>62</v>
      </c>
      <c r="AS952" s="38" t="s">
        <v>62</v>
      </c>
      <c r="AT952" s="38" t="s">
        <v>2212</v>
      </c>
      <c r="AU952" s="38" t="s">
        <v>2591</v>
      </c>
      <c r="AV952" s="38" t="s">
        <v>2213</v>
      </c>
      <c r="AW952" s="38" t="s">
        <v>61</v>
      </c>
      <c r="AX952" s="38" t="s">
        <v>63</v>
      </c>
      <c r="AY952" s="39" t="s">
        <v>7130</v>
      </c>
      <c r="AZ952" s="38" t="s">
        <v>7131</v>
      </c>
      <c r="BA952" s="39" t="s">
        <v>7131</v>
      </c>
      <c r="BB952" s="38" t="s">
        <v>2434</v>
      </c>
      <c r="BC952" s="38" t="s">
        <v>197</v>
      </c>
      <c r="BD952" s="38" t="s">
        <v>94</v>
      </c>
      <c r="BE952" s="38" t="s">
        <v>407</v>
      </c>
      <c r="BF952" s="38" t="s">
        <v>64</v>
      </c>
      <c r="BG952" s="38" t="s">
        <v>61</v>
      </c>
      <c r="BH952" s="38" t="s">
        <v>648</v>
      </c>
    </row>
    <row r="953" spans="2:60" x14ac:dyDescent="0.3">
      <c r="B953" s="55">
        <f t="shared" si="272"/>
        <v>949</v>
      </c>
      <c r="C953" s="55" t="str">
        <f t="shared" si="273"/>
        <v>NRT</v>
      </c>
      <c r="D953" s="55" t="str">
        <f t="shared" si="270"/>
        <v>2025-09-26</v>
      </c>
      <c r="E953" s="55" t="str">
        <f t="shared" si="280"/>
        <v>82020038196</v>
      </c>
      <c r="F953" s="55" t="str">
        <f t="shared" si="281"/>
        <v>PJP022701029</v>
      </c>
      <c r="G953" s="53" t="str">
        <f t="shared" si="282"/>
        <v>이동원</v>
      </c>
      <c r="H953" s="53" t="str">
        <f t="shared" si="283"/>
        <v>목록(Manifest)</v>
      </c>
      <c r="I953" s="62">
        <f t="shared" si="284"/>
        <v>67</v>
      </c>
      <c r="J953" s="53" t="str">
        <f t="shared" si="274"/>
        <v>KNEX (BRCH USA)</v>
      </c>
      <c r="K953" s="55">
        <f t="shared" si="285"/>
        <v>1</v>
      </c>
      <c r="L953" s="54">
        <f t="shared" si="286"/>
        <v>1.65</v>
      </c>
      <c r="M953" s="54">
        <f t="shared" si="287"/>
        <v>2</v>
      </c>
      <c r="N953" s="54">
        <f t="shared" si="288"/>
        <v>2</v>
      </c>
      <c r="O953" s="54">
        <f t="shared" si="275"/>
        <v>2</v>
      </c>
      <c r="P953" s="55" t="str">
        <f t="shared" si="276"/>
        <v>516272839563</v>
      </c>
      <c r="Q953" s="70">
        <f t="shared" si="277"/>
        <v>9540</v>
      </c>
      <c r="R953" s="58">
        <v>0</v>
      </c>
      <c r="S953" s="57">
        <f t="shared" si="271"/>
        <v>0</v>
      </c>
      <c r="T953" s="58">
        <v>0</v>
      </c>
      <c r="U953" s="58">
        <f>(IF(VLOOKUP(VLOOKUP(AN953,MAPPING!$B$16:$D$21,2,1),MAPPING!$C$16:$E$21,2,0)=7000,0,VLOOKUP(VLOOKUP(AN953,MAPPING!$B$16:$D$21,2,1),MAPPING!$C$16:$E$21,2,0)))</f>
        <v>0</v>
      </c>
      <c r="V953" s="58">
        <f>(K953*VLOOKUP(N953/K953,MAPPING!$B$23:$D$30,3,10))</f>
        <v>0</v>
      </c>
      <c r="W953" s="58">
        <f t="shared" si="278"/>
        <v>0</v>
      </c>
      <c r="X953" s="58">
        <f t="shared" si="279"/>
        <v>9540</v>
      </c>
      <c r="Y953" s="116">
        <f>ROUND(SUM(Q953:W953)/INVOICE!$I$5,2)</f>
        <v>6.84</v>
      </c>
      <c r="AA953" s="38" t="s">
        <v>7090</v>
      </c>
      <c r="AB953" s="38" t="s">
        <v>93</v>
      </c>
      <c r="AC953" s="38" t="s">
        <v>7091</v>
      </c>
      <c r="AD953" s="38" t="s">
        <v>7132</v>
      </c>
      <c r="AE953" s="38" t="s">
        <v>5621</v>
      </c>
      <c r="AF953" s="38" t="s">
        <v>7133</v>
      </c>
      <c r="AG953" s="38" t="s">
        <v>7134</v>
      </c>
      <c r="AH953" s="38" t="s">
        <v>61</v>
      </c>
      <c r="AI953" s="38">
        <v>1</v>
      </c>
      <c r="AJ953" s="38">
        <v>1.65</v>
      </c>
      <c r="AK953" s="38">
        <v>2</v>
      </c>
      <c r="AL953" s="38">
        <v>2</v>
      </c>
      <c r="AM953" s="38" t="s">
        <v>204</v>
      </c>
      <c r="AN953" s="38">
        <v>67</v>
      </c>
      <c r="AO953" s="38" t="s">
        <v>62</v>
      </c>
      <c r="AP953" s="38" t="s">
        <v>62</v>
      </c>
      <c r="AQ953" s="38" t="s">
        <v>62</v>
      </c>
      <c r="AR953" s="38" t="s">
        <v>62</v>
      </c>
      <c r="AS953" s="38" t="s">
        <v>61</v>
      </c>
      <c r="AT953" s="38" t="s">
        <v>1946</v>
      </c>
      <c r="AU953" s="38" t="s">
        <v>2943</v>
      </c>
      <c r="AV953" s="38" t="s">
        <v>7135</v>
      </c>
      <c r="AW953" s="38" t="s">
        <v>61</v>
      </c>
      <c r="AX953" s="38" t="s">
        <v>63</v>
      </c>
      <c r="AY953" s="39" t="s">
        <v>7136</v>
      </c>
      <c r="AZ953" s="38" t="s">
        <v>7137</v>
      </c>
      <c r="BA953" s="39" t="s">
        <v>7137</v>
      </c>
      <c r="BB953" s="38" t="s">
        <v>2434</v>
      </c>
      <c r="BC953" s="38" t="s">
        <v>197</v>
      </c>
      <c r="BD953" s="38" t="s">
        <v>94</v>
      </c>
      <c r="BE953" s="38" t="s">
        <v>407</v>
      </c>
      <c r="BF953" s="38" t="s">
        <v>64</v>
      </c>
      <c r="BG953" s="38" t="s">
        <v>61</v>
      </c>
      <c r="BH953" s="38" t="s">
        <v>648</v>
      </c>
    </row>
    <row r="954" spans="2:60" x14ac:dyDescent="0.3">
      <c r="B954" s="55">
        <f t="shared" si="272"/>
        <v>950</v>
      </c>
      <c r="C954" s="55" t="str">
        <f t="shared" si="273"/>
        <v>NRT</v>
      </c>
      <c r="D954" s="55" t="str">
        <f t="shared" si="270"/>
        <v>2025-09-26</v>
      </c>
      <c r="E954" s="55" t="str">
        <f t="shared" si="280"/>
        <v>82020038196</v>
      </c>
      <c r="F954" s="55" t="str">
        <f t="shared" si="281"/>
        <v>PJP029496598</v>
      </c>
      <c r="G954" s="53" t="str">
        <f t="shared" si="282"/>
        <v>김수성</v>
      </c>
      <c r="H954" s="53" t="str">
        <f t="shared" si="283"/>
        <v>목록(Manifest)</v>
      </c>
      <c r="I954" s="62">
        <f t="shared" si="284"/>
        <v>132.68</v>
      </c>
      <c r="J954" s="53" t="str">
        <f t="shared" si="274"/>
        <v>BRCH USA_JAVIS</v>
      </c>
      <c r="K954" s="55">
        <f t="shared" si="285"/>
        <v>1</v>
      </c>
      <c r="L954" s="54">
        <f t="shared" si="286"/>
        <v>1.1499999999999999</v>
      </c>
      <c r="M954" s="54">
        <f t="shared" si="287"/>
        <v>2.1</v>
      </c>
      <c r="N954" s="54">
        <f t="shared" si="288"/>
        <v>2.1</v>
      </c>
      <c r="O954" s="54">
        <f t="shared" si="275"/>
        <v>1.5</v>
      </c>
      <c r="P954" s="55" t="str">
        <f t="shared" si="276"/>
        <v>516284384442</v>
      </c>
      <c r="Q954" s="70">
        <f t="shared" si="277"/>
        <v>8530</v>
      </c>
      <c r="R954" s="58">
        <v>0</v>
      </c>
      <c r="S954" s="57">
        <f t="shared" si="271"/>
        <v>0</v>
      </c>
      <c r="T954" s="58">
        <v>0</v>
      </c>
      <c r="U954" s="58">
        <f>(IF(VLOOKUP(VLOOKUP(AN954,MAPPING!$B$16:$D$21,2,1),MAPPING!$C$16:$E$21,2,0)=7000,0,VLOOKUP(VLOOKUP(AN954,MAPPING!$B$16:$D$21,2,1),MAPPING!$C$16:$E$21,2,0)))</f>
        <v>0</v>
      </c>
      <c r="V954" s="58">
        <f>(K954*VLOOKUP(N954/K954,MAPPING!$B$23:$D$30,3,10))</f>
        <v>500</v>
      </c>
      <c r="W954" s="58">
        <f t="shared" si="278"/>
        <v>0</v>
      </c>
      <c r="X954" s="58">
        <f t="shared" si="279"/>
        <v>9030</v>
      </c>
      <c r="Y954" s="116">
        <f>ROUND(SUM(Q954:W954)/INVOICE!$I$5,2)</f>
        <v>6.48</v>
      </c>
      <c r="AA954" s="38" t="s">
        <v>7090</v>
      </c>
      <c r="AB954" s="38" t="s">
        <v>93</v>
      </c>
      <c r="AC954" s="38" t="s">
        <v>7091</v>
      </c>
      <c r="AD954" s="38" t="s">
        <v>7138</v>
      </c>
      <c r="AE954" s="38" t="s">
        <v>2801</v>
      </c>
      <c r="AF954" s="38" t="s">
        <v>2802</v>
      </c>
      <c r="AG954" s="38" t="s">
        <v>7139</v>
      </c>
      <c r="AH954" s="38" t="s">
        <v>61</v>
      </c>
      <c r="AI954" s="38">
        <v>1</v>
      </c>
      <c r="AJ954" s="38">
        <v>1.1499999999999999</v>
      </c>
      <c r="AK954" s="38">
        <v>2.1</v>
      </c>
      <c r="AL954" s="38">
        <v>2.1</v>
      </c>
      <c r="AM954" s="38" t="s">
        <v>204</v>
      </c>
      <c r="AN954" s="38">
        <v>132.68</v>
      </c>
      <c r="AO954" s="38" t="s">
        <v>62</v>
      </c>
      <c r="AP954" s="38" t="s">
        <v>62</v>
      </c>
      <c r="AQ954" s="38" t="s">
        <v>62</v>
      </c>
      <c r="AR954" s="38" t="s">
        <v>62</v>
      </c>
      <c r="AS954" s="38" t="s">
        <v>62</v>
      </c>
      <c r="AT954" s="38" t="s">
        <v>1973</v>
      </c>
      <c r="AU954" s="38" t="s">
        <v>2604</v>
      </c>
      <c r="AV954" s="38" t="s">
        <v>2804</v>
      </c>
      <c r="AW954" s="38" t="s">
        <v>61</v>
      </c>
      <c r="AX954" s="38" t="s">
        <v>63</v>
      </c>
      <c r="AY954" s="39" t="s">
        <v>7140</v>
      </c>
      <c r="AZ954" s="38" t="s">
        <v>7141</v>
      </c>
      <c r="BA954" s="39" t="s">
        <v>7141</v>
      </c>
      <c r="BB954" s="38" t="s">
        <v>2434</v>
      </c>
      <c r="BC954" s="38" t="s">
        <v>197</v>
      </c>
      <c r="BD954" s="38" t="s">
        <v>94</v>
      </c>
      <c r="BE954" s="38" t="s">
        <v>1978</v>
      </c>
      <c r="BF954" s="38" t="s">
        <v>64</v>
      </c>
      <c r="BG954" s="38" t="s">
        <v>61</v>
      </c>
      <c r="BH954" s="38" t="s">
        <v>648</v>
      </c>
    </row>
    <row r="955" spans="2:60" x14ac:dyDescent="0.3">
      <c r="B955" s="55">
        <f t="shared" si="272"/>
        <v>951</v>
      </c>
      <c r="C955" s="55" t="str">
        <f t="shared" si="273"/>
        <v>NRT</v>
      </c>
      <c r="D955" s="55" t="str">
        <f t="shared" si="270"/>
        <v>2025-09-26</v>
      </c>
      <c r="E955" s="55" t="str">
        <f t="shared" si="280"/>
        <v>82020038196</v>
      </c>
      <c r="F955" s="55" t="str">
        <f t="shared" si="281"/>
        <v>PJP022700999</v>
      </c>
      <c r="G955" s="53" t="str">
        <f t="shared" si="282"/>
        <v>공선택</v>
      </c>
      <c r="H955" s="53" t="str">
        <f t="shared" si="283"/>
        <v>일반(목록배제,Normal-Manifest Exception)</v>
      </c>
      <c r="I955" s="62">
        <f t="shared" si="284"/>
        <v>77.2</v>
      </c>
      <c r="J955" s="53" t="str">
        <f t="shared" si="274"/>
        <v>KNEX (BRCH USA)</v>
      </c>
      <c r="K955" s="55">
        <f t="shared" si="285"/>
        <v>1</v>
      </c>
      <c r="L955" s="54">
        <f t="shared" si="286"/>
        <v>3.75</v>
      </c>
      <c r="M955" s="54">
        <f t="shared" si="287"/>
        <v>3.8</v>
      </c>
      <c r="N955" s="54">
        <f t="shared" si="288"/>
        <v>3.8</v>
      </c>
      <c r="O955" s="54">
        <f t="shared" si="275"/>
        <v>4</v>
      </c>
      <c r="P955" s="55" t="str">
        <f t="shared" si="276"/>
        <v>516272839224</v>
      </c>
      <c r="Q955" s="70">
        <f t="shared" si="277"/>
        <v>13580</v>
      </c>
      <c r="R955" s="58">
        <v>0</v>
      </c>
      <c r="S955" s="57">
        <f t="shared" si="271"/>
        <v>0</v>
      </c>
      <c r="T955" s="58">
        <v>0</v>
      </c>
      <c r="U955" s="58">
        <f>(IF(VLOOKUP(VLOOKUP(AN955,MAPPING!$B$16:$D$21,2,1),MAPPING!$C$16:$E$21,2,0)=7000,0,VLOOKUP(VLOOKUP(AN955,MAPPING!$B$16:$D$21,2,1),MAPPING!$C$16:$E$21,2,0)))</f>
        <v>0</v>
      </c>
      <c r="V955" s="58">
        <f>(K955*VLOOKUP(N955/K955,MAPPING!$B$23:$D$30,3,10))</f>
        <v>500</v>
      </c>
      <c r="W955" s="58">
        <f t="shared" si="278"/>
        <v>0</v>
      </c>
      <c r="X955" s="58">
        <f t="shared" si="279"/>
        <v>14080</v>
      </c>
      <c r="Y955" s="116">
        <f>ROUND(SUM(Q955:W955)/INVOICE!$I$5,2)</f>
        <v>10.1</v>
      </c>
      <c r="AA955" s="38" t="s">
        <v>7090</v>
      </c>
      <c r="AB955" s="38" t="s">
        <v>93</v>
      </c>
      <c r="AC955" s="38" t="s">
        <v>7091</v>
      </c>
      <c r="AD955" s="38" t="s">
        <v>7142</v>
      </c>
      <c r="AE955" s="38" t="s">
        <v>7143</v>
      </c>
      <c r="AF955" s="38" t="s">
        <v>7144</v>
      </c>
      <c r="AG955" s="38" t="s">
        <v>1479</v>
      </c>
      <c r="AH955" s="38" t="s">
        <v>61</v>
      </c>
      <c r="AI955" s="38">
        <v>1</v>
      </c>
      <c r="AJ955" s="38">
        <v>3.75</v>
      </c>
      <c r="AK955" s="38">
        <v>3.8</v>
      </c>
      <c r="AL955" s="38">
        <v>3.8</v>
      </c>
      <c r="AM955" s="38" t="s">
        <v>66</v>
      </c>
      <c r="AN955" s="38">
        <v>77.2</v>
      </c>
      <c r="AO955" s="38" t="s">
        <v>62</v>
      </c>
      <c r="AP955" s="38" t="s">
        <v>62</v>
      </c>
      <c r="AQ955" s="38" t="s">
        <v>62</v>
      </c>
      <c r="AR955" s="38" t="s">
        <v>62</v>
      </c>
      <c r="AS955" s="38" t="s">
        <v>61</v>
      </c>
      <c r="AT955" s="38" t="s">
        <v>1946</v>
      </c>
      <c r="AU955" s="38" t="s">
        <v>2943</v>
      </c>
      <c r="AV955" s="38" t="s">
        <v>1966</v>
      </c>
      <c r="AW955" s="38" t="s">
        <v>61</v>
      </c>
      <c r="AX955" s="38" t="s">
        <v>63</v>
      </c>
      <c r="AY955" s="39" t="s">
        <v>7145</v>
      </c>
      <c r="AZ955" s="38" t="s">
        <v>7146</v>
      </c>
      <c r="BA955" s="39" t="s">
        <v>7146</v>
      </c>
      <c r="BB955" s="38" t="s">
        <v>2434</v>
      </c>
      <c r="BC955" s="38" t="s">
        <v>197</v>
      </c>
      <c r="BD955" s="38" t="s">
        <v>94</v>
      </c>
      <c r="BE955" s="38" t="s">
        <v>407</v>
      </c>
      <c r="BF955" s="38" t="s">
        <v>64</v>
      </c>
      <c r="BG955" s="38" t="s">
        <v>61</v>
      </c>
      <c r="BH955" s="38" t="s">
        <v>648</v>
      </c>
    </row>
    <row r="956" spans="2:60" x14ac:dyDescent="0.3">
      <c r="B956" s="55">
        <f t="shared" si="272"/>
        <v>952</v>
      </c>
      <c r="C956" s="55" t="str">
        <f t="shared" si="273"/>
        <v>NRT</v>
      </c>
      <c r="D956" s="55" t="str">
        <f t="shared" si="270"/>
        <v>2025-09-26</v>
      </c>
      <c r="E956" s="55" t="str">
        <f t="shared" si="280"/>
        <v>82020038196</v>
      </c>
      <c r="F956" s="55" t="str">
        <f t="shared" si="281"/>
        <v>PJP029495901</v>
      </c>
      <c r="G956" s="53" t="str">
        <f t="shared" si="282"/>
        <v>유은서</v>
      </c>
      <c r="H956" s="53" t="str">
        <f t="shared" si="283"/>
        <v>일반(목록배제,Normal-Manifest Exception)</v>
      </c>
      <c r="I956" s="62">
        <f t="shared" si="284"/>
        <v>58.57</v>
      </c>
      <c r="J956" s="53" t="str">
        <f t="shared" si="274"/>
        <v>BRCH USA_JAVIS</v>
      </c>
      <c r="K956" s="55">
        <f t="shared" si="285"/>
        <v>1</v>
      </c>
      <c r="L956" s="54">
        <f t="shared" si="286"/>
        <v>0.6</v>
      </c>
      <c r="M956" s="54">
        <f t="shared" si="287"/>
        <v>0.6</v>
      </c>
      <c r="N956" s="54">
        <f t="shared" si="288"/>
        <v>0.6</v>
      </c>
      <c r="O956" s="54">
        <f t="shared" si="275"/>
        <v>1</v>
      </c>
      <c r="P956" s="55" t="str">
        <f t="shared" si="276"/>
        <v>516284377475</v>
      </c>
      <c r="Q956" s="70">
        <f t="shared" si="277"/>
        <v>7520</v>
      </c>
      <c r="R956" s="58">
        <v>0</v>
      </c>
      <c r="S956" s="57">
        <f t="shared" si="271"/>
        <v>0</v>
      </c>
      <c r="T956" s="58">
        <v>0</v>
      </c>
      <c r="U956" s="58">
        <f>(IF(VLOOKUP(VLOOKUP(AN956,MAPPING!$B$16:$D$21,2,1),MAPPING!$C$16:$E$21,2,0)=7000,0,VLOOKUP(VLOOKUP(AN956,MAPPING!$B$16:$D$21,2,1),MAPPING!$C$16:$E$21,2,0)))</f>
        <v>0</v>
      </c>
      <c r="V956" s="58">
        <f>(K956*VLOOKUP(N956/K956,MAPPING!$B$23:$D$30,3,10))</f>
        <v>0</v>
      </c>
      <c r="W956" s="58">
        <f t="shared" si="278"/>
        <v>0</v>
      </c>
      <c r="X956" s="58">
        <f t="shared" si="279"/>
        <v>7520</v>
      </c>
      <c r="Y956" s="116">
        <f>ROUND(SUM(Q956:W956)/INVOICE!$I$5,2)</f>
        <v>5.39</v>
      </c>
      <c r="AA956" s="38" t="s">
        <v>7090</v>
      </c>
      <c r="AB956" s="38" t="s">
        <v>93</v>
      </c>
      <c r="AC956" s="38" t="s">
        <v>7091</v>
      </c>
      <c r="AD956" s="38" t="s">
        <v>7147</v>
      </c>
      <c r="AE956" s="38" t="s">
        <v>2076</v>
      </c>
      <c r="AF956" s="38" t="s">
        <v>2077</v>
      </c>
      <c r="AG956" s="38" t="s">
        <v>2078</v>
      </c>
      <c r="AH956" s="38" t="s">
        <v>61</v>
      </c>
      <c r="AI956" s="38">
        <v>1</v>
      </c>
      <c r="AJ956" s="38">
        <v>0.6</v>
      </c>
      <c r="AK956" s="38">
        <v>0.6</v>
      </c>
      <c r="AL956" s="38">
        <v>0.6</v>
      </c>
      <c r="AM956" s="38" t="s">
        <v>66</v>
      </c>
      <c r="AN956" s="38">
        <v>58.57</v>
      </c>
      <c r="AO956" s="38" t="s">
        <v>62</v>
      </c>
      <c r="AP956" s="38" t="s">
        <v>62</v>
      </c>
      <c r="AQ956" s="38" t="s">
        <v>62</v>
      </c>
      <c r="AR956" s="38" t="s">
        <v>62</v>
      </c>
      <c r="AS956" s="38" t="s">
        <v>62</v>
      </c>
      <c r="AT956" s="38" t="s">
        <v>1973</v>
      </c>
      <c r="AU956" s="38" t="s">
        <v>2604</v>
      </c>
      <c r="AV956" s="38" t="s">
        <v>7148</v>
      </c>
      <c r="AW956" s="38" t="s">
        <v>61</v>
      </c>
      <c r="AX956" s="38" t="s">
        <v>63</v>
      </c>
      <c r="AY956" s="39" t="s">
        <v>7149</v>
      </c>
      <c r="AZ956" s="38" t="s">
        <v>7150</v>
      </c>
      <c r="BA956" s="39" t="s">
        <v>7150</v>
      </c>
      <c r="BB956" s="38" t="s">
        <v>2434</v>
      </c>
      <c r="BC956" s="38" t="s">
        <v>197</v>
      </c>
      <c r="BD956" s="38" t="s">
        <v>94</v>
      </c>
      <c r="BE956" s="38" t="s">
        <v>1978</v>
      </c>
      <c r="BF956" s="38" t="s">
        <v>64</v>
      </c>
      <c r="BG956" s="38" t="s">
        <v>61</v>
      </c>
      <c r="BH956" s="38" t="s">
        <v>648</v>
      </c>
    </row>
    <row r="957" spans="2:60" x14ac:dyDescent="0.3">
      <c r="B957" s="55">
        <f t="shared" si="272"/>
        <v>953</v>
      </c>
      <c r="C957" s="55" t="str">
        <f t="shared" si="273"/>
        <v>NRT</v>
      </c>
      <c r="D957" s="55" t="str">
        <f t="shared" si="270"/>
        <v>2025-09-26</v>
      </c>
      <c r="E957" s="55" t="str">
        <f t="shared" si="280"/>
        <v>82020038196</v>
      </c>
      <c r="F957" s="55" t="str">
        <f t="shared" si="281"/>
        <v>PJP029496850</v>
      </c>
      <c r="G957" s="53" t="str">
        <f t="shared" si="282"/>
        <v>허승호</v>
      </c>
      <c r="H957" s="53" t="str">
        <f t="shared" si="283"/>
        <v>목록(Manifest)</v>
      </c>
      <c r="I957" s="62">
        <f t="shared" si="284"/>
        <v>64.63</v>
      </c>
      <c r="J957" s="53" t="str">
        <f t="shared" si="274"/>
        <v>BRCH USA_JAVIS</v>
      </c>
      <c r="K957" s="55">
        <f t="shared" si="285"/>
        <v>1</v>
      </c>
      <c r="L957" s="54">
        <f t="shared" si="286"/>
        <v>0.9</v>
      </c>
      <c r="M957" s="54">
        <f t="shared" si="287"/>
        <v>1.6</v>
      </c>
      <c r="N957" s="54">
        <f t="shared" si="288"/>
        <v>1.6</v>
      </c>
      <c r="O957" s="54">
        <f t="shared" si="275"/>
        <v>1</v>
      </c>
      <c r="P957" s="55" t="str">
        <f t="shared" si="276"/>
        <v>516284386962</v>
      </c>
      <c r="Q957" s="70">
        <f t="shared" si="277"/>
        <v>7520</v>
      </c>
      <c r="R957" s="58">
        <v>0</v>
      </c>
      <c r="S957" s="57">
        <f t="shared" si="271"/>
        <v>0</v>
      </c>
      <c r="T957" s="58">
        <v>0</v>
      </c>
      <c r="U957" s="58">
        <f>(IF(VLOOKUP(VLOOKUP(AN957,MAPPING!$B$16:$D$21,2,1),MAPPING!$C$16:$E$21,2,0)=7000,0,VLOOKUP(VLOOKUP(AN957,MAPPING!$B$16:$D$21,2,1),MAPPING!$C$16:$E$21,2,0)))</f>
        <v>0</v>
      </c>
      <c r="V957" s="58">
        <f>(K957*VLOOKUP(N957/K957,MAPPING!$B$23:$D$30,3,10))</f>
        <v>0</v>
      </c>
      <c r="W957" s="58">
        <f t="shared" si="278"/>
        <v>0</v>
      </c>
      <c r="X957" s="58">
        <f t="shared" si="279"/>
        <v>7520</v>
      </c>
      <c r="Y957" s="116">
        <f>ROUND(SUM(Q957:W957)/INVOICE!$I$5,2)</f>
        <v>5.39</v>
      </c>
      <c r="AA957" s="38" t="s">
        <v>7090</v>
      </c>
      <c r="AB957" s="38" t="s">
        <v>93</v>
      </c>
      <c r="AC957" s="38" t="s">
        <v>7091</v>
      </c>
      <c r="AD957" s="38" t="s">
        <v>7151</v>
      </c>
      <c r="AE957" s="38" t="s">
        <v>2063</v>
      </c>
      <c r="AF957" s="38" t="s">
        <v>2064</v>
      </c>
      <c r="AG957" s="38" t="s">
        <v>2065</v>
      </c>
      <c r="AH957" s="38" t="s">
        <v>61</v>
      </c>
      <c r="AI957" s="38">
        <v>1</v>
      </c>
      <c r="AJ957" s="38">
        <v>0.9</v>
      </c>
      <c r="AK957" s="38">
        <v>1.6</v>
      </c>
      <c r="AL957" s="38">
        <v>1.6</v>
      </c>
      <c r="AM957" s="38" t="s">
        <v>204</v>
      </c>
      <c r="AN957" s="38">
        <v>64.63</v>
      </c>
      <c r="AO957" s="38" t="s">
        <v>62</v>
      </c>
      <c r="AP957" s="38" t="s">
        <v>62</v>
      </c>
      <c r="AQ957" s="38" t="s">
        <v>62</v>
      </c>
      <c r="AR957" s="38" t="s">
        <v>62</v>
      </c>
      <c r="AS957" s="38" t="s">
        <v>62</v>
      </c>
      <c r="AT957" s="38" t="s">
        <v>1973</v>
      </c>
      <c r="AU957" s="38" t="s">
        <v>2604</v>
      </c>
      <c r="AV957" s="38" t="s">
        <v>2002</v>
      </c>
      <c r="AW957" s="38" t="s">
        <v>61</v>
      </c>
      <c r="AX957" s="38" t="s">
        <v>63</v>
      </c>
      <c r="AY957" s="39" t="s">
        <v>7152</v>
      </c>
      <c r="AZ957" s="38" t="s">
        <v>7153</v>
      </c>
      <c r="BA957" s="39" t="s">
        <v>7153</v>
      </c>
      <c r="BB957" s="38" t="s">
        <v>2434</v>
      </c>
      <c r="BC957" s="38" t="s">
        <v>197</v>
      </c>
      <c r="BD957" s="38" t="s">
        <v>94</v>
      </c>
      <c r="BE957" s="38" t="s">
        <v>1978</v>
      </c>
      <c r="BF957" s="38" t="s">
        <v>64</v>
      </c>
      <c r="BG957" s="38" t="s">
        <v>61</v>
      </c>
      <c r="BH957" s="38" t="s">
        <v>648</v>
      </c>
    </row>
    <row r="958" spans="2:60" x14ac:dyDescent="0.3">
      <c r="B958" s="55">
        <f t="shared" si="272"/>
        <v>954</v>
      </c>
      <c r="C958" s="55" t="str">
        <f t="shared" si="273"/>
        <v>NRT</v>
      </c>
      <c r="D958" s="55" t="str">
        <f t="shared" si="270"/>
        <v>2025-09-26</v>
      </c>
      <c r="E958" s="55" t="str">
        <f t="shared" si="280"/>
        <v>82020038196</v>
      </c>
      <c r="F958" s="55" t="str">
        <f t="shared" si="281"/>
        <v>PJP029496899</v>
      </c>
      <c r="G958" s="53" t="str">
        <f t="shared" si="282"/>
        <v>박성용</v>
      </c>
      <c r="H958" s="53" t="str">
        <f t="shared" si="283"/>
        <v>목록(Manifest)</v>
      </c>
      <c r="I958" s="62">
        <f t="shared" si="284"/>
        <v>128.38</v>
      </c>
      <c r="J958" s="53" t="str">
        <f t="shared" si="274"/>
        <v>BRCH USA_JAVIS</v>
      </c>
      <c r="K958" s="55">
        <f t="shared" si="285"/>
        <v>1</v>
      </c>
      <c r="L958" s="54">
        <f t="shared" si="286"/>
        <v>1.3</v>
      </c>
      <c r="M958" s="54">
        <f t="shared" si="287"/>
        <v>2.7</v>
      </c>
      <c r="N958" s="54">
        <f t="shared" si="288"/>
        <v>2.7</v>
      </c>
      <c r="O958" s="54">
        <f t="shared" si="275"/>
        <v>1.5</v>
      </c>
      <c r="P958" s="55" t="str">
        <f t="shared" si="276"/>
        <v>516284387452</v>
      </c>
      <c r="Q958" s="70">
        <f t="shared" si="277"/>
        <v>8530</v>
      </c>
      <c r="R958" s="58">
        <v>0</v>
      </c>
      <c r="S958" s="57">
        <f t="shared" si="271"/>
        <v>0</v>
      </c>
      <c r="T958" s="58">
        <v>0</v>
      </c>
      <c r="U958" s="58">
        <f>(IF(VLOOKUP(VLOOKUP(AN958,MAPPING!$B$16:$D$21,2,1),MAPPING!$C$16:$E$21,2,0)=7000,0,VLOOKUP(VLOOKUP(AN958,MAPPING!$B$16:$D$21,2,1),MAPPING!$C$16:$E$21,2,0)))</f>
        <v>0</v>
      </c>
      <c r="V958" s="58">
        <f>(K958*VLOOKUP(N958/K958,MAPPING!$B$23:$D$30,3,10))</f>
        <v>500</v>
      </c>
      <c r="W958" s="58">
        <f t="shared" si="278"/>
        <v>0</v>
      </c>
      <c r="X958" s="58">
        <f t="shared" si="279"/>
        <v>9030</v>
      </c>
      <c r="Y958" s="116">
        <f>ROUND(SUM(Q958:W958)/INVOICE!$I$5,2)</f>
        <v>6.48</v>
      </c>
      <c r="AA958" s="38" t="s">
        <v>7090</v>
      </c>
      <c r="AB958" s="38" t="s">
        <v>93</v>
      </c>
      <c r="AC958" s="38" t="s">
        <v>7091</v>
      </c>
      <c r="AD958" s="38" t="s">
        <v>7154</v>
      </c>
      <c r="AE958" s="38" t="s">
        <v>2083</v>
      </c>
      <c r="AF958" s="38" t="s">
        <v>2084</v>
      </c>
      <c r="AG958" s="38" t="s">
        <v>2085</v>
      </c>
      <c r="AH958" s="38" t="s">
        <v>61</v>
      </c>
      <c r="AI958" s="38">
        <v>1</v>
      </c>
      <c r="AJ958" s="38">
        <v>1.3</v>
      </c>
      <c r="AK958" s="38">
        <v>2.7</v>
      </c>
      <c r="AL958" s="38">
        <v>2.7</v>
      </c>
      <c r="AM958" s="38" t="s">
        <v>204</v>
      </c>
      <c r="AN958" s="38">
        <v>128.38</v>
      </c>
      <c r="AO958" s="38" t="s">
        <v>62</v>
      </c>
      <c r="AP958" s="38" t="s">
        <v>62</v>
      </c>
      <c r="AQ958" s="38" t="s">
        <v>62</v>
      </c>
      <c r="AR958" s="38" t="s">
        <v>62</v>
      </c>
      <c r="AS958" s="38" t="s">
        <v>62</v>
      </c>
      <c r="AT958" s="38" t="s">
        <v>1973</v>
      </c>
      <c r="AU958" s="38" t="s">
        <v>2604</v>
      </c>
      <c r="AV958" s="38" t="s">
        <v>2052</v>
      </c>
      <c r="AW958" s="38" t="s">
        <v>61</v>
      </c>
      <c r="AX958" s="38" t="s">
        <v>63</v>
      </c>
      <c r="AY958" s="39" t="s">
        <v>7155</v>
      </c>
      <c r="AZ958" s="38" t="s">
        <v>7156</v>
      </c>
      <c r="BA958" s="39" t="s">
        <v>7156</v>
      </c>
      <c r="BB958" s="38" t="s">
        <v>2434</v>
      </c>
      <c r="BC958" s="38" t="s">
        <v>197</v>
      </c>
      <c r="BD958" s="38" t="s">
        <v>94</v>
      </c>
      <c r="BE958" s="38" t="s">
        <v>1978</v>
      </c>
      <c r="BF958" s="38" t="s">
        <v>64</v>
      </c>
      <c r="BG958" s="38" t="s">
        <v>61</v>
      </c>
      <c r="BH958" s="38" t="s">
        <v>648</v>
      </c>
    </row>
    <row r="959" spans="2:60" x14ac:dyDescent="0.3">
      <c r="B959" s="55">
        <f t="shared" si="272"/>
        <v>955</v>
      </c>
      <c r="C959" s="55" t="str">
        <f t="shared" si="273"/>
        <v>NRT</v>
      </c>
      <c r="D959" s="55" t="str">
        <f t="shared" si="270"/>
        <v>2025-09-26</v>
      </c>
      <c r="E959" s="55" t="str">
        <f t="shared" si="280"/>
        <v>82020038196</v>
      </c>
      <c r="F959" s="55" t="str">
        <f t="shared" si="281"/>
        <v>PJP029495625</v>
      </c>
      <c r="G959" s="53" t="str">
        <f t="shared" si="282"/>
        <v>김준원</v>
      </c>
      <c r="H959" s="53" t="str">
        <f t="shared" si="283"/>
        <v>목록(Manifest)</v>
      </c>
      <c r="I959" s="62">
        <f t="shared" si="284"/>
        <v>78.790000000000006</v>
      </c>
      <c r="J959" s="53" t="str">
        <f t="shared" si="274"/>
        <v>BRCH USA_JAVIS</v>
      </c>
      <c r="K959" s="55">
        <f t="shared" si="285"/>
        <v>1</v>
      </c>
      <c r="L959" s="54">
        <f t="shared" si="286"/>
        <v>0.95</v>
      </c>
      <c r="M959" s="54">
        <f t="shared" si="287"/>
        <v>3.9</v>
      </c>
      <c r="N959" s="54">
        <f t="shared" si="288"/>
        <v>3.9</v>
      </c>
      <c r="O959" s="54">
        <f t="shared" si="275"/>
        <v>1</v>
      </c>
      <c r="P959" s="55" t="str">
        <f t="shared" si="276"/>
        <v>516284374712</v>
      </c>
      <c r="Q959" s="70">
        <f t="shared" si="277"/>
        <v>7520</v>
      </c>
      <c r="R959" s="58">
        <v>0</v>
      </c>
      <c r="S959" s="57">
        <f t="shared" si="271"/>
        <v>0</v>
      </c>
      <c r="T959" s="58">
        <v>0</v>
      </c>
      <c r="U959" s="58">
        <f>(IF(VLOOKUP(VLOOKUP(AN959,MAPPING!$B$16:$D$21,2,1),MAPPING!$C$16:$E$21,2,0)=7000,0,VLOOKUP(VLOOKUP(AN959,MAPPING!$B$16:$D$21,2,1),MAPPING!$C$16:$E$21,2,0)))</f>
        <v>0</v>
      </c>
      <c r="V959" s="58">
        <f>(K959*VLOOKUP(N959/K959,MAPPING!$B$23:$D$30,3,10))</f>
        <v>500</v>
      </c>
      <c r="W959" s="58">
        <f t="shared" si="278"/>
        <v>0</v>
      </c>
      <c r="X959" s="58">
        <f t="shared" si="279"/>
        <v>8020</v>
      </c>
      <c r="Y959" s="116">
        <f>ROUND(SUM(Q959:W959)/INVOICE!$I$5,2)</f>
        <v>5.75</v>
      </c>
      <c r="AA959" s="38" t="s">
        <v>7090</v>
      </c>
      <c r="AB959" s="38" t="s">
        <v>93</v>
      </c>
      <c r="AC959" s="38" t="s">
        <v>7091</v>
      </c>
      <c r="AD959" s="38" t="s">
        <v>7157</v>
      </c>
      <c r="AE959" s="38" t="s">
        <v>6458</v>
      </c>
      <c r="AF959" s="38" t="s">
        <v>6459</v>
      </c>
      <c r="AG959" s="38" t="s">
        <v>6460</v>
      </c>
      <c r="AH959" s="38" t="s">
        <v>61</v>
      </c>
      <c r="AI959" s="38">
        <v>1</v>
      </c>
      <c r="AJ959" s="38">
        <v>0.95</v>
      </c>
      <c r="AK959" s="38">
        <v>3.9</v>
      </c>
      <c r="AL959" s="38">
        <v>3.9</v>
      </c>
      <c r="AM959" s="38" t="s">
        <v>204</v>
      </c>
      <c r="AN959" s="38">
        <v>78.790000000000006</v>
      </c>
      <c r="AO959" s="38" t="s">
        <v>62</v>
      </c>
      <c r="AP959" s="38" t="s">
        <v>62</v>
      </c>
      <c r="AQ959" s="38" t="s">
        <v>62</v>
      </c>
      <c r="AR959" s="38" t="s">
        <v>62</v>
      </c>
      <c r="AS959" s="38" t="s">
        <v>62</v>
      </c>
      <c r="AT959" s="38" t="s">
        <v>1973</v>
      </c>
      <c r="AU959" s="38" t="s">
        <v>2604</v>
      </c>
      <c r="AV959" s="38" t="s">
        <v>3802</v>
      </c>
      <c r="AW959" s="38" t="s">
        <v>61</v>
      </c>
      <c r="AX959" s="38" t="s">
        <v>63</v>
      </c>
      <c r="AY959" s="39" t="s">
        <v>7158</v>
      </c>
      <c r="AZ959" s="38" t="s">
        <v>7159</v>
      </c>
      <c r="BA959" s="39" t="s">
        <v>7159</v>
      </c>
      <c r="BB959" s="38" t="s">
        <v>2434</v>
      </c>
      <c r="BC959" s="38" t="s">
        <v>197</v>
      </c>
      <c r="BD959" s="38" t="s">
        <v>94</v>
      </c>
      <c r="BE959" s="38" t="s">
        <v>1978</v>
      </c>
      <c r="BF959" s="38" t="s">
        <v>64</v>
      </c>
      <c r="BG959" s="38" t="s">
        <v>61</v>
      </c>
      <c r="BH959" s="38" t="s">
        <v>648</v>
      </c>
    </row>
    <row r="960" spans="2:60" x14ac:dyDescent="0.3">
      <c r="B960" s="55">
        <f t="shared" si="272"/>
        <v>956</v>
      </c>
      <c r="C960" s="55" t="str">
        <f t="shared" si="273"/>
        <v>NRT</v>
      </c>
      <c r="D960" s="55" t="str">
        <f t="shared" si="270"/>
        <v>2025-09-26</v>
      </c>
      <c r="E960" s="55" t="str">
        <f t="shared" si="280"/>
        <v>82020038196</v>
      </c>
      <c r="F960" s="55" t="str">
        <f t="shared" si="281"/>
        <v>PJP029496795</v>
      </c>
      <c r="G960" s="53" t="str">
        <f t="shared" si="282"/>
        <v>이상훈</v>
      </c>
      <c r="H960" s="53" t="str">
        <f t="shared" si="283"/>
        <v>목록(Manifest)</v>
      </c>
      <c r="I960" s="62">
        <f t="shared" si="284"/>
        <v>120.31</v>
      </c>
      <c r="J960" s="53" t="str">
        <f t="shared" si="274"/>
        <v>BRCH USA_JAVIS</v>
      </c>
      <c r="K960" s="55">
        <f t="shared" si="285"/>
        <v>1</v>
      </c>
      <c r="L960" s="54">
        <f t="shared" si="286"/>
        <v>0.9</v>
      </c>
      <c r="M960" s="54">
        <f t="shared" si="287"/>
        <v>2.9</v>
      </c>
      <c r="N960" s="54">
        <f t="shared" si="288"/>
        <v>2.9</v>
      </c>
      <c r="O960" s="54">
        <f t="shared" si="275"/>
        <v>1</v>
      </c>
      <c r="P960" s="55" t="str">
        <f t="shared" si="276"/>
        <v>516284386413</v>
      </c>
      <c r="Q960" s="70">
        <f t="shared" si="277"/>
        <v>7520</v>
      </c>
      <c r="R960" s="58">
        <v>0</v>
      </c>
      <c r="S960" s="57">
        <f t="shared" si="271"/>
        <v>0</v>
      </c>
      <c r="T960" s="58">
        <v>0</v>
      </c>
      <c r="U960" s="58">
        <f>(IF(VLOOKUP(VLOOKUP(AN960,MAPPING!$B$16:$D$21,2,1),MAPPING!$C$16:$E$21,2,0)=7000,0,VLOOKUP(VLOOKUP(AN960,MAPPING!$B$16:$D$21,2,1),MAPPING!$C$16:$E$21,2,0)))</f>
        <v>0</v>
      </c>
      <c r="V960" s="58">
        <f>(K960*VLOOKUP(N960/K960,MAPPING!$B$23:$D$30,3,10))</f>
        <v>500</v>
      </c>
      <c r="W960" s="58">
        <f t="shared" si="278"/>
        <v>0</v>
      </c>
      <c r="X960" s="58">
        <f t="shared" si="279"/>
        <v>8020</v>
      </c>
      <c r="Y960" s="116">
        <f>ROUND(SUM(Q960:W960)/INVOICE!$I$5,2)</f>
        <v>5.75</v>
      </c>
      <c r="AA960" s="38" t="s">
        <v>7090</v>
      </c>
      <c r="AB960" s="38" t="s">
        <v>93</v>
      </c>
      <c r="AC960" s="38" t="s">
        <v>7091</v>
      </c>
      <c r="AD960" s="38" t="s">
        <v>7160</v>
      </c>
      <c r="AE960" s="38" t="s">
        <v>475</v>
      </c>
      <c r="AF960" s="38" t="s">
        <v>2290</v>
      </c>
      <c r="AG960" s="38" t="s">
        <v>2291</v>
      </c>
      <c r="AH960" s="38" t="s">
        <v>61</v>
      </c>
      <c r="AI960" s="38">
        <v>1</v>
      </c>
      <c r="AJ960" s="38">
        <v>0.9</v>
      </c>
      <c r="AK960" s="38">
        <v>2.9</v>
      </c>
      <c r="AL960" s="38">
        <v>2.9</v>
      </c>
      <c r="AM960" s="38" t="s">
        <v>204</v>
      </c>
      <c r="AN960" s="38">
        <v>120.31</v>
      </c>
      <c r="AO960" s="38" t="s">
        <v>62</v>
      </c>
      <c r="AP960" s="38" t="s">
        <v>62</v>
      </c>
      <c r="AQ960" s="38" t="s">
        <v>62</v>
      </c>
      <c r="AR960" s="38" t="s">
        <v>62</v>
      </c>
      <c r="AS960" s="38" t="s">
        <v>62</v>
      </c>
      <c r="AT960" s="38" t="s">
        <v>1973</v>
      </c>
      <c r="AU960" s="38" t="s">
        <v>2604</v>
      </c>
      <c r="AV960" s="38" t="s">
        <v>2002</v>
      </c>
      <c r="AW960" s="38" t="s">
        <v>61</v>
      </c>
      <c r="AX960" s="38" t="s">
        <v>63</v>
      </c>
      <c r="AY960" s="39" t="s">
        <v>7161</v>
      </c>
      <c r="AZ960" s="38" t="s">
        <v>7162</v>
      </c>
      <c r="BA960" s="39" t="s">
        <v>7162</v>
      </c>
      <c r="BB960" s="38" t="s">
        <v>2434</v>
      </c>
      <c r="BC960" s="38" t="s">
        <v>197</v>
      </c>
      <c r="BD960" s="38" t="s">
        <v>94</v>
      </c>
      <c r="BE960" s="38" t="s">
        <v>1978</v>
      </c>
      <c r="BF960" s="38" t="s">
        <v>64</v>
      </c>
      <c r="BG960" s="38" t="s">
        <v>61</v>
      </c>
      <c r="BH960" s="38" t="s">
        <v>648</v>
      </c>
    </row>
    <row r="961" spans="2:60" x14ac:dyDescent="0.3">
      <c r="B961" s="55">
        <f t="shared" si="272"/>
        <v>957</v>
      </c>
      <c r="C961" s="55" t="str">
        <f t="shared" si="273"/>
        <v>NRT</v>
      </c>
      <c r="D961" s="55" t="str">
        <f t="shared" si="270"/>
        <v>2025-09-26</v>
      </c>
      <c r="E961" s="55" t="str">
        <f t="shared" si="280"/>
        <v>82020038196</v>
      </c>
      <c r="F961" s="55" t="str">
        <f t="shared" si="281"/>
        <v>PJP029496706</v>
      </c>
      <c r="G961" s="53" t="str">
        <f t="shared" si="282"/>
        <v>심효진</v>
      </c>
      <c r="H961" s="53" t="str">
        <f t="shared" si="283"/>
        <v>목록(Manifest)</v>
      </c>
      <c r="I961" s="62">
        <f t="shared" si="284"/>
        <v>67</v>
      </c>
      <c r="J961" s="53" t="str">
        <f t="shared" si="274"/>
        <v>BRCH USA_JAVIS</v>
      </c>
      <c r="K961" s="55">
        <f t="shared" si="285"/>
        <v>1</v>
      </c>
      <c r="L961" s="54">
        <f t="shared" si="286"/>
        <v>0.5</v>
      </c>
      <c r="M961" s="54">
        <f t="shared" si="287"/>
        <v>1.7</v>
      </c>
      <c r="N961" s="54">
        <f t="shared" si="288"/>
        <v>1.7</v>
      </c>
      <c r="O961" s="54">
        <f t="shared" si="275"/>
        <v>0.5</v>
      </c>
      <c r="P961" s="55" t="str">
        <f t="shared" si="276"/>
        <v>516284385525</v>
      </c>
      <c r="Q961" s="70">
        <f t="shared" si="277"/>
        <v>6510</v>
      </c>
      <c r="R961" s="58">
        <v>0</v>
      </c>
      <c r="S961" s="57">
        <f t="shared" si="271"/>
        <v>0</v>
      </c>
      <c r="T961" s="58">
        <v>0</v>
      </c>
      <c r="U961" s="58">
        <f>(IF(VLOOKUP(VLOOKUP(AN961,MAPPING!$B$16:$D$21,2,1),MAPPING!$C$16:$E$21,2,0)=7000,0,VLOOKUP(VLOOKUP(AN961,MAPPING!$B$16:$D$21,2,1),MAPPING!$C$16:$E$21,2,0)))</f>
        <v>0</v>
      </c>
      <c r="V961" s="58">
        <f>(K961*VLOOKUP(N961/K961,MAPPING!$B$23:$D$30,3,10))</f>
        <v>0</v>
      </c>
      <c r="W961" s="58">
        <f t="shared" si="278"/>
        <v>0</v>
      </c>
      <c r="X961" s="58">
        <f t="shared" si="279"/>
        <v>6510</v>
      </c>
      <c r="Y961" s="116">
        <f>ROUND(SUM(Q961:W961)/INVOICE!$I$5,2)</f>
        <v>4.67</v>
      </c>
      <c r="AA961" s="38" t="s">
        <v>7090</v>
      </c>
      <c r="AB961" s="38" t="s">
        <v>93</v>
      </c>
      <c r="AC961" s="38" t="s">
        <v>7091</v>
      </c>
      <c r="AD961" s="38" t="s">
        <v>7163</v>
      </c>
      <c r="AE961" s="38" t="s">
        <v>7164</v>
      </c>
      <c r="AF961" s="38" t="s">
        <v>7165</v>
      </c>
      <c r="AG961" s="38" t="s">
        <v>7166</v>
      </c>
      <c r="AH961" s="38" t="s">
        <v>61</v>
      </c>
      <c r="AI961" s="38">
        <v>1</v>
      </c>
      <c r="AJ961" s="38">
        <v>0.5</v>
      </c>
      <c r="AK961" s="38">
        <v>1.7</v>
      </c>
      <c r="AL961" s="38">
        <v>1.7</v>
      </c>
      <c r="AM961" s="38" t="s">
        <v>204</v>
      </c>
      <c r="AN961" s="38">
        <v>67</v>
      </c>
      <c r="AO961" s="38" t="s">
        <v>62</v>
      </c>
      <c r="AP961" s="38" t="s">
        <v>62</v>
      </c>
      <c r="AQ961" s="38" t="s">
        <v>62</v>
      </c>
      <c r="AR961" s="38" t="s">
        <v>62</v>
      </c>
      <c r="AS961" s="38" t="s">
        <v>62</v>
      </c>
      <c r="AT961" s="38" t="s">
        <v>1973</v>
      </c>
      <c r="AU961" s="38" t="s">
        <v>2604</v>
      </c>
      <c r="AV961" s="38" t="s">
        <v>7167</v>
      </c>
      <c r="AW961" s="38" t="s">
        <v>61</v>
      </c>
      <c r="AX961" s="38" t="s">
        <v>63</v>
      </c>
      <c r="AY961" s="39" t="s">
        <v>7168</v>
      </c>
      <c r="AZ961" s="38" t="s">
        <v>7169</v>
      </c>
      <c r="BA961" s="39" t="s">
        <v>7169</v>
      </c>
      <c r="BB961" s="38" t="s">
        <v>2434</v>
      </c>
      <c r="BC961" s="38" t="s">
        <v>197</v>
      </c>
      <c r="BD961" s="38" t="s">
        <v>94</v>
      </c>
      <c r="BE961" s="38" t="s">
        <v>1978</v>
      </c>
      <c r="BF961" s="38" t="s">
        <v>64</v>
      </c>
      <c r="BG961" s="38" t="s">
        <v>61</v>
      </c>
      <c r="BH961" s="38" t="s">
        <v>648</v>
      </c>
    </row>
    <row r="962" spans="2:60" x14ac:dyDescent="0.3">
      <c r="B962" s="55">
        <f t="shared" si="272"/>
        <v>958</v>
      </c>
      <c r="C962" s="55" t="str">
        <f t="shared" si="273"/>
        <v>NRT</v>
      </c>
      <c r="D962" s="55" t="str">
        <f t="shared" si="270"/>
        <v>2025-09-26</v>
      </c>
      <c r="E962" s="55" t="str">
        <f t="shared" si="280"/>
        <v>82020038196</v>
      </c>
      <c r="F962" s="55" t="str">
        <f t="shared" si="281"/>
        <v>PJP029496722</v>
      </c>
      <c r="G962" s="53" t="str">
        <f t="shared" si="282"/>
        <v>신로사</v>
      </c>
      <c r="H962" s="53" t="str">
        <f t="shared" si="283"/>
        <v>목록(Manifest)</v>
      </c>
      <c r="I962" s="62">
        <f t="shared" si="284"/>
        <v>83.96</v>
      </c>
      <c r="J962" s="53" t="str">
        <f t="shared" si="274"/>
        <v>BRCH USA_JAVIS</v>
      </c>
      <c r="K962" s="55">
        <f t="shared" si="285"/>
        <v>1</v>
      </c>
      <c r="L962" s="54">
        <f t="shared" si="286"/>
        <v>0.45</v>
      </c>
      <c r="M962" s="54">
        <f t="shared" si="287"/>
        <v>0.9</v>
      </c>
      <c r="N962" s="54">
        <f t="shared" si="288"/>
        <v>0.9</v>
      </c>
      <c r="O962" s="54">
        <f t="shared" si="275"/>
        <v>0.5</v>
      </c>
      <c r="P962" s="55" t="str">
        <f t="shared" si="276"/>
        <v>516284385680</v>
      </c>
      <c r="Q962" s="70">
        <f t="shared" si="277"/>
        <v>6510</v>
      </c>
      <c r="R962" s="58">
        <v>0</v>
      </c>
      <c r="S962" s="57">
        <f t="shared" si="271"/>
        <v>0</v>
      </c>
      <c r="T962" s="58">
        <v>0</v>
      </c>
      <c r="U962" s="58">
        <f>(IF(VLOOKUP(VLOOKUP(AN962,MAPPING!$B$16:$D$21,2,1),MAPPING!$C$16:$E$21,2,0)=7000,0,VLOOKUP(VLOOKUP(AN962,MAPPING!$B$16:$D$21,2,1),MAPPING!$C$16:$E$21,2,0)))</f>
        <v>0</v>
      </c>
      <c r="V962" s="58">
        <f>(K962*VLOOKUP(N962/K962,MAPPING!$B$23:$D$30,3,10))</f>
        <v>0</v>
      </c>
      <c r="W962" s="58">
        <f t="shared" si="278"/>
        <v>0</v>
      </c>
      <c r="X962" s="58">
        <f t="shared" si="279"/>
        <v>6510</v>
      </c>
      <c r="Y962" s="116">
        <f>ROUND(SUM(Q962:W962)/INVOICE!$I$5,2)</f>
        <v>4.67</v>
      </c>
      <c r="AA962" s="38" t="s">
        <v>7090</v>
      </c>
      <c r="AB962" s="38" t="s">
        <v>93</v>
      </c>
      <c r="AC962" s="38" t="s">
        <v>7091</v>
      </c>
      <c r="AD962" s="38" t="s">
        <v>7170</v>
      </c>
      <c r="AE962" s="38" t="s">
        <v>7171</v>
      </c>
      <c r="AF962" s="38" t="s">
        <v>7172</v>
      </c>
      <c r="AG962" s="38" t="s">
        <v>7173</v>
      </c>
      <c r="AH962" s="38" t="s">
        <v>61</v>
      </c>
      <c r="AI962" s="38">
        <v>1</v>
      </c>
      <c r="AJ962" s="38">
        <v>0.45</v>
      </c>
      <c r="AK962" s="38">
        <v>0.9</v>
      </c>
      <c r="AL962" s="38">
        <v>0.9</v>
      </c>
      <c r="AM962" s="38" t="s">
        <v>204</v>
      </c>
      <c r="AN962" s="38">
        <v>83.96</v>
      </c>
      <c r="AO962" s="38" t="s">
        <v>62</v>
      </c>
      <c r="AP962" s="38" t="s">
        <v>62</v>
      </c>
      <c r="AQ962" s="38" t="s">
        <v>62</v>
      </c>
      <c r="AR962" s="38" t="s">
        <v>62</v>
      </c>
      <c r="AS962" s="38" t="s">
        <v>62</v>
      </c>
      <c r="AT962" s="38" t="s">
        <v>1973</v>
      </c>
      <c r="AU962" s="38" t="s">
        <v>2604</v>
      </c>
      <c r="AV962" s="38" t="s">
        <v>7174</v>
      </c>
      <c r="AW962" s="38" t="s">
        <v>61</v>
      </c>
      <c r="AX962" s="38" t="s">
        <v>63</v>
      </c>
      <c r="AY962" s="39" t="s">
        <v>7175</v>
      </c>
      <c r="AZ962" s="38" t="s">
        <v>7176</v>
      </c>
      <c r="BA962" s="39" t="s">
        <v>7176</v>
      </c>
      <c r="BB962" s="38" t="s">
        <v>2434</v>
      </c>
      <c r="BC962" s="38" t="s">
        <v>197</v>
      </c>
      <c r="BD962" s="38" t="s">
        <v>94</v>
      </c>
      <c r="BE962" s="38" t="s">
        <v>1978</v>
      </c>
      <c r="BF962" s="38" t="s">
        <v>64</v>
      </c>
      <c r="BG962" s="38" t="s">
        <v>61</v>
      </c>
      <c r="BH962" s="38" t="s">
        <v>648</v>
      </c>
    </row>
    <row r="963" spans="2:60" x14ac:dyDescent="0.3">
      <c r="B963" s="55">
        <f t="shared" si="272"/>
        <v>959</v>
      </c>
      <c r="C963" s="55" t="str">
        <f t="shared" si="273"/>
        <v>NRT</v>
      </c>
      <c r="D963" s="55" t="str">
        <f t="shared" si="270"/>
        <v>2025-09-26</v>
      </c>
      <c r="E963" s="55" t="str">
        <f t="shared" si="280"/>
        <v>82020038196</v>
      </c>
      <c r="F963" s="55" t="str">
        <f t="shared" si="281"/>
        <v>PJP029496886</v>
      </c>
      <c r="G963" s="53" t="str">
        <f t="shared" si="282"/>
        <v>정기윤</v>
      </c>
      <c r="H963" s="53" t="str">
        <f t="shared" si="283"/>
        <v>간이(Simple)</v>
      </c>
      <c r="I963" s="62">
        <f t="shared" si="284"/>
        <v>228.47</v>
      </c>
      <c r="J963" s="53" t="str">
        <f t="shared" si="274"/>
        <v>BRCH USA_JAVIS</v>
      </c>
      <c r="K963" s="55">
        <f t="shared" si="285"/>
        <v>1</v>
      </c>
      <c r="L963" s="54">
        <f t="shared" si="286"/>
        <v>0.95</v>
      </c>
      <c r="M963" s="54">
        <f t="shared" si="287"/>
        <v>2.2000000000000002</v>
      </c>
      <c r="N963" s="54">
        <f t="shared" si="288"/>
        <v>2.2000000000000002</v>
      </c>
      <c r="O963" s="54">
        <f t="shared" si="275"/>
        <v>1</v>
      </c>
      <c r="P963" s="55" t="str">
        <f t="shared" si="276"/>
        <v>516284387323</v>
      </c>
      <c r="Q963" s="70">
        <f t="shared" si="277"/>
        <v>7520</v>
      </c>
      <c r="R963" s="58">
        <v>0</v>
      </c>
      <c r="S963" s="57">
        <f t="shared" si="271"/>
        <v>0</v>
      </c>
      <c r="T963" s="58">
        <v>0</v>
      </c>
      <c r="U963" s="58">
        <f>(IF(VLOOKUP(VLOOKUP(AN963,MAPPING!$B$16:$D$21,2,1),MAPPING!$C$16:$E$21,2,0)=7000,0,VLOOKUP(VLOOKUP(AN963,MAPPING!$B$16:$D$21,2,1),MAPPING!$C$16:$E$21,2,0)))</f>
        <v>0</v>
      </c>
      <c r="V963" s="58">
        <f>(K963*VLOOKUP(N963/K963,MAPPING!$B$23:$D$30,3,10))</f>
        <v>500</v>
      </c>
      <c r="W963" s="58">
        <f t="shared" si="278"/>
        <v>0</v>
      </c>
      <c r="X963" s="58">
        <f t="shared" si="279"/>
        <v>8020</v>
      </c>
      <c r="Y963" s="116">
        <f>ROUND(SUM(Q963:W963)/INVOICE!$I$5,2)</f>
        <v>5.75</v>
      </c>
      <c r="AA963" s="38" t="s">
        <v>7090</v>
      </c>
      <c r="AB963" s="38" t="s">
        <v>93</v>
      </c>
      <c r="AC963" s="38" t="s">
        <v>7091</v>
      </c>
      <c r="AD963" s="38" t="s">
        <v>7177</v>
      </c>
      <c r="AE963" s="38" t="s">
        <v>7178</v>
      </c>
      <c r="AF963" s="38" t="s">
        <v>7179</v>
      </c>
      <c r="AG963" s="38" t="s">
        <v>7180</v>
      </c>
      <c r="AH963" s="38" t="s">
        <v>61</v>
      </c>
      <c r="AI963" s="38">
        <v>1</v>
      </c>
      <c r="AJ963" s="38">
        <v>0.95</v>
      </c>
      <c r="AK963" s="38">
        <v>2.2000000000000002</v>
      </c>
      <c r="AL963" s="38">
        <v>2.2000000000000002</v>
      </c>
      <c r="AM963" s="38" t="s">
        <v>65</v>
      </c>
      <c r="AN963" s="38">
        <v>228.47</v>
      </c>
      <c r="AO963" s="38" t="s">
        <v>62</v>
      </c>
      <c r="AP963" s="38" t="s">
        <v>62</v>
      </c>
      <c r="AQ963" s="38" t="s">
        <v>62</v>
      </c>
      <c r="AR963" s="38" t="s">
        <v>61</v>
      </c>
      <c r="AS963" s="38" t="s">
        <v>61</v>
      </c>
      <c r="AT963" s="38" t="s">
        <v>1973</v>
      </c>
      <c r="AU963" s="38" t="s">
        <v>2604</v>
      </c>
      <c r="AV963" s="38" t="s">
        <v>7181</v>
      </c>
      <c r="AW963" s="38" t="s">
        <v>61</v>
      </c>
      <c r="AX963" s="38" t="s">
        <v>63</v>
      </c>
      <c r="AY963" s="39" t="s">
        <v>7182</v>
      </c>
      <c r="AZ963" s="38" t="s">
        <v>7183</v>
      </c>
      <c r="BA963" s="39" t="s">
        <v>7183</v>
      </c>
      <c r="BB963" s="38" t="s">
        <v>2434</v>
      </c>
      <c r="BC963" s="38" t="s">
        <v>197</v>
      </c>
      <c r="BD963" s="38" t="s">
        <v>94</v>
      </c>
      <c r="BE963" s="38" t="s">
        <v>1978</v>
      </c>
      <c r="BF963" s="38" t="s">
        <v>64</v>
      </c>
      <c r="BG963" s="38" t="s">
        <v>61</v>
      </c>
      <c r="BH963" s="38" t="s">
        <v>648</v>
      </c>
    </row>
    <row r="964" spans="2:60" x14ac:dyDescent="0.3">
      <c r="B964" s="55">
        <f t="shared" si="272"/>
        <v>960</v>
      </c>
      <c r="C964" s="55" t="str">
        <f t="shared" si="273"/>
        <v>NRT</v>
      </c>
      <c r="D964" s="55" t="str">
        <f t="shared" si="270"/>
        <v>2025-09-26</v>
      </c>
      <c r="E964" s="55" t="str">
        <f t="shared" si="280"/>
        <v>82020038196</v>
      </c>
      <c r="F964" s="55" t="str">
        <f t="shared" si="281"/>
        <v>PJP029496772</v>
      </c>
      <c r="G964" s="53" t="str">
        <f t="shared" si="282"/>
        <v>강인성</v>
      </c>
      <c r="H964" s="53" t="str">
        <f t="shared" si="283"/>
        <v>목록(Manifest)</v>
      </c>
      <c r="I964" s="62">
        <f t="shared" si="284"/>
        <v>44.22</v>
      </c>
      <c r="J964" s="53" t="str">
        <f t="shared" si="274"/>
        <v>BRCH USA_JAVIS</v>
      </c>
      <c r="K964" s="55">
        <f t="shared" si="285"/>
        <v>1</v>
      </c>
      <c r="L964" s="54">
        <f t="shared" si="286"/>
        <v>0.65</v>
      </c>
      <c r="M964" s="54">
        <f t="shared" si="287"/>
        <v>1.2</v>
      </c>
      <c r="N964" s="54">
        <f t="shared" si="288"/>
        <v>1.2</v>
      </c>
      <c r="O964" s="54">
        <f t="shared" si="275"/>
        <v>1</v>
      </c>
      <c r="P964" s="55" t="str">
        <f t="shared" si="276"/>
        <v>516284386181</v>
      </c>
      <c r="Q964" s="70">
        <f t="shared" si="277"/>
        <v>7520</v>
      </c>
      <c r="R964" s="58">
        <v>0</v>
      </c>
      <c r="S964" s="57">
        <f t="shared" si="271"/>
        <v>0</v>
      </c>
      <c r="T964" s="58">
        <v>0</v>
      </c>
      <c r="U964" s="58">
        <f>(IF(VLOOKUP(VLOOKUP(AN964,MAPPING!$B$16:$D$21,2,1),MAPPING!$C$16:$E$21,2,0)=7000,0,VLOOKUP(VLOOKUP(AN964,MAPPING!$B$16:$D$21,2,1),MAPPING!$C$16:$E$21,2,0)))</f>
        <v>0</v>
      </c>
      <c r="V964" s="58">
        <f>(K964*VLOOKUP(N964/K964,MAPPING!$B$23:$D$30,3,10))</f>
        <v>0</v>
      </c>
      <c r="W964" s="58">
        <f t="shared" si="278"/>
        <v>0</v>
      </c>
      <c r="X964" s="58">
        <f t="shared" si="279"/>
        <v>7520</v>
      </c>
      <c r="Y964" s="116">
        <f>ROUND(SUM(Q964:W964)/INVOICE!$I$5,2)</f>
        <v>5.39</v>
      </c>
      <c r="AA964" s="38" t="s">
        <v>7090</v>
      </c>
      <c r="AB964" s="38" t="s">
        <v>93</v>
      </c>
      <c r="AC964" s="38" t="s">
        <v>7091</v>
      </c>
      <c r="AD964" s="38" t="s">
        <v>7184</v>
      </c>
      <c r="AE964" s="38" t="s">
        <v>7185</v>
      </c>
      <c r="AF964" s="38" t="s">
        <v>7186</v>
      </c>
      <c r="AG964" s="38" t="s">
        <v>677</v>
      </c>
      <c r="AH964" s="38" t="s">
        <v>61</v>
      </c>
      <c r="AI964" s="38">
        <v>1</v>
      </c>
      <c r="AJ964" s="38">
        <v>0.65</v>
      </c>
      <c r="AK964" s="38">
        <v>1.2</v>
      </c>
      <c r="AL964" s="38">
        <v>1.2</v>
      </c>
      <c r="AM964" s="38" t="s">
        <v>204</v>
      </c>
      <c r="AN964" s="38">
        <v>44.22</v>
      </c>
      <c r="AO964" s="38" t="s">
        <v>62</v>
      </c>
      <c r="AP964" s="38" t="s">
        <v>62</v>
      </c>
      <c r="AQ964" s="38" t="s">
        <v>62</v>
      </c>
      <c r="AR964" s="38" t="s">
        <v>62</v>
      </c>
      <c r="AS964" s="38" t="s">
        <v>62</v>
      </c>
      <c r="AT964" s="38" t="s">
        <v>1973</v>
      </c>
      <c r="AU964" s="38" t="s">
        <v>2604</v>
      </c>
      <c r="AV964" s="38" t="s">
        <v>2002</v>
      </c>
      <c r="AW964" s="38" t="s">
        <v>61</v>
      </c>
      <c r="AX964" s="38" t="s">
        <v>63</v>
      </c>
      <c r="AY964" s="39" t="s">
        <v>7187</v>
      </c>
      <c r="AZ964" s="38" t="s">
        <v>7188</v>
      </c>
      <c r="BA964" s="39" t="s">
        <v>7188</v>
      </c>
      <c r="BB964" s="38" t="s">
        <v>2434</v>
      </c>
      <c r="BC964" s="38" t="s">
        <v>197</v>
      </c>
      <c r="BD964" s="38" t="s">
        <v>94</v>
      </c>
      <c r="BE964" s="38" t="s">
        <v>1978</v>
      </c>
      <c r="BF964" s="38" t="s">
        <v>64</v>
      </c>
      <c r="BG964" s="38" t="s">
        <v>61</v>
      </c>
      <c r="BH964" s="38" t="s">
        <v>648</v>
      </c>
    </row>
    <row r="965" spans="2:60" x14ac:dyDescent="0.3">
      <c r="B965" s="55">
        <f t="shared" si="272"/>
        <v>961</v>
      </c>
      <c r="C965" s="55" t="str">
        <f t="shared" si="273"/>
        <v>NRT</v>
      </c>
      <c r="D965" s="55" t="str">
        <f t="shared" ref="D965:D1028" si="289">AA965</f>
        <v>2025-09-26</v>
      </c>
      <c r="E965" s="55" t="str">
        <f t="shared" si="280"/>
        <v>82020038196</v>
      </c>
      <c r="F965" s="55" t="str">
        <f t="shared" si="281"/>
        <v>PJP029496851</v>
      </c>
      <c r="G965" s="53" t="str">
        <f t="shared" si="282"/>
        <v>나현주</v>
      </c>
      <c r="H965" s="53" t="str">
        <f t="shared" si="283"/>
        <v>목록(Manifest)</v>
      </c>
      <c r="I965" s="62">
        <f t="shared" si="284"/>
        <v>123.21</v>
      </c>
      <c r="J965" s="53" t="str">
        <f t="shared" si="274"/>
        <v>BRCH USA_JAVIS</v>
      </c>
      <c r="K965" s="55">
        <f t="shared" si="285"/>
        <v>1</v>
      </c>
      <c r="L965" s="54">
        <f t="shared" si="286"/>
        <v>1.25</v>
      </c>
      <c r="M965" s="54">
        <f t="shared" si="287"/>
        <v>2</v>
      </c>
      <c r="N965" s="54">
        <f t="shared" si="288"/>
        <v>2</v>
      </c>
      <c r="O965" s="54">
        <f t="shared" si="275"/>
        <v>1.5</v>
      </c>
      <c r="P965" s="55" t="str">
        <f t="shared" si="276"/>
        <v>516284386973</v>
      </c>
      <c r="Q965" s="70">
        <f t="shared" si="277"/>
        <v>8530</v>
      </c>
      <c r="R965" s="58">
        <v>0</v>
      </c>
      <c r="S965" s="57">
        <f t="shared" ref="S965:S1028" si="290">2500*(K965-1)</f>
        <v>0</v>
      </c>
      <c r="T965" s="58">
        <v>0</v>
      </c>
      <c r="U965" s="58">
        <f>(IF(VLOOKUP(VLOOKUP(AN965,MAPPING!$B$16:$D$21,2,1),MAPPING!$C$16:$E$21,2,0)=7000,0,VLOOKUP(VLOOKUP(AN965,MAPPING!$B$16:$D$21,2,1),MAPPING!$C$16:$E$21,2,0)))</f>
        <v>0</v>
      </c>
      <c r="V965" s="58">
        <f>(K965*VLOOKUP(N965/K965,MAPPING!$B$23:$D$30,3,10))</f>
        <v>0</v>
      </c>
      <c r="W965" s="58">
        <f t="shared" si="278"/>
        <v>0</v>
      </c>
      <c r="X965" s="58">
        <f t="shared" si="279"/>
        <v>8530</v>
      </c>
      <c r="Y965" s="116">
        <f>ROUND(SUM(Q965:W965)/INVOICE!$I$5,2)</f>
        <v>6.12</v>
      </c>
      <c r="AA965" s="38" t="s">
        <v>7090</v>
      </c>
      <c r="AB965" s="38" t="s">
        <v>93</v>
      </c>
      <c r="AC965" s="38" t="s">
        <v>7091</v>
      </c>
      <c r="AD965" s="38" t="s">
        <v>7189</v>
      </c>
      <c r="AE965" s="38" t="s">
        <v>2277</v>
      </c>
      <c r="AF965" s="38" t="s">
        <v>2278</v>
      </c>
      <c r="AG965" s="38" t="s">
        <v>2279</v>
      </c>
      <c r="AH965" s="38" t="s">
        <v>61</v>
      </c>
      <c r="AI965" s="38">
        <v>1</v>
      </c>
      <c r="AJ965" s="38">
        <v>1.25</v>
      </c>
      <c r="AK965" s="38">
        <v>2</v>
      </c>
      <c r="AL965" s="38">
        <v>2</v>
      </c>
      <c r="AM965" s="38" t="s">
        <v>204</v>
      </c>
      <c r="AN965" s="38">
        <v>123.21</v>
      </c>
      <c r="AO965" s="38" t="s">
        <v>62</v>
      </c>
      <c r="AP965" s="38" t="s">
        <v>62</v>
      </c>
      <c r="AQ965" s="38" t="s">
        <v>62</v>
      </c>
      <c r="AR965" s="38" t="s">
        <v>62</v>
      </c>
      <c r="AS965" s="38" t="s">
        <v>62</v>
      </c>
      <c r="AT965" s="38" t="s">
        <v>1973</v>
      </c>
      <c r="AU965" s="38" t="s">
        <v>2604</v>
      </c>
      <c r="AV965" s="38" t="s">
        <v>2002</v>
      </c>
      <c r="AW965" s="38" t="s">
        <v>61</v>
      </c>
      <c r="AX965" s="38" t="s">
        <v>63</v>
      </c>
      <c r="AY965" s="39" t="s">
        <v>7190</v>
      </c>
      <c r="AZ965" s="38" t="s">
        <v>7191</v>
      </c>
      <c r="BA965" s="39" t="s">
        <v>7191</v>
      </c>
      <c r="BB965" s="38" t="s">
        <v>2434</v>
      </c>
      <c r="BC965" s="38" t="s">
        <v>197</v>
      </c>
      <c r="BD965" s="38" t="s">
        <v>94</v>
      </c>
      <c r="BE965" s="38" t="s">
        <v>1978</v>
      </c>
      <c r="BF965" s="38" t="s">
        <v>64</v>
      </c>
      <c r="BG965" s="38" t="s">
        <v>61</v>
      </c>
      <c r="BH965" s="38" t="s">
        <v>648</v>
      </c>
    </row>
    <row r="966" spans="2:60" x14ac:dyDescent="0.3">
      <c r="B966" s="55">
        <f t="shared" ref="B966:B1029" si="291">B965+1</f>
        <v>962</v>
      </c>
      <c r="C966" s="55" t="str">
        <f t="shared" ref="C966:C1029" si="292">AB966</f>
        <v>NRT</v>
      </c>
      <c r="D966" s="55" t="str">
        <f t="shared" si="289"/>
        <v>2025-09-26</v>
      </c>
      <c r="E966" s="55" t="str">
        <f t="shared" si="280"/>
        <v>82020038196</v>
      </c>
      <c r="F966" s="55" t="str">
        <f t="shared" si="281"/>
        <v>PJP029496838</v>
      </c>
      <c r="G966" s="53" t="str">
        <f t="shared" si="282"/>
        <v>이지현</v>
      </c>
      <c r="H966" s="53" t="str">
        <f t="shared" si="283"/>
        <v>선별(검사,Manifest-Inspection)</v>
      </c>
      <c r="I966" s="62">
        <f t="shared" si="284"/>
        <v>134</v>
      </c>
      <c r="J966" s="53" t="str">
        <f t="shared" ref="J966:J1029" si="293">AU966</f>
        <v>BRCH USA_JAVIS</v>
      </c>
      <c r="K966" s="55">
        <f t="shared" si="285"/>
        <v>1</v>
      </c>
      <c r="L966" s="54">
        <f t="shared" si="286"/>
        <v>0.55000000000000004</v>
      </c>
      <c r="M966" s="54">
        <f t="shared" si="287"/>
        <v>1.3</v>
      </c>
      <c r="N966" s="54">
        <f t="shared" si="288"/>
        <v>1.3</v>
      </c>
      <c r="O966" s="54">
        <f t="shared" ref="O966:O1029" si="294">CEILING(L966,0.5)</f>
        <v>1</v>
      </c>
      <c r="P966" s="55" t="str">
        <f t="shared" ref="P966:P1029" si="295">AY966</f>
        <v>516284386844</v>
      </c>
      <c r="Q966" s="70">
        <f t="shared" ref="Q966:Q1029" si="296">6510+(O966-0.5)/0.5*1010</f>
        <v>7520</v>
      </c>
      <c r="R966" s="58">
        <v>0</v>
      </c>
      <c r="S966" s="57">
        <f t="shared" si="290"/>
        <v>0</v>
      </c>
      <c r="T966" s="58">
        <v>0</v>
      </c>
      <c r="U966" s="58">
        <f>(IF(VLOOKUP(VLOOKUP(AN966,MAPPING!$B$16:$D$21,2,1),MAPPING!$C$16:$E$21,2,0)=7000,0,VLOOKUP(VLOOKUP(AN966,MAPPING!$B$16:$D$21,2,1),MAPPING!$C$16:$E$21,2,0)))</f>
        <v>0</v>
      </c>
      <c r="V966" s="58">
        <f>(K966*VLOOKUP(N966/K966,MAPPING!$B$23:$D$30,3,10))</f>
        <v>0</v>
      </c>
      <c r="W966" s="58">
        <f t="shared" ref="W966:W1029" si="297">IF(_xlfn.CEILING.MATH(N966-30,1)&lt;0,0,_xlfn.CEILING.MATH(N966-30,1))*400</f>
        <v>0</v>
      </c>
      <c r="X966" s="58">
        <f t="shared" ref="X966:X1029" si="298">SUM(P966:V966)</f>
        <v>7520</v>
      </c>
      <c r="Y966" s="116">
        <f>ROUND(SUM(Q966:W966)/INVOICE!$I$5,2)</f>
        <v>5.39</v>
      </c>
      <c r="AA966" s="38" t="s">
        <v>7090</v>
      </c>
      <c r="AB966" s="38" t="s">
        <v>93</v>
      </c>
      <c r="AC966" s="38" t="s">
        <v>7091</v>
      </c>
      <c r="AD966" s="38" t="s">
        <v>7192</v>
      </c>
      <c r="AE966" s="38" t="s">
        <v>600</v>
      </c>
      <c r="AF966" s="38" t="s">
        <v>7193</v>
      </c>
      <c r="AG966" s="38" t="s">
        <v>7194</v>
      </c>
      <c r="AH966" s="38" t="s">
        <v>61</v>
      </c>
      <c r="AI966" s="38">
        <v>1</v>
      </c>
      <c r="AJ966" s="38">
        <v>0.55000000000000004</v>
      </c>
      <c r="AK966" s="38">
        <v>1.3</v>
      </c>
      <c r="AL966" s="38">
        <v>1.3</v>
      </c>
      <c r="AM966" s="38" t="s">
        <v>67</v>
      </c>
      <c r="AN966" s="38">
        <v>134</v>
      </c>
      <c r="AO966" s="38" t="s">
        <v>62</v>
      </c>
      <c r="AP966" s="38" t="s">
        <v>62</v>
      </c>
      <c r="AQ966" s="38" t="s">
        <v>62</v>
      </c>
      <c r="AR966" s="38" t="s">
        <v>62</v>
      </c>
      <c r="AS966" s="38" t="s">
        <v>61</v>
      </c>
      <c r="AT966" s="38" t="s">
        <v>1973</v>
      </c>
      <c r="AU966" s="38" t="s">
        <v>2604</v>
      </c>
      <c r="AV966" s="38" t="s">
        <v>7195</v>
      </c>
      <c r="AW966" s="38" t="s">
        <v>61</v>
      </c>
      <c r="AX966" s="38" t="s">
        <v>63</v>
      </c>
      <c r="AY966" s="39" t="s">
        <v>7196</v>
      </c>
      <c r="AZ966" s="38" t="s">
        <v>7197</v>
      </c>
      <c r="BA966" s="39" t="s">
        <v>7197</v>
      </c>
      <c r="BB966" s="38" t="s">
        <v>2434</v>
      </c>
      <c r="BC966" s="38" t="s">
        <v>197</v>
      </c>
      <c r="BD966" s="38" t="s">
        <v>94</v>
      </c>
      <c r="BE966" s="38" t="s">
        <v>1978</v>
      </c>
      <c r="BF966" s="38" t="s">
        <v>64</v>
      </c>
      <c r="BG966" s="38" t="s">
        <v>61</v>
      </c>
      <c r="BH966" s="38" t="s">
        <v>648</v>
      </c>
    </row>
    <row r="967" spans="2:60" x14ac:dyDescent="0.3">
      <c r="B967" s="55">
        <f t="shared" si="291"/>
        <v>963</v>
      </c>
      <c r="C967" s="55" t="str">
        <f t="shared" si="292"/>
        <v>NRT</v>
      </c>
      <c r="D967" s="55" t="str">
        <f t="shared" si="289"/>
        <v>2025-09-26</v>
      </c>
      <c r="E967" s="55" t="str">
        <f t="shared" si="280"/>
        <v>82020038196</v>
      </c>
      <c r="F967" s="55" t="str">
        <f t="shared" si="281"/>
        <v>PJP029496756</v>
      </c>
      <c r="G967" s="53" t="str">
        <f t="shared" si="282"/>
        <v>김진아</v>
      </c>
      <c r="H967" s="53" t="str">
        <f t="shared" si="283"/>
        <v>간이(Simple)</v>
      </c>
      <c r="I967" s="62">
        <f t="shared" si="284"/>
        <v>201.21</v>
      </c>
      <c r="J967" s="53" t="str">
        <f t="shared" si="293"/>
        <v>BRCH USA_JAVIS</v>
      </c>
      <c r="K967" s="55">
        <f t="shared" si="285"/>
        <v>1</v>
      </c>
      <c r="L967" s="54">
        <f t="shared" si="286"/>
        <v>2.9</v>
      </c>
      <c r="M967" s="54">
        <f t="shared" si="287"/>
        <v>3.7</v>
      </c>
      <c r="N967" s="54">
        <f t="shared" si="288"/>
        <v>3.7</v>
      </c>
      <c r="O967" s="54">
        <f t="shared" si="294"/>
        <v>3</v>
      </c>
      <c r="P967" s="55" t="str">
        <f t="shared" si="295"/>
        <v>516284386026</v>
      </c>
      <c r="Q967" s="70">
        <f t="shared" si="296"/>
        <v>11560</v>
      </c>
      <c r="R967" s="58">
        <v>0</v>
      </c>
      <c r="S967" s="57">
        <f t="shared" si="290"/>
        <v>0</v>
      </c>
      <c r="T967" s="58">
        <v>0</v>
      </c>
      <c r="U967" s="58">
        <f>(IF(VLOOKUP(VLOOKUP(AN967,MAPPING!$B$16:$D$21,2,1),MAPPING!$C$16:$E$21,2,0)=7000,0,VLOOKUP(VLOOKUP(AN967,MAPPING!$B$16:$D$21,2,1),MAPPING!$C$16:$E$21,2,0)))</f>
        <v>0</v>
      </c>
      <c r="V967" s="58">
        <f>(K967*VLOOKUP(N967/K967,MAPPING!$B$23:$D$30,3,10))</f>
        <v>500</v>
      </c>
      <c r="W967" s="58">
        <f t="shared" si="297"/>
        <v>0</v>
      </c>
      <c r="X967" s="58">
        <f t="shared" si="298"/>
        <v>12060</v>
      </c>
      <c r="Y967" s="116">
        <f>ROUND(SUM(Q967:W967)/INVOICE!$I$5,2)</f>
        <v>8.65</v>
      </c>
      <c r="AA967" s="38" t="s">
        <v>7090</v>
      </c>
      <c r="AB967" s="38" t="s">
        <v>93</v>
      </c>
      <c r="AC967" s="38" t="s">
        <v>7091</v>
      </c>
      <c r="AD967" s="38" t="s">
        <v>7198</v>
      </c>
      <c r="AE967" s="38" t="s">
        <v>6791</v>
      </c>
      <c r="AF967" s="38" t="s">
        <v>6792</v>
      </c>
      <c r="AG967" s="38" t="s">
        <v>6793</v>
      </c>
      <c r="AH967" s="38" t="s">
        <v>61</v>
      </c>
      <c r="AI967" s="38">
        <v>1</v>
      </c>
      <c r="AJ967" s="38">
        <v>2.9</v>
      </c>
      <c r="AK967" s="38">
        <v>3.7</v>
      </c>
      <c r="AL967" s="38">
        <v>3.7</v>
      </c>
      <c r="AM967" s="38" t="s">
        <v>65</v>
      </c>
      <c r="AN967" s="38">
        <v>201.21</v>
      </c>
      <c r="AO967" s="38" t="s">
        <v>62</v>
      </c>
      <c r="AP967" s="38" t="s">
        <v>62</v>
      </c>
      <c r="AQ967" s="38" t="s">
        <v>62</v>
      </c>
      <c r="AR967" s="38" t="s">
        <v>62</v>
      </c>
      <c r="AS967" s="38" t="s">
        <v>62</v>
      </c>
      <c r="AT967" s="38" t="s">
        <v>1973</v>
      </c>
      <c r="AU967" s="38" t="s">
        <v>2604</v>
      </c>
      <c r="AV967" s="38" t="s">
        <v>7199</v>
      </c>
      <c r="AW967" s="38" t="s">
        <v>61</v>
      </c>
      <c r="AX967" s="38" t="s">
        <v>63</v>
      </c>
      <c r="AY967" s="39" t="s">
        <v>7200</v>
      </c>
      <c r="AZ967" s="38" t="s">
        <v>7201</v>
      </c>
      <c r="BA967" s="39" t="s">
        <v>7201</v>
      </c>
      <c r="BB967" s="38" t="s">
        <v>2434</v>
      </c>
      <c r="BC967" s="38" t="s">
        <v>197</v>
      </c>
      <c r="BD967" s="38" t="s">
        <v>94</v>
      </c>
      <c r="BE967" s="38" t="s">
        <v>1978</v>
      </c>
      <c r="BF967" s="38" t="s">
        <v>64</v>
      </c>
      <c r="BG967" s="38" t="s">
        <v>61</v>
      </c>
      <c r="BH967" s="38" t="s">
        <v>648</v>
      </c>
    </row>
    <row r="968" spans="2:60" x14ac:dyDescent="0.3">
      <c r="B968" s="55">
        <f t="shared" si="291"/>
        <v>964</v>
      </c>
      <c r="C968" s="55" t="str">
        <f t="shared" si="292"/>
        <v>NRT</v>
      </c>
      <c r="D968" s="55" t="str">
        <f t="shared" si="289"/>
        <v>2025-09-26</v>
      </c>
      <c r="E968" s="55" t="str">
        <f t="shared" si="280"/>
        <v>82020038196</v>
      </c>
      <c r="F968" s="55" t="str">
        <f t="shared" si="281"/>
        <v>PJP029495581</v>
      </c>
      <c r="G968" s="53" t="str">
        <f t="shared" si="282"/>
        <v>김수민</v>
      </c>
      <c r="H968" s="53" t="str">
        <f t="shared" si="283"/>
        <v>목록(Manifest)</v>
      </c>
      <c r="I968" s="62">
        <f t="shared" si="284"/>
        <v>125.96</v>
      </c>
      <c r="J968" s="53" t="str">
        <f t="shared" si="293"/>
        <v>BRCH USA_JAVIS</v>
      </c>
      <c r="K968" s="55">
        <f t="shared" si="285"/>
        <v>1</v>
      </c>
      <c r="L968" s="54">
        <f t="shared" si="286"/>
        <v>0.5</v>
      </c>
      <c r="M968" s="54">
        <f t="shared" si="287"/>
        <v>1.4</v>
      </c>
      <c r="N968" s="54">
        <f t="shared" si="288"/>
        <v>1.4</v>
      </c>
      <c r="O968" s="54">
        <f t="shared" si="294"/>
        <v>0.5</v>
      </c>
      <c r="P968" s="55" t="str">
        <f t="shared" si="295"/>
        <v>516284374270</v>
      </c>
      <c r="Q968" s="70">
        <f t="shared" si="296"/>
        <v>6510</v>
      </c>
      <c r="R968" s="58">
        <v>0</v>
      </c>
      <c r="S968" s="57">
        <f t="shared" si="290"/>
        <v>0</v>
      </c>
      <c r="T968" s="58">
        <v>0</v>
      </c>
      <c r="U968" s="58">
        <f>(IF(VLOOKUP(VLOOKUP(AN968,MAPPING!$B$16:$D$21,2,1),MAPPING!$C$16:$E$21,2,0)=7000,0,VLOOKUP(VLOOKUP(AN968,MAPPING!$B$16:$D$21,2,1),MAPPING!$C$16:$E$21,2,0)))</f>
        <v>0</v>
      </c>
      <c r="V968" s="58">
        <f>(K968*VLOOKUP(N968/K968,MAPPING!$B$23:$D$30,3,10))</f>
        <v>0</v>
      </c>
      <c r="W968" s="58">
        <f t="shared" si="297"/>
        <v>0</v>
      </c>
      <c r="X968" s="58">
        <f t="shared" si="298"/>
        <v>6510</v>
      </c>
      <c r="Y968" s="116">
        <f>ROUND(SUM(Q968:W968)/INVOICE!$I$5,2)</f>
        <v>4.67</v>
      </c>
      <c r="AA968" s="38" t="s">
        <v>7090</v>
      </c>
      <c r="AB968" s="38" t="s">
        <v>93</v>
      </c>
      <c r="AC968" s="38" t="s">
        <v>7091</v>
      </c>
      <c r="AD968" s="38" t="s">
        <v>7202</v>
      </c>
      <c r="AE968" s="38" t="s">
        <v>7203</v>
      </c>
      <c r="AF968" s="38" t="s">
        <v>7204</v>
      </c>
      <c r="AG968" s="38" t="s">
        <v>7205</v>
      </c>
      <c r="AH968" s="38" t="s">
        <v>61</v>
      </c>
      <c r="AI968" s="38">
        <v>1</v>
      </c>
      <c r="AJ968" s="38">
        <v>0.5</v>
      </c>
      <c r="AK968" s="38">
        <v>1.4</v>
      </c>
      <c r="AL968" s="38">
        <v>1.4</v>
      </c>
      <c r="AM968" s="38" t="s">
        <v>204</v>
      </c>
      <c r="AN968" s="38">
        <v>125.96</v>
      </c>
      <c r="AO968" s="38" t="s">
        <v>62</v>
      </c>
      <c r="AP968" s="38" t="s">
        <v>62</v>
      </c>
      <c r="AQ968" s="38" t="s">
        <v>62</v>
      </c>
      <c r="AR968" s="38" t="s">
        <v>62</v>
      </c>
      <c r="AS968" s="38" t="s">
        <v>62</v>
      </c>
      <c r="AT968" s="38" t="s">
        <v>1973</v>
      </c>
      <c r="AU968" s="38" t="s">
        <v>2604</v>
      </c>
      <c r="AV968" s="38" t="s">
        <v>3802</v>
      </c>
      <c r="AW968" s="38" t="s">
        <v>61</v>
      </c>
      <c r="AX968" s="38" t="s">
        <v>63</v>
      </c>
      <c r="AY968" s="39" t="s">
        <v>7206</v>
      </c>
      <c r="AZ968" s="38" t="s">
        <v>7207</v>
      </c>
      <c r="BA968" s="39" t="s">
        <v>7207</v>
      </c>
      <c r="BB968" s="38" t="s">
        <v>2434</v>
      </c>
      <c r="BC968" s="38" t="s">
        <v>197</v>
      </c>
      <c r="BD968" s="38" t="s">
        <v>94</v>
      </c>
      <c r="BE968" s="38" t="s">
        <v>1978</v>
      </c>
      <c r="BF968" s="38" t="s">
        <v>64</v>
      </c>
      <c r="BG968" s="38" t="s">
        <v>61</v>
      </c>
      <c r="BH968" s="38" t="s">
        <v>648</v>
      </c>
    </row>
    <row r="969" spans="2:60" x14ac:dyDescent="0.3">
      <c r="B969" s="55">
        <f t="shared" si="291"/>
        <v>965</v>
      </c>
      <c r="C969" s="55" t="str">
        <f t="shared" si="292"/>
        <v>NRT</v>
      </c>
      <c r="D969" s="55" t="str">
        <f t="shared" si="289"/>
        <v>2025-09-26</v>
      </c>
      <c r="E969" s="55" t="str">
        <f t="shared" si="280"/>
        <v>82020038196</v>
      </c>
      <c r="F969" s="55" t="str">
        <f t="shared" si="281"/>
        <v>PJP029496910</v>
      </c>
      <c r="G969" s="53" t="str">
        <f t="shared" si="282"/>
        <v>변지연</v>
      </c>
      <c r="H969" s="53" t="str">
        <f t="shared" si="283"/>
        <v>목록(Manifest)</v>
      </c>
      <c r="I969" s="62">
        <f t="shared" si="284"/>
        <v>43.41</v>
      </c>
      <c r="J969" s="53" t="str">
        <f t="shared" si="293"/>
        <v>BRCH USA_JAVIS</v>
      </c>
      <c r="K969" s="55">
        <f t="shared" si="285"/>
        <v>1</v>
      </c>
      <c r="L969" s="54">
        <f t="shared" si="286"/>
        <v>2.8</v>
      </c>
      <c r="M969" s="54">
        <f t="shared" si="287"/>
        <v>5.5</v>
      </c>
      <c r="N969" s="54">
        <f t="shared" si="288"/>
        <v>5.5</v>
      </c>
      <c r="O969" s="54">
        <f t="shared" si="294"/>
        <v>3</v>
      </c>
      <c r="P969" s="55" t="str">
        <f t="shared" si="295"/>
        <v>516284387566</v>
      </c>
      <c r="Q969" s="70">
        <f t="shared" si="296"/>
        <v>11560</v>
      </c>
      <c r="R969" s="58">
        <v>0</v>
      </c>
      <c r="S969" s="57">
        <f t="shared" si="290"/>
        <v>0</v>
      </c>
      <c r="T969" s="58">
        <v>0</v>
      </c>
      <c r="U969" s="58">
        <f>(IF(VLOOKUP(VLOOKUP(AN969,MAPPING!$B$16:$D$21,2,1),MAPPING!$C$16:$E$21,2,0)=7000,0,VLOOKUP(VLOOKUP(AN969,MAPPING!$B$16:$D$21,2,1),MAPPING!$C$16:$E$21,2,0)))</f>
        <v>0</v>
      </c>
      <c r="V969" s="58">
        <f>(K969*VLOOKUP(N969/K969,MAPPING!$B$23:$D$30,3,10))</f>
        <v>1000</v>
      </c>
      <c r="W969" s="58">
        <f t="shared" si="297"/>
        <v>0</v>
      </c>
      <c r="X969" s="58">
        <f t="shared" si="298"/>
        <v>12560</v>
      </c>
      <c r="Y969" s="116">
        <f>ROUND(SUM(Q969:W969)/INVOICE!$I$5,2)</f>
        <v>9.01</v>
      </c>
      <c r="AA969" s="38" t="s">
        <v>7090</v>
      </c>
      <c r="AB969" s="38" t="s">
        <v>93</v>
      </c>
      <c r="AC969" s="38" t="s">
        <v>7091</v>
      </c>
      <c r="AD969" s="38" t="s">
        <v>7208</v>
      </c>
      <c r="AE969" s="38" t="s">
        <v>7209</v>
      </c>
      <c r="AF969" s="38" t="s">
        <v>7210</v>
      </c>
      <c r="AG969" s="38" t="s">
        <v>7211</v>
      </c>
      <c r="AH969" s="38" t="s">
        <v>61</v>
      </c>
      <c r="AI969" s="38">
        <v>1</v>
      </c>
      <c r="AJ969" s="38">
        <v>2.8</v>
      </c>
      <c r="AK969" s="38">
        <v>5.5</v>
      </c>
      <c r="AL969" s="38">
        <v>5.5</v>
      </c>
      <c r="AM969" s="38" t="s">
        <v>204</v>
      </c>
      <c r="AN969" s="38">
        <v>43.41</v>
      </c>
      <c r="AO969" s="38" t="s">
        <v>62</v>
      </c>
      <c r="AP969" s="38" t="s">
        <v>62</v>
      </c>
      <c r="AQ969" s="38" t="s">
        <v>62</v>
      </c>
      <c r="AR969" s="38" t="s">
        <v>62</v>
      </c>
      <c r="AS969" s="38" t="s">
        <v>62</v>
      </c>
      <c r="AT969" s="38" t="s">
        <v>1973</v>
      </c>
      <c r="AU969" s="38" t="s">
        <v>2604</v>
      </c>
      <c r="AV969" s="38" t="s">
        <v>7212</v>
      </c>
      <c r="AW969" s="38" t="s">
        <v>61</v>
      </c>
      <c r="AX969" s="38" t="s">
        <v>63</v>
      </c>
      <c r="AY969" s="39" t="s">
        <v>7213</v>
      </c>
      <c r="AZ969" s="38" t="s">
        <v>7214</v>
      </c>
      <c r="BA969" s="39" t="s">
        <v>7214</v>
      </c>
      <c r="BB969" s="38" t="s">
        <v>2434</v>
      </c>
      <c r="BC969" s="38" t="s">
        <v>197</v>
      </c>
      <c r="BD969" s="38" t="s">
        <v>94</v>
      </c>
      <c r="BE969" s="38" t="s">
        <v>1978</v>
      </c>
      <c r="BF969" s="38" t="s">
        <v>64</v>
      </c>
      <c r="BG969" s="38" t="s">
        <v>61</v>
      </c>
      <c r="BH969" s="38" t="s">
        <v>648</v>
      </c>
    </row>
    <row r="970" spans="2:60" x14ac:dyDescent="0.3">
      <c r="B970" s="55">
        <f t="shared" si="291"/>
        <v>966</v>
      </c>
      <c r="C970" s="55" t="str">
        <f t="shared" si="292"/>
        <v>NRT</v>
      </c>
      <c r="D970" s="55" t="str">
        <f t="shared" si="289"/>
        <v>2025-09-26</v>
      </c>
      <c r="E970" s="55" t="str">
        <f t="shared" si="280"/>
        <v>82020038196</v>
      </c>
      <c r="F970" s="55" t="str">
        <f t="shared" si="281"/>
        <v>PJP029496166</v>
      </c>
      <c r="G970" s="53" t="str">
        <f t="shared" si="282"/>
        <v>김연겸</v>
      </c>
      <c r="H970" s="53" t="str">
        <f t="shared" si="283"/>
        <v>목록(Manifest)</v>
      </c>
      <c r="I970" s="62">
        <f t="shared" si="284"/>
        <v>106.92</v>
      </c>
      <c r="J970" s="53" t="str">
        <f t="shared" si="293"/>
        <v>BRCH USA_JAVIS</v>
      </c>
      <c r="K970" s="55">
        <f t="shared" si="285"/>
        <v>1</v>
      </c>
      <c r="L970" s="54">
        <f t="shared" si="286"/>
        <v>0.3</v>
      </c>
      <c r="M970" s="54">
        <f t="shared" si="287"/>
        <v>1.4</v>
      </c>
      <c r="N970" s="54">
        <f t="shared" si="288"/>
        <v>1.4</v>
      </c>
      <c r="O970" s="54">
        <f t="shared" si="294"/>
        <v>0.5</v>
      </c>
      <c r="P970" s="55" t="str">
        <f t="shared" si="295"/>
        <v>516284380124</v>
      </c>
      <c r="Q970" s="70">
        <f t="shared" si="296"/>
        <v>6510</v>
      </c>
      <c r="R970" s="58">
        <v>0</v>
      </c>
      <c r="S970" s="57">
        <f t="shared" si="290"/>
        <v>0</v>
      </c>
      <c r="T970" s="58">
        <v>0</v>
      </c>
      <c r="U970" s="58">
        <f>(IF(VLOOKUP(VLOOKUP(AN970,MAPPING!$B$16:$D$21,2,1),MAPPING!$C$16:$E$21,2,0)=7000,0,VLOOKUP(VLOOKUP(AN970,MAPPING!$B$16:$D$21,2,1),MAPPING!$C$16:$E$21,2,0)))</f>
        <v>0</v>
      </c>
      <c r="V970" s="58">
        <f>(K970*VLOOKUP(N970/K970,MAPPING!$B$23:$D$30,3,10))</f>
        <v>0</v>
      </c>
      <c r="W970" s="58">
        <f t="shared" si="297"/>
        <v>0</v>
      </c>
      <c r="X970" s="58">
        <f t="shared" si="298"/>
        <v>6510</v>
      </c>
      <c r="Y970" s="116">
        <f>ROUND(SUM(Q970:W970)/INVOICE!$I$5,2)</f>
        <v>4.67</v>
      </c>
      <c r="AA970" s="38" t="s">
        <v>7090</v>
      </c>
      <c r="AB970" s="38" t="s">
        <v>93</v>
      </c>
      <c r="AC970" s="38" t="s">
        <v>7091</v>
      </c>
      <c r="AD970" s="38" t="s">
        <v>7215</v>
      </c>
      <c r="AE970" s="38" t="s">
        <v>7216</v>
      </c>
      <c r="AF970" s="38" t="s">
        <v>7217</v>
      </c>
      <c r="AG970" s="38" t="s">
        <v>7218</v>
      </c>
      <c r="AH970" s="38" t="s">
        <v>61</v>
      </c>
      <c r="AI970" s="38">
        <v>1</v>
      </c>
      <c r="AJ970" s="38">
        <v>0.3</v>
      </c>
      <c r="AK970" s="38">
        <v>1.4</v>
      </c>
      <c r="AL970" s="38">
        <v>1.4</v>
      </c>
      <c r="AM970" s="38" t="s">
        <v>204</v>
      </c>
      <c r="AN970" s="38">
        <v>106.92</v>
      </c>
      <c r="AO970" s="38" t="s">
        <v>62</v>
      </c>
      <c r="AP970" s="38" t="s">
        <v>62</v>
      </c>
      <c r="AQ970" s="38" t="s">
        <v>62</v>
      </c>
      <c r="AR970" s="38" t="s">
        <v>62</v>
      </c>
      <c r="AS970" s="38" t="s">
        <v>62</v>
      </c>
      <c r="AT970" s="38" t="s">
        <v>1973</v>
      </c>
      <c r="AU970" s="38" t="s">
        <v>2604</v>
      </c>
      <c r="AV970" s="38" t="s">
        <v>410</v>
      </c>
      <c r="AW970" s="38" t="s">
        <v>61</v>
      </c>
      <c r="AX970" s="38" t="s">
        <v>63</v>
      </c>
      <c r="AY970" s="39" t="s">
        <v>7219</v>
      </c>
      <c r="AZ970" s="38" t="s">
        <v>7220</v>
      </c>
      <c r="BA970" s="39" t="s">
        <v>7220</v>
      </c>
      <c r="BB970" s="38" t="s">
        <v>2434</v>
      </c>
      <c r="BC970" s="38" t="s">
        <v>197</v>
      </c>
      <c r="BD970" s="38" t="s">
        <v>94</v>
      </c>
      <c r="BE970" s="38" t="s">
        <v>1978</v>
      </c>
      <c r="BF970" s="38" t="s">
        <v>64</v>
      </c>
      <c r="BG970" s="38" t="s">
        <v>61</v>
      </c>
      <c r="BH970" s="38" t="s">
        <v>648</v>
      </c>
    </row>
    <row r="971" spans="2:60" x14ac:dyDescent="0.3">
      <c r="B971" s="55">
        <f t="shared" si="291"/>
        <v>967</v>
      </c>
      <c r="C971" s="55" t="str">
        <f t="shared" si="292"/>
        <v>NRT</v>
      </c>
      <c r="D971" s="55" t="str">
        <f t="shared" si="289"/>
        <v>2025-09-26</v>
      </c>
      <c r="E971" s="55" t="str">
        <f t="shared" si="280"/>
        <v>82020038196</v>
      </c>
      <c r="F971" s="55" t="str">
        <f t="shared" si="281"/>
        <v>PJP029495739</v>
      </c>
      <c r="G971" s="53" t="str">
        <f t="shared" si="282"/>
        <v>권기환</v>
      </c>
      <c r="H971" s="53" t="str">
        <f t="shared" si="283"/>
        <v>목록(Manifest)</v>
      </c>
      <c r="I971" s="62">
        <f t="shared" si="284"/>
        <v>136.63</v>
      </c>
      <c r="J971" s="53" t="str">
        <f t="shared" si="293"/>
        <v>BRCH USA_JAVIS</v>
      </c>
      <c r="K971" s="55">
        <f t="shared" si="285"/>
        <v>1</v>
      </c>
      <c r="L971" s="54">
        <f t="shared" si="286"/>
        <v>2.1</v>
      </c>
      <c r="M971" s="54">
        <f t="shared" si="287"/>
        <v>2.5</v>
      </c>
      <c r="N971" s="54">
        <f t="shared" si="288"/>
        <v>2.5</v>
      </c>
      <c r="O971" s="54">
        <f t="shared" si="294"/>
        <v>2.5</v>
      </c>
      <c r="P971" s="55" t="str">
        <f t="shared" si="295"/>
        <v>516284375854</v>
      </c>
      <c r="Q971" s="70">
        <f t="shared" si="296"/>
        <v>10550</v>
      </c>
      <c r="R971" s="58">
        <v>0</v>
      </c>
      <c r="S971" s="57">
        <f t="shared" si="290"/>
        <v>0</v>
      </c>
      <c r="T971" s="58">
        <v>0</v>
      </c>
      <c r="U971" s="58">
        <f>(IF(VLOOKUP(VLOOKUP(AN971,MAPPING!$B$16:$D$21,2,1),MAPPING!$C$16:$E$21,2,0)=7000,0,VLOOKUP(VLOOKUP(AN971,MAPPING!$B$16:$D$21,2,1),MAPPING!$C$16:$E$21,2,0)))</f>
        <v>0</v>
      </c>
      <c r="V971" s="58">
        <f>(K971*VLOOKUP(N971/K971,MAPPING!$B$23:$D$30,3,10))</f>
        <v>500</v>
      </c>
      <c r="W971" s="58">
        <f t="shared" si="297"/>
        <v>0</v>
      </c>
      <c r="X971" s="58">
        <f t="shared" si="298"/>
        <v>11050</v>
      </c>
      <c r="Y971" s="116">
        <f>ROUND(SUM(Q971:W971)/INVOICE!$I$5,2)</f>
        <v>7.93</v>
      </c>
      <c r="AA971" s="38" t="s">
        <v>7090</v>
      </c>
      <c r="AB971" s="38" t="s">
        <v>93</v>
      </c>
      <c r="AC971" s="38" t="s">
        <v>7091</v>
      </c>
      <c r="AD971" s="38" t="s">
        <v>7221</v>
      </c>
      <c r="AE971" s="38" t="s">
        <v>3406</v>
      </c>
      <c r="AF971" s="38" t="s">
        <v>3407</v>
      </c>
      <c r="AG971" s="38" t="s">
        <v>3408</v>
      </c>
      <c r="AH971" s="38" t="s">
        <v>61</v>
      </c>
      <c r="AI971" s="38">
        <v>1</v>
      </c>
      <c r="AJ971" s="38">
        <v>2.1</v>
      </c>
      <c r="AK971" s="38">
        <v>2.5</v>
      </c>
      <c r="AL971" s="38">
        <v>2.5</v>
      </c>
      <c r="AM971" s="38" t="s">
        <v>204</v>
      </c>
      <c r="AN971" s="38">
        <v>136.63</v>
      </c>
      <c r="AO971" s="38" t="s">
        <v>62</v>
      </c>
      <c r="AP971" s="38" t="s">
        <v>62</v>
      </c>
      <c r="AQ971" s="38" t="s">
        <v>62</v>
      </c>
      <c r="AR971" s="38" t="s">
        <v>62</v>
      </c>
      <c r="AS971" s="38" t="s">
        <v>62</v>
      </c>
      <c r="AT971" s="38" t="s">
        <v>1973</v>
      </c>
      <c r="AU971" s="38" t="s">
        <v>2604</v>
      </c>
      <c r="AV971" s="38" t="s">
        <v>2439</v>
      </c>
      <c r="AW971" s="38" t="s">
        <v>61</v>
      </c>
      <c r="AX971" s="38" t="s">
        <v>63</v>
      </c>
      <c r="AY971" s="39" t="s">
        <v>7222</v>
      </c>
      <c r="AZ971" s="38" t="s">
        <v>7223</v>
      </c>
      <c r="BA971" s="39" t="s">
        <v>7223</v>
      </c>
      <c r="BB971" s="38" t="s">
        <v>2434</v>
      </c>
      <c r="BC971" s="38" t="s">
        <v>197</v>
      </c>
      <c r="BD971" s="38" t="s">
        <v>94</v>
      </c>
      <c r="BE971" s="38" t="s">
        <v>1978</v>
      </c>
      <c r="BF971" s="38" t="s">
        <v>64</v>
      </c>
      <c r="BG971" s="38" t="s">
        <v>61</v>
      </c>
      <c r="BH971" s="38" t="s">
        <v>648</v>
      </c>
    </row>
    <row r="972" spans="2:60" x14ac:dyDescent="0.3">
      <c r="B972" s="55">
        <f t="shared" si="291"/>
        <v>968</v>
      </c>
      <c r="C972" s="55" t="str">
        <f t="shared" si="292"/>
        <v>NRT</v>
      </c>
      <c r="D972" s="55" t="str">
        <f t="shared" si="289"/>
        <v>2025-09-26</v>
      </c>
      <c r="E972" s="55" t="str">
        <f t="shared" si="280"/>
        <v>82020038196</v>
      </c>
      <c r="F972" s="55" t="str">
        <f t="shared" si="281"/>
        <v>PJP029496749</v>
      </c>
      <c r="G972" s="53" t="str">
        <f t="shared" si="282"/>
        <v>정지선</v>
      </c>
      <c r="H972" s="53" t="str">
        <f t="shared" si="283"/>
        <v>일반(목록배제,Normal-Manifest Exception)</v>
      </c>
      <c r="I972" s="62">
        <f t="shared" si="284"/>
        <v>24.9</v>
      </c>
      <c r="J972" s="53" t="str">
        <f t="shared" si="293"/>
        <v>BRCH USA_JAVIS</v>
      </c>
      <c r="K972" s="55">
        <f t="shared" si="285"/>
        <v>1</v>
      </c>
      <c r="L972" s="54">
        <f t="shared" si="286"/>
        <v>0.3</v>
      </c>
      <c r="M972" s="54">
        <f t="shared" si="287"/>
        <v>0.6</v>
      </c>
      <c r="N972" s="54">
        <f t="shared" si="288"/>
        <v>0.6</v>
      </c>
      <c r="O972" s="54">
        <f t="shared" si="294"/>
        <v>0.5</v>
      </c>
      <c r="P972" s="55" t="str">
        <f t="shared" si="295"/>
        <v>516284385956</v>
      </c>
      <c r="Q972" s="70">
        <f t="shared" si="296"/>
        <v>6510</v>
      </c>
      <c r="R972" s="58">
        <v>0</v>
      </c>
      <c r="S972" s="57">
        <f t="shared" si="290"/>
        <v>0</v>
      </c>
      <c r="T972" s="58">
        <v>0</v>
      </c>
      <c r="U972" s="58">
        <f>(IF(VLOOKUP(VLOOKUP(AN972,MAPPING!$B$16:$D$21,2,1),MAPPING!$C$16:$E$21,2,0)=7000,0,VLOOKUP(VLOOKUP(AN972,MAPPING!$B$16:$D$21,2,1),MAPPING!$C$16:$E$21,2,0)))</f>
        <v>0</v>
      </c>
      <c r="V972" s="58">
        <f>(K972*VLOOKUP(N972/K972,MAPPING!$B$23:$D$30,3,10))</f>
        <v>0</v>
      </c>
      <c r="W972" s="58">
        <f t="shared" si="297"/>
        <v>0</v>
      </c>
      <c r="X972" s="58">
        <f t="shared" si="298"/>
        <v>6510</v>
      </c>
      <c r="Y972" s="116">
        <f>ROUND(SUM(Q972:W972)/INVOICE!$I$5,2)</f>
        <v>4.67</v>
      </c>
      <c r="AA972" s="38" t="s">
        <v>7090</v>
      </c>
      <c r="AB972" s="38" t="s">
        <v>93</v>
      </c>
      <c r="AC972" s="38" t="s">
        <v>7091</v>
      </c>
      <c r="AD972" s="38" t="s">
        <v>7224</v>
      </c>
      <c r="AE972" s="38" t="s">
        <v>7225</v>
      </c>
      <c r="AF972" s="38" t="s">
        <v>7226</v>
      </c>
      <c r="AG972" s="38" t="s">
        <v>7227</v>
      </c>
      <c r="AH972" s="38" t="s">
        <v>61</v>
      </c>
      <c r="AI972" s="38">
        <v>1</v>
      </c>
      <c r="AJ972" s="38">
        <v>0.3</v>
      </c>
      <c r="AK972" s="38">
        <v>0.6</v>
      </c>
      <c r="AL972" s="38">
        <v>0.6</v>
      </c>
      <c r="AM972" s="38" t="s">
        <v>66</v>
      </c>
      <c r="AN972" s="38">
        <v>24.9</v>
      </c>
      <c r="AO972" s="38" t="s">
        <v>62</v>
      </c>
      <c r="AP972" s="38" t="s">
        <v>62</v>
      </c>
      <c r="AQ972" s="38" t="s">
        <v>62</v>
      </c>
      <c r="AR972" s="38" t="s">
        <v>62</v>
      </c>
      <c r="AS972" s="38" t="s">
        <v>62</v>
      </c>
      <c r="AT972" s="38" t="s">
        <v>1973</v>
      </c>
      <c r="AU972" s="38" t="s">
        <v>2604</v>
      </c>
      <c r="AV972" s="38" t="s">
        <v>2052</v>
      </c>
      <c r="AW972" s="38" t="s">
        <v>61</v>
      </c>
      <c r="AX972" s="38" t="s">
        <v>63</v>
      </c>
      <c r="AY972" s="39" t="s">
        <v>7228</v>
      </c>
      <c r="AZ972" s="38" t="s">
        <v>7229</v>
      </c>
      <c r="BA972" s="39" t="s">
        <v>7229</v>
      </c>
      <c r="BB972" s="38" t="s">
        <v>2434</v>
      </c>
      <c r="BC972" s="38" t="s">
        <v>197</v>
      </c>
      <c r="BD972" s="38" t="s">
        <v>94</v>
      </c>
      <c r="BE972" s="38" t="s">
        <v>1978</v>
      </c>
      <c r="BF972" s="38" t="s">
        <v>64</v>
      </c>
      <c r="BG972" s="38" t="s">
        <v>61</v>
      </c>
      <c r="BH972" s="38" t="s">
        <v>648</v>
      </c>
    </row>
    <row r="973" spans="2:60" x14ac:dyDescent="0.3">
      <c r="B973" s="55">
        <f t="shared" si="291"/>
        <v>969</v>
      </c>
      <c r="C973" s="55" t="str">
        <f t="shared" si="292"/>
        <v>NRT</v>
      </c>
      <c r="D973" s="55" t="str">
        <f t="shared" si="289"/>
        <v>2025-09-26</v>
      </c>
      <c r="E973" s="55" t="str">
        <f t="shared" si="280"/>
        <v>82020038196</v>
      </c>
      <c r="F973" s="55" t="str">
        <f t="shared" si="281"/>
        <v>PJP029496040</v>
      </c>
      <c r="G973" s="53" t="str">
        <f t="shared" si="282"/>
        <v>최재형</v>
      </c>
      <c r="H973" s="53" t="str">
        <f t="shared" si="283"/>
        <v>간이(Simple)</v>
      </c>
      <c r="I973" s="62">
        <f t="shared" si="284"/>
        <v>234.84</v>
      </c>
      <c r="J973" s="53" t="str">
        <f t="shared" si="293"/>
        <v>BRCH USA_JAVIS</v>
      </c>
      <c r="K973" s="55">
        <f t="shared" si="285"/>
        <v>1</v>
      </c>
      <c r="L973" s="54">
        <f t="shared" si="286"/>
        <v>0.5</v>
      </c>
      <c r="M973" s="54">
        <f t="shared" si="287"/>
        <v>1.1000000000000001</v>
      </c>
      <c r="N973" s="54">
        <f t="shared" si="288"/>
        <v>1.1000000000000001</v>
      </c>
      <c r="O973" s="54">
        <f t="shared" si="294"/>
        <v>0.5</v>
      </c>
      <c r="P973" s="55" t="str">
        <f t="shared" si="295"/>
        <v>516284378864</v>
      </c>
      <c r="Q973" s="70">
        <f t="shared" si="296"/>
        <v>6510</v>
      </c>
      <c r="R973" s="58">
        <v>0</v>
      </c>
      <c r="S973" s="57">
        <f t="shared" si="290"/>
        <v>0</v>
      </c>
      <c r="T973" s="58">
        <v>0</v>
      </c>
      <c r="U973" s="58">
        <f>(IF(VLOOKUP(VLOOKUP(AN973,MAPPING!$B$16:$D$21,2,1),MAPPING!$C$16:$E$21,2,0)=7000,0,VLOOKUP(VLOOKUP(AN973,MAPPING!$B$16:$D$21,2,1),MAPPING!$C$16:$E$21,2,0)))</f>
        <v>0</v>
      </c>
      <c r="V973" s="58">
        <f>(K973*VLOOKUP(N973/K973,MAPPING!$B$23:$D$30,3,10))</f>
        <v>0</v>
      </c>
      <c r="W973" s="58">
        <f t="shared" si="297"/>
        <v>0</v>
      </c>
      <c r="X973" s="58">
        <f t="shared" si="298"/>
        <v>6510</v>
      </c>
      <c r="Y973" s="116">
        <f>ROUND(SUM(Q973:W973)/INVOICE!$I$5,2)</f>
        <v>4.67</v>
      </c>
      <c r="AA973" s="38" t="s">
        <v>7090</v>
      </c>
      <c r="AB973" s="38" t="s">
        <v>93</v>
      </c>
      <c r="AC973" s="38" t="s">
        <v>7091</v>
      </c>
      <c r="AD973" s="38" t="s">
        <v>7230</v>
      </c>
      <c r="AE973" s="38" t="s">
        <v>7231</v>
      </c>
      <c r="AF973" s="38" t="s">
        <v>7232</v>
      </c>
      <c r="AG973" s="38" t="s">
        <v>7233</v>
      </c>
      <c r="AH973" s="38" t="s">
        <v>61</v>
      </c>
      <c r="AI973" s="38">
        <v>1</v>
      </c>
      <c r="AJ973" s="38">
        <v>0.5</v>
      </c>
      <c r="AK973" s="38">
        <v>1.1000000000000001</v>
      </c>
      <c r="AL973" s="38">
        <v>1.1000000000000001</v>
      </c>
      <c r="AM973" s="38" t="s">
        <v>65</v>
      </c>
      <c r="AN973" s="38">
        <v>234.84</v>
      </c>
      <c r="AO973" s="38" t="s">
        <v>62</v>
      </c>
      <c r="AP973" s="38" t="s">
        <v>62</v>
      </c>
      <c r="AQ973" s="38" t="s">
        <v>62</v>
      </c>
      <c r="AR973" s="38" t="s">
        <v>62</v>
      </c>
      <c r="AS973" s="38" t="s">
        <v>62</v>
      </c>
      <c r="AT973" s="38" t="s">
        <v>1973</v>
      </c>
      <c r="AU973" s="38" t="s">
        <v>2604</v>
      </c>
      <c r="AV973" s="38" t="s">
        <v>7234</v>
      </c>
      <c r="AW973" s="38" t="s">
        <v>61</v>
      </c>
      <c r="AX973" s="38" t="s">
        <v>63</v>
      </c>
      <c r="AY973" s="39" t="s">
        <v>7235</v>
      </c>
      <c r="AZ973" s="38" t="s">
        <v>7236</v>
      </c>
      <c r="BA973" s="39" t="s">
        <v>7236</v>
      </c>
      <c r="BB973" s="38" t="s">
        <v>2434</v>
      </c>
      <c r="BC973" s="38" t="s">
        <v>197</v>
      </c>
      <c r="BD973" s="38" t="s">
        <v>94</v>
      </c>
      <c r="BE973" s="38" t="s">
        <v>1978</v>
      </c>
      <c r="BF973" s="38" t="s">
        <v>64</v>
      </c>
      <c r="BG973" s="38" t="s">
        <v>61</v>
      </c>
      <c r="BH973" s="38" t="s">
        <v>648</v>
      </c>
    </row>
    <row r="974" spans="2:60" x14ac:dyDescent="0.3">
      <c r="B974" s="55">
        <f t="shared" si="291"/>
        <v>970</v>
      </c>
      <c r="C974" s="55" t="str">
        <f t="shared" si="292"/>
        <v>NRT</v>
      </c>
      <c r="D974" s="55" t="str">
        <f t="shared" si="289"/>
        <v>2025-09-26</v>
      </c>
      <c r="E974" s="55" t="str">
        <f t="shared" si="280"/>
        <v>82020038196</v>
      </c>
      <c r="F974" s="55" t="str">
        <f t="shared" si="281"/>
        <v>PJP029496829</v>
      </c>
      <c r="G974" s="53" t="str">
        <f t="shared" si="282"/>
        <v>김명진</v>
      </c>
      <c r="H974" s="53" t="str">
        <f t="shared" si="283"/>
        <v>목록(Manifest)</v>
      </c>
      <c r="I974" s="62">
        <f t="shared" si="284"/>
        <v>29.48</v>
      </c>
      <c r="J974" s="53" t="str">
        <f t="shared" si="293"/>
        <v>BRCH USA_JAVIS</v>
      </c>
      <c r="K974" s="55">
        <f t="shared" si="285"/>
        <v>1</v>
      </c>
      <c r="L974" s="54">
        <f t="shared" si="286"/>
        <v>0.2</v>
      </c>
      <c r="M974" s="54">
        <f t="shared" si="287"/>
        <v>0.5</v>
      </c>
      <c r="N974" s="54">
        <f t="shared" si="288"/>
        <v>0.5</v>
      </c>
      <c r="O974" s="54">
        <f t="shared" si="294"/>
        <v>0.5</v>
      </c>
      <c r="P974" s="55" t="str">
        <f t="shared" si="295"/>
        <v>516284386752</v>
      </c>
      <c r="Q974" s="70">
        <f t="shared" si="296"/>
        <v>6510</v>
      </c>
      <c r="R974" s="58">
        <v>0</v>
      </c>
      <c r="S974" s="57">
        <f t="shared" si="290"/>
        <v>0</v>
      </c>
      <c r="T974" s="58">
        <v>0</v>
      </c>
      <c r="U974" s="58">
        <f>(IF(VLOOKUP(VLOOKUP(AN974,MAPPING!$B$16:$D$21,2,1),MAPPING!$C$16:$E$21,2,0)=7000,0,VLOOKUP(VLOOKUP(AN974,MAPPING!$B$16:$D$21,2,1),MAPPING!$C$16:$E$21,2,0)))</f>
        <v>0</v>
      </c>
      <c r="V974" s="58">
        <f>(K974*VLOOKUP(N974/K974,MAPPING!$B$23:$D$30,3,10))</f>
        <v>0</v>
      </c>
      <c r="W974" s="58">
        <f t="shared" si="297"/>
        <v>0</v>
      </c>
      <c r="X974" s="58">
        <f t="shared" si="298"/>
        <v>6510</v>
      </c>
      <c r="Y974" s="116">
        <f>ROUND(SUM(Q974:W974)/INVOICE!$I$5,2)</f>
        <v>4.67</v>
      </c>
      <c r="AA974" s="38" t="s">
        <v>7090</v>
      </c>
      <c r="AB974" s="38" t="s">
        <v>93</v>
      </c>
      <c r="AC974" s="38" t="s">
        <v>7091</v>
      </c>
      <c r="AD974" s="38" t="s">
        <v>7237</v>
      </c>
      <c r="AE974" s="38" t="s">
        <v>7238</v>
      </c>
      <c r="AF974" s="38" t="s">
        <v>7239</v>
      </c>
      <c r="AG974" s="38" t="s">
        <v>7240</v>
      </c>
      <c r="AH974" s="38" t="s">
        <v>61</v>
      </c>
      <c r="AI974" s="38">
        <v>1</v>
      </c>
      <c r="AJ974" s="38">
        <v>0.2</v>
      </c>
      <c r="AK974" s="38">
        <v>0.5</v>
      </c>
      <c r="AL974" s="38">
        <v>0.5</v>
      </c>
      <c r="AM974" s="38" t="s">
        <v>204</v>
      </c>
      <c r="AN974" s="38">
        <v>29.48</v>
      </c>
      <c r="AO974" s="38" t="s">
        <v>62</v>
      </c>
      <c r="AP974" s="38" t="s">
        <v>62</v>
      </c>
      <c r="AQ974" s="38" t="s">
        <v>62</v>
      </c>
      <c r="AR974" s="38" t="s">
        <v>62</v>
      </c>
      <c r="AS974" s="38" t="s">
        <v>62</v>
      </c>
      <c r="AT974" s="38" t="s">
        <v>1973</v>
      </c>
      <c r="AU974" s="38" t="s">
        <v>2604</v>
      </c>
      <c r="AV974" s="38" t="s">
        <v>2002</v>
      </c>
      <c r="AW974" s="38" t="s">
        <v>61</v>
      </c>
      <c r="AX974" s="38" t="s">
        <v>63</v>
      </c>
      <c r="AY974" s="39" t="s">
        <v>7241</v>
      </c>
      <c r="AZ974" s="38" t="s">
        <v>7242</v>
      </c>
      <c r="BA974" s="39" t="s">
        <v>7242</v>
      </c>
      <c r="BB974" s="38" t="s">
        <v>2434</v>
      </c>
      <c r="BC974" s="38" t="s">
        <v>197</v>
      </c>
      <c r="BD974" s="38" t="s">
        <v>94</v>
      </c>
      <c r="BE974" s="38" t="s">
        <v>1978</v>
      </c>
      <c r="BF974" s="38" t="s">
        <v>64</v>
      </c>
      <c r="BG974" s="38" t="s">
        <v>61</v>
      </c>
      <c r="BH974" s="38" t="s">
        <v>648</v>
      </c>
    </row>
    <row r="975" spans="2:60" x14ac:dyDescent="0.3">
      <c r="B975" s="55">
        <f t="shared" si="291"/>
        <v>971</v>
      </c>
      <c r="C975" s="55" t="str">
        <f t="shared" si="292"/>
        <v>NRT</v>
      </c>
      <c r="D975" s="55" t="str">
        <f t="shared" si="289"/>
        <v>2025-09-26</v>
      </c>
      <c r="E975" s="55" t="str">
        <f t="shared" si="280"/>
        <v>82020038196</v>
      </c>
      <c r="F975" s="55" t="str">
        <f t="shared" si="281"/>
        <v>PJP029496864</v>
      </c>
      <c r="G975" s="53" t="str">
        <f t="shared" si="282"/>
        <v>윤민서</v>
      </c>
      <c r="H975" s="53" t="str">
        <f t="shared" si="283"/>
        <v>식물검역(Plants Inspection)</v>
      </c>
      <c r="I975" s="62">
        <f t="shared" si="284"/>
        <v>7.13</v>
      </c>
      <c r="J975" s="53" t="str">
        <f t="shared" si="293"/>
        <v>BRCH USA_JAVIS</v>
      </c>
      <c r="K975" s="55">
        <f t="shared" si="285"/>
        <v>1</v>
      </c>
      <c r="L975" s="54">
        <f t="shared" si="286"/>
        <v>0.35</v>
      </c>
      <c r="M975" s="54">
        <f t="shared" si="287"/>
        <v>1.2</v>
      </c>
      <c r="N975" s="54">
        <f t="shared" si="288"/>
        <v>1.2</v>
      </c>
      <c r="O975" s="54">
        <f t="shared" si="294"/>
        <v>0.5</v>
      </c>
      <c r="P975" s="55" t="str">
        <f t="shared" si="295"/>
        <v>516284387102</v>
      </c>
      <c r="Q975" s="70">
        <f t="shared" si="296"/>
        <v>6510</v>
      </c>
      <c r="R975" s="58">
        <v>0</v>
      </c>
      <c r="S975" s="57">
        <f t="shared" si="290"/>
        <v>0</v>
      </c>
      <c r="T975" s="58">
        <v>0</v>
      </c>
      <c r="U975" s="58">
        <f>(IF(VLOOKUP(VLOOKUP(AN975,MAPPING!$B$16:$D$21,2,1),MAPPING!$C$16:$E$21,2,0)=7000,0,VLOOKUP(VLOOKUP(AN975,MAPPING!$B$16:$D$21,2,1),MAPPING!$C$16:$E$21,2,0)))</f>
        <v>0</v>
      </c>
      <c r="V975" s="58">
        <f>(K975*VLOOKUP(N975/K975,MAPPING!$B$23:$D$30,3,10))</f>
        <v>0</v>
      </c>
      <c r="W975" s="58">
        <f t="shared" si="297"/>
        <v>0</v>
      </c>
      <c r="X975" s="58">
        <f t="shared" si="298"/>
        <v>6510</v>
      </c>
      <c r="Y975" s="116">
        <f>ROUND(SUM(Q975:W975)/INVOICE!$I$5,2)</f>
        <v>4.67</v>
      </c>
      <c r="AA975" s="38" t="s">
        <v>7090</v>
      </c>
      <c r="AB975" s="38" t="s">
        <v>93</v>
      </c>
      <c r="AC975" s="38" t="s">
        <v>7091</v>
      </c>
      <c r="AD975" s="38" t="s">
        <v>7243</v>
      </c>
      <c r="AE975" s="38" t="s">
        <v>7244</v>
      </c>
      <c r="AF975" s="38" t="s">
        <v>7245</v>
      </c>
      <c r="AG975" s="38" t="s">
        <v>7246</v>
      </c>
      <c r="AH975" s="38" t="s">
        <v>3133</v>
      </c>
      <c r="AI975" s="38">
        <v>1</v>
      </c>
      <c r="AJ975" s="38">
        <v>0.35</v>
      </c>
      <c r="AK975" s="38">
        <v>1.2</v>
      </c>
      <c r="AL975" s="38">
        <v>1.2</v>
      </c>
      <c r="AM975" s="38" t="s">
        <v>2394</v>
      </c>
      <c r="AN975" s="38">
        <v>7.13</v>
      </c>
      <c r="AO975" s="38" t="s">
        <v>62</v>
      </c>
      <c r="AP975" s="38" t="s">
        <v>62</v>
      </c>
      <c r="AQ975" s="38" t="s">
        <v>62</v>
      </c>
      <c r="AR975" s="38" t="s">
        <v>61</v>
      </c>
      <c r="AS975" s="38" t="s">
        <v>61</v>
      </c>
      <c r="AT975" s="38" t="s">
        <v>1973</v>
      </c>
      <c r="AU975" s="38" t="s">
        <v>2604</v>
      </c>
      <c r="AV975" s="38" t="s">
        <v>2002</v>
      </c>
      <c r="AW975" s="38" t="s">
        <v>61</v>
      </c>
      <c r="AX975" s="38" t="s">
        <v>63</v>
      </c>
      <c r="AY975" s="39" t="s">
        <v>7247</v>
      </c>
      <c r="AZ975" s="38" t="s">
        <v>7248</v>
      </c>
      <c r="BA975" s="39" t="s">
        <v>7248</v>
      </c>
      <c r="BB975" s="38" t="s">
        <v>2434</v>
      </c>
      <c r="BC975" s="38" t="s">
        <v>197</v>
      </c>
      <c r="BD975" s="38" t="s">
        <v>94</v>
      </c>
      <c r="BE975" s="38" t="s">
        <v>1978</v>
      </c>
      <c r="BF975" s="38" t="s">
        <v>64</v>
      </c>
      <c r="BG975" s="38" t="s">
        <v>61</v>
      </c>
      <c r="BH975" s="38" t="s">
        <v>648</v>
      </c>
    </row>
    <row r="976" spans="2:60" x14ac:dyDescent="0.3">
      <c r="B976" s="55">
        <f t="shared" si="291"/>
        <v>972</v>
      </c>
      <c r="C976" s="55" t="str">
        <f t="shared" si="292"/>
        <v>NRT</v>
      </c>
      <c r="D976" s="55" t="str">
        <f t="shared" si="289"/>
        <v>2025-09-26</v>
      </c>
      <c r="E976" s="55" t="str">
        <f t="shared" si="280"/>
        <v>82020038196</v>
      </c>
      <c r="F976" s="55" t="str">
        <f t="shared" si="281"/>
        <v>PJP029496733</v>
      </c>
      <c r="G976" s="53" t="str">
        <f t="shared" si="282"/>
        <v>김주연</v>
      </c>
      <c r="H976" s="53" t="str">
        <f t="shared" si="283"/>
        <v>목록(Manifest)</v>
      </c>
      <c r="I976" s="62">
        <f t="shared" si="284"/>
        <v>56.75</v>
      </c>
      <c r="J976" s="53" t="str">
        <f t="shared" si="293"/>
        <v>BRCH USA_JAVIS</v>
      </c>
      <c r="K976" s="55">
        <f t="shared" si="285"/>
        <v>1</v>
      </c>
      <c r="L976" s="54">
        <f t="shared" si="286"/>
        <v>0.5</v>
      </c>
      <c r="M976" s="54">
        <f t="shared" si="287"/>
        <v>1.1000000000000001</v>
      </c>
      <c r="N976" s="54">
        <f t="shared" si="288"/>
        <v>1.1000000000000001</v>
      </c>
      <c r="O976" s="54">
        <f t="shared" si="294"/>
        <v>0.5</v>
      </c>
      <c r="P976" s="55" t="str">
        <f t="shared" si="295"/>
        <v>516284385794</v>
      </c>
      <c r="Q976" s="70">
        <f t="shared" si="296"/>
        <v>6510</v>
      </c>
      <c r="R976" s="58">
        <v>0</v>
      </c>
      <c r="S976" s="57">
        <f t="shared" si="290"/>
        <v>0</v>
      </c>
      <c r="T976" s="58">
        <v>0</v>
      </c>
      <c r="U976" s="58">
        <f>(IF(VLOOKUP(VLOOKUP(AN976,MAPPING!$B$16:$D$21,2,1),MAPPING!$C$16:$E$21,2,0)=7000,0,VLOOKUP(VLOOKUP(AN976,MAPPING!$B$16:$D$21,2,1),MAPPING!$C$16:$E$21,2,0)))</f>
        <v>0</v>
      </c>
      <c r="V976" s="58">
        <f>(K976*VLOOKUP(N976/K976,MAPPING!$B$23:$D$30,3,10))</f>
        <v>0</v>
      </c>
      <c r="W976" s="58">
        <f t="shared" si="297"/>
        <v>0</v>
      </c>
      <c r="X976" s="58">
        <f t="shared" si="298"/>
        <v>6510</v>
      </c>
      <c r="Y976" s="116">
        <f>ROUND(SUM(Q976:W976)/INVOICE!$I$5,2)</f>
        <v>4.67</v>
      </c>
      <c r="AA976" s="38" t="s">
        <v>7090</v>
      </c>
      <c r="AB976" s="38" t="s">
        <v>93</v>
      </c>
      <c r="AC976" s="38" t="s">
        <v>7091</v>
      </c>
      <c r="AD976" s="38" t="s">
        <v>7249</v>
      </c>
      <c r="AE976" s="38" t="s">
        <v>319</v>
      </c>
      <c r="AF976" s="38" t="s">
        <v>7250</v>
      </c>
      <c r="AG976" s="38" t="s">
        <v>7251</v>
      </c>
      <c r="AH976" s="38" t="s">
        <v>61</v>
      </c>
      <c r="AI976" s="38">
        <v>1</v>
      </c>
      <c r="AJ976" s="38">
        <v>0.5</v>
      </c>
      <c r="AK976" s="38">
        <v>1.1000000000000001</v>
      </c>
      <c r="AL976" s="38">
        <v>1.1000000000000001</v>
      </c>
      <c r="AM976" s="38" t="s">
        <v>204</v>
      </c>
      <c r="AN976" s="38">
        <v>56.75</v>
      </c>
      <c r="AO976" s="38" t="s">
        <v>62</v>
      </c>
      <c r="AP976" s="38" t="s">
        <v>62</v>
      </c>
      <c r="AQ976" s="38" t="s">
        <v>62</v>
      </c>
      <c r="AR976" s="38" t="s">
        <v>62</v>
      </c>
      <c r="AS976" s="38" t="s">
        <v>62</v>
      </c>
      <c r="AT976" s="38" t="s">
        <v>1973</v>
      </c>
      <c r="AU976" s="38" t="s">
        <v>2604</v>
      </c>
      <c r="AV976" s="38" t="s">
        <v>7252</v>
      </c>
      <c r="AW976" s="38" t="s">
        <v>61</v>
      </c>
      <c r="AX976" s="38" t="s">
        <v>63</v>
      </c>
      <c r="AY976" s="39" t="s">
        <v>7253</v>
      </c>
      <c r="AZ976" s="38" t="s">
        <v>7254</v>
      </c>
      <c r="BA976" s="39" t="s">
        <v>7254</v>
      </c>
      <c r="BB976" s="38" t="s">
        <v>2434</v>
      </c>
      <c r="BC976" s="38" t="s">
        <v>197</v>
      </c>
      <c r="BD976" s="38" t="s">
        <v>94</v>
      </c>
      <c r="BE976" s="38" t="s">
        <v>1978</v>
      </c>
      <c r="BF976" s="38" t="s">
        <v>64</v>
      </c>
      <c r="BG976" s="38" t="s">
        <v>61</v>
      </c>
      <c r="BH976" s="38" t="s">
        <v>648</v>
      </c>
    </row>
    <row r="977" spans="2:60" x14ac:dyDescent="0.3">
      <c r="B977" s="55">
        <f t="shared" si="291"/>
        <v>973</v>
      </c>
      <c r="C977" s="55" t="str">
        <f t="shared" si="292"/>
        <v>NRT</v>
      </c>
      <c r="D977" s="55" t="str">
        <f t="shared" si="289"/>
        <v>2025-09-26</v>
      </c>
      <c r="E977" s="55" t="str">
        <f t="shared" si="280"/>
        <v>82020038196</v>
      </c>
      <c r="F977" s="55" t="str">
        <f t="shared" si="281"/>
        <v>PJP029496732</v>
      </c>
      <c r="G977" s="53" t="str">
        <f t="shared" si="282"/>
        <v>이서진</v>
      </c>
      <c r="H977" s="53" t="str">
        <f t="shared" si="283"/>
        <v>목록(Manifest)</v>
      </c>
      <c r="I977" s="62">
        <f t="shared" si="284"/>
        <v>81</v>
      </c>
      <c r="J977" s="53" t="str">
        <f t="shared" si="293"/>
        <v>BRCH USA_JAVIS</v>
      </c>
      <c r="K977" s="55">
        <f t="shared" si="285"/>
        <v>1</v>
      </c>
      <c r="L977" s="54">
        <f t="shared" si="286"/>
        <v>0.7</v>
      </c>
      <c r="M977" s="54">
        <f t="shared" si="287"/>
        <v>1.1000000000000001</v>
      </c>
      <c r="N977" s="54">
        <f t="shared" si="288"/>
        <v>1.1000000000000001</v>
      </c>
      <c r="O977" s="54">
        <f t="shared" si="294"/>
        <v>1</v>
      </c>
      <c r="P977" s="55" t="str">
        <f t="shared" si="295"/>
        <v>516284385783</v>
      </c>
      <c r="Q977" s="70">
        <f t="shared" si="296"/>
        <v>7520</v>
      </c>
      <c r="R977" s="58">
        <v>0</v>
      </c>
      <c r="S977" s="57">
        <f t="shared" si="290"/>
        <v>0</v>
      </c>
      <c r="T977" s="58">
        <v>0</v>
      </c>
      <c r="U977" s="58">
        <f>(IF(VLOOKUP(VLOOKUP(AN977,MAPPING!$B$16:$D$21,2,1),MAPPING!$C$16:$E$21,2,0)=7000,0,VLOOKUP(VLOOKUP(AN977,MAPPING!$B$16:$D$21,2,1),MAPPING!$C$16:$E$21,2,0)))</f>
        <v>0</v>
      </c>
      <c r="V977" s="58">
        <f>(K977*VLOOKUP(N977/K977,MAPPING!$B$23:$D$30,3,10))</f>
        <v>0</v>
      </c>
      <c r="W977" s="58">
        <f t="shared" si="297"/>
        <v>0</v>
      </c>
      <c r="X977" s="58">
        <f t="shared" si="298"/>
        <v>7520</v>
      </c>
      <c r="Y977" s="116">
        <f>ROUND(SUM(Q977:W977)/INVOICE!$I$5,2)</f>
        <v>5.39</v>
      </c>
      <c r="AA977" s="38" t="s">
        <v>7090</v>
      </c>
      <c r="AB977" s="38" t="s">
        <v>93</v>
      </c>
      <c r="AC977" s="38" t="s">
        <v>7091</v>
      </c>
      <c r="AD977" s="38" t="s">
        <v>7255</v>
      </c>
      <c r="AE977" s="38" t="s">
        <v>7256</v>
      </c>
      <c r="AF977" s="38" t="s">
        <v>7257</v>
      </c>
      <c r="AG977" s="38" t="s">
        <v>7258</v>
      </c>
      <c r="AH977" s="38" t="s">
        <v>61</v>
      </c>
      <c r="AI977" s="38">
        <v>1</v>
      </c>
      <c r="AJ977" s="38">
        <v>0.7</v>
      </c>
      <c r="AK977" s="38">
        <v>1.1000000000000001</v>
      </c>
      <c r="AL977" s="38">
        <v>1.1000000000000001</v>
      </c>
      <c r="AM977" s="38" t="s">
        <v>204</v>
      </c>
      <c r="AN977" s="38">
        <v>81</v>
      </c>
      <c r="AO977" s="38" t="s">
        <v>62</v>
      </c>
      <c r="AP977" s="38" t="s">
        <v>62</v>
      </c>
      <c r="AQ977" s="38" t="s">
        <v>62</v>
      </c>
      <c r="AR977" s="38" t="s">
        <v>62</v>
      </c>
      <c r="AS977" s="38" t="s">
        <v>62</v>
      </c>
      <c r="AT977" s="38" t="s">
        <v>1973</v>
      </c>
      <c r="AU977" s="38" t="s">
        <v>2604</v>
      </c>
      <c r="AV977" s="38" t="s">
        <v>7252</v>
      </c>
      <c r="AW977" s="38" t="s">
        <v>61</v>
      </c>
      <c r="AX977" s="38" t="s">
        <v>63</v>
      </c>
      <c r="AY977" s="39" t="s">
        <v>7259</v>
      </c>
      <c r="AZ977" s="38" t="s">
        <v>7260</v>
      </c>
      <c r="BA977" s="39" t="s">
        <v>7260</v>
      </c>
      <c r="BB977" s="38" t="s">
        <v>2434</v>
      </c>
      <c r="BC977" s="38" t="s">
        <v>197</v>
      </c>
      <c r="BD977" s="38" t="s">
        <v>94</v>
      </c>
      <c r="BE977" s="38" t="s">
        <v>1978</v>
      </c>
      <c r="BF977" s="38" t="s">
        <v>64</v>
      </c>
      <c r="BG977" s="38" t="s">
        <v>61</v>
      </c>
      <c r="BH977" s="38" t="s">
        <v>648</v>
      </c>
    </row>
    <row r="978" spans="2:60" x14ac:dyDescent="0.3">
      <c r="B978" s="55">
        <f t="shared" si="291"/>
        <v>974</v>
      </c>
      <c r="C978" s="55" t="str">
        <f t="shared" si="292"/>
        <v>NRT</v>
      </c>
      <c r="D978" s="55" t="str">
        <f t="shared" si="289"/>
        <v>2025-09-26</v>
      </c>
      <c r="E978" s="55" t="str">
        <f t="shared" si="280"/>
        <v>82020038196</v>
      </c>
      <c r="F978" s="55" t="str">
        <f t="shared" si="281"/>
        <v>PJP029494381</v>
      </c>
      <c r="G978" s="53" t="str">
        <f t="shared" si="282"/>
        <v>이연진</v>
      </c>
      <c r="H978" s="53" t="str">
        <f t="shared" si="283"/>
        <v>간이(Simple)</v>
      </c>
      <c r="I978" s="62">
        <f t="shared" si="284"/>
        <v>151.26</v>
      </c>
      <c r="J978" s="53" t="str">
        <f t="shared" si="293"/>
        <v>BRCH USA_JAVIS</v>
      </c>
      <c r="K978" s="55">
        <f t="shared" si="285"/>
        <v>1</v>
      </c>
      <c r="L978" s="54">
        <f t="shared" si="286"/>
        <v>0.55000000000000004</v>
      </c>
      <c r="M978" s="54">
        <f t="shared" si="287"/>
        <v>1.3</v>
      </c>
      <c r="N978" s="54">
        <f t="shared" si="288"/>
        <v>1.3</v>
      </c>
      <c r="O978" s="54">
        <f t="shared" si="294"/>
        <v>1</v>
      </c>
      <c r="P978" s="55" t="str">
        <f t="shared" si="295"/>
        <v>516284362274</v>
      </c>
      <c r="Q978" s="70">
        <f t="shared" si="296"/>
        <v>7520</v>
      </c>
      <c r="R978" s="58">
        <v>0</v>
      </c>
      <c r="S978" s="57">
        <f t="shared" si="290"/>
        <v>0</v>
      </c>
      <c r="T978" s="58">
        <v>0</v>
      </c>
      <c r="U978" s="58">
        <f>(IF(VLOOKUP(VLOOKUP(AN978,MAPPING!$B$16:$D$21,2,1),MAPPING!$C$16:$E$21,2,0)=7000,0,VLOOKUP(VLOOKUP(AN978,MAPPING!$B$16:$D$21,2,1),MAPPING!$C$16:$E$21,2,0)))</f>
        <v>0</v>
      </c>
      <c r="V978" s="58">
        <f>(K978*VLOOKUP(N978/K978,MAPPING!$B$23:$D$30,3,10))</f>
        <v>0</v>
      </c>
      <c r="W978" s="58">
        <f t="shared" si="297"/>
        <v>0</v>
      </c>
      <c r="X978" s="58">
        <f t="shared" si="298"/>
        <v>7520</v>
      </c>
      <c r="Y978" s="116">
        <f>ROUND(SUM(Q978:W978)/INVOICE!$I$5,2)</f>
        <v>5.39</v>
      </c>
      <c r="AA978" s="38" t="s">
        <v>7090</v>
      </c>
      <c r="AB978" s="38" t="s">
        <v>93</v>
      </c>
      <c r="AC978" s="38" t="s">
        <v>7091</v>
      </c>
      <c r="AD978" s="38" t="s">
        <v>7261</v>
      </c>
      <c r="AE978" s="38" t="s">
        <v>7262</v>
      </c>
      <c r="AF978" s="38" t="s">
        <v>7263</v>
      </c>
      <c r="AG978" s="38" t="s">
        <v>7264</v>
      </c>
      <c r="AH978" s="38" t="s">
        <v>61</v>
      </c>
      <c r="AI978" s="38">
        <v>1</v>
      </c>
      <c r="AJ978" s="38">
        <v>0.55000000000000004</v>
      </c>
      <c r="AK978" s="38">
        <v>1.3</v>
      </c>
      <c r="AL978" s="38">
        <v>1.3</v>
      </c>
      <c r="AM978" s="38" t="s">
        <v>65</v>
      </c>
      <c r="AN978" s="38">
        <v>151.26</v>
      </c>
      <c r="AO978" s="38" t="s">
        <v>62</v>
      </c>
      <c r="AP978" s="38" t="s">
        <v>62</v>
      </c>
      <c r="AQ978" s="38" t="s">
        <v>62</v>
      </c>
      <c r="AR978" s="38" t="s">
        <v>61</v>
      </c>
      <c r="AS978" s="38" t="s">
        <v>61</v>
      </c>
      <c r="AT978" s="38" t="s">
        <v>1973</v>
      </c>
      <c r="AU978" s="38" t="s">
        <v>2604</v>
      </c>
      <c r="AV978" s="38" t="s">
        <v>3802</v>
      </c>
      <c r="AW978" s="38" t="s">
        <v>61</v>
      </c>
      <c r="AX978" s="38" t="s">
        <v>63</v>
      </c>
      <c r="AY978" s="39" t="s">
        <v>7265</v>
      </c>
      <c r="AZ978" s="38" t="s">
        <v>7266</v>
      </c>
      <c r="BA978" s="39" t="s">
        <v>7266</v>
      </c>
      <c r="BB978" s="38" t="s">
        <v>2434</v>
      </c>
      <c r="BC978" s="38" t="s">
        <v>197</v>
      </c>
      <c r="BD978" s="38" t="s">
        <v>94</v>
      </c>
      <c r="BE978" s="38" t="s">
        <v>1978</v>
      </c>
      <c r="BF978" s="38" t="s">
        <v>64</v>
      </c>
      <c r="BG978" s="38" t="s">
        <v>61</v>
      </c>
      <c r="BH978" s="38" t="s">
        <v>648</v>
      </c>
    </row>
    <row r="979" spans="2:60" x14ac:dyDescent="0.3">
      <c r="B979" s="55">
        <f t="shared" si="291"/>
        <v>975</v>
      </c>
      <c r="C979" s="55" t="str">
        <f t="shared" si="292"/>
        <v>NRT</v>
      </c>
      <c r="D979" s="55" t="str">
        <f t="shared" si="289"/>
        <v>2025-09-26</v>
      </c>
      <c r="E979" s="55" t="str">
        <f t="shared" si="280"/>
        <v>82020038196</v>
      </c>
      <c r="F979" s="55" t="str">
        <f t="shared" si="281"/>
        <v>PJP029496865</v>
      </c>
      <c r="G979" s="53" t="str">
        <f t="shared" si="282"/>
        <v>곽성아</v>
      </c>
      <c r="H979" s="53" t="str">
        <f t="shared" si="283"/>
        <v>목록(Manifest)</v>
      </c>
      <c r="I979" s="62">
        <f t="shared" si="284"/>
        <v>50.06</v>
      </c>
      <c r="J979" s="53" t="str">
        <f t="shared" si="293"/>
        <v>BRCH USA_JAVIS</v>
      </c>
      <c r="K979" s="55">
        <f t="shared" si="285"/>
        <v>1</v>
      </c>
      <c r="L979" s="54">
        <f t="shared" si="286"/>
        <v>1.6</v>
      </c>
      <c r="M979" s="54">
        <f t="shared" si="287"/>
        <v>3.6</v>
      </c>
      <c r="N979" s="54">
        <f t="shared" si="288"/>
        <v>3.6</v>
      </c>
      <c r="O979" s="54">
        <f t="shared" si="294"/>
        <v>2</v>
      </c>
      <c r="P979" s="55" t="str">
        <f t="shared" si="295"/>
        <v>516284387113</v>
      </c>
      <c r="Q979" s="70">
        <f t="shared" si="296"/>
        <v>9540</v>
      </c>
      <c r="R979" s="58">
        <v>0</v>
      </c>
      <c r="S979" s="57">
        <f t="shared" si="290"/>
        <v>0</v>
      </c>
      <c r="T979" s="58">
        <v>0</v>
      </c>
      <c r="U979" s="58">
        <f>(IF(VLOOKUP(VLOOKUP(AN979,MAPPING!$B$16:$D$21,2,1),MAPPING!$C$16:$E$21,2,0)=7000,0,VLOOKUP(VLOOKUP(AN979,MAPPING!$B$16:$D$21,2,1),MAPPING!$C$16:$E$21,2,0)))</f>
        <v>0</v>
      </c>
      <c r="V979" s="58">
        <f>(K979*VLOOKUP(N979/K979,MAPPING!$B$23:$D$30,3,10))</f>
        <v>500</v>
      </c>
      <c r="W979" s="58">
        <f t="shared" si="297"/>
        <v>0</v>
      </c>
      <c r="X979" s="58">
        <f t="shared" si="298"/>
        <v>10040</v>
      </c>
      <c r="Y979" s="116">
        <f>ROUND(SUM(Q979:W979)/INVOICE!$I$5,2)</f>
        <v>7.2</v>
      </c>
      <c r="AA979" s="38" t="s">
        <v>7090</v>
      </c>
      <c r="AB979" s="38" t="s">
        <v>93</v>
      </c>
      <c r="AC979" s="38" t="s">
        <v>7091</v>
      </c>
      <c r="AD979" s="38" t="s">
        <v>7267</v>
      </c>
      <c r="AE979" s="38" t="s">
        <v>7268</v>
      </c>
      <c r="AF979" s="38" t="s">
        <v>7269</v>
      </c>
      <c r="AG979" s="38" t="s">
        <v>669</v>
      </c>
      <c r="AH979" s="38" t="s">
        <v>61</v>
      </c>
      <c r="AI979" s="38">
        <v>1</v>
      </c>
      <c r="AJ979" s="38">
        <v>1.6</v>
      </c>
      <c r="AK979" s="38">
        <v>3.6</v>
      </c>
      <c r="AL979" s="38">
        <v>3.6</v>
      </c>
      <c r="AM979" s="38" t="s">
        <v>204</v>
      </c>
      <c r="AN979" s="38">
        <v>50.06</v>
      </c>
      <c r="AO979" s="38" t="s">
        <v>62</v>
      </c>
      <c r="AP979" s="38" t="s">
        <v>62</v>
      </c>
      <c r="AQ979" s="38" t="s">
        <v>62</v>
      </c>
      <c r="AR979" s="38" t="s">
        <v>62</v>
      </c>
      <c r="AS979" s="38" t="s">
        <v>62</v>
      </c>
      <c r="AT979" s="38" t="s">
        <v>1973</v>
      </c>
      <c r="AU979" s="38" t="s">
        <v>2604</v>
      </c>
      <c r="AV979" s="38" t="s">
        <v>2261</v>
      </c>
      <c r="AW979" s="38" t="s">
        <v>61</v>
      </c>
      <c r="AX979" s="38" t="s">
        <v>63</v>
      </c>
      <c r="AY979" s="39" t="s">
        <v>7270</v>
      </c>
      <c r="AZ979" s="38" t="s">
        <v>7271</v>
      </c>
      <c r="BA979" s="39" t="s">
        <v>7271</v>
      </c>
      <c r="BB979" s="38" t="s">
        <v>2434</v>
      </c>
      <c r="BC979" s="38" t="s">
        <v>197</v>
      </c>
      <c r="BD979" s="38" t="s">
        <v>94</v>
      </c>
      <c r="BE979" s="38" t="s">
        <v>1978</v>
      </c>
      <c r="BF979" s="38" t="s">
        <v>64</v>
      </c>
      <c r="BG979" s="38" t="s">
        <v>61</v>
      </c>
      <c r="BH979" s="38" t="s">
        <v>648</v>
      </c>
    </row>
    <row r="980" spans="2:60" x14ac:dyDescent="0.3">
      <c r="B980" s="55">
        <f t="shared" si="291"/>
        <v>976</v>
      </c>
      <c r="C980" s="55" t="str">
        <f t="shared" si="292"/>
        <v>NRT</v>
      </c>
      <c r="D980" s="55" t="str">
        <f t="shared" si="289"/>
        <v>2025-09-26</v>
      </c>
      <c r="E980" s="55" t="str">
        <f t="shared" si="280"/>
        <v>82020038196</v>
      </c>
      <c r="F980" s="55" t="str">
        <f t="shared" si="281"/>
        <v>PJP029496777</v>
      </c>
      <c r="G980" s="53" t="str">
        <f t="shared" si="282"/>
        <v>김가연</v>
      </c>
      <c r="H980" s="53" t="str">
        <f t="shared" si="283"/>
        <v>목록(Manifest)</v>
      </c>
      <c r="I980" s="62">
        <f t="shared" si="284"/>
        <v>70.349999999999994</v>
      </c>
      <c r="J980" s="53" t="str">
        <f t="shared" si="293"/>
        <v>BRCH USA_JAVIS</v>
      </c>
      <c r="K980" s="55">
        <f t="shared" si="285"/>
        <v>1</v>
      </c>
      <c r="L980" s="54">
        <f t="shared" si="286"/>
        <v>2.25</v>
      </c>
      <c r="M980" s="54">
        <f t="shared" si="287"/>
        <v>1.2</v>
      </c>
      <c r="N980" s="54">
        <f t="shared" si="288"/>
        <v>2.2999999999999998</v>
      </c>
      <c r="O980" s="54">
        <f t="shared" si="294"/>
        <v>2.5</v>
      </c>
      <c r="P980" s="55" t="str">
        <f t="shared" si="295"/>
        <v>516284386236</v>
      </c>
      <c r="Q980" s="70">
        <f t="shared" si="296"/>
        <v>10550</v>
      </c>
      <c r="R980" s="58">
        <v>0</v>
      </c>
      <c r="S980" s="57">
        <f t="shared" si="290"/>
        <v>0</v>
      </c>
      <c r="T980" s="58">
        <v>0</v>
      </c>
      <c r="U980" s="58">
        <f>(IF(VLOOKUP(VLOOKUP(AN980,MAPPING!$B$16:$D$21,2,1),MAPPING!$C$16:$E$21,2,0)=7000,0,VLOOKUP(VLOOKUP(AN980,MAPPING!$B$16:$D$21,2,1),MAPPING!$C$16:$E$21,2,0)))</f>
        <v>0</v>
      </c>
      <c r="V980" s="58">
        <f>(K980*VLOOKUP(N980/K980,MAPPING!$B$23:$D$30,3,10))</f>
        <v>500</v>
      </c>
      <c r="W980" s="58">
        <f t="shared" si="297"/>
        <v>0</v>
      </c>
      <c r="X980" s="58">
        <f t="shared" si="298"/>
        <v>11050</v>
      </c>
      <c r="Y980" s="116">
        <f>ROUND(SUM(Q980:W980)/INVOICE!$I$5,2)</f>
        <v>7.93</v>
      </c>
      <c r="AA980" s="38" t="s">
        <v>7090</v>
      </c>
      <c r="AB980" s="38" t="s">
        <v>93</v>
      </c>
      <c r="AC980" s="38" t="s">
        <v>7091</v>
      </c>
      <c r="AD980" s="38" t="s">
        <v>7272</v>
      </c>
      <c r="AE980" s="38" t="s">
        <v>5095</v>
      </c>
      <c r="AF980" s="38" t="s">
        <v>5096</v>
      </c>
      <c r="AG980" s="38" t="s">
        <v>5097</v>
      </c>
      <c r="AH980" s="38" t="s">
        <v>61</v>
      </c>
      <c r="AI980" s="38">
        <v>1</v>
      </c>
      <c r="AJ980" s="38">
        <v>2.25</v>
      </c>
      <c r="AK980" s="38">
        <v>1.2</v>
      </c>
      <c r="AL980" s="38">
        <v>2.2999999999999998</v>
      </c>
      <c r="AM980" s="38" t="s">
        <v>204</v>
      </c>
      <c r="AN980" s="38">
        <v>70.349999999999994</v>
      </c>
      <c r="AO980" s="38" t="s">
        <v>62</v>
      </c>
      <c r="AP980" s="38" t="s">
        <v>62</v>
      </c>
      <c r="AQ980" s="38" t="s">
        <v>62</v>
      </c>
      <c r="AR980" s="38" t="s">
        <v>62</v>
      </c>
      <c r="AS980" s="38" t="s">
        <v>62</v>
      </c>
      <c r="AT980" s="38" t="s">
        <v>1973</v>
      </c>
      <c r="AU980" s="38" t="s">
        <v>2604</v>
      </c>
      <c r="AV980" s="38" t="s">
        <v>7273</v>
      </c>
      <c r="AW980" s="38" t="s">
        <v>61</v>
      </c>
      <c r="AX980" s="38" t="s">
        <v>63</v>
      </c>
      <c r="AY980" s="39" t="s">
        <v>7274</v>
      </c>
      <c r="AZ980" s="38" t="s">
        <v>7275</v>
      </c>
      <c r="BA980" s="39" t="s">
        <v>7275</v>
      </c>
      <c r="BB980" s="38" t="s">
        <v>2434</v>
      </c>
      <c r="BC980" s="38" t="s">
        <v>197</v>
      </c>
      <c r="BD980" s="38" t="s">
        <v>94</v>
      </c>
      <c r="BE980" s="38" t="s">
        <v>1978</v>
      </c>
      <c r="BF980" s="38" t="s">
        <v>64</v>
      </c>
      <c r="BG980" s="38" t="s">
        <v>61</v>
      </c>
      <c r="BH980" s="38" t="s">
        <v>648</v>
      </c>
    </row>
    <row r="981" spans="2:60" x14ac:dyDescent="0.3">
      <c r="B981" s="55">
        <f t="shared" si="291"/>
        <v>977</v>
      </c>
      <c r="C981" s="55" t="str">
        <f t="shared" si="292"/>
        <v>NRT</v>
      </c>
      <c r="D981" s="55" t="str">
        <f t="shared" si="289"/>
        <v>2025-09-26</v>
      </c>
      <c r="E981" s="55" t="str">
        <f t="shared" ref="E981:E1044" si="299">AC981</f>
        <v>82020038196</v>
      </c>
      <c r="F981" s="55" t="str">
        <f t="shared" ref="F981:F1044" si="300">AD981</f>
        <v>PJP029493934</v>
      </c>
      <c r="G981" s="53" t="str">
        <f t="shared" ref="G981:G1044" si="301">AE981</f>
        <v>박지민</v>
      </c>
      <c r="H981" s="53" t="str">
        <f t="shared" ref="H981:H1044" si="302">AM981</f>
        <v>간이(Simple)</v>
      </c>
      <c r="I981" s="62">
        <f t="shared" ref="I981:I1044" si="303">AN981</f>
        <v>221.1</v>
      </c>
      <c r="J981" s="53" t="str">
        <f t="shared" si="293"/>
        <v>BRCH USA_JAVIS</v>
      </c>
      <c r="K981" s="55">
        <f t="shared" ref="K981:K1044" si="304">AI981</f>
        <v>1</v>
      </c>
      <c r="L981" s="54">
        <f t="shared" ref="L981:L1044" si="305">AJ981</f>
        <v>0.8</v>
      </c>
      <c r="M981" s="54">
        <f t="shared" ref="M981:M1044" si="306">AK981</f>
        <v>1.2</v>
      </c>
      <c r="N981" s="54">
        <f t="shared" ref="N981:N1044" si="307">AL981</f>
        <v>1.2</v>
      </c>
      <c r="O981" s="54">
        <f t="shared" si="294"/>
        <v>1</v>
      </c>
      <c r="P981" s="55" t="str">
        <f t="shared" si="295"/>
        <v>516284357805</v>
      </c>
      <c r="Q981" s="70">
        <f t="shared" si="296"/>
        <v>7520</v>
      </c>
      <c r="R981" s="58">
        <v>0</v>
      </c>
      <c r="S981" s="57">
        <f t="shared" si="290"/>
        <v>0</v>
      </c>
      <c r="T981" s="58">
        <v>0</v>
      </c>
      <c r="U981" s="58">
        <f>(IF(VLOOKUP(VLOOKUP(AN981,MAPPING!$B$16:$D$21,2,1),MAPPING!$C$16:$E$21,2,0)=7000,0,VLOOKUP(VLOOKUP(AN981,MAPPING!$B$16:$D$21,2,1),MAPPING!$C$16:$E$21,2,0)))</f>
        <v>0</v>
      </c>
      <c r="V981" s="58">
        <f>(K981*VLOOKUP(N981/K981,MAPPING!$B$23:$D$30,3,10))</f>
        <v>0</v>
      </c>
      <c r="W981" s="58">
        <f t="shared" si="297"/>
        <v>0</v>
      </c>
      <c r="X981" s="58">
        <f t="shared" si="298"/>
        <v>7520</v>
      </c>
      <c r="Y981" s="116">
        <f>ROUND(SUM(Q981:W981)/INVOICE!$I$5,2)</f>
        <v>5.39</v>
      </c>
      <c r="AA981" s="38" t="s">
        <v>7090</v>
      </c>
      <c r="AB981" s="38" t="s">
        <v>93</v>
      </c>
      <c r="AC981" s="38" t="s">
        <v>7091</v>
      </c>
      <c r="AD981" s="38" t="s">
        <v>7276</v>
      </c>
      <c r="AE981" s="38" t="s">
        <v>3137</v>
      </c>
      <c r="AF981" s="38" t="s">
        <v>3138</v>
      </c>
      <c r="AG981" s="38" t="s">
        <v>3139</v>
      </c>
      <c r="AH981" s="38" t="s">
        <v>61</v>
      </c>
      <c r="AI981" s="38">
        <v>1</v>
      </c>
      <c r="AJ981" s="38">
        <v>0.8</v>
      </c>
      <c r="AK981" s="38">
        <v>1.2</v>
      </c>
      <c r="AL981" s="38">
        <v>1.2</v>
      </c>
      <c r="AM981" s="38" t="s">
        <v>65</v>
      </c>
      <c r="AN981" s="38">
        <v>221.1</v>
      </c>
      <c r="AO981" s="38" t="s">
        <v>62</v>
      </c>
      <c r="AP981" s="38" t="s">
        <v>62</v>
      </c>
      <c r="AQ981" s="38" t="s">
        <v>62</v>
      </c>
      <c r="AR981" s="38" t="s">
        <v>62</v>
      </c>
      <c r="AS981" s="38" t="s">
        <v>62</v>
      </c>
      <c r="AT981" s="38" t="s">
        <v>1973</v>
      </c>
      <c r="AU981" s="38" t="s">
        <v>2604</v>
      </c>
      <c r="AV981" s="38" t="s">
        <v>7277</v>
      </c>
      <c r="AW981" s="38" t="s">
        <v>61</v>
      </c>
      <c r="AX981" s="38" t="s">
        <v>63</v>
      </c>
      <c r="AY981" s="39" t="s">
        <v>7278</v>
      </c>
      <c r="AZ981" s="38" t="s">
        <v>7279</v>
      </c>
      <c r="BA981" s="39" t="s">
        <v>7279</v>
      </c>
      <c r="BB981" s="38" t="s">
        <v>2434</v>
      </c>
      <c r="BC981" s="38" t="s">
        <v>197</v>
      </c>
      <c r="BD981" s="38" t="s">
        <v>94</v>
      </c>
      <c r="BE981" s="38" t="s">
        <v>1978</v>
      </c>
      <c r="BF981" s="38" t="s">
        <v>64</v>
      </c>
      <c r="BG981" s="38" t="s">
        <v>61</v>
      </c>
      <c r="BH981" s="38" t="s">
        <v>648</v>
      </c>
    </row>
    <row r="982" spans="2:60" x14ac:dyDescent="0.3">
      <c r="B982" s="55">
        <f t="shared" si="291"/>
        <v>978</v>
      </c>
      <c r="C982" s="55" t="str">
        <f t="shared" si="292"/>
        <v>NRT</v>
      </c>
      <c r="D982" s="55" t="str">
        <f t="shared" si="289"/>
        <v>2025-09-26</v>
      </c>
      <c r="E982" s="55" t="str">
        <f t="shared" si="299"/>
        <v>82020038196</v>
      </c>
      <c r="F982" s="55" t="str">
        <f t="shared" si="300"/>
        <v>PJP029496753</v>
      </c>
      <c r="G982" s="53" t="str">
        <f t="shared" si="301"/>
        <v>김광원</v>
      </c>
      <c r="H982" s="53" t="str">
        <f t="shared" si="302"/>
        <v>목록(Manifest)</v>
      </c>
      <c r="I982" s="62">
        <f t="shared" si="303"/>
        <v>96.48</v>
      </c>
      <c r="J982" s="53" t="str">
        <f t="shared" si="293"/>
        <v>BRCH USA_JAVIS</v>
      </c>
      <c r="K982" s="55">
        <f t="shared" si="304"/>
        <v>1</v>
      </c>
      <c r="L982" s="54">
        <f t="shared" si="305"/>
        <v>0.7</v>
      </c>
      <c r="M982" s="54">
        <f t="shared" si="306"/>
        <v>2.1</v>
      </c>
      <c r="N982" s="54">
        <f t="shared" si="307"/>
        <v>2.1</v>
      </c>
      <c r="O982" s="54">
        <f t="shared" si="294"/>
        <v>1</v>
      </c>
      <c r="P982" s="55" t="str">
        <f t="shared" si="295"/>
        <v>516284385993</v>
      </c>
      <c r="Q982" s="70">
        <f t="shared" si="296"/>
        <v>7520</v>
      </c>
      <c r="R982" s="58">
        <v>0</v>
      </c>
      <c r="S982" s="57">
        <f t="shared" si="290"/>
        <v>0</v>
      </c>
      <c r="T982" s="58">
        <v>0</v>
      </c>
      <c r="U982" s="58">
        <f>(IF(VLOOKUP(VLOOKUP(AN982,MAPPING!$B$16:$D$21,2,1),MAPPING!$C$16:$E$21,2,0)=7000,0,VLOOKUP(VLOOKUP(AN982,MAPPING!$B$16:$D$21,2,1),MAPPING!$C$16:$E$21,2,0)))</f>
        <v>0</v>
      </c>
      <c r="V982" s="58">
        <f>(K982*VLOOKUP(N982/K982,MAPPING!$B$23:$D$30,3,10))</f>
        <v>500</v>
      </c>
      <c r="W982" s="58">
        <f t="shared" si="297"/>
        <v>0</v>
      </c>
      <c r="X982" s="58">
        <f t="shared" si="298"/>
        <v>8020</v>
      </c>
      <c r="Y982" s="116">
        <f>ROUND(SUM(Q982:W982)/INVOICE!$I$5,2)</f>
        <v>5.75</v>
      </c>
      <c r="AA982" s="38" t="s">
        <v>7090</v>
      </c>
      <c r="AB982" s="38" t="s">
        <v>93</v>
      </c>
      <c r="AC982" s="38" t="s">
        <v>7091</v>
      </c>
      <c r="AD982" s="38" t="s">
        <v>7280</v>
      </c>
      <c r="AE982" s="38" t="s">
        <v>7281</v>
      </c>
      <c r="AF982" s="38" t="s">
        <v>7282</v>
      </c>
      <c r="AG982" s="38" t="s">
        <v>7283</v>
      </c>
      <c r="AH982" s="38" t="s">
        <v>61</v>
      </c>
      <c r="AI982" s="38">
        <v>1</v>
      </c>
      <c r="AJ982" s="38">
        <v>0.7</v>
      </c>
      <c r="AK982" s="38">
        <v>2.1</v>
      </c>
      <c r="AL982" s="38">
        <v>2.1</v>
      </c>
      <c r="AM982" s="38" t="s">
        <v>204</v>
      </c>
      <c r="AN982" s="38">
        <v>96.48</v>
      </c>
      <c r="AO982" s="38" t="s">
        <v>62</v>
      </c>
      <c r="AP982" s="38" t="s">
        <v>62</v>
      </c>
      <c r="AQ982" s="38" t="s">
        <v>62</v>
      </c>
      <c r="AR982" s="38" t="s">
        <v>62</v>
      </c>
      <c r="AS982" s="38" t="s">
        <v>62</v>
      </c>
      <c r="AT982" s="38" t="s">
        <v>1973</v>
      </c>
      <c r="AU982" s="38" t="s">
        <v>2604</v>
      </c>
      <c r="AV982" s="38" t="s">
        <v>7284</v>
      </c>
      <c r="AW982" s="38" t="s">
        <v>61</v>
      </c>
      <c r="AX982" s="38" t="s">
        <v>63</v>
      </c>
      <c r="AY982" s="39" t="s">
        <v>7285</v>
      </c>
      <c r="AZ982" s="38" t="s">
        <v>7286</v>
      </c>
      <c r="BA982" s="39" t="s">
        <v>7286</v>
      </c>
      <c r="BB982" s="38" t="s">
        <v>2434</v>
      </c>
      <c r="BC982" s="38" t="s">
        <v>197</v>
      </c>
      <c r="BD982" s="38" t="s">
        <v>94</v>
      </c>
      <c r="BE982" s="38" t="s">
        <v>1978</v>
      </c>
      <c r="BF982" s="38" t="s">
        <v>64</v>
      </c>
      <c r="BG982" s="38" t="s">
        <v>61</v>
      </c>
      <c r="BH982" s="38" t="s">
        <v>648</v>
      </c>
    </row>
    <row r="983" spans="2:60" x14ac:dyDescent="0.3">
      <c r="B983" s="55">
        <f t="shared" si="291"/>
        <v>979</v>
      </c>
      <c r="C983" s="55" t="str">
        <f t="shared" si="292"/>
        <v>NRT</v>
      </c>
      <c r="D983" s="55" t="str">
        <f t="shared" si="289"/>
        <v>2025-09-26</v>
      </c>
      <c r="E983" s="55" t="str">
        <f t="shared" si="299"/>
        <v>82020038196</v>
      </c>
      <c r="F983" s="55" t="str">
        <f t="shared" si="300"/>
        <v>PJP029496833</v>
      </c>
      <c r="G983" s="53" t="str">
        <f t="shared" si="301"/>
        <v>이경희</v>
      </c>
      <c r="H983" s="53" t="str">
        <f t="shared" si="302"/>
        <v>목록(Manifest)</v>
      </c>
      <c r="I983" s="62">
        <f t="shared" si="303"/>
        <v>53.6</v>
      </c>
      <c r="J983" s="53" t="str">
        <f t="shared" si="293"/>
        <v>BRCH USA_JAVIS</v>
      </c>
      <c r="K983" s="55">
        <f t="shared" si="304"/>
        <v>1</v>
      </c>
      <c r="L983" s="54">
        <f t="shared" si="305"/>
        <v>0.4</v>
      </c>
      <c r="M983" s="54">
        <f t="shared" si="306"/>
        <v>0.9</v>
      </c>
      <c r="N983" s="54">
        <f t="shared" si="307"/>
        <v>0.9</v>
      </c>
      <c r="O983" s="54">
        <f t="shared" si="294"/>
        <v>0.5</v>
      </c>
      <c r="P983" s="55" t="str">
        <f t="shared" si="295"/>
        <v>516284386796</v>
      </c>
      <c r="Q983" s="70">
        <f t="shared" si="296"/>
        <v>6510</v>
      </c>
      <c r="R983" s="58">
        <v>0</v>
      </c>
      <c r="S983" s="57">
        <f t="shared" si="290"/>
        <v>0</v>
      </c>
      <c r="T983" s="58">
        <v>0</v>
      </c>
      <c r="U983" s="58">
        <f>(IF(VLOOKUP(VLOOKUP(AN983,MAPPING!$B$16:$D$21,2,1),MAPPING!$C$16:$E$21,2,0)=7000,0,VLOOKUP(VLOOKUP(AN983,MAPPING!$B$16:$D$21,2,1),MAPPING!$C$16:$E$21,2,0)))</f>
        <v>0</v>
      </c>
      <c r="V983" s="58">
        <f>(K983*VLOOKUP(N983/K983,MAPPING!$B$23:$D$30,3,10))</f>
        <v>0</v>
      </c>
      <c r="W983" s="58">
        <f t="shared" si="297"/>
        <v>0</v>
      </c>
      <c r="X983" s="58">
        <f t="shared" si="298"/>
        <v>6510</v>
      </c>
      <c r="Y983" s="116">
        <f>ROUND(SUM(Q983:W983)/INVOICE!$I$5,2)</f>
        <v>4.67</v>
      </c>
      <c r="AA983" s="38" t="s">
        <v>7090</v>
      </c>
      <c r="AB983" s="38" t="s">
        <v>93</v>
      </c>
      <c r="AC983" s="38" t="s">
        <v>7091</v>
      </c>
      <c r="AD983" s="38" t="s">
        <v>7287</v>
      </c>
      <c r="AE983" s="38" t="s">
        <v>6540</v>
      </c>
      <c r="AF983" s="38" t="s">
        <v>6541</v>
      </c>
      <c r="AG983" s="38" t="s">
        <v>6542</v>
      </c>
      <c r="AH983" s="38" t="s">
        <v>61</v>
      </c>
      <c r="AI983" s="38">
        <v>1</v>
      </c>
      <c r="AJ983" s="38">
        <v>0.4</v>
      </c>
      <c r="AK983" s="38">
        <v>0.9</v>
      </c>
      <c r="AL983" s="38">
        <v>0.9</v>
      </c>
      <c r="AM983" s="38" t="s">
        <v>204</v>
      </c>
      <c r="AN983" s="38">
        <v>53.6</v>
      </c>
      <c r="AO983" s="38" t="s">
        <v>62</v>
      </c>
      <c r="AP983" s="38" t="s">
        <v>62</v>
      </c>
      <c r="AQ983" s="38" t="s">
        <v>62</v>
      </c>
      <c r="AR983" s="38" t="s">
        <v>62</v>
      </c>
      <c r="AS983" s="38" t="s">
        <v>62</v>
      </c>
      <c r="AT983" s="38" t="s">
        <v>1973</v>
      </c>
      <c r="AU983" s="38" t="s">
        <v>2604</v>
      </c>
      <c r="AV983" s="38" t="s">
        <v>7288</v>
      </c>
      <c r="AW983" s="38" t="s">
        <v>61</v>
      </c>
      <c r="AX983" s="38" t="s">
        <v>63</v>
      </c>
      <c r="AY983" s="39" t="s">
        <v>7289</v>
      </c>
      <c r="AZ983" s="38" t="s">
        <v>7290</v>
      </c>
      <c r="BA983" s="39" t="s">
        <v>7290</v>
      </c>
      <c r="BB983" s="38" t="s">
        <v>2434</v>
      </c>
      <c r="BC983" s="38" t="s">
        <v>197</v>
      </c>
      <c r="BD983" s="38" t="s">
        <v>94</v>
      </c>
      <c r="BE983" s="38" t="s">
        <v>1978</v>
      </c>
      <c r="BF983" s="38" t="s">
        <v>64</v>
      </c>
      <c r="BG983" s="38" t="s">
        <v>61</v>
      </c>
      <c r="BH983" s="38" t="s">
        <v>648</v>
      </c>
    </row>
    <row r="984" spans="2:60" x14ac:dyDescent="0.3">
      <c r="B984" s="55">
        <f t="shared" si="291"/>
        <v>980</v>
      </c>
      <c r="C984" s="55" t="str">
        <f t="shared" si="292"/>
        <v>NRT</v>
      </c>
      <c r="D984" s="55" t="str">
        <f t="shared" si="289"/>
        <v>2025-09-26</v>
      </c>
      <c r="E984" s="55" t="str">
        <f t="shared" si="299"/>
        <v>82020038196</v>
      </c>
      <c r="F984" s="55" t="str">
        <f t="shared" si="300"/>
        <v>PJP029495760</v>
      </c>
      <c r="G984" s="53" t="str">
        <f t="shared" si="301"/>
        <v>진상욱</v>
      </c>
      <c r="H984" s="53" t="str">
        <f t="shared" si="302"/>
        <v>목록(Manifest)</v>
      </c>
      <c r="I984" s="62">
        <f t="shared" si="303"/>
        <v>125.62</v>
      </c>
      <c r="J984" s="53" t="str">
        <f t="shared" si="293"/>
        <v>BRCH USA_JAVIS</v>
      </c>
      <c r="K984" s="55">
        <f t="shared" si="304"/>
        <v>1</v>
      </c>
      <c r="L984" s="54">
        <f t="shared" si="305"/>
        <v>1.8</v>
      </c>
      <c r="M984" s="54">
        <f t="shared" si="306"/>
        <v>1.9</v>
      </c>
      <c r="N984" s="54">
        <f t="shared" si="307"/>
        <v>1.9</v>
      </c>
      <c r="O984" s="54">
        <f t="shared" si="294"/>
        <v>2</v>
      </c>
      <c r="P984" s="55" t="str">
        <f t="shared" si="295"/>
        <v>516284376064</v>
      </c>
      <c r="Q984" s="70">
        <f t="shared" si="296"/>
        <v>9540</v>
      </c>
      <c r="R984" s="58">
        <v>0</v>
      </c>
      <c r="S984" s="57">
        <f t="shared" si="290"/>
        <v>0</v>
      </c>
      <c r="T984" s="58">
        <v>0</v>
      </c>
      <c r="U984" s="58">
        <f>(IF(VLOOKUP(VLOOKUP(AN984,MAPPING!$B$16:$D$21,2,1),MAPPING!$C$16:$E$21,2,0)=7000,0,VLOOKUP(VLOOKUP(AN984,MAPPING!$B$16:$D$21,2,1),MAPPING!$C$16:$E$21,2,0)))</f>
        <v>0</v>
      </c>
      <c r="V984" s="58">
        <f>(K984*VLOOKUP(N984/K984,MAPPING!$B$23:$D$30,3,10))</f>
        <v>0</v>
      </c>
      <c r="W984" s="58">
        <f t="shared" si="297"/>
        <v>0</v>
      </c>
      <c r="X984" s="58">
        <f t="shared" si="298"/>
        <v>9540</v>
      </c>
      <c r="Y984" s="116">
        <f>ROUND(SUM(Q984:W984)/INVOICE!$I$5,2)</f>
        <v>6.84</v>
      </c>
      <c r="AA984" s="38" t="s">
        <v>7090</v>
      </c>
      <c r="AB984" s="38" t="s">
        <v>93</v>
      </c>
      <c r="AC984" s="38" t="s">
        <v>7091</v>
      </c>
      <c r="AD984" s="38" t="s">
        <v>7291</v>
      </c>
      <c r="AE984" s="38" t="s">
        <v>4699</v>
      </c>
      <c r="AF984" s="38" t="s">
        <v>4700</v>
      </c>
      <c r="AG984" s="38" t="s">
        <v>4701</v>
      </c>
      <c r="AH984" s="38" t="s">
        <v>61</v>
      </c>
      <c r="AI984" s="38">
        <v>1</v>
      </c>
      <c r="AJ984" s="38">
        <v>1.8</v>
      </c>
      <c r="AK984" s="38">
        <v>1.9</v>
      </c>
      <c r="AL984" s="38">
        <v>1.9</v>
      </c>
      <c r="AM984" s="38" t="s">
        <v>204</v>
      </c>
      <c r="AN984" s="38">
        <v>125.62</v>
      </c>
      <c r="AO984" s="38" t="s">
        <v>62</v>
      </c>
      <c r="AP984" s="38" t="s">
        <v>62</v>
      </c>
      <c r="AQ984" s="38" t="s">
        <v>62</v>
      </c>
      <c r="AR984" s="38" t="s">
        <v>62</v>
      </c>
      <c r="AS984" s="38" t="s">
        <v>62</v>
      </c>
      <c r="AT984" s="38" t="s">
        <v>1973</v>
      </c>
      <c r="AU984" s="38" t="s">
        <v>2604</v>
      </c>
      <c r="AV984" s="38" t="s">
        <v>2052</v>
      </c>
      <c r="AW984" s="38" t="s">
        <v>61</v>
      </c>
      <c r="AX984" s="38" t="s">
        <v>63</v>
      </c>
      <c r="AY984" s="39" t="s">
        <v>7292</v>
      </c>
      <c r="AZ984" s="38" t="s">
        <v>7293</v>
      </c>
      <c r="BA984" s="39" t="s">
        <v>7293</v>
      </c>
      <c r="BB984" s="38" t="s">
        <v>2434</v>
      </c>
      <c r="BC984" s="38" t="s">
        <v>197</v>
      </c>
      <c r="BD984" s="38" t="s">
        <v>94</v>
      </c>
      <c r="BE984" s="38" t="s">
        <v>1978</v>
      </c>
      <c r="BF984" s="38" t="s">
        <v>64</v>
      </c>
      <c r="BG984" s="38" t="s">
        <v>61</v>
      </c>
      <c r="BH984" s="38" t="s">
        <v>648</v>
      </c>
    </row>
    <row r="985" spans="2:60" x14ac:dyDescent="0.3">
      <c r="B985" s="55">
        <f t="shared" si="291"/>
        <v>981</v>
      </c>
      <c r="C985" s="55" t="str">
        <f t="shared" si="292"/>
        <v>NRT</v>
      </c>
      <c r="D985" s="55" t="str">
        <f t="shared" si="289"/>
        <v>2025-09-26</v>
      </c>
      <c r="E985" s="55" t="str">
        <f t="shared" si="299"/>
        <v>82020038196</v>
      </c>
      <c r="F985" s="55" t="str">
        <f t="shared" si="300"/>
        <v>PJP029496518</v>
      </c>
      <c r="G985" s="53" t="str">
        <f t="shared" si="301"/>
        <v>최영근</v>
      </c>
      <c r="H985" s="53" t="str">
        <f t="shared" si="302"/>
        <v>목록(Manifest)</v>
      </c>
      <c r="I985" s="62">
        <f t="shared" si="303"/>
        <v>110.55</v>
      </c>
      <c r="J985" s="53" t="str">
        <f t="shared" si="293"/>
        <v>BRCH USA_JAVIS</v>
      </c>
      <c r="K985" s="55">
        <f t="shared" si="304"/>
        <v>1</v>
      </c>
      <c r="L985" s="54">
        <f t="shared" si="305"/>
        <v>0.95</v>
      </c>
      <c r="M985" s="54">
        <f t="shared" si="306"/>
        <v>2.9</v>
      </c>
      <c r="N985" s="54">
        <f t="shared" si="307"/>
        <v>2.9</v>
      </c>
      <c r="O985" s="54">
        <f t="shared" si="294"/>
        <v>1</v>
      </c>
      <c r="P985" s="55" t="str">
        <f t="shared" si="295"/>
        <v>516284383646</v>
      </c>
      <c r="Q985" s="70">
        <f t="shared" si="296"/>
        <v>7520</v>
      </c>
      <c r="R985" s="58">
        <v>0</v>
      </c>
      <c r="S985" s="57">
        <f t="shared" si="290"/>
        <v>0</v>
      </c>
      <c r="T985" s="58">
        <v>0</v>
      </c>
      <c r="U985" s="58">
        <f>(IF(VLOOKUP(VLOOKUP(AN985,MAPPING!$B$16:$D$21,2,1),MAPPING!$C$16:$E$21,2,0)=7000,0,VLOOKUP(VLOOKUP(AN985,MAPPING!$B$16:$D$21,2,1),MAPPING!$C$16:$E$21,2,0)))</f>
        <v>0</v>
      </c>
      <c r="V985" s="58">
        <f>(K985*VLOOKUP(N985/K985,MAPPING!$B$23:$D$30,3,10))</f>
        <v>500</v>
      </c>
      <c r="W985" s="58">
        <f t="shared" si="297"/>
        <v>0</v>
      </c>
      <c r="X985" s="58">
        <f t="shared" si="298"/>
        <v>8020</v>
      </c>
      <c r="Y985" s="116">
        <f>ROUND(SUM(Q985:W985)/INVOICE!$I$5,2)</f>
        <v>5.75</v>
      </c>
      <c r="AA985" s="38" t="s">
        <v>7090</v>
      </c>
      <c r="AB985" s="38" t="s">
        <v>93</v>
      </c>
      <c r="AC985" s="38" t="s">
        <v>7091</v>
      </c>
      <c r="AD985" s="38" t="s">
        <v>7294</v>
      </c>
      <c r="AE985" s="38" t="s">
        <v>5102</v>
      </c>
      <c r="AF985" s="38" t="s">
        <v>5103</v>
      </c>
      <c r="AG985" s="38" t="s">
        <v>4654</v>
      </c>
      <c r="AH985" s="38" t="s">
        <v>61</v>
      </c>
      <c r="AI985" s="38">
        <v>1</v>
      </c>
      <c r="AJ985" s="38">
        <v>0.95</v>
      </c>
      <c r="AK985" s="38">
        <v>2.9</v>
      </c>
      <c r="AL985" s="38">
        <v>2.9</v>
      </c>
      <c r="AM985" s="38" t="s">
        <v>204</v>
      </c>
      <c r="AN985" s="38">
        <v>110.55</v>
      </c>
      <c r="AO985" s="38" t="s">
        <v>62</v>
      </c>
      <c r="AP985" s="38" t="s">
        <v>62</v>
      </c>
      <c r="AQ985" s="38" t="s">
        <v>62</v>
      </c>
      <c r="AR985" s="38" t="s">
        <v>62</v>
      </c>
      <c r="AS985" s="38" t="s">
        <v>62</v>
      </c>
      <c r="AT985" s="38" t="s">
        <v>1973</v>
      </c>
      <c r="AU985" s="38" t="s">
        <v>2604</v>
      </c>
      <c r="AV985" s="38" t="s">
        <v>2052</v>
      </c>
      <c r="AW985" s="38" t="s">
        <v>61</v>
      </c>
      <c r="AX985" s="38" t="s">
        <v>63</v>
      </c>
      <c r="AY985" s="39" t="s">
        <v>7295</v>
      </c>
      <c r="AZ985" s="38" t="s">
        <v>7296</v>
      </c>
      <c r="BA985" s="39" t="s">
        <v>7296</v>
      </c>
      <c r="BB985" s="38" t="s">
        <v>2434</v>
      </c>
      <c r="BC985" s="38" t="s">
        <v>197</v>
      </c>
      <c r="BD985" s="38" t="s">
        <v>94</v>
      </c>
      <c r="BE985" s="38" t="s">
        <v>1978</v>
      </c>
      <c r="BF985" s="38" t="s">
        <v>64</v>
      </c>
      <c r="BG985" s="38" t="s">
        <v>61</v>
      </c>
      <c r="BH985" s="38" t="s">
        <v>648</v>
      </c>
    </row>
    <row r="986" spans="2:60" x14ac:dyDescent="0.3">
      <c r="B986" s="55">
        <f t="shared" si="291"/>
        <v>982</v>
      </c>
      <c r="C986" s="55" t="str">
        <f t="shared" si="292"/>
        <v>NRT</v>
      </c>
      <c r="D986" s="55" t="str">
        <f t="shared" si="289"/>
        <v>2025-09-26</v>
      </c>
      <c r="E986" s="55" t="str">
        <f t="shared" si="299"/>
        <v>82020038196</v>
      </c>
      <c r="F986" s="55" t="str">
        <f t="shared" si="300"/>
        <v>PJP029496712</v>
      </c>
      <c r="G986" s="53" t="str">
        <f t="shared" si="301"/>
        <v>조정현</v>
      </c>
      <c r="H986" s="53" t="str">
        <f t="shared" si="302"/>
        <v>목록(Manifest)</v>
      </c>
      <c r="I986" s="62">
        <f t="shared" si="303"/>
        <v>141.38</v>
      </c>
      <c r="J986" s="53" t="str">
        <f t="shared" si="293"/>
        <v>BRCH USA_JAVIS</v>
      </c>
      <c r="K986" s="55">
        <f t="shared" si="304"/>
        <v>1</v>
      </c>
      <c r="L986" s="54">
        <f t="shared" si="305"/>
        <v>2.7</v>
      </c>
      <c r="M986" s="54">
        <f t="shared" si="306"/>
        <v>6.1</v>
      </c>
      <c r="N986" s="54">
        <f t="shared" si="307"/>
        <v>6.5</v>
      </c>
      <c r="O986" s="54">
        <f t="shared" si="294"/>
        <v>3</v>
      </c>
      <c r="P986" s="55" t="str">
        <f t="shared" si="295"/>
        <v>516284385584</v>
      </c>
      <c r="Q986" s="70">
        <f t="shared" si="296"/>
        <v>11560</v>
      </c>
      <c r="R986" s="58">
        <v>0</v>
      </c>
      <c r="S986" s="57">
        <f t="shared" si="290"/>
        <v>0</v>
      </c>
      <c r="T986" s="58">
        <v>0</v>
      </c>
      <c r="U986" s="58">
        <f>(IF(VLOOKUP(VLOOKUP(AN986,MAPPING!$B$16:$D$21,2,1),MAPPING!$C$16:$E$21,2,0)=7000,0,VLOOKUP(VLOOKUP(AN986,MAPPING!$B$16:$D$21,2,1),MAPPING!$C$16:$E$21,2,0)))</f>
        <v>0</v>
      </c>
      <c r="V986" s="58">
        <f>(K986*VLOOKUP(N986/K986,MAPPING!$B$23:$D$30,3,10))</f>
        <v>1000</v>
      </c>
      <c r="W986" s="58">
        <f t="shared" si="297"/>
        <v>0</v>
      </c>
      <c r="X986" s="58">
        <f t="shared" si="298"/>
        <v>12560</v>
      </c>
      <c r="Y986" s="116">
        <f>ROUND(SUM(Q986:W986)/INVOICE!$I$5,2)</f>
        <v>9.01</v>
      </c>
      <c r="AA986" s="38" t="s">
        <v>7090</v>
      </c>
      <c r="AB986" s="38" t="s">
        <v>93</v>
      </c>
      <c r="AC986" s="38" t="s">
        <v>7091</v>
      </c>
      <c r="AD986" s="38" t="s">
        <v>7297</v>
      </c>
      <c r="AE986" s="38" t="s">
        <v>5504</v>
      </c>
      <c r="AF986" s="38" t="s">
        <v>7298</v>
      </c>
      <c r="AG986" s="38" t="s">
        <v>7299</v>
      </c>
      <c r="AH986" s="38" t="s">
        <v>61</v>
      </c>
      <c r="AI986" s="38">
        <v>1</v>
      </c>
      <c r="AJ986" s="38">
        <v>2.7</v>
      </c>
      <c r="AK986" s="38">
        <v>6.1</v>
      </c>
      <c r="AL986" s="38">
        <v>6.5</v>
      </c>
      <c r="AM986" s="38" t="s">
        <v>204</v>
      </c>
      <c r="AN986" s="38">
        <v>141.38</v>
      </c>
      <c r="AO986" s="38" t="s">
        <v>62</v>
      </c>
      <c r="AP986" s="38" t="s">
        <v>62</v>
      </c>
      <c r="AQ986" s="38" t="s">
        <v>62</v>
      </c>
      <c r="AR986" s="38" t="s">
        <v>62</v>
      </c>
      <c r="AS986" s="38" t="s">
        <v>62</v>
      </c>
      <c r="AT986" s="38" t="s">
        <v>1973</v>
      </c>
      <c r="AU986" s="38" t="s">
        <v>2604</v>
      </c>
      <c r="AV986" s="38" t="s">
        <v>2002</v>
      </c>
      <c r="AW986" s="38" t="s">
        <v>61</v>
      </c>
      <c r="AX986" s="38" t="s">
        <v>63</v>
      </c>
      <c r="AY986" s="39" t="s">
        <v>7300</v>
      </c>
      <c r="AZ986" s="38" t="s">
        <v>7301</v>
      </c>
      <c r="BA986" s="39" t="s">
        <v>7301</v>
      </c>
      <c r="BB986" s="38" t="s">
        <v>2434</v>
      </c>
      <c r="BC986" s="38" t="s">
        <v>197</v>
      </c>
      <c r="BD986" s="38" t="s">
        <v>94</v>
      </c>
      <c r="BE986" s="38" t="s">
        <v>1978</v>
      </c>
      <c r="BF986" s="38" t="s">
        <v>64</v>
      </c>
      <c r="BG986" s="38" t="s">
        <v>61</v>
      </c>
      <c r="BH986" s="38" t="s">
        <v>648</v>
      </c>
    </row>
    <row r="987" spans="2:60" x14ac:dyDescent="0.3">
      <c r="B987" s="55">
        <f t="shared" si="291"/>
        <v>983</v>
      </c>
      <c r="C987" s="55" t="str">
        <f t="shared" si="292"/>
        <v>NRT</v>
      </c>
      <c r="D987" s="55" t="str">
        <f t="shared" si="289"/>
        <v>2025-09-26</v>
      </c>
      <c r="E987" s="55" t="str">
        <f t="shared" si="299"/>
        <v>82020038196</v>
      </c>
      <c r="F987" s="55" t="str">
        <f t="shared" si="300"/>
        <v>PJP029496715</v>
      </c>
      <c r="G987" s="53" t="str">
        <f t="shared" si="301"/>
        <v>이현도</v>
      </c>
      <c r="H987" s="53" t="str">
        <f t="shared" si="302"/>
        <v>목록(Manifest)</v>
      </c>
      <c r="I987" s="62">
        <f t="shared" si="303"/>
        <v>141.38</v>
      </c>
      <c r="J987" s="53" t="str">
        <f t="shared" si="293"/>
        <v>BRCH USA_JAVIS</v>
      </c>
      <c r="K987" s="55">
        <f t="shared" si="304"/>
        <v>1</v>
      </c>
      <c r="L987" s="54">
        <f t="shared" si="305"/>
        <v>2.7</v>
      </c>
      <c r="M987" s="54">
        <f t="shared" si="306"/>
        <v>6.1</v>
      </c>
      <c r="N987" s="54">
        <f t="shared" si="307"/>
        <v>6.5</v>
      </c>
      <c r="O987" s="54">
        <f t="shared" si="294"/>
        <v>3</v>
      </c>
      <c r="P987" s="55" t="str">
        <f t="shared" si="295"/>
        <v>516284385610</v>
      </c>
      <c r="Q987" s="70">
        <f t="shared" si="296"/>
        <v>11560</v>
      </c>
      <c r="R987" s="58">
        <v>0</v>
      </c>
      <c r="S987" s="57">
        <f t="shared" si="290"/>
        <v>0</v>
      </c>
      <c r="T987" s="58">
        <v>0</v>
      </c>
      <c r="U987" s="58">
        <f>(IF(VLOOKUP(VLOOKUP(AN987,MAPPING!$B$16:$D$21,2,1),MAPPING!$C$16:$E$21,2,0)=7000,0,VLOOKUP(VLOOKUP(AN987,MAPPING!$B$16:$D$21,2,1),MAPPING!$C$16:$E$21,2,0)))</f>
        <v>0</v>
      </c>
      <c r="V987" s="58">
        <f>(K987*VLOOKUP(N987/K987,MAPPING!$B$23:$D$30,3,10))</f>
        <v>1000</v>
      </c>
      <c r="W987" s="58">
        <f t="shared" si="297"/>
        <v>0</v>
      </c>
      <c r="X987" s="58">
        <f t="shared" si="298"/>
        <v>12560</v>
      </c>
      <c r="Y987" s="116">
        <f>ROUND(SUM(Q987:W987)/INVOICE!$I$5,2)</f>
        <v>9.01</v>
      </c>
      <c r="AA987" s="38" t="s">
        <v>7090</v>
      </c>
      <c r="AB987" s="38" t="s">
        <v>93</v>
      </c>
      <c r="AC987" s="38" t="s">
        <v>7091</v>
      </c>
      <c r="AD987" s="38" t="s">
        <v>7302</v>
      </c>
      <c r="AE987" s="38" t="s">
        <v>7303</v>
      </c>
      <c r="AF987" s="38" t="s">
        <v>7304</v>
      </c>
      <c r="AG987" s="38" t="s">
        <v>7299</v>
      </c>
      <c r="AH987" s="38" t="s">
        <v>61</v>
      </c>
      <c r="AI987" s="38">
        <v>1</v>
      </c>
      <c r="AJ987" s="38">
        <v>2.7</v>
      </c>
      <c r="AK987" s="38">
        <v>6.1</v>
      </c>
      <c r="AL987" s="38">
        <v>6.5</v>
      </c>
      <c r="AM987" s="38" t="s">
        <v>204</v>
      </c>
      <c r="AN987" s="38">
        <v>141.38</v>
      </c>
      <c r="AO987" s="38" t="s">
        <v>62</v>
      </c>
      <c r="AP987" s="38" t="s">
        <v>62</v>
      </c>
      <c r="AQ987" s="38" t="s">
        <v>62</v>
      </c>
      <c r="AR987" s="38" t="s">
        <v>62</v>
      </c>
      <c r="AS987" s="38" t="s">
        <v>62</v>
      </c>
      <c r="AT987" s="38" t="s">
        <v>1973</v>
      </c>
      <c r="AU987" s="38" t="s">
        <v>2604</v>
      </c>
      <c r="AV987" s="38" t="s">
        <v>2002</v>
      </c>
      <c r="AW987" s="38" t="s">
        <v>61</v>
      </c>
      <c r="AX987" s="38" t="s">
        <v>63</v>
      </c>
      <c r="AY987" s="39" t="s">
        <v>7305</v>
      </c>
      <c r="AZ987" s="38" t="s">
        <v>7306</v>
      </c>
      <c r="BA987" s="39" t="s">
        <v>7306</v>
      </c>
      <c r="BB987" s="38" t="s">
        <v>2434</v>
      </c>
      <c r="BC987" s="38" t="s">
        <v>197</v>
      </c>
      <c r="BD987" s="38" t="s">
        <v>94</v>
      </c>
      <c r="BE987" s="38" t="s">
        <v>1978</v>
      </c>
      <c r="BF987" s="38" t="s">
        <v>64</v>
      </c>
      <c r="BG987" s="38" t="s">
        <v>61</v>
      </c>
      <c r="BH987" s="38" t="s">
        <v>648</v>
      </c>
    </row>
    <row r="988" spans="2:60" x14ac:dyDescent="0.3">
      <c r="B988" s="55">
        <f t="shared" si="291"/>
        <v>984</v>
      </c>
      <c r="C988" s="55" t="str">
        <f t="shared" si="292"/>
        <v>NRT</v>
      </c>
      <c r="D988" s="55" t="str">
        <f t="shared" si="289"/>
        <v>2025-09-26</v>
      </c>
      <c r="E988" s="55" t="str">
        <f t="shared" si="299"/>
        <v>82020038196</v>
      </c>
      <c r="F988" s="55" t="str">
        <f t="shared" si="300"/>
        <v>PJP029496542</v>
      </c>
      <c r="G988" s="53" t="str">
        <f t="shared" si="301"/>
        <v>김세환</v>
      </c>
      <c r="H988" s="53" t="str">
        <f t="shared" si="302"/>
        <v>목록(Manifest)</v>
      </c>
      <c r="I988" s="62">
        <f t="shared" si="303"/>
        <v>88.44</v>
      </c>
      <c r="J988" s="53" t="str">
        <f t="shared" si="293"/>
        <v>BRCH USA_JAVIS</v>
      </c>
      <c r="K988" s="55">
        <f t="shared" si="304"/>
        <v>1</v>
      </c>
      <c r="L988" s="54">
        <f t="shared" si="305"/>
        <v>0.85</v>
      </c>
      <c r="M988" s="54">
        <f t="shared" si="306"/>
        <v>2.9</v>
      </c>
      <c r="N988" s="54">
        <f t="shared" si="307"/>
        <v>2.9</v>
      </c>
      <c r="O988" s="54">
        <f t="shared" si="294"/>
        <v>1</v>
      </c>
      <c r="P988" s="55" t="str">
        <f t="shared" si="295"/>
        <v>516284383882</v>
      </c>
      <c r="Q988" s="70">
        <f t="shared" si="296"/>
        <v>7520</v>
      </c>
      <c r="R988" s="58">
        <v>0</v>
      </c>
      <c r="S988" s="57">
        <f t="shared" si="290"/>
        <v>0</v>
      </c>
      <c r="T988" s="58">
        <v>0</v>
      </c>
      <c r="U988" s="58">
        <f>(IF(VLOOKUP(VLOOKUP(AN988,MAPPING!$B$16:$D$21,2,1),MAPPING!$C$16:$E$21,2,0)=7000,0,VLOOKUP(VLOOKUP(AN988,MAPPING!$B$16:$D$21,2,1),MAPPING!$C$16:$E$21,2,0)))</f>
        <v>0</v>
      </c>
      <c r="V988" s="58">
        <f>(K988*VLOOKUP(N988/K988,MAPPING!$B$23:$D$30,3,10))</f>
        <v>500</v>
      </c>
      <c r="W988" s="58">
        <f t="shared" si="297"/>
        <v>0</v>
      </c>
      <c r="X988" s="58">
        <f t="shared" si="298"/>
        <v>8020</v>
      </c>
      <c r="Y988" s="116">
        <f>ROUND(SUM(Q988:W988)/INVOICE!$I$5,2)</f>
        <v>5.75</v>
      </c>
      <c r="AA988" s="38" t="s">
        <v>7090</v>
      </c>
      <c r="AB988" s="38" t="s">
        <v>93</v>
      </c>
      <c r="AC988" s="38" t="s">
        <v>7091</v>
      </c>
      <c r="AD988" s="38" t="s">
        <v>7307</v>
      </c>
      <c r="AE988" s="38" t="s">
        <v>2436</v>
      </c>
      <c r="AF988" s="38" t="s">
        <v>2437</v>
      </c>
      <c r="AG988" s="38" t="s">
        <v>2438</v>
      </c>
      <c r="AH988" s="38" t="s">
        <v>61</v>
      </c>
      <c r="AI988" s="38">
        <v>1</v>
      </c>
      <c r="AJ988" s="38">
        <v>0.85</v>
      </c>
      <c r="AK988" s="38">
        <v>2.9</v>
      </c>
      <c r="AL988" s="38">
        <v>2.9</v>
      </c>
      <c r="AM988" s="38" t="s">
        <v>204</v>
      </c>
      <c r="AN988" s="38">
        <v>88.44</v>
      </c>
      <c r="AO988" s="38" t="s">
        <v>62</v>
      </c>
      <c r="AP988" s="38" t="s">
        <v>62</v>
      </c>
      <c r="AQ988" s="38" t="s">
        <v>62</v>
      </c>
      <c r="AR988" s="38" t="s">
        <v>62</v>
      </c>
      <c r="AS988" s="38" t="s">
        <v>62</v>
      </c>
      <c r="AT988" s="38" t="s">
        <v>1973</v>
      </c>
      <c r="AU988" s="38" t="s">
        <v>2604</v>
      </c>
      <c r="AV988" s="38" t="s">
        <v>7308</v>
      </c>
      <c r="AW988" s="38" t="s">
        <v>61</v>
      </c>
      <c r="AX988" s="38" t="s">
        <v>63</v>
      </c>
      <c r="AY988" s="39" t="s">
        <v>7309</v>
      </c>
      <c r="AZ988" s="38" t="s">
        <v>7310</v>
      </c>
      <c r="BA988" s="39" t="s">
        <v>7310</v>
      </c>
      <c r="BB988" s="38" t="s">
        <v>2434</v>
      </c>
      <c r="BC988" s="38" t="s">
        <v>197</v>
      </c>
      <c r="BD988" s="38" t="s">
        <v>94</v>
      </c>
      <c r="BE988" s="38" t="s">
        <v>1978</v>
      </c>
      <c r="BF988" s="38" t="s">
        <v>64</v>
      </c>
      <c r="BG988" s="38" t="s">
        <v>61</v>
      </c>
      <c r="BH988" s="38" t="s">
        <v>648</v>
      </c>
    </row>
    <row r="989" spans="2:60" x14ac:dyDescent="0.3">
      <c r="B989" s="55">
        <f t="shared" si="291"/>
        <v>985</v>
      </c>
      <c r="C989" s="55" t="str">
        <f t="shared" si="292"/>
        <v>NRT</v>
      </c>
      <c r="D989" s="55" t="str">
        <f t="shared" si="289"/>
        <v>2025-09-26</v>
      </c>
      <c r="E989" s="55" t="str">
        <f t="shared" si="299"/>
        <v>82020038196</v>
      </c>
      <c r="F989" s="55" t="str">
        <f t="shared" si="300"/>
        <v>PJP029496765</v>
      </c>
      <c r="G989" s="53" t="str">
        <f t="shared" si="301"/>
        <v>윤수연</v>
      </c>
      <c r="H989" s="53" t="str">
        <f t="shared" si="302"/>
        <v>목록(Manifest)</v>
      </c>
      <c r="I989" s="62">
        <f t="shared" si="303"/>
        <v>66.33</v>
      </c>
      <c r="J989" s="53" t="str">
        <f t="shared" si="293"/>
        <v>BRCH USA_JAVIS</v>
      </c>
      <c r="K989" s="55">
        <f t="shared" si="304"/>
        <v>1</v>
      </c>
      <c r="L989" s="54">
        <f t="shared" si="305"/>
        <v>0.4</v>
      </c>
      <c r="M989" s="54">
        <f t="shared" si="306"/>
        <v>0.8</v>
      </c>
      <c r="N989" s="54">
        <f t="shared" si="307"/>
        <v>0.8</v>
      </c>
      <c r="O989" s="54">
        <f t="shared" si="294"/>
        <v>0.5</v>
      </c>
      <c r="P989" s="55" t="str">
        <f t="shared" si="295"/>
        <v>516284386111</v>
      </c>
      <c r="Q989" s="70">
        <f t="shared" si="296"/>
        <v>6510</v>
      </c>
      <c r="R989" s="58">
        <v>0</v>
      </c>
      <c r="S989" s="57">
        <f t="shared" si="290"/>
        <v>0</v>
      </c>
      <c r="T989" s="58">
        <v>0</v>
      </c>
      <c r="U989" s="58">
        <f>(IF(VLOOKUP(VLOOKUP(AN989,MAPPING!$B$16:$D$21,2,1),MAPPING!$C$16:$E$21,2,0)=7000,0,VLOOKUP(VLOOKUP(AN989,MAPPING!$B$16:$D$21,2,1),MAPPING!$C$16:$E$21,2,0)))</f>
        <v>0</v>
      </c>
      <c r="V989" s="58">
        <f>(K989*VLOOKUP(N989/K989,MAPPING!$B$23:$D$30,3,10))</f>
        <v>0</v>
      </c>
      <c r="W989" s="58">
        <f t="shared" si="297"/>
        <v>0</v>
      </c>
      <c r="X989" s="58">
        <f t="shared" si="298"/>
        <v>6510</v>
      </c>
      <c r="Y989" s="116">
        <f>ROUND(SUM(Q989:W989)/INVOICE!$I$5,2)</f>
        <v>4.67</v>
      </c>
      <c r="AA989" s="38" t="s">
        <v>7090</v>
      </c>
      <c r="AB989" s="38" t="s">
        <v>93</v>
      </c>
      <c r="AC989" s="38" t="s">
        <v>7091</v>
      </c>
      <c r="AD989" s="38" t="s">
        <v>7311</v>
      </c>
      <c r="AE989" s="38" t="s">
        <v>2443</v>
      </c>
      <c r="AF989" s="38" t="s">
        <v>2444</v>
      </c>
      <c r="AG989" s="38" t="s">
        <v>2445</v>
      </c>
      <c r="AH989" s="38" t="s">
        <v>61</v>
      </c>
      <c r="AI989" s="38">
        <v>1</v>
      </c>
      <c r="AJ989" s="38">
        <v>0.4</v>
      </c>
      <c r="AK989" s="38">
        <v>0.8</v>
      </c>
      <c r="AL989" s="38">
        <v>0.8</v>
      </c>
      <c r="AM989" s="38" t="s">
        <v>204</v>
      </c>
      <c r="AN989" s="38">
        <v>66.33</v>
      </c>
      <c r="AO989" s="38" t="s">
        <v>62</v>
      </c>
      <c r="AP989" s="38" t="s">
        <v>62</v>
      </c>
      <c r="AQ989" s="38" t="s">
        <v>62</v>
      </c>
      <c r="AR989" s="38" t="s">
        <v>62</v>
      </c>
      <c r="AS989" s="38" t="s">
        <v>62</v>
      </c>
      <c r="AT989" s="38" t="s">
        <v>1973</v>
      </c>
      <c r="AU989" s="38" t="s">
        <v>2604</v>
      </c>
      <c r="AV989" s="38" t="s">
        <v>2446</v>
      </c>
      <c r="AW989" s="38" t="s">
        <v>61</v>
      </c>
      <c r="AX989" s="38" t="s">
        <v>63</v>
      </c>
      <c r="AY989" s="39" t="s">
        <v>7312</v>
      </c>
      <c r="AZ989" s="38" t="s">
        <v>7313</v>
      </c>
      <c r="BA989" s="39" t="s">
        <v>7313</v>
      </c>
      <c r="BB989" s="38" t="s">
        <v>2434</v>
      </c>
      <c r="BC989" s="38" t="s">
        <v>197</v>
      </c>
      <c r="BD989" s="38" t="s">
        <v>94</v>
      </c>
      <c r="BE989" s="38" t="s">
        <v>1978</v>
      </c>
      <c r="BF989" s="38" t="s">
        <v>64</v>
      </c>
      <c r="BG989" s="38" t="s">
        <v>61</v>
      </c>
      <c r="BH989" s="38" t="s">
        <v>648</v>
      </c>
    </row>
    <row r="990" spans="2:60" x14ac:dyDescent="0.3">
      <c r="B990" s="55">
        <f t="shared" si="291"/>
        <v>986</v>
      </c>
      <c r="C990" s="55" t="str">
        <f t="shared" si="292"/>
        <v>NRT</v>
      </c>
      <c r="D990" s="55" t="str">
        <f t="shared" si="289"/>
        <v>2025-09-26</v>
      </c>
      <c r="E990" s="55" t="str">
        <f t="shared" si="299"/>
        <v>82020038196</v>
      </c>
      <c r="F990" s="55" t="str">
        <f t="shared" si="300"/>
        <v>PJP029496731</v>
      </c>
      <c r="G990" s="53" t="str">
        <f t="shared" si="301"/>
        <v>박석봉</v>
      </c>
      <c r="H990" s="53" t="str">
        <f t="shared" si="302"/>
        <v>목록(Manifest)</v>
      </c>
      <c r="I990" s="62">
        <f t="shared" si="303"/>
        <v>94.84</v>
      </c>
      <c r="J990" s="53" t="str">
        <f t="shared" si="293"/>
        <v>BRCH USA_JAVIS</v>
      </c>
      <c r="K990" s="55">
        <f t="shared" si="304"/>
        <v>1</v>
      </c>
      <c r="L990" s="54">
        <f t="shared" si="305"/>
        <v>0.25</v>
      </c>
      <c r="M990" s="54">
        <f t="shared" si="306"/>
        <v>0.6</v>
      </c>
      <c r="N990" s="54">
        <f t="shared" si="307"/>
        <v>0.6</v>
      </c>
      <c r="O990" s="54">
        <f t="shared" si="294"/>
        <v>0.5</v>
      </c>
      <c r="P990" s="55" t="str">
        <f t="shared" si="295"/>
        <v>516284385772</v>
      </c>
      <c r="Q990" s="70">
        <f t="shared" si="296"/>
        <v>6510</v>
      </c>
      <c r="R990" s="58">
        <v>0</v>
      </c>
      <c r="S990" s="57">
        <f t="shared" si="290"/>
        <v>0</v>
      </c>
      <c r="T990" s="58">
        <v>0</v>
      </c>
      <c r="U990" s="58">
        <f>(IF(VLOOKUP(VLOOKUP(AN990,MAPPING!$B$16:$D$21,2,1),MAPPING!$C$16:$E$21,2,0)=7000,0,VLOOKUP(VLOOKUP(AN990,MAPPING!$B$16:$D$21,2,1),MAPPING!$C$16:$E$21,2,0)))</f>
        <v>0</v>
      </c>
      <c r="V990" s="58">
        <f>(K990*VLOOKUP(N990/K990,MAPPING!$B$23:$D$30,3,10))</f>
        <v>0</v>
      </c>
      <c r="W990" s="58">
        <f t="shared" si="297"/>
        <v>0</v>
      </c>
      <c r="X990" s="58">
        <f t="shared" si="298"/>
        <v>6510</v>
      </c>
      <c r="Y990" s="116">
        <f>ROUND(SUM(Q990:W990)/INVOICE!$I$5,2)</f>
        <v>4.67</v>
      </c>
      <c r="AA990" s="38" t="s">
        <v>7090</v>
      </c>
      <c r="AB990" s="38" t="s">
        <v>93</v>
      </c>
      <c r="AC990" s="38" t="s">
        <v>7091</v>
      </c>
      <c r="AD990" s="38" t="s">
        <v>7314</v>
      </c>
      <c r="AE990" s="38" t="s">
        <v>6372</v>
      </c>
      <c r="AF990" s="38" t="s">
        <v>6373</v>
      </c>
      <c r="AG990" s="38" t="s">
        <v>6374</v>
      </c>
      <c r="AH990" s="38" t="s">
        <v>61</v>
      </c>
      <c r="AI990" s="38">
        <v>1</v>
      </c>
      <c r="AJ990" s="38">
        <v>0.25</v>
      </c>
      <c r="AK990" s="38">
        <v>0.6</v>
      </c>
      <c r="AL990" s="38">
        <v>0.6</v>
      </c>
      <c r="AM990" s="38" t="s">
        <v>204</v>
      </c>
      <c r="AN990" s="38">
        <v>94.84</v>
      </c>
      <c r="AO990" s="38" t="s">
        <v>62</v>
      </c>
      <c r="AP990" s="38" t="s">
        <v>62</v>
      </c>
      <c r="AQ990" s="38" t="s">
        <v>62</v>
      </c>
      <c r="AR990" s="38" t="s">
        <v>62</v>
      </c>
      <c r="AS990" s="38" t="s">
        <v>61</v>
      </c>
      <c r="AT990" s="38" t="s">
        <v>1973</v>
      </c>
      <c r="AU990" s="38" t="s">
        <v>2604</v>
      </c>
      <c r="AV990" s="38" t="s">
        <v>2052</v>
      </c>
      <c r="AW990" s="38" t="s">
        <v>61</v>
      </c>
      <c r="AX990" s="38" t="s">
        <v>63</v>
      </c>
      <c r="AY990" s="39" t="s">
        <v>7315</v>
      </c>
      <c r="AZ990" s="38" t="s">
        <v>7316</v>
      </c>
      <c r="BA990" s="39" t="s">
        <v>7316</v>
      </c>
      <c r="BB990" s="38" t="s">
        <v>2434</v>
      </c>
      <c r="BC990" s="38" t="s">
        <v>197</v>
      </c>
      <c r="BD990" s="38" t="s">
        <v>94</v>
      </c>
      <c r="BE990" s="38" t="s">
        <v>1978</v>
      </c>
      <c r="BF990" s="38" t="s">
        <v>64</v>
      </c>
      <c r="BG990" s="38" t="s">
        <v>61</v>
      </c>
      <c r="BH990" s="38" t="s">
        <v>648</v>
      </c>
    </row>
    <row r="991" spans="2:60" x14ac:dyDescent="0.3">
      <c r="B991" s="55">
        <f t="shared" si="291"/>
        <v>987</v>
      </c>
      <c r="C991" s="55" t="str">
        <f t="shared" si="292"/>
        <v>NRT</v>
      </c>
      <c r="D991" s="55" t="str">
        <f t="shared" si="289"/>
        <v>2025-09-26</v>
      </c>
      <c r="E991" s="55" t="str">
        <f t="shared" si="299"/>
        <v>82020038196</v>
      </c>
      <c r="F991" s="55" t="str">
        <f t="shared" si="300"/>
        <v>PJP029496562</v>
      </c>
      <c r="G991" s="53" t="str">
        <f t="shared" si="301"/>
        <v>유승훈</v>
      </c>
      <c r="H991" s="53" t="str">
        <f t="shared" si="302"/>
        <v>선별(검사,Manifest-Inspection)</v>
      </c>
      <c r="I991" s="62">
        <f t="shared" si="303"/>
        <v>100.5</v>
      </c>
      <c r="J991" s="53" t="str">
        <f t="shared" si="293"/>
        <v>BRCH USA_JAVIS</v>
      </c>
      <c r="K991" s="55">
        <f t="shared" si="304"/>
        <v>1</v>
      </c>
      <c r="L991" s="54">
        <f t="shared" si="305"/>
        <v>2.4</v>
      </c>
      <c r="M991" s="54">
        <f t="shared" si="306"/>
        <v>1.8</v>
      </c>
      <c r="N991" s="54">
        <f t="shared" si="307"/>
        <v>2.4</v>
      </c>
      <c r="O991" s="54">
        <f t="shared" si="294"/>
        <v>2.5</v>
      </c>
      <c r="P991" s="55" t="str">
        <f t="shared" si="295"/>
        <v>516284384081</v>
      </c>
      <c r="Q991" s="70">
        <f t="shared" si="296"/>
        <v>10550</v>
      </c>
      <c r="R991" s="58">
        <v>0</v>
      </c>
      <c r="S991" s="57">
        <f t="shared" si="290"/>
        <v>0</v>
      </c>
      <c r="T991" s="58">
        <v>0</v>
      </c>
      <c r="U991" s="58">
        <f>(IF(VLOOKUP(VLOOKUP(AN991,MAPPING!$B$16:$D$21,2,1),MAPPING!$C$16:$E$21,2,0)=7000,0,VLOOKUP(VLOOKUP(AN991,MAPPING!$B$16:$D$21,2,1),MAPPING!$C$16:$E$21,2,0)))</f>
        <v>0</v>
      </c>
      <c r="V991" s="58">
        <f>(K991*VLOOKUP(N991/K991,MAPPING!$B$23:$D$30,3,10))</f>
        <v>500</v>
      </c>
      <c r="W991" s="58">
        <f t="shared" si="297"/>
        <v>0</v>
      </c>
      <c r="X991" s="58">
        <f t="shared" si="298"/>
        <v>11050</v>
      </c>
      <c r="Y991" s="116">
        <f>ROUND(SUM(Q991:W991)/INVOICE!$I$5,2)</f>
        <v>7.93</v>
      </c>
      <c r="AA991" s="38" t="s">
        <v>7090</v>
      </c>
      <c r="AB991" s="38" t="s">
        <v>93</v>
      </c>
      <c r="AC991" s="38" t="s">
        <v>7091</v>
      </c>
      <c r="AD991" s="38" t="s">
        <v>7317</v>
      </c>
      <c r="AE991" s="38" t="s">
        <v>359</v>
      </c>
      <c r="AF991" s="38" t="s">
        <v>4920</v>
      </c>
      <c r="AG991" s="38" t="s">
        <v>4469</v>
      </c>
      <c r="AH991" s="38" t="s">
        <v>61</v>
      </c>
      <c r="AI991" s="38">
        <v>1</v>
      </c>
      <c r="AJ991" s="38">
        <v>2.4</v>
      </c>
      <c r="AK991" s="38">
        <v>1.8</v>
      </c>
      <c r="AL991" s="38">
        <v>2.4</v>
      </c>
      <c r="AM991" s="38" t="s">
        <v>67</v>
      </c>
      <c r="AN991" s="38">
        <v>100.5</v>
      </c>
      <c r="AO991" s="38" t="s">
        <v>62</v>
      </c>
      <c r="AP991" s="38" t="s">
        <v>62</v>
      </c>
      <c r="AQ991" s="38" t="s">
        <v>62</v>
      </c>
      <c r="AR991" s="38" t="s">
        <v>62</v>
      </c>
      <c r="AS991" s="38" t="s">
        <v>62</v>
      </c>
      <c r="AT991" s="38" t="s">
        <v>1973</v>
      </c>
      <c r="AU991" s="38" t="s">
        <v>2604</v>
      </c>
      <c r="AV991" s="38" t="s">
        <v>2002</v>
      </c>
      <c r="AW991" s="38" t="s">
        <v>61</v>
      </c>
      <c r="AX991" s="38" t="s">
        <v>63</v>
      </c>
      <c r="AY991" s="39" t="s">
        <v>7318</v>
      </c>
      <c r="AZ991" s="38" t="s">
        <v>7319</v>
      </c>
      <c r="BA991" s="39" t="s">
        <v>7319</v>
      </c>
      <c r="BB991" s="38" t="s">
        <v>2434</v>
      </c>
      <c r="BC991" s="38" t="s">
        <v>197</v>
      </c>
      <c r="BD991" s="38" t="s">
        <v>94</v>
      </c>
      <c r="BE991" s="38" t="s">
        <v>1978</v>
      </c>
      <c r="BF991" s="38" t="s">
        <v>64</v>
      </c>
      <c r="BG991" s="38" t="s">
        <v>61</v>
      </c>
      <c r="BH991" s="38" t="s">
        <v>648</v>
      </c>
    </row>
    <row r="992" spans="2:60" x14ac:dyDescent="0.3">
      <c r="B992" s="55">
        <f t="shared" si="291"/>
        <v>988</v>
      </c>
      <c r="C992" s="55" t="str">
        <f t="shared" si="292"/>
        <v>NRT</v>
      </c>
      <c r="D992" s="55" t="str">
        <f t="shared" si="289"/>
        <v>2025-09-26</v>
      </c>
      <c r="E992" s="55" t="str">
        <f t="shared" si="299"/>
        <v>82020038196</v>
      </c>
      <c r="F992" s="55" t="str">
        <f t="shared" si="300"/>
        <v>PJP029496809</v>
      </c>
      <c r="G992" s="53" t="str">
        <f t="shared" si="301"/>
        <v>김천우</v>
      </c>
      <c r="H992" s="53" t="str">
        <f t="shared" si="302"/>
        <v>목록(Manifest)</v>
      </c>
      <c r="I992" s="62">
        <f t="shared" si="303"/>
        <v>27.46</v>
      </c>
      <c r="J992" s="53" t="str">
        <f t="shared" si="293"/>
        <v>BRCH USA_JAVIS</v>
      </c>
      <c r="K992" s="55">
        <f t="shared" si="304"/>
        <v>1</v>
      </c>
      <c r="L992" s="54">
        <f t="shared" si="305"/>
        <v>0.45</v>
      </c>
      <c r="M992" s="54">
        <f t="shared" si="306"/>
        <v>0.8</v>
      </c>
      <c r="N992" s="54">
        <f t="shared" si="307"/>
        <v>0.8</v>
      </c>
      <c r="O992" s="54">
        <f t="shared" si="294"/>
        <v>0.5</v>
      </c>
      <c r="P992" s="55" t="str">
        <f t="shared" si="295"/>
        <v>516284386553</v>
      </c>
      <c r="Q992" s="70">
        <f t="shared" si="296"/>
        <v>6510</v>
      </c>
      <c r="R992" s="58">
        <v>0</v>
      </c>
      <c r="S992" s="57">
        <f t="shared" si="290"/>
        <v>0</v>
      </c>
      <c r="T992" s="58">
        <v>0</v>
      </c>
      <c r="U992" s="58">
        <f>(IF(VLOOKUP(VLOOKUP(AN992,MAPPING!$B$16:$D$21,2,1),MAPPING!$C$16:$E$21,2,0)=7000,0,VLOOKUP(VLOOKUP(AN992,MAPPING!$B$16:$D$21,2,1),MAPPING!$C$16:$E$21,2,0)))</f>
        <v>0</v>
      </c>
      <c r="V992" s="58">
        <f>(K992*VLOOKUP(N992/K992,MAPPING!$B$23:$D$30,3,10))</f>
        <v>0</v>
      </c>
      <c r="W992" s="58">
        <f t="shared" si="297"/>
        <v>0</v>
      </c>
      <c r="X992" s="58">
        <f t="shared" si="298"/>
        <v>6510</v>
      </c>
      <c r="Y992" s="116">
        <f>ROUND(SUM(Q992:W992)/INVOICE!$I$5,2)</f>
        <v>4.67</v>
      </c>
      <c r="AA992" s="38" t="s">
        <v>7090</v>
      </c>
      <c r="AB992" s="38" t="s">
        <v>93</v>
      </c>
      <c r="AC992" s="38" t="s">
        <v>7091</v>
      </c>
      <c r="AD992" s="38" t="s">
        <v>7320</v>
      </c>
      <c r="AE992" s="38" t="s">
        <v>7321</v>
      </c>
      <c r="AF992" s="38" t="s">
        <v>7322</v>
      </c>
      <c r="AG992" s="38" t="s">
        <v>6919</v>
      </c>
      <c r="AH992" s="38" t="s">
        <v>61</v>
      </c>
      <c r="AI992" s="38">
        <v>1</v>
      </c>
      <c r="AJ992" s="38">
        <v>0.45</v>
      </c>
      <c r="AK992" s="38">
        <v>0.8</v>
      </c>
      <c r="AL992" s="38">
        <v>0.8</v>
      </c>
      <c r="AM992" s="38" t="s">
        <v>204</v>
      </c>
      <c r="AN992" s="38">
        <v>27.46</v>
      </c>
      <c r="AO992" s="38" t="s">
        <v>62</v>
      </c>
      <c r="AP992" s="38" t="s">
        <v>62</v>
      </c>
      <c r="AQ992" s="38" t="s">
        <v>62</v>
      </c>
      <c r="AR992" s="38" t="s">
        <v>62</v>
      </c>
      <c r="AS992" s="38" t="s">
        <v>62</v>
      </c>
      <c r="AT992" s="38" t="s">
        <v>1973</v>
      </c>
      <c r="AU992" s="38" t="s">
        <v>2604</v>
      </c>
      <c r="AV992" s="38" t="s">
        <v>2220</v>
      </c>
      <c r="AW992" s="38" t="s">
        <v>61</v>
      </c>
      <c r="AX992" s="38" t="s">
        <v>63</v>
      </c>
      <c r="AY992" s="39" t="s">
        <v>7323</v>
      </c>
      <c r="AZ992" s="38" t="s">
        <v>7324</v>
      </c>
      <c r="BA992" s="39" t="s">
        <v>7324</v>
      </c>
      <c r="BB992" s="38" t="s">
        <v>2434</v>
      </c>
      <c r="BC992" s="38" t="s">
        <v>197</v>
      </c>
      <c r="BD992" s="38" t="s">
        <v>94</v>
      </c>
      <c r="BE992" s="38" t="s">
        <v>1978</v>
      </c>
      <c r="BF992" s="38" t="s">
        <v>64</v>
      </c>
      <c r="BG992" s="38" t="s">
        <v>61</v>
      </c>
      <c r="BH992" s="38" t="s">
        <v>648</v>
      </c>
    </row>
    <row r="993" spans="2:60" x14ac:dyDescent="0.3">
      <c r="B993" s="55">
        <f t="shared" si="291"/>
        <v>989</v>
      </c>
      <c r="C993" s="55" t="str">
        <f t="shared" si="292"/>
        <v>NRT</v>
      </c>
      <c r="D993" s="55" t="str">
        <f t="shared" si="289"/>
        <v>2025-09-26</v>
      </c>
      <c r="E993" s="55" t="str">
        <f t="shared" si="299"/>
        <v>82020038196</v>
      </c>
      <c r="F993" s="55" t="str">
        <f t="shared" si="300"/>
        <v>PJP029496326</v>
      </c>
      <c r="G993" s="53" t="str">
        <f t="shared" si="301"/>
        <v>박가은</v>
      </c>
      <c r="H993" s="53" t="str">
        <f t="shared" si="302"/>
        <v>목록(Manifest)</v>
      </c>
      <c r="I993" s="62">
        <f t="shared" si="303"/>
        <v>30.49</v>
      </c>
      <c r="J993" s="53" t="str">
        <f t="shared" si="293"/>
        <v>BRCH USA_JAVIS</v>
      </c>
      <c r="K993" s="55">
        <f t="shared" si="304"/>
        <v>1</v>
      </c>
      <c r="L993" s="54">
        <f t="shared" si="305"/>
        <v>0.35</v>
      </c>
      <c r="M993" s="54">
        <f t="shared" si="306"/>
        <v>0.7</v>
      </c>
      <c r="N993" s="54">
        <f t="shared" si="307"/>
        <v>0.7</v>
      </c>
      <c r="O993" s="54">
        <f t="shared" si="294"/>
        <v>0.5</v>
      </c>
      <c r="P993" s="55" t="str">
        <f t="shared" si="295"/>
        <v>516284381723</v>
      </c>
      <c r="Q993" s="70">
        <f t="shared" si="296"/>
        <v>6510</v>
      </c>
      <c r="R993" s="58">
        <v>0</v>
      </c>
      <c r="S993" s="57">
        <f t="shared" si="290"/>
        <v>0</v>
      </c>
      <c r="T993" s="58">
        <v>0</v>
      </c>
      <c r="U993" s="58">
        <f>(IF(VLOOKUP(VLOOKUP(AN993,MAPPING!$B$16:$D$21,2,1),MAPPING!$C$16:$E$21,2,0)=7000,0,VLOOKUP(VLOOKUP(AN993,MAPPING!$B$16:$D$21,2,1),MAPPING!$C$16:$E$21,2,0)))</f>
        <v>0</v>
      </c>
      <c r="V993" s="58">
        <f>(K993*VLOOKUP(N993/K993,MAPPING!$B$23:$D$30,3,10))</f>
        <v>0</v>
      </c>
      <c r="W993" s="58">
        <f t="shared" si="297"/>
        <v>0</v>
      </c>
      <c r="X993" s="58">
        <f t="shared" si="298"/>
        <v>6510</v>
      </c>
      <c r="Y993" s="116">
        <f>ROUND(SUM(Q993:W993)/INVOICE!$I$5,2)</f>
        <v>4.67</v>
      </c>
      <c r="AA993" s="38" t="s">
        <v>7090</v>
      </c>
      <c r="AB993" s="38" t="s">
        <v>93</v>
      </c>
      <c r="AC993" s="38" t="s">
        <v>7091</v>
      </c>
      <c r="AD993" s="38" t="s">
        <v>7325</v>
      </c>
      <c r="AE993" s="38" t="s">
        <v>5666</v>
      </c>
      <c r="AF993" s="38" t="s">
        <v>5667</v>
      </c>
      <c r="AG993" s="38" t="s">
        <v>5668</v>
      </c>
      <c r="AH993" s="38" t="s">
        <v>61</v>
      </c>
      <c r="AI993" s="38">
        <v>1</v>
      </c>
      <c r="AJ993" s="38">
        <v>0.35</v>
      </c>
      <c r="AK993" s="38">
        <v>0.7</v>
      </c>
      <c r="AL993" s="38">
        <v>0.7</v>
      </c>
      <c r="AM993" s="38" t="s">
        <v>204</v>
      </c>
      <c r="AN993" s="38">
        <v>30.49</v>
      </c>
      <c r="AO993" s="38" t="s">
        <v>62</v>
      </c>
      <c r="AP993" s="38" t="s">
        <v>62</v>
      </c>
      <c r="AQ993" s="38" t="s">
        <v>62</v>
      </c>
      <c r="AR993" s="38" t="s">
        <v>62</v>
      </c>
      <c r="AS993" s="38" t="s">
        <v>62</v>
      </c>
      <c r="AT993" s="38" t="s">
        <v>1973</v>
      </c>
      <c r="AU993" s="38" t="s">
        <v>2604</v>
      </c>
      <c r="AV993" s="38" t="s">
        <v>3459</v>
      </c>
      <c r="AW993" s="38" t="s">
        <v>61</v>
      </c>
      <c r="AX993" s="38" t="s">
        <v>63</v>
      </c>
      <c r="AY993" s="39" t="s">
        <v>7326</v>
      </c>
      <c r="AZ993" s="38" t="s">
        <v>7327</v>
      </c>
      <c r="BA993" s="39" t="s">
        <v>7327</v>
      </c>
      <c r="BB993" s="38" t="s">
        <v>2434</v>
      </c>
      <c r="BC993" s="38" t="s">
        <v>197</v>
      </c>
      <c r="BD993" s="38" t="s">
        <v>94</v>
      </c>
      <c r="BE993" s="38" t="s">
        <v>1978</v>
      </c>
      <c r="BF993" s="38" t="s">
        <v>64</v>
      </c>
      <c r="BG993" s="38" t="s">
        <v>61</v>
      </c>
      <c r="BH993" s="38" t="s">
        <v>648</v>
      </c>
    </row>
    <row r="994" spans="2:60" x14ac:dyDescent="0.3">
      <c r="B994" s="55">
        <f t="shared" si="291"/>
        <v>990</v>
      </c>
      <c r="C994" s="55" t="str">
        <f t="shared" si="292"/>
        <v>NRT</v>
      </c>
      <c r="D994" s="55" t="str">
        <f t="shared" si="289"/>
        <v>2025-09-26</v>
      </c>
      <c r="E994" s="55" t="str">
        <f t="shared" si="299"/>
        <v>82020038196</v>
      </c>
      <c r="F994" s="55" t="str">
        <f t="shared" si="300"/>
        <v>PJP029494365</v>
      </c>
      <c r="G994" s="53" t="str">
        <f t="shared" si="301"/>
        <v>김혜란</v>
      </c>
      <c r="H994" s="53" t="str">
        <f t="shared" si="302"/>
        <v>목록(Manifest)</v>
      </c>
      <c r="I994" s="62">
        <f t="shared" si="303"/>
        <v>50.1</v>
      </c>
      <c r="J994" s="53" t="str">
        <f t="shared" si="293"/>
        <v>BRCH USA_JAVIS</v>
      </c>
      <c r="K994" s="55">
        <f t="shared" si="304"/>
        <v>1</v>
      </c>
      <c r="L994" s="54">
        <f t="shared" si="305"/>
        <v>0.65</v>
      </c>
      <c r="M994" s="54">
        <f t="shared" si="306"/>
        <v>1.1000000000000001</v>
      </c>
      <c r="N994" s="54">
        <f t="shared" si="307"/>
        <v>1.1000000000000001</v>
      </c>
      <c r="O994" s="54">
        <f t="shared" si="294"/>
        <v>1</v>
      </c>
      <c r="P994" s="55" t="str">
        <f t="shared" si="295"/>
        <v>516284362112</v>
      </c>
      <c r="Q994" s="70">
        <f t="shared" si="296"/>
        <v>7520</v>
      </c>
      <c r="R994" s="58">
        <v>0</v>
      </c>
      <c r="S994" s="57">
        <f t="shared" si="290"/>
        <v>0</v>
      </c>
      <c r="T994" s="58">
        <v>0</v>
      </c>
      <c r="U994" s="58">
        <f>(IF(VLOOKUP(VLOOKUP(AN994,MAPPING!$B$16:$D$21,2,1),MAPPING!$C$16:$E$21,2,0)=7000,0,VLOOKUP(VLOOKUP(AN994,MAPPING!$B$16:$D$21,2,1),MAPPING!$C$16:$E$21,2,0)))</f>
        <v>0</v>
      </c>
      <c r="V994" s="58">
        <f>(K994*VLOOKUP(N994/K994,MAPPING!$B$23:$D$30,3,10))</f>
        <v>0</v>
      </c>
      <c r="W994" s="58">
        <f t="shared" si="297"/>
        <v>0</v>
      </c>
      <c r="X994" s="58">
        <f t="shared" si="298"/>
        <v>7520</v>
      </c>
      <c r="Y994" s="116">
        <f>ROUND(SUM(Q994:W994)/INVOICE!$I$5,2)</f>
        <v>5.39</v>
      </c>
      <c r="AA994" s="38" t="s">
        <v>7090</v>
      </c>
      <c r="AB994" s="38" t="s">
        <v>93</v>
      </c>
      <c r="AC994" s="38" t="s">
        <v>7091</v>
      </c>
      <c r="AD994" s="38" t="s">
        <v>7328</v>
      </c>
      <c r="AE994" s="38" t="s">
        <v>7329</v>
      </c>
      <c r="AF994" s="38" t="s">
        <v>7330</v>
      </c>
      <c r="AG994" s="38" t="s">
        <v>7331</v>
      </c>
      <c r="AH994" s="38" t="s">
        <v>61</v>
      </c>
      <c r="AI994" s="38">
        <v>1</v>
      </c>
      <c r="AJ994" s="38">
        <v>0.65</v>
      </c>
      <c r="AK994" s="38">
        <v>1.1000000000000001</v>
      </c>
      <c r="AL994" s="38">
        <v>1.1000000000000001</v>
      </c>
      <c r="AM994" s="38" t="s">
        <v>204</v>
      </c>
      <c r="AN994" s="38">
        <v>50.1</v>
      </c>
      <c r="AO994" s="38" t="s">
        <v>62</v>
      </c>
      <c r="AP994" s="38" t="s">
        <v>62</v>
      </c>
      <c r="AQ994" s="38" t="s">
        <v>62</v>
      </c>
      <c r="AR994" s="38" t="s">
        <v>62</v>
      </c>
      <c r="AS994" s="38" t="s">
        <v>62</v>
      </c>
      <c r="AT994" s="38" t="s">
        <v>1973</v>
      </c>
      <c r="AU994" s="38" t="s">
        <v>2604</v>
      </c>
      <c r="AV994" s="38" t="s">
        <v>2020</v>
      </c>
      <c r="AW994" s="38" t="s">
        <v>61</v>
      </c>
      <c r="AX994" s="38" t="s">
        <v>63</v>
      </c>
      <c r="AY994" s="39" t="s">
        <v>7332</v>
      </c>
      <c r="AZ994" s="38" t="s">
        <v>7333</v>
      </c>
      <c r="BA994" s="39" t="s">
        <v>7333</v>
      </c>
      <c r="BB994" s="38" t="s">
        <v>2434</v>
      </c>
      <c r="BC994" s="38" t="s">
        <v>197</v>
      </c>
      <c r="BD994" s="38" t="s">
        <v>94</v>
      </c>
      <c r="BE994" s="38" t="s">
        <v>1978</v>
      </c>
      <c r="BF994" s="38" t="s">
        <v>64</v>
      </c>
      <c r="BG994" s="38" t="s">
        <v>61</v>
      </c>
      <c r="BH994" s="38" t="s">
        <v>648</v>
      </c>
    </row>
    <row r="995" spans="2:60" x14ac:dyDescent="0.3">
      <c r="B995" s="55">
        <f t="shared" si="291"/>
        <v>991</v>
      </c>
      <c r="C995" s="55" t="str">
        <f t="shared" si="292"/>
        <v>NRT</v>
      </c>
      <c r="D995" s="55" t="str">
        <f t="shared" si="289"/>
        <v>2025-09-26</v>
      </c>
      <c r="E995" s="55" t="str">
        <f t="shared" si="299"/>
        <v>82020038196</v>
      </c>
      <c r="F995" s="55" t="str">
        <f t="shared" si="300"/>
        <v>PJP022701002</v>
      </c>
      <c r="G995" s="53" t="str">
        <f t="shared" si="301"/>
        <v>박종현</v>
      </c>
      <c r="H995" s="53" t="str">
        <f t="shared" si="302"/>
        <v>목록(Manifest)</v>
      </c>
      <c r="I995" s="62">
        <f t="shared" si="303"/>
        <v>72.5</v>
      </c>
      <c r="J995" s="53" t="str">
        <f t="shared" si="293"/>
        <v>KNEX (BRCH USA)</v>
      </c>
      <c r="K995" s="55">
        <f t="shared" si="304"/>
        <v>1</v>
      </c>
      <c r="L995" s="54">
        <f t="shared" si="305"/>
        <v>4.8</v>
      </c>
      <c r="M995" s="54">
        <f t="shared" si="306"/>
        <v>4.5</v>
      </c>
      <c r="N995" s="54">
        <f t="shared" si="307"/>
        <v>4.8</v>
      </c>
      <c r="O995" s="54">
        <f t="shared" si="294"/>
        <v>5</v>
      </c>
      <c r="P995" s="55" t="str">
        <f t="shared" si="295"/>
        <v>516272839246</v>
      </c>
      <c r="Q995" s="70">
        <f t="shared" si="296"/>
        <v>15600</v>
      </c>
      <c r="R995" s="58">
        <v>0</v>
      </c>
      <c r="S995" s="57">
        <f t="shared" si="290"/>
        <v>0</v>
      </c>
      <c r="T995" s="58">
        <v>0</v>
      </c>
      <c r="U995" s="58">
        <f>(IF(VLOOKUP(VLOOKUP(AN995,MAPPING!$B$16:$D$21,2,1),MAPPING!$C$16:$E$21,2,0)=7000,0,VLOOKUP(VLOOKUP(AN995,MAPPING!$B$16:$D$21,2,1),MAPPING!$C$16:$E$21,2,0)))</f>
        <v>0</v>
      </c>
      <c r="V995" s="58">
        <f>(K995*VLOOKUP(N995/K995,MAPPING!$B$23:$D$30,3,10))</f>
        <v>500</v>
      </c>
      <c r="W995" s="58">
        <f t="shared" si="297"/>
        <v>0</v>
      </c>
      <c r="X995" s="58">
        <f t="shared" si="298"/>
        <v>16100</v>
      </c>
      <c r="Y995" s="116">
        <f>ROUND(SUM(Q995:W995)/INVOICE!$I$5,2)</f>
        <v>11.55</v>
      </c>
      <c r="AA995" s="38" t="s">
        <v>7090</v>
      </c>
      <c r="AB995" s="38" t="s">
        <v>93</v>
      </c>
      <c r="AC995" s="38" t="s">
        <v>7091</v>
      </c>
      <c r="AD995" s="38" t="s">
        <v>7334</v>
      </c>
      <c r="AE995" s="38" t="s">
        <v>316</v>
      </c>
      <c r="AF995" s="38" t="s">
        <v>7335</v>
      </c>
      <c r="AG995" s="38" t="s">
        <v>7336</v>
      </c>
      <c r="AH995" s="38" t="s">
        <v>61</v>
      </c>
      <c r="AI995" s="38">
        <v>1</v>
      </c>
      <c r="AJ995" s="38">
        <v>4.8</v>
      </c>
      <c r="AK995" s="38">
        <v>4.5</v>
      </c>
      <c r="AL995" s="38">
        <v>4.8</v>
      </c>
      <c r="AM995" s="38" t="s">
        <v>204</v>
      </c>
      <c r="AN995" s="38">
        <v>72.5</v>
      </c>
      <c r="AO995" s="38" t="s">
        <v>62</v>
      </c>
      <c r="AP995" s="38" t="s">
        <v>62</v>
      </c>
      <c r="AQ995" s="38" t="s">
        <v>62</v>
      </c>
      <c r="AR995" s="38" t="s">
        <v>62</v>
      </c>
      <c r="AS995" s="38" t="s">
        <v>62</v>
      </c>
      <c r="AT995" s="38" t="s">
        <v>1946</v>
      </c>
      <c r="AU995" s="38" t="s">
        <v>2943</v>
      </c>
      <c r="AV995" s="38" t="s">
        <v>1966</v>
      </c>
      <c r="AW995" s="38" t="s">
        <v>61</v>
      </c>
      <c r="AX995" s="38" t="s">
        <v>63</v>
      </c>
      <c r="AY995" s="39" t="s">
        <v>7337</v>
      </c>
      <c r="AZ995" s="38" t="s">
        <v>7338</v>
      </c>
      <c r="BA995" s="39" t="s">
        <v>7338</v>
      </c>
      <c r="BB995" s="38" t="s">
        <v>2434</v>
      </c>
      <c r="BC995" s="38" t="s">
        <v>197</v>
      </c>
      <c r="BD995" s="38" t="s">
        <v>94</v>
      </c>
      <c r="BE995" s="38" t="s">
        <v>407</v>
      </c>
      <c r="BF995" s="38" t="s">
        <v>64</v>
      </c>
      <c r="BG995" s="38" t="s">
        <v>61</v>
      </c>
      <c r="BH995" s="38" t="s">
        <v>648</v>
      </c>
    </row>
    <row r="996" spans="2:60" x14ac:dyDescent="0.3">
      <c r="B996" s="55">
        <f t="shared" si="291"/>
        <v>992</v>
      </c>
      <c r="C996" s="55" t="str">
        <f t="shared" si="292"/>
        <v>NRT</v>
      </c>
      <c r="D996" s="55" t="str">
        <f t="shared" si="289"/>
        <v>2025-09-27</v>
      </c>
      <c r="E996" s="55" t="str">
        <f t="shared" si="299"/>
        <v>82020038200</v>
      </c>
      <c r="F996" s="55" t="str">
        <f t="shared" si="300"/>
        <v>PJP029496678</v>
      </c>
      <c r="G996" s="53" t="str">
        <f t="shared" si="301"/>
        <v>서화성</v>
      </c>
      <c r="H996" s="53" t="str">
        <f t="shared" si="302"/>
        <v>목록(Manifest)</v>
      </c>
      <c r="I996" s="62">
        <f t="shared" si="303"/>
        <v>108.55</v>
      </c>
      <c r="J996" s="53" t="str">
        <f t="shared" si="293"/>
        <v>BRCH USA_JAVIS</v>
      </c>
      <c r="K996" s="55">
        <f t="shared" si="304"/>
        <v>1</v>
      </c>
      <c r="L996" s="54">
        <f t="shared" si="305"/>
        <v>0.85</v>
      </c>
      <c r="M996" s="54">
        <f t="shared" si="306"/>
        <v>1.4</v>
      </c>
      <c r="N996" s="54">
        <f t="shared" si="307"/>
        <v>1.4</v>
      </c>
      <c r="O996" s="54">
        <f t="shared" si="294"/>
        <v>1</v>
      </c>
      <c r="P996" s="55" t="str">
        <f t="shared" si="295"/>
        <v>516284385245</v>
      </c>
      <c r="Q996" s="70">
        <f t="shared" si="296"/>
        <v>7520</v>
      </c>
      <c r="R996" s="58">
        <v>0</v>
      </c>
      <c r="S996" s="57">
        <f t="shared" si="290"/>
        <v>0</v>
      </c>
      <c r="T996" s="58">
        <v>0</v>
      </c>
      <c r="U996" s="58">
        <f>(IF(VLOOKUP(VLOOKUP(AN996,MAPPING!$B$16:$D$21,2,1),MAPPING!$C$16:$E$21,2,0)=7000,0,VLOOKUP(VLOOKUP(AN996,MAPPING!$B$16:$D$21,2,1),MAPPING!$C$16:$E$21,2,0)))</f>
        <v>0</v>
      </c>
      <c r="V996" s="58">
        <f>(K996*VLOOKUP(N996/K996,MAPPING!$B$23:$D$30,3,10))</f>
        <v>0</v>
      </c>
      <c r="W996" s="58">
        <f t="shared" si="297"/>
        <v>0</v>
      </c>
      <c r="X996" s="58">
        <f t="shared" si="298"/>
        <v>7520</v>
      </c>
      <c r="Y996" s="116">
        <f>ROUND(SUM(Q996:W996)/INVOICE!$I$5,2)</f>
        <v>5.39</v>
      </c>
      <c r="AA996" s="38" t="s">
        <v>7339</v>
      </c>
      <c r="AB996" s="38" t="s">
        <v>93</v>
      </c>
      <c r="AC996" s="38" t="s">
        <v>7340</v>
      </c>
      <c r="AD996" s="38" t="s">
        <v>7341</v>
      </c>
      <c r="AE996" s="38" t="s">
        <v>7342</v>
      </c>
      <c r="AF996" s="38" t="s">
        <v>7343</v>
      </c>
      <c r="AG996" s="38" t="s">
        <v>6123</v>
      </c>
      <c r="AH996" s="38" t="s">
        <v>61</v>
      </c>
      <c r="AI996" s="38">
        <v>1</v>
      </c>
      <c r="AJ996" s="38">
        <v>0.85</v>
      </c>
      <c r="AK996" s="38">
        <v>1.4</v>
      </c>
      <c r="AL996" s="38">
        <v>1.4</v>
      </c>
      <c r="AM996" s="38" t="s">
        <v>204</v>
      </c>
      <c r="AN996" s="38">
        <v>108.55</v>
      </c>
      <c r="AO996" s="38" t="s">
        <v>62</v>
      </c>
      <c r="AP996" s="38" t="s">
        <v>62</v>
      </c>
      <c r="AQ996" s="38" t="s">
        <v>62</v>
      </c>
      <c r="AR996" s="38" t="s">
        <v>62</v>
      </c>
      <c r="AS996" s="38" t="s">
        <v>62</v>
      </c>
      <c r="AT996" s="38" t="s">
        <v>1973</v>
      </c>
      <c r="AU996" s="38" t="s">
        <v>2604</v>
      </c>
      <c r="AV996" s="38" t="s">
        <v>6124</v>
      </c>
      <c r="AW996" s="38" t="s">
        <v>61</v>
      </c>
      <c r="AX996" s="38" t="s">
        <v>63</v>
      </c>
      <c r="AY996" s="39" t="s">
        <v>7344</v>
      </c>
      <c r="AZ996" s="38" t="s">
        <v>7345</v>
      </c>
      <c r="BA996" s="39" t="s">
        <v>7345</v>
      </c>
      <c r="BB996" s="38" t="s">
        <v>196</v>
      </c>
      <c r="BC996" s="38" t="s">
        <v>197</v>
      </c>
      <c r="BD996" s="38" t="s">
        <v>94</v>
      </c>
      <c r="BE996" s="38" t="s">
        <v>1978</v>
      </c>
      <c r="BF996" s="38" t="s">
        <v>64</v>
      </c>
      <c r="BG996" s="38" t="s">
        <v>61</v>
      </c>
      <c r="BH996" s="38" t="s">
        <v>648</v>
      </c>
    </row>
    <row r="997" spans="2:60" x14ac:dyDescent="0.3">
      <c r="B997" s="55">
        <f t="shared" si="291"/>
        <v>993</v>
      </c>
      <c r="C997" s="55" t="str">
        <f t="shared" si="292"/>
        <v>NRT</v>
      </c>
      <c r="D997" s="55" t="str">
        <f t="shared" si="289"/>
        <v>2025-09-27</v>
      </c>
      <c r="E997" s="55" t="str">
        <f t="shared" si="299"/>
        <v>82020038200</v>
      </c>
      <c r="F997" s="55" t="str">
        <f t="shared" si="300"/>
        <v>PJP022701047</v>
      </c>
      <c r="G997" s="53" t="str">
        <f t="shared" si="301"/>
        <v>오모차랜드 일산점</v>
      </c>
      <c r="H997" s="53" t="str">
        <f t="shared" si="302"/>
        <v>간이(Simple)</v>
      </c>
      <c r="I997" s="62">
        <f t="shared" si="303"/>
        <v>1022.05</v>
      </c>
      <c r="J997" s="53" t="str">
        <f t="shared" si="293"/>
        <v>BRCH USA_JAVIS</v>
      </c>
      <c r="K997" s="55">
        <f t="shared" si="304"/>
        <v>10</v>
      </c>
      <c r="L997" s="54">
        <f t="shared" si="305"/>
        <v>14.3</v>
      </c>
      <c r="M997" s="54">
        <f t="shared" si="306"/>
        <v>0.2</v>
      </c>
      <c r="N997" s="54">
        <f t="shared" si="307"/>
        <v>14.5</v>
      </c>
      <c r="O997" s="54">
        <f t="shared" si="294"/>
        <v>14.5</v>
      </c>
      <c r="P997" s="55" t="str">
        <f t="shared" si="295"/>
        <v>516272839740 (10)</v>
      </c>
      <c r="Q997" s="70">
        <f t="shared" si="296"/>
        <v>34790</v>
      </c>
      <c r="R997" s="58">
        <v>0</v>
      </c>
      <c r="S997" s="57">
        <f t="shared" si="290"/>
        <v>22500</v>
      </c>
      <c r="T997" s="58">
        <v>0</v>
      </c>
      <c r="U997" s="58">
        <f>(IF(VLOOKUP(VLOOKUP(AN997,MAPPING!$B$16:$D$21,2,1),MAPPING!$C$16:$E$21,2,0)=7000,0,VLOOKUP(VLOOKUP(AN997,MAPPING!$B$16:$D$21,2,1),MAPPING!$C$16:$E$21,2,0)))</f>
        <v>0</v>
      </c>
      <c r="V997" s="58">
        <f>(K997*VLOOKUP(N997/K997,MAPPING!$B$23:$D$30,3,10))</f>
        <v>0</v>
      </c>
      <c r="W997" s="58">
        <f t="shared" si="297"/>
        <v>0</v>
      </c>
      <c r="X997" s="58">
        <f t="shared" si="298"/>
        <v>57290</v>
      </c>
      <c r="Y997" s="116">
        <f>ROUND(SUM(Q997:W997)/INVOICE!$I$5,2)</f>
        <v>41.1</v>
      </c>
      <c r="AA997" s="38" t="s">
        <v>7339</v>
      </c>
      <c r="AB997" s="38" t="s">
        <v>93</v>
      </c>
      <c r="AC997" s="38" t="s">
        <v>7340</v>
      </c>
      <c r="AD997" s="38" t="s">
        <v>7346</v>
      </c>
      <c r="AE997" s="38" t="s">
        <v>1980</v>
      </c>
      <c r="AF997" s="38" t="s">
        <v>1981</v>
      </c>
      <c r="AG997" s="38" t="s">
        <v>1982</v>
      </c>
      <c r="AH997" s="38" t="s">
        <v>156</v>
      </c>
      <c r="AI997" s="38">
        <v>10</v>
      </c>
      <c r="AJ997" s="38">
        <v>14.3</v>
      </c>
      <c r="AK997" s="38">
        <v>0.2</v>
      </c>
      <c r="AL997" s="38">
        <v>14.5</v>
      </c>
      <c r="AM997" s="38" t="s">
        <v>65</v>
      </c>
      <c r="AN997" s="38">
        <v>1022.05</v>
      </c>
      <c r="AO997" s="38" t="s">
        <v>62</v>
      </c>
      <c r="AP997" s="38" t="s">
        <v>62</v>
      </c>
      <c r="AQ997" s="38" t="s">
        <v>62</v>
      </c>
      <c r="AR997" s="38" t="s">
        <v>62</v>
      </c>
      <c r="AS997" s="38" t="s">
        <v>62</v>
      </c>
      <c r="AT997" s="38" t="s">
        <v>1973</v>
      </c>
      <c r="AU997" s="38" t="s">
        <v>2604</v>
      </c>
      <c r="AV997" s="38" t="s">
        <v>1983</v>
      </c>
      <c r="AW997" s="38" t="s">
        <v>61</v>
      </c>
      <c r="AX997" s="38" t="s">
        <v>63</v>
      </c>
      <c r="AY997" s="39" t="s">
        <v>7347</v>
      </c>
      <c r="AZ997" s="38" t="s">
        <v>7348</v>
      </c>
      <c r="BA997" s="39" t="s">
        <v>7348</v>
      </c>
      <c r="BB997" s="38" t="s">
        <v>196</v>
      </c>
      <c r="BC997" s="38" t="s">
        <v>197</v>
      </c>
      <c r="BD997" s="38" t="s">
        <v>94</v>
      </c>
      <c r="BE997" s="38" t="s">
        <v>1978</v>
      </c>
      <c r="BF997" s="38" t="s">
        <v>64</v>
      </c>
      <c r="BG997" s="38" t="s">
        <v>61</v>
      </c>
      <c r="BH997" s="38" t="s">
        <v>648</v>
      </c>
    </row>
    <row r="998" spans="2:60" x14ac:dyDescent="0.3">
      <c r="B998" s="55">
        <f t="shared" si="291"/>
        <v>994</v>
      </c>
      <c r="C998" s="55" t="str">
        <f t="shared" si="292"/>
        <v>NRT</v>
      </c>
      <c r="D998" s="55" t="str">
        <f t="shared" si="289"/>
        <v>2025-09-27</v>
      </c>
      <c r="E998" s="55" t="str">
        <f t="shared" si="299"/>
        <v>82020038200</v>
      </c>
      <c r="F998" s="55" t="str">
        <f t="shared" si="300"/>
        <v>PJP029496751</v>
      </c>
      <c r="G998" s="53" t="str">
        <f t="shared" si="301"/>
        <v>김영순</v>
      </c>
      <c r="H998" s="53" t="str">
        <f t="shared" si="302"/>
        <v>일반(목록배제,Normal-Manifest Exception)</v>
      </c>
      <c r="I998" s="62">
        <f t="shared" si="303"/>
        <v>43.89</v>
      </c>
      <c r="J998" s="53" t="str">
        <f t="shared" si="293"/>
        <v>BRCH USA_JAVIS</v>
      </c>
      <c r="K998" s="55">
        <f t="shared" si="304"/>
        <v>1</v>
      </c>
      <c r="L998" s="54">
        <f t="shared" si="305"/>
        <v>0.5</v>
      </c>
      <c r="M998" s="54">
        <f t="shared" si="306"/>
        <v>0.7</v>
      </c>
      <c r="N998" s="54">
        <f t="shared" si="307"/>
        <v>0.7</v>
      </c>
      <c r="O998" s="54">
        <f t="shared" si="294"/>
        <v>0.5</v>
      </c>
      <c r="P998" s="55" t="str">
        <f t="shared" si="295"/>
        <v>516284385971</v>
      </c>
      <c r="Q998" s="70">
        <f t="shared" si="296"/>
        <v>6510</v>
      </c>
      <c r="R998" s="58">
        <v>0</v>
      </c>
      <c r="S998" s="57">
        <f t="shared" si="290"/>
        <v>0</v>
      </c>
      <c r="T998" s="58">
        <v>0</v>
      </c>
      <c r="U998" s="58">
        <f>(IF(VLOOKUP(VLOOKUP(AN998,MAPPING!$B$16:$D$21,2,1),MAPPING!$C$16:$E$21,2,0)=7000,0,VLOOKUP(VLOOKUP(AN998,MAPPING!$B$16:$D$21,2,1),MAPPING!$C$16:$E$21,2,0)))</f>
        <v>0</v>
      </c>
      <c r="V998" s="58">
        <f>(K998*VLOOKUP(N998/K998,MAPPING!$B$23:$D$30,3,10))</f>
        <v>0</v>
      </c>
      <c r="W998" s="58">
        <f t="shared" si="297"/>
        <v>0</v>
      </c>
      <c r="X998" s="58">
        <f t="shared" si="298"/>
        <v>6510</v>
      </c>
      <c r="Y998" s="116">
        <f>ROUND(SUM(Q998:W998)/INVOICE!$I$5,2)</f>
        <v>4.67</v>
      </c>
      <c r="AA998" s="38" t="s">
        <v>7339</v>
      </c>
      <c r="AB998" s="38" t="s">
        <v>93</v>
      </c>
      <c r="AC998" s="38" t="s">
        <v>7340</v>
      </c>
      <c r="AD998" s="38" t="s">
        <v>7349</v>
      </c>
      <c r="AE998" s="38" t="s">
        <v>6239</v>
      </c>
      <c r="AF998" s="38" t="s">
        <v>6240</v>
      </c>
      <c r="AG998" s="38" t="s">
        <v>6241</v>
      </c>
      <c r="AH998" s="38" t="s">
        <v>61</v>
      </c>
      <c r="AI998" s="38">
        <v>1</v>
      </c>
      <c r="AJ998" s="38">
        <v>0.5</v>
      </c>
      <c r="AK998" s="38">
        <v>0.7</v>
      </c>
      <c r="AL998" s="38">
        <v>0.7</v>
      </c>
      <c r="AM998" s="38" t="s">
        <v>66</v>
      </c>
      <c r="AN998" s="38">
        <v>43.89</v>
      </c>
      <c r="AO998" s="38" t="s">
        <v>62</v>
      </c>
      <c r="AP998" s="38" t="s">
        <v>62</v>
      </c>
      <c r="AQ998" s="38" t="s">
        <v>62</v>
      </c>
      <c r="AR998" s="38" t="s">
        <v>62</v>
      </c>
      <c r="AS998" s="38" t="s">
        <v>62</v>
      </c>
      <c r="AT998" s="38" t="s">
        <v>1973</v>
      </c>
      <c r="AU998" s="38" t="s">
        <v>2604</v>
      </c>
      <c r="AV998" s="38" t="s">
        <v>2002</v>
      </c>
      <c r="AW998" s="38" t="s">
        <v>61</v>
      </c>
      <c r="AX998" s="38" t="s">
        <v>63</v>
      </c>
      <c r="AY998" s="39" t="s">
        <v>7350</v>
      </c>
      <c r="AZ998" s="38" t="s">
        <v>7351</v>
      </c>
      <c r="BA998" s="39" t="s">
        <v>7351</v>
      </c>
      <c r="BB998" s="38" t="s">
        <v>196</v>
      </c>
      <c r="BC998" s="38" t="s">
        <v>197</v>
      </c>
      <c r="BD998" s="38" t="s">
        <v>94</v>
      </c>
      <c r="BE998" s="38" t="s">
        <v>1978</v>
      </c>
      <c r="BF998" s="38" t="s">
        <v>64</v>
      </c>
      <c r="BG998" s="38" t="s">
        <v>61</v>
      </c>
      <c r="BH998" s="38" t="s">
        <v>648</v>
      </c>
    </row>
    <row r="999" spans="2:60" x14ac:dyDescent="0.3">
      <c r="B999" s="55">
        <f t="shared" si="291"/>
        <v>995</v>
      </c>
      <c r="C999" s="55" t="str">
        <f t="shared" si="292"/>
        <v>NRT</v>
      </c>
      <c r="D999" s="55" t="str">
        <f t="shared" si="289"/>
        <v>2025-09-27</v>
      </c>
      <c r="E999" s="55" t="str">
        <f t="shared" si="299"/>
        <v>82020038200</v>
      </c>
      <c r="F999" s="55" t="str">
        <f t="shared" si="300"/>
        <v>PJP029496713</v>
      </c>
      <c r="G999" s="53" t="str">
        <f t="shared" si="301"/>
        <v>조정현</v>
      </c>
      <c r="H999" s="53" t="str">
        <f t="shared" si="302"/>
        <v>목록(Manifest)</v>
      </c>
      <c r="I999" s="62">
        <f t="shared" si="303"/>
        <v>141.38</v>
      </c>
      <c r="J999" s="53" t="str">
        <f t="shared" si="293"/>
        <v>BRCH USA_JAVIS</v>
      </c>
      <c r="K999" s="55">
        <f t="shared" si="304"/>
        <v>1</v>
      </c>
      <c r="L999" s="54">
        <f t="shared" si="305"/>
        <v>2.75</v>
      </c>
      <c r="M999" s="54">
        <f t="shared" si="306"/>
        <v>6.2</v>
      </c>
      <c r="N999" s="54">
        <f t="shared" si="307"/>
        <v>6.5</v>
      </c>
      <c r="O999" s="54">
        <f t="shared" si="294"/>
        <v>3</v>
      </c>
      <c r="P999" s="55" t="str">
        <f t="shared" si="295"/>
        <v>516284385595</v>
      </c>
      <c r="Q999" s="70">
        <f t="shared" si="296"/>
        <v>11560</v>
      </c>
      <c r="R999" s="58">
        <v>0</v>
      </c>
      <c r="S999" s="57">
        <f t="shared" si="290"/>
        <v>0</v>
      </c>
      <c r="T999" s="58">
        <v>0</v>
      </c>
      <c r="U999" s="58">
        <f>(IF(VLOOKUP(VLOOKUP(AN999,MAPPING!$B$16:$D$21,2,1),MAPPING!$C$16:$E$21,2,0)=7000,0,VLOOKUP(VLOOKUP(AN999,MAPPING!$B$16:$D$21,2,1),MAPPING!$C$16:$E$21,2,0)))</f>
        <v>0</v>
      </c>
      <c r="V999" s="58">
        <f>(K999*VLOOKUP(N999/K999,MAPPING!$B$23:$D$30,3,10))</f>
        <v>1000</v>
      </c>
      <c r="W999" s="58">
        <f t="shared" si="297"/>
        <v>0</v>
      </c>
      <c r="X999" s="58">
        <f t="shared" si="298"/>
        <v>12560</v>
      </c>
      <c r="Y999" s="116">
        <f>ROUND(SUM(Q999:W999)/INVOICE!$I$5,2)</f>
        <v>9.01</v>
      </c>
      <c r="AA999" s="38" t="s">
        <v>7339</v>
      </c>
      <c r="AB999" s="38" t="s">
        <v>93</v>
      </c>
      <c r="AC999" s="38" t="s">
        <v>7340</v>
      </c>
      <c r="AD999" s="38" t="s">
        <v>7352</v>
      </c>
      <c r="AE999" s="38" t="s">
        <v>5504</v>
      </c>
      <c r="AF999" s="38" t="s">
        <v>7298</v>
      </c>
      <c r="AG999" s="38" t="s">
        <v>7299</v>
      </c>
      <c r="AH999" s="38" t="s">
        <v>61</v>
      </c>
      <c r="AI999" s="38">
        <v>1</v>
      </c>
      <c r="AJ999" s="38">
        <v>2.75</v>
      </c>
      <c r="AK999" s="38">
        <v>6.2</v>
      </c>
      <c r="AL999" s="38">
        <v>6.5</v>
      </c>
      <c r="AM999" s="38" t="s">
        <v>204</v>
      </c>
      <c r="AN999" s="38">
        <v>141.38</v>
      </c>
      <c r="AO999" s="38" t="s">
        <v>62</v>
      </c>
      <c r="AP999" s="38" t="s">
        <v>62</v>
      </c>
      <c r="AQ999" s="38" t="s">
        <v>62</v>
      </c>
      <c r="AR999" s="38" t="s">
        <v>62</v>
      </c>
      <c r="AS999" s="38" t="s">
        <v>62</v>
      </c>
      <c r="AT999" s="38" t="s">
        <v>1973</v>
      </c>
      <c r="AU999" s="38" t="s">
        <v>2604</v>
      </c>
      <c r="AV999" s="38" t="s">
        <v>2002</v>
      </c>
      <c r="AW999" s="38" t="s">
        <v>61</v>
      </c>
      <c r="AX999" s="38" t="s">
        <v>63</v>
      </c>
      <c r="AY999" s="39" t="s">
        <v>7353</v>
      </c>
      <c r="AZ999" s="38" t="s">
        <v>7354</v>
      </c>
      <c r="BA999" s="39" t="s">
        <v>7354</v>
      </c>
      <c r="BB999" s="38" t="s">
        <v>196</v>
      </c>
      <c r="BC999" s="38" t="s">
        <v>197</v>
      </c>
      <c r="BD999" s="38" t="s">
        <v>94</v>
      </c>
      <c r="BE999" s="38" t="s">
        <v>1978</v>
      </c>
      <c r="BF999" s="38" t="s">
        <v>64</v>
      </c>
      <c r="BG999" s="38" t="s">
        <v>61</v>
      </c>
      <c r="BH999" s="38" t="s">
        <v>648</v>
      </c>
    </row>
    <row r="1000" spans="2:60" x14ac:dyDescent="0.3">
      <c r="B1000" s="55">
        <f t="shared" si="291"/>
        <v>996</v>
      </c>
      <c r="C1000" s="55" t="str">
        <f t="shared" si="292"/>
        <v>NRT</v>
      </c>
      <c r="D1000" s="55" t="str">
        <f t="shared" si="289"/>
        <v>2025-09-27</v>
      </c>
      <c r="E1000" s="55" t="str">
        <f t="shared" si="299"/>
        <v>82020038200</v>
      </c>
      <c r="F1000" s="55" t="str">
        <f t="shared" si="300"/>
        <v>PJP029495141</v>
      </c>
      <c r="G1000" s="53" t="str">
        <f t="shared" si="301"/>
        <v>장문익</v>
      </c>
      <c r="H1000" s="53" t="str">
        <f t="shared" si="302"/>
        <v>목록(Manifest)</v>
      </c>
      <c r="I1000" s="62">
        <f t="shared" si="303"/>
        <v>55.48</v>
      </c>
      <c r="J1000" s="53" t="str">
        <f t="shared" si="293"/>
        <v>BRCH USA_JAVIS</v>
      </c>
      <c r="K1000" s="55">
        <f t="shared" si="304"/>
        <v>1</v>
      </c>
      <c r="L1000" s="54">
        <f t="shared" si="305"/>
        <v>0.75</v>
      </c>
      <c r="M1000" s="54">
        <f t="shared" si="306"/>
        <v>1.2</v>
      </c>
      <c r="N1000" s="54">
        <f t="shared" si="307"/>
        <v>1.2</v>
      </c>
      <c r="O1000" s="54">
        <f t="shared" si="294"/>
        <v>1</v>
      </c>
      <c r="P1000" s="55" t="str">
        <f t="shared" si="295"/>
        <v>516284369871</v>
      </c>
      <c r="Q1000" s="70">
        <f t="shared" si="296"/>
        <v>7520</v>
      </c>
      <c r="R1000" s="58">
        <v>0</v>
      </c>
      <c r="S1000" s="57">
        <f t="shared" si="290"/>
        <v>0</v>
      </c>
      <c r="T1000" s="58">
        <v>0</v>
      </c>
      <c r="U1000" s="58">
        <f>(IF(VLOOKUP(VLOOKUP(AN1000,MAPPING!$B$16:$D$21,2,1),MAPPING!$C$16:$E$21,2,0)=7000,0,VLOOKUP(VLOOKUP(AN1000,MAPPING!$B$16:$D$21,2,1),MAPPING!$C$16:$E$21,2,0)))</f>
        <v>0</v>
      </c>
      <c r="V1000" s="58">
        <f>(K1000*VLOOKUP(N1000/K1000,MAPPING!$B$23:$D$30,3,10))</f>
        <v>0</v>
      </c>
      <c r="W1000" s="58">
        <f t="shared" si="297"/>
        <v>0</v>
      </c>
      <c r="X1000" s="58">
        <f t="shared" si="298"/>
        <v>7520</v>
      </c>
      <c r="Y1000" s="116">
        <f>ROUND(SUM(Q1000:W1000)/INVOICE!$I$5,2)</f>
        <v>5.39</v>
      </c>
      <c r="AA1000" s="38" t="s">
        <v>7339</v>
      </c>
      <c r="AB1000" s="38" t="s">
        <v>93</v>
      </c>
      <c r="AC1000" s="38" t="s">
        <v>7340</v>
      </c>
      <c r="AD1000" s="38" t="s">
        <v>7355</v>
      </c>
      <c r="AE1000" s="38" t="s">
        <v>4439</v>
      </c>
      <c r="AF1000" s="38" t="s">
        <v>4440</v>
      </c>
      <c r="AG1000" s="38" t="s">
        <v>4441</v>
      </c>
      <c r="AH1000" s="38" t="s">
        <v>61</v>
      </c>
      <c r="AI1000" s="38">
        <v>1</v>
      </c>
      <c r="AJ1000" s="38">
        <v>0.75</v>
      </c>
      <c r="AK1000" s="38">
        <v>1.2</v>
      </c>
      <c r="AL1000" s="38">
        <v>1.2</v>
      </c>
      <c r="AM1000" s="38" t="s">
        <v>204</v>
      </c>
      <c r="AN1000" s="38">
        <v>55.48</v>
      </c>
      <c r="AO1000" s="38" t="s">
        <v>62</v>
      </c>
      <c r="AP1000" s="38" t="s">
        <v>62</v>
      </c>
      <c r="AQ1000" s="38" t="s">
        <v>62</v>
      </c>
      <c r="AR1000" s="38" t="s">
        <v>62</v>
      </c>
      <c r="AS1000" s="38" t="s">
        <v>62</v>
      </c>
      <c r="AT1000" s="38" t="s">
        <v>1973</v>
      </c>
      <c r="AU1000" s="38" t="s">
        <v>2604</v>
      </c>
      <c r="AV1000" s="38" t="s">
        <v>7356</v>
      </c>
      <c r="AW1000" s="38" t="s">
        <v>61</v>
      </c>
      <c r="AX1000" s="38" t="s">
        <v>63</v>
      </c>
      <c r="AY1000" s="39" t="s">
        <v>7357</v>
      </c>
      <c r="AZ1000" s="38" t="s">
        <v>7358</v>
      </c>
      <c r="BA1000" s="39" t="s">
        <v>7358</v>
      </c>
      <c r="BB1000" s="38" t="s">
        <v>196</v>
      </c>
      <c r="BC1000" s="38" t="s">
        <v>197</v>
      </c>
      <c r="BD1000" s="38" t="s">
        <v>94</v>
      </c>
      <c r="BE1000" s="38" t="s">
        <v>1978</v>
      </c>
      <c r="BF1000" s="38" t="s">
        <v>64</v>
      </c>
      <c r="BG1000" s="38" t="s">
        <v>61</v>
      </c>
      <c r="BH1000" s="38" t="s">
        <v>648</v>
      </c>
    </row>
    <row r="1001" spans="2:60" x14ac:dyDescent="0.3">
      <c r="B1001" s="55">
        <f t="shared" si="291"/>
        <v>997</v>
      </c>
      <c r="C1001" s="55" t="str">
        <f t="shared" si="292"/>
        <v>NRT</v>
      </c>
      <c r="D1001" s="55" t="str">
        <f t="shared" si="289"/>
        <v>2025-09-27</v>
      </c>
      <c r="E1001" s="55" t="str">
        <f t="shared" si="299"/>
        <v>82020038200</v>
      </c>
      <c r="F1001" s="55" t="str">
        <f t="shared" si="300"/>
        <v>PJP029496854</v>
      </c>
      <c r="G1001" s="53" t="str">
        <f t="shared" si="301"/>
        <v>김희영</v>
      </c>
      <c r="H1001" s="53" t="str">
        <f t="shared" si="302"/>
        <v>일반(목록배제,Normal-Manifest Exception)</v>
      </c>
      <c r="I1001" s="62">
        <f t="shared" si="303"/>
        <v>60.01</v>
      </c>
      <c r="J1001" s="53" t="str">
        <f t="shared" si="293"/>
        <v>BRCH USA_JAVIS</v>
      </c>
      <c r="K1001" s="55">
        <f t="shared" si="304"/>
        <v>1</v>
      </c>
      <c r="L1001" s="54">
        <f t="shared" si="305"/>
        <v>1.95</v>
      </c>
      <c r="M1001" s="54">
        <f t="shared" si="306"/>
        <v>1.3</v>
      </c>
      <c r="N1001" s="54">
        <f t="shared" si="307"/>
        <v>2</v>
      </c>
      <c r="O1001" s="54">
        <f t="shared" si="294"/>
        <v>2</v>
      </c>
      <c r="P1001" s="55" t="str">
        <f t="shared" si="295"/>
        <v>516284387006</v>
      </c>
      <c r="Q1001" s="70">
        <f t="shared" si="296"/>
        <v>9540</v>
      </c>
      <c r="R1001" s="58">
        <v>0</v>
      </c>
      <c r="S1001" s="57">
        <f t="shared" si="290"/>
        <v>0</v>
      </c>
      <c r="T1001" s="58">
        <v>0</v>
      </c>
      <c r="U1001" s="58">
        <f>(IF(VLOOKUP(VLOOKUP(AN1001,MAPPING!$B$16:$D$21,2,1),MAPPING!$C$16:$E$21,2,0)=7000,0,VLOOKUP(VLOOKUP(AN1001,MAPPING!$B$16:$D$21,2,1),MAPPING!$C$16:$E$21,2,0)))</f>
        <v>0</v>
      </c>
      <c r="V1001" s="58">
        <f>(K1001*VLOOKUP(N1001/K1001,MAPPING!$B$23:$D$30,3,10))</f>
        <v>0</v>
      </c>
      <c r="W1001" s="58">
        <f t="shared" si="297"/>
        <v>0</v>
      </c>
      <c r="X1001" s="58">
        <f t="shared" si="298"/>
        <v>9540</v>
      </c>
      <c r="Y1001" s="116">
        <f>ROUND(SUM(Q1001:W1001)/INVOICE!$I$5,2)</f>
        <v>6.84</v>
      </c>
      <c r="AA1001" s="38" t="s">
        <v>7339</v>
      </c>
      <c r="AB1001" s="38" t="s">
        <v>93</v>
      </c>
      <c r="AC1001" s="38" t="s">
        <v>7340</v>
      </c>
      <c r="AD1001" s="38" t="s">
        <v>7359</v>
      </c>
      <c r="AE1001" s="38" t="s">
        <v>6109</v>
      </c>
      <c r="AF1001" s="38" t="s">
        <v>6110</v>
      </c>
      <c r="AG1001" s="38" t="s">
        <v>6111</v>
      </c>
      <c r="AH1001" s="38" t="s">
        <v>61</v>
      </c>
      <c r="AI1001" s="38">
        <v>1</v>
      </c>
      <c r="AJ1001" s="38">
        <v>1.95</v>
      </c>
      <c r="AK1001" s="38">
        <v>1.3</v>
      </c>
      <c r="AL1001" s="38">
        <v>2</v>
      </c>
      <c r="AM1001" s="38" t="s">
        <v>66</v>
      </c>
      <c r="AN1001" s="38">
        <v>60.01</v>
      </c>
      <c r="AO1001" s="38" t="s">
        <v>62</v>
      </c>
      <c r="AP1001" s="38" t="s">
        <v>62</v>
      </c>
      <c r="AQ1001" s="38" t="s">
        <v>62</v>
      </c>
      <c r="AR1001" s="38" t="s">
        <v>62</v>
      </c>
      <c r="AS1001" s="38" t="s">
        <v>62</v>
      </c>
      <c r="AT1001" s="38" t="s">
        <v>1973</v>
      </c>
      <c r="AU1001" s="38" t="s">
        <v>2604</v>
      </c>
      <c r="AV1001" s="38" t="s">
        <v>2052</v>
      </c>
      <c r="AW1001" s="38" t="s">
        <v>61</v>
      </c>
      <c r="AX1001" s="38" t="s">
        <v>63</v>
      </c>
      <c r="AY1001" s="39" t="s">
        <v>7360</v>
      </c>
      <c r="AZ1001" s="38" t="s">
        <v>7361</v>
      </c>
      <c r="BA1001" s="39" t="s">
        <v>7361</v>
      </c>
      <c r="BB1001" s="38" t="s">
        <v>196</v>
      </c>
      <c r="BC1001" s="38" t="s">
        <v>197</v>
      </c>
      <c r="BD1001" s="38" t="s">
        <v>94</v>
      </c>
      <c r="BE1001" s="38" t="s">
        <v>1978</v>
      </c>
      <c r="BF1001" s="38" t="s">
        <v>64</v>
      </c>
      <c r="BG1001" s="38" t="s">
        <v>61</v>
      </c>
      <c r="BH1001" s="38" t="s">
        <v>648</v>
      </c>
    </row>
    <row r="1002" spans="2:60" x14ac:dyDescent="0.3">
      <c r="B1002" s="55">
        <f t="shared" si="291"/>
        <v>998</v>
      </c>
      <c r="C1002" s="55" t="str">
        <f t="shared" si="292"/>
        <v>NRT</v>
      </c>
      <c r="D1002" s="55" t="str">
        <f t="shared" si="289"/>
        <v>2025-09-27</v>
      </c>
      <c r="E1002" s="55" t="str">
        <f t="shared" si="299"/>
        <v>82020038200</v>
      </c>
      <c r="F1002" s="55" t="str">
        <f t="shared" si="300"/>
        <v>PJP029496771</v>
      </c>
      <c r="G1002" s="53" t="str">
        <f t="shared" si="301"/>
        <v>강은희</v>
      </c>
      <c r="H1002" s="53" t="str">
        <f t="shared" si="302"/>
        <v>목록(Manifest)</v>
      </c>
      <c r="I1002" s="62">
        <f t="shared" si="303"/>
        <v>98.4</v>
      </c>
      <c r="J1002" s="53" t="str">
        <f t="shared" si="293"/>
        <v>BRCH USA_JAVIS</v>
      </c>
      <c r="K1002" s="55">
        <f t="shared" si="304"/>
        <v>1</v>
      </c>
      <c r="L1002" s="54">
        <f t="shared" si="305"/>
        <v>2.4</v>
      </c>
      <c r="M1002" s="54">
        <f t="shared" si="306"/>
        <v>1.3</v>
      </c>
      <c r="N1002" s="54">
        <f t="shared" si="307"/>
        <v>2.4</v>
      </c>
      <c r="O1002" s="54">
        <f t="shared" si="294"/>
        <v>2.5</v>
      </c>
      <c r="P1002" s="55" t="str">
        <f t="shared" si="295"/>
        <v>516284386170</v>
      </c>
      <c r="Q1002" s="70">
        <f t="shared" si="296"/>
        <v>10550</v>
      </c>
      <c r="R1002" s="58">
        <v>0</v>
      </c>
      <c r="S1002" s="57">
        <f t="shared" si="290"/>
        <v>0</v>
      </c>
      <c r="T1002" s="58">
        <v>0</v>
      </c>
      <c r="U1002" s="58">
        <f>(IF(VLOOKUP(VLOOKUP(AN1002,MAPPING!$B$16:$D$21,2,1),MAPPING!$C$16:$E$21,2,0)=7000,0,VLOOKUP(VLOOKUP(AN1002,MAPPING!$B$16:$D$21,2,1),MAPPING!$C$16:$E$21,2,0)))</f>
        <v>0</v>
      </c>
      <c r="V1002" s="58">
        <f>(K1002*VLOOKUP(N1002/K1002,MAPPING!$B$23:$D$30,3,10))</f>
        <v>500</v>
      </c>
      <c r="W1002" s="58">
        <f t="shared" si="297"/>
        <v>0</v>
      </c>
      <c r="X1002" s="58">
        <f t="shared" si="298"/>
        <v>11050</v>
      </c>
      <c r="Y1002" s="116">
        <f>ROUND(SUM(Q1002:W1002)/INVOICE!$I$5,2)</f>
        <v>7.93</v>
      </c>
      <c r="AA1002" s="38" t="s">
        <v>7339</v>
      </c>
      <c r="AB1002" s="38" t="s">
        <v>93</v>
      </c>
      <c r="AC1002" s="38" t="s">
        <v>7340</v>
      </c>
      <c r="AD1002" s="38" t="s">
        <v>7362</v>
      </c>
      <c r="AE1002" s="38" t="s">
        <v>4418</v>
      </c>
      <c r="AF1002" s="38" t="s">
        <v>4419</v>
      </c>
      <c r="AG1002" s="38" t="s">
        <v>2134</v>
      </c>
      <c r="AH1002" s="38" t="s">
        <v>61</v>
      </c>
      <c r="AI1002" s="38">
        <v>1</v>
      </c>
      <c r="AJ1002" s="38">
        <v>2.4</v>
      </c>
      <c r="AK1002" s="38">
        <v>1.3</v>
      </c>
      <c r="AL1002" s="38">
        <v>2.4</v>
      </c>
      <c r="AM1002" s="38" t="s">
        <v>204</v>
      </c>
      <c r="AN1002" s="38">
        <v>98.4</v>
      </c>
      <c r="AO1002" s="38" t="s">
        <v>62</v>
      </c>
      <c r="AP1002" s="38" t="s">
        <v>62</v>
      </c>
      <c r="AQ1002" s="38" t="s">
        <v>62</v>
      </c>
      <c r="AR1002" s="38" t="s">
        <v>62</v>
      </c>
      <c r="AS1002" s="38" t="s">
        <v>62</v>
      </c>
      <c r="AT1002" s="38" t="s">
        <v>1973</v>
      </c>
      <c r="AU1002" s="38" t="s">
        <v>2604</v>
      </c>
      <c r="AV1002" s="38" t="s">
        <v>2002</v>
      </c>
      <c r="AW1002" s="38" t="s">
        <v>61</v>
      </c>
      <c r="AX1002" s="38" t="s">
        <v>63</v>
      </c>
      <c r="AY1002" s="39" t="s">
        <v>7363</v>
      </c>
      <c r="AZ1002" s="38" t="s">
        <v>7364</v>
      </c>
      <c r="BA1002" s="39" t="s">
        <v>7364</v>
      </c>
      <c r="BB1002" s="38" t="s">
        <v>196</v>
      </c>
      <c r="BC1002" s="38" t="s">
        <v>197</v>
      </c>
      <c r="BD1002" s="38" t="s">
        <v>94</v>
      </c>
      <c r="BE1002" s="38" t="s">
        <v>1978</v>
      </c>
      <c r="BF1002" s="38" t="s">
        <v>64</v>
      </c>
      <c r="BG1002" s="38" t="s">
        <v>61</v>
      </c>
      <c r="BH1002" s="38" t="s">
        <v>648</v>
      </c>
    </row>
    <row r="1003" spans="2:60" x14ac:dyDescent="0.3">
      <c r="B1003" s="55">
        <f t="shared" si="291"/>
        <v>999</v>
      </c>
      <c r="C1003" s="55" t="str">
        <f t="shared" si="292"/>
        <v>NRT</v>
      </c>
      <c r="D1003" s="55" t="str">
        <f t="shared" si="289"/>
        <v>2025-09-27</v>
      </c>
      <c r="E1003" s="55" t="str">
        <f t="shared" si="299"/>
        <v>82020038200</v>
      </c>
      <c r="F1003" s="55" t="str">
        <f t="shared" si="300"/>
        <v>PJP029496230</v>
      </c>
      <c r="G1003" s="53" t="str">
        <f t="shared" si="301"/>
        <v>양민서</v>
      </c>
      <c r="H1003" s="53" t="str">
        <f t="shared" si="302"/>
        <v>목록(Manifest)</v>
      </c>
      <c r="I1003" s="62">
        <f t="shared" si="303"/>
        <v>6.7</v>
      </c>
      <c r="J1003" s="53" t="str">
        <f t="shared" si="293"/>
        <v>BRCH USA_JAVIS</v>
      </c>
      <c r="K1003" s="55">
        <f t="shared" si="304"/>
        <v>1</v>
      </c>
      <c r="L1003" s="54">
        <f t="shared" si="305"/>
        <v>0.25</v>
      </c>
      <c r="M1003" s="54">
        <f t="shared" si="306"/>
        <v>0.3</v>
      </c>
      <c r="N1003" s="54">
        <f t="shared" si="307"/>
        <v>0.3</v>
      </c>
      <c r="O1003" s="54">
        <f t="shared" si="294"/>
        <v>0.5</v>
      </c>
      <c r="P1003" s="55" t="str">
        <f t="shared" si="295"/>
        <v>516284380765</v>
      </c>
      <c r="Q1003" s="70">
        <f t="shared" si="296"/>
        <v>6510</v>
      </c>
      <c r="R1003" s="58">
        <v>0</v>
      </c>
      <c r="S1003" s="57">
        <f t="shared" si="290"/>
        <v>0</v>
      </c>
      <c r="T1003" s="58">
        <v>0</v>
      </c>
      <c r="U1003" s="58">
        <f>(IF(VLOOKUP(VLOOKUP(AN1003,MAPPING!$B$16:$D$21,2,1),MAPPING!$C$16:$E$21,2,0)=7000,0,VLOOKUP(VLOOKUP(AN1003,MAPPING!$B$16:$D$21,2,1),MAPPING!$C$16:$E$21,2,0)))</f>
        <v>0</v>
      </c>
      <c r="V1003" s="58">
        <f>(K1003*VLOOKUP(N1003/K1003,MAPPING!$B$23:$D$30,3,10))</f>
        <v>0</v>
      </c>
      <c r="W1003" s="58">
        <f t="shared" si="297"/>
        <v>0</v>
      </c>
      <c r="X1003" s="58">
        <f t="shared" si="298"/>
        <v>6510</v>
      </c>
      <c r="Y1003" s="116">
        <f>ROUND(SUM(Q1003:W1003)/INVOICE!$I$5,2)</f>
        <v>4.67</v>
      </c>
      <c r="AA1003" s="38" t="s">
        <v>7339</v>
      </c>
      <c r="AB1003" s="38" t="s">
        <v>93</v>
      </c>
      <c r="AC1003" s="38" t="s">
        <v>7340</v>
      </c>
      <c r="AD1003" s="38" t="s">
        <v>7365</v>
      </c>
      <c r="AE1003" s="38" t="s">
        <v>7366</v>
      </c>
      <c r="AF1003" s="38" t="s">
        <v>7367</v>
      </c>
      <c r="AG1003" s="38" t="s">
        <v>7368</v>
      </c>
      <c r="AH1003" s="38" t="s">
        <v>61</v>
      </c>
      <c r="AI1003" s="38">
        <v>1</v>
      </c>
      <c r="AJ1003" s="38">
        <v>0.25</v>
      </c>
      <c r="AK1003" s="38">
        <v>0.3</v>
      </c>
      <c r="AL1003" s="38">
        <v>0.3</v>
      </c>
      <c r="AM1003" s="38" t="s">
        <v>204</v>
      </c>
      <c r="AN1003" s="38">
        <v>6.7</v>
      </c>
      <c r="AO1003" s="38" t="s">
        <v>62</v>
      </c>
      <c r="AP1003" s="38" t="s">
        <v>62</v>
      </c>
      <c r="AQ1003" s="38" t="s">
        <v>62</v>
      </c>
      <c r="AR1003" s="38" t="s">
        <v>62</v>
      </c>
      <c r="AS1003" s="38" t="s">
        <v>61</v>
      </c>
      <c r="AT1003" s="38" t="s">
        <v>1973</v>
      </c>
      <c r="AU1003" s="38" t="s">
        <v>2604</v>
      </c>
      <c r="AV1003" s="38" t="s">
        <v>2220</v>
      </c>
      <c r="AW1003" s="38" t="s">
        <v>61</v>
      </c>
      <c r="AX1003" s="38" t="s">
        <v>63</v>
      </c>
      <c r="AY1003" s="39" t="s">
        <v>7369</v>
      </c>
      <c r="AZ1003" s="38" t="s">
        <v>7370</v>
      </c>
      <c r="BA1003" s="39" t="s">
        <v>7370</v>
      </c>
      <c r="BB1003" s="38" t="s">
        <v>196</v>
      </c>
      <c r="BC1003" s="38" t="s">
        <v>197</v>
      </c>
      <c r="BD1003" s="38" t="s">
        <v>94</v>
      </c>
      <c r="BE1003" s="38" t="s">
        <v>1978</v>
      </c>
      <c r="BF1003" s="38" t="s">
        <v>64</v>
      </c>
      <c r="BG1003" s="38" t="s">
        <v>61</v>
      </c>
      <c r="BH1003" s="38" t="s">
        <v>648</v>
      </c>
    </row>
    <row r="1004" spans="2:60" x14ac:dyDescent="0.3">
      <c r="B1004" s="55">
        <f t="shared" si="291"/>
        <v>1000</v>
      </c>
      <c r="C1004" s="55" t="str">
        <f t="shared" si="292"/>
        <v>NRT</v>
      </c>
      <c r="D1004" s="55" t="str">
        <f t="shared" si="289"/>
        <v>2025-09-27</v>
      </c>
      <c r="E1004" s="55" t="str">
        <f t="shared" si="299"/>
        <v>82020038200</v>
      </c>
      <c r="F1004" s="55" t="str">
        <f t="shared" si="300"/>
        <v>PJP029496904</v>
      </c>
      <c r="G1004" s="53" t="str">
        <f t="shared" si="301"/>
        <v>오경수</v>
      </c>
      <c r="H1004" s="53" t="str">
        <f t="shared" si="302"/>
        <v>목록(Manifest)</v>
      </c>
      <c r="I1004" s="62">
        <f t="shared" si="303"/>
        <v>22.78</v>
      </c>
      <c r="J1004" s="53" t="str">
        <f t="shared" si="293"/>
        <v>BRCH USA_JAVIS</v>
      </c>
      <c r="K1004" s="55">
        <f t="shared" si="304"/>
        <v>1</v>
      </c>
      <c r="L1004" s="54">
        <f t="shared" si="305"/>
        <v>0.55000000000000004</v>
      </c>
      <c r="M1004" s="54">
        <f t="shared" si="306"/>
        <v>1.1000000000000001</v>
      </c>
      <c r="N1004" s="54">
        <f t="shared" si="307"/>
        <v>1.1000000000000001</v>
      </c>
      <c r="O1004" s="54">
        <f t="shared" si="294"/>
        <v>1</v>
      </c>
      <c r="P1004" s="55" t="str">
        <f t="shared" si="295"/>
        <v>516284387500</v>
      </c>
      <c r="Q1004" s="70">
        <f t="shared" si="296"/>
        <v>7520</v>
      </c>
      <c r="R1004" s="58">
        <v>0</v>
      </c>
      <c r="S1004" s="57">
        <f t="shared" si="290"/>
        <v>0</v>
      </c>
      <c r="T1004" s="58">
        <v>0</v>
      </c>
      <c r="U1004" s="58">
        <f>(IF(VLOOKUP(VLOOKUP(AN1004,MAPPING!$B$16:$D$21,2,1),MAPPING!$C$16:$E$21,2,0)=7000,0,VLOOKUP(VLOOKUP(AN1004,MAPPING!$B$16:$D$21,2,1),MAPPING!$C$16:$E$21,2,0)))</f>
        <v>0</v>
      </c>
      <c r="V1004" s="58">
        <f>(K1004*VLOOKUP(N1004/K1004,MAPPING!$B$23:$D$30,3,10))</f>
        <v>0</v>
      </c>
      <c r="W1004" s="58">
        <f t="shared" si="297"/>
        <v>0</v>
      </c>
      <c r="X1004" s="58">
        <f t="shared" si="298"/>
        <v>7520</v>
      </c>
      <c r="Y1004" s="116">
        <f>ROUND(SUM(Q1004:W1004)/INVOICE!$I$5,2)</f>
        <v>5.39</v>
      </c>
      <c r="AA1004" s="38" t="s">
        <v>7339</v>
      </c>
      <c r="AB1004" s="38" t="s">
        <v>93</v>
      </c>
      <c r="AC1004" s="38" t="s">
        <v>7340</v>
      </c>
      <c r="AD1004" s="38" t="s">
        <v>7371</v>
      </c>
      <c r="AE1004" s="38" t="s">
        <v>7372</v>
      </c>
      <c r="AF1004" s="38" t="s">
        <v>7373</v>
      </c>
      <c r="AG1004" s="38" t="s">
        <v>2058</v>
      </c>
      <c r="AH1004" s="38" t="s">
        <v>61</v>
      </c>
      <c r="AI1004" s="38">
        <v>1</v>
      </c>
      <c r="AJ1004" s="38">
        <v>0.55000000000000004</v>
      </c>
      <c r="AK1004" s="38">
        <v>1.1000000000000001</v>
      </c>
      <c r="AL1004" s="38">
        <v>1.1000000000000001</v>
      </c>
      <c r="AM1004" s="38" t="s">
        <v>204</v>
      </c>
      <c r="AN1004" s="38">
        <v>22.78</v>
      </c>
      <c r="AO1004" s="38" t="s">
        <v>62</v>
      </c>
      <c r="AP1004" s="38" t="s">
        <v>62</v>
      </c>
      <c r="AQ1004" s="38" t="s">
        <v>62</v>
      </c>
      <c r="AR1004" s="38" t="s">
        <v>62</v>
      </c>
      <c r="AS1004" s="38" t="s">
        <v>62</v>
      </c>
      <c r="AT1004" s="38" t="s">
        <v>1973</v>
      </c>
      <c r="AU1004" s="38" t="s">
        <v>2604</v>
      </c>
      <c r="AV1004" s="38" t="s">
        <v>2686</v>
      </c>
      <c r="AW1004" s="38" t="s">
        <v>61</v>
      </c>
      <c r="AX1004" s="38" t="s">
        <v>63</v>
      </c>
      <c r="AY1004" s="39" t="s">
        <v>7374</v>
      </c>
      <c r="AZ1004" s="38" t="s">
        <v>7375</v>
      </c>
      <c r="BA1004" s="39" t="s">
        <v>7375</v>
      </c>
      <c r="BB1004" s="38" t="s">
        <v>196</v>
      </c>
      <c r="BC1004" s="38" t="s">
        <v>197</v>
      </c>
      <c r="BD1004" s="38" t="s">
        <v>94</v>
      </c>
      <c r="BE1004" s="38" t="s">
        <v>1978</v>
      </c>
      <c r="BF1004" s="38" t="s">
        <v>64</v>
      </c>
      <c r="BG1004" s="38" t="s">
        <v>61</v>
      </c>
      <c r="BH1004" s="38" t="s">
        <v>648</v>
      </c>
    </row>
    <row r="1005" spans="2:60" x14ac:dyDescent="0.3">
      <c r="B1005" s="55">
        <f t="shared" si="291"/>
        <v>1001</v>
      </c>
      <c r="C1005" s="55" t="str">
        <f t="shared" si="292"/>
        <v>NRT</v>
      </c>
      <c r="D1005" s="55" t="str">
        <f t="shared" si="289"/>
        <v>2025-09-27</v>
      </c>
      <c r="E1005" s="55" t="str">
        <f t="shared" si="299"/>
        <v>82020038200</v>
      </c>
      <c r="F1005" s="55" t="str">
        <f t="shared" si="300"/>
        <v>PJP029496858</v>
      </c>
      <c r="G1005" s="53" t="str">
        <f t="shared" si="301"/>
        <v>박중후</v>
      </c>
      <c r="H1005" s="53" t="str">
        <f t="shared" si="302"/>
        <v>목록(Manifest)</v>
      </c>
      <c r="I1005" s="62">
        <f t="shared" si="303"/>
        <v>134.99</v>
      </c>
      <c r="J1005" s="53" t="str">
        <f t="shared" si="293"/>
        <v>BRCH USA_JAVIS</v>
      </c>
      <c r="K1005" s="55">
        <f t="shared" si="304"/>
        <v>1</v>
      </c>
      <c r="L1005" s="54">
        <f t="shared" si="305"/>
        <v>0.4</v>
      </c>
      <c r="M1005" s="54">
        <f t="shared" si="306"/>
        <v>0.6</v>
      </c>
      <c r="N1005" s="54">
        <f t="shared" si="307"/>
        <v>0.6</v>
      </c>
      <c r="O1005" s="54">
        <f t="shared" si="294"/>
        <v>0.5</v>
      </c>
      <c r="P1005" s="55" t="str">
        <f t="shared" si="295"/>
        <v>516284387043</v>
      </c>
      <c r="Q1005" s="70">
        <f t="shared" si="296"/>
        <v>6510</v>
      </c>
      <c r="R1005" s="58">
        <v>0</v>
      </c>
      <c r="S1005" s="57">
        <f t="shared" si="290"/>
        <v>0</v>
      </c>
      <c r="T1005" s="58">
        <v>0</v>
      </c>
      <c r="U1005" s="58">
        <f>(IF(VLOOKUP(VLOOKUP(AN1005,MAPPING!$B$16:$D$21,2,1),MAPPING!$C$16:$E$21,2,0)=7000,0,VLOOKUP(VLOOKUP(AN1005,MAPPING!$B$16:$D$21,2,1),MAPPING!$C$16:$E$21,2,0)))</f>
        <v>0</v>
      </c>
      <c r="V1005" s="58">
        <f>(K1005*VLOOKUP(N1005/K1005,MAPPING!$B$23:$D$30,3,10))</f>
        <v>0</v>
      </c>
      <c r="W1005" s="58">
        <f t="shared" si="297"/>
        <v>0</v>
      </c>
      <c r="X1005" s="58">
        <f t="shared" si="298"/>
        <v>6510</v>
      </c>
      <c r="Y1005" s="116">
        <f>ROUND(SUM(Q1005:W1005)/INVOICE!$I$5,2)</f>
        <v>4.67</v>
      </c>
      <c r="AA1005" s="38" t="s">
        <v>7339</v>
      </c>
      <c r="AB1005" s="38" t="s">
        <v>93</v>
      </c>
      <c r="AC1005" s="38" t="s">
        <v>7340</v>
      </c>
      <c r="AD1005" s="38" t="s">
        <v>7376</v>
      </c>
      <c r="AE1005" s="38" t="s">
        <v>6365</v>
      </c>
      <c r="AF1005" s="38" t="s">
        <v>6366</v>
      </c>
      <c r="AG1005" s="38" t="s">
        <v>6367</v>
      </c>
      <c r="AH1005" s="38" t="s">
        <v>61</v>
      </c>
      <c r="AI1005" s="38">
        <v>1</v>
      </c>
      <c r="AJ1005" s="38">
        <v>0.4</v>
      </c>
      <c r="AK1005" s="38">
        <v>0.6</v>
      </c>
      <c r="AL1005" s="38">
        <v>0.6</v>
      </c>
      <c r="AM1005" s="38" t="s">
        <v>204</v>
      </c>
      <c r="AN1005" s="38">
        <v>134.99</v>
      </c>
      <c r="AO1005" s="38" t="s">
        <v>62</v>
      </c>
      <c r="AP1005" s="38" t="s">
        <v>62</v>
      </c>
      <c r="AQ1005" s="38" t="s">
        <v>62</v>
      </c>
      <c r="AR1005" s="38" t="s">
        <v>62</v>
      </c>
      <c r="AS1005" s="38" t="s">
        <v>61</v>
      </c>
      <c r="AT1005" s="38" t="s">
        <v>1973</v>
      </c>
      <c r="AU1005" s="38" t="s">
        <v>2604</v>
      </c>
      <c r="AV1005" s="38" t="s">
        <v>7377</v>
      </c>
      <c r="AW1005" s="38" t="s">
        <v>61</v>
      </c>
      <c r="AX1005" s="38" t="s">
        <v>63</v>
      </c>
      <c r="AY1005" s="39" t="s">
        <v>7378</v>
      </c>
      <c r="AZ1005" s="38" t="s">
        <v>7379</v>
      </c>
      <c r="BA1005" s="39" t="s">
        <v>7379</v>
      </c>
      <c r="BB1005" s="38" t="s">
        <v>196</v>
      </c>
      <c r="BC1005" s="38" t="s">
        <v>197</v>
      </c>
      <c r="BD1005" s="38" t="s">
        <v>94</v>
      </c>
      <c r="BE1005" s="38" t="s">
        <v>1978</v>
      </c>
      <c r="BF1005" s="38" t="s">
        <v>64</v>
      </c>
      <c r="BG1005" s="38" t="s">
        <v>61</v>
      </c>
      <c r="BH1005" s="38" t="s">
        <v>648</v>
      </c>
    </row>
    <row r="1006" spans="2:60" x14ac:dyDescent="0.3">
      <c r="B1006" s="55">
        <f t="shared" si="291"/>
        <v>1002</v>
      </c>
      <c r="C1006" s="55" t="str">
        <f t="shared" si="292"/>
        <v>NRT</v>
      </c>
      <c r="D1006" s="55" t="str">
        <f t="shared" si="289"/>
        <v>2025-09-27</v>
      </c>
      <c r="E1006" s="55" t="str">
        <f t="shared" si="299"/>
        <v>82020038200</v>
      </c>
      <c r="F1006" s="55" t="str">
        <f t="shared" si="300"/>
        <v>PJP029496909</v>
      </c>
      <c r="G1006" s="53" t="str">
        <f t="shared" si="301"/>
        <v>황수경</v>
      </c>
      <c r="H1006" s="53" t="str">
        <f t="shared" si="302"/>
        <v>식물검역(Plants Inspection)</v>
      </c>
      <c r="I1006" s="62">
        <f t="shared" si="303"/>
        <v>41.96</v>
      </c>
      <c r="J1006" s="53" t="str">
        <f t="shared" si="293"/>
        <v>BRCH USA_JAVIS</v>
      </c>
      <c r="K1006" s="55">
        <f t="shared" si="304"/>
        <v>1</v>
      </c>
      <c r="L1006" s="54">
        <f t="shared" si="305"/>
        <v>1.8</v>
      </c>
      <c r="M1006" s="54">
        <f t="shared" si="306"/>
        <v>2.8</v>
      </c>
      <c r="N1006" s="54">
        <f t="shared" si="307"/>
        <v>2.8</v>
      </c>
      <c r="O1006" s="54">
        <f t="shared" si="294"/>
        <v>2</v>
      </c>
      <c r="P1006" s="55" t="str">
        <f t="shared" si="295"/>
        <v>516284387555</v>
      </c>
      <c r="Q1006" s="70">
        <f t="shared" si="296"/>
        <v>9540</v>
      </c>
      <c r="R1006" s="58">
        <v>0</v>
      </c>
      <c r="S1006" s="57">
        <f t="shared" si="290"/>
        <v>0</v>
      </c>
      <c r="T1006" s="58">
        <v>0</v>
      </c>
      <c r="U1006" s="58">
        <f>(IF(VLOOKUP(VLOOKUP(AN1006,MAPPING!$B$16:$D$21,2,1),MAPPING!$C$16:$E$21,2,0)=7000,0,VLOOKUP(VLOOKUP(AN1006,MAPPING!$B$16:$D$21,2,1),MAPPING!$C$16:$E$21,2,0)))</f>
        <v>0</v>
      </c>
      <c r="V1006" s="58">
        <f>(K1006*VLOOKUP(N1006/K1006,MAPPING!$B$23:$D$30,3,10))</f>
        <v>500</v>
      </c>
      <c r="W1006" s="58">
        <f t="shared" si="297"/>
        <v>0</v>
      </c>
      <c r="X1006" s="58">
        <f t="shared" si="298"/>
        <v>10040</v>
      </c>
      <c r="Y1006" s="116">
        <f>ROUND(SUM(Q1006:W1006)/INVOICE!$I$5,2)</f>
        <v>7.2</v>
      </c>
      <c r="AA1006" s="38" t="s">
        <v>7339</v>
      </c>
      <c r="AB1006" s="38" t="s">
        <v>93</v>
      </c>
      <c r="AC1006" s="38" t="s">
        <v>7340</v>
      </c>
      <c r="AD1006" s="38" t="s">
        <v>7380</v>
      </c>
      <c r="AE1006" s="38" t="s">
        <v>7381</v>
      </c>
      <c r="AF1006" s="38" t="s">
        <v>7382</v>
      </c>
      <c r="AG1006" s="38" t="s">
        <v>7383</v>
      </c>
      <c r="AH1006" s="38" t="s">
        <v>3133</v>
      </c>
      <c r="AI1006" s="38">
        <v>1</v>
      </c>
      <c r="AJ1006" s="38">
        <v>1.8</v>
      </c>
      <c r="AK1006" s="38">
        <v>2.8</v>
      </c>
      <c r="AL1006" s="38">
        <v>2.8</v>
      </c>
      <c r="AM1006" s="38" t="s">
        <v>2394</v>
      </c>
      <c r="AN1006" s="38">
        <v>41.96</v>
      </c>
      <c r="AO1006" s="38" t="s">
        <v>62</v>
      </c>
      <c r="AP1006" s="38" t="s">
        <v>61</v>
      </c>
      <c r="AQ1006" s="38" t="s">
        <v>61</v>
      </c>
      <c r="AR1006" s="38" t="s">
        <v>61</v>
      </c>
      <c r="AS1006" s="38" t="s">
        <v>61</v>
      </c>
      <c r="AT1006" s="38" t="s">
        <v>1973</v>
      </c>
      <c r="AU1006" s="38" t="s">
        <v>2604</v>
      </c>
      <c r="AV1006" s="38" t="s">
        <v>2002</v>
      </c>
      <c r="AW1006" s="38" t="s">
        <v>61</v>
      </c>
      <c r="AX1006" s="38" t="s">
        <v>63</v>
      </c>
      <c r="AY1006" s="39" t="s">
        <v>7384</v>
      </c>
      <c r="AZ1006" s="38" t="s">
        <v>7385</v>
      </c>
      <c r="BA1006" s="39" t="s">
        <v>7385</v>
      </c>
      <c r="BB1006" s="38" t="s">
        <v>196</v>
      </c>
      <c r="BC1006" s="38" t="s">
        <v>197</v>
      </c>
      <c r="BD1006" s="38" t="s">
        <v>94</v>
      </c>
      <c r="BE1006" s="38" t="s">
        <v>1978</v>
      </c>
      <c r="BF1006" s="38" t="s">
        <v>64</v>
      </c>
      <c r="BG1006" s="38" t="s">
        <v>61</v>
      </c>
      <c r="BH1006" s="38" t="s">
        <v>648</v>
      </c>
    </row>
    <row r="1007" spans="2:60" x14ac:dyDescent="0.3">
      <c r="B1007" s="55">
        <f t="shared" si="291"/>
        <v>1003</v>
      </c>
      <c r="C1007" s="55" t="str">
        <f t="shared" si="292"/>
        <v>NRT</v>
      </c>
      <c r="D1007" s="55" t="str">
        <f t="shared" si="289"/>
        <v>2025-09-27</v>
      </c>
      <c r="E1007" s="55" t="str">
        <f t="shared" si="299"/>
        <v>82020038200</v>
      </c>
      <c r="F1007" s="55" t="str">
        <f t="shared" si="300"/>
        <v>PJP029496665</v>
      </c>
      <c r="G1007" s="53" t="str">
        <f t="shared" si="301"/>
        <v>안종인</v>
      </c>
      <c r="H1007" s="53" t="str">
        <f t="shared" si="302"/>
        <v>일반(목록배제,Normal-Manifest Exception)</v>
      </c>
      <c r="I1007" s="62">
        <f t="shared" si="303"/>
        <v>80.400000000000006</v>
      </c>
      <c r="J1007" s="53" t="str">
        <f t="shared" si="293"/>
        <v>BRCH USA_JAVIS</v>
      </c>
      <c r="K1007" s="55">
        <f t="shared" si="304"/>
        <v>1</v>
      </c>
      <c r="L1007" s="54">
        <f t="shared" si="305"/>
        <v>2.1</v>
      </c>
      <c r="M1007" s="54">
        <f t="shared" si="306"/>
        <v>1.4</v>
      </c>
      <c r="N1007" s="54">
        <f t="shared" si="307"/>
        <v>2.1</v>
      </c>
      <c r="O1007" s="54">
        <f t="shared" si="294"/>
        <v>2.5</v>
      </c>
      <c r="P1007" s="55" t="str">
        <f t="shared" si="295"/>
        <v>516284385116</v>
      </c>
      <c r="Q1007" s="70">
        <f t="shared" si="296"/>
        <v>10550</v>
      </c>
      <c r="R1007" s="58">
        <v>0</v>
      </c>
      <c r="S1007" s="57">
        <f t="shared" si="290"/>
        <v>0</v>
      </c>
      <c r="T1007" s="58">
        <v>0</v>
      </c>
      <c r="U1007" s="58">
        <f>(IF(VLOOKUP(VLOOKUP(AN1007,MAPPING!$B$16:$D$21,2,1),MAPPING!$C$16:$E$21,2,0)=7000,0,VLOOKUP(VLOOKUP(AN1007,MAPPING!$B$16:$D$21,2,1),MAPPING!$C$16:$E$21,2,0)))</f>
        <v>0</v>
      </c>
      <c r="V1007" s="58">
        <f>(K1007*VLOOKUP(N1007/K1007,MAPPING!$B$23:$D$30,3,10))</f>
        <v>500</v>
      </c>
      <c r="W1007" s="58">
        <f t="shared" si="297"/>
        <v>0</v>
      </c>
      <c r="X1007" s="58">
        <f t="shared" si="298"/>
        <v>11050</v>
      </c>
      <c r="Y1007" s="116">
        <f>ROUND(SUM(Q1007:W1007)/INVOICE!$I$5,2)</f>
        <v>7.93</v>
      </c>
      <c r="AA1007" s="38" t="s">
        <v>7339</v>
      </c>
      <c r="AB1007" s="38" t="s">
        <v>93</v>
      </c>
      <c r="AC1007" s="38" t="s">
        <v>7340</v>
      </c>
      <c r="AD1007" s="38" t="s">
        <v>7386</v>
      </c>
      <c r="AE1007" s="38" t="s">
        <v>7387</v>
      </c>
      <c r="AF1007" s="38" t="s">
        <v>7388</v>
      </c>
      <c r="AG1007" s="38" t="s">
        <v>7389</v>
      </c>
      <c r="AH1007" s="38" t="s">
        <v>61</v>
      </c>
      <c r="AI1007" s="38">
        <v>1</v>
      </c>
      <c r="AJ1007" s="38">
        <v>2.1</v>
      </c>
      <c r="AK1007" s="38">
        <v>1.4</v>
      </c>
      <c r="AL1007" s="38">
        <v>2.1</v>
      </c>
      <c r="AM1007" s="38" t="s">
        <v>66</v>
      </c>
      <c r="AN1007" s="38">
        <v>80.400000000000006</v>
      </c>
      <c r="AO1007" s="38" t="s">
        <v>62</v>
      </c>
      <c r="AP1007" s="38" t="s">
        <v>62</v>
      </c>
      <c r="AQ1007" s="38" t="s">
        <v>62</v>
      </c>
      <c r="AR1007" s="38" t="s">
        <v>62</v>
      </c>
      <c r="AS1007" s="38" t="s">
        <v>62</v>
      </c>
      <c r="AT1007" s="38" t="s">
        <v>1973</v>
      </c>
      <c r="AU1007" s="38" t="s">
        <v>2604</v>
      </c>
      <c r="AV1007" s="38" t="s">
        <v>7390</v>
      </c>
      <c r="AW1007" s="38" t="s">
        <v>61</v>
      </c>
      <c r="AX1007" s="38" t="s">
        <v>63</v>
      </c>
      <c r="AY1007" s="39" t="s">
        <v>7391</v>
      </c>
      <c r="AZ1007" s="38" t="s">
        <v>7392</v>
      </c>
      <c r="BA1007" s="39" t="s">
        <v>7392</v>
      </c>
      <c r="BB1007" s="38" t="s">
        <v>196</v>
      </c>
      <c r="BC1007" s="38" t="s">
        <v>197</v>
      </c>
      <c r="BD1007" s="38" t="s">
        <v>94</v>
      </c>
      <c r="BE1007" s="38" t="s">
        <v>1978</v>
      </c>
      <c r="BF1007" s="38" t="s">
        <v>64</v>
      </c>
      <c r="BG1007" s="38" t="s">
        <v>61</v>
      </c>
      <c r="BH1007" s="38" t="s">
        <v>648</v>
      </c>
    </row>
    <row r="1008" spans="2:60" x14ac:dyDescent="0.3">
      <c r="B1008" s="55">
        <f t="shared" si="291"/>
        <v>1004</v>
      </c>
      <c r="C1008" s="55" t="str">
        <f t="shared" si="292"/>
        <v>NRT</v>
      </c>
      <c r="D1008" s="55" t="str">
        <f t="shared" si="289"/>
        <v>2025-09-27</v>
      </c>
      <c r="E1008" s="55" t="str">
        <f t="shared" si="299"/>
        <v>82020038200</v>
      </c>
      <c r="F1008" s="55" t="str">
        <f t="shared" si="300"/>
        <v>PJP029496769</v>
      </c>
      <c r="G1008" s="53" t="str">
        <f t="shared" si="301"/>
        <v>김지현</v>
      </c>
      <c r="H1008" s="53" t="str">
        <f t="shared" si="302"/>
        <v>목록(Manifest)</v>
      </c>
      <c r="I1008" s="62">
        <f t="shared" si="303"/>
        <v>79.73</v>
      </c>
      <c r="J1008" s="53" t="str">
        <f t="shared" si="293"/>
        <v>BRCH USA_JAVIS</v>
      </c>
      <c r="K1008" s="55">
        <f t="shared" si="304"/>
        <v>1</v>
      </c>
      <c r="L1008" s="54">
        <f t="shared" si="305"/>
        <v>0.75</v>
      </c>
      <c r="M1008" s="54">
        <f t="shared" si="306"/>
        <v>0.9</v>
      </c>
      <c r="N1008" s="54">
        <f t="shared" si="307"/>
        <v>0.9</v>
      </c>
      <c r="O1008" s="54">
        <f t="shared" si="294"/>
        <v>1</v>
      </c>
      <c r="P1008" s="55" t="str">
        <f t="shared" si="295"/>
        <v>516284386155</v>
      </c>
      <c r="Q1008" s="70">
        <f t="shared" si="296"/>
        <v>7520</v>
      </c>
      <c r="R1008" s="58">
        <v>0</v>
      </c>
      <c r="S1008" s="57">
        <f t="shared" si="290"/>
        <v>0</v>
      </c>
      <c r="T1008" s="58">
        <v>0</v>
      </c>
      <c r="U1008" s="58">
        <f>(IF(VLOOKUP(VLOOKUP(AN1008,MAPPING!$B$16:$D$21,2,1),MAPPING!$C$16:$E$21,2,0)=7000,0,VLOOKUP(VLOOKUP(AN1008,MAPPING!$B$16:$D$21,2,1),MAPPING!$C$16:$E$21,2,0)))</f>
        <v>0</v>
      </c>
      <c r="V1008" s="58">
        <f>(K1008*VLOOKUP(N1008/K1008,MAPPING!$B$23:$D$30,3,10))</f>
        <v>0</v>
      </c>
      <c r="W1008" s="58">
        <f t="shared" si="297"/>
        <v>0</v>
      </c>
      <c r="X1008" s="58">
        <f t="shared" si="298"/>
        <v>7520</v>
      </c>
      <c r="Y1008" s="116">
        <f>ROUND(SUM(Q1008:W1008)/INVOICE!$I$5,2)</f>
        <v>5.39</v>
      </c>
      <c r="AA1008" s="38" t="s">
        <v>7339</v>
      </c>
      <c r="AB1008" s="38" t="s">
        <v>93</v>
      </c>
      <c r="AC1008" s="38" t="s">
        <v>7340</v>
      </c>
      <c r="AD1008" s="38" t="s">
        <v>7393</v>
      </c>
      <c r="AE1008" s="38" t="s">
        <v>2101</v>
      </c>
      <c r="AF1008" s="38" t="s">
        <v>7394</v>
      </c>
      <c r="AG1008" s="38" t="s">
        <v>7395</v>
      </c>
      <c r="AH1008" s="38" t="s">
        <v>61</v>
      </c>
      <c r="AI1008" s="38">
        <v>1</v>
      </c>
      <c r="AJ1008" s="38">
        <v>0.75</v>
      </c>
      <c r="AK1008" s="38">
        <v>0.9</v>
      </c>
      <c r="AL1008" s="38">
        <v>0.9</v>
      </c>
      <c r="AM1008" s="38" t="s">
        <v>204</v>
      </c>
      <c r="AN1008" s="38">
        <v>79.73</v>
      </c>
      <c r="AO1008" s="38" t="s">
        <v>62</v>
      </c>
      <c r="AP1008" s="38" t="s">
        <v>62</v>
      </c>
      <c r="AQ1008" s="38" t="s">
        <v>62</v>
      </c>
      <c r="AR1008" s="38" t="s">
        <v>62</v>
      </c>
      <c r="AS1008" s="38" t="s">
        <v>62</v>
      </c>
      <c r="AT1008" s="38" t="s">
        <v>1973</v>
      </c>
      <c r="AU1008" s="38" t="s">
        <v>2604</v>
      </c>
      <c r="AV1008" s="38" t="s">
        <v>5415</v>
      </c>
      <c r="AW1008" s="38" t="s">
        <v>61</v>
      </c>
      <c r="AX1008" s="38" t="s">
        <v>63</v>
      </c>
      <c r="AY1008" s="39" t="s">
        <v>7396</v>
      </c>
      <c r="AZ1008" s="38" t="s">
        <v>7397</v>
      </c>
      <c r="BA1008" s="39" t="s">
        <v>7397</v>
      </c>
      <c r="BB1008" s="38" t="s">
        <v>196</v>
      </c>
      <c r="BC1008" s="38" t="s">
        <v>197</v>
      </c>
      <c r="BD1008" s="38" t="s">
        <v>94</v>
      </c>
      <c r="BE1008" s="38" t="s">
        <v>1978</v>
      </c>
      <c r="BF1008" s="38" t="s">
        <v>64</v>
      </c>
      <c r="BG1008" s="38" t="s">
        <v>61</v>
      </c>
      <c r="BH1008" s="38" t="s">
        <v>648</v>
      </c>
    </row>
    <row r="1009" spans="2:60" x14ac:dyDescent="0.3">
      <c r="B1009" s="55">
        <f t="shared" si="291"/>
        <v>1005</v>
      </c>
      <c r="C1009" s="55" t="str">
        <f t="shared" si="292"/>
        <v>NRT</v>
      </c>
      <c r="D1009" s="55" t="str">
        <f t="shared" si="289"/>
        <v>2025-09-27</v>
      </c>
      <c r="E1009" s="55" t="str">
        <f t="shared" si="299"/>
        <v>82020038200</v>
      </c>
      <c r="F1009" s="55" t="str">
        <f t="shared" si="300"/>
        <v>PJP029496823</v>
      </c>
      <c r="G1009" s="53" t="str">
        <f t="shared" si="301"/>
        <v>이임순</v>
      </c>
      <c r="H1009" s="53" t="str">
        <f t="shared" si="302"/>
        <v>목록취하(허용배제,Manifest-Drop)</v>
      </c>
      <c r="I1009" s="62">
        <f t="shared" si="303"/>
        <v>54.81</v>
      </c>
      <c r="J1009" s="53" t="str">
        <f t="shared" si="293"/>
        <v>BRCH USA_JAVIS</v>
      </c>
      <c r="K1009" s="55">
        <f t="shared" si="304"/>
        <v>1</v>
      </c>
      <c r="L1009" s="54">
        <f t="shared" si="305"/>
        <v>0.55000000000000004</v>
      </c>
      <c r="M1009" s="54">
        <f t="shared" si="306"/>
        <v>0.5</v>
      </c>
      <c r="N1009" s="54">
        <f t="shared" si="307"/>
        <v>0.6</v>
      </c>
      <c r="O1009" s="54">
        <f t="shared" si="294"/>
        <v>1</v>
      </c>
      <c r="P1009" s="55" t="str">
        <f t="shared" si="295"/>
        <v>516284386693</v>
      </c>
      <c r="Q1009" s="70">
        <f t="shared" si="296"/>
        <v>7520</v>
      </c>
      <c r="R1009" s="58">
        <v>0</v>
      </c>
      <c r="S1009" s="57">
        <f t="shared" si="290"/>
        <v>0</v>
      </c>
      <c r="T1009" s="58">
        <v>0</v>
      </c>
      <c r="U1009" s="58">
        <f>(IF(VLOOKUP(VLOOKUP(AN1009,MAPPING!$B$16:$D$21,2,1),MAPPING!$C$16:$E$21,2,0)=7000,0,VLOOKUP(VLOOKUP(AN1009,MAPPING!$B$16:$D$21,2,1),MAPPING!$C$16:$E$21,2,0)))</f>
        <v>0</v>
      </c>
      <c r="V1009" s="58">
        <f>(K1009*VLOOKUP(N1009/K1009,MAPPING!$B$23:$D$30,3,10))</f>
        <v>0</v>
      </c>
      <c r="W1009" s="58">
        <f t="shared" si="297"/>
        <v>0</v>
      </c>
      <c r="X1009" s="58">
        <f t="shared" si="298"/>
        <v>7520</v>
      </c>
      <c r="Y1009" s="116">
        <f>ROUND(SUM(Q1009:W1009)/INVOICE!$I$5,2)</f>
        <v>5.39</v>
      </c>
      <c r="AA1009" s="38" t="s">
        <v>7339</v>
      </c>
      <c r="AB1009" s="38" t="s">
        <v>93</v>
      </c>
      <c r="AC1009" s="38" t="s">
        <v>7340</v>
      </c>
      <c r="AD1009" s="38" t="s">
        <v>7398</v>
      </c>
      <c r="AE1009" s="38" t="s">
        <v>7399</v>
      </c>
      <c r="AF1009" s="38" t="s">
        <v>7400</v>
      </c>
      <c r="AG1009" s="38" t="s">
        <v>7401</v>
      </c>
      <c r="AH1009" s="38" t="s">
        <v>7402</v>
      </c>
      <c r="AI1009" s="38">
        <v>1</v>
      </c>
      <c r="AJ1009" s="38">
        <v>0.55000000000000004</v>
      </c>
      <c r="AK1009" s="38">
        <v>0.5</v>
      </c>
      <c r="AL1009" s="38">
        <v>0.6</v>
      </c>
      <c r="AM1009" s="38" t="s">
        <v>245</v>
      </c>
      <c r="AN1009" s="38">
        <v>54.81</v>
      </c>
      <c r="AO1009" s="38" t="s">
        <v>62</v>
      </c>
      <c r="AP1009" s="38" t="s">
        <v>62</v>
      </c>
      <c r="AQ1009" s="38" t="s">
        <v>61</v>
      </c>
      <c r="AR1009" s="38" t="s">
        <v>61</v>
      </c>
      <c r="AS1009" s="38" t="s">
        <v>61</v>
      </c>
      <c r="AT1009" s="38" t="s">
        <v>1973</v>
      </c>
      <c r="AU1009" s="38" t="s">
        <v>2604</v>
      </c>
      <c r="AV1009" s="38" t="s">
        <v>7403</v>
      </c>
      <c r="AW1009" s="38" t="s">
        <v>61</v>
      </c>
      <c r="AX1009" s="38" t="s">
        <v>63</v>
      </c>
      <c r="AY1009" s="39" t="s">
        <v>7404</v>
      </c>
      <c r="AZ1009" s="38" t="s">
        <v>7405</v>
      </c>
      <c r="BA1009" s="39" t="s">
        <v>7405</v>
      </c>
      <c r="BB1009" s="38" t="s">
        <v>196</v>
      </c>
      <c r="BC1009" s="38" t="s">
        <v>197</v>
      </c>
      <c r="BD1009" s="38" t="s">
        <v>94</v>
      </c>
      <c r="BE1009" s="38" t="s">
        <v>1978</v>
      </c>
      <c r="BF1009" s="38" t="s">
        <v>64</v>
      </c>
      <c r="BG1009" s="38" t="s">
        <v>61</v>
      </c>
      <c r="BH1009" s="38" t="s">
        <v>648</v>
      </c>
    </row>
    <row r="1010" spans="2:60" x14ac:dyDescent="0.3">
      <c r="B1010" s="55">
        <f t="shared" si="291"/>
        <v>1006</v>
      </c>
      <c r="C1010" s="55" t="str">
        <f t="shared" si="292"/>
        <v>NRT</v>
      </c>
      <c r="D1010" s="55" t="str">
        <f t="shared" si="289"/>
        <v>2025-09-27</v>
      </c>
      <c r="E1010" s="55" t="str">
        <f t="shared" si="299"/>
        <v>82020038200</v>
      </c>
      <c r="F1010" s="55" t="str">
        <f t="shared" si="300"/>
        <v>PJP029496774</v>
      </c>
      <c r="G1010" s="53" t="str">
        <f t="shared" si="301"/>
        <v>이엄지</v>
      </c>
      <c r="H1010" s="53" t="str">
        <f t="shared" si="302"/>
        <v>목록(Manifest)</v>
      </c>
      <c r="I1010" s="62">
        <f t="shared" si="303"/>
        <v>73.72</v>
      </c>
      <c r="J1010" s="53" t="str">
        <f t="shared" si="293"/>
        <v>BRCH USA_JAVIS</v>
      </c>
      <c r="K1010" s="55">
        <f t="shared" si="304"/>
        <v>1</v>
      </c>
      <c r="L1010" s="54">
        <f t="shared" si="305"/>
        <v>0.65</v>
      </c>
      <c r="M1010" s="54">
        <f t="shared" si="306"/>
        <v>0.5</v>
      </c>
      <c r="N1010" s="54">
        <f t="shared" si="307"/>
        <v>0.7</v>
      </c>
      <c r="O1010" s="54">
        <f t="shared" si="294"/>
        <v>1</v>
      </c>
      <c r="P1010" s="55" t="str">
        <f t="shared" si="295"/>
        <v>516284386203</v>
      </c>
      <c r="Q1010" s="70">
        <f t="shared" si="296"/>
        <v>7520</v>
      </c>
      <c r="R1010" s="58">
        <v>0</v>
      </c>
      <c r="S1010" s="57">
        <f t="shared" si="290"/>
        <v>0</v>
      </c>
      <c r="T1010" s="58">
        <v>0</v>
      </c>
      <c r="U1010" s="58">
        <f>(IF(VLOOKUP(VLOOKUP(AN1010,MAPPING!$B$16:$D$21,2,1),MAPPING!$C$16:$E$21,2,0)=7000,0,VLOOKUP(VLOOKUP(AN1010,MAPPING!$B$16:$D$21,2,1),MAPPING!$C$16:$E$21,2,0)))</f>
        <v>0</v>
      </c>
      <c r="V1010" s="58">
        <f>(K1010*VLOOKUP(N1010/K1010,MAPPING!$B$23:$D$30,3,10))</f>
        <v>0</v>
      </c>
      <c r="W1010" s="58">
        <f t="shared" si="297"/>
        <v>0</v>
      </c>
      <c r="X1010" s="58">
        <f t="shared" si="298"/>
        <v>7520</v>
      </c>
      <c r="Y1010" s="116">
        <f>ROUND(SUM(Q1010:W1010)/INVOICE!$I$5,2)</f>
        <v>5.39</v>
      </c>
      <c r="AA1010" s="38" t="s">
        <v>7339</v>
      </c>
      <c r="AB1010" s="38" t="s">
        <v>93</v>
      </c>
      <c r="AC1010" s="38" t="s">
        <v>7340</v>
      </c>
      <c r="AD1010" s="38" t="s">
        <v>7406</v>
      </c>
      <c r="AE1010" s="38" t="s">
        <v>7407</v>
      </c>
      <c r="AF1010" s="38" t="s">
        <v>7408</v>
      </c>
      <c r="AG1010" s="38" t="s">
        <v>7409</v>
      </c>
      <c r="AH1010" s="38" t="s">
        <v>61</v>
      </c>
      <c r="AI1010" s="38">
        <v>1</v>
      </c>
      <c r="AJ1010" s="38">
        <v>0.65</v>
      </c>
      <c r="AK1010" s="38">
        <v>0.5</v>
      </c>
      <c r="AL1010" s="38">
        <v>0.7</v>
      </c>
      <c r="AM1010" s="38" t="s">
        <v>204</v>
      </c>
      <c r="AN1010" s="38">
        <v>73.72</v>
      </c>
      <c r="AO1010" s="38" t="s">
        <v>62</v>
      </c>
      <c r="AP1010" s="38" t="s">
        <v>62</v>
      </c>
      <c r="AQ1010" s="38" t="s">
        <v>62</v>
      </c>
      <c r="AR1010" s="38" t="s">
        <v>62</v>
      </c>
      <c r="AS1010" s="38" t="s">
        <v>62</v>
      </c>
      <c r="AT1010" s="38" t="s">
        <v>1973</v>
      </c>
      <c r="AU1010" s="38" t="s">
        <v>2604</v>
      </c>
      <c r="AV1010" s="38" t="s">
        <v>7410</v>
      </c>
      <c r="AW1010" s="38" t="s">
        <v>61</v>
      </c>
      <c r="AX1010" s="38" t="s">
        <v>63</v>
      </c>
      <c r="AY1010" s="39" t="s">
        <v>7411</v>
      </c>
      <c r="AZ1010" s="38" t="s">
        <v>7412</v>
      </c>
      <c r="BA1010" s="39" t="s">
        <v>7412</v>
      </c>
      <c r="BB1010" s="38" t="s">
        <v>196</v>
      </c>
      <c r="BC1010" s="38" t="s">
        <v>197</v>
      </c>
      <c r="BD1010" s="38" t="s">
        <v>94</v>
      </c>
      <c r="BE1010" s="38" t="s">
        <v>1978</v>
      </c>
      <c r="BF1010" s="38" t="s">
        <v>64</v>
      </c>
      <c r="BG1010" s="38" t="s">
        <v>61</v>
      </c>
      <c r="BH1010" s="38" t="s">
        <v>648</v>
      </c>
    </row>
    <row r="1011" spans="2:60" x14ac:dyDescent="0.3">
      <c r="B1011" s="55">
        <f t="shared" si="291"/>
        <v>1007</v>
      </c>
      <c r="C1011" s="55" t="str">
        <f t="shared" si="292"/>
        <v>NRT</v>
      </c>
      <c r="D1011" s="55" t="str">
        <f t="shared" si="289"/>
        <v>2025-09-27</v>
      </c>
      <c r="E1011" s="55" t="str">
        <f t="shared" si="299"/>
        <v>82020038200</v>
      </c>
      <c r="F1011" s="55" t="str">
        <f t="shared" si="300"/>
        <v>PJP029496775</v>
      </c>
      <c r="G1011" s="53" t="str">
        <f t="shared" si="301"/>
        <v>정은주</v>
      </c>
      <c r="H1011" s="53" t="str">
        <f t="shared" si="302"/>
        <v>목록(Manifest)</v>
      </c>
      <c r="I1011" s="62">
        <f t="shared" si="303"/>
        <v>132.66</v>
      </c>
      <c r="J1011" s="53" t="str">
        <f t="shared" si="293"/>
        <v>BRCH USA_JAVIS</v>
      </c>
      <c r="K1011" s="55">
        <f t="shared" si="304"/>
        <v>1</v>
      </c>
      <c r="L1011" s="54">
        <f t="shared" si="305"/>
        <v>0.2</v>
      </c>
      <c r="M1011" s="54">
        <f t="shared" si="306"/>
        <v>0.5</v>
      </c>
      <c r="N1011" s="54">
        <f t="shared" si="307"/>
        <v>0.5</v>
      </c>
      <c r="O1011" s="54">
        <f t="shared" si="294"/>
        <v>0.5</v>
      </c>
      <c r="P1011" s="55" t="str">
        <f t="shared" si="295"/>
        <v>516284386214</v>
      </c>
      <c r="Q1011" s="70">
        <f t="shared" si="296"/>
        <v>6510</v>
      </c>
      <c r="R1011" s="58">
        <v>0</v>
      </c>
      <c r="S1011" s="57">
        <f t="shared" si="290"/>
        <v>0</v>
      </c>
      <c r="T1011" s="58">
        <v>0</v>
      </c>
      <c r="U1011" s="58">
        <f>(IF(VLOOKUP(VLOOKUP(AN1011,MAPPING!$B$16:$D$21,2,1),MAPPING!$C$16:$E$21,2,0)=7000,0,VLOOKUP(VLOOKUP(AN1011,MAPPING!$B$16:$D$21,2,1),MAPPING!$C$16:$E$21,2,0)))</f>
        <v>0</v>
      </c>
      <c r="V1011" s="58">
        <f>(K1011*VLOOKUP(N1011/K1011,MAPPING!$B$23:$D$30,3,10))</f>
        <v>0</v>
      </c>
      <c r="W1011" s="58">
        <f t="shared" si="297"/>
        <v>0</v>
      </c>
      <c r="X1011" s="58">
        <f t="shared" si="298"/>
        <v>6510</v>
      </c>
      <c r="Y1011" s="116">
        <f>ROUND(SUM(Q1011:W1011)/INVOICE!$I$5,2)</f>
        <v>4.67</v>
      </c>
      <c r="AA1011" s="38" t="s">
        <v>7339</v>
      </c>
      <c r="AB1011" s="38" t="s">
        <v>93</v>
      </c>
      <c r="AC1011" s="38" t="s">
        <v>7340</v>
      </c>
      <c r="AD1011" s="38" t="s">
        <v>7413</v>
      </c>
      <c r="AE1011" s="38" t="s">
        <v>296</v>
      </c>
      <c r="AF1011" s="38" t="s">
        <v>2355</v>
      </c>
      <c r="AG1011" s="38" t="s">
        <v>2356</v>
      </c>
      <c r="AH1011" s="38" t="s">
        <v>61</v>
      </c>
      <c r="AI1011" s="38">
        <v>1</v>
      </c>
      <c r="AJ1011" s="38">
        <v>0.2</v>
      </c>
      <c r="AK1011" s="38">
        <v>0.5</v>
      </c>
      <c r="AL1011" s="38">
        <v>0.5</v>
      </c>
      <c r="AM1011" s="38" t="s">
        <v>204</v>
      </c>
      <c r="AN1011" s="38">
        <v>132.66</v>
      </c>
      <c r="AO1011" s="38" t="s">
        <v>62</v>
      </c>
      <c r="AP1011" s="38" t="s">
        <v>62</v>
      </c>
      <c r="AQ1011" s="38" t="s">
        <v>62</v>
      </c>
      <c r="AR1011" s="38" t="s">
        <v>62</v>
      </c>
      <c r="AS1011" s="38" t="s">
        <v>62</v>
      </c>
      <c r="AT1011" s="38" t="s">
        <v>1973</v>
      </c>
      <c r="AU1011" s="38" t="s">
        <v>2604</v>
      </c>
      <c r="AV1011" s="38" t="s">
        <v>2002</v>
      </c>
      <c r="AW1011" s="38" t="s">
        <v>61</v>
      </c>
      <c r="AX1011" s="38" t="s">
        <v>63</v>
      </c>
      <c r="AY1011" s="39" t="s">
        <v>7414</v>
      </c>
      <c r="AZ1011" s="38" t="s">
        <v>7415</v>
      </c>
      <c r="BA1011" s="39" t="s">
        <v>7415</v>
      </c>
      <c r="BB1011" s="38" t="s">
        <v>196</v>
      </c>
      <c r="BC1011" s="38" t="s">
        <v>197</v>
      </c>
      <c r="BD1011" s="38" t="s">
        <v>94</v>
      </c>
      <c r="BE1011" s="38" t="s">
        <v>1978</v>
      </c>
      <c r="BF1011" s="38" t="s">
        <v>64</v>
      </c>
      <c r="BG1011" s="38" t="s">
        <v>61</v>
      </c>
      <c r="BH1011" s="38" t="s">
        <v>648</v>
      </c>
    </row>
    <row r="1012" spans="2:60" x14ac:dyDescent="0.3">
      <c r="B1012" s="55">
        <f t="shared" si="291"/>
        <v>1008</v>
      </c>
      <c r="C1012" s="55" t="str">
        <f t="shared" si="292"/>
        <v>NRT</v>
      </c>
      <c r="D1012" s="55" t="str">
        <f t="shared" si="289"/>
        <v>2025-09-27</v>
      </c>
      <c r="E1012" s="55" t="str">
        <f t="shared" si="299"/>
        <v>82020038200</v>
      </c>
      <c r="F1012" s="55" t="str">
        <f t="shared" si="300"/>
        <v>PJP029496740</v>
      </c>
      <c r="G1012" s="53" t="str">
        <f t="shared" si="301"/>
        <v>정은주</v>
      </c>
      <c r="H1012" s="53" t="str">
        <f t="shared" si="302"/>
        <v>일반(목록배제,Normal-Manifest Exception)</v>
      </c>
      <c r="I1012" s="62">
        <f t="shared" si="303"/>
        <v>84.35</v>
      </c>
      <c r="J1012" s="53" t="str">
        <f t="shared" si="293"/>
        <v>BRCH USA_JAVIS</v>
      </c>
      <c r="K1012" s="55">
        <f t="shared" si="304"/>
        <v>1</v>
      </c>
      <c r="L1012" s="54">
        <f t="shared" si="305"/>
        <v>5.9</v>
      </c>
      <c r="M1012" s="54">
        <f t="shared" si="306"/>
        <v>2.9</v>
      </c>
      <c r="N1012" s="54">
        <f t="shared" si="307"/>
        <v>6</v>
      </c>
      <c r="O1012" s="54">
        <f t="shared" si="294"/>
        <v>6</v>
      </c>
      <c r="P1012" s="55" t="str">
        <f t="shared" si="295"/>
        <v>516284385864</v>
      </c>
      <c r="Q1012" s="70">
        <f t="shared" si="296"/>
        <v>17620</v>
      </c>
      <c r="R1012" s="58">
        <v>0</v>
      </c>
      <c r="S1012" s="57">
        <f t="shared" si="290"/>
        <v>0</v>
      </c>
      <c r="T1012" s="58">
        <v>0</v>
      </c>
      <c r="U1012" s="58">
        <f>(IF(VLOOKUP(VLOOKUP(AN1012,MAPPING!$B$16:$D$21,2,1),MAPPING!$C$16:$E$21,2,0)=7000,0,VLOOKUP(VLOOKUP(AN1012,MAPPING!$B$16:$D$21,2,1),MAPPING!$C$16:$E$21,2,0)))</f>
        <v>0</v>
      </c>
      <c r="V1012" s="58">
        <f>(K1012*VLOOKUP(N1012/K1012,MAPPING!$B$23:$D$30,3,10))</f>
        <v>1000</v>
      </c>
      <c r="W1012" s="58">
        <f t="shared" si="297"/>
        <v>0</v>
      </c>
      <c r="X1012" s="58">
        <f t="shared" si="298"/>
        <v>18620</v>
      </c>
      <c r="Y1012" s="116">
        <f>ROUND(SUM(Q1012:W1012)/INVOICE!$I$5,2)</f>
        <v>13.36</v>
      </c>
      <c r="AA1012" s="38" t="s">
        <v>7339</v>
      </c>
      <c r="AB1012" s="38" t="s">
        <v>93</v>
      </c>
      <c r="AC1012" s="38" t="s">
        <v>7340</v>
      </c>
      <c r="AD1012" s="38" t="s">
        <v>7416</v>
      </c>
      <c r="AE1012" s="38" t="s">
        <v>296</v>
      </c>
      <c r="AF1012" s="38" t="s">
        <v>2355</v>
      </c>
      <c r="AG1012" s="38" t="s">
        <v>2356</v>
      </c>
      <c r="AH1012" s="38" t="s">
        <v>61</v>
      </c>
      <c r="AI1012" s="38">
        <v>1</v>
      </c>
      <c r="AJ1012" s="38">
        <v>5.9</v>
      </c>
      <c r="AK1012" s="38">
        <v>2.9</v>
      </c>
      <c r="AL1012" s="38">
        <v>6</v>
      </c>
      <c r="AM1012" s="38" t="s">
        <v>66</v>
      </c>
      <c r="AN1012" s="38">
        <v>84.35</v>
      </c>
      <c r="AO1012" s="38" t="s">
        <v>62</v>
      </c>
      <c r="AP1012" s="38" t="s">
        <v>62</v>
      </c>
      <c r="AQ1012" s="38" t="s">
        <v>62</v>
      </c>
      <c r="AR1012" s="38" t="s">
        <v>62</v>
      </c>
      <c r="AS1012" s="38" t="s">
        <v>62</v>
      </c>
      <c r="AT1012" s="38" t="s">
        <v>1973</v>
      </c>
      <c r="AU1012" s="38" t="s">
        <v>2604</v>
      </c>
      <c r="AV1012" s="38" t="s">
        <v>2002</v>
      </c>
      <c r="AW1012" s="38" t="s">
        <v>61</v>
      </c>
      <c r="AX1012" s="38" t="s">
        <v>63</v>
      </c>
      <c r="AY1012" s="39" t="s">
        <v>7417</v>
      </c>
      <c r="AZ1012" s="38" t="s">
        <v>7418</v>
      </c>
      <c r="BA1012" s="39" t="s">
        <v>7418</v>
      </c>
      <c r="BB1012" s="38" t="s">
        <v>196</v>
      </c>
      <c r="BC1012" s="38" t="s">
        <v>197</v>
      </c>
      <c r="BD1012" s="38" t="s">
        <v>94</v>
      </c>
      <c r="BE1012" s="38" t="s">
        <v>1978</v>
      </c>
      <c r="BF1012" s="38" t="s">
        <v>64</v>
      </c>
      <c r="BG1012" s="38" t="s">
        <v>61</v>
      </c>
      <c r="BH1012" s="38" t="s">
        <v>648</v>
      </c>
    </row>
    <row r="1013" spans="2:60" x14ac:dyDescent="0.3">
      <c r="B1013" s="55">
        <f t="shared" si="291"/>
        <v>1009</v>
      </c>
      <c r="C1013" s="55" t="str">
        <f t="shared" si="292"/>
        <v>NRT</v>
      </c>
      <c r="D1013" s="55" t="str">
        <f t="shared" si="289"/>
        <v>2025-09-27</v>
      </c>
      <c r="E1013" s="55" t="str">
        <f t="shared" si="299"/>
        <v>82020038200</v>
      </c>
      <c r="F1013" s="55" t="str">
        <f t="shared" si="300"/>
        <v>PJP029496693</v>
      </c>
      <c r="G1013" s="53" t="str">
        <f t="shared" si="301"/>
        <v>윤세진</v>
      </c>
      <c r="H1013" s="53" t="str">
        <f t="shared" si="302"/>
        <v>목록(Manifest)</v>
      </c>
      <c r="I1013" s="62">
        <f t="shared" si="303"/>
        <v>125.96</v>
      </c>
      <c r="J1013" s="53" t="str">
        <f t="shared" si="293"/>
        <v>BRCH USA_JAVIS</v>
      </c>
      <c r="K1013" s="55">
        <f t="shared" si="304"/>
        <v>1</v>
      </c>
      <c r="L1013" s="54">
        <f t="shared" si="305"/>
        <v>0.4</v>
      </c>
      <c r="M1013" s="54">
        <f t="shared" si="306"/>
        <v>1.4</v>
      </c>
      <c r="N1013" s="54">
        <f t="shared" si="307"/>
        <v>1.4</v>
      </c>
      <c r="O1013" s="54">
        <f t="shared" si="294"/>
        <v>0.5</v>
      </c>
      <c r="P1013" s="55" t="str">
        <f t="shared" si="295"/>
        <v>516284385396</v>
      </c>
      <c r="Q1013" s="70">
        <f t="shared" si="296"/>
        <v>6510</v>
      </c>
      <c r="R1013" s="58">
        <v>0</v>
      </c>
      <c r="S1013" s="57">
        <f t="shared" si="290"/>
        <v>0</v>
      </c>
      <c r="T1013" s="58">
        <v>0</v>
      </c>
      <c r="U1013" s="58">
        <f>(IF(VLOOKUP(VLOOKUP(AN1013,MAPPING!$B$16:$D$21,2,1),MAPPING!$C$16:$E$21,2,0)=7000,0,VLOOKUP(VLOOKUP(AN1013,MAPPING!$B$16:$D$21,2,1),MAPPING!$C$16:$E$21,2,0)))</f>
        <v>0</v>
      </c>
      <c r="V1013" s="58">
        <f>(K1013*VLOOKUP(N1013/K1013,MAPPING!$B$23:$D$30,3,10))</f>
        <v>0</v>
      </c>
      <c r="W1013" s="58">
        <f t="shared" si="297"/>
        <v>0</v>
      </c>
      <c r="X1013" s="58">
        <f t="shared" si="298"/>
        <v>6510</v>
      </c>
      <c r="Y1013" s="116">
        <f>ROUND(SUM(Q1013:W1013)/INVOICE!$I$5,2)</f>
        <v>4.67</v>
      </c>
      <c r="AA1013" s="38" t="s">
        <v>7339</v>
      </c>
      <c r="AB1013" s="38" t="s">
        <v>93</v>
      </c>
      <c r="AC1013" s="38" t="s">
        <v>7340</v>
      </c>
      <c r="AD1013" s="38" t="s">
        <v>7419</v>
      </c>
      <c r="AE1013" s="38" t="s">
        <v>3259</v>
      </c>
      <c r="AF1013" s="38" t="s">
        <v>3260</v>
      </c>
      <c r="AG1013" s="38" t="s">
        <v>3261</v>
      </c>
      <c r="AH1013" s="38" t="s">
        <v>61</v>
      </c>
      <c r="AI1013" s="38">
        <v>1</v>
      </c>
      <c r="AJ1013" s="38">
        <v>0.4</v>
      </c>
      <c r="AK1013" s="38">
        <v>1.4</v>
      </c>
      <c r="AL1013" s="38">
        <v>1.4</v>
      </c>
      <c r="AM1013" s="38" t="s">
        <v>204</v>
      </c>
      <c r="AN1013" s="38">
        <v>125.96</v>
      </c>
      <c r="AO1013" s="38" t="s">
        <v>62</v>
      </c>
      <c r="AP1013" s="38" t="s">
        <v>62</v>
      </c>
      <c r="AQ1013" s="38" t="s">
        <v>62</v>
      </c>
      <c r="AR1013" s="38" t="s">
        <v>62</v>
      </c>
      <c r="AS1013" s="38" t="s">
        <v>62</v>
      </c>
      <c r="AT1013" s="38" t="s">
        <v>1973</v>
      </c>
      <c r="AU1013" s="38" t="s">
        <v>2604</v>
      </c>
      <c r="AV1013" s="38" t="s">
        <v>5003</v>
      </c>
      <c r="AW1013" s="38" t="s">
        <v>61</v>
      </c>
      <c r="AX1013" s="38" t="s">
        <v>63</v>
      </c>
      <c r="AY1013" s="39" t="s">
        <v>7420</v>
      </c>
      <c r="AZ1013" s="38" t="s">
        <v>7421</v>
      </c>
      <c r="BA1013" s="39" t="s">
        <v>7421</v>
      </c>
      <c r="BB1013" s="38" t="s">
        <v>196</v>
      </c>
      <c r="BC1013" s="38" t="s">
        <v>197</v>
      </c>
      <c r="BD1013" s="38" t="s">
        <v>94</v>
      </c>
      <c r="BE1013" s="38" t="s">
        <v>1978</v>
      </c>
      <c r="BF1013" s="38" t="s">
        <v>64</v>
      </c>
      <c r="BG1013" s="38" t="s">
        <v>61</v>
      </c>
      <c r="BH1013" s="38" t="s">
        <v>648</v>
      </c>
    </row>
    <row r="1014" spans="2:60" x14ac:dyDescent="0.3">
      <c r="B1014" s="55">
        <f t="shared" si="291"/>
        <v>1010</v>
      </c>
      <c r="C1014" s="55" t="str">
        <f t="shared" si="292"/>
        <v>NRT</v>
      </c>
      <c r="D1014" s="55" t="str">
        <f t="shared" si="289"/>
        <v>2025-09-27</v>
      </c>
      <c r="E1014" s="55" t="str">
        <f t="shared" si="299"/>
        <v>82020038200</v>
      </c>
      <c r="F1014" s="55" t="str">
        <f t="shared" si="300"/>
        <v>PJP029496672</v>
      </c>
      <c r="G1014" s="53" t="str">
        <f t="shared" si="301"/>
        <v>김진홍</v>
      </c>
      <c r="H1014" s="53" t="str">
        <f t="shared" si="302"/>
        <v>목록(Manifest)</v>
      </c>
      <c r="I1014" s="62">
        <f t="shared" si="303"/>
        <v>66.930000000000007</v>
      </c>
      <c r="J1014" s="53" t="str">
        <f t="shared" si="293"/>
        <v>BRCH USA_JAVIS</v>
      </c>
      <c r="K1014" s="55">
        <f t="shared" si="304"/>
        <v>1</v>
      </c>
      <c r="L1014" s="54">
        <f t="shared" si="305"/>
        <v>10.1</v>
      </c>
      <c r="M1014" s="54">
        <f t="shared" si="306"/>
        <v>6.8</v>
      </c>
      <c r="N1014" s="54">
        <f t="shared" si="307"/>
        <v>10.5</v>
      </c>
      <c r="O1014" s="54">
        <f t="shared" si="294"/>
        <v>10.5</v>
      </c>
      <c r="P1014" s="55" t="str">
        <f t="shared" si="295"/>
        <v>516284385186</v>
      </c>
      <c r="Q1014" s="70">
        <f t="shared" si="296"/>
        <v>26710</v>
      </c>
      <c r="R1014" s="58">
        <v>0</v>
      </c>
      <c r="S1014" s="57">
        <f t="shared" si="290"/>
        <v>0</v>
      </c>
      <c r="T1014" s="58">
        <v>0</v>
      </c>
      <c r="U1014" s="58">
        <f>(IF(VLOOKUP(VLOOKUP(AN1014,MAPPING!$B$16:$D$21,2,1),MAPPING!$C$16:$E$21,2,0)=7000,0,VLOOKUP(VLOOKUP(AN1014,MAPPING!$B$16:$D$21,2,1),MAPPING!$C$16:$E$21,2,0)))</f>
        <v>0</v>
      </c>
      <c r="V1014" s="58">
        <f>(K1014*VLOOKUP(N1014/K1014,MAPPING!$B$23:$D$30,3,10))</f>
        <v>3000</v>
      </c>
      <c r="W1014" s="58">
        <f t="shared" si="297"/>
        <v>0</v>
      </c>
      <c r="X1014" s="58">
        <f t="shared" si="298"/>
        <v>29710</v>
      </c>
      <c r="Y1014" s="116">
        <f>ROUND(SUM(Q1014:W1014)/INVOICE!$I$5,2)</f>
        <v>21.31</v>
      </c>
      <c r="AA1014" s="38" t="s">
        <v>7339</v>
      </c>
      <c r="AB1014" s="38" t="s">
        <v>93</v>
      </c>
      <c r="AC1014" s="38" t="s">
        <v>7340</v>
      </c>
      <c r="AD1014" s="38" t="s">
        <v>7422</v>
      </c>
      <c r="AE1014" s="38" t="s">
        <v>7423</v>
      </c>
      <c r="AF1014" s="38" t="s">
        <v>7424</v>
      </c>
      <c r="AG1014" s="38" t="s">
        <v>7425</v>
      </c>
      <c r="AH1014" s="38" t="s">
        <v>61</v>
      </c>
      <c r="AI1014" s="38">
        <v>1</v>
      </c>
      <c r="AJ1014" s="38">
        <v>10.1</v>
      </c>
      <c r="AK1014" s="38">
        <v>6.8</v>
      </c>
      <c r="AL1014" s="38">
        <v>10.5</v>
      </c>
      <c r="AM1014" s="38" t="s">
        <v>204</v>
      </c>
      <c r="AN1014" s="38">
        <v>66.930000000000007</v>
      </c>
      <c r="AO1014" s="38" t="s">
        <v>62</v>
      </c>
      <c r="AP1014" s="38" t="s">
        <v>62</v>
      </c>
      <c r="AQ1014" s="38" t="s">
        <v>62</v>
      </c>
      <c r="AR1014" s="38" t="s">
        <v>62</v>
      </c>
      <c r="AS1014" s="38" t="s">
        <v>62</v>
      </c>
      <c r="AT1014" s="38" t="s">
        <v>1973</v>
      </c>
      <c r="AU1014" s="38" t="s">
        <v>2604</v>
      </c>
      <c r="AV1014" s="38" t="s">
        <v>7426</v>
      </c>
      <c r="AW1014" s="38" t="s">
        <v>61</v>
      </c>
      <c r="AX1014" s="38" t="s">
        <v>63</v>
      </c>
      <c r="AY1014" s="39" t="s">
        <v>7427</v>
      </c>
      <c r="AZ1014" s="38" t="s">
        <v>7428</v>
      </c>
      <c r="BA1014" s="39" t="s">
        <v>7428</v>
      </c>
      <c r="BB1014" s="38" t="s">
        <v>196</v>
      </c>
      <c r="BC1014" s="38" t="s">
        <v>197</v>
      </c>
      <c r="BD1014" s="38" t="s">
        <v>94</v>
      </c>
      <c r="BE1014" s="38" t="s">
        <v>1978</v>
      </c>
      <c r="BF1014" s="38" t="s">
        <v>64</v>
      </c>
      <c r="BG1014" s="38" t="s">
        <v>61</v>
      </c>
      <c r="BH1014" s="38" t="s">
        <v>648</v>
      </c>
    </row>
    <row r="1015" spans="2:60" x14ac:dyDescent="0.3">
      <c r="B1015" s="55">
        <f t="shared" si="291"/>
        <v>1011</v>
      </c>
      <c r="C1015" s="55" t="str">
        <f t="shared" si="292"/>
        <v>NRT</v>
      </c>
      <c r="D1015" s="55" t="str">
        <f t="shared" si="289"/>
        <v>2025-09-27</v>
      </c>
      <c r="E1015" s="55" t="str">
        <f t="shared" si="299"/>
        <v>82020038200</v>
      </c>
      <c r="F1015" s="55" t="str">
        <f t="shared" si="300"/>
        <v>PJP029496781</v>
      </c>
      <c r="G1015" s="53" t="str">
        <f t="shared" si="301"/>
        <v>전지용</v>
      </c>
      <c r="H1015" s="53" t="str">
        <f t="shared" si="302"/>
        <v>목록(Manifest)</v>
      </c>
      <c r="I1015" s="62">
        <f t="shared" si="303"/>
        <v>97.57</v>
      </c>
      <c r="J1015" s="53" t="str">
        <f t="shared" si="293"/>
        <v>BRCH USA_JAVIS</v>
      </c>
      <c r="K1015" s="55">
        <f t="shared" si="304"/>
        <v>1</v>
      </c>
      <c r="L1015" s="54">
        <f t="shared" si="305"/>
        <v>3.9</v>
      </c>
      <c r="M1015" s="54">
        <f t="shared" si="306"/>
        <v>8.6999999999999993</v>
      </c>
      <c r="N1015" s="54">
        <f t="shared" si="307"/>
        <v>9</v>
      </c>
      <c r="O1015" s="54">
        <f t="shared" si="294"/>
        <v>4</v>
      </c>
      <c r="P1015" s="55" t="str">
        <f t="shared" si="295"/>
        <v>516284386273</v>
      </c>
      <c r="Q1015" s="70">
        <f t="shared" si="296"/>
        <v>13580</v>
      </c>
      <c r="R1015" s="58">
        <v>0</v>
      </c>
      <c r="S1015" s="57">
        <f t="shared" si="290"/>
        <v>0</v>
      </c>
      <c r="T1015" s="58">
        <v>0</v>
      </c>
      <c r="U1015" s="58">
        <f>(IF(VLOOKUP(VLOOKUP(AN1015,MAPPING!$B$16:$D$21,2,1),MAPPING!$C$16:$E$21,2,0)=7000,0,VLOOKUP(VLOOKUP(AN1015,MAPPING!$B$16:$D$21,2,1),MAPPING!$C$16:$E$21,2,0)))</f>
        <v>0</v>
      </c>
      <c r="V1015" s="58">
        <f>(K1015*VLOOKUP(N1015/K1015,MAPPING!$B$23:$D$30,3,10))</f>
        <v>1000</v>
      </c>
      <c r="W1015" s="58">
        <f t="shared" si="297"/>
        <v>0</v>
      </c>
      <c r="X1015" s="58">
        <f t="shared" si="298"/>
        <v>14580</v>
      </c>
      <c r="Y1015" s="116">
        <f>ROUND(SUM(Q1015:W1015)/INVOICE!$I$5,2)</f>
        <v>10.46</v>
      </c>
      <c r="AA1015" s="38" t="s">
        <v>7339</v>
      </c>
      <c r="AB1015" s="38" t="s">
        <v>93</v>
      </c>
      <c r="AC1015" s="38" t="s">
        <v>7340</v>
      </c>
      <c r="AD1015" s="38" t="s">
        <v>7429</v>
      </c>
      <c r="AE1015" s="38" t="s">
        <v>2049</v>
      </c>
      <c r="AF1015" s="38" t="s">
        <v>2050</v>
      </c>
      <c r="AG1015" s="38" t="s">
        <v>2051</v>
      </c>
      <c r="AH1015" s="38" t="s">
        <v>61</v>
      </c>
      <c r="AI1015" s="38">
        <v>1</v>
      </c>
      <c r="AJ1015" s="38">
        <v>3.9</v>
      </c>
      <c r="AK1015" s="38">
        <v>8.6999999999999993</v>
      </c>
      <c r="AL1015" s="38">
        <v>9</v>
      </c>
      <c r="AM1015" s="38" t="s">
        <v>204</v>
      </c>
      <c r="AN1015" s="38">
        <v>97.57</v>
      </c>
      <c r="AO1015" s="38" t="s">
        <v>62</v>
      </c>
      <c r="AP1015" s="38" t="s">
        <v>62</v>
      </c>
      <c r="AQ1015" s="38" t="s">
        <v>62</v>
      </c>
      <c r="AR1015" s="38" t="s">
        <v>62</v>
      </c>
      <c r="AS1015" s="38" t="s">
        <v>62</v>
      </c>
      <c r="AT1015" s="38" t="s">
        <v>1973</v>
      </c>
      <c r="AU1015" s="38" t="s">
        <v>2604</v>
      </c>
      <c r="AV1015" s="38" t="s">
        <v>2052</v>
      </c>
      <c r="AW1015" s="38" t="s">
        <v>61</v>
      </c>
      <c r="AX1015" s="38" t="s">
        <v>63</v>
      </c>
      <c r="AY1015" s="39" t="s">
        <v>7430</v>
      </c>
      <c r="AZ1015" s="38" t="s">
        <v>7431</v>
      </c>
      <c r="BA1015" s="39" t="s">
        <v>7431</v>
      </c>
      <c r="BB1015" s="38" t="s">
        <v>196</v>
      </c>
      <c r="BC1015" s="38" t="s">
        <v>197</v>
      </c>
      <c r="BD1015" s="38" t="s">
        <v>94</v>
      </c>
      <c r="BE1015" s="38" t="s">
        <v>1978</v>
      </c>
      <c r="BF1015" s="38" t="s">
        <v>64</v>
      </c>
      <c r="BG1015" s="38" t="s">
        <v>61</v>
      </c>
      <c r="BH1015" s="38" t="s">
        <v>648</v>
      </c>
    </row>
    <row r="1016" spans="2:60" x14ac:dyDescent="0.3">
      <c r="B1016" s="55">
        <f t="shared" si="291"/>
        <v>1012</v>
      </c>
      <c r="C1016" s="55" t="str">
        <f t="shared" si="292"/>
        <v>NRT</v>
      </c>
      <c r="D1016" s="55" t="str">
        <f t="shared" si="289"/>
        <v>2025-09-27</v>
      </c>
      <c r="E1016" s="55" t="str">
        <f t="shared" si="299"/>
        <v>82020038200</v>
      </c>
      <c r="F1016" s="55" t="str">
        <f t="shared" si="300"/>
        <v>PJP029496815</v>
      </c>
      <c r="G1016" s="53" t="str">
        <f t="shared" si="301"/>
        <v>이병주</v>
      </c>
      <c r="H1016" s="53" t="str">
        <f t="shared" si="302"/>
        <v>목록(Manifest)</v>
      </c>
      <c r="I1016" s="62">
        <f t="shared" si="303"/>
        <v>119.39</v>
      </c>
      <c r="J1016" s="53" t="str">
        <f t="shared" si="293"/>
        <v>BRCH USA_JAVIS</v>
      </c>
      <c r="K1016" s="55">
        <f t="shared" si="304"/>
        <v>1</v>
      </c>
      <c r="L1016" s="54">
        <f t="shared" si="305"/>
        <v>0.45</v>
      </c>
      <c r="M1016" s="54">
        <f t="shared" si="306"/>
        <v>0.2</v>
      </c>
      <c r="N1016" s="54">
        <f t="shared" si="307"/>
        <v>0.5</v>
      </c>
      <c r="O1016" s="54">
        <f t="shared" si="294"/>
        <v>0.5</v>
      </c>
      <c r="P1016" s="55" t="str">
        <f t="shared" si="295"/>
        <v>516284386612</v>
      </c>
      <c r="Q1016" s="70">
        <f t="shared" si="296"/>
        <v>6510</v>
      </c>
      <c r="R1016" s="58">
        <v>0</v>
      </c>
      <c r="S1016" s="57">
        <f t="shared" si="290"/>
        <v>0</v>
      </c>
      <c r="T1016" s="58">
        <v>0</v>
      </c>
      <c r="U1016" s="58">
        <f>(IF(VLOOKUP(VLOOKUP(AN1016,MAPPING!$B$16:$D$21,2,1),MAPPING!$C$16:$E$21,2,0)=7000,0,VLOOKUP(VLOOKUP(AN1016,MAPPING!$B$16:$D$21,2,1),MAPPING!$C$16:$E$21,2,0)))</f>
        <v>0</v>
      </c>
      <c r="V1016" s="58">
        <f>(K1016*VLOOKUP(N1016/K1016,MAPPING!$B$23:$D$30,3,10))</f>
        <v>0</v>
      </c>
      <c r="W1016" s="58">
        <f t="shared" si="297"/>
        <v>0</v>
      </c>
      <c r="X1016" s="58">
        <f t="shared" si="298"/>
        <v>6510</v>
      </c>
      <c r="Y1016" s="116">
        <f>ROUND(SUM(Q1016:W1016)/INVOICE!$I$5,2)</f>
        <v>4.67</v>
      </c>
      <c r="AA1016" s="38" t="s">
        <v>7339</v>
      </c>
      <c r="AB1016" s="38" t="s">
        <v>93</v>
      </c>
      <c r="AC1016" s="38" t="s">
        <v>7340</v>
      </c>
      <c r="AD1016" s="38" t="s">
        <v>7432</v>
      </c>
      <c r="AE1016" s="38" t="s">
        <v>1829</v>
      </c>
      <c r="AF1016" s="38" t="s">
        <v>7433</v>
      </c>
      <c r="AG1016" s="38" t="s">
        <v>7434</v>
      </c>
      <c r="AH1016" s="38" t="s">
        <v>61</v>
      </c>
      <c r="AI1016" s="38">
        <v>1</v>
      </c>
      <c r="AJ1016" s="38">
        <v>0.45</v>
      </c>
      <c r="AK1016" s="38">
        <v>0.2</v>
      </c>
      <c r="AL1016" s="38">
        <v>0.5</v>
      </c>
      <c r="AM1016" s="38" t="s">
        <v>204</v>
      </c>
      <c r="AN1016" s="38">
        <v>119.39</v>
      </c>
      <c r="AO1016" s="38" t="s">
        <v>62</v>
      </c>
      <c r="AP1016" s="38" t="s">
        <v>62</v>
      </c>
      <c r="AQ1016" s="38" t="s">
        <v>62</v>
      </c>
      <c r="AR1016" s="38" t="s">
        <v>62</v>
      </c>
      <c r="AS1016" s="38" t="s">
        <v>62</v>
      </c>
      <c r="AT1016" s="38" t="s">
        <v>1973</v>
      </c>
      <c r="AU1016" s="38" t="s">
        <v>2604</v>
      </c>
      <c r="AV1016" s="38" t="s">
        <v>2002</v>
      </c>
      <c r="AW1016" s="38" t="s">
        <v>61</v>
      </c>
      <c r="AX1016" s="38" t="s">
        <v>63</v>
      </c>
      <c r="AY1016" s="39" t="s">
        <v>7435</v>
      </c>
      <c r="AZ1016" s="38" t="s">
        <v>7436</v>
      </c>
      <c r="BA1016" s="39" t="s">
        <v>7436</v>
      </c>
      <c r="BB1016" s="38" t="s">
        <v>196</v>
      </c>
      <c r="BC1016" s="38" t="s">
        <v>197</v>
      </c>
      <c r="BD1016" s="38" t="s">
        <v>94</v>
      </c>
      <c r="BE1016" s="38" t="s">
        <v>1978</v>
      </c>
      <c r="BF1016" s="38" t="s">
        <v>64</v>
      </c>
      <c r="BG1016" s="38" t="s">
        <v>61</v>
      </c>
      <c r="BH1016" s="38" t="s">
        <v>648</v>
      </c>
    </row>
    <row r="1017" spans="2:60" x14ac:dyDescent="0.3">
      <c r="B1017" s="55">
        <f t="shared" si="291"/>
        <v>1013</v>
      </c>
      <c r="C1017" s="55" t="str">
        <f t="shared" si="292"/>
        <v>NRT</v>
      </c>
      <c r="D1017" s="55" t="str">
        <f t="shared" si="289"/>
        <v>2025-09-27</v>
      </c>
      <c r="E1017" s="55" t="str">
        <f t="shared" si="299"/>
        <v>82020038200</v>
      </c>
      <c r="F1017" s="55" t="str">
        <f t="shared" si="300"/>
        <v>PJP029496661</v>
      </c>
      <c r="G1017" s="53" t="str">
        <f t="shared" si="301"/>
        <v>김형주</v>
      </c>
      <c r="H1017" s="53" t="str">
        <f t="shared" si="302"/>
        <v>목록(Manifest)</v>
      </c>
      <c r="I1017" s="62">
        <f t="shared" si="303"/>
        <v>91.78</v>
      </c>
      <c r="J1017" s="53" t="str">
        <f t="shared" si="293"/>
        <v>BRCH USA_JAVIS</v>
      </c>
      <c r="K1017" s="55">
        <f t="shared" si="304"/>
        <v>1</v>
      </c>
      <c r="L1017" s="54">
        <f t="shared" si="305"/>
        <v>0.7</v>
      </c>
      <c r="M1017" s="54">
        <f t="shared" si="306"/>
        <v>1</v>
      </c>
      <c r="N1017" s="54">
        <f t="shared" si="307"/>
        <v>1</v>
      </c>
      <c r="O1017" s="54">
        <f t="shared" si="294"/>
        <v>1</v>
      </c>
      <c r="P1017" s="55" t="str">
        <f t="shared" si="295"/>
        <v>516284385072</v>
      </c>
      <c r="Q1017" s="70">
        <f t="shared" si="296"/>
        <v>7520</v>
      </c>
      <c r="R1017" s="58">
        <v>0</v>
      </c>
      <c r="S1017" s="57">
        <f t="shared" si="290"/>
        <v>0</v>
      </c>
      <c r="T1017" s="58">
        <v>0</v>
      </c>
      <c r="U1017" s="58">
        <f>(IF(VLOOKUP(VLOOKUP(AN1017,MAPPING!$B$16:$D$21,2,1),MAPPING!$C$16:$E$21,2,0)=7000,0,VLOOKUP(VLOOKUP(AN1017,MAPPING!$B$16:$D$21,2,1),MAPPING!$C$16:$E$21,2,0)))</f>
        <v>0</v>
      </c>
      <c r="V1017" s="58">
        <f>(K1017*VLOOKUP(N1017/K1017,MAPPING!$B$23:$D$30,3,10))</f>
        <v>0</v>
      </c>
      <c r="W1017" s="58">
        <f t="shared" si="297"/>
        <v>0</v>
      </c>
      <c r="X1017" s="58">
        <f t="shared" si="298"/>
        <v>7520</v>
      </c>
      <c r="Y1017" s="116">
        <f>ROUND(SUM(Q1017:W1017)/INVOICE!$I$5,2)</f>
        <v>5.39</v>
      </c>
      <c r="AA1017" s="38" t="s">
        <v>7339</v>
      </c>
      <c r="AB1017" s="38" t="s">
        <v>93</v>
      </c>
      <c r="AC1017" s="38" t="s">
        <v>7340</v>
      </c>
      <c r="AD1017" s="38" t="s">
        <v>7437</v>
      </c>
      <c r="AE1017" s="38" t="s">
        <v>7438</v>
      </c>
      <c r="AF1017" s="38" t="s">
        <v>7439</v>
      </c>
      <c r="AG1017" s="38" t="s">
        <v>7440</v>
      </c>
      <c r="AH1017" s="38" t="s">
        <v>61</v>
      </c>
      <c r="AI1017" s="38">
        <v>1</v>
      </c>
      <c r="AJ1017" s="38">
        <v>0.7</v>
      </c>
      <c r="AK1017" s="38">
        <v>1</v>
      </c>
      <c r="AL1017" s="38">
        <v>1</v>
      </c>
      <c r="AM1017" s="38" t="s">
        <v>204</v>
      </c>
      <c r="AN1017" s="38">
        <v>91.78</v>
      </c>
      <c r="AO1017" s="38" t="s">
        <v>62</v>
      </c>
      <c r="AP1017" s="38" t="s">
        <v>62</v>
      </c>
      <c r="AQ1017" s="38" t="s">
        <v>62</v>
      </c>
      <c r="AR1017" s="38" t="s">
        <v>62</v>
      </c>
      <c r="AS1017" s="38" t="s">
        <v>61</v>
      </c>
      <c r="AT1017" s="38" t="s">
        <v>1973</v>
      </c>
      <c r="AU1017" s="38" t="s">
        <v>2604</v>
      </c>
      <c r="AV1017" s="38" t="s">
        <v>2052</v>
      </c>
      <c r="AW1017" s="38" t="s">
        <v>61</v>
      </c>
      <c r="AX1017" s="38" t="s">
        <v>63</v>
      </c>
      <c r="AY1017" s="39" t="s">
        <v>7441</v>
      </c>
      <c r="AZ1017" s="38" t="s">
        <v>7442</v>
      </c>
      <c r="BA1017" s="39" t="s">
        <v>7442</v>
      </c>
      <c r="BB1017" s="38" t="s">
        <v>196</v>
      </c>
      <c r="BC1017" s="38" t="s">
        <v>197</v>
      </c>
      <c r="BD1017" s="38" t="s">
        <v>94</v>
      </c>
      <c r="BE1017" s="38" t="s">
        <v>1978</v>
      </c>
      <c r="BF1017" s="38" t="s">
        <v>64</v>
      </c>
      <c r="BG1017" s="38" t="s">
        <v>61</v>
      </c>
      <c r="BH1017" s="38" t="s">
        <v>648</v>
      </c>
    </row>
    <row r="1018" spans="2:60" x14ac:dyDescent="0.3">
      <c r="B1018" s="55">
        <f t="shared" si="291"/>
        <v>1014</v>
      </c>
      <c r="C1018" s="55" t="str">
        <f t="shared" si="292"/>
        <v>NRT</v>
      </c>
      <c r="D1018" s="55" t="str">
        <f t="shared" si="289"/>
        <v>2025-09-27</v>
      </c>
      <c r="E1018" s="55" t="str">
        <f t="shared" si="299"/>
        <v>82020038200</v>
      </c>
      <c r="F1018" s="55" t="str">
        <f t="shared" si="300"/>
        <v>PJP029496709</v>
      </c>
      <c r="G1018" s="53" t="str">
        <f t="shared" si="301"/>
        <v>허지은</v>
      </c>
      <c r="H1018" s="53" t="str">
        <f t="shared" si="302"/>
        <v>목록(Manifest)</v>
      </c>
      <c r="I1018" s="62">
        <f t="shared" si="303"/>
        <v>62.01</v>
      </c>
      <c r="J1018" s="53" t="str">
        <f t="shared" si="293"/>
        <v>BRCH USA_JAVIS</v>
      </c>
      <c r="K1018" s="55">
        <f t="shared" si="304"/>
        <v>1</v>
      </c>
      <c r="L1018" s="54">
        <f t="shared" si="305"/>
        <v>0.45</v>
      </c>
      <c r="M1018" s="54">
        <f t="shared" si="306"/>
        <v>1.7</v>
      </c>
      <c r="N1018" s="54">
        <f t="shared" si="307"/>
        <v>1.7</v>
      </c>
      <c r="O1018" s="54">
        <f t="shared" si="294"/>
        <v>0.5</v>
      </c>
      <c r="P1018" s="55" t="str">
        <f t="shared" si="295"/>
        <v>516284385551</v>
      </c>
      <c r="Q1018" s="70">
        <f t="shared" si="296"/>
        <v>6510</v>
      </c>
      <c r="R1018" s="58">
        <v>0</v>
      </c>
      <c r="S1018" s="57">
        <f t="shared" si="290"/>
        <v>0</v>
      </c>
      <c r="T1018" s="58">
        <v>0</v>
      </c>
      <c r="U1018" s="58">
        <f>(IF(VLOOKUP(VLOOKUP(AN1018,MAPPING!$B$16:$D$21,2,1),MAPPING!$C$16:$E$21,2,0)=7000,0,VLOOKUP(VLOOKUP(AN1018,MAPPING!$B$16:$D$21,2,1),MAPPING!$C$16:$E$21,2,0)))</f>
        <v>0</v>
      </c>
      <c r="V1018" s="58">
        <f>(K1018*VLOOKUP(N1018/K1018,MAPPING!$B$23:$D$30,3,10))</f>
        <v>0</v>
      </c>
      <c r="W1018" s="58">
        <f t="shared" si="297"/>
        <v>0</v>
      </c>
      <c r="X1018" s="58">
        <f t="shared" si="298"/>
        <v>6510</v>
      </c>
      <c r="Y1018" s="116">
        <f>ROUND(SUM(Q1018:W1018)/INVOICE!$I$5,2)</f>
        <v>4.67</v>
      </c>
      <c r="AA1018" s="38" t="s">
        <v>7339</v>
      </c>
      <c r="AB1018" s="38" t="s">
        <v>93</v>
      </c>
      <c r="AC1018" s="38" t="s">
        <v>7340</v>
      </c>
      <c r="AD1018" s="38" t="s">
        <v>7443</v>
      </c>
      <c r="AE1018" s="38" t="s">
        <v>7444</v>
      </c>
      <c r="AF1018" s="38" t="s">
        <v>7445</v>
      </c>
      <c r="AG1018" s="38" t="s">
        <v>7446</v>
      </c>
      <c r="AH1018" s="38" t="s">
        <v>61</v>
      </c>
      <c r="AI1018" s="38">
        <v>1</v>
      </c>
      <c r="AJ1018" s="38">
        <v>0.45</v>
      </c>
      <c r="AK1018" s="38">
        <v>1.7</v>
      </c>
      <c r="AL1018" s="38">
        <v>1.7</v>
      </c>
      <c r="AM1018" s="38" t="s">
        <v>204</v>
      </c>
      <c r="AN1018" s="38">
        <v>62.01</v>
      </c>
      <c r="AO1018" s="38" t="s">
        <v>62</v>
      </c>
      <c r="AP1018" s="38" t="s">
        <v>62</v>
      </c>
      <c r="AQ1018" s="38" t="s">
        <v>62</v>
      </c>
      <c r="AR1018" s="38" t="s">
        <v>62</v>
      </c>
      <c r="AS1018" s="38" t="s">
        <v>62</v>
      </c>
      <c r="AT1018" s="38" t="s">
        <v>1973</v>
      </c>
      <c r="AU1018" s="38" t="s">
        <v>2604</v>
      </c>
      <c r="AV1018" s="38" t="s">
        <v>5216</v>
      </c>
      <c r="AW1018" s="38" t="s">
        <v>61</v>
      </c>
      <c r="AX1018" s="38" t="s">
        <v>63</v>
      </c>
      <c r="AY1018" s="39" t="s">
        <v>7447</v>
      </c>
      <c r="AZ1018" s="38" t="s">
        <v>7448</v>
      </c>
      <c r="BA1018" s="39" t="s">
        <v>7448</v>
      </c>
      <c r="BB1018" s="38" t="s">
        <v>196</v>
      </c>
      <c r="BC1018" s="38" t="s">
        <v>197</v>
      </c>
      <c r="BD1018" s="38" t="s">
        <v>94</v>
      </c>
      <c r="BE1018" s="38" t="s">
        <v>1978</v>
      </c>
      <c r="BF1018" s="38" t="s">
        <v>64</v>
      </c>
      <c r="BG1018" s="38" t="s">
        <v>61</v>
      </c>
      <c r="BH1018" s="38" t="s">
        <v>648</v>
      </c>
    </row>
    <row r="1019" spans="2:60" x14ac:dyDescent="0.3">
      <c r="B1019" s="55">
        <f t="shared" si="291"/>
        <v>1015</v>
      </c>
      <c r="C1019" s="55" t="str">
        <f t="shared" si="292"/>
        <v>NRT</v>
      </c>
      <c r="D1019" s="55" t="str">
        <f t="shared" si="289"/>
        <v>2025-09-27</v>
      </c>
      <c r="E1019" s="55" t="str">
        <f t="shared" si="299"/>
        <v>82020038200</v>
      </c>
      <c r="F1019" s="55" t="str">
        <f t="shared" si="300"/>
        <v>PJP029496912</v>
      </c>
      <c r="G1019" s="53" t="str">
        <f t="shared" si="301"/>
        <v>오모차랜드 일산점</v>
      </c>
      <c r="H1019" s="53" t="str">
        <f t="shared" si="302"/>
        <v>일반(목록배제,Normal-Manifest Exception)</v>
      </c>
      <c r="I1019" s="62">
        <f t="shared" si="303"/>
        <v>64.89</v>
      </c>
      <c r="J1019" s="53" t="str">
        <f t="shared" si="293"/>
        <v>BRCH USA_JAVIS</v>
      </c>
      <c r="K1019" s="55">
        <f t="shared" si="304"/>
        <v>1</v>
      </c>
      <c r="L1019" s="54">
        <f t="shared" si="305"/>
        <v>1.75</v>
      </c>
      <c r="M1019" s="54">
        <f t="shared" si="306"/>
        <v>3.9</v>
      </c>
      <c r="N1019" s="54">
        <f t="shared" si="307"/>
        <v>3.9</v>
      </c>
      <c r="O1019" s="54">
        <f t="shared" si="294"/>
        <v>2</v>
      </c>
      <c r="P1019" s="55" t="str">
        <f t="shared" si="295"/>
        <v>516284387581</v>
      </c>
      <c r="Q1019" s="70">
        <f t="shared" si="296"/>
        <v>9540</v>
      </c>
      <c r="R1019" s="58">
        <v>0</v>
      </c>
      <c r="S1019" s="57">
        <f t="shared" si="290"/>
        <v>0</v>
      </c>
      <c r="T1019" s="58">
        <v>0</v>
      </c>
      <c r="U1019" s="58">
        <f>(IF(VLOOKUP(VLOOKUP(AN1019,MAPPING!$B$16:$D$21,2,1),MAPPING!$C$16:$E$21,2,0)=7000,0,VLOOKUP(VLOOKUP(AN1019,MAPPING!$B$16:$D$21,2,1),MAPPING!$C$16:$E$21,2,0)))</f>
        <v>0</v>
      </c>
      <c r="V1019" s="58">
        <f>(K1019*VLOOKUP(N1019/K1019,MAPPING!$B$23:$D$30,3,10))</f>
        <v>500</v>
      </c>
      <c r="W1019" s="58">
        <f t="shared" si="297"/>
        <v>0</v>
      </c>
      <c r="X1019" s="58">
        <f t="shared" si="298"/>
        <v>10040</v>
      </c>
      <c r="Y1019" s="116">
        <f>ROUND(SUM(Q1019:W1019)/INVOICE!$I$5,2)</f>
        <v>7.2</v>
      </c>
      <c r="AA1019" s="38" t="s">
        <v>7339</v>
      </c>
      <c r="AB1019" s="38" t="s">
        <v>93</v>
      </c>
      <c r="AC1019" s="38" t="s">
        <v>7340</v>
      </c>
      <c r="AD1019" s="38" t="s">
        <v>7449</v>
      </c>
      <c r="AE1019" s="38" t="s">
        <v>1980</v>
      </c>
      <c r="AF1019" s="38" t="s">
        <v>1981</v>
      </c>
      <c r="AG1019" s="38" t="s">
        <v>1982</v>
      </c>
      <c r="AH1019" s="38" t="s">
        <v>156</v>
      </c>
      <c r="AI1019" s="38">
        <v>1</v>
      </c>
      <c r="AJ1019" s="38">
        <v>1.75</v>
      </c>
      <c r="AK1019" s="38">
        <v>3.9</v>
      </c>
      <c r="AL1019" s="38">
        <v>3.9</v>
      </c>
      <c r="AM1019" s="38" t="s">
        <v>66</v>
      </c>
      <c r="AN1019" s="38">
        <v>64.89</v>
      </c>
      <c r="AO1019" s="38" t="s">
        <v>62</v>
      </c>
      <c r="AP1019" s="38" t="s">
        <v>62</v>
      </c>
      <c r="AQ1019" s="38" t="s">
        <v>62</v>
      </c>
      <c r="AR1019" s="38" t="s">
        <v>62</v>
      </c>
      <c r="AS1019" s="38" t="s">
        <v>62</v>
      </c>
      <c r="AT1019" s="38" t="s">
        <v>1973</v>
      </c>
      <c r="AU1019" s="38" t="s">
        <v>2604</v>
      </c>
      <c r="AV1019" s="38" t="s">
        <v>2052</v>
      </c>
      <c r="AW1019" s="38" t="s">
        <v>61</v>
      </c>
      <c r="AX1019" s="38" t="s">
        <v>63</v>
      </c>
      <c r="AY1019" s="39" t="s">
        <v>7450</v>
      </c>
      <c r="AZ1019" s="38" t="s">
        <v>7451</v>
      </c>
      <c r="BA1019" s="39" t="s">
        <v>7451</v>
      </c>
      <c r="BB1019" s="38" t="s">
        <v>196</v>
      </c>
      <c r="BC1019" s="38" t="s">
        <v>197</v>
      </c>
      <c r="BD1019" s="38" t="s">
        <v>94</v>
      </c>
      <c r="BE1019" s="38" t="s">
        <v>1978</v>
      </c>
      <c r="BF1019" s="38" t="s">
        <v>64</v>
      </c>
      <c r="BG1019" s="38" t="s">
        <v>61</v>
      </c>
      <c r="BH1019" s="38" t="s">
        <v>648</v>
      </c>
    </row>
    <row r="1020" spans="2:60" x14ac:dyDescent="0.3">
      <c r="B1020" s="55">
        <f t="shared" si="291"/>
        <v>1016</v>
      </c>
      <c r="C1020" s="55" t="str">
        <f t="shared" si="292"/>
        <v>NRT</v>
      </c>
      <c r="D1020" s="55" t="str">
        <f t="shared" si="289"/>
        <v>2025-09-27</v>
      </c>
      <c r="E1020" s="55" t="str">
        <f t="shared" si="299"/>
        <v>82020038200</v>
      </c>
      <c r="F1020" s="55" t="str">
        <f t="shared" si="300"/>
        <v>PJP022701048</v>
      </c>
      <c r="G1020" s="53" t="str">
        <f t="shared" si="301"/>
        <v>오모차랜드 일산점</v>
      </c>
      <c r="H1020" s="53" t="str">
        <f t="shared" si="302"/>
        <v>간이(Simple)</v>
      </c>
      <c r="I1020" s="62">
        <f t="shared" si="303"/>
        <v>447.53</v>
      </c>
      <c r="J1020" s="53" t="str">
        <f t="shared" si="293"/>
        <v>BRCH USA_JAVIS</v>
      </c>
      <c r="K1020" s="55">
        <f t="shared" si="304"/>
        <v>2</v>
      </c>
      <c r="L1020" s="54">
        <f t="shared" si="305"/>
        <v>6.9</v>
      </c>
      <c r="M1020" s="54">
        <f t="shared" si="306"/>
        <v>0.2</v>
      </c>
      <c r="N1020" s="54">
        <f t="shared" si="307"/>
        <v>7</v>
      </c>
      <c r="O1020" s="54">
        <f t="shared" si="294"/>
        <v>7</v>
      </c>
      <c r="P1020" s="55" t="str">
        <f t="shared" si="295"/>
        <v>516272839843 (2)</v>
      </c>
      <c r="Q1020" s="70">
        <f t="shared" si="296"/>
        <v>19640</v>
      </c>
      <c r="R1020" s="58">
        <v>0</v>
      </c>
      <c r="S1020" s="57">
        <f t="shared" si="290"/>
        <v>2500</v>
      </c>
      <c r="T1020" s="58">
        <v>0</v>
      </c>
      <c r="U1020" s="58">
        <f>(IF(VLOOKUP(VLOOKUP(AN1020,MAPPING!$B$16:$D$21,2,1),MAPPING!$C$16:$E$21,2,0)=7000,0,VLOOKUP(VLOOKUP(AN1020,MAPPING!$B$16:$D$21,2,1),MAPPING!$C$16:$E$21,2,0)))</f>
        <v>0</v>
      </c>
      <c r="V1020" s="58">
        <f>(K1020*VLOOKUP(N1020/K1020,MAPPING!$B$23:$D$30,3,10))</f>
        <v>1000</v>
      </c>
      <c r="W1020" s="58">
        <f t="shared" si="297"/>
        <v>0</v>
      </c>
      <c r="X1020" s="58">
        <f t="shared" si="298"/>
        <v>23140</v>
      </c>
      <c r="Y1020" s="116">
        <f>ROUND(SUM(Q1020:W1020)/INVOICE!$I$5,2)</f>
        <v>16.600000000000001</v>
      </c>
      <c r="AA1020" s="38" t="s">
        <v>7339</v>
      </c>
      <c r="AB1020" s="38" t="s">
        <v>93</v>
      </c>
      <c r="AC1020" s="38" t="s">
        <v>7340</v>
      </c>
      <c r="AD1020" s="38" t="s">
        <v>7452</v>
      </c>
      <c r="AE1020" s="38" t="s">
        <v>1980</v>
      </c>
      <c r="AF1020" s="38" t="s">
        <v>1981</v>
      </c>
      <c r="AG1020" s="38" t="s">
        <v>1982</v>
      </c>
      <c r="AH1020" s="38" t="s">
        <v>156</v>
      </c>
      <c r="AI1020" s="38">
        <v>2</v>
      </c>
      <c r="AJ1020" s="38">
        <v>6.9</v>
      </c>
      <c r="AK1020" s="38">
        <v>0.2</v>
      </c>
      <c r="AL1020" s="38">
        <v>7</v>
      </c>
      <c r="AM1020" s="38" t="s">
        <v>65</v>
      </c>
      <c r="AN1020" s="38">
        <v>447.53</v>
      </c>
      <c r="AO1020" s="38" t="s">
        <v>62</v>
      </c>
      <c r="AP1020" s="38" t="s">
        <v>62</v>
      </c>
      <c r="AQ1020" s="38" t="s">
        <v>62</v>
      </c>
      <c r="AR1020" s="38" t="s">
        <v>62</v>
      </c>
      <c r="AS1020" s="38" t="s">
        <v>62</v>
      </c>
      <c r="AT1020" s="38" t="s">
        <v>1973</v>
      </c>
      <c r="AU1020" s="38" t="s">
        <v>2604</v>
      </c>
      <c r="AV1020" s="38" t="s">
        <v>1983</v>
      </c>
      <c r="AW1020" s="38" t="s">
        <v>61</v>
      </c>
      <c r="AX1020" s="38" t="s">
        <v>63</v>
      </c>
      <c r="AY1020" s="39" t="s">
        <v>7453</v>
      </c>
      <c r="AZ1020" s="38" t="s">
        <v>7454</v>
      </c>
      <c r="BA1020" s="39" t="s">
        <v>7454</v>
      </c>
      <c r="BB1020" s="38" t="s">
        <v>196</v>
      </c>
      <c r="BC1020" s="38" t="s">
        <v>197</v>
      </c>
      <c r="BD1020" s="38" t="s">
        <v>94</v>
      </c>
      <c r="BE1020" s="38" t="s">
        <v>1978</v>
      </c>
      <c r="BF1020" s="38" t="s">
        <v>64</v>
      </c>
      <c r="BG1020" s="38" t="s">
        <v>61</v>
      </c>
      <c r="BH1020" s="38" t="s">
        <v>648</v>
      </c>
    </row>
    <row r="1021" spans="2:60" x14ac:dyDescent="0.3">
      <c r="B1021" s="55">
        <f t="shared" si="291"/>
        <v>1017</v>
      </c>
      <c r="C1021" s="55" t="str">
        <f t="shared" si="292"/>
        <v>NRT</v>
      </c>
      <c r="D1021" s="55" t="str">
        <f t="shared" si="289"/>
        <v>2025-09-27</v>
      </c>
      <c r="E1021" s="55" t="str">
        <f t="shared" si="299"/>
        <v>82020038200</v>
      </c>
      <c r="F1021" s="55" t="str">
        <f t="shared" si="300"/>
        <v>PJP029496925</v>
      </c>
      <c r="G1021" s="53" t="str">
        <f t="shared" si="301"/>
        <v>나현주</v>
      </c>
      <c r="H1021" s="53" t="str">
        <f t="shared" si="302"/>
        <v>목록(Manifest)</v>
      </c>
      <c r="I1021" s="62">
        <f t="shared" si="303"/>
        <v>85.08</v>
      </c>
      <c r="J1021" s="53" t="str">
        <f t="shared" si="293"/>
        <v>BRCH USA_JAVIS</v>
      </c>
      <c r="K1021" s="55">
        <f t="shared" si="304"/>
        <v>1</v>
      </c>
      <c r="L1021" s="54">
        <f t="shared" si="305"/>
        <v>1.4</v>
      </c>
      <c r="M1021" s="54">
        <f t="shared" si="306"/>
        <v>2.7</v>
      </c>
      <c r="N1021" s="54">
        <f t="shared" si="307"/>
        <v>2.7</v>
      </c>
      <c r="O1021" s="54">
        <f t="shared" si="294"/>
        <v>1.5</v>
      </c>
      <c r="P1021" s="55" t="str">
        <f t="shared" si="295"/>
        <v>516284387710</v>
      </c>
      <c r="Q1021" s="70">
        <f t="shared" si="296"/>
        <v>8530</v>
      </c>
      <c r="R1021" s="58">
        <v>0</v>
      </c>
      <c r="S1021" s="57">
        <f t="shared" si="290"/>
        <v>0</v>
      </c>
      <c r="T1021" s="58">
        <v>0</v>
      </c>
      <c r="U1021" s="58">
        <f>(IF(VLOOKUP(VLOOKUP(AN1021,MAPPING!$B$16:$D$21,2,1),MAPPING!$C$16:$E$21,2,0)=7000,0,VLOOKUP(VLOOKUP(AN1021,MAPPING!$B$16:$D$21,2,1),MAPPING!$C$16:$E$21,2,0)))</f>
        <v>0</v>
      </c>
      <c r="V1021" s="58">
        <f>(K1021*VLOOKUP(N1021/K1021,MAPPING!$B$23:$D$30,3,10))</f>
        <v>500</v>
      </c>
      <c r="W1021" s="58">
        <f t="shared" si="297"/>
        <v>0</v>
      </c>
      <c r="X1021" s="58">
        <f t="shared" si="298"/>
        <v>9030</v>
      </c>
      <c r="Y1021" s="116">
        <f>ROUND(SUM(Q1021:W1021)/INVOICE!$I$5,2)</f>
        <v>6.48</v>
      </c>
      <c r="AA1021" s="38" t="s">
        <v>7339</v>
      </c>
      <c r="AB1021" s="38" t="s">
        <v>93</v>
      </c>
      <c r="AC1021" s="38" t="s">
        <v>7340</v>
      </c>
      <c r="AD1021" s="38" t="s">
        <v>7455</v>
      </c>
      <c r="AE1021" s="38" t="s">
        <v>2277</v>
      </c>
      <c r="AF1021" s="38" t="s">
        <v>2278</v>
      </c>
      <c r="AG1021" s="38" t="s">
        <v>2279</v>
      </c>
      <c r="AH1021" s="38" t="s">
        <v>61</v>
      </c>
      <c r="AI1021" s="38">
        <v>1</v>
      </c>
      <c r="AJ1021" s="38">
        <v>1.4</v>
      </c>
      <c r="AK1021" s="38">
        <v>2.7</v>
      </c>
      <c r="AL1021" s="38">
        <v>2.7</v>
      </c>
      <c r="AM1021" s="38" t="s">
        <v>204</v>
      </c>
      <c r="AN1021" s="38">
        <v>85.08</v>
      </c>
      <c r="AO1021" s="38" t="s">
        <v>62</v>
      </c>
      <c r="AP1021" s="38" t="s">
        <v>62</v>
      </c>
      <c r="AQ1021" s="38" t="s">
        <v>62</v>
      </c>
      <c r="AR1021" s="38" t="s">
        <v>62</v>
      </c>
      <c r="AS1021" s="38" t="s">
        <v>62</v>
      </c>
      <c r="AT1021" s="38" t="s">
        <v>1973</v>
      </c>
      <c r="AU1021" s="38" t="s">
        <v>2604</v>
      </c>
      <c r="AV1021" s="38" t="s">
        <v>7456</v>
      </c>
      <c r="AW1021" s="38" t="s">
        <v>61</v>
      </c>
      <c r="AX1021" s="38" t="s">
        <v>63</v>
      </c>
      <c r="AY1021" s="39" t="s">
        <v>7457</v>
      </c>
      <c r="AZ1021" s="38" t="s">
        <v>7458</v>
      </c>
      <c r="BA1021" s="39" t="s">
        <v>7458</v>
      </c>
      <c r="BB1021" s="38" t="s">
        <v>196</v>
      </c>
      <c r="BC1021" s="38" t="s">
        <v>197</v>
      </c>
      <c r="BD1021" s="38" t="s">
        <v>94</v>
      </c>
      <c r="BE1021" s="38" t="s">
        <v>1978</v>
      </c>
      <c r="BF1021" s="38" t="s">
        <v>64</v>
      </c>
      <c r="BG1021" s="38" t="s">
        <v>61</v>
      </c>
      <c r="BH1021" s="38" t="s">
        <v>648</v>
      </c>
    </row>
    <row r="1022" spans="2:60" x14ac:dyDescent="0.3">
      <c r="B1022" s="55">
        <f t="shared" si="291"/>
        <v>1018</v>
      </c>
      <c r="C1022" s="55" t="str">
        <f t="shared" si="292"/>
        <v>NRT</v>
      </c>
      <c r="D1022" s="55" t="str">
        <f t="shared" si="289"/>
        <v>2025-09-27</v>
      </c>
      <c r="E1022" s="55" t="str">
        <f t="shared" si="299"/>
        <v>82020038200</v>
      </c>
      <c r="F1022" s="55" t="str">
        <f t="shared" si="300"/>
        <v>PJP029496877</v>
      </c>
      <c r="G1022" s="53" t="str">
        <f t="shared" si="301"/>
        <v>정다희</v>
      </c>
      <c r="H1022" s="53" t="str">
        <f t="shared" si="302"/>
        <v>목록(Manifest)</v>
      </c>
      <c r="I1022" s="62">
        <f t="shared" si="303"/>
        <v>18.760000000000002</v>
      </c>
      <c r="J1022" s="53" t="str">
        <f t="shared" si="293"/>
        <v>BRCH USA_JAVIS</v>
      </c>
      <c r="K1022" s="55">
        <f t="shared" si="304"/>
        <v>1</v>
      </c>
      <c r="L1022" s="54">
        <f t="shared" si="305"/>
        <v>0.55000000000000004</v>
      </c>
      <c r="M1022" s="54">
        <f t="shared" si="306"/>
        <v>1.3</v>
      </c>
      <c r="N1022" s="54">
        <f t="shared" si="307"/>
        <v>1.3</v>
      </c>
      <c r="O1022" s="54">
        <f t="shared" si="294"/>
        <v>1</v>
      </c>
      <c r="P1022" s="55" t="str">
        <f t="shared" si="295"/>
        <v>516284387231</v>
      </c>
      <c r="Q1022" s="70">
        <f t="shared" si="296"/>
        <v>7520</v>
      </c>
      <c r="R1022" s="58">
        <v>0</v>
      </c>
      <c r="S1022" s="57">
        <f t="shared" si="290"/>
        <v>0</v>
      </c>
      <c r="T1022" s="58">
        <v>0</v>
      </c>
      <c r="U1022" s="58">
        <f>(IF(VLOOKUP(VLOOKUP(AN1022,MAPPING!$B$16:$D$21,2,1),MAPPING!$C$16:$E$21,2,0)=7000,0,VLOOKUP(VLOOKUP(AN1022,MAPPING!$B$16:$D$21,2,1),MAPPING!$C$16:$E$21,2,0)))</f>
        <v>0</v>
      </c>
      <c r="V1022" s="58">
        <f>(K1022*VLOOKUP(N1022/K1022,MAPPING!$B$23:$D$30,3,10))</f>
        <v>0</v>
      </c>
      <c r="W1022" s="58">
        <f t="shared" si="297"/>
        <v>0</v>
      </c>
      <c r="X1022" s="58">
        <f t="shared" si="298"/>
        <v>7520</v>
      </c>
      <c r="Y1022" s="116">
        <f>ROUND(SUM(Q1022:W1022)/INVOICE!$I$5,2)</f>
        <v>5.39</v>
      </c>
      <c r="AA1022" s="38" t="s">
        <v>7339</v>
      </c>
      <c r="AB1022" s="38" t="s">
        <v>93</v>
      </c>
      <c r="AC1022" s="38" t="s">
        <v>7340</v>
      </c>
      <c r="AD1022" s="38" t="s">
        <v>7459</v>
      </c>
      <c r="AE1022" s="38" t="s">
        <v>7460</v>
      </c>
      <c r="AF1022" s="38" t="s">
        <v>7461</v>
      </c>
      <c r="AG1022" s="38" t="s">
        <v>7462</v>
      </c>
      <c r="AH1022" s="38" t="s">
        <v>61</v>
      </c>
      <c r="AI1022" s="38">
        <v>1</v>
      </c>
      <c r="AJ1022" s="38">
        <v>0.55000000000000004</v>
      </c>
      <c r="AK1022" s="38">
        <v>1.3</v>
      </c>
      <c r="AL1022" s="38">
        <v>1.3</v>
      </c>
      <c r="AM1022" s="38" t="s">
        <v>204</v>
      </c>
      <c r="AN1022" s="38">
        <v>18.760000000000002</v>
      </c>
      <c r="AO1022" s="38" t="s">
        <v>62</v>
      </c>
      <c r="AP1022" s="38" t="s">
        <v>62</v>
      </c>
      <c r="AQ1022" s="38" t="s">
        <v>62</v>
      </c>
      <c r="AR1022" s="38" t="s">
        <v>62</v>
      </c>
      <c r="AS1022" s="38" t="s">
        <v>62</v>
      </c>
      <c r="AT1022" s="38" t="s">
        <v>1973</v>
      </c>
      <c r="AU1022" s="38" t="s">
        <v>2604</v>
      </c>
      <c r="AV1022" s="38" t="s">
        <v>7463</v>
      </c>
      <c r="AW1022" s="38" t="s">
        <v>61</v>
      </c>
      <c r="AX1022" s="38" t="s">
        <v>63</v>
      </c>
      <c r="AY1022" s="39" t="s">
        <v>7464</v>
      </c>
      <c r="AZ1022" s="38" t="s">
        <v>7465</v>
      </c>
      <c r="BA1022" s="39" t="s">
        <v>7465</v>
      </c>
      <c r="BB1022" s="38" t="s">
        <v>196</v>
      </c>
      <c r="BC1022" s="38" t="s">
        <v>197</v>
      </c>
      <c r="BD1022" s="38" t="s">
        <v>94</v>
      </c>
      <c r="BE1022" s="38" t="s">
        <v>1978</v>
      </c>
      <c r="BF1022" s="38" t="s">
        <v>64</v>
      </c>
      <c r="BG1022" s="38" t="s">
        <v>61</v>
      </c>
      <c r="BH1022" s="38" t="s">
        <v>648</v>
      </c>
    </row>
    <row r="1023" spans="2:60" x14ac:dyDescent="0.3">
      <c r="B1023" s="55">
        <f t="shared" si="291"/>
        <v>1019</v>
      </c>
      <c r="C1023" s="55" t="str">
        <f t="shared" si="292"/>
        <v>NRT</v>
      </c>
      <c r="D1023" s="55" t="str">
        <f t="shared" si="289"/>
        <v>2025-09-27</v>
      </c>
      <c r="E1023" s="55" t="str">
        <f t="shared" si="299"/>
        <v>82020038200</v>
      </c>
      <c r="F1023" s="55" t="str">
        <f t="shared" si="300"/>
        <v>PJP029496855</v>
      </c>
      <c r="G1023" s="53" t="str">
        <f t="shared" si="301"/>
        <v>김이영</v>
      </c>
      <c r="H1023" s="53" t="str">
        <f t="shared" si="302"/>
        <v>목록(Manifest)</v>
      </c>
      <c r="I1023" s="62">
        <f t="shared" si="303"/>
        <v>43.18</v>
      </c>
      <c r="J1023" s="53" t="str">
        <f t="shared" si="293"/>
        <v>BRCH USA_JAVIS</v>
      </c>
      <c r="K1023" s="55">
        <f t="shared" si="304"/>
        <v>1</v>
      </c>
      <c r="L1023" s="54">
        <f t="shared" si="305"/>
        <v>0.3</v>
      </c>
      <c r="M1023" s="54">
        <f t="shared" si="306"/>
        <v>1.1000000000000001</v>
      </c>
      <c r="N1023" s="54">
        <f t="shared" si="307"/>
        <v>1.1000000000000001</v>
      </c>
      <c r="O1023" s="54">
        <f t="shared" si="294"/>
        <v>0.5</v>
      </c>
      <c r="P1023" s="55" t="str">
        <f t="shared" si="295"/>
        <v>516284387010</v>
      </c>
      <c r="Q1023" s="70">
        <f t="shared" si="296"/>
        <v>6510</v>
      </c>
      <c r="R1023" s="58">
        <v>0</v>
      </c>
      <c r="S1023" s="57">
        <f t="shared" si="290"/>
        <v>0</v>
      </c>
      <c r="T1023" s="58">
        <v>0</v>
      </c>
      <c r="U1023" s="58">
        <f>(IF(VLOOKUP(VLOOKUP(AN1023,MAPPING!$B$16:$D$21,2,1),MAPPING!$C$16:$E$21,2,0)=7000,0,VLOOKUP(VLOOKUP(AN1023,MAPPING!$B$16:$D$21,2,1),MAPPING!$C$16:$E$21,2,0)))</f>
        <v>0</v>
      </c>
      <c r="V1023" s="58">
        <f>(K1023*VLOOKUP(N1023/K1023,MAPPING!$B$23:$D$30,3,10))</f>
        <v>0</v>
      </c>
      <c r="W1023" s="58">
        <f t="shared" si="297"/>
        <v>0</v>
      </c>
      <c r="X1023" s="58">
        <f t="shared" si="298"/>
        <v>6510</v>
      </c>
      <c r="Y1023" s="116">
        <f>ROUND(SUM(Q1023:W1023)/INVOICE!$I$5,2)</f>
        <v>4.67</v>
      </c>
      <c r="AA1023" s="38" t="s">
        <v>7339</v>
      </c>
      <c r="AB1023" s="38" t="s">
        <v>93</v>
      </c>
      <c r="AC1023" s="38" t="s">
        <v>7340</v>
      </c>
      <c r="AD1023" s="38" t="s">
        <v>7466</v>
      </c>
      <c r="AE1023" s="38" t="s">
        <v>7467</v>
      </c>
      <c r="AF1023" s="38" t="s">
        <v>7468</v>
      </c>
      <c r="AG1023" s="38" t="s">
        <v>670</v>
      </c>
      <c r="AH1023" s="38" t="s">
        <v>61</v>
      </c>
      <c r="AI1023" s="38">
        <v>1</v>
      </c>
      <c r="AJ1023" s="38">
        <v>0.3</v>
      </c>
      <c r="AK1023" s="38">
        <v>1.1000000000000001</v>
      </c>
      <c r="AL1023" s="38">
        <v>1.1000000000000001</v>
      </c>
      <c r="AM1023" s="38" t="s">
        <v>204</v>
      </c>
      <c r="AN1023" s="38">
        <v>43.18</v>
      </c>
      <c r="AO1023" s="38" t="s">
        <v>62</v>
      </c>
      <c r="AP1023" s="38" t="s">
        <v>62</v>
      </c>
      <c r="AQ1023" s="38" t="s">
        <v>62</v>
      </c>
      <c r="AR1023" s="38" t="s">
        <v>62</v>
      </c>
      <c r="AS1023" s="38" t="s">
        <v>62</v>
      </c>
      <c r="AT1023" s="38" t="s">
        <v>1973</v>
      </c>
      <c r="AU1023" s="38" t="s">
        <v>2604</v>
      </c>
      <c r="AV1023" s="38" t="s">
        <v>7469</v>
      </c>
      <c r="AW1023" s="38" t="s">
        <v>61</v>
      </c>
      <c r="AX1023" s="38" t="s">
        <v>63</v>
      </c>
      <c r="AY1023" s="39" t="s">
        <v>7470</v>
      </c>
      <c r="AZ1023" s="38" t="s">
        <v>7471</v>
      </c>
      <c r="BA1023" s="39" t="s">
        <v>7471</v>
      </c>
      <c r="BB1023" s="38" t="s">
        <v>196</v>
      </c>
      <c r="BC1023" s="38" t="s">
        <v>197</v>
      </c>
      <c r="BD1023" s="38" t="s">
        <v>94</v>
      </c>
      <c r="BE1023" s="38" t="s">
        <v>1978</v>
      </c>
      <c r="BF1023" s="38" t="s">
        <v>64</v>
      </c>
      <c r="BG1023" s="38" t="s">
        <v>61</v>
      </c>
      <c r="BH1023" s="38" t="s">
        <v>648</v>
      </c>
    </row>
    <row r="1024" spans="2:60" x14ac:dyDescent="0.3">
      <c r="B1024" s="55">
        <f t="shared" si="291"/>
        <v>1020</v>
      </c>
      <c r="C1024" s="55" t="str">
        <f t="shared" si="292"/>
        <v>NRT</v>
      </c>
      <c r="D1024" s="55" t="str">
        <f t="shared" si="289"/>
        <v>2025-09-27</v>
      </c>
      <c r="E1024" s="55" t="str">
        <f t="shared" si="299"/>
        <v>82020038200</v>
      </c>
      <c r="F1024" s="55" t="str">
        <f t="shared" si="300"/>
        <v>PJP029496921</v>
      </c>
      <c r="G1024" s="53" t="str">
        <f t="shared" si="301"/>
        <v>김도현</v>
      </c>
      <c r="H1024" s="53" t="str">
        <f t="shared" si="302"/>
        <v>목록(Manifest)</v>
      </c>
      <c r="I1024" s="62">
        <f t="shared" si="303"/>
        <v>29.19</v>
      </c>
      <c r="J1024" s="53" t="str">
        <f t="shared" si="293"/>
        <v>BRCH USA_JAVIS</v>
      </c>
      <c r="K1024" s="55">
        <f t="shared" si="304"/>
        <v>1</v>
      </c>
      <c r="L1024" s="54">
        <f t="shared" si="305"/>
        <v>1.8</v>
      </c>
      <c r="M1024" s="54">
        <f t="shared" si="306"/>
        <v>2.8</v>
      </c>
      <c r="N1024" s="54">
        <f t="shared" si="307"/>
        <v>2.8</v>
      </c>
      <c r="O1024" s="54">
        <f t="shared" si="294"/>
        <v>2</v>
      </c>
      <c r="P1024" s="55" t="str">
        <f t="shared" si="295"/>
        <v>516284387673</v>
      </c>
      <c r="Q1024" s="70">
        <f t="shared" si="296"/>
        <v>9540</v>
      </c>
      <c r="R1024" s="58">
        <v>0</v>
      </c>
      <c r="S1024" s="57">
        <f t="shared" si="290"/>
        <v>0</v>
      </c>
      <c r="T1024" s="58">
        <v>0</v>
      </c>
      <c r="U1024" s="58">
        <f>(IF(VLOOKUP(VLOOKUP(AN1024,MAPPING!$B$16:$D$21,2,1),MAPPING!$C$16:$E$21,2,0)=7000,0,VLOOKUP(VLOOKUP(AN1024,MAPPING!$B$16:$D$21,2,1),MAPPING!$C$16:$E$21,2,0)))</f>
        <v>0</v>
      </c>
      <c r="V1024" s="58">
        <f>(K1024*VLOOKUP(N1024/K1024,MAPPING!$B$23:$D$30,3,10))</f>
        <v>500</v>
      </c>
      <c r="W1024" s="58">
        <f t="shared" si="297"/>
        <v>0</v>
      </c>
      <c r="X1024" s="58">
        <f t="shared" si="298"/>
        <v>10040</v>
      </c>
      <c r="Y1024" s="116">
        <f>ROUND(SUM(Q1024:W1024)/INVOICE!$I$5,2)</f>
        <v>7.2</v>
      </c>
      <c r="AA1024" s="38" t="s">
        <v>7339</v>
      </c>
      <c r="AB1024" s="38" t="s">
        <v>93</v>
      </c>
      <c r="AC1024" s="38" t="s">
        <v>7340</v>
      </c>
      <c r="AD1024" s="38" t="s">
        <v>7472</v>
      </c>
      <c r="AE1024" s="38" t="s">
        <v>379</v>
      </c>
      <c r="AF1024" s="38" t="s">
        <v>5627</v>
      </c>
      <c r="AG1024" s="38" t="s">
        <v>5628</v>
      </c>
      <c r="AH1024" s="38" t="s">
        <v>61</v>
      </c>
      <c r="AI1024" s="38">
        <v>1</v>
      </c>
      <c r="AJ1024" s="38">
        <v>1.8</v>
      </c>
      <c r="AK1024" s="38">
        <v>2.8</v>
      </c>
      <c r="AL1024" s="38">
        <v>2.8</v>
      </c>
      <c r="AM1024" s="38" t="s">
        <v>204</v>
      </c>
      <c r="AN1024" s="38">
        <v>29.19</v>
      </c>
      <c r="AO1024" s="38" t="s">
        <v>62</v>
      </c>
      <c r="AP1024" s="38" t="s">
        <v>62</v>
      </c>
      <c r="AQ1024" s="38" t="s">
        <v>62</v>
      </c>
      <c r="AR1024" s="38" t="s">
        <v>62</v>
      </c>
      <c r="AS1024" s="38" t="s">
        <v>62</v>
      </c>
      <c r="AT1024" s="38" t="s">
        <v>1973</v>
      </c>
      <c r="AU1024" s="38" t="s">
        <v>2604</v>
      </c>
      <c r="AV1024" s="38" t="s">
        <v>2220</v>
      </c>
      <c r="AW1024" s="38" t="s">
        <v>61</v>
      </c>
      <c r="AX1024" s="38" t="s">
        <v>63</v>
      </c>
      <c r="AY1024" s="39" t="s">
        <v>7473</v>
      </c>
      <c r="AZ1024" s="38" t="s">
        <v>7474</v>
      </c>
      <c r="BA1024" s="39" t="s">
        <v>7474</v>
      </c>
      <c r="BB1024" s="38" t="s">
        <v>196</v>
      </c>
      <c r="BC1024" s="38" t="s">
        <v>197</v>
      </c>
      <c r="BD1024" s="38" t="s">
        <v>94</v>
      </c>
      <c r="BE1024" s="38" t="s">
        <v>1978</v>
      </c>
      <c r="BF1024" s="38" t="s">
        <v>64</v>
      </c>
      <c r="BG1024" s="38" t="s">
        <v>61</v>
      </c>
      <c r="BH1024" s="38" t="s">
        <v>648</v>
      </c>
    </row>
    <row r="1025" spans="2:60" x14ac:dyDescent="0.3">
      <c r="B1025" s="55">
        <f t="shared" si="291"/>
        <v>1021</v>
      </c>
      <c r="C1025" s="55" t="str">
        <f t="shared" si="292"/>
        <v>NRT</v>
      </c>
      <c r="D1025" s="55" t="str">
        <f t="shared" si="289"/>
        <v>2025-09-27</v>
      </c>
      <c r="E1025" s="55" t="str">
        <f t="shared" si="299"/>
        <v>82020038200</v>
      </c>
      <c r="F1025" s="55" t="str">
        <f t="shared" si="300"/>
        <v>PJP029496766</v>
      </c>
      <c r="G1025" s="53" t="str">
        <f t="shared" si="301"/>
        <v>이창훈</v>
      </c>
      <c r="H1025" s="53" t="str">
        <f t="shared" si="302"/>
        <v>목록(Manifest)</v>
      </c>
      <c r="I1025" s="62">
        <f t="shared" si="303"/>
        <v>139.36000000000001</v>
      </c>
      <c r="J1025" s="53" t="str">
        <f t="shared" si="293"/>
        <v>BRCH USA_JAVIS</v>
      </c>
      <c r="K1025" s="55">
        <f t="shared" si="304"/>
        <v>1</v>
      </c>
      <c r="L1025" s="54">
        <f t="shared" si="305"/>
        <v>0.7</v>
      </c>
      <c r="M1025" s="54">
        <f t="shared" si="306"/>
        <v>2.2000000000000002</v>
      </c>
      <c r="N1025" s="54">
        <f t="shared" si="307"/>
        <v>2.2000000000000002</v>
      </c>
      <c r="O1025" s="54">
        <f t="shared" si="294"/>
        <v>1</v>
      </c>
      <c r="P1025" s="55" t="str">
        <f t="shared" si="295"/>
        <v>516284386122</v>
      </c>
      <c r="Q1025" s="70">
        <f t="shared" si="296"/>
        <v>7520</v>
      </c>
      <c r="R1025" s="58">
        <v>0</v>
      </c>
      <c r="S1025" s="57">
        <f t="shared" si="290"/>
        <v>0</v>
      </c>
      <c r="T1025" s="58">
        <v>0</v>
      </c>
      <c r="U1025" s="58">
        <f>(IF(VLOOKUP(VLOOKUP(AN1025,MAPPING!$B$16:$D$21,2,1),MAPPING!$C$16:$E$21,2,0)=7000,0,VLOOKUP(VLOOKUP(AN1025,MAPPING!$B$16:$D$21,2,1),MAPPING!$C$16:$E$21,2,0)))</f>
        <v>0</v>
      </c>
      <c r="V1025" s="58">
        <f>(K1025*VLOOKUP(N1025/K1025,MAPPING!$B$23:$D$30,3,10))</f>
        <v>500</v>
      </c>
      <c r="W1025" s="58">
        <f t="shared" si="297"/>
        <v>0</v>
      </c>
      <c r="X1025" s="58">
        <f t="shared" si="298"/>
        <v>8020</v>
      </c>
      <c r="Y1025" s="116">
        <f>ROUND(SUM(Q1025:W1025)/INVOICE!$I$5,2)</f>
        <v>5.75</v>
      </c>
      <c r="AA1025" s="38" t="s">
        <v>7339</v>
      </c>
      <c r="AB1025" s="38" t="s">
        <v>93</v>
      </c>
      <c r="AC1025" s="38" t="s">
        <v>7340</v>
      </c>
      <c r="AD1025" s="38" t="s">
        <v>7475</v>
      </c>
      <c r="AE1025" s="38" t="s">
        <v>7476</v>
      </c>
      <c r="AF1025" s="38" t="s">
        <v>7477</v>
      </c>
      <c r="AG1025" s="38" t="s">
        <v>427</v>
      </c>
      <c r="AH1025" s="38" t="s">
        <v>61</v>
      </c>
      <c r="AI1025" s="38">
        <v>1</v>
      </c>
      <c r="AJ1025" s="38">
        <v>0.7</v>
      </c>
      <c r="AK1025" s="38">
        <v>2.2000000000000002</v>
      </c>
      <c r="AL1025" s="38">
        <v>2.2000000000000002</v>
      </c>
      <c r="AM1025" s="38" t="s">
        <v>204</v>
      </c>
      <c r="AN1025" s="38">
        <v>139.36000000000001</v>
      </c>
      <c r="AO1025" s="38" t="s">
        <v>62</v>
      </c>
      <c r="AP1025" s="38" t="s">
        <v>62</v>
      </c>
      <c r="AQ1025" s="38" t="s">
        <v>62</v>
      </c>
      <c r="AR1025" s="38" t="s">
        <v>62</v>
      </c>
      <c r="AS1025" s="38" t="s">
        <v>62</v>
      </c>
      <c r="AT1025" s="38" t="s">
        <v>1973</v>
      </c>
      <c r="AU1025" s="38" t="s">
        <v>2604</v>
      </c>
      <c r="AV1025" s="38" t="s">
        <v>2092</v>
      </c>
      <c r="AW1025" s="38" t="s">
        <v>61</v>
      </c>
      <c r="AX1025" s="38" t="s">
        <v>63</v>
      </c>
      <c r="AY1025" s="39" t="s">
        <v>7478</v>
      </c>
      <c r="AZ1025" s="38" t="s">
        <v>7479</v>
      </c>
      <c r="BA1025" s="39" t="s">
        <v>7479</v>
      </c>
      <c r="BB1025" s="38" t="s">
        <v>196</v>
      </c>
      <c r="BC1025" s="38" t="s">
        <v>197</v>
      </c>
      <c r="BD1025" s="38" t="s">
        <v>94</v>
      </c>
      <c r="BE1025" s="38" t="s">
        <v>1978</v>
      </c>
      <c r="BF1025" s="38" t="s">
        <v>64</v>
      </c>
      <c r="BG1025" s="38" t="s">
        <v>61</v>
      </c>
      <c r="BH1025" s="38" t="s">
        <v>648</v>
      </c>
    </row>
    <row r="1026" spans="2:60" x14ac:dyDescent="0.3">
      <c r="B1026" s="55">
        <f t="shared" si="291"/>
        <v>1022</v>
      </c>
      <c r="C1026" s="55" t="str">
        <f t="shared" si="292"/>
        <v>NRT</v>
      </c>
      <c r="D1026" s="55" t="str">
        <f t="shared" si="289"/>
        <v>2025-09-27</v>
      </c>
      <c r="E1026" s="55" t="str">
        <f t="shared" si="299"/>
        <v>82020038200</v>
      </c>
      <c r="F1026" s="55" t="str">
        <f t="shared" si="300"/>
        <v>PJP029496669</v>
      </c>
      <c r="G1026" s="53" t="str">
        <f t="shared" si="301"/>
        <v>이지영</v>
      </c>
      <c r="H1026" s="53" t="str">
        <f t="shared" si="302"/>
        <v>목록(Manifest)</v>
      </c>
      <c r="I1026" s="62">
        <f t="shared" si="303"/>
        <v>88.14</v>
      </c>
      <c r="J1026" s="53" t="str">
        <f t="shared" si="293"/>
        <v>BRCH USA_JAVIS</v>
      </c>
      <c r="K1026" s="55">
        <f t="shared" si="304"/>
        <v>1</v>
      </c>
      <c r="L1026" s="54">
        <f t="shared" si="305"/>
        <v>0.3</v>
      </c>
      <c r="M1026" s="54">
        <f t="shared" si="306"/>
        <v>0.7</v>
      </c>
      <c r="N1026" s="54">
        <f t="shared" si="307"/>
        <v>0.7</v>
      </c>
      <c r="O1026" s="54">
        <f t="shared" si="294"/>
        <v>0.5</v>
      </c>
      <c r="P1026" s="55" t="str">
        <f t="shared" si="295"/>
        <v>516284385153</v>
      </c>
      <c r="Q1026" s="70">
        <f t="shared" si="296"/>
        <v>6510</v>
      </c>
      <c r="R1026" s="58">
        <v>0</v>
      </c>
      <c r="S1026" s="57">
        <f t="shared" si="290"/>
        <v>0</v>
      </c>
      <c r="T1026" s="58">
        <v>0</v>
      </c>
      <c r="U1026" s="58">
        <f>(IF(VLOOKUP(VLOOKUP(AN1026,MAPPING!$B$16:$D$21,2,1),MAPPING!$C$16:$E$21,2,0)=7000,0,VLOOKUP(VLOOKUP(AN1026,MAPPING!$B$16:$D$21,2,1),MAPPING!$C$16:$E$21,2,0)))</f>
        <v>0</v>
      </c>
      <c r="V1026" s="58">
        <f>(K1026*VLOOKUP(N1026/K1026,MAPPING!$B$23:$D$30,3,10))</f>
        <v>0</v>
      </c>
      <c r="W1026" s="58">
        <f t="shared" si="297"/>
        <v>0</v>
      </c>
      <c r="X1026" s="58">
        <f t="shared" si="298"/>
        <v>6510</v>
      </c>
      <c r="Y1026" s="116">
        <f>ROUND(SUM(Q1026:W1026)/INVOICE!$I$5,2)</f>
        <v>4.67</v>
      </c>
      <c r="AA1026" s="38" t="s">
        <v>7339</v>
      </c>
      <c r="AB1026" s="38" t="s">
        <v>93</v>
      </c>
      <c r="AC1026" s="38" t="s">
        <v>7340</v>
      </c>
      <c r="AD1026" s="38" t="s">
        <v>7480</v>
      </c>
      <c r="AE1026" s="38" t="s">
        <v>1003</v>
      </c>
      <c r="AF1026" s="38" t="s">
        <v>5743</v>
      </c>
      <c r="AG1026" s="38" t="s">
        <v>5744</v>
      </c>
      <c r="AH1026" s="38" t="s">
        <v>61</v>
      </c>
      <c r="AI1026" s="38">
        <v>1</v>
      </c>
      <c r="AJ1026" s="38">
        <v>0.3</v>
      </c>
      <c r="AK1026" s="38">
        <v>0.7</v>
      </c>
      <c r="AL1026" s="38">
        <v>0.7</v>
      </c>
      <c r="AM1026" s="38" t="s">
        <v>204</v>
      </c>
      <c r="AN1026" s="38">
        <v>88.14</v>
      </c>
      <c r="AO1026" s="38" t="s">
        <v>62</v>
      </c>
      <c r="AP1026" s="38" t="s">
        <v>62</v>
      </c>
      <c r="AQ1026" s="38" t="s">
        <v>62</v>
      </c>
      <c r="AR1026" s="38" t="s">
        <v>62</v>
      </c>
      <c r="AS1026" s="38" t="s">
        <v>61</v>
      </c>
      <c r="AT1026" s="38" t="s">
        <v>1973</v>
      </c>
      <c r="AU1026" s="38" t="s">
        <v>2604</v>
      </c>
      <c r="AV1026" s="38" t="s">
        <v>2002</v>
      </c>
      <c r="AW1026" s="38" t="s">
        <v>61</v>
      </c>
      <c r="AX1026" s="38" t="s">
        <v>63</v>
      </c>
      <c r="AY1026" s="39" t="s">
        <v>7481</v>
      </c>
      <c r="AZ1026" s="38" t="s">
        <v>7482</v>
      </c>
      <c r="BA1026" s="39" t="s">
        <v>7482</v>
      </c>
      <c r="BB1026" s="38" t="s">
        <v>196</v>
      </c>
      <c r="BC1026" s="38" t="s">
        <v>197</v>
      </c>
      <c r="BD1026" s="38" t="s">
        <v>94</v>
      </c>
      <c r="BE1026" s="38" t="s">
        <v>1978</v>
      </c>
      <c r="BF1026" s="38" t="s">
        <v>64</v>
      </c>
      <c r="BG1026" s="38" t="s">
        <v>61</v>
      </c>
      <c r="BH1026" s="38" t="s">
        <v>648</v>
      </c>
    </row>
    <row r="1027" spans="2:60" x14ac:dyDescent="0.3">
      <c r="B1027" s="55">
        <f t="shared" si="291"/>
        <v>1023</v>
      </c>
      <c r="C1027" s="55" t="str">
        <f t="shared" si="292"/>
        <v>NRT</v>
      </c>
      <c r="D1027" s="55" t="str">
        <f t="shared" si="289"/>
        <v>2025-09-27</v>
      </c>
      <c r="E1027" s="55" t="str">
        <f t="shared" si="299"/>
        <v>82020038200</v>
      </c>
      <c r="F1027" s="55" t="str">
        <f t="shared" si="300"/>
        <v>PJP022701045</v>
      </c>
      <c r="G1027" s="53" t="str">
        <f t="shared" si="301"/>
        <v>신하숙</v>
      </c>
      <c r="H1027" s="53" t="str">
        <f t="shared" si="302"/>
        <v>목록(Manifest)</v>
      </c>
      <c r="I1027" s="62">
        <f t="shared" si="303"/>
        <v>141.37</v>
      </c>
      <c r="J1027" s="53" t="str">
        <f t="shared" si="293"/>
        <v>WUS CORPORATION (BRCH USA)</v>
      </c>
      <c r="K1027" s="55">
        <f t="shared" si="304"/>
        <v>1</v>
      </c>
      <c r="L1027" s="54">
        <f t="shared" si="305"/>
        <v>0.75</v>
      </c>
      <c r="M1027" s="54">
        <f t="shared" si="306"/>
        <v>1.5</v>
      </c>
      <c r="N1027" s="54">
        <f t="shared" si="307"/>
        <v>1.5</v>
      </c>
      <c r="O1027" s="54">
        <f t="shared" si="294"/>
        <v>1</v>
      </c>
      <c r="P1027" s="55" t="str">
        <f t="shared" si="295"/>
        <v>516272839725</v>
      </c>
      <c r="Q1027" s="70">
        <f t="shared" si="296"/>
        <v>7520</v>
      </c>
      <c r="R1027" s="58">
        <v>0</v>
      </c>
      <c r="S1027" s="57">
        <f t="shared" si="290"/>
        <v>0</v>
      </c>
      <c r="T1027" s="58">
        <v>0</v>
      </c>
      <c r="U1027" s="58">
        <f>(IF(VLOOKUP(VLOOKUP(AN1027,MAPPING!$B$16:$D$21,2,1),MAPPING!$C$16:$E$21,2,0)=7000,0,VLOOKUP(VLOOKUP(AN1027,MAPPING!$B$16:$D$21,2,1),MAPPING!$C$16:$E$21,2,0)))</f>
        <v>0</v>
      </c>
      <c r="V1027" s="58">
        <f>(K1027*VLOOKUP(N1027/K1027,MAPPING!$B$23:$D$30,3,10))</f>
        <v>0</v>
      </c>
      <c r="W1027" s="58">
        <f t="shared" si="297"/>
        <v>0</v>
      </c>
      <c r="X1027" s="58">
        <f t="shared" si="298"/>
        <v>7520</v>
      </c>
      <c r="Y1027" s="116">
        <f>ROUND(SUM(Q1027:W1027)/INVOICE!$I$5,2)</f>
        <v>5.39</v>
      </c>
      <c r="AA1027" s="38" t="s">
        <v>7339</v>
      </c>
      <c r="AB1027" s="38" t="s">
        <v>93</v>
      </c>
      <c r="AC1027" s="38" t="s">
        <v>7340</v>
      </c>
      <c r="AD1027" s="38" t="s">
        <v>7483</v>
      </c>
      <c r="AE1027" s="38" t="s">
        <v>7484</v>
      </c>
      <c r="AF1027" s="38" t="s">
        <v>7485</v>
      </c>
      <c r="AG1027" s="38" t="s">
        <v>7486</v>
      </c>
      <c r="AH1027" s="38" t="s">
        <v>61</v>
      </c>
      <c r="AI1027" s="38">
        <v>1</v>
      </c>
      <c r="AJ1027" s="38">
        <v>0.75</v>
      </c>
      <c r="AK1027" s="38">
        <v>1.5</v>
      </c>
      <c r="AL1027" s="38">
        <v>1.5</v>
      </c>
      <c r="AM1027" s="38" t="s">
        <v>204</v>
      </c>
      <c r="AN1027" s="38">
        <v>141.37</v>
      </c>
      <c r="AO1027" s="38" t="s">
        <v>62</v>
      </c>
      <c r="AP1027" s="38" t="s">
        <v>62</v>
      </c>
      <c r="AQ1027" s="38" t="s">
        <v>62</v>
      </c>
      <c r="AR1027" s="38" t="s">
        <v>62</v>
      </c>
      <c r="AS1027" s="38" t="s">
        <v>62</v>
      </c>
      <c r="AT1027" s="38" t="s">
        <v>2212</v>
      </c>
      <c r="AU1027" s="38" t="s">
        <v>2591</v>
      </c>
      <c r="AV1027" s="38" t="s">
        <v>2213</v>
      </c>
      <c r="AW1027" s="38" t="s">
        <v>61</v>
      </c>
      <c r="AX1027" s="38" t="s">
        <v>63</v>
      </c>
      <c r="AY1027" s="39" t="s">
        <v>7487</v>
      </c>
      <c r="AZ1027" s="38" t="s">
        <v>7488</v>
      </c>
      <c r="BA1027" s="39" t="s">
        <v>7488</v>
      </c>
      <c r="BB1027" s="38" t="s">
        <v>196</v>
      </c>
      <c r="BC1027" s="38" t="s">
        <v>197</v>
      </c>
      <c r="BD1027" s="38" t="s">
        <v>94</v>
      </c>
      <c r="BE1027" s="38" t="s">
        <v>407</v>
      </c>
      <c r="BF1027" s="38" t="s">
        <v>64</v>
      </c>
      <c r="BG1027" s="38" t="s">
        <v>61</v>
      </c>
      <c r="BH1027" s="38" t="s">
        <v>648</v>
      </c>
    </row>
    <row r="1028" spans="2:60" x14ac:dyDescent="0.3">
      <c r="B1028" s="55">
        <f t="shared" si="291"/>
        <v>1024</v>
      </c>
      <c r="C1028" s="55" t="str">
        <f t="shared" si="292"/>
        <v>NRT</v>
      </c>
      <c r="D1028" s="55" t="str">
        <f t="shared" si="289"/>
        <v>2025-09-27</v>
      </c>
      <c r="E1028" s="55" t="str">
        <f t="shared" si="299"/>
        <v>82020038200</v>
      </c>
      <c r="F1028" s="55" t="str">
        <f t="shared" si="300"/>
        <v>PJP022701044</v>
      </c>
      <c r="G1028" s="53" t="str">
        <f t="shared" si="301"/>
        <v>김채곤</v>
      </c>
      <c r="H1028" s="53" t="str">
        <f t="shared" si="302"/>
        <v>목록(Manifest)</v>
      </c>
      <c r="I1028" s="62">
        <f t="shared" si="303"/>
        <v>141.37</v>
      </c>
      <c r="J1028" s="53" t="str">
        <f t="shared" si="293"/>
        <v>WUS CORPORATION (BRCH USA)</v>
      </c>
      <c r="K1028" s="55">
        <f t="shared" si="304"/>
        <v>1</v>
      </c>
      <c r="L1028" s="54">
        <f t="shared" si="305"/>
        <v>0.75</v>
      </c>
      <c r="M1028" s="54">
        <f t="shared" si="306"/>
        <v>1.5</v>
      </c>
      <c r="N1028" s="54">
        <f t="shared" si="307"/>
        <v>1.5</v>
      </c>
      <c r="O1028" s="54">
        <f t="shared" si="294"/>
        <v>1</v>
      </c>
      <c r="P1028" s="55" t="str">
        <f t="shared" si="295"/>
        <v>516272839714</v>
      </c>
      <c r="Q1028" s="70">
        <f t="shared" si="296"/>
        <v>7520</v>
      </c>
      <c r="R1028" s="58">
        <v>0</v>
      </c>
      <c r="S1028" s="57">
        <f t="shared" si="290"/>
        <v>0</v>
      </c>
      <c r="T1028" s="58">
        <v>0</v>
      </c>
      <c r="U1028" s="58">
        <f>(IF(VLOOKUP(VLOOKUP(AN1028,MAPPING!$B$16:$D$21,2,1),MAPPING!$C$16:$E$21,2,0)=7000,0,VLOOKUP(VLOOKUP(AN1028,MAPPING!$B$16:$D$21,2,1),MAPPING!$C$16:$E$21,2,0)))</f>
        <v>0</v>
      </c>
      <c r="V1028" s="58">
        <f>(K1028*VLOOKUP(N1028/K1028,MAPPING!$B$23:$D$30,3,10))</f>
        <v>0</v>
      </c>
      <c r="W1028" s="58">
        <f t="shared" si="297"/>
        <v>0</v>
      </c>
      <c r="X1028" s="58">
        <f t="shared" si="298"/>
        <v>7520</v>
      </c>
      <c r="Y1028" s="116">
        <f>ROUND(SUM(Q1028:W1028)/INVOICE!$I$5,2)</f>
        <v>5.39</v>
      </c>
      <c r="AA1028" s="38" t="s">
        <v>7339</v>
      </c>
      <c r="AB1028" s="38" t="s">
        <v>93</v>
      </c>
      <c r="AC1028" s="38" t="s">
        <v>7340</v>
      </c>
      <c r="AD1028" s="38" t="s">
        <v>7489</v>
      </c>
      <c r="AE1028" s="38" t="s">
        <v>7490</v>
      </c>
      <c r="AF1028" s="38" t="s">
        <v>7491</v>
      </c>
      <c r="AG1028" s="38" t="s">
        <v>7492</v>
      </c>
      <c r="AH1028" s="38" t="s">
        <v>61</v>
      </c>
      <c r="AI1028" s="38">
        <v>1</v>
      </c>
      <c r="AJ1028" s="38">
        <v>0.75</v>
      </c>
      <c r="AK1028" s="38">
        <v>1.5</v>
      </c>
      <c r="AL1028" s="38">
        <v>1.5</v>
      </c>
      <c r="AM1028" s="38" t="s">
        <v>204</v>
      </c>
      <c r="AN1028" s="38">
        <v>141.37</v>
      </c>
      <c r="AO1028" s="38" t="s">
        <v>61</v>
      </c>
      <c r="AP1028" s="38" t="s">
        <v>61</v>
      </c>
      <c r="AQ1028" s="38" t="s">
        <v>61</v>
      </c>
      <c r="AR1028" s="38" t="s">
        <v>61</v>
      </c>
      <c r="AS1028" s="38" t="s">
        <v>61</v>
      </c>
      <c r="AT1028" s="38" t="s">
        <v>2212</v>
      </c>
      <c r="AU1028" s="38" t="s">
        <v>2591</v>
      </c>
      <c r="AV1028" s="38" t="s">
        <v>2213</v>
      </c>
      <c r="AW1028" s="38" t="s">
        <v>61</v>
      </c>
      <c r="AX1028" s="38" t="s">
        <v>63</v>
      </c>
      <c r="AY1028" s="39" t="s">
        <v>7493</v>
      </c>
      <c r="AZ1028" s="38" t="s">
        <v>7494</v>
      </c>
      <c r="BA1028" s="39" t="s">
        <v>7494</v>
      </c>
      <c r="BB1028" s="38" t="s">
        <v>196</v>
      </c>
      <c r="BC1028" s="38" t="s">
        <v>197</v>
      </c>
      <c r="BD1028" s="38" t="s">
        <v>94</v>
      </c>
      <c r="BE1028" s="38" t="s">
        <v>407</v>
      </c>
      <c r="BF1028" s="38" t="s">
        <v>64</v>
      </c>
      <c r="BG1028" s="38" t="s">
        <v>61</v>
      </c>
      <c r="BH1028" s="38" t="s">
        <v>648</v>
      </c>
    </row>
    <row r="1029" spans="2:60" x14ac:dyDescent="0.3">
      <c r="B1029" s="55">
        <f t="shared" si="291"/>
        <v>1025</v>
      </c>
      <c r="C1029" s="55" t="str">
        <f t="shared" si="292"/>
        <v>NRT</v>
      </c>
      <c r="D1029" s="55" t="str">
        <f t="shared" ref="D1029:D1079" si="308">AA1029</f>
        <v>2025-09-27</v>
      </c>
      <c r="E1029" s="55" t="str">
        <f t="shared" si="299"/>
        <v>82020038200</v>
      </c>
      <c r="F1029" s="55" t="str">
        <f t="shared" si="300"/>
        <v>PJP022701043</v>
      </c>
      <c r="G1029" s="53" t="str">
        <f t="shared" si="301"/>
        <v>최대항</v>
      </c>
      <c r="H1029" s="53" t="str">
        <f t="shared" si="302"/>
        <v>간이(Simple)</v>
      </c>
      <c r="I1029" s="62">
        <f t="shared" si="303"/>
        <v>703.5</v>
      </c>
      <c r="J1029" s="53" t="str">
        <f t="shared" si="293"/>
        <v>WUS CORPORATION (BRCH USA)</v>
      </c>
      <c r="K1029" s="55">
        <f t="shared" si="304"/>
        <v>1</v>
      </c>
      <c r="L1029" s="54">
        <f t="shared" si="305"/>
        <v>2.95</v>
      </c>
      <c r="M1029" s="54">
        <f t="shared" si="306"/>
        <v>3.4</v>
      </c>
      <c r="N1029" s="54">
        <f t="shared" si="307"/>
        <v>3.4</v>
      </c>
      <c r="O1029" s="54">
        <f t="shared" si="294"/>
        <v>3</v>
      </c>
      <c r="P1029" s="55" t="str">
        <f t="shared" si="295"/>
        <v>516272839703</v>
      </c>
      <c r="Q1029" s="70">
        <f t="shared" si="296"/>
        <v>11560</v>
      </c>
      <c r="R1029" s="58">
        <v>0</v>
      </c>
      <c r="S1029" s="57">
        <f t="shared" ref="S1029:S1079" si="309">2500*(K1029-1)</f>
        <v>0</v>
      </c>
      <c r="T1029" s="58">
        <v>0</v>
      </c>
      <c r="U1029" s="58">
        <f>(IF(VLOOKUP(VLOOKUP(AN1029,MAPPING!$B$16:$D$21,2,1),MAPPING!$C$16:$E$21,2,0)=7000,0,VLOOKUP(VLOOKUP(AN1029,MAPPING!$B$16:$D$21,2,1),MAPPING!$C$16:$E$21,2,0)))</f>
        <v>0</v>
      </c>
      <c r="V1029" s="58">
        <f>(K1029*VLOOKUP(N1029/K1029,MAPPING!$B$23:$D$30,3,10))</f>
        <v>500</v>
      </c>
      <c r="W1029" s="58">
        <f t="shared" si="297"/>
        <v>0</v>
      </c>
      <c r="X1029" s="58">
        <f t="shared" si="298"/>
        <v>12060</v>
      </c>
      <c r="Y1029" s="116">
        <f>ROUND(SUM(Q1029:W1029)/INVOICE!$I$5,2)</f>
        <v>8.65</v>
      </c>
      <c r="AA1029" s="38" t="s">
        <v>7339</v>
      </c>
      <c r="AB1029" s="38" t="s">
        <v>93</v>
      </c>
      <c r="AC1029" s="38" t="s">
        <v>7340</v>
      </c>
      <c r="AD1029" s="38" t="s">
        <v>7495</v>
      </c>
      <c r="AE1029" s="38" t="s">
        <v>7496</v>
      </c>
      <c r="AF1029" s="38" t="s">
        <v>7497</v>
      </c>
      <c r="AG1029" s="38" t="s">
        <v>7498</v>
      </c>
      <c r="AH1029" s="38" t="s">
        <v>61</v>
      </c>
      <c r="AI1029" s="38">
        <v>1</v>
      </c>
      <c r="AJ1029" s="38">
        <v>2.95</v>
      </c>
      <c r="AK1029" s="38">
        <v>3.4</v>
      </c>
      <c r="AL1029" s="38">
        <v>3.4</v>
      </c>
      <c r="AM1029" s="38" t="s">
        <v>65</v>
      </c>
      <c r="AN1029" s="38">
        <v>703.5</v>
      </c>
      <c r="AO1029" s="38" t="s">
        <v>62</v>
      </c>
      <c r="AP1029" s="38" t="s">
        <v>62</v>
      </c>
      <c r="AQ1029" s="38" t="s">
        <v>62</v>
      </c>
      <c r="AR1029" s="38" t="s">
        <v>62</v>
      </c>
      <c r="AS1029" s="38" t="s">
        <v>61</v>
      </c>
      <c r="AT1029" s="38" t="s">
        <v>2212</v>
      </c>
      <c r="AU1029" s="38" t="s">
        <v>2591</v>
      </c>
      <c r="AV1029" s="38" t="s">
        <v>2213</v>
      </c>
      <c r="AW1029" s="38" t="s">
        <v>61</v>
      </c>
      <c r="AX1029" s="38" t="s">
        <v>63</v>
      </c>
      <c r="AY1029" s="39" t="s">
        <v>7499</v>
      </c>
      <c r="AZ1029" s="38" t="s">
        <v>7500</v>
      </c>
      <c r="BA1029" s="39" t="s">
        <v>7500</v>
      </c>
      <c r="BB1029" s="38" t="s">
        <v>196</v>
      </c>
      <c r="BC1029" s="38" t="s">
        <v>197</v>
      </c>
      <c r="BD1029" s="38" t="s">
        <v>94</v>
      </c>
      <c r="BE1029" s="38" t="s">
        <v>407</v>
      </c>
      <c r="BF1029" s="38" t="s">
        <v>64</v>
      </c>
      <c r="BG1029" s="38" t="s">
        <v>61</v>
      </c>
      <c r="BH1029" s="38" t="s">
        <v>648</v>
      </c>
    </row>
    <row r="1030" spans="2:60" x14ac:dyDescent="0.3">
      <c r="B1030" s="55">
        <f t="shared" ref="B1030:B1078" si="310">B1029+1</f>
        <v>1026</v>
      </c>
      <c r="C1030" s="55" t="str">
        <f t="shared" ref="C1030:C1079" si="311">AB1030</f>
        <v>NRT</v>
      </c>
      <c r="D1030" s="55" t="str">
        <f t="shared" si="308"/>
        <v>2025-09-27</v>
      </c>
      <c r="E1030" s="55" t="str">
        <f t="shared" si="299"/>
        <v>82020038200</v>
      </c>
      <c r="F1030" s="55" t="str">
        <f t="shared" si="300"/>
        <v>PJP022701023</v>
      </c>
      <c r="G1030" s="53" t="str">
        <f t="shared" si="301"/>
        <v>이상백</v>
      </c>
      <c r="H1030" s="53" t="str">
        <f t="shared" si="302"/>
        <v>목록(Manifest)</v>
      </c>
      <c r="I1030" s="62">
        <f t="shared" si="303"/>
        <v>132.66</v>
      </c>
      <c r="J1030" s="53" t="str">
        <f t="shared" ref="J1030:J1079" si="312">AU1030</f>
        <v>KNEX (BRCH USA)</v>
      </c>
      <c r="K1030" s="55">
        <f t="shared" si="304"/>
        <v>1</v>
      </c>
      <c r="L1030" s="54">
        <f t="shared" si="305"/>
        <v>5.6</v>
      </c>
      <c r="M1030" s="54">
        <f t="shared" si="306"/>
        <v>14.8</v>
      </c>
      <c r="N1030" s="54">
        <f t="shared" si="307"/>
        <v>15</v>
      </c>
      <c r="O1030" s="54">
        <f t="shared" ref="O1030:O1079" si="313">CEILING(L1030,0.5)</f>
        <v>6</v>
      </c>
      <c r="P1030" s="55" t="str">
        <f t="shared" ref="P1030:P1079" si="314">AY1030</f>
        <v>516272839445</v>
      </c>
      <c r="Q1030" s="70">
        <f t="shared" ref="Q1030:Q1079" si="315">6510+(O1030-0.5)/0.5*1010</f>
        <v>17620</v>
      </c>
      <c r="R1030" s="58">
        <v>0</v>
      </c>
      <c r="S1030" s="57">
        <f t="shared" si="309"/>
        <v>0</v>
      </c>
      <c r="T1030" s="58">
        <v>0</v>
      </c>
      <c r="U1030" s="58">
        <f>(IF(VLOOKUP(VLOOKUP(AN1030,MAPPING!$B$16:$D$21,2,1),MAPPING!$C$16:$E$21,2,0)=7000,0,VLOOKUP(VLOOKUP(AN1030,MAPPING!$B$16:$D$21,2,1),MAPPING!$C$16:$E$21,2,0)))</f>
        <v>0</v>
      </c>
      <c r="V1030" s="58">
        <f>(K1030*VLOOKUP(N1030/K1030,MAPPING!$B$23:$D$30,3,10))</f>
        <v>3000</v>
      </c>
      <c r="W1030" s="58">
        <f t="shared" ref="W1030:W1079" si="316">IF(_xlfn.CEILING.MATH(N1030-30,1)&lt;0,0,_xlfn.CEILING.MATH(N1030-30,1))*400</f>
        <v>0</v>
      </c>
      <c r="X1030" s="58">
        <f t="shared" ref="X1030:X1079" si="317">SUM(P1030:V1030)</f>
        <v>20620</v>
      </c>
      <c r="Y1030" s="116">
        <f>ROUND(SUM(Q1030:W1030)/INVOICE!$I$5,2)</f>
        <v>14.79</v>
      </c>
      <c r="AA1030" s="38" t="s">
        <v>7339</v>
      </c>
      <c r="AB1030" s="38" t="s">
        <v>93</v>
      </c>
      <c r="AC1030" s="38" t="s">
        <v>7340</v>
      </c>
      <c r="AD1030" s="38" t="s">
        <v>7501</v>
      </c>
      <c r="AE1030" s="38" t="s">
        <v>7502</v>
      </c>
      <c r="AF1030" s="38" t="s">
        <v>7503</v>
      </c>
      <c r="AG1030" s="38" t="s">
        <v>7504</v>
      </c>
      <c r="AH1030" s="38" t="s">
        <v>61</v>
      </c>
      <c r="AI1030" s="38">
        <v>1</v>
      </c>
      <c r="AJ1030" s="38">
        <v>5.6</v>
      </c>
      <c r="AK1030" s="38">
        <v>14.8</v>
      </c>
      <c r="AL1030" s="38">
        <v>15</v>
      </c>
      <c r="AM1030" s="38" t="s">
        <v>204</v>
      </c>
      <c r="AN1030" s="38">
        <v>132.66</v>
      </c>
      <c r="AO1030" s="38" t="s">
        <v>62</v>
      </c>
      <c r="AP1030" s="38" t="s">
        <v>62</v>
      </c>
      <c r="AQ1030" s="38" t="s">
        <v>62</v>
      </c>
      <c r="AR1030" s="38" t="s">
        <v>62</v>
      </c>
      <c r="AS1030" s="38" t="s">
        <v>62</v>
      </c>
      <c r="AT1030" s="38" t="s">
        <v>1946</v>
      </c>
      <c r="AU1030" s="38" t="s">
        <v>2943</v>
      </c>
      <c r="AV1030" s="38" t="s">
        <v>1947</v>
      </c>
      <c r="AW1030" s="38" t="s">
        <v>61</v>
      </c>
      <c r="AX1030" s="38" t="s">
        <v>63</v>
      </c>
      <c r="AY1030" s="39" t="s">
        <v>7505</v>
      </c>
      <c r="AZ1030" s="38" t="s">
        <v>7506</v>
      </c>
      <c r="BA1030" s="39" t="s">
        <v>7506</v>
      </c>
      <c r="BB1030" s="38" t="s">
        <v>196</v>
      </c>
      <c r="BC1030" s="38" t="s">
        <v>197</v>
      </c>
      <c r="BD1030" s="38" t="s">
        <v>94</v>
      </c>
      <c r="BE1030" s="38" t="s">
        <v>407</v>
      </c>
      <c r="BF1030" s="38" t="s">
        <v>64</v>
      </c>
      <c r="BG1030" s="38" t="s">
        <v>61</v>
      </c>
      <c r="BH1030" s="38" t="s">
        <v>648</v>
      </c>
    </row>
    <row r="1031" spans="2:60" x14ac:dyDescent="0.3">
      <c r="B1031" s="55">
        <f t="shared" si="310"/>
        <v>1027</v>
      </c>
      <c r="C1031" s="55" t="str">
        <f t="shared" si="311"/>
        <v>NRT</v>
      </c>
      <c r="D1031" s="55" t="str">
        <f t="shared" si="308"/>
        <v>2025-09-27</v>
      </c>
      <c r="E1031" s="55" t="str">
        <f t="shared" si="299"/>
        <v>82020038200</v>
      </c>
      <c r="F1031" s="55" t="str">
        <f t="shared" si="300"/>
        <v>PJP022701041</v>
      </c>
      <c r="G1031" s="53" t="str">
        <f t="shared" si="301"/>
        <v>김진희</v>
      </c>
      <c r="H1031" s="53" t="str">
        <f t="shared" si="302"/>
        <v>목록(Manifest)</v>
      </c>
      <c r="I1031" s="62">
        <f t="shared" si="303"/>
        <v>141.37</v>
      </c>
      <c r="J1031" s="53" t="str">
        <f t="shared" si="312"/>
        <v>WUS CORPORATION (BRCH USA)</v>
      </c>
      <c r="K1031" s="55">
        <f t="shared" si="304"/>
        <v>1</v>
      </c>
      <c r="L1031" s="54">
        <f t="shared" si="305"/>
        <v>0.7</v>
      </c>
      <c r="M1031" s="54">
        <f t="shared" si="306"/>
        <v>1.6</v>
      </c>
      <c r="N1031" s="54">
        <f t="shared" si="307"/>
        <v>1.6</v>
      </c>
      <c r="O1031" s="54">
        <f t="shared" si="313"/>
        <v>1</v>
      </c>
      <c r="P1031" s="55" t="str">
        <f t="shared" si="314"/>
        <v>516272839681</v>
      </c>
      <c r="Q1031" s="70">
        <f t="shared" si="315"/>
        <v>7520</v>
      </c>
      <c r="R1031" s="58">
        <v>0</v>
      </c>
      <c r="S1031" s="57">
        <f t="shared" si="309"/>
        <v>0</v>
      </c>
      <c r="T1031" s="58">
        <v>0</v>
      </c>
      <c r="U1031" s="58">
        <f>(IF(VLOOKUP(VLOOKUP(AN1031,MAPPING!$B$16:$D$21,2,1),MAPPING!$C$16:$E$21,2,0)=7000,0,VLOOKUP(VLOOKUP(AN1031,MAPPING!$B$16:$D$21,2,1),MAPPING!$C$16:$E$21,2,0)))</f>
        <v>0</v>
      </c>
      <c r="V1031" s="58">
        <f>(K1031*VLOOKUP(N1031/K1031,MAPPING!$B$23:$D$30,3,10))</f>
        <v>0</v>
      </c>
      <c r="W1031" s="58">
        <f t="shared" si="316"/>
        <v>0</v>
      </c>
      <c r="X1031" s="58">
        <f t="shared" si="317"/>
        <v>7520</v>
      </c>
      <c r="Y1031" s="116">
        <f>ROUND(SUM(Q1031:W1031)/INVOICE!$I$5,2)</f>
        <v>5.39</v>
      </c>
      <c r="AA1031" s="38" t="s">
        <v>7339</v>
      </c>
      <c r="AB1031" s="38" t="s">
        <v>93</v>
      </c>
      <c r="AC1031" s="38" t="s">
        <v>7340</v>
      </c>
      <c r="AD1031" s="38" t="s">
        <v>7507</v>
      </c>
      <c r="AE1031" s="38" t="s">
        <v>499</v>
      </c>
      <c r="AF1031" s="38" t="s">
        <v>7069</v>
      </c>
      <c r="AG1031" s="38" t="s">
        <v>531</v>
      </c>
      <c r="AH1031" s="38" t="s">
        <v>61</v>
      </c>
      <c r="AI1031" s="38">
        <v>1</v>
      </c>
      <c r="AJ1031" s="38">
        <v>0.7</v>
      </c>
      <c r="AK1031" s="38">
        <v>1.6</v>
      </c>
      <c r="AL1031" s="38">
        <v>1.6</v>
      </c>
      <c r="AM1031" s="38" t="s">
        <v>204</v>
      </c>
      <c r="AN1031" s="38">
        <v>141.37</v>
      </c>
      <c r="AO1031" s="38" t="s">
        <v>62</v>
      </c>
      <c r="AP1031" s="38" t="s">
        <v>62</v>
      </c>
      <c r="AQ1031" s="38" t="s">
        <v>62</v>
      </c>
      <c r="AR1031" s="38" t="s">
        <v>62</v>
      </c>
      <c r="AS1031" s="38" t="s">
        <v>62</v>
      </c>
      <c r="AT1031" s="38" t="s">
        <v>2212</v>
      </c>
      <c r="AU1031" s="38" t="s">
        <v>2591</v>
      </c>
      <c r="AV1031" s="38" t="s">
        <v>2213</v>
      </c>
      <c r="AW1031" s="38" t="s">
        <v>61</v>
      </c>
      <c r="AX1031" s="38" t="s">
        <v>63</v>
      </c>
      <c r="AY1031" s="39" t="s">
        <v>7508</v>
      </c>
      <c r="AZ1031" s="38" t="s">
        <v>7509</v>
      </c>
      <c r="BA1031" s="39" t="s">
        <v>7509</v>
      </c>
      <c r="BB1031" s="38" t="s">
        <v>196</v>
      </c>
      <c r="BC1031" s="38" t="s">
        <v>197</v>
      </c>
      <c r="BD1031" s="38" t="s">
        <v>94</v>
      </c>
      <c r="BE1031" s="38" t="s">
        <v>407</v>
      </c>
      <c r="BF1031" s="38" t="s">
        <v>64</v>
      </c>
      <c r="BG1031" s="38" t="s">
        <v>61</v>
      </c>
      <c r="BH1031" s="38" t="s">
        <v>648</v>
      </c>
    </row>
    <row r="1032" spans="2:60" x14ac:dyDescent="0.3">
      <c r="B1032" s="55">
        <f t="shared" si="310"/>
        <v>1028</v>
      </c>
      <c r="C1032" s="55" t="str">
        <f t="shared" si="311"/>
        <v>NRT</v>
      </c>
      <c r="D1032" s="55" t="str">
        <f t="shared" si="308"/>
        <v>2025-09-27</v>
      </c>
      <c r="E1032" s="55" t="str">
        <f t="shared" si="299"/>
        <v>82020038200</v>
      </c>
      <c r="F1032" s="55" t="str">
        <f t="shared" si="300"/>
        <v>PJP022701040</v>
      </c>
      <c r="G1032" s="53" t="str">
        <f t="shared" si="301"/>
        <v>금승희</v>
      </c>
      <c r="H1032" s="53" t="str">
        <f t="shared" si="302"/>
        <v>목록(Manifest)</v>
      </c>
      <c r="I1032" s="62">
        <f t="shared" si="303"/>
        <v>141.37</v>
      </c>
      <c r="J1032" s="53" t="str">
        <f t="shared" si="312"/>
        <v>WUS CORPORATION (BRCH USA)</v>
      </c>
      <c r="K1032" s="55">
        <f t="shared" si="304"/>
        <v>1</v>
      </c>
      <c r="L1032" s="54">
        <f t="shared" si="305"/>
        <v>0.75</v>
      </c>
      <c r="M1032" s="54">
        <f t="shared" si="306"/>
        <v>1.5</v>
      </c>
      <c r="N1032" s="54">
        <f t="shared" si="307"/>
        <v>1.5</v>
      </c>
      <c r="O1032" s="54">
        <f t="shared" si="313"/>
        <v>1</v>
      </c>
      <c r="P1032" s="55" t="str">
        <f t="shared" si="314"/>
        <v>516272839670</v>
      </c>
      <c r="Q1032" s="70">
        <f t="shared" si="315"/>
        <v>7520</v>
      </c>
      <c r="R1032" s="58">
        <v>0</v>
      </c>
      <c r="S1032" s="57">
        <f t="shared" si="309"/>
        <v>0</v>
      </c>
      <c r="T1032" s="58">
        <v>0</v>
      </c>
      <c r="U1032" s="58">
        <f>(IF(VLOOKUP(VLOOKUP(AN1032,MAPPING!$B$16:$D$21,2,1),MAPPING!$C$16:$E$21,2,0)=7000,0,VLOOKUP(VLOOKUP(AN1032,MAPPING!$B$16:$D$21,2,1),MAPPING!$C$16:$E$21,2,0)))</f>
        <v>0</v>
      </c>
      <c r="V1032" s="58">
        <f>(K1032*VLOOKUP(N1032/K1032,MAPPING!$B$23:$D$30,3,10))</f>
        <v>0</v>
      </c>
      <c r="W1032" s="58">
        <f t="shared" si="316"/>
        <v>0</v>
      </c>
      <c r="X1032" s="58">
        <f t="shared" si="317"/>
        <v>7520</v>
      </c>
      <c r="Y1032" s="116">
        <f>ROUND(SUM(Q1032:W1032)/INVOICE!$I$5,2)</f>
        <v>5.39</v>
      </c>
      <c r="AA1032" s="38" t="s">
        <v>7339</v>
      </c>
      <c r="AB1032" s="38" t="s">
        <v>93</v>
      </c>
      <c r="AC1032" s="38" t="s">
        <v>7340</v>
      </c>
      <c r="AD1032" s="38" t="s">
        <v>7510</v>
      </c>
      <c r="AE1032" s="38" t="s">
        <v>7511</v>
      </c>
      <c r="AF1032" s="38" t="s">
        <v>7512</v>
      </c>
      <c r="AG1032" s="38" t="s">
        <v>1294</v>
      </c>
      <c r="AH1032" s="38" t="s">
        <v>61</v>
      </c>
      <c r="AI1032" s="38">
        <v>1</v>
      </c>
      <c r="AJ1032" s="38">
        <v>0.75</v>
      </c>
      <c r="AK1032" s="38">
        <v>1.5</v>
      </c>
      <c r="AL1032" s="38">
        <v>1.5</v>
      </c>
      <c r="AM1032" s="38" t="s">
        <v>204</v>
      </c>
      <c r="AN1032" s="38">
        <v>141.37</v>
      </c>
      <c r="AO1032" s="38" t="s">
        <v>62</v>
      </c>
      <c r="AP1032" s="38" t="s">
        <v>62</v>
      </c>
      <c r="AQ1032" s="38" t="s">
        <v>62</v>
      </c>
      <c r="AR1032" s="38" t="s">
        <v>62</v>
      </c>
      <c r="AS1032" s="38" t="s">
        <v>62</v>
      </c>
      <c r="AT1032" s="38" t="s">
        <v>2212</v>
      </c>
      <c r="AU1032" s="38" t="s">
        <v>2591</v>
      </c>
      <c r="AV1032" s="38" t="s">
        <v>2213</v>
      </c>
      <c r="AW1032" s="38" t="s">
        <v>61</v>
      </c>
      <c r="AX1032" s="38" t="s">
        <v>63</v>
      </c>
      <c r="AY1032" s="39" t="s">
        <v>7513</v>
      </c>
      <c r="AZ1032" s="38" t="s">
        <v>7514</v>
      </c>
      <c r="BA1032" s="39" t="s">
        <v>7514</v>
      </c>
      <c r="BB1032" s="38" t="s">
        <v>196</v>
      </c>
      <c r="BC1032" s="38" t="s">
        <v>197</v>
      </c>
      <c r="BD1032" s="38" t="s">
        <v>94</v>
      </c>
      <c r="BE1032" s="38" t="s">
        <v>407</v>
      </c>
      <c r="BF1032" s="38" t="s">
        <v>64</v>
      </c>
      <c r="BG1032" s="38" t="s">
        <v>61</v>
      </c>
      <c r="BH1032" s="38" t="s">
        <v>648</v>
      </c>
    </row>
    <row r="1033" spans="2:60" x14ac:dyDescent="0.3">
      <c r="B1033" s="55">
        <f t="shared" si="310"/>
        <v>1029</v>
      </c>
      <c r="C1033" s="55" t="str">
        <f t="shared" si="311"/>
        <v>NRT</v>
      </c>
      <c r="D1033" s="55" t="str">
        <f t="shared" si="308"/>
        <v>2025-09-27</v>
      </c>
      <c r="E1033" s="55" t="str">
        <f t="shared" si="299"/>
        <v>82020038200</v>
      </c>
      <c r="F1033" s="55" t="str">
        <f t="shared" si="300"/>
        <v>PJP022701039</v>
      </c>
      <c r="G1033" s="53" t="str">
        <f t="shared" si="301"/>
        <v>김진수</v>
      </c>
      <c r="H1033" s="53" t="str">
        <f t="shared" si="302"/>
        <v>목록(Manifest)</v>
      </c>
      <c r="I1033" s="62">
        <f t="shared" si="303"/>
        <v>141.37</v>
      </c>
      <c r="J1033" s="53" t="str">
        <f t="shared" si="312"/>
        <v>WUS CORPORATION (BRCH USA)</v>
      </c>
      <c r="K1033" s="55">
        <f t="shared" si="304"/>
        <v>1</v>
      </c>
      <c r="L1033" s="54">
        <f t="shared" si="305"/>
        <v>0.7</v>
      </c>
      <c r="M1033" s="54">
        <f t="shared" si="306"/>
        <v>1.4</v>
      </c>
      <c r="N1033" s="54">
        <f t="shared" si="307"/>
        <v>1.4</v>
      </c>
      <c r="O1033" s="54">
        <f t="shared" si="313"/>
        <v>1</v>
      </c>
      <c r="P1033" s="55" t="str">
        <f t="shared" si="314"/>
        <v>516272839666</v>
      </c>
      <c r="Q1033" s="70">
        <f t="shared" si="315"/>
        <v>7520</v>
      </c>
      <c r="R1033" s="58">
        <v>0</v>
      </c>
      <c r="S1033" s="57">
        <f t="shared" si="309"/>
        <v>0</v>
      </c>
      <c r="T1033" s="58">
        <v>0</v>
      </c>
      <c r="U1033" s="58">
        <f>(IF(VLOOKUP(VLOOKUP(AN1033,MAPPING!$B$16:$D$21,2,1),MAPPING!$C$16:$E$21,2,0)=7000,0,VLOOKUP(VLOOKUP(AN1033,MAPPING!$B$16:$D$21,2,1),MAPPING!$C$16:$E$21,2,0)))</f>
        <v>0</v>
      </c>
      <c r="V1033" s="58">
        <f>(K1033*VLOOKUP(N1033/K1033,MAPPING!$B$23:$D$30,3,10))</f>
        <v>0</v>
      </c>
      <c r="W1033" s="58">
        <f t="shared" si="316"/>
        <v>0</v>
      </c>
      <c r="X1033" s="58">
        <f t="shared" si="317"/>
        <v>7520</v>
      </c>
      <c r="Y1033" s="116">
        <f>ROUND(SUM(Q1033:W1033)/INVOICE!$I$5,2)</f>
        <v>5.39</v>
      </c>
      <c r="AA1033" s="38" t="s">
        <v>7339</v>
      </c>
      <c r="AB1033" s="38" t="s">
        <v>93</v>
      </c>
      <c r="AC1033" s="38" t="s">
        <v>7340</v>
      </c>
      <c r="AD1033" s="38" t="s">
        <v>7515</v>
      </c>
      <c r="AE1033" s="38" t="s">
        <v>7516</v>
      </c>
      <c r="AF1033" s="38" t="s">
        <v>7517</v>
      </c>
      <c r="AG1033" s="38" t="s">
        <v>7518</v>
      </c>
      <c r="AH1033" s="38" t="s">
        <v>61</v>
      </c>
      <c r="AI1033" s="38">
        <v>1</v>
      </c>
      <c r="AJ1033" s="38">
        <v>0.7</v>
      </c>
      <c r="AK1033" s="38">
        <v>1.4</v>
      </c>
      <c r="AL1033" s="38">
        <v>1.4</v>
      </c>
      <c r="AM1033" s="38" t="s">
        <v>204</v>
      </c>
      <c r="AN1033" s="38">
        <v>141.37</v>
      </c>
      <c r="AO1033" s="38" t="s">
        <v>62</v>
      </c>
      <c r="AP1033" s="38" t="s">
        <v>62</v>
      </c>
      <c r="AQ1033" s="38" t="s">
        <v>62</v>
      </c>
      <c r="AR1033" s="38" t="s">
        <v>62</v>
      </c>
      <c r="AS1033" s="38" t="s">
        <v>61</v>
      </c>
      <c r="AT1033" s="38" t="s">
        <v>2212</v>
      </c>
      <c r="AU1033" s="38" t="s">
        <v>2591</v>
      </c>
      <c r="AV1033" s="38" t="s">
        <v>2213</v>
      </c>
      <c r="AW1033" s="38" t="s">
        <v>61</v>
      </c>
      <c r="AX1033" s="38" t="s">
        <v>63</v>
      </c>
      <c r="AY1033" s="39" t="s">
        <v>7519</v>
      </c>
      <c r="AZ1033" s="38" t="s">
        <v>7520</v>
      </c>
      <c r="BA1033" s="39" t="s">
        <v>7520</v>
      </c>
      <c r="BB1033" s="38" t="s">
        <v>196</v>
      </c>
      <c r="BC1033" s="38" t="s">
        <v>197</v>
      </c>
      <c r="BD1033" s="38" t="s">
        <v>94</v>
      </c>
      <c r="BE1033" s="38" t="s">
        <v>407</v>
      </c>
      <c r="BF1033" s="38" t="s">
        <v>64</v>
      </c>
      <c r="BG1033" s="38" t="s">
        <v>61</v>
      </c>
      <c r="BH1033" s="38" t="s">
        <v>648</v>
      </c>
    </row>
    <row r="1034" spans="2:60" x14ac:dyDescent="0.3">
      <c r="B1034" s="55">
        <f t="shared" si="310"/>
        <v>1030</v>
      </c>
      <c r="C1034" s="55" t="str">
        <f t="shared" si="311"/>
        <v>NRT</v>
      </c>
      <c r="D1034" s="55" t="str">
        <f t="shared" si="308"/>
        <v>2025-09-27</v>
      </c>
      <c r="E1034" s="55" t="str">
        <f t="shared" si="299"/>
        <v>82020038200</v>
      </c>
      <c r="F1034" s="55" t="str">
        <f t="shared" si="300"/>
        <v>PJP022701042</v>
      </c>
      <c r="G1034" s="53" t="str">
        <f t="shared" si="301"/>
        <v>구상진</v>
      </c>
      <c r="H1034" s="53" t="str">
        <f t="shared" si="302"/>
        <v>목록(Manifest)</v>
      </c>
      <c r="I1034" s="62">
        <f t="shared" si="303"/>
        <v>141.37</v>
      </c>
      <c r="J1034" s="53" t="str">
        <f t="shared" si="312"/>
        <v>WUS CORPORATION (BRCH USA)</v>
      </c>
      <c r="K1034" s="55">
        <f t="shared" si="304"/>
        <v>1</v>
      </c>
      <c r="L1034" s="54">
        <f t="shared" si="305"/>
        <v>0.7</v>
      </c>
      <c r="M1034" s="54">
        <f t="shared" si="306"/>
        <v>1.5</v>
      </c>
      <c r="N1034" s="54">
        <f t="shared" si="307"/>
        <v>1.5</v>
      </c>
      <c r="O1034" s="54">
        <f t="shared" si="313"/>
        <v>1</v>
      </c>
      <c r="P1034" s="55" t="str">
        <f t="shared" si="314"/>
        <v>516272839692</v>
      </c>
      <c r="Q1034" s="70">
        <f t="shared" si="315"/>
        <v>7520</v>
      </c>
      <c r="R1034" s="58">
        <v>0</v>
      </c>
      <c r="S1034" s="57">
        <f t="shared" si="309"/>
        <v>0</v>
      </c>
      <c r="T1034" s="58">
        <v>0</v>
      </c>
      <c r="U1034" s="58">
        <f>(IF(VLOOKUP(VLOOKUP(AN1034,MAPPING!$B$16:$D$21,2,1),MAPPING!$C$16:$E$21,2,0)=7000,0,VLOOKUP(VLOOKUP(AN1034,MAPPING!$B$16:$D$21,2,1),MAPPING!$C$16:$E$21,2,0)))</f>
        <v>0</v>
      </c>
      <c r="V1034" s="58">
        <f>(K1034*VLOOKUP(N1034/K1034,MAPPING!$B$23:$D$30,3,10))</f>
        <v>0</v>
      </c>
      <c r="W1034" s="58">
        <f t="shared" si="316"/>
        <v>0</v>
      </c>
      <c r="X1034" s="58">
        <f t="shared" si="317"/>
        <v>7520</v>
      </c>
      <c r="Y1034" s="116">
        <f>ROUND(SUM(Q1034:W1034)/INVOICE!$I$5,2)</f>
        <v>5.39</v>
      </c>
      <c r="AA1034" s="38" t="s">
        <v>7339</v>
      </c>
      <c r="AB1034" s="38" t="s">
        <v>93</v>
      </c>
      <c r="AC1034" s="38" t="s">
        <v>7340</v>
      </c>
      <c r="AD1034" s="38" t="s">
        <v>7521</v>
      </c>
      <c r="AE1034" s="38" t="s">
        <v>7063</v>
      </c>
      <c r="AF1034" s="38" t="s">
        <v>7064</v>
      </c>
      <c r="AG1034" s="38" t="s">
        <v>7065</v>
      </c>
      <c r="AH1034" s="38" t="s">
        <v>61</v>
      </c>
      <c r="AI1034" s="38">
        <v>1</v>
      </c>
      <c r="AJ1034" s="38">
        <v>0.7</v>
      </c>
      <c r="AK1034" s="38">
        <v>1.5</v>
      </c>
      <c r="AL1034" s="38">
        <v>1.5</v>
      </c>
      <c r="AM1034" s="38" t="s">
        <v>204</v>
      </c>
      <c r="AN1034" s="38">
        <v>141.37</v>
      </c>
      <c r="AO1034" s="38" t="s">
        <v>62</v>
      </c>
      <c r="AP1034" s="38" t="s">
        <v>62</v>
      </c>
      <c r="AQ1034" s="38" t="s">
        <v>62</v>
      </c>
      <c r="AR1034" s="38" t="s">
        <v>62</v>
      </c>
      <c r="AS1034" s="38" t="s">
        <v>62</v>
      </c>
      <c r="AT1034" s="38" t="s">
        <v>2212</v>
      </c>
      <c r="AU1034" s="38" t="s">
        <v>2591</v>
      </c>
      <c r="AV1034" s="38" t="s">
        <v>2213</v>
      </c>
      <c r="AW1034" s="38" t="s">
        <v>61</v>
      </c>
      <c r="AX1034" s="38" t="s">
        <v>63</v>
      </c>
      <c r="AY1034" s="39" t="s">
        <v>7522</v>
      </c>
      <c r="AZ1034" s="38" t="s">
        <v>7523</v>
      </c>
      <c r="BA1034" s="39" t="s">
        <v>7523</v>
      </c>
      <c r="BB1034" s="38" t="s">
        <v>196</v>
      </c>
      <c r="BC1034" s="38" t="s">
        <v>197</v>
      </c>
      <c r="BD1034" s="38" t="s">
        <v>94</v>
      </c>
      <c r="BE1034" s="38" t="s">
        <v>407</v>
      </c>
      <c r="BF1034" s="38" t="s">
        <v>64</v>
      </c>
      <c r="BG1034" s="38" t="s">
        <v>61</v>
      </c>
      <c r="BH1034" s="38" t="s">
        <v>648</v>
      </c>
    </row>
    <row r="1035" spans="2:60" x14ac:dyDescent="0.3">
      <c r="B1035" s="55">
        <f t="shared" si="310"/>
        <v>1031</v>
      </c>
      <c r="C1035" s="55" t="str">
        <f t="shared" si="311"/>
        <v>NRT</v>
      </c>
      <c r="D1035" s="55" t="str">
        <f t="shared" si="308"/>
        <v>2025-09-30</v>
      </c>
      <c r="E1035" s="55" t="str">
        <f t="shared" si="299"/>
        <v>82020038211</v>
      </c>
      <c r="F1035" s="55" t="str">
        <f t="shared" si="300"/>
        <v>PJP029496939</v>
      </c>
      <c r="G1035" s="53" t="str">
        <f t="shared" si="301"/>
        <v>오모차랜드 일산점</v>
      </c>
      <c r="H1035" s="53" t="str">
        <f t="shared" si="302"/>
        <v>간이(Simple)</v>
      </c>
      <c r="I1035" s="62">
        <f t="shared" si="303"/>
        <v>157.63999999999999</v>
      </c>
      <c r="J1035" s="53" t="str">
        <f t="shared" si="312"/>
        <v>BRCH USA_JAVIS</v>
      </c>
      <c r="K1035" s="55">
        <f t="shared" si="304"/>
        <v>1</v>
      </c>
      <c r="L1035" s="54">
        <f t="shared" si="305"/>
        <v>4.8</v>
      </c>
      <c r="M1035" s="54">
        <f t="shared" si="306"/>
        <v>8</v>
      </c>
      <c r="N1035" s="54">
        <f t="shared" si="307"/>
        <v>8</v>
      </c>
      <c r="O1035" s="54">
        <f t="shared" si="313"/>
        <v>5</v>
      </c>
      <c r="P1035" s="55" t="str">
        <f t="shared" si="314"/>
        <v>516284387850</v>
      </c>
      <c r="Q1035" s="70">
        <f t="shared" si="315"/>
        <v>15600</v>
      </c>
      <c r="R1035" s="58">
        <v>0</v>
      </c>
      <c r="S1035" s="57">
        <f t="shared" si="309"/>
        <v>0</v>
      </c>
      <c r="T1035" s="58">
        <v>0</v>
      </c>
      <c r="U1035" s="58">
        <f>(IF(VLOOKUP(VLOOKUP(AN1035,MAPPING!$B$16:$D$21,2,1),MAPPING!$C$16:$E$21,2,0)=7000,0,VLOOKUP(VLOOKUP(AN1035,MAPPING!$B$16:$D$21,2,1),MAPPING!$C$16:$E$21,2,0)))</f>
        <v>0</v>
      </c>
      <c r="V1035" s="58">
        <f>(K1035*VLOOKUP(N1035/K1035,MAPPING!$B$23:$D$30,3,10))</f>
        <v>1000</v>
      </c>
      <c r="W1035" s="58">
        <f t="shared" si="316"/>
        <v>0</v>
      </c>
      <c r="X1035" s="58">
        <f t="shared" si="317"/>
        <v>16600</v>
      </c>
      <c r="Y1035" s="116">
        <f>ROUND(SUM(Q1035:W1035)/INVOICE!$I$5,2)</f>
        <v>11.91</v>
      </c>
      <c r="AA1035" s="38" t="s">
        <v>7524</v>
      </c>
      <c r="AB1035" s="38" t="s">
        <v>93</v>
      </c>
      <c r="AC1035" s="38" t="s">
        <v>7525</v>
      </c>
      <c r="AD1035" s="38" t="s">
        <v>7526</v>
      </c>
      <c r="AE1035" s="38" t="s">
        <v>1980</v>
      </c>
      <c r="AF1035" s="38" t="s">
        <v>1981</v>
      </c>
      <c r="AG1035" s="38" t="s">
        <v>1982</v>
      </c>
      <c r="AH1035" s="38" t="s">
        <v>156</v>
      </c>
      <c r="AI1035" s="38">
        <v>1</v>
      </c>
      <c r="AJ1035" s="38">
        <v>4.8</v>
      </c>
      <c r="AK1035" s="38">
        <v>8</v>
      </c>
      <c r="AL1035" s="38">
        <v>8</v>
      </c>
      <c r="AM1035" s="38" t="s">
        <v>65</v>
      </c>
      <c r="AN1035" s="38">
        <v>157.63999999999999</v>
      </c>
      <c r="AO1035" s="38" t="s">
        <v>61</v>
      </c>
      <c r="AP1035" s="38" t="s">
        <v>61</v>
      </c>
      <c r="AQ1035" s="38" t="s">
        <v>61</v>
      </c>
      <c r="AR1035" s="38" t="s">
        <v>61</v>
      </c>
      <c r="AS1035" s="38" t="s">
        <v>61</v>
      </c>
      <c r="AT1035" s="38" t="s">
        <v>1973</v>
      </c>
      <c r="AU1035" s="38" t="s">
        <v>2604</v>
      </c>
      <c r="AV1035" s="38" t="s">
        <v>3637</v>
      </c>
      <c r="AW1035" s="38" t="s">
        <v>61</v>
      </c>
      <c r="AX1035" s="38" t="s">
        <v>63</v>
      </c>
      <c r="AY1035" s="39" t="s">
        <v>7527</v>
      </c>
      <c r="AZ1035" s="38" t="s">
        <v>7528</v>
      </c>
      <c r="BA1035" s="39" t="s">
        <v>7528</v>
      </c>
      <c r="BB1035" s="38" t="s">
        <v>7529</v>
      </c>
      <c r="BC1035" s="38" t="s">
        <v>61</v>
      </c>
      <c r="BD1035" s="38" t="s">
        <v>94</v>
      </c>
      <c r="BE1035" s="38" t="s">
        <v>1978</v>
      </c>
      <c r="BF1035" s="38" t="s">
        <v>64</v>
      </c>
      <c r="BG1035" s="38" t="s">
        <v>61</v>
      </c>
      <c r="BH1035" s="38" t="s">
        <v>648</v>
      </c>
    </row>
    <row r="1036" spans="2:60" x14ac:dyDescent="0.3">
      <c r="B1036" s="55">
        <f t="shared" si="310"/>
        <v>1032</v>
      </c>
      <c r="C1036" s="55" t="str">
        <f t="shared" si="311"/>
        <v>NRT</v>
      </c>
      <c r="D1036" s="55" t="str">
        <f t="shared" si="308"/>
        <v>2025-09-30</v>
      </c>
      <c r="E1036" s="55" t="str">
        <f t="shared" si="299"/>
        <v>82020038211</v>
      </c>
      <c r="F1036" s="55" t="str">
        <f t="shared" si="300"/>
        <v>PJP029496930</v>
      </c>
      <c r="G1036" s="53" t="str">
        <f t="shared" si="301"/>
        <v>이지숙</v>
      </c>
      <c r="H1036" s="53" t="str">
        <f t="shared" si="302"/>
        <v>목록(Manifest)</v>
      </c>
      <c r="I1036" s="62">
        <f t="shared" si="303"/>
        <v>19.899999999999999</v>
      </c>
      <c r="J1036" s="53" t="str">
        <f t="shared" si="312"/>
        <v>BRCH USA_JAVIS</v>
      </c>
      <c r="K1036" s="55">
        <f t="shared" si="304"/>
        <v>1</v>
      </c>
      <c r="L1036" s="54">
        <f t="shared" si="305"/>
        <v>0.4</v>
      </c>
      <c r="M1036" s="54">
        <f t="shared" si="306"/>
        <v>1</v>
      </c>
      <c r="N1036" s="54">
        <f t="shared" si="307"/>
        <v>1</v>
      </c>
      <c r="O1036" s="54">
        <f t="shared" si="313"/>
        <v>0.5</v>
      </c>
      <c r="P1036" s="55" t="str">
        <f t="shared" si="314"/>
        <v>516284387765</v>
      </c>
      <c r="Q1036" s="70">
        <f t="shared" si="315"/>
        <v>6510</v>
      </c>
      <c r="R1036" s="58">
        <v>0</v>
      </c>
      <c r="S1036" s="57">
        <f t="shared" si="309"/>
        <v>0</v>
      </c>
      <c r="T1036" s="58">
        <v>0</v>
      </c>
      <c r="U1036" s="58">
        <f>(IF(VLOOKUP(VLOOKUP(AN1036,MAPPING!$B$16:$D$21,2,1),MAPPING!$C$16:$E$21,2,0)=7000,0,VLOOKUP(VLOOKUP(AN1036,MAPPING!$B$16:$D$21,2,1),MAPPING!$C$16:$E$21,2,0)))</f>
        <v>0</v>
      </c>
      <c r="V1036" s="58">
        <f>(K1036*VLOOKUP(N1036/K1036,MAPPING!$B$23:$D$30,3,10))</f>
        <v>0</v>
      </c>
      <c r="W1036" s="58">
        <f t="shared" si="316"/>
        <v>0</v>
      </c>
      <c r="X1036" s="58">
        <f t="shared" si="317"/>
        <v>6510</v>
      </c>
      <c r="Y1036" s="116">
        <f>ROUND(SUM(Q1036:W1036)/INVOICE!$I$5,2)</f>
        <v>4.67</v>
      </c>
      <c r="AA1036" s="38" t="s">
        <v>7524</v>
      </c>
      <c r="AB1036" s="38" t="s">
        <v>93</v>
      </c>
      <c r="AC1036" s="38" t="s">
        <v>7525</v>
      </c>
      <c r="AD1036" s="38" t="s">
        <v>7530</v>
      </c>
      <c r="AE1036" s="38" t="s">
        <v>7531</v>
      </c>
      <c r="AF1036" s="38" t="s">
        <v>7532</v>
      </c>
      <c r="AG1036" s="38" t="s">
        <v>7533</v>
      </c>
      <c r="AH1036" s="38" t="s">
        <v>61</v>
      </c>
      <c r="AI1036" s="38">
        <v>1</v>
      </c>
      <c r="AJ1036" s="38">
        <v>0.4</v>
      </c>
      <c r="AK1036" s="38">
        <v>1</v>
      </c>
      <c r="AL1036" s="38">
        <v>1</v>
      </c>
      <c r="AM1036" s="38" t="s">
        <v>204</v>
      </c>
      <c r="AN1036" s="38">
        <v>19.899999999999999</v>
      </c>
      <c r="AO1036" s="38" t="s">
        <v>61</v>
      </c>
      <c r="AP1036" s="38" t="s">
        <v>61</v>
      </c>
      <c r="AQ1036" s="38" t="s">
        <v>61</v>
      </c>
      <c r="AR1036" s="38" t="s">
        <v>61</v>
      </c>
      <c r="AS1036" s="38" t="s">
        <v>61</v>
      </c>
      <c r="AT1036" s="38" t="s">
        <v>1973</v>
      </c>
      <c r="AU1036" s="38" t="s">
        <v>2604</v>
      </c>
      <c r="AV1036" s="38" t="s">
        <v>2220</v>
      </c>
      <c r="AW1036" s="38" t="s">
        <v>61</v>
      </c>
      <c r="AX1036" s="38" t="s">
        <v>63</v>
      </c>
      <c r="AY1036" s="39" t="s">
        <v>7534</v>
      </c>
      <c r="AZ1036" s="38" t="s">
        <v>7535</v>
      </c>
      <c r="BA1036" s="39" t="s">
        <v>7535</v>
      </c>
      <c r="BB1036" s="38" t="s">
        <v>7529</v>
      </c>
      <c r="BC1036" s="38" t="s">
        <v>61</v>
      </c>
      <c r="BD1036" s="38" t="s">
        <v>94</v>
      </c>
      <c r="BE1036" s="38" t="s">
        <v>1978</v>
      </c>
      <c r="BF1036" s="38" t="s">
        <v>64</v>
      </c>
      <c r="BG1036" s="38" t="s">
        <v>61</v>
      </c>
      <c r="BH1036" s="38" t="s">
        <v>648</v>
      </c>
    </row>
    <row r="1037" spans="2:60" x14ac:dyDescent="0.3">
      <c r="B1037" s="55">
        <f t="shared" si="310"/>
        <v>1033</v>
      </c>
      <c r="C1037" s="55" t="str">
        <f t="shared" si="311"/>
        <v>NRT</v>
      </c>
      <c r="D1037" s="55" t="str">
        <f t="shared" si="308"/>
        <v>2025-09-30</v>
      </c>
      <c r="E1037" s="55" t="str">
        <f t="shared" si="299"/>
        <v>82020038211</v>
      </c>
      <c r="F1037" s="55" t="str">
        <f t="shared" si="300"/>
        <v>PJP029496957</v>
      </c>
      <c r="G1037" s="53" t="str">
        <f t="shared" si="301"/>
        <v>김원국</v>
      </c>
      <c r="H1037" s="53" t="str">
        <f t="shared" si="302"/>
        <v>목록(Manifest)</v>
      </c>
      <c r="I1037" s="62">
        <f t="shared" si="303"/>
        <v>89.87</v>
      </c>
      <c r="J1037" s="53" t="str">
        <f t="shared" si="312"/>
        <v>BRCH USA_JAVIS</v>
      </c>
      <c r="K1037" s="55">
        <f t="shared" si="304"/>
        <v>1</v>
      </c>
      <c r="L1037" s="54">
        <f t="shared" si="305"/>
        <v>0.45</v>
      </c>
      <c r="M1037" s="54">
        <f t="shared" si="306"/>
        <v>0.9</v>
      </c>
      <c r="N1037" s="54">
        <f t="shared" si="307"/>
        <v>0.9</v>
      </c>
      <c r="O1037" s="54">
        <f t="shared" si="313"/>
        <v>0.5</v>
      </c>
      <c r="P1037" s="55" t="str">
        <f t="shared" si="314"/>
        <v>516284388034</v>
      </c>
      <c r="Q1037" s="70">
        <f t="shared" si="315"/>
        <v>6510</v>
      </c>
      <c r="R1037" s="58">
        <v>0</v>
      </c>
      <c r="S1037" s="57">
        <f t="shared" si="309"/>
        <v>0</v>
      </c>
      <c r="T1037" s="58">
        <v>0</v>
      </c>
      <c r="U1037" s="58">
        <f>(IF(VLOOKUP(VLOOKUP(AN1037,MAPPING!$B$16:$D$21,2,1),MAPPING!$C$16:$E$21,2,0)=7000,0,VLOOKUP(VLOOKUP(AN1037,MAPPING!$B$16:$D$21,2,1),MAPPING!$C$16:$E$21,2,0)))</f>
        <v>0</v>
      </c>
      <c r="V1037" s="58">
        <f>(K1037*VLOOKUP(N1037/K1037,MAPPING!$B$23:$D$30,3,10))</f>
        <v>0</v>
      </c>
      <c r="W1037" s="58">
        <f t="shared" si="316"/>
        <v>0</v>
      </c>
      <c r="X1037" s="58">
        <f t="shared" si="317"/>
        <v>6510</v>
      </c>
      <c r="Y1037" s="116">
        <f>ROUND(SUM(Q1037:W1037)/INVOICE!$I$5,2)</f>
        <v>4.67</v>
      </c>
      <c r="AA1037" s="38" t="s">
        <v>7524</v>
      </c>
      <c r="AB1037" s="38" t="s">
        <v>93</v>
      </c>
      <c r="AC1037" s="38" t="s">
        <v>7525</v>
      </c>
      <c r="AD1037" s="38" t="s">
        <v>7536</v>
      </c>
      <c r="AE1037" s="38" t="s">
        <v>7537</v>
      </c>
      <c r="AF1037" s="38" t="s">
        <v>7538</v>
      </c>
      <c r="AG1037" s="38" t="s">
        <v>7539</v>
      </c>
      <c r="AH1037" s="38" t="s">
        <v>61</v>
      </c>
      <c r="AI1037" s="38">
        <v>1</v>
      </c>
      <c r="AJ1037" s="38">
        <v>0.45</v>
      </c>
      <c r="AK1037" s="38">
        <v>0.9</v>
      </c>
      <c r="AL1037" s="38">
        <v>0.9</v>
      </c>
      <c r="AM1037" s="38" t="s">
        <v>204</v>
      </c>
      <c r="AN1037" s="38">
        <v>89.87</v>
      </c>
      <c r="AO1037" s="38" t="s">
        <v>61</v>
      </c>
      <c r="AP1037" s="38" t="s">
        <v>61</v>
      </c>
      <c r="AQ1037" s="38" t="s">
        <v>61</v>
      </c>
      <c r="AR1037" s="38" t="s">
        <v>61</v>
      </c>
      <c r="AS1037" s="38" t="s">
        <v>61</v>
      </c>
      <c r="AT1037" s="38" t="s">
        <v>1973</v>
      </c>
      <c r="AU1037" s="38" t="s">
        <v>2604</v>
      </c>
      <c r="AV1037" s="38" t="s">
        <v>3496</v>
      </c>
      <c r="AW1037" s="38" t="s">
        <v>61</v>
      </c>
      <c r="AX1037" s="38" t="s">
        <v>63</v>
      </c>
      <c r="AY1037" s="39" t="s">
        <v>7540</v>
      </c>
      <c r="AZ1037" s="38" t="s">
        <v>7541</v>
      </c>
      <c r="BA1037" s="39" t="s">
        <v>7541</v>
      </c>
      <c r="BB1037" s="38" t="s">
        <v>7529</v>
      </c>
      <c r="BC1037" s="38" t="s">
        <v>61</v>
      </c>
      <c r="BD1037" s="38" t="s">
        <v>94</v>
      </c>
      <c r="BE1037" s="38" t="s">
        <v>1978</v>
      </c>
      <c r="BF1037" s="38" t="s">
        <v>64</v>
      </c>
      <c r="BG1037" s="38" t="s">
        <v>61</v>
      </c>
      <c r="BH1037" s="38" t="s">
        <v>648</v>
      </c>
    </row>
    <row r="1038" spans="2:60" x14ac:dyDescent="0.3">
      <c r="B1038" s="55">
        <f t="shared" si="310"/>
        <v>1034</v>
      </c>
      <c r="C1038" s="55" t="str">
        <f t="shared" si="311"/>
        <v>NRT</v>
      </c>
      <c r="D1038" s="55" t="str">
        <f t="shared" si="308"/>
        <v>2025-09-30</v>
      </c>
      <c r="E1038" s="55" t="str">
        <f t="shared" si="299"/>
        <v>82020038211</v>
      </c>
      <c r="F1038" s="55" t="str">
        <f t="shared" si="300"/>
        <v>PJP029496920</v>
      </c>
      <c r="G1038" s="53" t="str">
        <f t="shared" si="301"/>
        <v>박상철</v>
      </c>
      <c r="H1038" s="53" t="str">
        <f t="shared" si="302"/>
        <v>목록(Manifest)</v>
      </c>
      <c r="I1038" s="62">
        <f t="shared" si="303"/>
        <v>43.08</v>
      </c>
      <c r="J1038" s="53" t="str">
        <f t="shared" si="312"/>
        <v>BRCH USA_JAVIS</v>
      </c>
      <c r="K1038" s="55">
        <f t="shared" si="304"/>
        <v>1</v>
      </c>
      <c r="L1038" s="54">
        <f t="shared" si="305"/>
        <v>0.2</v>
      </c>
      <c r="M1038" s="54">
        <f t="shared" si="306"/>
        <v>0.2</v>
      </c>
      <c r="N1038" s="54">
        <f t="shared" si="307"/>
        <v>0.2</v>
      </c>
      <c r="O1038" s="54">
        <f t="shared" si="313"/>
        <v>0.5</v>
      </c>
      <c r="P1038" s="55" t="str">
        <f t="shared" si="314"/>
        <v>516284387662</v>
      </c>
      <c r="Q1038" s="70">
        <f t="shared" si="315"/>
        <v>6510</v>
      </c>
      <c r="R1038" s="58">
        <v>0</v>
      </c>
      <c r="S1038" s="57">
        <f t="shared" si="309"/>
        <v>0</v>
      </c>
      <c r="T1038" s="58">
        <v>0</v>
      </c>
      <c r="U1038" s="58">
        <f>(IF(VLOOKUP(VLOOKUP(AN1038,MAPPING!$B$16:$D$21,2,1),MAPPING!$C$16:$E$21,2,0)=7000,0,VLOOKUP(VLOOKUP(AN1038,MAPPING!$B$16:$D$21,2,1),MAPPING!$C$16:$E$21,2,0)))</f>
        <v>0</v>
      </c>
      <c r="V1038" s="58">
        <f>(K1038*VLOOKUP(N1038/K1038,MAPPING!$B$23:$D$30,3,10))</f>
        <v>0</v>
      </c>
      <c r="W1038" s="58">
        <f t="shared" si="316"/>
        <v>0</v>
      </c>
      <c r="X1038" s="58">
        <f t="shared" si="317"/>
        <v>6510</v>
      </c>
      <c r="Y1038" s="116">
        <f>ROUND(SUM(Q1038:W1038)/INVOICE!$I$5,2)</f>
        <v>4.67</v>
      </c>
      <c r="AA1038" s="38" t="s">
        <v>7524</v>
      </c>
      <c r="AB1038" s="38" t="s">
        <v>93</v>
      </c>
      <c r="AC1038" s="38" t="s">
        <v>7525</v>
      </c>
      <c r="AD1038" s="38" t="s">
        <v>7542</v>
      </c>
      <c r="AE1038" s="38" t="s">
        <v>1354</v>
      </c>
      <c r="AF1038" s="38" t="s">
        <v>7543</v>
      </c>
      <c r="AG1038" s="38" t="s">
        <v>7544</v>
      </c>
      <c r="AH1038" s="38" t="s">
        <v>61</v>
      </c>
      <c r="AI1038" s="38">
        <v>1</v>
      </c>
      <c r="AJ1038" s="38">
        <v>0.2</v>
      </c>
      <c r="AK1038" s="38">
        <v>0.2</v>
      </c>
      <c r="AL1038" s="38">
        <v>0.2</v>
      </c>
      <c r="AM1038" s="38" t="s">
        <v>204</v>
      </c>
      <c r="AN1038" s="38">
        <v>43.08</v>
      </c>
      <c r="AO1038" s="38" t="s">
        <v>61</v>
      </c>
      <c r="AP1038" s="38" t="s">
        <v>61</v>
      </c>
      <c r="AQ1038" s="38" t="s">
        <v>61</v>
      </c>
      <c r="AR1038" s="38" t="s">
        <v>61</v>
      </c>
      <c r="AS1038" s="38" t="s">
        <v>61</v>
      </c>
      <c r="AT1038" s="38" t="s">
        <v>1973</v>
      </c>
      <c r="AU1038" s="38" t="s">
        <v>2604</v>
      </c>
      <c r="AV1038" s="38" t="s">
        <v>2002</v>
      </c>
      <c r="AW1038" s="38" t="s">
        <v>61</v>
      </c>
      <c r="AX1038" s="38" t="s">
        <v>63</v>
      </c>
      <c r="AY1038" s="39" t="s">
        <v>7545</v>
      </c>
      <c r="AZ1038" s="38" t="s">
        <v>7546</v>
      </c>
      <c r="BA1038" s="39" t="s">
        <v>7546</v>
      </c>
      <c r="BB1038" s="38" t="s">
        <v>7529</v>
      </c>
      <c r="BC1038" s="38" t="s">
        <v>61</v>
      </c>
      <c r="BD1038" s="38" t="s">
        <v>94</v>
      </c>
      <c r="BE1038" s="38" t="s">
        <v>1978</v>
      </c>
      <c r="BF1038" s="38" t="s">
        <v>64</v>
      </c>
      <c r="BG1038" s="38" t="s">
        <v>61</v>
      </c>
      <c r="BH1038" s="38" t="s">
        <v>648</v>
      </c>
    </row>
    <row r="1039" spans="2:60" x14ac:dyDescent="0.3">
      <c r="B1039" s="55">
        <f t="shared" si="310"/>
        <v>1035</v>
      </c>
      <c r="C1039" s="55" t="str">
        <f t="shared" si="311"/>
        <v>NRT</v>
      </c>
      <c r="D1039" s="55" t="str">
        <f t="shared" si="308"/>
        <v>2025-09-30</v>
      </c>
      <c r="E1039" s="55" t="str">
        <f t="shared" si="299"/>
        <v>82020038211</v>
      </c>
      <c r="F1039" s="55" t="str">
        <f t="shared" si="300"/>
        <v>PJP029496969</v>
      </c>
      <c r="G1039" s="53" t="str">
        <f t="shared" si="301"/>
        <v>우주영</v>
      </c>
      <c r="H1039" s="53" t="str">
        <f t="shared" si="302"/>
        <v>목록(Manifest)</v>
      </c>
      <c r="I1039" s="62">
        <f t="shared" si="303"/>
        <v>100.5</v>
      </c>
      <c r="J1039" s="53" t="str">
        <f t="shared" si="312"/>
        <v>BRCH USA_JAVIS</v>
      </c>
      <c r="K1039" s="55">
        <f t="shared" si="304"/>
        <v>1</v>
      </c>
      <c r="L1039" s="54">
        <f t="shared" si="305"/>
        <v>0.5</v>
      </c>
      <c r="M1039" s="54">
        <f t="shared" si="306"/>
        <v>2.8</v>
      </c>
      <c r="N1039" s="54">
        <f t="shared" si="307"/>
        <v>2.8</v>
      </c>
      <c r="O1039" s="54">
        <f t="shared" si="313"/>
        <v>0.5</v>
      </c>
      <c r="P1039" s="55" t="str">
        <f t="shared" si="314"/>
        <v>516284388152</v>
      </c>
      <c r="Q1039" s="70">
        <f t="shared" si="315"/>
        <v>6510</v>
      </c>
      <c r="R1039" s="58">
        <v>0</v>
      </c>
      <c r="S1039" s="57">
        <f t="shared" si="309"/>
        <v>0</v>
      </c>
      <c r="T1039" s="58">
        <v>0</v>
      </c>
      <c r="U1039" s="58">
        <f>(IF(VLOOKUP(VLOOKUP(AN1039,MAPPING!$B$16:$D$21,2,1),MAPPING!$C$16:$E$21,2,0)=7000,0,VLOOKUP(VLOOKUP(AN1039,MAPPING!$B$16:$D$21,2,1),MAPPING!$C$16:$E$21,2,0)))</f>
        <v>0</v>
      </c>
      <c r="V1039" s="58">
        <f>(K1039*VLOOKUP(N1039/K1039,MAPPING!$B$23:$D$30,3,10))</f>
        <v>500</v>
      </c>
      <c r="W1039" s="58">
        <f t="shared" si="316"/>
        <v>0</v>
      </c>
      <c r="X1039" s="58">
        <f t="shared" si="317"/>
        <v>7010</v>
      </c>
      <c r="Y1039" s="116">
        <f>ROUND(SUM(Q1039:W1039)/INVOICE!$I$5,2)</f>
        <v>5.03</v>
      </c>
      <c r="AA1039" s="38" t="s">
        <v>7524</v>
      </c>
      <c r="AB1039" s="38" t="s">
        <v>93</v>
      </c>
      <c r="AC1039" s="38" t="s">
        <v>7525</v>
      </c>
      <c r="AD1039" s="38" t="s">
        <v>7547</v>
      </c>
      <c r="AE1039" s="38" t="s">
        <v>7548</v>
      </c>
      <c r="AF1039" s="38" t="s">
        <v>7549</v>
      </c>
      <c r="AG1039" s="38" t="s">
        <v>7550</v>
      </c>
      <c r="AH1039" s="38" t="s">
        <v>61</v>
      </c>
      <c r="AI1039" s="38">
        <v>1</v>
      </c>
      <c r="AJ1039" s="38">
        <v>0.5</v>
      </c>
      <c r="AK1039" s="38">
        <v>2.8</v>
      </c>
      <c r="AL1039" s="38">
        <v>2.8</v>
      </c>
      <c r="AM1039" s="38" t="s">
        <v>204</v>
      </c>
      <c r="AN1039" s="38">
        <v>100.5</v>
      </c>
      <c r="AO1039" s="38" t="s">
        <v>61</v>
      </c>
      <c r="AP1039" s="38" t="s">
        <v>61</v>
      </c>
      <c r="AQ1039" s="38" t="s">
        <v>61</v>
      </c>
      <c r="AR1039" s="38" t="s">
        <v>61</v>
      </c>
      <c r="AS1039" s="38" t="s">
        <v>61</v>
      </c>
      <c r="AT1039" s="38" t="s">
        <v>1973</v>
      </c>
      <c r="AU1039" s="38" t="s">
        <v>2604</v>
      </c>
      <c r="AV1039" s="38" t="s">
        <v>2637</v>
      </c>
      <c r="AW1039" s="38" t="s">
        <v>61</v>
      </c>
      <c r="AX1039" s="38" t="s">
        <v>63</v>
      </c>
      <c r="AY1039" s="39" t="s">
        <v>7551</v>
      </c>
      <c r="AZ1039" s="38" t="s">
        <v>7552</v>
      </c>
      <c r="BA1039" s="39" t="s">
        <v>7552</v>
      </c>
      <c r="BB1039" s="38" t="s">
        <v>7529</v>
      </c>
      <c r="BC1039" s="38" t="s">
        <v>61</v>
      </c>
      <c r="BD1039" s="38" t="s">
        <v>94</v>
      </c>
      <c r="BE1039" s="38" t="s">
        <v>1978</v>
      </c>
      <c r="BF1039" s="38" t="s">
        <v>64</v>
      </c>
      <c r="BG1039" s="38" t="s">
        <v>61</v>
      </c>
      <c r="BH1039" s="38" t="s">
        <v>648</v>
      </c>
    </row>
    <row r="1040" spans="2:60" x14ac:dyDescent="0.3">
      <c r="B1040" s="55">
        <f t="shared" si="310"/>
        <v>1036</v>
      </c>
      <c r="C1040" s="55" t="str">
        <f t="shared" si="311"/>
        <v>NRT</v>
      </c>
      <c r="D1040" s="55" t="str">
        <f t="shared" si="308"/>
        <v>2025-09-30</v>
      </c>
      <c r="E1040" s="55" t="str">
        <f t="shared" si="299"/>
        <v>82020038211</v>
      </c>
      <c r="F1040" s="55" t="str">
        <f t="shared" si="300"/>
        <v>PJP029496968</v>
      </c>
      <c r="G1040" s="53" t="str">
        <f t="shared" si="301"/>
        <v>고재영</v>
      </c>
      <c r="H1040" s="53" t="str">
        <f t="shared" si="302"/>
        <v>목록(Manifest)</v>
      </c>
      <c r="I1040" s="62">
        <f t="shared" si="303"/>
        <v>95.21</v>
      </c>
      <c r="J1040" s="53" t="str">
        <f t="shared" si="312"/>
        <v>BRCH USA_JAVIS</v>
      </c>
      <c r="K1040" s="55">
        <f t="shared" si="304"/>
        <v>1</v>
      </c>
      <c r="L1040" s="54">
        <f t="shared" si="305"/>
        <v>1.1000000000000001</v>
      </c>
      <c r="M1040" s="54">
        <f t="shared" si="306"/>
        <v>3.3</v>
      </c>
      <c r="N1040" s="54">
        <f t="shared" si="307"/>
        <v>3.3</v>
      </c>
      <c r="O1040" s="54">
        <f t="shared" si="313"/>
        <v>1.5</v>
      </c>
      <c r="P1040" s="55" t="str">
        <f t="shared" si="314"/>
        <v>516284388141</v>
      </c>
      <c r="Q1040" s="70">
        <f t="shared" si="315"/>
        <v>8530</v>
      </c>
      <c r="R1040" s="58">
        <v>0</v>
      </c>
      <c r="S1040" s="57">
        <f t="shared" si="309"/>
        <v>0</v>
      </c>
      <c r="T1040" s="58">
        <v>0</v>
      </c>
      <c r="U1040" s="58">
        <f>(IF(VLOOKUP(VLOOKUP(AN1040,MAPPING!$B$16:$D$21,2,1),MAPPING!$C$16:$E$21,2,0)=7000,0,VLOOKUP(VLOOKUP(AN1040,MAPPING!$B$16:$D$21,2,1),MAPPING!$C$16:$E$21,2,0)))</f>
        <v>0</v>
      </c>
      <c r="V1040" s="58">
        <f>(K1040*VLOOKUP(N1040/K1040,MAPPING!$B$23:$D$30,3,10))</f>
        <v>500</v>
      </c>
      <c r="W1040" s="58">
        <f t="shared" si="316"/>
        <v>0</v>
      </c>
      <c r="X1040" s="58">
        <f t="shared" si="317"/>
        <v>9030</v>
      </c>
      <c r="Y1040" s="116">
        <f>ROUND(SUM(Q1040:W1040)/INVOICE!$I$5,2)</f>
        <v>6.48</v>
      </c>
      <c r="AA1040" s="38" t="s">
        <v>7524</v>
      </c>
      <c r="AB1040" s="38" t="s">
        <v>93</v>
      </c>
      <c r="AC1040" s="38" t="s">
        <v>7525</v>
      </c>
      <c r="AD1040" s="38" t="s">
        <v>7553</v>
      </c>
      <c r="AE1040" s="38" t="s">
        <v>7554</v>
      </c>
      <c r="AF1040" s="38" t="s">
        <v>7555</v>
      </c>
      <c r="AG1040" s="38" t="s">
        <v>7556</v>
      </c>
      <c r="AH1040" s="38" t="s">
        <v>61</v>
      </c>
      <c r="AI1040" s="38">
        <v>1</v>
      </c>
      <c r="AJ1040" s="38">
        <v>1.1000000000000001</v>
      </c>
      <c r="AK1040" s="38">
        <v>3.3</v>
      </c>
      <c r="AL1040" s="38">
        <v>3.3</v>
      </c>
      <c r="AM1040" s="38" t="s">
        <v>204</v>
      </c>
      <c r="AN1040" s="38">
        <v>95.21</v>
      </c>
      <c r="AO1040" s="38" t="s">
        <v>61</v>
      </c>
      <c r="AP1040" s="38" t="s">
        <v>61</v>
      </c>
      <c r="AQ1040" s="38" t="s">
        <v>61</v>
      </c>
      <c r="AR1040" s="38" t="s">
        <v>61</v>
      </c>
      <c r="AS1040" s="38" t="s">
        <v>61</v>
      </c>
      <c r="AT1040" s="38" t="s">
        <v>1973</v>
      </c>
      <c r="AU1040" s="38" t="s">
        <v>2604</v>
      </c>
      <c r="AV1040" s="38" t="s">
        <v>2637</v>
      </c>
      <c r="AW1040" s="38" t="s">
        <v>61</v>
      </c>
      <c r="AX1040" s="38" t="s">
        <v>63</v>
      </c>
      <c r="AY1040" s="39" t="s">
        <v>7557</v>
      </c>
      <c r="AZ1040" s="38" t="s">
        <v>7558</v>
      </c>
      <c r="BA1040" s="39" t="s">
        <v>7558</v>
      </c>
      <c r="BB1040" s="38" t="s">
        <v>7529</v>
      </c>
      <c r="BC1040" s="38" t="s">
        <v>61</v>
      </c>
      <c r="BD1040" s="38" t="s">
        <v>94</v>
      </c>
      <c r="BE1040" s="38" t="s">
        <v>1978</v>
      </c>
      <c r="BF1040" s="38" t="s">
        <v>64</v>
      </c>
      <c r="BG1040" s="38" t="s">
        <v>61</v>
      </c>
      <c r="BH1040" s="38" t="s">
        <v>648</v>
      </c>
    </row>
    <row r="1041" spans="2:60" x14ac:dyDescent="0.3">
      <c r="B1041" s="55">
        <f t="shared" si="310"/>
        <v>1037</v>
      </c>
      <c r="C1041" s="55" t="str">
        <f t="shared" si="311"/>
        <v>NRT</v>
      </c>
      <c r="D1041" s="55" t="str">
        <f t="shared" si="308"/>
        <v>2025-09-30</v>
      </c>
      <c r="E1041" s="55" t="str">
        <f t="shared" si="299"/>
        <v>82020038211</v>
      </c>
      <c r="F1041" s="55" t="str">
        <f t="shared" si="300"/>
        <v>PJP029496967</v>
      </c>
      <c r="G1041" s="53" t="str">
        <f t="shared" si="301"/>
        <v>김회선</v>
      </c>
      <c r="H1041" s="53" t="str">
        <f t="shared" si="302"/>
        <v>목록(Manifest)</v>
      </c>
      <c r="I1041" s="62">
        <f t="shared" si="303"/>
        <v>95.21</v>
      </c>
      <c r="J1041" s="53" t="str">
        <f t="shared" si="312"/>
        <v>BRCH USA_JAVIS</v>
      </c>
      <c r="K1041" s="55">
        <f t="shared" si="304"/>
        <v>1</v>
      </c>
      <c r="L1041" s="54">
        <f t="shared" si="305"/>
        <v>1</v>
      </c>
      <c r="M1041" s="54">
        <f t="shared" si="306"/>
        <v>3.2</v>
      </c>
      <c r="N1041" s="54">
        <f t="shared" si="307"/>
        <v>3.2</v>
      </c>
      <c r="O1041" s="54">
        <f t="shared" si="313"/>
        <v>1</v>
      </c>
      <c r="P1041" s="55" t="str">
        <f t="shared" si="314"/>
        <v>516284388130</v>
      </c>
      <c r="Q1041" s="70">
        <f t="shared" si="315"/>
        <v>7520</v>
      </c>
      <c r="R1041" s="58">
        <v>0</v>
      </c>
      <c r="S1041" s="57">
        <f t="shared" si="309"/>
        <v>0</v>
      </c>
      <c r="T1041" s="58">
        <v>0</v>
      </c>
      <c r="U1041" s="58">
        <f>(IF(VLOOKUP(VLOOKUP(AN1041,MAPPING!$B$16:$D$21,2,1),MAPPING!$C$16:$E$21,2,0)=7000,0,VLOOKUP(VLOOKUP(AN1041,MAPPING!$B$16:$D$21,2,1),MAPPING!$C$16:$E$21,2,0)))</f>
        <v>0</v>
      </c>
      <c r="V1041" s="58">
        <f>(K1041*VLOOKUP(N1041/K1041,MAPPING!$B$23:$D$30,3,10))</f>
        <v>500</v>
      </c>
      <c r="W1041" s="58">
        <f t="shared" si="316"/>
        <v>0</v>
      </c>
      <c r="X1041" s="58">
        <f t="shared" si="317"/>
        <v>8020</v>
      </c>
      <c r="Y1041" s="116">
        <f>ROUND(SUM(Q1041:W1041)/INVOICE!$I$5,2)</f>
        <v>5.75</v>
      </c>
      <c r="AA1041" s="38" t="s">
        <v>7524</v>
      </c>
      <c r="AB1041" s="38" t="s">
        <v>93</v>
      </c>
      <c r="AC1041" s="38" t="s">
        <v>7525</v>
      </c>
      <c r="AD1041" s="38" t="s">
        <v>7559</v>
      </c>
      <c r="AE1041" s="38" t="s">
        <v>7560</v>
      </c>
      <c r="AF1041" s="38" t="s">
        <v>7561</v>
      </c>
      <c r="AG1041" s="38" t="s">
        <v>7562</v>
      </c>
      <c r="AH1041" s="38" t="s">
        <v>61</v>
      </c>
      <c r="AI1041" s="38">
        <v>1</v>
      </c>
      <c r="AJ1041" s="38">
        <v>1</v>
      </c>
      <c r="AK1041" s="38">
        <v>3.2</v>
      </c>
      <c r="AL1041" s="38">
        <v>3.2</v>
      </c>
      <c r="AM1041" s="38" t="s">
        <v>204</v>
      </c>
      <c r="AN1041" s="38">
        <v>95.21</v>
      </c>
      <c r="AO1041" s="38" t="s">
        <v>61</v>
      </c>
      <c r="AP1041" s="38" t="s">
        <v>61</v>
      </c>
      <c r="AQ1041" s="38" t="s">
        <v>61</v>
      </c>
      <c r="AR1041" s="38" t="s">
        <v>61</v>
      </c>
      <c r="AS1041" s="38" t="s">
        <v>61</v>
      </c>
      <c r="AT1041" s="38" t="s">
        <v>1973</v>
      </c>
      <c r="AU1041" s="38" t="s">
        <v>2604</v>
      </c>
      <c r="AV1041" s="38" t="s">
        <v>2637</v>
      </c>
      <c r="AW1041" s="38" t="s">
        <v>61</v>
      </c>
      <c r="AX1041" s="38" t="s">
        <v>63</v>
      </c>
      <c r="AY1041" s="39" t="s">
        <v>7563</v>
      </c>
      <c r="AZ1041" s="38" t="s">
        <v>7564</v>
      </c>
      <c r="BA1041" s="39" t="s">
        <v>7564</v>
      </c>
      <c r="BB1041" s="38" t="s">
        <v>7529</v>
      </c>
      <c r="BC1041" s="38" t="s">
        <v>61</v>
      </c>
      <c r="BD1041" s="38" t="s">
        <v>94</v>
      </c>
      <c r="BE1041" s="38" t="s">
        <v>1978</v>
      </c>
      <c r="BF1041" s="38" t="s">
        <v>64</v>
      </c>
      <c r="BG1041" s="38" t="s">
        <v>61</v>
      </c>
      <c r="BH1041" s="38" t="s">
        <v>648</v>
      </c>
    </row>
    <row r="1042" spans="2:60" x14ac:dyDescent="0.3">
      <c r="B1042" s="55">
        <f t="shared" si="310"/>
        <v>1038</v>
      </c>
      <c r="C1042" s="55" t="str">
        <f t="shared" si="311"/>
        <v>NRT</v>
      </c>
      <c r="D1042" s="55" t="str">
        <f t="shared" si="308"/>
        <v>2025-09-30</v>
      </c>
      <c r="E1042" s="55" t="str">
        <f t="shared" si="299"/>
        <v>82020038211</v>
      </c>
      <c r="F1042" s="55" t="str">
        <f t="shared" si="300"/>
        <v>PJP029496805</v>
      </c>
      <c r="G1042" s="53" t="str">
        <f t="shared" si="301"/>
        <v>정주원</v>
      </c>
      <c r="H1042" s="53" t="str">
        <f t="shared" si="302"/>
        <v>목록(Manifest)</v>
      </c>
      <c r="I1042" s="62">
        <f t="shared" si="303"/>
        <v>20.100000000000001</v>
      </c>
      <c r="J1042" s="53" t="str">
        <f t="shared" si="312"/>
        <v>BRCH USA_JAVIS</v>
      </c>
      <c r="K1042" s="55">
        <f t="shared" si="304"/>
        <v>1</v>
      </c>
      <c r="L1042" s="54">
        <f t="shared" si="305"/>
        <v>0.75</v>
      </c>
      <c r="M1042" s="54">
        <f t="shared" si="306"/>
        <v>1.9</v>
      </c>
      <c r="N1042" s="54">
        <f t="shared" si="307"/>
        <v>1.9</v>
      </c>
      <c r="O1042" s="54">
        <f t="shared" si="313"/>
        <v>1</v>
      </c>
      <c r="P1042" s="55" t="str">
        <f t="shared" si="314"/>
        <v>516284386516</v>
      </c>
      <c r="Q1042" s="70">
        <f t="shared" si="315"/>
        <v>7520</v>
      </c>
      <c r="R1042" s="58">
        <v>0</v>
      </c>
      <c r="S1042" s="57">
        <f t="shared" si="309"/>
        <v>0</v>
      </c>
      <c r="T1042" s="58">
        <v>0</v>
      </c>
      <c r="U1042" s="58">
        <f>(IF(VLOOKUP(VLOOKUP(AN1042,MAPPING!$B$16:$D$21,2,1),MAPPING!$C$16:$E$21,2,0)=7000,0,VLOOKUP(VLOOKUP(AN1042,MAPPING!$B$16:$D$21,2,1),MAPPING!$C$16:$E$21,2,0)))</f>
        <v>0</v>
      </c>
      <c r="V1042" s="58">
        <f>(K1042*VLOOKUP(N1042/K1042,MAPPING!$B$23:$D$30,3,10))</f>
        <v>0</v>
      </c>
      <c r="W1042" s="58">
        <f t="shared" si="316"/>
        <v>0</v>
      </c>
      <c r="X1042" s="58">
        <f t="shared" si="317"/>
        <v>7520</v>
      </c>
      <c r="Y1042" s="116">
        <f>ROUND(SUM(Q1042:W1042)/INVOICE!$I$5,2)</f>
        <v>5.39</v>
      </c>
      <c r="AA1042" s="38" t="s">
        <v>7524</v>
      </c>
      <c r="AB1042" s="38" t="s">
        <v>93</v>
      </c>
      <c r="AC1042" s="38" t="s">
        <v>7525</v>
      </c>
      <c r="AD1042" s="38" t="s">
        <v>7565</v>
      </c>
      <c r="AE1042" s="38" t="s">
        <v>7566</v>
      </c>
      <c r="AF1042" s="38" t="s">
        <v>7567</v>
      </c>
      <c r="AG1042" s="38" t="s">
        <v>7568</v>
      </c>
      <c r="AH1042" s="38" t="s">
        <v>61</v>
      </c>
      <c r="AI1042" s="38">
        <v>1</v>
      </c>
      <c r="AJ1042" s="38">
        <v>0.75</v>
      </c>
      <c r="AK1042" s="38">
        <v>1.9</v>
      </c>
      <c r="AL1042" s="38">
        <v>1.9</v>
      </c>
      <c r="AM1042" s="38" t="s">
        <v>204</v>
      </c>
      <c r="AN1042" s="38">
        <v>20.100000000000001</v>
      </c>
      <c r="AO1042" s="38" t="s">
        <v>61</v>
      </c>
      <c r="AP1042" s="38" t="s">
        <v>61</v>
      </c>
      <c r="AQ1042" s="38" t="s">
        <v>61</v>
      </c>
      <c r="AR1042" s="38" t="s">
        <v>61</v>
      </c>
      <c r="AS1042" s="38" t="s">
        <v>61</v>
      </c>
      <c r="AT1042" s="38" t="s">
        <v>1973</v>
      </c>
      <c r="AU1042" s="38" t="s">
        <v>2604</v>
      </c>
      <c r="AV1042" s="38" t="s">
        <v>7569</v>
      </c>
      <c r="AW1042" s="38" t="s">
        <v>61</v>
      </c>
      <c r="AX1042" s="38" t="s">
        <v>63</v>
      </c>
      <c r="AY1042" s="39" t="s">
        <v>7570</v>
      </c>
      <c r="AZ1042" s="38" t="s">
        <v>7571</v>
      </c>
      <c r="BA1042" s="39" t="s">
        <v>7571</v>
      </c>
      <c r="BB1042" s="38" t="s">
        <v>7529</v>
      </c>
      <c r="BC1042" s="38" t="s">
        <v>61</v>
      </c>
      <c r="BD1042" s="38" t="s">
        <v>94</v>
      </c>
      <c r="BE1042" s="38" t="s">
        <v>1978</v>
      </c>
      <c r="BF1042" s="38" t="s">
        <v>64</v>
      </c>
      <c r="BG1042" s="38" t="s">
        <v>61</v>
      </c>
      <c r="BH1042" s="38" t="s">
        <v>648</v>
      </c>
    </row>
    <row r="1043" spans="2:60" x14ac:dyDescent="0.3">
      <c r="B1043" s="55">
        <f t="shared" si="310"/>
        <v>1039</v>
      </c>
      <c r="C1043" s="55" t="str">
        <f t="shared" si="311"/>
        <v>NRT</v>
      </c>
      <c r="D1043" s="55" t="str">
        <f t="shared" si="308"/>
        <v>2025-09-30</v>
      </c>
      <c r="E1043" s="55" t="str">
        <f t="shared" si="299"/>
        <v>82020038211</v>
      </c>
      <c r="F1043" s="55" t="str">
        <f t="shared" si="300"/>
        <v>PJP029496965</v>
      </c>
      <c r="G1043" s="53" t="str">
        <f t="shared" si="301"/>
        <v>신협성</v>
      </c>
      <c r="H1043" s="53" t="str">
        <f t="shared" si="302"/>
        <v>목록(Manifest)</v>
      </c>
      <c r="I1043" s="62">
        <f t="shared" si="303"/>
        <v>106.13</v>
      </c>
      <c r="J1043" s="53" t="str">
        <f t="shared" si="312"/>
        <v>BRCH USA_JAVIS</v>
      </c>
      <c r="K1043" s="55">
        <f t="shared" si="304"/>
        <v>1</v>
      </c>
      <c r="L1043" s="54">
        <f t="shared" si="305"/>
        <v>0.5</v>
      </c>
      <c r="M1043" s="54">
        <f t="shared" si="306"/>
        <v>3.4</v>
      </c>
      <c r="N1043" s="54">
        <f t="shared" si="307"/>
        <v>3.4</v>
      </c>
      <c r="O1043" s="54">
        <f t="shared" si="313"/>
        <v>0.5</v>
      </c>
      <c r="P1043" s="55" t="str">
        <f t="shared" si="314"/>
        <v>516284388115</v>
      </c>
      <c r="Q1043" s="70">
        <f t="shared" si="315"/>
        <v>6510</v>
      </c>
      <c r="R1043" s="58">
        <v>0</v>
      </c>
      <c r="S1043" s="57">
        <f t="shared" si="309"/>
        <v>0</v>
      </c>
      <c r="T1043" s="58">
        <v>0</v>
      </c>
      <c r="U1043" s="58">
        <f>(IF(VLOOKUP(VLOOKUP(AN1043,MAPPING!$B$16:$D$21,2,1),MAPPING!$C$16:$E$21,2,0)=7000,0,VLOOKUP(VLOOKUP(AN1043,MAPPING!$B$16:$D$21,2,1),MAPPING!$C$16:$E$21,2,0)))</f>
        <v>0</v>
      </c>
      <c r="V1043" s="58">
        <f>(K1043*VLOOKUP(N1043/K1043,MAPPING!$B$23:$D$30,3,10))</f>
        <v>500</v>
      </c>
      <c r="W1043" s="58">
        <f t="shared" si="316"/>
        <v>0</v>
      </c>
      <c r="X1043" s="58">
        <f t="shared" si="317"/>
        <v>7010</v>
      </c>
      <c r="Y1043" s="116">
        <f>ROUND(SUM(Q1043:W1043)/INVOICE!$I$5,2)</f>
        <v>5.03</v>
      </c>
      <c r="AA1043" s="38" t="s">
        <v>7524</v>
      </c>
      <c r="AB1043" s="38" t="s">
        <v>93</v>
      </c>
      <c r="AC1043" s="38" t="s">
        <v>7525</v>
      </c>
      <c r="AD1043" s="38" t="s">
        <v>7572</v>
      </c>
      <c r="AE1043" s="38" t="s">
        <v>7573</v>
      </c>
      <c r="AF1043" s="38" t="s">
        <v>7574</v>
      </c>
      <c r="AG1043" s="38" t="s">
        <v>7575</v>
      </c>
      <c r="AH1043" s="38" t="s">
        <v>61</v>
      </c>
      <c r="AI1043" s="38">
        <v>1</v>
      </c>
      <c r="AJ1043" s="38">
        <v>0.5</v>
      </c>
      <c r="AK1043" s="38">
        <v>3.4</v>
      </c>
      <c r="AL1043" s="38">
        <v>3.4</v>
      </c>
      <c r="AM1043" s="38" t="s">
        <v>204</v>
      </c>
      <c r="AN1043" s="38">
        <v>106.13</v>
      </c>
      <c r="AO1043" s="38" t="s">
        <v>61</v>
      </c>
      <c r="AP1043" s="38" t="s">
        <v>61</v>
      </c>
      <c r="AQ1043" s="38" t="s">
        <v>61</v>
      </c>
      <c r="AR1043" s="38" t="s">
        <v>61</v>
      </c>
      <c r="AS1043" s="38" t="s">
        <v>61</v>
      </c>
      <c r="AT1043" s="38" t="s">
        <v>1973</v>
      </c>
      <c r="AU1043" s="38" t="s">
        <v>2604</v>
      </c>
      <c r="AV1043" s="38" t="s">
        <v>2637</v>
      </c>
      <c r="AW1043" s="38" t="s">
        <v>61</v>
      </c>
      <c r="AX1043" s="38" t="s">
        <v>63</v>
      </c>
      <c r="AY1043" s="39" t="s">
        <v>7576</v>
      </c>
      <c r="AZ1043" s="38" t="s">
        <v>7577</v>
      </c>
      <c r="BA1043" s="39" t="s">
        <v>7577</v>
      </c>
      <c r="BB1043" s="38" t="s">
        <v>7529</v>
      </c>
      <c r="BC1043" s="38" t="s">
        <v>61</v>
      </c>
      <c r="BD1043" s="38" t="s">
        <v>94</v>
      </c>
      <c r="BE1043" s="38" t="s">
        <v>1978</v>
      </c>
      <c r="BF1043" s="38" t="s">
        <v>64</v>
      </c>
      <c r="BG1043" s="38" t="s">
        <v>61</v>
      </c>
      <c r="BH1043" s="38" t="s">
        <v>648</v>
      </c>
    </row>
    <row r="1044" spans="2:60" x14ac:dyDescent="0.3">
      <c r="B1044" s="55">
        <f t="shared" si="310"/>
        <v>1040</v>
      </c>
      <c r="C1044" s="55" t="str">
        <f t="shared" si="311"/>
        <v>NRT</v>
      </c>
      <c r="D1044" s="55" t="str">
        <f t="shared" si="308"/>
        <v>2025-09-30</v>
      </c>
      <c r="E1044" s="55" t="str">
        <f t="shared" si="299"/>
        <v>82020038211</v>
      </c>
      <c r="F1044" s="55" t="str">
        <f t="shared" si="300"/>
        <v>PJP029496964</v>
      </c>
      <c r="G1044" s="53" t="str">
        <f t="shared" si="301"/>
        <v>이진복</v>
      </c>
      <c r="H1044" s="53" t="str">
        <f t="shared" si="302"/>
        <v>목록(Manifest)</v>
      </c>
      <c r="I1044" s="62">
        <f t="shared" si="303"/>
        <v>90.6</v>
      </c>
      <c r="J1044" s="53" t="str">
        <f t="shared" si="312"/>
        <v>BRCH USA_JAVIS</v>
      </c>
      <c r="K1044" s="55">
        <f t="shared" si="304"/>
        <v>1</v>
      </c>
      <c r="L1044" s="54">
        <f t="shared" si="305"/>
        <v>0.5</v>
      </c>
      <c r="M1044" s="54">
        <f t="shared" si="306"/>
        <v>2.6</v>
      </c>
      <c r="N1044" s="54">
        <f t="shared" si="307"/>
        <v>2.6</v>
      </c>
      <c r="O1044" s="54">
        <f t="shared" si="313"/>
        <v>0.5</v>
      </c>
      <c r="P1044" s="55" t="str">
        <f t="shared" si="314"/>
        <v>516284388104</v>
      </c>
      <c r="Q1044" s="70">
        <f t="shared" si="315"/>
        <v>6510</v>
      </c>
      <c r="R1044" s="58">
        <v>0</v>
      </c>
      <c r="S1044" s="57">
        <f t="shared" si="309"/>
        <v>0</v>
      </c>
      <c r="T1044" s="58">
        <v>0</v>
      </c>
      <c r="U1044" s="58">
        <f>(IF(VLOOKUP(VLOOKUP(AN1044,MAPPING!$B$16:$D$21,2,1),MAPPING!$C$16:$E$21,2,0)=7000,0,VLOOKUP(VLOOKUP(AN1044,MAPPING!$B$16:$D$21,2,1),MAPPING!$C$16:$E$21,2,0)))</f>
        <v>0</v>
      </c>
      <c r="V1044" s="58">
        <f>(K1044*VLOOKUP(N1044/K1044,MAPPING!$B$23:$D$30,3,10))</f>
        <v>500</v>
      </c>
      <c r="W1044" s="58">
        <f t="shared" si="316"/>
        <v>0</v>
      </c>
      <c r="X1044" s="58">
        <f t="shared" si="317"/>
        <v>7010</v>
      </c>
      <c r="Y1044" s="116">
        <f>ROUND(SUM(Q1044:W1044)/INVOICE!$I$5,2)</f>
        <v>5.03</v>
      </c>
      <c r="AA1044" s="38" t="s">
        <v>7524</v>
      </c>
      <c r="AB1044" s="38" t="s">
        <v>93</v>
      </c>
      <c r="AC1044" s="38" t="s">
        <v>7525</v>
      </c>
      <c r="AD1044" s="38" t="s">
        <v>7578</v>
      </c>
      <c r="AE1044" s="38" t="s">
        <v>2783</v>
      </c>
      <c r="AF1044" s="38" t="s">
        <v>2784</v>
      </c>
      <c r="AG1044" s="38" t="s">
        <v>2785</v>
      </c>
      <c r="AH1044" s="38" t="s">
        <v>61</v>
      </c>
      <c r="AI1044" s="38">
        <v>1</v>
      </c>
      <c r="AJ1044" s="38">
        <v>0.5</v>
      </c>
      <c r="AK1044" s="38">
        <v>2.6</v>
      </c>
      <c r="AL1044" s="38">
        <v>2.6</v>
      </c>
      <c r="AM1044" s="38" t="s">
        <v>204</v>
      </c>
      <c r="AN1044" s="38">
        <v>90.6</v>
      </c>
      <c r="AO1044" s="38" t="s">
        <v>61</v>
      </c>
      <c r="AP1044" s="38" t="s">
        <v>61</v>
      </c>
      <c r="AQ1044" s="38" t="s">
        <v>61</v>
      </c>
      <c r="AR1044" s="38" t="s">
        <v>61</v>
      </c>
      <c r="AS1044" s="38" t="s">
        <v>61</v>
      </c>
      <c r="AT1044" s="38" t="s">
        <v>1973</v>
      </c>
      <c r="AU1044" s="38" t="s">
        <v>2604</v>
      </c>
      <c r="AV1044" s="38" t="s">
        <v>2637</v>
      </c>
      <c r="AW1044" s="38" t="s">
        <v>61</v>
      </c>
      <c r="AX1044" s="38" t="s">
        <v>63</v>
      </c>
      <c r="AY1044" s="39" t="s">
        <v>7579</v>
      </c>
      <c r="AZ1044" s="38" t="s">
        <v>7580</v>
      </c>
      <c r="BA1044" s="39" t="s">
        <v>7580</v>
      </c>
      <c r="BB1044" s="38" t="s">
        <v>7529</v>
      </c>
      <c r="BC1044" s="38" t="s">
        <v>61</v>
      </c>
      <c r="BD1044" s="38" t="s">
        <v>94</v>
      </c>
      <c r="BE1044" s="38" t="s">
        <v>1978</v>
      </c>
      <c r="BF1044" s="38" t="s">
        <v>64</v>
      </c>
      <c r="BG1044" s="38" t="s">
        <v>61</v>
      </c>
      <c r="BH1044" s="38" t="s">
        <v>648</v>
      </c>
    </row>
    <row r="1045" spans="2:60" x14ac:dyDescent="0.3">
      <c r="B1045" s="55">
        <f t="shared" si="310"/>
        <v>1041</v>
      </c>
      <c r="C1045" s="55" t="str">
        <f t="shared" si="311"/>
        <v>NRT</v>
      </c>
      <c r="D1045" s="55" t="str">
        <f t="shared" si="308"/>
        <v>2025-09-30</v>
      </c>
      <c r="E1045" s="55" t="str">
        <f t="shared" ref="E1045:E1079" si="318">AC1045</f>
        <v>82020038211</v>
      </c>
      <c r="F1045" s="55" t="str">
        <f t="shared" ref="F1045:F1079" si="319">AD1045</f>
        <v>PJP029496876</v>
      </c>
      <c r="G1045" s="53" t="str">
        <f t="shared" ref="G1045:G1079" si="320">AE1045</f>
        <v>한승우</v>
      </c>
      <c r="H1045" s="53" t="str">
        <f t="shared" ref="H1045:H1079" si="321">AM1045</f>
        <v>목록(Manifest)</v>
      </c>
      <c r="I1045" s="62">
        <f t="shared" ref="I1045:I1079" si="322">AN1045</f>
        <v>81.34</v>
      </c>
      <c r="J1045" s="53" t="str">
        <f t="shared" si="312"/>
        <v>BRCH USA_JAVIS</v>
      </c>
      <c r="K1045" s="55">
        <f t="shared" ref="K1045:K1079" si="323">AI1045</f>
        <v>1</v>
      </c>
      <c r="L1045" s="54">
        <f t="shared" ref="L1045:L1079" si="324">AJ1045</f>
        <v>0.9</v>
      </c>
      <c r="M1045" s="54">
        <f t="shared" ref="M1045:M1079" si="325">AK1045</f>
        <v>1.5</v>
      </c>
      <c r="N1045" s="54">
        <f t="shared" ref="N1045:N1079" si="326">AL1045</f>
        <v>1.5</v>
      </c>
      <c r="O1045" s="54">
        <f t="shared" si="313"/>
        <v>1</v>
      </c>
      <c r="P1045" s="55" t="str">
        <f t="shared" si="314"/>
        <v>516284387220</v>
      </c>
      <c r="Q1045" s="70">
        <f t="shared" si="315"/>
        <v>7520</v>
      </c>
      <c r="R1045" s="58">
        <v>0</v>
      </c>
      <c r="S1045" s="57">
        <f t="shared" si="309"/>
        <v>0</v>
      </c>
      <c r="T1045" s="58">
        <v>0</v>
      </c>
      <c r="U1045" s="58">
        <f>(IF(VLOOKUP(VLOOKUP(AN1045,MAPPING!$B$16:$D$21,2,1),MAPPING!$C$16:$E$21,2,0)=7000,0,VLOOKUP(VLOOKUP(AN1045,MAPPING!$B$16:$D$21,2,1),MAPPING!$C$16:$E$21,2,0)))</f>
        <v>0</v>
      </c>
      <c r="V1045" s="58">
        <f>(K1045*VLOOKUP(N1045/K1045,MAPPING!$B$23:$D$30,3,10))</f>
        <v>0</v>
      </c>
      <c r="W1045" s="58">
        <f t="shared" si="316"/>
        <v>0</v>
      </c>
      <c r="X1045" s="58">
        <f t="shared" si="317"/>
        <v>7520</v>
      </c>
      <c r="Y1045" s="116">
        <f>ROUND(SUM(Q1045:W1045)/INVOICE!$I$5,2)</f>
        <v>5.39</v>
      </c>
      <c r="AA1045" s="38" t="s">
        <v>7524</v>
      </c>
      <c r="AB1045" s="38" t="s">
        <v>93</v>
      </c>
      <c r="AC1045" s="38" t="s">
        <v>7525</v>
      </c>
      <c r="AD1045" s="38" t="s">
        <v>7581</v>
      </c>
      <c r="AE1045" s="38" t="s">
        <v>7582</v>
      </c>
      <c r="AF1045" s="38" t="s">
        <v>7583</v>
      </c>
      <c r="AG1045" s="38" t="s">
        <v>7584</v>
      </c>
      <c r="AH1045" s="38" t="s">
        <v>61</v>
      </c>
      <c r="AI1045" s="38">
        <v>1</v>
      </c>
      <c r="AJ1045" s="38">
        <v>0.9</v>
      </c>
      <c r="AK1045" s="38">
        <v>1.5</v>
      </c>
      <c r="AL1045" s="38">
        <v>1.5</v>
      </c>
      <c r="AM1045" s="38" t="s">
        <v>204</v>
      </c>
      <c r="AN1045" s="38">
        <v>81.34</v>
      </c>
      <c r="AO1045" s="38" t="s">
        <v>61</v>
      </c>
      <c r="AP1045" s="38" t="s">
        <v>61</v>
      </c>
      <c r="AQ1045" s="38" t="s">
        <v>61</v>
      </c>
      <c r="AR1045" s="38" t="s">
        <v>61</v>
      </c>
      <c r="AS1045" s="38" t="s">
        <v>61</v>
      </c>
      <c r="AT1045" s="38" t="s">
        <v>1973</v>
      </c>
      <c r="AU1045" s="38" t="s">
        <v>2604</v>
      </c>
      <c r="AV1045" s="38" t="s">
        <v>2637</v>
      </c>
      <c r="AW1045" s="38" t="s">
        <v>61</v>
      </c>
      <c r="AX1045" s="38" t="s">
        <v>63</v>
      </c>
      <c r="AY1045" s="39" t="s">
        <v>7585</v>
      </c>
      <c r="AZ1045" s="38" t="s">
        <v>7586</v>
      </c>
      <c r="BA1045" s="39" t="s">
        <v>7586</v>
      </c>
      <c r="BB1045" s="38" t="s">
        <v>7529</v>
      </c>
      <c r="BC1045" s="38" t="s">
        <v>61</v>
      </c>
      <c r="BD1045" s="38" t="s">
        <v>94</v>
      </c>
      <c r="BE1045" s="38" t="s">
        <v>1978</v>
      </c>
      <c r="BF1045" s="38" t="s">
        <v>64</v>
      </c>
      <c r="BG1045" s="38" t="s">
        <v>61</v>
      </c>
      <c r="BH1045" s="38" t="s">
        <v>648</v>
      </c>
    </row>
    <row r="1046" spans="2:60" x14ac:dyDescent="0.3">
      <c r="B1046" s="55">
        <f t="shared" si="310"/>
        <v>1042</v>
      </c>
      <c r="C1046" s="55" t="str">
        <f t="shared" si="311"/>
        <v>NRT</v>
      </c>
      <c r="D1046" s="55" t="str">
        <f t="shared" si="308"/>
        <v>2025-09-30</v>
      </c>
      <c r="E1046" s="55" t="str">
        <f t="shared" si="318"/>
        <v>82020038211</v>
      </c>
      <c r="F1046" s="55" t="str">
        <f t="shared" si="319"/>
        <v>PJP029496875</v>
      </c>
      <c r="G1046" s="53" t="str">
        <f t="shared" si="320"/>
        <v>정지민</v>
      </c>
      <c r="H1046" s="53" t="str">
        <f t="shared" si="321"/>
        <v>목록(Manifest)</v>
      </c>
      <c r="I1046" s="62">
        <f t="shared" si="322"/>
        <v>70.69</v>
      </c>
      <c r="J1046" s="53" t="str">
        <f t="shared" si="312"/>
        <v>BRCH USA_JAVIS</v>
      </c>
      <c r="K1046" s="55">
        <f t="shared" si="323"/>
        <v>1</v>
      </c>
      <c r="L1046" s="54">
        <f t="shared" si="324"/>
        <v>0.7</v>
      </c>
      <c r="M1046" s="54">
        <f t="shared" si="325"/>
        <v>1.2</v>
      </c>
      <c r="N1046" s="54">
        <f t="shared" si="326"/>
        <v>1.2</v>
      </c>
      <c r="O1046" s="54">
        <f t="shared" si="313"/>
        <v>1</v>
      </c>
      <c r="P1046" s="55" t="str">
        <f t="shared" si="314"/>
        <v>516284387216</v>
      </c>
      <c r="Q1046" s="70">
        <f t="shared" si="315"/>
        <v>7520</v>
      </c>
      <c r="R1046" s="58">
        <v>0</v>
      </c>
      <c r="S1046" s="57">
        <f t="shared" si="309"/>
        <v>0</v>
      </c>
      <c r="T1046" s="58">
        <v>0</v>
      </c>
      <c r="U1046" s="58">
        <f>(IF(VLOOKUP(VLOOKUP(AN1046,MAPPING!$B$16:$D$21,2,1),MAPPING!$C$16:$E$21,2,0)=7000,0,VLOOKUP(VLOOKUP(AN1046,MAPPING!$B$16:$D$21,2,1),MAPPING!$C$16:$E$21,2,0)))</f>
        <v>0</v>
      </c>
      <c r="V1046" s="58">
        <f>(K1046*VLOOKUP(N1046/K1046,MAPPING!$B$23:$D$30,3,10))</f>
        <v>0</v>
      </c>
      <c r="W1046" s="58">
        <f t="shared" si="316"/>
        <v>0</v>
      </c>
      <c r="X1046" s="58">
        <f t="shared" si="317"/>
        <v>7520</v>
      </c>
      <c r="Y1046" s="116">
        <f>ROUND(SUM(Q1046:W1046)/INVOICE!$I$5,2)</f>
        <v>5.39</v>
      </c>
      <c r="AA1046" s="38" t="s">
        <v>7524</v>
      </c>
      <c r="AB1046" s="38" t="s">
        <v>93</v>
      </c>
      <c r="AC1046" s="38" t="s">
        <v>7525</v>
      </c>
      <c r="AD1046" s="38" t="s">
        <v>7587</v>
      </c>
      <c r="AE1046" s="38" t="s">
        <v>7588</v>
      </c>
      <c r="AF1046" s="38" t="s">
        <v>7589</v>
      </c>
      <c r="AG1046" s="38" t="s">
        <v>1021</v>
      </c>
      <c r="AH1046" s="38" t="s">
        <v>61</v>
      </c>
      <c r="AI1046" s="38">
        <v>1</v>
      </c>
      <c r="AJ1046" s="38">
        <v>0.7</v>
      </c>
      <c r="AK1046" s="38">
        <v>1.2</v>
      </c>
      <c r="AL1046" s="38">
        <v>1.2</v>
      </c>
      <c r="AM1046" s="38" t="s">
        <v>204</v>
      </c>
      <c r="AN1046" s="38">
        <v>70.69</v>
      </c>
      <c r="AO1046" s="38" t="s">
        <v>61</v>
      </c>
      <c r="AP1046" s="38" t="s">
        <v>61</v>
      </c>
      <c r="AQ1046" s="38" t="s">
        <v>61</v>
      </c>
      <c r="AR1046" s="38" t="s">
        <v>61</v>
      </c>
      <c r="AS1046" s="38" t="s">
        <v>61</v>
      </c>
      <c r="AT1046" s="38" t="s">
        <v>1973</v>
      </c>
      <c r="AU1046" s="38" t="s">
        <v>2604</v>
      </c>
      <c r="AV1046" s="38" t="s">
        <v>2637</v>
      </c>
      <c r="AW1046" s="38" t="s">
        <v>61</v>
      </c>
      <c r="AX1046" s="38" t="s">
        <v>63</v>
      </c>
      <c r="AY1046" s="39" t="s">
        <v>7590</v>
      </c>
      <c r="AZ1046" s="38" t="s">
        <v>7591</v>
      </c>
      <c r="BA1046" s="39" t="s">
        <v>7591</v>
      </c>
      <c r="BB1046" s="38" t="s">
        <v>7529</v>
      </c>
      <c r="BC1046" s="38" t="s">
        <v>61</v>
      </c>
      <c r="BD1046" s="38" t="s">
        <v>94</v>
      </c>
      <c r="BE1046" s="38" t="s">
        <v>1978</v>
      </c>
      <c r="BF1046" s="38" t="s">
        <v>64</v>
      </c>
      <c r="BG1046" s="38" t="s">
        <v>61</v>
      </c>
      <c r="BH1046" s="38" t="s">
        <v>648</v>
      </c>
    </row>
    <row r="1047" spans="2:60" x14ac:dyDescent="0.3">
      <c r="B1047" s="55">
        <f t="shared" si="310"/>
        <v>1043</v>
      </c>
      <c r="C1047" s="55" t="str">
        <f t="shared" si="311"/>
        <v>NRT</v>
      </c>
      <c r="D1047" s="55" t="str">
        <f t="shared" si="308"/>
        <v>2025-09-30</v>
      </c>
      <c r="E1047" s="55" t="str">
        <f t="shared" si="318"/>
        <v>82020038211</v>
      </c>
      <c r="F1047" s="55" t="str">
        <f t="shared" si="319"/>
        <v>PJP029496874</v>
      </c>
      <c r="G1047" s="53" t="str">
        <f t="shared" si="320"/>
        <v>김영무</v>
      </c>
      <c r="H1047" s="53" t="str">
        <f t="shared" si="321"/>
        <v>목록(Manifest)</v>
      </c>
      <c r="I1047" s="62">
        <f t="shared" si="322"/>
        <v>95.15</v>
      </c>
      <c r="J1047" s="53" t="str">
        <f t="shared" si="312"/>
        <v>BRCH USA_JAVIS</v>
      </c>
      <c r="K1047" s="55">
        <f t="shared" si="323"/>
        <v>1</v>
      </c>
      <c r="L1047" s="54">
        <f t="shared" si="324"/>
        <v>0.95</v>
      </c>
      <c r="M1047" s="54">
        <f t="shared" si="325"/>
        <v>1.5</v>
      </c>
      <c r="N1047" s="54">
        <f t="shared" si="326"/>
        <v>1.5</v>
      </c>
      <c r="O1047" s="54">
        <f t="shared" si="313"/>
        <v>1</v>
      </c>
      <c r="P1047" s="55" t="str">
        <f t="shared" si="314"/>
        <v>516284387205</v>
      </c>
      <c r="Q1047" s="70">
        <f t="shared" si="315"/>
        <v>7520</v>
      </c>
      <c r="R1047" s="58">
        <v>0</v>
      </c>
      <c r="S1047" s="57">
        <f t="shared" si="309"/>
        <v>0</v>
      </c>
      <c r="T1047" s="58">
        <v>0</v>
      </c>
      <c r="U1047" s="58">
        <f>(IF(VLOOKUP(VLOOKUP(AN1047,MAPPING!$B$16:$D$21,2,1),MAPPING!$C$16:$E$21,2,0)=7000,0,VLOOKUP(VLOOKUP(AN1047,MAPPING!$B$16:$D$21,2,1),MAPPING!$C$16:$E$21,2,0)))</f>
        <v>0</v>
      </c>
      <c r="V1047" s="58">
        <f>(K1047*VLOOKUP(N1047/K1047,MAPPING!$B$23:$D$30,3,10))</f>
        <v>0</v>
      </c>
      <c r="W1047" s="58">
        <f t="shared" si="316"/>
        <v>0</v>
      </c>
      <c r="X1047" s="58">
        <f t="shared" si="317"/>
        <v>7520</v>
      </c>
      <c r="Y1047" s="116">
        <f>ROUND(SUM(Q1047:W1047)/INVOICE!$I$5,2)</f>
        <v>5.39</v>
      </c>
      <c r="AA1047" s="38" t="s">
        <v>7524</v>
      </c>
      <c r="AB1047" s="38" t="s">
        <v>93</v>
      </c>
      <c r="AC1047" s="38" t="s">
        <v>7525</v>
      </c>
      <c r="AD1047" s="38" t="s">
        <v>7592</v>
      </c>
      <c r="AE1047" s="38" t="s">
        <v>7593</v>
      </c>
      <c r="AF1047" s="38" t="s">
        <v>7594</v>
      </c>
      <c r="AG1047" s="38" t="s">
        <v>7595</v>
      </c>
      <c r="AH1047" s="38" t="s">
        <v>61</v>
      </c>
      <c r="AI1047" s="38">
        <v>1</v>
      </c>
      <c r="AJ1047" s="38">
        <v>0.95</v>
      </c>
      <c r="AK1047" s="38">
        <v>1.5</v>
      </c>
      <c r="AL1047" s="38">
        <v>1.5</v>
      </c>
      <c r="AM1047" s="38" t="s">
        <v>204</v>
      </c>
      <c r="AN1047" s="38">
        <v>95.15</v>
      </c>
      <c r="AO1047" s="38" t="s">
        <v>61</v>
      </c>
      <c r="AP1047" s="38" t="s">
        <v>61</v>
      </c>
      <c r="AQ1047" s="38" t="s">
        <v>61</v>
      </c>
      <c r="AR1047" s="38" t="s">
        <v>61</v>
      </c>
      <c r="AS1047" s="38" t="s">
        <v>61</v>
      </c>
      <c r="AT1047" s="38" t="s">
        <v>1973</v>
      </c>
      <c r="AU1047" s="38" t="s">
        <v>2604</v>
      </c>
      <c r="AV1047" s="38" t="s">
        <v>2637</v>
      </c>
      <c r="AW1047" s="38" t="s">
        <v>61</v>
      </c>
      <c r="AX1047" s="38" t="s">
        <v>63</v>
      </c>
      <c r="AY1047" s="39" t="s">
        <v>7596</v>
      </c>
      <c r="AZ1047" s="38" t="s">
        <v>7597</v>
      </c>
      <c r="BA1047" s="39" t="s">
        <v>7597</v>
      </c>
      <c r="BB1047" s="38" t="s">
        <v>7529</v>
      </c>
      <c r="BC1047" s="38" t="s">
        <v>61</v>
      </c>
      <c r="BD1047" s="38" t="s">
        <v>94</v>
      </c>
      <c r="BE1047" s="38" t="s">
        <v>1978</v>
      </c>
      <c r="BF1047" s="38" t="s">
        <v>64</v>
      </c>
      <c r="BG1047" s="38" t="s">
        <v>61</v>
      </c>
      <c r="BH1047" s="38" t="s">
        <v>648</v>
      </c>
    </row>
    <row r="1048" spans="2:60" x14ac:dyDescent="0.3">
      <c r="B1048" s="55">
        <f t="shared" si="310"/>
        <v>1044</v>
      </c>
      <c r="C1048" s="55" t="str">
        <f t="shared" si="311"/>
        <v>NRT</v>
      </c>
      <c r="D1048" s="55" t="str">
        <f t="shared" si="308"/>
        <v>2025-09-30</v>
      </c>
      <c r="E1048" s="55" t="str">
        <f t="shared" si="318"/>
        <v>82020038211</v>
      </c>
      <c r="F1048" s="55" t="str">
        <f t="shared" si="319"/>
        <v>PJP029496873</v>
      </c>
      <c r="G1048" s="53" t="str">
        <f t="shared" si="320"/>
        <v>김진환</v>
      </c>
      <c r="H1048" s="53" t="str">
        <f t="shared" si="321"/>
        <v>목록(Manifest)</v>
      </c>
      <c r="I1048" s="62">
        <f t="shared" si="322"/>
        <v>95.15</v>
      </c>
      <c r="J1048" s="53" t="str">
        <f t="shared" si="312"/>
        <v>BRCH USA_JAVIS</v>
      </c>
      <c r="K1048" s="55">
        <f t="shared" si="323"/>
        <v>1</v>
      </c>
      <c r="L1048" s="54">
        <f t="shared" si="324"/>
        <v>1.1499999999999999</v>
      </c>
      <c r="M1048" s="54">
        <f t="shared" si="325"/>
        <v>2.1</v>
      </c>
      <c r="N1048" s="54">
        <f t="shared" si="326"/>
        <v>2.1</v>
      </c>
      <c r="O1048" s="54">
        <f t="shared" si="313"/>
        <v>1.5</v>
      </c>
      <c r="P1048" s="55" t="str">
        <f t="shared" si="314"/>
        <v>516284387194</v>
      </c>
      <c r="Q1048" s="70">
        <f t="shared" si="315"/>
        <v>8530</v>
      </c>
      <c r="R1048" s="58">
        <v>0</v>
      </c>
      <c r="S1048" s="57">
        <f t="shared" si="309"/>
        <v>0</v>
      </c>
      <c r="T1048" s="58">
        <v>0</v>
      </c>
      <c r="U1048" s="58">
        <f>(IF(VLOOKUP(VLOOKUP(AN1048,MAPPING!$B$16:$D$21,2,1),MAPPING!$C$16:$E$21,2,0)=7000,0,VLOOKUP(VLOOKUP(AN1048,MAPPING!$B$16:$D$21,2,1),MAPPING!$C$16:$E$21,2,0)))</f>
        <v>0</v>
      </c>
      <c r="V1048" s="58">
        <f>(K1048*VLOOKUP(N1048/K1048,MAPPING!$B$23:$D$30,3,10))</f>
        <v>500</v>
      </c>
      <c r="W1048" s="58">
        <f t="shared" si="316"/>
        <v>0</v>
      </c>
      <c r="X1048" s="58">
        <f t="shared" si="317"/>
        <v>9030</v>
      </c>
      <c r="Y1048" s="116">
        <f>ROUND(SUM(Q1048:W1048)/INVOICE!$I$5,2)</f>
        <v>6.48</v>
      </c>
      <c r="AA1048" s="38" t="s">
        <v>7524</v>
      </c>
      <c r="AB1048" s="38" t="s">
        <v>93</v>
      </c>
      <c r="AC1048" s="38" t="s">
        <v>7525</v>
      </c>
      <c r="AD1048" s="38" t="s">
        <v>7598</v>
      </c>
      <c r="AE1048" s="38" t="s">
        <v>7599</v>
      </c>
      <c r="AF1048" s="38" t="s">
        <v>7600</v>
      </c>
      <c r="AG1048" s="38" t="s">
        <v>7601</v>
      </c>
      <c r="AH1048" s="38" t="s">
        <v>61</v>
      </c>
      <c r="AI1048" s="38">
        <v>1</v>
      </c>
      <c r="AJ1048" s="38">
        <v>1.1499999999999999</v>
      </c>
      <c r="AK1048" s="38">
        <v>2.1</v>
      </c>
      <c r="AL1048" s="38">
        <v>2.1</v>
      </c>
      <c r="AM1048" s="38" t="s">
        <v>204</v>
      </c>
      <c r="AN1048" s="38">
        <v>95.15</v>
      </c>
      <c r="AO1048" s="38" t="s">
        <v>61</v>
      </c>
      <c r="AP1048" s="38" t="s">
        <v>61</v>
      </c>
      <c r="AQ1048" s="38" t="s">
        <v>61</v>
      </c>
      <c r="AR1048" s="38" t="s">
        <v>61</v>
      </c>
      <c r="AS1048" s="38" t="s">
        <v>61</v>
      </c>
      <c r="AT1048" s="38" t="s">
        <v>1973</v>
      </c>
      <c r="AU1048" s="38" t="s">
        <v>2604</v>
      </c>
      <c r="AV1048" s="38" t="s">
        <v>2637</v>
      </c>
      <c r="AW1048" s="38" t="s">
        <v>61</v>
      </c>
      <c r="AX1048" s="38" t="s">
        <v>63</v>
      </c>
      <c r="AY1048" s="39" t="s">
        <v>7602</v>
      </c>
      <c r="AZ1048" s="38" t="s">
        <v>7603</v>
      </c>
      <c r="BA1048" s="39" t="s">
        <v>7603</v>
      </c>
      <c r="BB1048" s="38" t="s">
        <v>7529</v>
      </c>
      <c r="BC1048" s="38" t="s">
        <v>61</v>
      </c>
      <c r="BD1048" s="38" t="s">
        <v>94</v>
      </c>
      <c r="BE1048" s="38" t="s">
        <v>1978</v>
      </c>
      <c r="BF1048" s="38" t="s">
        <v>64</v>
      </c>
      <c r="BG1048" s="38" t="s">
        <v>61</v>
      </c>
      <c r="BH1048" s="38" t="s">
        <v>648</v>
      </c>
    </row>
    <row r="1049" spans="2:60" x14ac:dyDescent="0.3">
      <c r="B1049" s="55">
        <f t="shared" si="310"/>
        <v>1045</v>
      </c>
      <c r="C1049" s="55" t="str">
        <f t="shared" si="311"/>
        <v>NRT</v>
      </c>
      <c r="D1049" s="55" t="str">
        <f t="shared" si="308"/>
        <v>2025-09-30</v>
      </c>
      <c r="E1049" s="55" t="str">
        <f t="shared" si="318"/>
        <v>82020038211</v>
      </c>
      <c r="F1049" s="55" t="str">
        <f t="shared" si="319"/>
        <v>PJP029496827</v>
      </c>
      <c r="G1049" s="53" t="str">
        <f t="shared" si="320"/>
        <v>문성남</v>
      </c>
      <c r="H1049" s="53" t="str">
        <f t="shared" si="321"/>
        <v>목록(Manifest)</v>
      </c>
      <c r="I1049" s="62">
        <f t="shared" si="322"/>
        <v>99.43</v>
      </c>
      <c r="J1049" s="53" t="str">
        <f t="shared" si="312"/>
        <v>BRCH USA_JAVIS</v>
      </c>
      <c r="K1049" s="55">
        <f t="shared" si="323"/>
        <v>1</v>
      </c>
      <c r="L1049" s="54">
        <f t="shared" si="324"/>
        <v>1.05</v>
      </c>
      <c r="M1049" s="54">
        <f t="shared" si="325"/>
        <v>1.7</v>
      </c>
      <c r="N1049" s="54">
        <f t="shared" si="326"/>
        <v>1.7</v>
      </c>
      <c r="O1049" s="54">
        <f t="shared" si="313"/>
        <v>1.5</v>
      </c>
      <c r="P1049" s="55" t="str">
        <f t="shared" si="314"/>
        <v>516284386730</v>
      </c>
      <c r="Q1049" s="70">
        <f t="shared" si="315"/>
        <v>8530</v>
      </c>
      <c r="R1049" s="58">
        <v>0</v>
      </c>
      <c r="S1049" s="57">
        <f t="shared" si="309"/>
        <v>0</v>
      </c>
      <c r="T1049" s="58">
        <v>0</v>
      </c>
      <c r="U1049" s="58">
        <f>(IF(VLOOKUP(VLOOKUP(AN1049,MAPPING!$B$16:$D$21,2,1),MAPPING!$C$16:$E$21,2,0)=7000,0,VLOOKUP(VLOOKUP(AN1049,MAPPING!$B$16:$D$21,2,1),MAPPING!$C$16:$E$21,2,0)))</f>
        <v>0</v>
      </c>
      <c r="V1049" s="58">
        <f>(K1049*VLOOKUP(N1049/K1049,MAPPING!$B$23:$D$30,3,10))</f>
        <v>0</v>
      </c>
      <c r="W1049" s="58">
        <f t="shared" si="316"/>
        <v>0</v>
      </c>
      <c r="X1049" s="58">
        <f t="shared" si="317"/>
        <v>8530</v>
      </c>
      <c r="Y1049" s="116">
        <f>ROUND(SUM(Q1049:W1049)/INVOICE!$I$5,2)</f>
        <v>6.12</v>
      </c>
      <c r="AA1049" s="38" t="s">
        <v>7524</v>
      </c>
      <c r="AB1049" s="38" t="s">
        <v>93</v>
      </c>
      <c r="AC1049" s="38" t="s">
        <v>7525</v>
      </c>
      <c r="AD1049" s="38" t="s">
        <v>7604</v>
      </c>
      <c r="AE1049" s="38" t="s">
        <v>6822</v>
      </c>
      <c r="AF1049" s="38" t="s">
        <v>6823</v>
      </c>
      <c r="AG1049" s="38" t="s">
        <v>6824</v>
      </c>
      <c r="AH1049" s="38" t="s">
        <v>61</v>
      </c>
      <c r="AI1049" s="38">
        <v>1</v>
      </c>
      <c r="AJ1049" s="38">
        <v>1.05</v>
      </c>
      <c r="AK1049" s="38">
        <v>1.7</v>
      </c>
      <c r="AL1049" s="38">
        <v>1.7</v>
      </c>
      <c r="AM1049" s="38" t="s">
        <v>204</v>
      </c>
      <c r="AN1049" s="38">
        <v>99.43</v>
      </c>
      <c r="AO1049" s="38" t="s">
        <v>61</v>
      </c>
      <c r="AP1049" s="38" t="s">
        <v>61</v>
      </c>
      <c r="AQ1049" s="38" t="s">
        <v>61</v>
      </c>
      <c r="AR1049" s="38" t="s">
        <v>61</v>
      </c>
      <c r="AS1049" s="38" t="s">
        <v>61</v>
      </c>
      <c r="AT1049" s="38" t="s">
        <v>1973</v>
      </c>
      <c r="AU1049" s="38" t="s">
        <v>2604</v>
      </c>
      <c r="AV1049" s="38" t="s">
        <v>2637</v>
      </c>
      <c r="AW1049" s="38" t="s">
        <v>61</v>
      </c>
      <c r="AX1049" s="38" t="s">
        <v>63</v>
      </c>
      <c r="AY1049" s="39" t="s">
        <v>7605</v>
      </c>
      <c r="AZ1049" s="38" t="s">
        <v>7606</v>
      </c>
      <c r="BA1049" s="39" t="s">
        <v>7606</v>
      </c>
      <c r="BB1049" s="38" t="s">
        <v>7529</v>
      </c>
      <c r="BC1049" s="38" t="s">
        <v>61</v>
      </c>
      <c r="BD1049" s="38" t="s">
        <v>94</v>
      </c>
      <c r="BE1049" s="38" t="s">
        <v>1978</v>
      </c>
      <c r="BF1049" s="38" t="s">
        <v>64</v>
      </c>
      <c r="BG1049" s="38" t="s">
        <v>61</v>
      </c>
      <c r="BH1049" s="38" t="s">
        <v>648</v>
      </c>
    </row>
    <row r="1050" spans="2:60" x14ac:dyDescent="0.3">
      <c r="B1050" s="55">
        <f t="shared" si="310"/>
        <v>1046</v>
      </c>
      <c r="C1050" s="55" t="str">
        <f t="shared" si="311"/>
        <v>NRT</v>
      </c>
      <c r="D1050" s="55" t="str">
        <f t="shared" si="308"/>
        <v>2025-09-30</v>
      </c>
      <c r="E1050" s="55" t="str">
        <f t="shared" si="318"/>
        <v>82020038211</v>
      </c>
      <c r="F1050" s="55" t="str">
        <f t="shared" si="319"/>
        <v>PJP029496844</v>
      </c>
      <c r="G1050" s="53" t="str">
        <f t="shared" si="320"/>
        <v>문영빈</v>
      </c>
      <c r="H1050" s="53" t="str">
        <f t="shared" si="321"/>
        <v>목록(Manifest)</v>
      </c>
      <c r="I1050" s="62">
        <f t="shared" si="322"/>
        <v>128.58000000000001</v>
      </c>
      <c r="J1050" s="53" t="str">
        <f t="shared" si="312"/>
        <v>BRCH USA_JAVIS</v>
      </c>
      <c r="K1050" s="55">
        <f t="shared" si="323"/>
        <v>1</v>
      </c>
      <c r="L1050" s="54">
        <f t="shared" si="324"/>
        <v>3.7</v>
      </c>
      <c r="M1050" s="54">
        <f t="shared" si="325"/>
        <v>3.6</v>
      </c>
      <c r="N1050" s="54">
        <f t="shared" si="326"/>
        <v>3.7</v>
      </c>
      <c r="O1050" s="54">
        <f t="shared" si="313"/>
        <v>4</v>
      </c>
      <c r="P1050" s="55" t="str">
        <f t="shared" si="314"/>
        <v>516284386903</v>
      </c>
      <c r="Q1050" s="70">
        <f t="shared" si="315"/>
        <v>13580</v>
      </c>
      <c r="R1050" s="58">
        <v>0</v>
      </c>
      <c r="S1050" s="57">
        <f t="shared" si="309"/>
        <v>0</v>
      </c>
      <c r="T1050" s="58">
        <v>0</v>
      </c>
      <c r="U1050" s="58">
        <f>(IF(VLOOKUP(VLOOKUP(AN1050,MAPPING!$B$16:$D$21,2,1),MAPPING!$C$16:$E$21,2,0)=7000,0,VLOOKUP(VLOOKUP(AN1050,MAPPING!$B$16:$D$21,2,1),MAPPING!$C$16:$E$21,2,0)))</f>
        <v>0</v>
      </c>
      <c r="V1050" s="58">
        <f>(K1050*VLOOKUP(N1050/K1050,MAPPING!$B$23:$D$30,3,10))</f>
        <v>500</v>
      </c>
      <c r="W1050" s="58">
        <f t="shared" si="316"/>
        <v>0</v>
      </c>
      <c r="X1050" s="58">
        <f t="shared" si="317"/>
        <v>14080</v>
      </c>
      <c r="Y1050" s="116">
        <f>ROUND(SUM(Q1050:W1050)/INVOICE!$I$5,2)</f>
        <v>10.1</v>
      </c>
      <c r="AA1050" s="38" t="s">
        <v>7524</v>
      </c>
      <c r="AB1050" s="38" t="s">
        <v>93</v>
      </c>
      <c r="AC1050" s="38" t="s">
        <v>7525</v>
      </c>
      <c r="AD1050" s="38" t="s">
        <v>7607</v>
      </c>
      <c r="AE1050" s="38" t="s">
        <v>7608</v>
      </c>
      <c r="AF1050" s="38" t="s">
        <v>7609</v>
      </c>
      <c r="AG1050" s="38" t="s">
        <v>6286</v>
      </c>
      <c r="AH1050" s="38" t="s">
        <v>61</v>
      </c>
      <c r="AI1050" s="38">
        <v>1</v>
      </c>
      <c r="AJ1050" s="38">
        <v>3.7</v>
      </c>
      <c r="AK1050" s="38">
        <v>3.6</v>
      </c>
      <c r="AL1050" s="38">
        <v>3.7</v>
      </c>
      <c r="AM1050" s="38" t="s">
        <v>204</v>
      </c>
      <c r="AN1050" s="38">
        <v>128.58000000000001</v>
      </c>
      <c r="AO1050" s="38" t="s">
        <v>61</v>
      </c>
      <c r="AP1050" s="38" t="s">
        <v>61</v>
      </c>
      <c r="AQ1050" s="38" t="s">
        <v>61</v>
      </c>
      <c r="AR1050" s="38" t="s">
        <v>61</v>
      </c>
      <c r="AS1050" s="38" t="s">
        <v>61</v>
      </c>
      <c r="AT1050" s="38" t="s">
        <v>1973</v>
      </c>
      <c r="AU1050" s="38" t="s">
        <v>2604</v>
      </c>
      <c r="AV1050" s="38" t="s">
        <v>2052</v>
      </c>
      <c r="AW1050" s="38" t="s">
        <v>61</v>
      </c>
      <c r="AX1050" s="38" t="s">
        <v>63</v>
      </c>
      <c r="AY1050" s="39" t="s">
        <v>7610</v>
      </c>
      <c r="AZ1050" s="38" t="s">
        <v>7611</v>
      </c>
      <c r="BA1050" s="39" t="s">
        <v>7611</v>
      </c>
      <c r="BB1050" s="38" t="s">
        <v>7529</v>
      </c>
      <c r="BC1050" s="38" t="s">
        <v>61</v>
      </c>
      <c r="BD1050" s="38" t="s">
        <v>94</v>
      </c>
      <c r="BE1050" s="38" t="s">
        <v>1978</v>
      </c>
      <c r="BF1050" s="38" t="s">
        <v>64</v>
      </c>
      <c r="BG1050" s="38" t="s">
        <v>61</v>
      </c>
      <c r="BH1050" s="38" t="s">
        <v>648</v>
      </c>
    </row>
    <row r="1051" spans="2:60" x14ac:dyDescent="0.3">
      <c r="B1051" s="55">
        <f t="shared" si="310"/>
        <v>1047</v>
      </c>
      <c r="C1051" s="55" t="str">
        <f t="shared" si="311"/>
        <v>NRT</v>
      </c>
      <c r="D1051" s="55" t="str">
        <f t="shared" si="308"/>
        <v>2025-09-30</v>
      </c>
      <c r="E1051" s="55" t="str">
        <f t="shared" si="318"/>
        <v>82020038211</v>
      </c>
      <c r="F1051" s="55" t="str">
        <f t="shared" si="319"/>
        <v>PJP029496960</v>
      </c>
      <c r="G1051" s="53" t="str">
        <f t="shared" si="320"/>
        <v>곽은영</v>
      </c>
      <c r="H1051" s="53" t="str">
        <f t="shared" si="321"/>
        <v>목록(Manifest)</v>
      </c>
      <c r="I1051" s="62">
        <f t="shared" si="322"/>
        <v>92.86</v>
      </c>
      <c r="J1051" s="53" t="str">
        <f t="shared" si="312"/>
        <v>BRCH USA_JAVIS</v>
      </c>
      <c r="K1051" s="55">
        <f t="shared" si="323"/>
        <v>1</v>
      </c>
      <c r="L1051" s="54">
        <f t="shared" si="324"/>
        <v>0.4</v>
      </c>
      <c r="M1051" s="54">
        <f t="shared" si="325"/>
        <v>2.1</v>
      </c>
      <c r="N1051" s="54">
        <f t="shared" si="326"/>
        <v>2.1</v>
      </c>
      <c r="O1051" s="54">
        <f t="shared" si="313"/>
        <v>0.5</v>
      </c>
      <c r="P1051" s="55" t="str">
        <f t="shared" si="314"/>
        <v>516284388060</v>
      </c>
      <c r="Q1051" s="70">
        <f t="shared" si="315"/>
        <v>6510</v>
      </c>
      <c r="R1051" s="58">
        <v>0</v>
      </c>
      <c r="S1051" s="57">
        <f t="shared" si="309"/>
        <v>0</v>
      </c>
      <c r="T1051" s="58">
        <v>0</v>
      </c>
      <c r="U1051" s="58">
        <f>(IF(VLOOKUP(VLOOKUP(AN1051,MAPPING!$B$16:$D$21,2,1),MAPPING!$C$16:$E$21,2,0)=7000,0,VLOOKUP(VLOOKUP(AN1051,MAPPING!$B$16:$D$21,2,1),MAPPING!$C$16:$E$21,2,0)))</f>
        <v>0</v>
      </c>
      <c r="V1051" s="58">
        <f>(K1051*VLOOKUP(N1051/K1051,MAPPING!$B$23:$D$30,3,10))</f>
        <v>500</v>
      </c>
      <c r="W1051" s="58">
        <f t="shared" si="316"/>
        <v>0</v>
      </c>
      <c r="X1051" s="58">
        <f t="shared" si="317"/>
        <v>7010</v>
      </c>
      <c r="Y1051" s="116">
        <f>ROUND(SUM(Q1051:W1051)/INVOICE!$I$5,2)</f>
        <v>5.03</v>
      </c>
      <c r="AA1051" s="38" t="s">
        <v>7524</v>
      </c>
      <c r="AB1051" s="38" t="s">
        <v>93</v>
      </c>
      <c r="AC1051" s="38" t="s">
        <v>7525</v>
      </c>
      <c r="AD1051" s="38" t="s">
        <v>7612</v>
      </c>
      <c r="AE1051" s="38" t="s">
        <v>7613</v>
      </c>
      <c r="AF1051" s="38" t="s">
        <v>7614</v>
      </c>
      <c r="AG1051" s="38" t="s">
        <v>7615</v>
      </c>
      <c r="AH1051" s="38" t="s">
        <v>61</v>
      </c>
      <c r="AI1051" s="38">
        <v>1</v>
      </c>
      <c r="AJ1051" s="38">
        <v>0.4</v>
      </c>
      <c r="AK1051" s="38">
        <v>2.1</v>
      </c>
      <c r="AL1051" s="38">
        <v>2.1</v>
      </c>
      <c r="AM1051" s="38" t="s">
        <v>204</v>
      </c>
      <c r="AN1051" s="38">
        <v>92.86</v>
      </c>
      <c r="AO1051" s="38" t="s">
        <v>61</v>
      </c>
      <c r="AP1051" s="38" t="s">
        <v>61</v>
      </c>
      <c r="AQ1051" s="38" t="s">
        <v>61</v>
      </c>
      <c r="AR1051" s="38" t="s">
        <v>61</v>
      </c>
      <c r="AS1051" s="38" t="s">
        <v>61</v>
      </c>
      <c r="AT1051" s="38" t="s">
        <v>1973</v>
      </c>
      <c r="AU1051" s="38" t="s">
        <v>2604</v>
      </c>
      <c r="AV1051" s="38" t="s">
        <v>7616</v>
      </c>
      <c r="AW1051" s="38" t="s">
        <v>61</v>
      </c>
      <c r="AX1051" s="38" t="s">
        <v>63</v>
      </c>
      <c r="AY1051" s="39" t="s">
        <v>7617</v>
      </c>
      <c r="AZ1051" s="38" t="s">
        <v>7618</v>
      </c>
      <c r="BA1051" s="39" t="s">
        <v>7618</v>
      </c>
      <c r="BB1051" s="38" t="s">
        <v>7529</v>
      </c>
      <c r="BC1051" s="38" t="s">
        <v>61</v>
      </c>
      <c r="BD1051" s="38" t="s">
        <v>94</v>
      </c>
      <c r="BE1051" s="38" t="s">
        <v>1978</v>
      </c>
      <c r="BF1051" s="38" t="s">
        <v>64</v>
      </c>
      <c r="BG1051" s="38" t="s">
        <v>61</v>
      </c>
      <c r="BH1051" s="38" t="s">
        <v>648</v>
      </c>
    </row>
    <row r="1052" spans="2:60" x14ac:dyDescent="0.3">
      <c r="B1052" s="55">
        <f t="shared" si="310"/>
        <v>1048</v>
      </c>
      <c r="C1052" s="55" t="str">
        <f t="shared" si="311"/>
        <v>NRT</v>
      </c>
      <c r="D1052" s="55" t="str">
        <f t="shared" si="308"/>
        <v>2025-09-30</v>
      </c>
      <c r="E1052" s="55" t="str">
        <f t="shared" si="318"/>
        <v>82020038211</v>
      </c>
      <c r="F1052" s="55" t="str">
        <f t="shared" si="319"/>
        <v>PJP029496673</v>
      </c>
      <c r="G1052" s="53" t="str">
        <f t="shared" si="320"/>
        <v>심재형</v>
      </c>
      <c r="H1052" s="53" t="str">
        <f t="shared" si="321"/>
        <v>목록(Manifest)</v>
      </c>
      <c r="I1052" s="62">
        <f t="shared" si="322"/>
        <v>84.76</v>
      </c>
      <c r="J1052" s="53" t="str">
        <f t="shared" si="312"/>
        <v>BRCH USA_JAVIS</v>
      </c>
      <c r="K1052" s="55">
        <f t="shared" si="323"/>
        <v>1</v>
      </c>
      <c r="L1052" s="54">
        <f t="shared" si="324"/>
        <v>0.1</v>
      </c>
      <c r="M1052" s="54">
        <f t="shared" si="325"/>
        <v>0.6</v>
      </c>
      <c r="N1052" s="54">
        <f t="shared" si="326"/>
        <v>0.6</v>
      </c>
      <c r="O1052" s="54">
        <f t="shared" si="313"/>
        <v>0.5</v>
      </c>
      <c r="P1052" s="55" t="str">
        <f t="shared" si="314"/>
        <v>516284385190</v>
      </c>
      <c r="Q1052" s="70">
        <f t="shared" si="315"/>
        <v>6510</v>
      </c>
      <c r="R1052" s="58">
        <v>0</v>
      </c>
      <c r="S1052" s="57">
        <f t="shared" si="309"/>
        <v>0</v>
      </c>
      <c r="T1052" s="58">
        <v>0</v>
      </c>
      <c r="U1052" s="58">
        <f>(IF(VLOOKUP(VLOOKUP(AN1052,MAPPING!$B$16:$D$21,2,1),MAPPING!$C$16:$E$21,2,0)=7000,0,VLOOKUP(VLOOKUP(AN1052,MAPPING!$B$16:$D$21,2,1),MAPPING!$C$16:$E$21,2,0)))</f>
        <v>0</v>
      </c>
      <c r="V1052" s="58">
        <f>(K1052*VLOOKUP(N1052/K1052,MAPPING!$B$23:$D$30,3,10))</f>
        <v>0</v>
      </c>
      <c r="W1052" s="58">
        <f t="shared" si="316"/>
        <v>0</v>
      </c>
      <c r="X1052" s="58">
        <f t="shared" si="317"/>
        <v>6510</v>
      </c>
      <c r="Y1052" s="116">
        <f>ROUND(SUM(Q1052:W1052)/INVOICE!$I$5,2)</f>
        <v>4.67</v>
      </c>
      <c r="AA1052" s="38" t="s">
        <v>7524</v>
      </c>
      <c r="AB1052" s="38" t="s">
        <v>93</v>
      </c>
      <c r="AC1052" s="38" t="s">
        <v>7525</v>
      </c>
      <c r="AD1052" s="38" t="s">
        <v>7619</v>
      </c>
      <c r="AE1052" s="38" t="s">
        <v>7620</v>
      </c>
      <c r="AF1052" s="38" t="s">
        <v>7621</v>
      </c>
      <c r="AG1052" s="38" t="s">
        <v>636</v>
      </c>
      <c r="AH1052" s="38" t="s">
        <v>61</v>
      </c>
      <c r="AI1052" s="38">
        <v>1</v>
      </c>
      <c r="AJ1052" s="38">
        <v>0.1</v>
      </c>
      <c r="AK1052" s="38">
        <v>0.6</v>
      </c>
      <c r="AL1052" s="38">
        <v>0.6</v>
      </c>
      <c r="AM1052" s="38" t="s">
        <v>204</v>
      </c>
      <c r="AN1052" s="38">
        <v>84.76</v>
      </c>
      <c r="AO1052" s="38" t="s">
        <v>61</v>
      </c>
      <c r="AP1052" s="38" t="s">
        <v>61</v>
      </c>
      <c r="AQ1052" s="38" t="s">
        <v>61</v>
      </c>
      <c r="AR1052" s="38" t="s">
        <v>61</v>
      </c>
      <c r="AS1052" s="38" t="s">
        <v>61</v>
      </c>
      <c r="AT1052" s="38" t="s">
        <v>1973</v>
      </c>
      <c r="AU1052" s="38" t="s">
        <v>2604</v>
      </c>
      <c r="AV1052" s="38" t="s">
        <v>7622</v>
      </c>
      <c r="AW1052" s="38" t="s">
        <v>61</v>
      </c>
      <c r="AX1052" s="38" t="s">
        <v>63</v>
      </c>
      <c r="AY1052" s="39" t="s">
        <v>7623</v>
      </c>
      <c r="AZ1052" s="38" t="s">
        <v>7624</v>
      </c>
      <c r="BA1052" s="39" t="s">
        <v>7624</v>
      </c>
      <c r="BB1052" s="38" t="s">
        <v>7529</v>
      </c>
      <c r="BC1052" s="38" t="s">
        <v>61</v>
      </c>
      <c r="BD1052" s="38" t="s">
        <v>94</v>
      </c>
      <c r="BE1052" s="38" t="s">
        <v>1978</v>
      </c>
      <c r="BF1052" s="38" t="s">
        <v>64</v>
      </c>
      <c r="BG1052" s="38" t="s">
        <v>61</v>
      </c>
      <c r="BH1052" s="38" t="s">
        <v>648</v>
      </c>
    </row>
    <row r="1053" spans="2:60" x14ac:dyDescent="0.3">
      <c r="B1053" s="55">
        <f t="shared" si="310"/>
        <v>1049</v>
      </c>
      <c r="C1053" s="55" t="str">
        <f t="shared" si="311"/>
        <v>NRT</v>
      </c>
      <c r="D1053" s="55" t="str">
        <f t="shared" si="308"/>
        <v>2025-09-30</v>
      </c>
      <c r="E1053" s="55" t="str">
        <f t="shared" si="318"/>
        <v>82020038211</v>
      </c>
      <c r="F1053" s="55" t="str">
        <f t="shared" si="319"/>
        <v>PJP029495960</v>
      </c>
      <c r="G1053" s="53" t="str">
        <f t="shared" si="320"/>
        <v>박지인</v>
      </c>
      <c r="H1053" s="53" t="str">
        <f t="shared" si="321"/>
        <v>목록(Manifest)</v>
      </c>
      <c r="I1053" s="62">
        <f t="shared" si="322"/>
        <v>29.3</v>
      </c>
      <c r="J1053" s="53" t="str">
        <f t="shared" si="312"/>
        <v>BRCH USA_JAVIS</v>
      </c>
      <c r="K1053" s="55">
        <f t="shared" si="323"/>
        <v>1</v>
      </c>
      <c r="L1053" s="54">
        <f t="shared" si="324"/>
        <v>0.75</v>
      </c>
      <c r="M1053" s="54">
        <f t="shared" si="325"/>
        <v>2.6</v>
      </c>
      <c r="N1053" s="54">
        <f t="shared" si="326"/>
        <v>2.6</v>
      </c>
      <c r="O1053" s="54">
        <f t="shared" si="313"/>
        <v>1</v>
      </c>
      <c r="P1053" s="55" t="str">
        <f t="shared" si="314"/>
        <v>516284378061</v>
      </c>
      <c r="Q1053" s="70">
        <f t="shared" si="315"/>
        <v>7520</v>
      </c>
      <c r="R1053" s="58">
        <v>0</v>
      </c>
      <c r="S1053" s="57">
        <f t="shared" si="309"/>
        <v>0</v>
      </c>
      <c r="T1053" s="58">
        <v>0</v>
      </c>
      <c r="U1053" s="58">
        <f>(IF(VLOOKUP(VLOOKUP(AN1053,MAPPING!$B$16:$D$21,2,1),MAPPING!$C$16:$E$21,2,0)=7000,0,VLOOKUP(VLOOKUP(AN1053,MAPPING!$B$16:$D$21,2,1),MAPPING!$C$16:$E$21,2,0)))</f>
        <v>0</v>
      </c>
      <c r="V1053" s="58">
        <f>(K1053*VLOOKUP(N1053/K1053,MAPPING!$B$23:$D$30,3,10))</f>
        <v>500</v>
      </c>
      <c r="W1053" s="58">
        <f t="shared" si="316"/>
        <v>0</v>
      </c>
      <c r="X1053" s="58">
        <f t="shared" si="317"/>
        <v>8020</v>
      </c>
      <c r="Y1053" s="116">
        <f>ROUND(SUM(Q1053:W1053)/INVOICE!$I$5,2)</f>
        <v>5.75</v>
      </c>
      <c r="AA1053" s="38" t="s">
        <v>7524</v>
      </c>
      <c r="AB1053" s="38" t="s">
        <v>93</v>
      </c>
      <c r="AC1053" s="38" t="s">
        <v>7525</v>
      </c>
      <c r="AD1053" s="38" t="s">
        <v>7625</v>
      </c>
      <c r="AE1053" s="38" t="s">
        <v>7626</v>
      </c>
      <c r="AF1053" s="38" t="s">
        <v>7627</v>
      </c>
      <c r="AG1053" s="38" t="s">
        <v>7628</v>
      </c>
      <c r="AH1053" s="38" t="s">
        <v>61</v>
      </c>
      <c r="AI1053" s="38">
        <v>1</v>
      </c>
      <c r="AJ1053" s="38">
        <v>0.75</v>
      </c>
      <c r="AK1053" s="38">
        <v>2.6</v>
      </c>
      <c r="AL1053" s="38">
        <v>2.6</v>
      </c>
      <c r="AM1053" s="38" t="s">
        <v>204</v>
      </c>
      <c r="AN1053" s="38">
        <v>29.3</v>
      </c>
      <c r="AO1053" s="38" t="s">
        <v>61</v>
      </c>
      <c r="AP1053" s="38" t="s">
        <v>61</v>
      </c>
      <c r="AQ1053" s="38" t="s">
        <v>61</v>
      </c>
      <c r="AR1053" s="38" t="s">
        <v>61</v>
      </c>
      <c r="AS1053" s="38" t="s">
        <v>61</v>
      </c>
      <c r="AT1053" s="38" t="s">
        <v>1973</v>
      </c>
      <c r="AU1053" s="38" t="s">
        <v>2604</v>
      </c>
      <c r="AV1053" s="38" t="s">
        <v>2052</v>
      </c>
      <c r="AW1053" s="38" t="s">
        <v>61</v>
      </c>
      <c r="AX1053" s="38" t="s">
        <v>63</v>
      </c>
      <c r="AY1053" s="39" t="s">
        <v>7629</v>
      </c>
      <c r="AZ1053" s="38" t="s">
        <v>7630</v>
      </c>
      <c r="BA1053" s="39" t="s">
        <v>7630</v>
      </c>
      <c r="BB1053" s="38" t="s">
        <v>7529</v>
      </c>
      <c r="BC1053" s="38" t="s">
        <v>61</v>
      </c>
      <c r="BD1053" s="38" t="s">
        <v>94</v>
      </c>
      <c r="BE1053" s="38" t="s">
        <v>1978</v>
      </c>
      <c r="BF1053" s="38" t="s">
        <v>64</v>
      </c>
      <c r="BG1053" s="38" t="s">
        <v>61</v>
      </c>
      <c r="BH1053" s="38" t="s">
        <v>648</v>
      </c>
    </row>
    <row r="1054" spans="2:60" x14ac:dyDescent="0.3">
      <c r="B1054" s="55">
        <f t="shared" si="310"/>
        <v>1050</v>
      </c>
      <c r="C1054" s="55" t="str">
        <f t="shared" si="311"/>
        <v>NRT</v>
      </c>
      <c r="D1054" s="55" t="str">
        <f t="shared" si="308"/>
        <v>2025-09-30</v>
      </c>
      <c r="E1054" s="55" t="str">
        <f t="shared" si="318"/>
        <v>82020038211</v>
      </c>
      <c r="F1054" s="55" t="str">
        <f t="shared" si="319"/>
        <v>PJP029496872</v>
      </c>
      <c r="G1054" s="53" t="str">
        <f t="shared" si="320"/>
        <v>강혜훈</v>
      </c>
      <c r="H1054" s="53" t="str">
        <f t="shared" si="321"/>
        <v>간이(Simple)</v>
      </c>
      <c r="I1054" s="62">
        <f t="shared" si="322"/>
        <v>434.16</v>
      </c>
      <c r="J1054" s="53" t="str">
        <f t="shared" si="312"/>
        <v>BRCH USA_JAVIS</v>
      </c>
      <c r="K1054" s="55">
        <f t="shared" si="323"/>
        <v>1</v>
      </c>
      <c r="L1054" s="54">
        <f t="shared" si="324"/>
        <v>3.7</v>
      </c>
      <c r="M1054" s="54">
        <f t="shared" si="325"/>
        <v>1.8</v>
      </c>
      <c r="N1054" s="54">
        <f t="shared" si="326"/>
        <v>3.7</v>
      </c>
      <c r="O1054" s="54">
        <f t="shared" si="313"/>
        <v>4</v>
      </c>
      <c r="P1054" s="55" t="str">
        <f t="shared" si="314"/>
        <v>516284387183</v>
      </c>
      <c r="Q1054" s="70">
        <f t="shared" si="315"/>
        <v>13580</v>
      </c>
      <c r="R1054" s="58">
        <v>0</v>
      </c>
      <c r="S1054" s="57">
        <f t="shared" si="309"/>
        <v>0</v>
      </c>
      <c r="T1054" s="58">
        <v>0</v>
      </c>
      <c r="U1054" s="58">
        <f>(IF(VLOOKUP(VLOOKUP(AN1054,MAPPING!$B$16:$D$21,2,1),MAPPING!$C$16:$E$21,2,0)=7000,0,VLOOKUP(VLOOKUP(AN1054,MAPPING!$B$16:$D$21,2,1),MAPPING!$C$16:$E$21,2,0)))</f>
        <v>0</v>
      </c>
      <c r="V1054" s="58">
        <f>(K1054*VLOOKUP(N1054/K1054,MAPPING!$B$23:$D$30,3,10))</f>
        <v>500</v>
      </c>
      <c r="W1054" s="58">
        <f t="shared" si="316"/>
        <v>0</v>
      </c>
      <c r="X1054" s="58">
        <f t="shared" si="317"/>
        <v>14080</v>
      </c>
      <c r="Y1054" s="116">
        <f>ROUND(SUM(Q1054:W1054)/INVOICE!$I$5,2)</f>
        <v>10.1</v>
      </c>
      <c r="AA1054" s="38" t="s">
        <v>7524</v>
      </c>
      <c r="AB1054" s="38" t="s">
        <v>93</v>
      </c>
      <c r="AC1054" s="38" t="s">
        <v>7525</v>
      </c>
      <c r="AD1054" s="38" t="s">
        <v>7631</v>
      </c>
      <c r="AE1054" s="38" t="s">
        <v>1970</v>
      </c>
      <c r="AF1054" s="38" t="s">
        <v>1971</v>
      </c>
      <c r="AG1054" s="38" t="s">
        <v>1972</v>
      </c>
      <c r="AH1054" s="38" t="s">
        <v>61</v>
      </c>
      <c r="AI1054" s="38">
        <v>1</v>
      </c>
      <c r="AJ1054" s="38">
        <v>3.7</v>
      </c>
      <c r="AK1054" s="38">
        <v>1.8</v>
      </c>
      <c r="AL1054" s="38">
        <v>3.7</v>
      </c>
      <c r="AM1054" s="38" t="s">
        <v>65</v>
      </c>
      <c r="AN1054" s="38">
        <v>434.16</v>
      </c>
      <c r="AO1054" s="38" t="s">
        <v>61</v>
      </c>
      <c r="AP1054" s="38" t="s">
        <v>61</v>
      </c>
      <c r="AQ1054" s="38" t="s">
        <v>61</v>
      </c>
      <c r="AR1054" s="38" t="s">
        <v>61</v>
      </c>
      <c r="AS1054" s="38" t="s">
        <v>61</v>
      </c>
      <c r="AT1054" s="38" t="s">
        <v>1973</v>
      </c>
      <c r="AU1054" s="38" t="s">
        <v>2604</v>
      </c>
      <c r="AV1054" s="38" t="s">
        <v>2002</v>
      </c>
      <c r="AW1054" s="38" t="s">
        <v>61</v>
      </c>
      <c r="AX1054" s="38" t="s">
        <v>63</v>
      </c>
      <c r="AY1054" s="39" t="s">
        <v>7632</v>
      </c>
      <c r="AZ1054" s="38" t="s">
        <v>7633</v>
      </c>
      <c r="BA1054" s="39" t="s">
        <v>7633</v>
      </c>
      <c r="BB1054" s="38" t="s">
        <v>7529</v>
      </c>
      <c r="BC1054" s="38" t="s">
        <v>61</v>
      </c>
      <c r="BD1054" s="38" t="s">
        <v>94</v>
      </c>
      <c r="BE1054" s="38" t="s">
        <v>1978</v>
      </c>
      <c r="BF1054" s="38" t="s">
        <v>64</v>
      </c>
      <c r="BG1054" s="38" t="s">
        <v>61</v>
      </c>
      <c r="BH1054" s="38" t="s">
        <v>648</v>
      </c>
    </row>
    <row r="1055" spans="2:60" x14ac:dyDescent="0.3">
      <c r="B1055" s="55">
        <f t="shared" si="310"/>
        <v>1051</v>
      </c>
      <c r="C1055" s="55" t="str">
        <f t="shared" si="311"/>
        <v>NRT</v>
      </c>
      <c r="D1055" s="55" t="str">
        <f t="shared" si="308"/>
        <v>2025-09-30</v>
      </c>
      <c r="E1055" s="55" t="str">
        <f t="shared" si="318"/>
        <v>82020038211</v>
      </c>
      <c r="F1055" s="55" t="str">
        <f t="shared" si="319"/>
        <v>PJP029496796</v>
      </c>
      <c r="G1055" s="53" t="str">
        <f t="shared" si="320"/>
        <v>박소현</v>
      </c>
      <c r="H1055" s="53" t="str">
        <f t="shared" si="321"/>
        <v>목록(Manifest)</v>
      </c>
      <c r="I1055" s="62">
        <f t="shared" si="322"/>
        <v>139.86000000000001</v>
      </c>
      <c r="J1055" s="53" t="str">
        <f t="shared" si="312"/>
        <v>BRCH USA_JAVIS</v>
      </c>
      <c r="K1055" s="55">
        <f t="shared" si="323"/>
        <v>1</v>
      </c>
      <c r="L1055" s="54">
        <f t="shared" si="324"/>
        <v>0.45</v>
      </c>
      <c r="M1055" s="54">
        <f t="shared" si="325"/>
        <v>0.6</v>
      </c>
      <c r="N1055" s="54">
        <f t="shared" si="326"/>
        <v>0.6</v>
      </c>
      <c r="O1055" s="54">
        <f t="shared" si="313"/>
        <v>0.5</v>
      </c>
      <c r="P1055" s="55" t="str">
        <f t="shared" si="314"/>
        <v>516284386424</v>
      </c>
      <c r="Q1055" s="70">
        <f t="shared" si="315"/>
        <v>6510</v>
      </c>
      <c r="R1055" s="58">
        <v>0</v>
      </c>
      <c r="S1055" s="57">
        <f t="shared" si="309"/>
        <v>0</v>
      </c>
      <c r="T1055" s="58">
        <v>0</v>
      </c>
      <c r="U1055" s="58">
        <f>(IF(VLOOKUP(VLOOKUP(AN1055,MAPPING!$B$16:$D$21,2,1),MAPPING!$C$16:$E$21,2,0)=7000,0,VLOOKUP(VLOOKUP(AN1055,MAPPING!$B$16:$D$21,2,1),MAPPING!$C$16:$E$21,2,0)))</f>
        <v>0</v>
      </c>
      <c r="V1055" s="58">
        <f>(K1055*VLOOKUP(N1055/K1055,MAPPING!$B$23:$D$30,3,10))</f>
        <v>0</v>
      </c>
      <c r="W1055" s="58">
        <f t="shared" si="316"/>
        <v>0</v>
      </c>
      <c r="X1055" s="58">
        <f t="shared" si="317"/>
        <v>6510</v>
      </c>
      <c r="Y1055" s="116">
        <f>ROUND(SUM(Q1055:W1055)/INVOICE!$I$5,2)</f>
        <v>4.67</v>
      </c>
      <c r="AA1055" s="38" t="s">
        <v>7524</v>
      </c>
      <c r="AB1055" s="38" t="s">
        <v>93</v>
      </c>
      <c r="AC1055" s="38" t="s">
        <v>7525</v>
      </c>
      <c r="AD1055" s="38" t="s">
        <v>7634</v>
      </c>
      <c r="AE1055" s="38" t="s">
        <v>3429</v>
      </c>
      <c r="AF1055" s="38" t="s">
        <v>7635</v>
      </c>
      <c r="AG1055" s="38" t="s">
        <v>6367</v>
      </c>
      <c r="AH1055" s="38" t="s">
        <v>61</v>
      </c>
      <c r="AI1055" s="38">
        <v>1</v>
      </c>
      <c r="AJ1055" s="38">
        <v>0.45</v>
      </c>
      <c r="AK1055" s="38">
        <v>0.6</v>
      </c>
      <c r="AL1055" s="38">
        <v>0.6</v>
      </c>
      <c r="AM1055" s="38" t="s">
        <v>204</v>
      </c>
      <c r="AN1055" s="38">
        <v>139.86000000000001</v>
      </c>
      <c r="AO1055" s="38" t="s">
        <v>61</v>
      </c>
      <c r="AP1055" s="38" t="s">
        <v>61</v>
      </c>
      <c r="AQ1055" s="38" t="s">
        <v>61</v>
      </c>
      <c r="AR1055" s="38" t="s">
        <v>61</v>
      </c>
      <c r="AS1055" s="38" t="s">
        <v>61</v>
      </c>
      <c r="AT1055" s="38" t="s">
        <v>1973</v>
      </c>
      <c r="AU1055" s="38" t="s">
        <v>2604</v>
      </c>
      <c r="AV1055" s="38" t="s">
        <v>7636</v>
      </c>
      <c r="AW1055" s="38" t="s">
        <v>61</v>
      </c>
      <c r="AX1055" s="38" t="s">
        <v>63</v>
      </c>
      <c r="AY1055" s="39" t="s">
        <v>7637</v>
      </c>
      <c r="AZ1055" s="38" t="s">
        <v>7638</v>
      </c>
      <c r="BA1055" s="39" t="s">
        <v>7638</v>
      </c>
      <c r="BB1055" s="38" t="s">
        <v>7529</v>
      </c>
      <c r="BC1055" s="38" t="s">
        <v>61</v>
      </c>
      <c r="BD1055" s="38" t="s">
        <v>94</v>
      </c>
      <c r="BE1055" s="38" t="s">
        <v>1978</v>
      </c>
      <c r="BF1055" s="38" t="s">
        <v>64</v>
      </c>
      <c r="BG1055" s="38" t="s">
        <v>61</v>
      </c>
      <c r="BH1055" s="38" t="s">
        <v>648</v>
      </c>
    </row>
    <row r="1056" spans="2:60" x14ac:dyDescent="0.3">
      <c r="B1056" s="55">
        <f t="shared" si="310"/>
        <v>1052</v>
      </c>
      <c r="C1056" s="55" t="str">
        <f t="shared" si="311"/>
        <v>NRT</v>
      </c>
      <c r="D1056" s="55" t="str">
        <f t="shared" si="308"/>
        <v>2025-09-30</v>
      </c>
      <c r="E1056" s="55" t="str">
        <f t="shared" si="318"/>
        <v>82020038211</v>
      </c>
      <c r="F1056" s="55" t="str">
        <f t="shared" si="319"/>
        <v>PJP029496981</v>
      </c>
      <c r="G1056" s="53" t="str">
        <f t="shared" si="320"/>
        <v>신지예</v>
      </c>
      <c r="H1056" s="53" t="str">
        <f t="shared" si="321"/>
        <v>목록(Manifest)</v>
      </c>
      <c r="I1056" s="62">
        <f t="shared" si="322"/>
        <v>132.16999999999999</v>
      </c>
      <c r="J1056" s="53" t="str">
        <f t="shared" si="312"/>
        <v>BRCH USA_JAVIS</v>
      </c>
      <c r="K1056" s="55">
        <f t="shared" si="323"/>
        <v>1</v>
      </c>
      <c r="L1056" s="54">
        <f t="shared" si="324"/>
        <v>2</v>
      </c>
      <c r="M1056" s="54">
        <f t="shared" si="325"/>
        <v>4.2</v>
      </c>
      <c r="N1056" s="54">
        <f t="shared" si="326"/>
        <v>4.2</v>
      </c>
      <c r="O1056" s="54">
        <f t="shared" si="313"/>
        <v>2</v>
      </c>
      <c r="P1056" s="55" t="str">
        <f t="shared" si="314"/>
        <v>516284388270</v>
      </c>
      <c r="Q1056" s="70">
        <f t="shared" si="315"/>
        <v>9540</v>
      </c>
      <c r="R1056" s="58">
        <v>0</v>
      </c>
      <c r="S1056" s="57">
        <f t="shared" si="309"/>
        <v>0</v>
      </c>
      <c r="T1056" s="58">
        <v>0</v>
      </c>
      <c r="U1056" s="58">
        <f>(IF(VLOOKUP(VLOOKUP(AN1056,MAPPING!$B$16:$D$21,2,1),MAPPING!$C$16:$E$21,2,0)=7000,0,VLOOKUP(VLOOKUP(AN1056,MAPPING!$B$16:$D$21,2,1),MAPPING!$C$16:$E$21,2,0)))</f>
        <v>0</v>
      </c>
      <c r="V1056" s="58">
        <f>(K1056*VLOOKUP(N1056/K1056,MAPPING!$B$23:$D$30,3,10))</f>
        <v>500</v>
      </c>
      <c r="W1056" s="58">
        <f t="shared" si="316"/>
        <v>0</v>
      </c>
      <c r="X1056" s="58">
        <f t="shared" si="317"/>
        <v>10040</v>
      </c>
      <c r="Y1056" s="116">
        <f>ROUND(SUM(Q1056:W1056)/INVOICE!$I$5,2)</f>
        <v>7.2</v>
      </c>
      <c r="AA1056" s="38" t="s">
        <v>7524</v>
      </c>
      <c r="AB1056" s="38" t="s">
        <v>93</v>
      </c>
      <c r="AC1056" s="38" t="s">
        <v>7525</v>
      </c>
      <c r="AD1056" s="38" t="s">
        <v>7639</v>
      </c>
      <c r="AE1056" s="38" t="s">
        <v>7640</v>
      </c>
      <c r="AF1056" s="38" t="s">
        <v>7641</v>
      </c>
      <c r="AG1056" s="38" t="s">
        <v>7642</v>
      </c>
      <c r="AH1056" s="38" t="s">
        <v>61</v>
      </c>
      <c r="AI1056" s="38">
        <v>1</v>
      </c>
      <c r="AJ1056" s="38">
        <v>2</v>
      </c>
      <c r="AK1056" s="38">
        <v>4.2</v>
      </c>
      <c r="AL1056" s="38">
        <v>4.2</v>
      </c>
      <c r="AM1056" s="38" t="s">
        <v>204</v>
      </c>
      <c r="AN1056" s="38">
        <v>132.16999999999999</v>
      </c>
      <c r="AO1056" s="38" t="s">
        <v>61</v>
      </c>
      <c r="AP1056" s="38" t="s">
        <v>61</v>
      </c>
      <c r="AQ1056" s="38" t="s">
        <v>61</v>
      </c>
      <c r="AR1056" s="38" t="s">
        <v>61</v>
      </c>
      <c r="AS1056" s="38" t="s">
        <v>61</v>
      </c>
      <c r="AT1056" s="38" t="s">
        <v>1973</v>
      </c>
      <c r="AU1056" s="38" t="s">
        <v>2604</v>
      </c>
      <c r="AV1056" s="38" t="s">
        <v>2261</v>
      </c>
      <c r="AW1056" s="38" t="s">
        <v>61</v>
      </c>
      <c r="AX1056" s="38" t="s">
        <v>63</v>
      </c>
      <c r="AY1056" s="39" t="s">
        <v>7643</v>
      </c>
      <c r="AZ1056" s="38" t="s">
        <v>7644</v>
      </c>
      <c r="BA1056" s="39" t="s">
        <v>7644</v>
      </c>
      <c r="BB1056" s="38" t="s">
        <v>7529</v>
      </c>
      <c r="BC1056" s="38" t="s">
        <v>61</v>
      </c>
      <c r="BD1056" s="38" t="s">
        <v>94</v>
      </c>
      <c r="BE1056" s="38" t="s">
        <v>1978</v>
      </c>
      <c r="BF1056" s="38" t="s">
        <v>64</v>
      </c>
      <c r="BG1056" s="38" t="s">
        <v>61</v>
      </c>
      <c r="BH1056" s="38" t="s">
        <v>648</v>
      </c>
    </row>
    <row r="1057" spans="2:60" x14ac:dyDescent="0.3">
      <c r="B1057" s="55">
        <f t="shared" si="310"/>
        <v>1053</v>
      </c>
      <c r="C1057" s="55" t="str">
        <f t="shared" si="311"/>
        <v>NRT</v>
      </c>
      <c r="D1057" s="55" t="str">
        <f t="shared" si="308"/>
        <v>2025-09-30</v>
      </c>
      <c r="E1057" s="55" t="str">
        <f t="shared" si="318"/>
        <v>82020038211</v>
      </c>
      <c r="F1057" s="55" t="str">
        <f t="shared" si="319"/>
        <v>PJP029496490</v>
      </c>
      <c r="G1057" s="53" t="str">
        <f t="shared" si="320"/>
        <v>나현주</v>
      </c>
      <c r="H1057" s="53" t="str">
        <f t="shared" si="321"/>
        <v>목록(Manifest)</v>
      </c>
      <c r="I1057" s="62">
        <f t="shared" si="322"/>
        <v>138.44999999999999</v>
      </c>
      <c r="J1057" s="53" t="str">
        <f t="shared" si="312"/>
        <v>BRCH USA_JAVIS</v>
      </c>
      <c r="K1057" s="55">
        <f t="shared" si="323"/>
        <v>1</v>
      </c>
      <c r="L1057" s="54">
        <f t="shared" si="324"/>
        <v>0.85</v>
      </c>
      <c r="M1057" s="54">
        <f t="shared" si="325"/>
        <v>1.4</v>
      </c>
      <c r="N1057" s="54">
        <f t="shared" si="326"/>
        <v>1.4</v>
      </c>
      <c r="O1057" s="54">
        <f t="shared" si="313"/>
        <v>1</v>
      </c>
      <c r="P1057" s="55" t="str">
        <f t="shared" si="314"/>
        <v>516284383366</v>
      </c>
      <c r="Q1057" s="70">
        <f t="shared" si="315"/>
        <v>7520</v>
      </c>
      <c r="R1057" s="58">
        <v>0</v>
      </c>
      <c r="S1057" s="57">
        <f t="shared" si="309"/>
        <v>0</v>
      </c>
      <c r="T1057" s="58">
        <v>0</v>
      </c>
      <c r="U1057" s="58">
        <f>(IF(VLOOKUP(VLOOKUP(AN1057,MAPPING!$B$16:$D$21,2,1),MAPPING!$C$16:$E$21,2,0)=7000,0,VLOOKUP(VLOOKUP(AN1057,MAPPING!$B$16:$D$21,2,1),MAPPING!$C$16:$E$21,2,0)))</f>
        <v>0</v>
      </c>
      <c r="V1057" s="58">
        <f>(K1057*VLOOKUP(N1057/K1057,MAPPING!$B$23:$D$30,3,10))</f>
        <v>0</v>
      </c>
      <c r="W1057" s="58">
        <f t="shared" si="316"/>
        <v>0</v>
      </c>
      <c r="X1057" s="58">
        <f t="shared" si="317"/>
        <v>7520</v>
      </c>
      <c r="Y1057" s="116">
        <f>ROUND(SUM(Q1057:W1057)/INVOICE!$I$5,2)</f>
        <v>5.39</v>
      </c>
      <c r="AA1057" s="38" t="s">
        <v>7524</v>
      </c>
      <c r="AB1057" s="38" t="s">
        <v>93</v>
      </c>
      <c r="AC1057" s="38" t="s">
        <v>7525</v>
      </c>
      <c r="AD1057" s="38" t="s">
        <v>7645</v>
      </c>
      <c r="AE1057" s="38" t="s">
        <v>2277</v>
      </c>
      <c r="AF1057" s="38" t="s">
        <v>2278</v>
      </c>
      <c r="AG1057" s="38" t="s">
        <v>2279</v>
      </c>
      <c r="AH1057" s="38" t="s">
        <v>61</v>
      </c>
      <c r="AI1057" s="38">
        <v>1</v>
      </c>
      <c r="AJ1057" s="38">
        <v>0.85</v>
      </c>
      <c r="AK1057" s="38">
        <v>1.4</v>
      </c>
      <c r="AL1057" s="38">
        <v>1.4</v>
      </c>
      <c r="AM1057" s="38" t="s">
        <v>204</v>
      </c>
      <c r="AN1057" s="38">
        <v>138.44999999999999</v>
      </c>
      <c r="AO1057" s="38" t="s">
        <v>61</v>
      </c>
      <c r="AP1057" s="38" t="s">
        <v>61</v>
      </c>
      <c r="AQ1057" s="38" t="s">
        <v>61</v>
      </c>
      <c r="AR1057" s="38" t="s">
        <v>61</v>
      </c>
      <c r="AS1057" s="38" t="s">
        <v>61</v>
      </c>
      <c r="AT1057" s="38" t="s">
        <v>1973</v>
      </c>
      <c r="AU1057" s="38" t="s">
        <v>2604</v>
      </c>
      <c r="AV1057" s="38" t="s">
        <v>2002</v>
      </c>
      <c r="AW1057" s="38" t="s">
        <v>61</v>
      </c>
      <c r="AX1057" s="38" t="s">
        <v>63</v>
      </c>
      <c r="AY1057" s="39" t="s">
        <v>7646</v>
      </c>
      <c r="AZ1057" s="38" t="s">
        <v>7647</v>
      </c>
      <c r="BA1057" s="39" t="s">
        <v>7647</v>
      </c>
      <c r="BB1057" s="38" t="s">
        <v>7529</v>
      </c>
      <c r="BC1057" s="38" t="s">
        <v>61</v>
      </c>
      <c r="BD1057" s="38" t="s">
        <v>94</v>
      </c>
      <c r="BE1057" s="38" t="s">
        <v>1978</v>
      </c>
      <c r="BF1057" s="38" t="s">
        <v>64</v>
      </c>
      <c r="BG1057" s="38" t="s">
        <v>61</v>
      </c>
      <c r="BH1057" s="38" t="s">
        <v>648</v>
      </c>
    </row>
    <row r="1058" spans="2:60" x14ac:dyDescent="0.3">
      <c r="B1058" s="55">
        <f t="shared" si="310"/>
        <v>1054</v>
      </c>
      <c r="C1058" s="55" t="str">
        <f t="shared" si="311"/>
        <v>NRT</v>
      </c>
      <c r="D1058" s="55" t="str">
        <f t="shared" si="308"/>
        <v>2025-09-30</v>
      </c>
      <c r="E1058" s="55" t="str">
        <f t="shared" si="318"/>
        <v>82020038211</v>
      </c>
      <c r="F1058" s="55" t="str">
        <f t="shared" si="319"/>
        <v>PJP029496315</v>
      </c>
      <c r="G1058" s="53" t="str">
        <f t="shared" si="320"/>
        <v>윤세진</v>
      </c>
      <c r="H1058" s="53" t="str">
        <f t="shared" si="321"/>
        <v>목록(Manifest)</v>
      </c>
      <c r="I1058" s="62">
        <f t="shared" si="322"/>
        <v>97.15</v>
      </c>
      <c r="J1058" s="53" t="str">
        <f t="shared" si="312"/>
        <v>BRCH USA_JAVIS</v>
      </c>
      <c r="K1058" s="55">
        <f t="shared" si="323"/>
        <v>1</v>
      </c>
      <c r="L1058" s="54">
        <f t="shared" si="324"/>
        <v>0.25</v>
      </c>
      <c r="M1058" s="54">
        <f t="shared" si="325"/>
        <v>0.5</v>
      </c>
      <c r="N1058" s="54">
        <f t="shared" si="326"/>
        <v>0.5</v>
      </c>
      <c r="O1058" s="54">
        <f t="shared" si="313"/>
        <v>0.5</v>
      </c>
      <c r="P1058" s="55" t="str">
        <f t="shared" si="314"/>
        <v>516284381616</v>
      </c>
      <c r="Q1058" s="70">
        <f t="shared" si="315"/>
        <v>6510</v>
      </c>
      <c r="R1058" s="58">
        <v>0</v>
      </c>
      <c r="S1058" s="57">
        <f t="shared" si="309"/>
        <v>0</v>
      </c>
      <c r="T1058" s="58">
        <v>0</v>
      </c>
      <c r="U1058" s="58">
        <f>(IF(VLOOKUP(VLOOKUP(AN1058,MAPPING!$B$16:$D$21,2,1),MAPPING!$C$16:$E$21,2,0)=7000,0,VLOOKUP(VLOOKUP(AN1058,MAPPING!$B$16:$D$21,2,1),MAPPING!$C$16:$E$21,2,0)))</f>
        <v>0</v>
      </c>
      <c r="V1058" s="58">
        <f>(K1058*VLOOKUP(N1058/K1058,MAPPING!$B$23:$D$30,3,10))</f>
        <v>0</v>
      </c>
      <c r="W1058" s="58">
        <f t="shared" si="316"/>
        <v>0</v>
      </c>
      <c r="X1058" s="58">
        <f t="shared" si="317"/>
        <v>6510</v>
      </c>
      <c r="Y1058" s="116">
        <f>ROUND(SUM(Q1058:W1058)/INVOICE!$I$5,2)</f>
        <v>4.67</v>
      </c>
      <c r="AA1058" s="38" t="s">
        <v>7524</v>
      </c>
      <c r="AB1058" s="38" t="s">
        <v>93</v>
      </c>
      <c r="AC1058" s="38" t="s">
        <v>7525</v>
      </c>
      <c r="AD1058" s="38" t="s">
        <v>7648</v>
      </c>
      <c r="AE1058" s="38" t="s">
        <v>3259</v>
      </c>
      <c r="AF1058" s="38" t="s">
        <v>3260</v>
      </c>
      <c r="AG1058" s="38" t="s">
        <v>3261</v>
      </c>
      <c r="AH1058" s="38" t="s">
        <v>61</v>
      </c>
      <c r="AI1058" s="38">
        <v>1</v>
      </c>
      <c r="AJ1058" s="38">
        <v>0.25</v>
      </c>
      <c r="AK1058" s="38">
        <v>0.5</v>
      </c>
      <c r="AL1058" s="38">
        <v>0.5</v>
      </c>
      <c r="AM1058" s="38" t="s">
        <v>204</v>
      </c>
      <c r="AN1058" s="38">
        <v>97.15</v>
      </c>
      <c r="AO1058" s="38" t="s">
        <v>61</v>
      </c>
      <c r="AP1058" s="38" t="s">
        <v>61</v>
      </c>
      <c r="AQ1058" s="38" t="s">
        <v>61</v>
      </c>
      <c r="AR1058" s="38" t="s">
        <v>61</v>
      </c>
      <c r="AS1058" s="38" t="s">
        <v>61</v>
      </c>
      <c r="AT1058" s="38" t="s">
        <v>1973</v>
      </c>
      <c r="AU1058" s="38" t="s">
        <v>2604</v>
      </c>
      <c r="AV1058" s="38" t="s">
        <v>5003</v>
      </c>
      <c r="AW1058" s="38" t="s">
        <v>61</v>
      </c>
      <c r="AX1058" s="38" t="s">
        <v>63</v>
      </c>
      <c r="AY1058" s="39" t="s">
        <v>7649</v>
      </c>
      <c r="AZ1058" s="38" t="s">
        <v>7650</v>
      </c>
      <c r="BA1058" s="39" t="s">
        <v>7650</v>
      </c>
      <c r="BB1058" s="38" t="s">
        <v>7529</v>
      </c>
      <c r="BC1058" s="38" t="s">
        <v>61</v>
      </c>
      <c r="BD1058" s="38" t="s">
        <v>94</v>
      </c>
      <c r="BE1058" s="38" t="s">
        <v>1978</v>
      </c>
      <c r="BF1058" s="38" t="s">
        <v>64</v>
      </c>
      <c r="BG1058" s="38" t="s">
        <v>61</v>
      </c>
      <c r="BH1058" s="38" t="s">
        <v>648</v>
      </c>
    </row>
    <row r="1059" spans="2:60" x14ac:dyDescent="0.3">
      <c r="B1059" s="55">
        <f t="shared" si="310"/>
        <v>1055</v>
      </c>
      <c r="C1059" s="55" t="str">
        <f t="shared" si="311"/>
        <v>NRT</v>
      </c>
      <c r="D1059" s="55" t="str">
        <f t="shared" si="308"/>
        <v>2025-09-30</v>
      </c>
      <c r="E1059" s="55" t="str">
        <f t="shared" si="318"/>
        <v>82020038211</v>
      </c>
      <c r="F1059" s="55" t="str">
        <f t="shared" si="319"/>
        <v>PJP029496900</v>
      </c>
      <c r="G1059" s="53" t="str">
        <f t="shared" si="320"/>
        <v>박성용</v>
      </c>
      <c r="H1059" s="53" t="str">
        <f t="shared" si="321"/>
        <v>목록(Manifest)</v>
      </c>
      <c r="I1059" s="62">
        <f t="shared" si="322"/>
        <v>34.380000000000003</v>
      </c>
      <c r="J1059" s="53" t="str">
        <f t="shared" si="312"/>
        <v>BRCH USA_JAVIS</v>
      </c>
      <c r="K1059" s="55">
        <f t="shared" si="323"/>
        <v>1</v>
      </c>
      <c r="L1059" s="54">
        <f t="shared" si="324"/>
        <v>0.55000000000000004</v>
      </c>
      <c r="M1059" s="54">
        <f t="shared" si="325"/>
        <v>0.7</v>
      </c>
      <c r="N1059" s="54">
        <f t="shared" si="326"/>
        <v>0.7</v>
      </c>
      <c r="O1059" s="54">
        <f t="shared" si="313"/>
        <v>1</v>
      </c>
      <c r="P1059" s="55" t="str">
        <f t="shared" si="314"/>
        <v>516284387463</v>
      </c>
      <c r="Q1059" s="70">
        <f t="shared" si="315"/>
        <v>7520</v>
      </c>
      <c r="R1059" s="58">
        <v>0</v>
      </c>
      <c r="S1059" s="57">
        <f t="shared" si="309"/>
        <v>0</v>
      </c>
      <c r="T1059" s="58">
        <v>0</v>
      </c>
      <c r="U1059" s="58">
        <f>(IF(VLOOKUP(VLOOKUP(AN1059,MAPPING!$B$16:$D$21,2,1),MAPPING!$C$16:$E$21,2,0)=7000,0,VLOOKUP(VLOOKUP(AN1059,MAPPING!$B$16:$D$21,2,1),MAPPING!$C$16:$E$21,2,0)))</f>
        <v>0</v>
      </c>
      <c r="V1059" s="58">
        <f>(K1059*VLOOKUP(N1059/K1059,MAPPING!$B$23:$D$30,3,10))</f>
        <v>0</v>
      </c>
      <c r="W1059" s="58">
        <f t="shared" si="316"/>
        <v>0</v>
      </c>
      <c r="X1059" s="58">
        <f t="shared" si="317"/>
        <v>7520</v>
      </c>
      <c r="Y1059" s="116">
        <f>ROUND(SUM(Q1059:W1059)/INVOICE!$I$5,2)</f>
        <v>5.39</v>
      </c>
      <c r="AA1059" s="38" t="s">
        <v>7524</v>
      </c>
      <c r="AB1059" s="38" t="s">
        <v>93</v>
      </c>
      <c r="AC1059" s="38" t="s">
        <v>7525</v>
      </c>
      <c r="AD1059" s="38" t="s">
        <v>7651</v>
      </c>
      <c r="AE1059" s="38" t="s">
        <v>2083</v>
      </c>
      <c r="AF1059" s="38" t="s">
        <v>2084</v>
      </c>
      <c r="AG1059" s="38" t="s">
        <v>2085</v>
      </c>
      <c r="AH1059" s="38" t="s">
        <v>61</v>
      </c>
      <c r="AI1059" s="38">
        <v>1</v>
      </c>
      <c r="AJ1059" s="38">
        <v>0.55000000000000004</v>
      </c>
      <c r="AK1059" s="38">
        <v>0.7</v>
      </c>
      <c r="AL1059" s="38">
        <v>0.7</v>
      </c>
      <c r="AM1059" s="38" t="s">
        <v>204</v>
      </c>
      <c r="AN1059" s="38">
        <v>34.380000000000003</v>
      </c>
      <c r="AO1059" s="38" t="s">
        <v>61</v>
      </c>
      <c r="AP1059" s="38" t="s">
        <v>61</v>
      </c>
      <c r="AQ1059" s="38" t="s">
        <v>61</v>
      </c>
      <c r="AR1059" s="38" t="s">
        <v>61</v>
      </c>
      <c r="AS1059" s="38" t="s">
        <v>61</v>
      </c>
      <c r="AT1059" s="38" t="s">
        <v>1973</v>
      </c>
      <c r="AU1059" s="38" t="s">
        <v>2604</v>
      </c>
      <c r="AV1059" s="38" t="s">
        <v>2052</v>
      </c>
      <c r="AW1059" s="38" t="s">
        <v>61</v>
      </c>
      <c r="AX1059" s="38" t="s">
        <v>63</v>
      </c>
      <c r="AY1059" s="39" t="s">
        <v>7652</v>
      </c>
      <c r="AZ1059" s="38" t="s">
        <v>7653</v>
      </c>
      <c r="BA1059" s="39" t="s">
        <v>7653</v>
      </c>
      <c r="BB1059" s="38" t="s">
        <v>7529</v>
      </c>
      <c r="BC1059" s="38" t="s">
        <v>61</v>
      </c>
      <c r="BD1059" s="38" t="s">
        <v>94</v>
      </c>
      <c r="BE1059" s="38" t="s">
        <v>1978</v>
      </c>
      <c r="BF1059" s="38" t="s">
        <v>64</v>
      </c>
      <c r="BG1059" s="38" t="s">
        <v>61</v>
      </c>
      <c r="BH1059" s="38" t="s">
        <v>648</v>
      </c>
    </row>
    <row r="1060" spans="2:60" x14ac:dyDescent="0.3">
      <c r="B1060" s="55">
        <f t="shared" si="310"/>
        <v>1056</v>
      </c>
      <c r="C1060" s="55" t="str">
        <f t="shared" si="311"/>
        <v>NRT</v>
      </c>
      <c r="D1060" s="55" t="str">
        <f t="shared" si="308"/>
        <v>2025-09-30</v>
      </c>
      <c r="E1060" s="55" t="str">
        <f t="shared" si="318"/>
        <v>82020038211</v>
      </c>
      <c r="F1060" s="55" t="str">
        <f t="shared" si="319"/>
        <v>PJP029496252</v>
      </c>
      <c r="G1060" s="53" t="str">
        <f t="shared" si="320"/>
        <v>김현수</v>
      </c>
      <c r="H1060" s="53" t="str">
        <f t="shared" si="321"/>
        <v>목록(Manifest)</v>
      </c>
      <c r="I1060" s="62">
        <f t="shared" si="322"/>
        <v>130.57</v>
      </c>
      <c r="J1060" s="53" t="str">
        <f t="shared" si="312"/>
        <v>BRCH USA_JAVIS</v>
      </c>
      <c r="K1060" s="55">
        <f t="shared" si="323"/>
        <v>1</v>
      </c>
      <c r="L1060" s="54">
        <f t="shared" si="324"/>
        <v>0.9</v>
      </c>
      <c r="M1060" s="54">
        <f t="shared" si="325"/>
        <v>2.5</v>
      </c>
      <c r="N1060" s="54">
        <f t="shared" si="326"/>
        <v>2.5</v>
      </c>
      <c r="O1060" s="54">
        <f t="shared" si="313"/>
        <v>1</v>
      </c>
      <c r="P1060" s="55" t="str">
        <f t="shared" si="314"/>
        <v>516284380986</v>
      </c>
      <c r="Q1060" s="70">
        <f t="shared" si="315"/>
        <v>7520</v>
      </c>
      <c r="R1060" s="58">
        <v>0</v>
      </c>
      <c r="S1060" s="57">
        <f t="shared" si="309"/>
        <v>0</v>
      </c>
      <c r="T1060" s="58">
        <v>0</v>
      </c>
      <c r="U1060" s="58">
        <f>(IF(VLOOKUP(VLOOKUP(AN1060,MAPPING!$B$16:$D$21,2,1),MAPPING!$C$16:$E$21,2,0)=7000,0,VLOOKUP(VLOOKUP(AN1060,MAPPING!$B$16:$D$21,2,1),MAPPING!$C$16:$E$21,2,0)))</f>
        <v>0</v>
      </c>
      <c r="V1060" s="58">
        <f>(K1060*VLOOKUP(N1060/K1060,MAPPING!$B$23:$D$30,3,10))</f>
        <v>500</v>
      </c>
      <c r="W1060" s="58">
        <f t="shared" si="316"/>
        <v>0</v>
      </c>
      <c r="X1060" s="58">
        <f t="shared" si="317"/>
        <v>8020</v>
      </c>
      <c r="Y1060" s="116">
        <f>ROUND(SUM(Q1060:W1060)/INVOICE!$I$5,2)</f>
        <v>5.75</v>
      </c>
      <c r="AA1060" s="38" t="s">
        <v>7524</v>
      </c>
      <c r="AB1060" s="38" t="s">
        <v>93</v>
      </c>
      <c r="AC1060" s="38" t="s">
        <v>7525</v>
      </c>
      <c r="AD1060" s="38" t="s">
        <v>7654</v>
      </c>
      <c r="AE1060" s="38" t="s">
        <v>2647</v>
      </c>
      <c r="AF1060" s="38" t="s">
        <v>3503</v>
      </c>
      <c r="AG1060" s="38" t="s">
        <v>676</v>
      </c>
      <c r="AH1060" s="38" t="s">
        <v>61</v>
      </c>
      <c r="AI1060" s="38">
        <v>1</v>
      </c>
      <c r="AJ1060" s="38">
        <v>0.9</v>
      </c>
      <c r="AK1060" s="38">
        <v>2.5</v>
      </c>
      <c r="AL1060" s="38">
        <v>2.5</v>
      </c>
      <c r="AM1060" s="38" t="s">
        <v>204</v>
      </c>
      <c r="AN1060" s="38">
        <v>130.57</v>
      </c>
      <c r="AO1060" s="38" t="s">
        <v>61</v>
      </c>
      <c r="AP1060" s="38" t="s">
        <v>61</v>
      </c>
      <c r="AQ1060" s="38" t="s">
        <v>61</v>
      </c>
      <c r="AR1060" s="38" t="s">
        <v>61</v>
      </c>
      <c r="AS1060" s="38" t="s">
        <v>61</v>
      </c>
      <c r="AT1060" s="38" t="s">
        <v>1973</v>
      </c>
      <c r="AU1060" s="38" t="s">
        <v>2604</v>
      </c>
      <c r="AV1060" s="38" t="s">
        <v>2002</v>
      </c>
      <c r="AW1060" s="38" t="s">
        <v>61</v>
      </c>
      <c r="AX1060" s="38" t="s">
        <v>63</v>
      </c>
      <c r="AY1060" s="39" t="s">
        <v>7655</v>
      </c>
      <c r="AZ1060" s="38" t="s">
        <v>7656</v>
      </c>
      <c r="BA1060" s="39" t="s">
        <v>7656</v>
      </c>
      <c r="BB1060" s="38" t="s">
        <v>7529</v>
      </c>
      <c r="BC1060" s="38" t="s">
        <v>61</v>
      </c>
      <c r="BD1060" s="38" t="s">
        <v>94</v>
      </c>
      <c r="BE1060" s="38" t="s">
        <v>1978</v>
      </c>
      <c r="BF1060" s="38" t="s">
        <v>64</v>
      </c>
      <c r="BG1060" s="38" t="s">
        <v>61</v>
      </c>
      <c r="BH1060" s="38" t="s">
        <v>648</v>
      </c>
    </row>
    <row r="1061" spans="2:60" x14ac:dyDescent="0.3">
      <c r="B1061" s="55">
        <f t="shared" si="310"/>
        <v>1057</v>
      </c>
      <c r="C1061" s="55" t="str">
        <f t="shared" si="311"/>
        <v>NRT</v>
      </c>
      <c r="D1061" s="55" t="str">
        <f t="shared" si="308"/>
        <v>2025-09-30</v>
      </c>
      <c r="E1061" s="55" t="str">
        <f t="shared" si="318"/>
        <v>82020038211</v>
      </c>
      <c r="F1061" s="55" t="str">
        <f t="shared" si="319"/>
        <v>PJP029496913</v>
      </c>
      <c r="G1061" s="53" t="str">
        <f t="shared" si="320"/>
        <v>마중</v>
      </c>
      <c r="H1061" s="53" t="str">
        <f t="shared" si="321"/>
        <v>일반(목록배제,Normal-Manifest Exception)</v>
      </c>
      <c r="I1061" s="62">
        <f t="shared" si="322"/>
        <v>70.78</v>
      </c>
      <c r="J1061" s="53" t="str">
        <f t="shared" si="312"/>
        <v>BRCH USA_JAVIS</v>
      </c>
      <c r="K1061" s="55">
        <f t="shared" si="323"/>
        <v>1</v>
      </c>
      <c r="L1061" s="54">
        <f t="shared" si="324"/>
        <v>0.75</v>
      </c>
      <c r="M1061" s="54">
        <f t="shared" si="325"/>
        <v>0.6</v>
      </c>
      <c r="N1061" s="54">
        <f t="shared" si="326"/>
        <v>0.8</v>
      </c>
      <c r="O1061" s="54">
        <f t="shared" si="313"/>
        <v>1</v>
      </c>
      <c r="P1061" s="55" t="str">
        <f t="shared" si="314"/>
        <v>516284387592</v>
      </c>
      <c r="Q1061" s="70">
        <f t="shared" si="315"/>
        <v>7520</v>
      </c>
      <c r="R1061" s="58">
        <v>0</v>
      </c>
      <c r="S1061" s="57">
        <f t="shared" si="309"/>
        <v>0</v>
      </c>
      <c r="T1061" s="58">
        <v>0</v>
      </c>
      <c r="U1061" s="58">
        <f>(IF(VLOOKUP(VLOOKUP(AN1061,MAPPING!$B$16:$D$21,2,1),MAPPING!$C$16:$E$21,2,0)=7000,0,VLOOKUP(VLOOKUP(AN1061,MAPPING!$B$16:$D$21,2,1),MAPPING!$C$16:$E$21,2,0)))</f>
        <v>0</v>
      </c>
      <c r="V1061" s="58">
        <f>(K1061*VLOOKUP(N1061/K1061,MAPPING!$B$23:$D$30,3,10))</f>
        <v>0</v>
      </c>
      <c r="W1061" s="58">
        <f t="shared" si="316"/>
        <v>0</v>
      </c>
      <c r="X1061" s="58">
        <f t="shared" si="317"/>
        <v>7520</v>
      </c>
      <c r="Y1061" s="116">
        <f>ROUND(SUM(Q1061:W1061)/INVOICE!$I$5,2)</f>
        <v>5.39</v>
      </c>
      <c r="AA1061" s="38" t="s">
        <v>7524</v>
      </c>
      <c r="AB1061" s="38" t="s">
        <v>93</v>
      </c>
      <c r="AC1061" s="38" t="s">
        <v>7525</v>
      </c>
      <c r="AD1061" s="38" t="s">
        <v>7657</v>
      </c>
      <c r="AE1061" s="38" t="s">
        <v>7658</v>
      </c>
      <c r="AF1061" s="38" t="s">
        <v>7659</v>
      </c>
      <c r="AG1061" s="38" t="s">
        <v>7660</v>
      </c>
      <c r="AH1061" s="38" t="s">
        <v>156</v>
      </c>
      <c r="AI1061" s="38">
        <v>1</v>
      </c>
      <c r="AJ1061" s="38">
        <v>0.75</v>
      </c>
      <c r="AK1061" s="38">
        <v>0.6</v>
      </c>
      <c r="AL1061" s="38">
        <v>0.8</v>
      </c>
      <c r="AM1061" s="38" t="s">
        <v>66</v>
      </c>
      <c r="AN1061" s="38">
        <v>70.78</v>
      </c>
      <c r="AO1061" s="38" t="s">
        <v>61</v>
      </c>
      <c r="AP1061" s="38" t="s">
        <v>61</v>
      </c>
      <c r="AQ1061" s="38" t="s">
        <v>61</v>
      </c>
      <c r="AR1061" s="38" t="s">
        <v>61</v>
      </c>
      <c r="AS1061" s="38" t="s">
        <v>61</v>
      </c>
      <c r="AT1061" s="38" t="s">
        <v>1973</v>
      </c>
      <c r="AU1061" s="38" t="s">
        <v>2604</v>
      </c>
      <c r="AV1061" s="38" t="s">
        <v>7661</v>
      </c>
      <c r="AW1061" s="38" t="s">
        <v>61</v>
      </c>
      <c r="AX1061" s="38" t="s">
        <v>63</v>
      </c>
      <c r="AY1061" s="39" t="s">
        <v>7662</v>
      </c>
      <c r="AZ1061" s="38" t="s">
        <v>7663</v>
      </c>
      <c r="BA1061" s="39" t="s">
        <v>7663</v>
      </c>
      <c r="BB1061" s="38" t="s">
        <v>7529</v>
      </c>
      <c r="BC1061" s="38" t="s">
        <v>61</v>
      </c>
      <c r="BD1061" s="38" t="s">
        <v>94</v>
      </c>
      <c r="BE1061" s="38" t="s">
        <v>1978</v>
      </c>
      <c r="BF1061" s="38" t="s">
        <v>64</v>
      </c>
      <c r="BG1061" s="38" t="s">
        <v>61</v>
      </c>
      <c r="BH1061" s="38" t="s">
        <v>648</v>
      </c>
    </row>
    <row r="1062" spans="2:60" x14ac:dyDescent="0.3">
      <c r="B1062" s="55">
        <f t="shared" si="310"/>
        <v>1058</v>
      </c>
      <c r="C1062" s="55" t="str">
        <f t="shared" si="311"/>
        <v>NRT</v>
      </c>
      <c r="D1062" s="55" t="str">
        <f t="shared" si="308"/>
        <v>2025-09-30</v>
      </c>
      <c r="E1062" s="55" t="str">
        <f t="shared" si="318"/>
        <v>82020038211</v>
      </c>
      <c r="F1062" s="55" t="str">
        <f t="shared" si="319"/>
        <v>PJP029496716</v>
      </c>
      <c r="G1062" s="53" t="str">
        <f t="shared" si="320"/>
        <v>이현도</v>
      </c>
      <c r="H1062" s="53" t="str">
        <f t="shared" si="321"/>
        <v>목록(Manifest)</v>
      </c>
      <c r="I1062" s="62">
        <f t="shared" si="322"/>
        <v>140.62</v>
      </c>
      <c r="J1062" s="53" t="str">
        <f t="shared" si="312"/>
        <v>BRCH USA_JAVIS</v>
      </c>
      <c r="K1062" s="55">
        <f t="shared" si="323"/>
        <v>1</v>
      </c>
      <c r="L1062" s="54">
        <f t="shared" si="324"/>
        <v>2.35</v>
      </c>
      <c r="M1062" s="54">
        <f t="shared" si="325"/>
        <v>4.8</v>
      </c>
      <c r="N1062" s="54">
        <f t="shared" si="326"/>
        <v>4.8</v>
      </c>
      <c r="O1062" s="54">
        <f t="shared" si="313"/>
        <v>2.5</v>
      </c>
      <c r="P1062" s="55" t="str">
        <f t="shared" si="314"/>
        <v>516284385621</v>
      </c>
      <c r="Q1062" s="70">
        <f t="shared" si="315"/>
        <v>10550</v>
      </c>
      <c r="R1062" s="58">
        <v>0</v>
      </c>
      <c r="S1062" s="57">
        <f t="shared" si="309"/>
        <v>0</v>
      </c>
      <c r="T1062" s="58">
        <v>0</v>
      </c>
      <c r="U1062" s="58">
        <f>(IF(VLOOKUP(VLOOKUP(AN1062,MAPPING!$B$16:$D$21,2,1),MAPPING!$C$16:$E$21,2,0)=7000,0,VLOOKUP(VLOOKUP(AN1062,MAPPING!$B$16:$D$21,2,1),MAPPING!$C$16:$E$21,2,0)))</f>
        <v>0</v>
      </c>
      <c r="V1062" s="58">
        <f>(K1062*VLOOKUP(N1062/K1062,MAPPING!$B$23:$D$30,3,10))</f>
        <v>500</v>
      </c>
      <c r="W1062" s="58">
        <f t="shared" si="316"/>
        <v>0</v>
      </c>
      <c r="X1062" s="58">
        <f t="shared" si="317"/>
        <v>11050</v>
      </c>
      <c r="Y1062" s="116">
        <f>ROUND(SUM(Q1062:W1062)/INVOICE!$I$5,2)</f>
        <v>7.93</v>
      </c>
      <c r="AA1062" s="38" t="s">
        <v>7524</v>
      </c>
      <c r="AB1062" s="38" t="s">
        <v>93</v>
      </c>
      <c r="AC1062" s="38" t="s">
        <v>7525</v>
      </c>
      <c r="AD1062" s="38" t="s">
        <v>7664</v>
      </c>
      <c r="AE1062" s="38" t="s">
        <v>7303</v>
      </c>
      <c r="AF1062" s="38" t="s">
        <v>7304</v>
      </c>
      <c r="AG1062" s="38" t="s">
        <v>7299</v>
      </c>
      <c r="AH1062" s="38" t="s">
        <v>61</v>
      </c>
      <c r="AI1062" s="38">
        <v>1</v>
      </c>
      <c r="AJ1062" s="38">
        <v>2.35</v>
      </c>
      <c r="AK1062" s="38">
        <v>4.8</v>
      </c>
      <c r="AL1062" s="38">
        <v>4.8</v>
      </c>
      <c r="AM1062" s="38" t="s">
        <v>204</v>
      </c>
      <c r="AN1062" s="38">
        <v>140.62</v>
      </c>
      <c r="AO1062" s="38" t="s">
        <v>61</v>
      </c>
      <c r="AP1062" s="38" t="s">
        <v>61</v>
      </c>
      <c r="AQ1062" s="38" t="s">
        <v>61</v>
      </c>
      <c r="AR1062" s="38" t="s">
        <v>61</v>
      </c>
      <c r="AS1062" s="38" t="s">
        <v>61</v>
      </c>
      <c r="AT1062" s="38" t="s">
        <v>1973</v>
      </c>
      <c r="AU1062" s="38" t="s">
        <v>2604</v>
      </c>
      <c r="AV1062" s="38" t="s">
        <v>2002</v>
      </c>
      <c r="AW1062" s="38" t="s">
        <v>61</v>
      </c>
      <c r="AX1062" s="38" t="s">
        <v>63</v>
      </c>
      <c r="AY1062" s="39" t="s">
        <v>7665</v>
      </c>
      <c r="AZ1062" s="38" t="s">
        <v>7666</v>
      </c>
      <c r="BA1062" s="39" t="s">
        <v>7666</v>
      </c>
      <c r="BB1062" s="38" t="s">
        <v>7529</v>
      </c>
      <c r="BC1062" s="38" t="s">
        <v>61</v>
      </c>
      <c r="BD1062" s="38" t="s">
        <v>94</v>
      </c>
      <c r="BE1062" s="38" t="s">
        <v>1978</v>
      </c>
      <c r="BF1062" s="38" t="s">
        <v>64</v>
      </c>
      <c r="BG1062" s="38" t="s">
        <v>61</v>
      </c>
      <c r="BH1062" s="38" t="s">
        <v>648</v>
      </c>
    </row>
    <row r="1063" spans="2:60" x14ac:dyDescent="0.3">
      <c r="B1063" s="55">
        <f t="shared" si="310"/>
        <v>1059</v>
      </c>
      <c r="C1063" s="55" t="str">
        <f t="shared" si="311"/>
        <v>NRT</v>
      </c>
      <c r="D1063" s="55" t="str">
        <f t="shared" si="308"/>
        <v>2025-09-30</v>
      </c>
      <c r="E1063" s="55" t="str">
        <f t="shared" si="318"/>
        <v>82020038211</v>
      </c>
      <c r="F1063" s="55" t="str">
        <f t="shared" si="319"/>
        <v>PJP029496714</v>
      </c>
      <c r="G1063" s="53" t="str">
        <f t="shared" si="320"/>
        <v>조정현</v>
      </c>
      <c r="H1063" s="53" t="str">
        <f t="shared" si="321"/>
        <v>목록(Manifest)</v>
      </c>
      <c r="I1063" s="62">
        <f t="shared" si="322"/>
        <v>141.38</v>
      </c>
      <c r="J1063" s="53" t="str">
        <f t="shared" si="312"/>
        <v>BRCH USA_JAVIS</v>
      </c>
      <c r="K1063" s="55">
        <f t="shared" si="323"/>
        <v>1</v>
      </c>
      <c r="L1063" s="54">
        <f t="shared" si="324"/>
        <v>2.75</v>
      </c>
      <c r="M1063" s="54">
        <f t="shared" si="325"/>
        <v>6.1</v>
      </c>
      <c r="N1063" s="54">
        <f t="shared" si="326"/>
        <v>6.5</v>
      </c>
      <c r="O1063" s="54">
        <f t="shared" si="313"/>
        <v>3</v>
      </c>
      <c r="P1063" s="55" t="str">
        <f t="shared" si="314"/>
        <v>516284385606</v>
      </c>
      <c r="Q1063" s="70">
        <f t="shared" si="315"/>
        <v>11560</v>
      </c>
      <c r="R1063" s="58">
        <v>0</v>
      </c>
      <c r="S1063" s="57">
        <f t="shared" si="309"/>
        <v>0</v>
      </c>
      <c r="T1063" s="58">
        <v>0</v>
      </c>
      <c r="U1063" s="58">
        <f>(IF(VLOOKUP(VLOOKUP(AN1063,MAPPING!$B$16:$D$21,2,1),MAPPING!$C$16:$E$21,2,0)=7000,0,VLOOKUP(VLOOKUP(AN1063,MAPPING!$B$16:$D$21,2,1),MAPPING!$C$16:$E$21,2,0)))</f>
        <v>0</v>
      </c>
      <c r="V1063" s="58">
        <f>(K1063*VLOOKUP(N1063/K1063,MAPPING!$B$23:$D$30,3,10))</f>
        <v>1000</v>
      </c>
      <c r="W1063" s="58">
        <f t="shared" si="316"/>
        <v>0</v>
      </c>
      <c r="X1063" s="58">
        <f t="shared" si="317"/>
        <v>12560</v>
      </c>
      <c r="Y1063" s="116">
        <f>ROUND(SUM(Q1063:W1063)/INVOICE!$I$5,2)</f>
        <v>9.01</v>
      </c>
      <c r="AA1063" s="38" t="s">
        <v>7524</v>
      </c>
      <c r="AB1063" s="38" t="s">
        <v>93</v>
      </c>
      <c r="AC1063" s="38" t="s">
        <v>7525</v>
      </c>
      <c r="AD1063" s="38" t="s">
        <v>7667</v>
      </c>
      <c r="AE1063" s="38" t="s">
        <v>5504</v>
      </c>
      <c r="AF1063" s="38" t="s">
        <v>7298</v>
      </c>
      <c r="AG1063" s="38" t="s">
        <v>7299</v>
      </c>
      <c r="AH1063" s="38" t="s">
        <v>61</v>
      </c>
      <c r="AI1063" s="38">
        <v>1</v>
      </c>
      <c r="AJ1063" s="38">
        <v>2.75</v>
      </c>
      <c r="AK1063" s="38">
        <v>6.1</v>
      </c>
      <c r="AL1063" s="38">
        <v>6.5</v>
      </c>
      <c r="AM1063" s="38" t="s">
        <v>204</v>
      </c>
      <c r="AN1063" s="38">
        <v>141.38</v>
      </c>
      <c r="AO1063" s="38" t="s">
        <v>61</v>
      </c>
      <c r="AP1063" s="38" t="s">
        <v>61</v>
      </c>
      <c r="AQ1063" s="38" t="s">
        <v>61</v>
      </c>
      <c r="AR1063" s="38" t="s">
        <v>61</v>
      </c>
      <c r="AS1063" s="38" t="s">
        <v>61</v>
      </c>
      <c r="AT1063" s="38" t="s">
        <v>1973</v>
      </c>
      <c r="AU1063" s="38" t="s">
        <v>2604</v>
      </c>
      <c r="AV1063" s="38" t="s">
        <v>2002</v>
      </c>
      <c r="AW1063" s="38" t="s">
        <v>61</v>
      </c>
      <c r="AX1063" s="38" t="s">
        <v>63</v>
      </c>
      <c r="AY1063" s="39" t="s">
        <v>7668</v>
      </c>
      <c r="AZ1063" s="38" t="s">
        <v>7669</v>
      </c>
      <c r="BA1063" s="39" t="s">
        <v>7669</v>
      </c>
      <c r="BB1063" s="38" t="s">
        <v>7529</v>
      </c>
      <c r="BC1063" s="38" t="s">
        <v>61</v>
      </c>
      <c r="BD1063" s="38" t="s">
        <v>94</v>
      </c>
      <c r="BE1063" s="38" t="s">
        <v>1978</v>
      </c>
      <c r="BF1063" s="38" t="s">
        <v>64</v>
      </c>
      <c r="BG1063" s="38" t="s">
        <v>61</v>
      </c>
      <c r="BH1063" s="38" t="s">
        <v>648</v>
      </c>
    </row>
    <row r="1064" spans="2:60" x14ac:dyDescent="0.3">
      <c r="B1064" s="55">
        <f t="shared" si="310"/>
        <v>1060</v>
      </c>
      <c r="C1064" s="55" t="str">
        <f t="shared" si="311"/>
        <v>NRT</v>
      </c>
      <c r="D1064" s="55" t="str">
        <f t="shared" si="308"/>
        <v>2025-09-30</v>
      </c>
      <c r="E1064" s="55" t="str">
        <f t="shared" si="318"/>
        <v>82020038211</v>
      </c>
      <c r="F1064" s="55" t="str">
        <f t="shared" si="319"/>
        <v>PJP029496345</v>
      </c>
      <c r="G1064" s="53" t="str">
        <f t="shared" si="320"/>
        <v>오아현</v>
      </c>
      <c r="H1064" s="53" t="str">
        <f t="shared" si="321"/>
        <v>일반(목록배제,Normal-Manifest Exception)</v>
      </c>
      <c r="I1064" s="62">
        <f t="shared" si="322"/>
        <v>141.12</v>
      </c>
      <c r="J1064" s="53" t="str">
        <f t="shared" si="312"/>
        <v>BRCH USA_JAVIS</v>
      </c>
      <c r="K1064" s="55">
        <f t="shared" si="323"/>
        <v>1</v>
      </c>
      <c r="L1064" s="54">
        <f t="shared" si="324"/>
        <v>0.55000000000000004</v>
      </c>
      <c r="M1064" s="54">
        <f t="shared" si="325"/>
        <v>0.5</v>
      </c>
      <c r="N1064" s="54">
        <f t="shared" si="326"/>
        <v>0.6</v>
      </c>
      <c r="O1064" s="54">
        <f t="shared" si="313"/>
        <v>1</v>
      </c>
      <c r="P1064" s="55" t="str">
        <f t="shared" si="314"/>
        <v>516284381911</v>
      </c>
      <c r="Q1064" s="70">
        <f t="shared" si="315"/>
        <v>7520</v>
      </c>
      <c r="R1064" s="58">
        <v>0</v>
      </c>
      <c r="S1064" s="57">
        <f t="shared" si="309"/>
        <v>0</v>
      </c>
      <c r="T1064" s="58">
        <v>0</v>
      </c>
      <c r="U1064" s="58">
        <f>(IF(VLOOKUP(VLOOKUP(AN1064,MAPPING!$B$16:$D$21,2,1),MAPPING!$C$16:$E$21,2,0)=7000,0,VLOOKUP(VLOOKUP(AN1064,MAPPING!$B$16:$D$21,2,1),MAPPING!$C$16:$E$21,2,0)))</f>
        <v>0</v>
      </c>
      <c r="V1064" s="58">
        <f>(K1064*VLOOKUP(N1064/K1064,MAPPING!$B$23:$D$30,3,10))</f>
        <v>0</v>
      </c>
      <c r="W1064" s="58">
        <f t="shared" si="316"/>
        <v>0</v>
      </c>
      <c r="X1064" s="58">
        <f t="shared" si="317"/>
        <v>7520</v>
      </c>
      <c r="Y1064" s="116">
        <f>ROUND(SUM(Q1064:W1064)/INVOICE!$I$5,2)</f>
        <v>5.39</v>
      </c>
      <c r="AA1064" s="38" t="s">
        <v>7524</v>
      </c>
      <c r="AB1064" s="38" t="s">
        <v>93</v>
      </c>
      <c r="AC1064" s="38" t="s">
        <v>7525</v>
      </c>
      <c r="AD1064" s="38" t="s">
        <v>7670</v>
      </c>
      <c r="AE1064" s="38" t="s">
        <v>7671</v>
      </c>
      <c r="AF1064" s="38" t="s">
        <v>7672</v>
      </c>
      <c r="AG1064" s="38" t="s">
        <v>7673</v>
      </c>
      <c r="AH1064" s="38" t="s">
        <v>2464</v>
      </c>
      <c r="AI1064" s="38">
        <v>1</v>
      </c>
      <c r="AJ1064" s="38">
        <v>0.55000000000000004</v>
      </c>
      <c r="AK1064" s="38">
        <v>0.5</v>
      </c>
      <c r="AL1064" s="38">
        <v>0.6</v>
      </c>
      <c r="AM1064" s="38" t="s">
        <v>66</v>
      </c>
      <c r="AN1064" s="38">
        <v>141.12</v>
      </c>
      <c r="AO1064" s="38" t="s">
        <v>61</v>
      </c>
      <c r="AP1064" s="38" t="s">
        <v>61</v>
      </c>
      <c r="AQ1064" s="38" t="s">
        <v>61</v>
      </c>
      <c r="AR1064" s="38" t="s">
        <v>61</v>
      </c>
      <c r="AS1064" s="38" t="s">
        <v>61</v>
      </c>
      <c r="AT1064" s="38" t="s">
        <v>1973</v>
      </c>
      <c r="AU1064" s="38" t="s">
        <v>2604</v>
      </c>
      <c r="AV1064" s="38" t="s">
        <v>2052</v>
      </c>
      <c r="AW1064" s="38" t="s">
        <v>61</v>
      </c>
      <c r="AX1064" s="38" t="s">
        <v>63</v>
      </c>
      <c r="AY1064" s="39" t="s">
        <v>7674</v>
      </c>
      <c r="AZ1064" s="38" t="s">
        <v>7675</v>
      </c>
      <c r="BA1064" s="39" t="s">
        <v>7675</v>
      </c>
      <c r="BB1064" s="38" t="s">
        <v>7529</v>
      </c>
      <c r="BC1064" s="38" t="s">
        <v>61</v>
      </c>
      <c r="BD1064" s="38" t="s">
        <v>94</v>
      </c>
      <c r="BE1064" s="38" t="s">
        <v>1978</v>
      </c>
      <c r="BF1064" s="38" t="s">
        <v>64</v>
      </c>
      <c r="BG1064" s="38" t="s">
        <v>61</v>
      </c>
      <c r="BH1064" s="38" t="s">
        <v>648</v>
      </c>
    </row>
    <row r="1065" spans="2:60" x14ac:dyDescent="0.3">
      <c r="B1065" s="55">
        <f t="shared" si="310"/>
        <v>1061</v>
      </c>
      <c r="C1065" s="55" t="str">
        <f t="shared" si="311"/>
        <v>NRT</v>
      </c>
      <c r="D1065" s="55" t="str">
        <f t="shared" si="308"/>
        <v>2025-09-30</v>
      </c>
      <c r="E1065" s="55" t="str">
        <f t="shared" si="318"/>
        <v>82020038211</v>
      </c>
      <c r="F1065" s="55" t="str">
        <f t="shared" si="319"/>
        <v>PJP029496857</v>
      </c>
      <c r="G1065" s="53" t="str">
        <f t="shared" si="320"/>
        <v>이경서</v>
      </c>
      <c r="H1065" s="53" t="str">
        <f t="shared" si="321"/>
        <v>간이(Simple)</v>
      </c>
      <c r="I1065" s="62">
        <f t="shared" si="322"/>
        <v>255.01</v>
      </c>
      <c r="J1065" s="53" t="str">
        <f t="shared" si="312"/>
        <v>BRCH USA_JAVIS</v>
      </c>
      <c r="K1065" s="55">
        <f t="shared" si="323"/>
        <v>1</v>
      </c>
      <c r="L1065" s="54">
        <f t="shared" si="324"/>
        <v>3.4</v>
      </c>
      <c r="M1065" s="54">
        <f t="shared" si="325"/>
        <v>2.7</v>
      </c>
      <c r="N1065" s="54">
        <f t="shared" si="326"/>
        <v>3.4</v>
      </c>
      <c r="O1065" s="54">
        <f t="shared" si="313"/>
        <v>3.5</v>
      </c>
      <c r="P1065" s="55" t="str">
        <f t="shared" si="314"/>
        <v>516284387032</v>
      </c>
      <c r="Q1065" s="70">
        <f t="shared" si="315"/>
        <v>12570</v>
      </c>
      <c r="R1065" s="58">
        <v>0</v>
      </c>
      <c r="S1065" s="57">
        <f t="shared" si="309"/>
        <v>0</v>
      </c>
      <c r="T1065" s="58">
        <v>0</v>
      </c>
      <c r="U1065" s="58">
        <f>(IF(VLOOKUP(VLOOKUP(AN1065,MAPPING!$B$16:$D$21,2,1),MAPPING!$C$16:$E$21,2,0)=7000,0,VLOOKUP(VLOOKUP(AN1065,MAPPING!$B$16:$D$21,2,1),MAPPING!$C$16:$E$21,2,0)))</f>
        <v>0</v>
      </c>
      <c r="V1065" s="58">
        <f>(K1065*VLOOKUP(N1065/K1065,MAPPING!$B$23:$D$30,3,10))</f>
        <v>500</v>
      </c>
      <c r="W1065" s="58">
        <f t="shared" si="316"/>
        <v>0</v>
      </c>
      <c r="X1065" s="58">
        <f t="shared" si="317"/>
        <v>13070</v>
      </c>
      <c r="Y1065" s="116">
        <f>ROUND(SUM(Q1065:W1065)/INVOICE!$I$5,2)</f>
        <v>9.3800000000000008</v>
      </c>
      <c r="AA1065" s="38" t="s">
        <v>7524</v>
      </c>
      <c r="AB1065" s="38" t="s">
        <v>93</v>
      </c>
      <c r="AC1065" s="38" t="s">
        <v>7525</v>
      </c>
      <c r="AD1065" s="38" t="s">
        <v>7676</v>
      </c>
      <c r="AE1065" s="38" t="s">
        <v>7677</v>
      </c>
      <c r="AF1065" s="38" t="s">
        <v>7678</v>
      </c>
      <c r="AG1065" s="38" t="s">
        <v>7679</v>
      </c>
      <c r="AH1065" s="38" t="s">
        <v>61</v>
      </c>
      <c r="AI1065" s="38">
        <v>1</v>
      </c>
      <c r="AJ1065" s="38">
        <v>3.4</v>
      </c>
      <c r="AK1065" s="38">
        <v>2.7</v>
      </c>
      <c r="AL1065" s="38">
        <v>3.4</v>
      </c>
      <c r="AM1065" s="38" t="s">
        <v>65</v>
      </c>
      <c r="AN1065" s="38">
        <v>255.01</v>
      </c>
      <c r="AO1065" s="38" t="s">
        <v>61</v>
      </c>
      <c r="AP1065" s="38" t="s">
        <v>61</v>
      </c>
      <c r="AQ1065" s="38" t="s">
        <v>61</v>
      </c>
      <c r="AR1065" s="38" t="s">
        <v>61</v>
      </c>
      <c r="AS1065" s="38" t="s">
        <v>61</v>
      </c>
      <c r="AT1065" s="38" t="s">
        <v>1973</v>
      </c>
      <c r="AU1065" s="38" t="s">
        <v>2604</v>
      </c>
      <c r="AV1065" s="38" t="s">
        <v>6877</v>
      </c>
      <c r="AW1065" s="38" t="s">
        <v>61</v>
      </c>
      <c r="AX1065" s="38" t="s">
        <v>63</v>
      </c>
      <c r="AY1065" s="39" t="s">
        <v>7680</v>
      </c>
      <c r="AZ1065" s="38" t="s">
        <v>7681</v>
      </c>
      <c r="BA1065" s="39" t="s">
        <v>7681</v>
      </c>
      <c r="BB1065" s="38" t="s">
        <v>7529</v>
      </c>
      <c r="BC1065" s="38" t="s">
        <v>61</v>
      </c>
      <c r="BD1065" s="38" t="s">
        <v>94</v>
      </c>
      <c r="BE1065" s="38" t="s">
        <v>1978</v>
      </c>
      <c r="BF1065" s="38" t="s">
        <v>64</v>
      </c>
      <c r="BG1065" s="38" t="s">
        <v>61</v>
      </c>
      <c r="BH1065" s="38" t="s">
        <v>648</v>
      </c>
    </row>
    <row r="1066" spans="2:60" x14ac:dyDescent="0.3">
      <c r="B1066" s="55">
        <f t="shared" si="310"/>
        <v>1062</v>
      </c>
      <c r="C1066" s="55" t="str">
        <f t="shared" si="311"/>
        <v>NRT</v>
      </c>
      <c r="D1066" s="55" t="str">
        <f t="shared" si="308"/>
        <v>2025-09-30</v>
      </c>
      <c r="E1066" s="55" t="str">
        <f t="shared" si="318"/>
        <v>82020038211</v>
      </c>
      <c r="F1066" s="55" t="str">
        <f t="shared" si="319"/>
        <v>PJP029489482</v>
      </c>
      <c r="G1066" s="53" t="str">
        <f t="shared" si="320"/>
        <v>원나래</v>
      </c>
      <c r="H1066" s="53" t="str">
        <f t="shared" si="321"/>
        <v>목록(Manifest)</v>
      </c>
      <c r="I1066" s="62">
        <f t="shared" si="322"/>
        <v>72.23</v>
      </c>
      <c r="J1066" s="53" t="str">
        <f t="shared" si="312"/>
        <v>BRCH USA_JAVIS</v>
      </c>
      <c r="K1066" s="55">
        <f t="shared" si="323"/>
        <v>1</v>
      </c>
      <c r="L1066" s="54">
        <f t="shared" si="324"/>
        <v>0.4</v>
      </c>
      <c r="M1066" s="54">
        <f t="shared" si="325"/>
        <v>0.8</v>
      </c>
      <c r="N1066" s="54">
        <f t="shared" si="326"/>
        <v>0.8</v>
      </c>
      <c r="O1066" s="54">
        <f t="shared" si="313"/>
        <v>0.5</v>
      </c>
      <c r="P1066" s="55" t="str">
        <f t="shared" si="314"/>
        <v>516284313285</v>
      </c>
      <c r="Q1066" s="70">
        <f t="shared" si="315"/>
        <v>6510</v>
      </c>
      <c r="R1066" s="58">
        <v>0</v>
      </c>
      <c r="S1066" s="57">
        <f t="shared" si="309"/>
        <v>0</v>
      </c>
      <c r="T1066" s="58">
        <v>0</v>
      </c>
      <c r="U1066" s="58">
        <f>(IF(VLOOKUP(VLOOKUP(AN1066,MAPPING!$B$16:$D$21,2,1),MAPPING!$C$16:$E$21,2,0)=7000,0,VLOOKUP(VLOOKUP(AN1066,MAPPING!$B$16:$D$21,2,1),MAPPING!$C$16:$E$21,2,0)))</f>
        <v>0</v>
      </c>
      <c r="V1066" s="58">
        <f>(K1066*VLOOKUP(N1066/K1066,MAPPING!$B$23:$D$30,3,10))</f>
        <v>0</v>
      </c>
      <c r="W1066" s="58">
        <f t="shared" si="316"/>
        <v>0</v>
      </c>
      <c r="X1066" s="58">
        <f t="shared" si="317"/>
        <v>6510</v>
      </c>
      <c r="Y1066" s="116">
        <f>ROUND(SUM(Q1066:W1066)/INVOICE!$I$5,2)</f>
        <v>4.67</v>
      </c>
      <c r="AA1066" s="38" t="s">
        <v>7524</v>
      </c>
      <c r="AB1066" s="38" t="s">
        <v>93</v>
      </c>
      <c r="AC1066" s="38" t="s">
        <v>7525</v>
      </c>
      <c r="AD1066" s="38" t="s">
        <v>7682</v>
      </c>
      <c r="AE1066" s="38" t="s">
        <v>2708</v>
      </c>
      <c r="AF1066" s="38" t="s">
        <v>2709</v>
      </c>
      <c r="AG1066" s="38" t="s">
        <v>2710</v>
      </c>
      <c r="AH1066" s="38" t="s">
        <v>61</v>
      </c>
      <c r="AI1066" s="38">
        <v>1</v>
      </c>
      <c r="AJ1066" s="38">
        <v>0.4</v>
      </c>
      <c r="AK1066" s="38">
        <v>0.8</v>
      </c>
      <c r="AL1066" s="38">
        <v>0.8</v>
      </c>
      <c r="AM1066" s="38" t="s">
        <v>204</v>
      </c>
      <c r="AN1066" s="38">
        <v>72.23</v>
      </c>
      <c r="AO1066" s="38" t="s">
        <v>61</v>
      </c>
      <c r="AP1066" s="38" t="s">
        <v>61</v>
      </c>
      <c r="AQ1066" s="38" t="s">
        <v>61</v>
      </c>
      <c r="AR1066" s="38" t="s">
        <v>61</v>
      </c>
      <c r="AS1066" s="38" t="s">
        <v>61</v>
      </c>
      <c r="AT1066" s="38" t="s">
        <v>1973</v>
      </c>
      <c r="AU1066" s="38" t="s">
        <v>2604</v>
      </c>
      <c r="AV1066" s="38" t="s">
        <v>7569</v>
      </c>
      <c r="AW1066" s="38" t="s">
        <v>61</v>
      </c>
      <c r="AX1066" s="38" t="s">
        <v>63</v>
      </c>
      <c r="AY1066" s="39" t="s">
        <v>7683</v>
      </c>
      <c r="AZ1066" s="38" t="s">
        <v>7684</v>
      </c>
      <c r="BA1066" s="39" t="s">
        <v>7684</v>
      </c>
      <c r="BB1066" s="38" t="s">
        <v>7529</v>
      </c>
      <c r="BC1066" s="38" t="s">
        <v>61</v>
      </c>
      <c r="BD1066" s="38" t="s">
        <v>94</v>
      </c>
      <c r="BE1066" s="38" t="s">
        <v>1978</v>
      </c>
      <c r="BF1066" s="38" t="s">
        <v>64</v>
      </c>
      <c r="BG1066" s="38" t="s">
        <v>61</v>
      </c>
      <c r="BH1066" s="38" t="s">
        <v>648</v>
      </c>
    </row>
    <row r="1067" spans="2:60" x14ac:dyDescent="0.3">
      <c r="B1067" s="55">
        <f t="shared" si="310"/>
        <v>1063</v>
      </c>
      <c r="C1067" s="55" t="str">
        <f t="shared" si="311"/>
        <v>NRT</v>
      </c>
      <c r="D1067" s="55" t="str">
        <f t="shared" si="308"/>
        <v>2025-09-30</v>
      </c>
      <c r="E1067" s="55" t="str">
        <f t="shared" si="318"/>
        <v>82020038211</v>
      </c>
      <c r="F1067" s="55" t="str">
        <f t="shared" si="319"/>
        <v>PJP029496927</v>
      </c>
      <c r="G1067" s="53" t="str">
        <f t="shared" si="320"/>
        <v>이하늘</v>
      </c>
      <c r="H1067" s="53" t="str">
        <f t="shared" si="321"/>
        <v>목록(Manifest)</v>
      </c>
      <c r="I1067" s="62">
        <f t="shared" si="322"/>
        <v>48.66</v>
      </c>
      <c r="J1067" s="53" t="str">
        <f t="shared" si="312"/>
        <v>BRCH USA_JAVIS</v>
      </c>
      <c r="K1067" s="55">
        <f t="shared" si="323"/>
        <v>1</v>
      </c>
      <c r="L1067" s="54">
        <f t="shared" si="324"/>
        <v>0.75</v>
      </c>
      <c r="M1067" s="54">
        <f t="shared" si="325"/>
        <v>1.8</v>
      </c>
      <c r="N1067" s="54">
        <f t="shared" si="326"/>
        <v>1.8</v>
      </c>
      <c r="O1067" s="54">
        <f t="shared" si="313"/>
        <v>1</v>
      </c>
      <c r="P1067" s="55" t="str">
        <f t="shared" si="314"/>
        <v>516284387732</v>
      </c>
      <c r="Q1067" s="70">
        <f t="shared" si="315"/>
        <v>7520</v>
      </c>
      <c r="R1067" s="58">
        <v>0</v>
      </c>
      <c r="S1067" s="57">
        <f t="shared" si="309"/>
        <v>0</v>
      </c>
      <c r="T1067" s="58">
        <v>0</v>
      </c>
      <c r="U1067" s="58">
        <f>(IF(VLOOKUP(VLOOKUP(AN1067,MAPPING!$B$16:$D$21,2,1),MAPPING!$C$16:$E$21,2,0)=7000,0,VLOOKUP(VLOOKUP(AN1067,MAPPING!$B$16:$D$21,2,1),MAPPING!$C$16:$E$21,2,0)))</f>
        <v>0</v>
      </c>
      <c r="V1067" s="58">
        <f>(K1067*VLOOKUP(N1067/K1067,MAPPING!$B$23:$D$30,3,10))</f>
        <v>0</v>
      </c>
      <c r="W1067" s="58">
        <f t="shared" si="316"/>
        <v>0</v>
      </c>
      <c r="X1067" s="58">
        <f t="shared" si="317"/>
        <v>7520</v>
      </c>
      <c r="Y1067" s="116">
        <f>ROUND(SUM(Q1067:W1067)/INVOICE!$I$5,2)</f>
        <v>5.39</v>
      </c>
      <c r="AA1067" s="38" t="s">
        <v>7524</v>
      </c>
      <c r="AB1067" s="38" t="s">
        <v>93</v>
      </c>
      <c r="AC1067" s="38" t="s">
        <v>7525</v>
      </c>
      <c r="AD1067" s="38" t="s">
        <v>7685</v>
      </c>
      <c r="AE1067" s="38" t="s">
        <v>7686</v>
      </c>
      <c r="AF1067" s="38" t="s">
        <v>7687</v>
      </c>
      <c r="AG1067" s="38" t="s">
        <v>7688</v>
      </c>
      <c r="AH1067" s="38" t="s">
        <v>61</v>
      </c>
      <c r="AI1067" s="38">
        <v>1</v>
      </c>
      <c r="AJ1067" s="38">
        <v>0.75</v>
      </c>
      <c r="AK1067" s="38">
        <v>1.8</v>
      </c>
      <c r="AL1067" s="38">
        <v>1.8</v>
      </c>
      <c r="AM1067" s="38" t="s">
        <v>204</v>
      </c>
      <c r="AN1067" s="38">
        <v>48.66</v>
      </c>
      <c r="AO1067" s="38" t="s">
        <v>61</v>
      </c>
      <c r="AP1067" s="38" t="s">
        <v>61</v>
      </c>
      <c r="AQ1067" s="38" t="s">
        <v>61</v>
      </c>
      <c r="AR1067" s="38" t="s">
        <v>61</v>
      </c>
      <c r="AS1067" s="38" t="s">
        <v>61</v>
      </c>
      <c r="AT1067" s="38" t="s">
        <v>1973</v>
      </c>
      <c r="AU1067" s="38" t="s">
        <v>2604</v>
      </c>
      <c r="AV1067" s="38" t="s">
        <v>7689</v>
      </c>
      <c r="AW1067" s="38" t="s">
        <v>61</v>
      </c>
      <c r="AX1067" s="38" t="s">
        <v>63</v>
      </c>
      <c r="AY1067" s="39" t="s">
        <v>7690</v>
      </c>
      <c r="AZ1067" s="38" t="s">
        <v>7691</v>
      </c>
      <c r="BA1067" s="39" t="s">
        <v>7691</v>
      </c>
      <c r="BB1067" s="38" t="s">
        <v>7529</v>
      </c>
      <c r="BC1067" s="38" t="s">
        <v>61</v>
      </c>
      <c r="BD1067" s="38" t="s">
        <v>94</v>
      </c>
      <c r="BE1067" s="38" t="s">
        <v>1978</v>
      </c>
      <c r="BF1067" s="38" t="s">
        <v>64</v>
      </c>
      <c r="BG1067" s="38" t="s">
        <v>61</v>
      </c>
      <c r="BH1067" s="38" t="s">
        <v>648</v>
      </c>
    </row>
    <row r="1068" spans="2:60" x14ac:dyDescent="0.3">
      <c r="B1068" s="55">
        <f t="shared" si="310"/>
        <v>1064</v>
      </c>
      <c r="C1068" s="55" t="str">
        <f t="shared" si="311"/>
        <v>NRT</v>
      </c>
      <c r="D1068" s="55" t="str">
        <f t="shared" si="308"/>
        <v>2025-09-30</v>
      </c>
      <c r="E1068" s="55" t="str">
        <f t="shared" si="318"/>
        <v>82020038211</v>
      </c>
      <c r="F1068" s="55" t="str">
        <f t="shared" si="319"/>
        <v>PJP029496780</v>
      </c>
      <c r="G1068" s="53" t="str">
        <f t="shared" si="320"/>
        <v>송호근</v>
      </c>
      <c r="H1068" s="53" t="str">
        <f t="shared" si="321"/>
        <v>목록(Manifest)</v>
      </c>
      <c r="I1068" s="62">
        <f t="shared" si="322"/>
        <v>2.67</v>
      </c>
      <c r="J1068" s="53" t="str">
        <f t="shared" si="312"/>
        <v>BRCH USA_JAVIS</v>
      </c>
      <c r="K1068" s="55">
        <f t="shared" si="323"/>
        <v>1</v>
      </c>
      <c r="L1068" s="54">
        <f t="shared" si="324"/>
        <v>0.3</v>
      </c>
      <c r="M1068" s="54">
        <f t="shared" si="325"/>
        <v>0.9</v>
      </c>
      <c r="N1068" s="54">
        <f t="shared" si="326"/>
        <v>0.9</v>
      </c>
      <c r="O1068" s="54">
        <f t="shared" si="313"/>
        <v>0.5</v>
      </c>
      <c r="P1068" s="55" t="str">
        <f t="shared" si="314"/>
        <v>516284386262</v>
      </c>
      <c r="Q1068" s="70">
        <f t="shared" si="315"/>
        <v>6510</v>
      </c>
      <c r="R1068" s="58">
        <v>0</v>
      </c>
      <c r="S1068" s="57">
        <f t="shared" si="309"/>
        <v>0</v>
      </c>
      <c r="T1068" s="58">
        <v>0</v>
      </c>
      <c r="U1068" s="58">
        <f>(IF(VLOOKUP(VLOOKUP(AN1068,MAPPING!$B$16:$D$21,2,1),MAPPING!$C$16:$E$21,2,0)=7000,0,VLOOKUP(VLOOKUP(AN1068,MAPPING!$B$16:$D$21,2,1),MAPPING!$C$16:$E$21,2,0)))</f>
        <v>0</v>
      </c>
      <c r="V1068" s="58">
        <f>(K1068*VLOOKUP(N1068/K1068,MAPPING!$B$23:$D$30,3,10))</f>
        <v>0</v>
      </c>
      <c r="W1068" s="58">
        <f t="shared" si="316"/>
        <v>0</v>
      </c>
      <c r="X1068" s="58">
        <f t="shared" si="317"/>
        <v>6510</v>
      </c>
      <c r="Y1068" s="116">
        <f>ROUND(SUM(Q1068:W1068)/INVOICE!$I$5,2)</f>
        <v>4.67</v>
      </c>
      <c r="AA1068" s="38" t="s">
        <v>7524</v>
      </c>
      <c r="AB1068" s="38" t="s">
        <v>93</v>
      </c>
      <c r="AC1068" s="38" t="s">
        <v>7525</v>
      </c>
      <c r="AD1068" s="38" t="s">
        <v>7692</v>
      </c>
      <c r="AE1068" s="38" t="s">
        <v>4234</v>
      </c>
      <c r="AF1068" s="38" t="s">
        <v>4235</v>
      </c>
      <c r="AG1068" s="38" t="s">
        <v>4236</v>
      </c>
      <c r="AH1068" s="38" t="s">
        <v>61</v>
      </c>
      <c r="AI1068" s="38">
        <v>1</v>
      </c>
      <c r="AJ1068" s="38">
        <v>0.3</v>
      </c>
      <c r="AK1068" s="38">
        <v>0.9</v>
      </c>
      <c r="AL1068" s="38">
        <v>0.9</v>
      </c>
      <c r="AM1068" s="38" t="s">
        <v>204</v>
      </c>
      <c r="AN1068" s="38">
        <v>2.67</v>
      </c>
      <c r="AO1068" s="38" t="s">
        <v>61</v>
      </c>
      <c r="AP1068" s="38" t="s">
        <v>61</v>
      </c>
      <c r="AQ1068" s="38" t="s">
        <v>61</v>
      </c>
      <c r="AR1068" s="38" t="s">
        <v>61</v>
      </c>
      <c r="AS1068" s="38" t="s">
        <v>61</v>
      </c>
      <c r="AT1068" s="38" t="s">
        <v>1973</v>
      </c>
      <c r="AU1068" s="38" t="s">
        <v>2604</v>
      </c>
      <c r="AV1068" s="38" t="s">
        <v>6072</v>
      </c>
      <c r="AW1068" s="38" t="s">
        <v>61</v>
      </c>
      <c r="AX1068" s="38" t="s">
        <v>63</v>
      </c>
      <c r="AY1068" s="39" t="s">
        <v>7693</v>
      </c>
      <c r="AZ1068" s="38" t="s">
        <v>7694</v>
      </c>
      <c r="BA1068" s="39" t="s">
        <v>7694</v>
      </c>
      <c r="BB1068" s="38" t="s">
        <v>7529</v>
      </c>
      <c r="BC1068" s="38" t="s">
        <v>61</v>
      </c>
      <c r="BD1068" s="38" t="s">
        <v>94</v>
      </c>
      <c r="BE1068" s="38" t="s">
        <v>1978</v>
      </c>
      <c r="BF1068" s="38" t="s">
        <v>64</v>
      </c>
      <c r="BG1068" s="38" t="s">
        <v>61</v>
      </c>
      <c r="BH1068" s="38" t="s">
        <v>648</v>
      </c>
    </row>
    <row r="1069" spans="2:60" x14ac:dyDescent="0.3">
      <c r="B1069" s="55">
        <f t="shared" si="310"/>
        <v>1065</v>
      </c>
      <c r="C1069" s="55" t="str">
        <f t="shared" si="311"/>
        <v>NRT</v>
      </c>
      <c r="D1069" s="55" t="str">
        <f t="shared" si="308"/>
        <v>2025-09-30</v>
      </c>
      <c r="E1069" s="55" t="str">
        <f t="shared" si="318"/>
        <v>82020038211</v>
      </c>
      <c r="F1069" s="55" t="str">
        <f t="shared" si="319"/>
        <v>PJP029496837</v>
      </c>
      <c r="G1069" s="53" t="str">
        <f t="shared" si="320"/>
        <v>윤원복</v>
      </c>
      <c r="H1069" s="53" t="str">
        <f t="shared" si="321"/>
        <v>목록(Manifest)</v>
      </c>
      <c r="I1069" s="62">
        <f t="shared" si="322"/>
        <v>50.46</v>
      </c>
      <c r="J1069" s="53" t="str">
        <f t="shared" si="312"/>
        <v>BRCH USA_JAVIS</v>
      </c>
      <c r="K1069" s="55">
        <f t="shared" si="323"/>
        <v>1</v>
      </c>
      <c r="L1069" s="54">
        <f t="shared" si="324"/>
        <v>0.35</v>
      </c>
      <c r="M1069" s="54">
        <f t="shared" si="325"/>
        <v>1.2</v>
      </c>
      <c r="N1069" s="54">
        <f t="shared" si="326"/>
        <v>1.2</v>
      </c>
      <c r="O1069" s="54">
        <f t="shared" si="313"/>
        <v>0.5</v>
      </c>
      <c r="P1069" s="55" t="str">
        <f t="shared" si="314"/>
        <v>516284386833</v>
      </c>
      <c r="Q1069" s="70">
        <f t="shared" si="315"/>
        <v>6510</v>
      </c>
      <c r="R1069" s="58">
        <v>0</v>
      </c>
      <c r="S1069" s="57">
        <f t="shared" si="309"/>
        <v>0</v>
      </c>
      <c r="T1069" s="58">
        <v>0</v>
      </c>
      <c r="U1069" s="58">
        <f>(IF(VLOOKUP(VLOOKUP(AN1069,MAPPING!$B$16:$D$21,2,1),MAPPING!$C$16:$E$21,2,0)=7000,0,VLOOKUP(VLOOKUP(AN1069,MAPPING!$B$16:$D$21,2,1),MAPPING!$C$16:$E$21,2,0)))</f>
        <v>0</v>
      </c>
      <c r="V1069" s="58">
        <f>(K1069*VLOOKUP(N1069/K1069,MAPPING!$B$23:$D$30,3,10))</f>
        <v>0</v>
      </c>
      <c r="W1069" s="58">
        <f t="shared" si="316"/>
        <v>0</v>
      </c>
      <c r="X1069" s="58">
        <f t="shared" si="317"/>
        <v>6510</v>
      </c>
      <c r="Y1069" s="116">
        <f>ROUND(SUM(Q1069:W1069)/INVOICE!$I$5,2)</f>
        <v>4.67</v>
      </c>
      <c r="AA1069" s="38" t="s">
        <v>7524</v>
      </c>
      <c r="AB1069" s="38" t="s">
        <v>93</v>
      </c>
      <c r="AC1069" s="38" t="s">
        <v>7525</v>
      </c>
      <c r="AD1069" s="38" t="s">
        <v>7695</v>
      </c>
      <c r="AE1069" s="38" t="s">
        <v>6185</v>
      </c>
      <c r="AF1069" s="38" t="s">
        <v>6186</v>
      </c>
      <c r="AG1069" s="38" t="s">
        <v>6187</v>
      </c>
      <c r="AH1069" s="38" t="s">
        <v>61</v>
      </c>
      <c r="AI1069" s="38">
        <v>1</v>
      </c>
      <c r="AJ1069" s="38">
        <v>0.35</v>
      </c>
      <c r="AK1069" s="38">
        <v>1.2</v>
      </c>
      <c r="AL1069" s="38">
        <v>1.2</v>
      </c>
      <c r="AM1069" s="38" t="s">
        <v>204</v>
      </c>
      <c r="AN1069" s="38">
        <v>50.46</v>
      </c>
      <c r="AO1069" s="38" t="s">
        <v>61</v>
      </c>
      <c r="AP1069" s="38" t="s">
        <v>61</v>
      </c>
      <c r="AQ1069" s="38" t="s">
        <v>61</v>
      </c>
      <c r="AR1069" s="38" t="s">
        <v>61</v>
      </c>
      <c r="AS1069" s="38" t="s">
        <v>61</v>
      </c>
      <c r="AT1069" s="38" t="s">
        <v>1973</v>
      </c>
      <c r="AU1069" s="38" t="s">
        <v>2604</v>
      </c>
      <c r="AV1069" s="38" t="s">
        <v>7696</v>
      </c>
      <c r="AW1069" s="38" t="s">
        <v>61</v>
      </c>
      <c r="AX1069" s="38" t="s">
        <v>63</v>
      </c>
      <c r="AY1069" s="39" t="s">
        <v>7697</v>
      </c>
      <c r="AZ1069" s="38" t="s">
        <v>7698</v>
      </c>
      <c r="BA1069" s="39" t="s">
        <v>7698</v>
      </c>
      <c r="BB1069" s="38" t="s">
        <v>7529</v>
      </c>
      <c r="BC1069" s="38" t="s">
        <v>61</v>
      </c>
      <c r="BD1069" s="38" t="s">
        <v>94</v>
      </c>
      <c r="BE1069" s="38" t="s">
        <v>1978</v>
      </c>
      <c r="BF1069" s="38" t="s">
        <v>64</v>
      </c>
      <c r="BG1069" s="38" t="s">
        <v>61</v>
      </c>
      <c r="BH1069" s="38" t="s">
        <v>648</v>
      </c>
    </row>
    <row r="1070" spans="2:60" x14ac:dyDescent="0.3">
      <c r="B1070" s="55">
        <f t="shared" si="310"/>
        <v>1066</v>
      </c>
      <c r="C1070" s="55" t="str">
        <f t="shared" si="311"/>
        <v>NRT</v>
      </c>
      <c r="D1070" s="55" t="str">
        <f t="shared" si="308"/>
        <v>2025-09-30</v>
      </c>
      <c r="E1070" s="55" t="str">
        <f t="shared" si="318"/>
        <v>82020038211</v>
      </c>
      <c r="F1070" s="55" t="str">
        <f t="shared" si="319"/>
        <v>PJP029496225</v>
      </c>
      <c r="G1070" s="53" t="str">
        <f t="shared" si="320"/>
        <v>이태현</v>
      </c>
      <c r="H1070" s="53" t="str">
        <f t="shared" si="321"/>
        <v>목록(Manifest)</v>
      </c>
      <c r="I1070" s="62">
        <f t="shared" si="322"/>
        <v>82.41</v>
      </c>
      <c r="J1070" s="53" t="str">
        <f t="shared" si="312"/>
        <v>BRCH USA_JAVIS</v>
      </c>
      <c r="K1070" s="55">
        <f t="shared" si="323"/>
        <v>1</v>
      </c>
      <c r="L1070" s="54">
        <f t="shared" si="324"/>
        <v>1.2</v>
      </c>
      <c r="M1070" s="54">
        <f t="shared" si="325"/>
        <v>1.6</v>
      </c>
      <c r="N1070" s="54">
        <f t="shared" si="326"/>
        <v>1.6</v>
      </c>
      <c r="O1070" s="54">
        <f t="shared" si="313"/>
        <v>1.5</v>
      </c>
      <c r="P1070" s="55" t="str">
        <f t="shared" si="314"/>
        <v>516284380710</v>
      </c>
      <c r="Q1070" s="70">
        <f t="shared" si="315"/>
        <v>8530</v>
      </c>
      <c r="R1070" s="58">
        <v>0</v>
      </c>
      <c r="S1070" s="57">
        <f t="shared" si="309"/>
        <v>0</v>
      </c>
      <c r="T1070" s="58">
        <v>0</v>
      </c>
      <c r="U1070" s="58">
        <f>(IF(VLOOKUP(VLOOKUP(AN1070,MAPPING!$B$16:$D$21,2,1),MAPPING!$C$16:$E$21,2,0)=7000,0,VLOOKUP(VLOOKUP(AN1070,MAPPING!$B$16:$D$21,2,1),MAPPING!$C$16:$E$21,2,0)))</f>
        <v>0</v>
      </c>
      <c r="V1070" s="58">
        <f>(K1070*VLOOKUP(N1070/K1070,MAPPING!$B$23:$D$30,3,10))</f>
        <v>0</v>
      </c>
      <c r="W1070" s="58">
        <f t="shared" si="316"/>
        <v>0</v>
      </c>
      <c r="X1070" s="58">
        <f t="shared" si="317"/>
        <v>8530</v>
      </c>
      <c r="Y1070" s="116">
        <f>ROUND(SUM(Q1070:W1070)/INVOICE!$I$5,2)</f>
        <v>6.12</v>
      </c>
      <c r="AA1070" s="38" t="s">
        <v>7524</v>
      </c>
      <c r="AB1070" s="38" t="s">
        <v>93</v>
      </c>
      <c r="AC1070" s="38" t="s">
        <v>7525</v>
      </c>
      <c r="AD1070" s="38" t="s">
        <v>7699</v>
      </c>
      <c r="AE1070" s="38" t="s">
        <v>5248</v>
      </c>
      <c r="AF1070" s="38" t="s">
        <v>5249</v>
      </c>
      <c r="AG1070" s="38" t="s">
        <v>5250</v>
      </c>
      <c r="AH1070" s="38" t="s">
        <v>61</v>
      </c>
      <c r="AI1070" s="38">
        <v>1</v>
      </c>
      <c r="AJ1070" s="38">
        <v>1.2</v>
      </c>
      <c r="AK1070" s="38">
        <v>1.6</v>
      </c>
      <c r="AL1070" s="38">
        <v>1.6</v>
      </c>
      <c r="AM1070" s="38" t="s">
        <v>204</v>
      </c>
      <c r="AN1070" s="38">
        <v>82.41</v>
      </c>
      <c r="AO1070" s="38" t="s">
        <v>61</v>
      </c>
      <c r="AP1070" s="38" t="s">
        <v>61</v>
      </c>
      <c r="AQ1070" s="38" t="s">
        <v>61</v>
      </c>
      <c r="AR1070" s="38" t="s">
        <v>61</v>
      </c>
      <c r="AS1070" s="38" t="s">
        <v>61</v>
      </c>
      <c r="AT1070" s="38" t="s">
        <v>1973</v>
      </c>
      <c r="AU1070" s="38" t="s">
        <v>2604</v>
      </c>
      <c r="AV1070" s="38" t="s">
        <v>2305</v>
      </c>
      <c r="AW1070" s="38" t="s">
        <v>61</v>
      </c>
      <c r="AX1070" s="38" t="s">
        <v>63</v>
      </c>
      <c r="AY1070" s="39" t="s">
        <v>7700</v>
      </c>
      <c r="AZ1070" s="38" t="s">
        <v>7701</v>
      </c>
      <c r="BA1070" s="39" t="s">
        <v>7701</v>
      </c>
      <c r="BB1070" s="38" t="s">
        <v>7529</v>
      </c>
      <c r="BC1070" s="38" t="s">
        <v>61</v>
      </c>
      <c r="BD1070" s="38" t="s">
        <v>94</v>
      </c>
      <c r="BE1070" s="38" t="s">
        <v>1978</v>
      </c>
      <c r="BF1070" s="38" t="s">
        <v>64</v>
      </c>
      <c r="BG1070" s="38" t="s">
        <v>61</v>
      </c>
      <c r="BH1070" s="38" t="s">
        <v>648</v>
      </c>
    </row>
    <row r="1071" spans="2:60" x14ac:dyDescent="0.3">
      <c r="B1071" s="55">
        <f t="shared" si="310"/>
        <v>1067</v>
      </c>
      <c r="C1071" s="55" t="str">
        <f t="shared" si="311"/>
        <v>NRT</v>
      </c>
      <c r="D1071" s="55" t="str">
        <f t="shared" si="308"/>
        <v>2025-09-30</v>
      </c>
      <c r="E1071" s="55" t="str">
        <f t="shared" si="318"/>
        <v>82020038211</v>
      </c>
      <c r="F1071" s="55" t="str">
        <f t="shared" si="319"/>
        <v>PJP029496200</v>
      </c>
      <c r="G1071" s="53" t="str">
        <f t="shared" si="320"/>
        <v>권기환</v>
      </c>
      <c r="H1071" s="53" t="str">
        <f t="shared" si="321"/>
        <v>목록(Manifest)</v>
      </c>
      <c r="I1071" s="62">
        <f t="shared" si="322"/>
        <v>103.16</v>
      </c>
      <c r="J1071" s="53" t="str">
        <f t="shared" si="312"/>
        <v>BRCH USA_JAVIS</v>
      </c>
      <c r="K1071" s="55">
        <f t="shared" si="323"/>
        <v>1</v>
      </c>
      <c r="L1071" s="54">
        <f t="shared" si="324"/>
        <v>2.4</v>
      </c>
      <c r="M1071" s="54">
        <f t="shared" si="325"/>
        <v>3</v>
      </c>
      <c r="N1071" s="54">
        <f t="shared" si="326"/>
        <v>3</v>
      </c>
      <c r="O1071" s="54">
        <f t="shared" si="313"/>
        <v>2.5</v>
      </c>
      <c r="P1071" s="55" t="str">
        <f t="shared" si="314"/>
        <v>516284380463</v>
      </c>
      <c r="Q1071" s="70">
        <f t="shared" si="315"/>
        <v>10550</v>
      </c>
      <c r="R1071" s="58">
        <v>0</v>
      </c>
      <c r="S1071" s="57">
        <f t="shared" si="309"/>
        <v>0</v>
      </c>
      <c r="T1071" s="58">
        <v>0</v>
      </c>
      <c r="U1071" s="58">
        <f>(IF(VLOOKUP(VLOOKUP(AN1071,MAPPING!$B$16:$D$21,2,1),MAPPING!$C$16:$E$21,2,0)=7000,0,VLOOKUP(VLOOKUP(AN1071,MAPPING!$B$16:$D$21,2,1),MAPPING!$C$16:$E$21,2,0)))</f>
        <v>0</v>
      </c>
      <c r="V1071" s="58">
        <f>(K1071*VLOOKUP(N1071/K1071,MAPPING!$B$23:$D$30,3,10))</f>
        <v>500</v>
      </c>
      <c r="W1071" s="58">
        <f t="shared" si="316"/>
        <v>0</v>
      </c>
      <c r="X1071" s="58">
        <f t="shared" si="317"/>
        <v>11050</v>
      </c>
      <c r="Y1071" s="116">
        <f>ROUND(SUM(Q1071:W1071)/INVOICE!$I$5,2)</f>
        <v>7.93</v>
      </c>
      <c r="AA1071" s="38" t="s">
        <v>7524</v>
      </c>
      <c r="AB1071" s="38" t="s">
        <v>93</v>
      </c>
      <c r="AC1071" s="38" t="s">
        <v>7525</v>
      </c>
      <c r="AD1071" s="38" t="s">
        <v>7702</v>
      </c>
      <c r="AE1071" s="38" t="s">
        <v>3406</v>
      </c>
      <c r="AF1071" s="38" t="s">
        <v>3407</v>
      </c>
      <c r="AG1071" s="38" t="s">
        <v>3408</v>
      </c>
      <c r="AH1071" s="38" t="s">
        <v>61</v>
      </c>
      <c r="AI1071" s="38">
        <v>1</v>
      </c>
      <c r="AJ1071" s="38">
        <v>2.4</v>
      </c>
      <c r="AK1071" s="38">
        <v>3</v>
      </c>
      <c r="AL1071" s="38">
        <v>3</v>
      </c>
      <c r="AM1071" s="38" t="s">
        <v>204</v>
      </c>
      <c r="AN1071" s="38">
        <v>103.16</v>
      </c>
      <c r="AO1071" s="38" t="s">
        <v>61</v>
      </c>
      <c r="AP1071" s="38" t="s">
        <v>61</v>
      </c>
      <c r="AQ1071" s="38" t="s">
        <v>61</v>
      </c>
      <c r="AR1071" s="38" t="s">
        <v>61</v>
      </c>
      <c r="AS1071" s="38" t="s">
        <v>61</v>
      </c>
      <c r="AT1071" s="38" t="s">
        <v>1973</v>
      </c>
      <c r="AU1071" s="38" t="s">
        <v>2604</v>
      </c>
      <c r="AV1071" s="38" t="s">
        <v>2457</v>
      </c>
      <c r="AW1071" s="38" t="s">
        <v>61</v>
      </c>
      <c r="AX1071" s="38" t="s">
        <v>63</v>
      </c>
      <c r="AY1071" s="39" t="s">
        <v>7703</v>
      </c>
      <c r="AZ1071" s="38" t="s">
        <v>7704</v>
      </c>
      <c r="BA1071" s="39" t="s">
        <v>7704</v>
      </c>
      <c r="BB1071" s="38" t="s">
        <v>7529</v>
      </c>
      <c r="BC1071" s="38" t="s">
        <v>61</v>
      </c>
      <c r="BD1071" s="38" t="s">
        <v>94</v>
      </c>
      <c r="BE1071" s="38" t="s">
        <v>1978</v>
      </c>
      <c r="BF1071" s="38" t="s">
        <v>64</v>
      </c>
      <c r="BG1071" s="38" t="s">
        <v>61</v>
      </c>
      <c r="BH1071" s="38" t="s">
        <v>648</v>
      </c>
    </row>
    <row r="1072" spans="2:60" x14ac:dyDescent="0.3">
      <c r="B1072" s="55">
        <f t="shared" si="310"/>
        <v>1068</v>
      </c>
      <c r="C1072" s="55" t="str">
        <f t="shared" si="311"/>
        <v>NRT</v>
      </c>
      <c r="D1072" s="55" t="str">
        <f t="shared" si="308"/>
        <v>2025-09-30</v>
      </c>
      <c r="E1072" s="55" t="str">
        <f t="shared" si="318"/>
        <v>82020038211</v>
      </c>
      <c r="F1072" s="55" t="str">
        <f t="shared" si="319"/>
        <v>PJP029494461</v>
      </c>
      <c r="G1072" s="53" t="str">
        <f t="shared" si="320"/>
        <v>신혜경</v>
      </c>
      <c r="H1072" s="53" t="str">
        <f t="shared" si="321"/>
        <v>간이(Simple)</v>
      </c>
      <c r="I1072" s="62">
        <f t="shared" si="322"/>
        <v>159.06</v>
      </c>
      <c r="J1072" s="53" t="str">
        <f t="shared" si="312"/>
        <v>BRCH USA_JAVIS</v>
      </c>
      <c r="K1072" s="55">
        <f t="shared" si="323"/>
        <v>1</v>
      </c>
      <c r="L1072" s="54">
        <f t="shared" si="324"/>
        <v>0.8</v>
      </c>
      <c r="M1072" s="54">
        <f t="shared" si="325"/>
        <v>3.3</v>
      </c>
      <c r="N1072" s="54">
        <f t="shared" si="326"/>
        <v>3.3</v>
      </c>
      <c r="O1072" s="54">
        <f t="shared" si="313"/>
        <v>1</v>
      </c>
      <c r="P1072" s="55" t="str">
        <f t="shared" si="314"/>
        <v>516284363070</v>
      </c>
      <c r="Q1072" s="70">
        <f t="shared" si="315"/>
        <v>7520</v>
      </c>
      <c r="R1072" s="58">
        <v>0</v>
      </c>
      <c r="S1072" s="57">
        <f t="shared" si="309"/>
        <v>0</v>
      </c>
      <c r="T1072" s="58">
        <v>0</v>
      </c>
      <c r="U1072" s="58">
        <f>(IF(VLOOKUP(VLOOKUP(AN1072,MAPPING!$B$16:$D$21,2,1),MAPPING!$C$16:$E$21,2,0)=7000,0,VLOOKUP(VLOOKUP(AN1072,MAPPING!$B$16:$D$21,2,1),MAPPING!$C$16:$E$21,2,0)))</f>
        <v>0</v>
      </c>
      <c r="V1072" s="58">
        <f>(K1072*VLOOKUP(N1072/K1072,MAPPING!$B$23:$D$30,3,10))</f>
        <v>500</v>
      </c>
      <c r="W1072" s="58">
        <f t="shared" si="316"/>
        <v>0</v>
      </c>
      <c r="X1072" s="58">
        <f t="shared" si="317"/>
        <v>8020</v>
      </c>
      <c r="Y1072" s="116">
        <f>ROUND(SUM(Q1072:W1072)/INVOICE!$I$5,2)</f>
        <v>5.75</v>
      </c>
      <c r="AA1072" s="38" t="s">
        <v>7524</v>
      </c>
      <c r="AB1072" s="38" t="s">
        <v>93</v>
      </c>
      <c r="AC1072" s="38" t="s">
        <v>7525</v>
      </c>
      <c r="AD1072" s="38" t="s">
        <v>7705</v>
      </c>
      <c r="AE1072" s="38" t="s">
        <v>6897</v>
      </c>
      <c r="AF1072" s="38" t="s">
        <v>6898</v>
      </c>
      <c r="AG1072" s="38" t="s">
        <v>6899</v>
      </c>
      <c r="AH1072" s="38" t="s">
        <v>61</v>
      </c>
      <c r="AI1072" s="38">
        <v>1</v>
      </c>
      <c r="AJ1072" s="38">
        <v>0.8</v>
      </c>
      <c r="AK1072" s="38">
        <v>3.3</v>
      </c>
      <c r="AL1072" s="38">
        <v>3.3</v>
      </c>
      <c r="AM1072" s="38" t="s">
        <v>65</v>
      </c>
      <c r="AN1072" s="38">
        <v>159.06</v>
      </c>
      <c r="AO1072" s="38" t="s">
        <v>61</v>
      </c>
      <c r="AP1072" s="38" t="s">
        <v>61</v>
      </c>
      <c r="AQ1072" s="38" t="s">
        <v>61</v>
      </c>
      <c r="AR1072" s="38" t="s">
        <v>61</v>
      </c>
      <c r="AS1072" s="38" t="s">
        <v>61</v>
      </c>
      <c r="AT1072" s="38" t="s">
        <v>1973</v>
      </c>
      <c r="AU1072" s="38" t="s">
        <v>2604</v>
      </c>
      <c r="AV1072" s="38" t="s">
        <v>3802</v>
      </c>
      <c r="AW1072" s="38" t="s">
        <v>61</v>
      </c>
      <c r="AX1072" s="38" t="s">
        <v>63</v>
      </c>
      <c r="AY1072" s="39" t="s">
        <v>7706</v>
      </c>
      <c r="AZ1072" s="38" t="s">
        <v>7707</v>
      </c>
      <c r="BA1072" s="39" t="s">
        <v>7707</v>
      </c>
      <c r="BB1072" s="38" t="s">
        <v>7529</v>
      </c>
      <c r="BC1072" s="38" t="s">
        <v>61</v>
      </c>
      <c r="BD1072" s="38" t="s">
        <v>94</v>
      </c>
      <c r="BE1072" s="38" t="s">
        <v>1978</v>
      </c>
      <c r="BF1072" s="38" t="s">
        <v>64</v>
      </c>
      <c r="BG1072" s="38" t="s">
        <v>61</v>
      </c>
      <c r="BH1072" s="38" t="s">
        <v>648</v>
      </c>
    </row>
    <row r="1073" spans="2:60" x14ac:dyDescent="0.3">
      <c r="B1073" s="55">
        <f t="shared" si="310"/>
        <v>1069</v>
      </c>
      <c r="C1073" s="55" t="str">
        <f t="shared" si="311"/>
        <v>NRT</v>
      </c>
      <c r="D1073" s="55" t="str">
        <f t="shared" si="308"/>
        <v>2025-09-30</v>
      </c>
      <c r="E1073" s="55" t="str">
        <f t="shared" si="318"/>
        <v>82020038211</v>
      </c>
      <c r="F1073" s="55" t="str">
        <f t="shared" si="319"/>
        <v>PJP029496860</v>
      </c>
      <c r="G1073" s="53" t="str">
        <f t="shared" si="320"/>
        <v>성유진</v>
      </c>
      <c r="H1073" s="53" t="str">
        <f t="shared" si="321"/>
        <v>일반(목록배제,Normal-Manifest Exception)</v>
      </c>
      <c r="I1073" s="62">
        <f t="shared" si="322"/>
        <v>71.489999999999995</v>
      </c>
      <c r="J1073" s="53" t="str">
        <f t="shared" si="312"/>
        <v>BRCH USA_JAVIS</v>
      </c>
      <c r="K1073" s="55">
        <f t="shared" si="323"/>
        <v>1</v>
      </c>
      <c r="L1073" s="54">
        <f t="shared" si="324"/>
        <v>6.1</v>
      </c>
      <c r="M1073" s="54">
        <f t="shared" si="325"/>
        <v>3</v>
      </c>
      <c r="N1073" s="54">
        <f t="shared" si="326"/>
        <v>6.5</v>
      </c>
      <c r="O1073" s="54">
        <f t="shared" si="313"/>
        <v>6.5</v>
      </c>
      <c r="P1073" s="55" t="str">
        <f t="shared" si="314"/>
        <v>516284387065</v>
      </c>
      <c r="Q1073" s="70">
        <f t="shared" si="315"/>
        <v>18630</v>
      </c>
      <c r="R1073" s="58">
        <v>0</v>
      </c>
      <c r="S1073" s="57">
        <f t="shared" si="309"/>
        <v>0</v>
      </c>
      <c r="T1073" s="58">
        <v>0</v>
      </c>
      <c r="U1073" s="58">
        <f>(IF(VLOOKUP(VLOOKUP(AN1073,MAPPING!$B$16:$D$21,2,1),MAPPING!$C$16:$E$21,2,0)=7000,0,VLOOKUP(VLOOKUP(AN1073,MAPPING!$B$16:$D$21,2,1),MAPPING!$C$16:$E$21,2,0)))</f>
        <v>0</v>
      </c>
      <c r="V1073" s="58">
        <f>(K1073*VLOOKUP(N1073/K1073,MAPPING!$B$23:$D$30,3,10))</f>
        <v>1000</v>
      </c>
      <c r="W1073" s="58">
        <f t="shared" si="316"/>
        <v>0</v>
      </c>
      <c r="X1073" s="58">
        <f t="shared" si="317"/>
        <v>19630</v>
      </c>
      <c r="Y1073" s="116">
        <f>ROUND(SUM(Q1073:W1073)/INVOICE!$I$5,2)</f>
        <v>14.08</v>
      </c>
      <c r="AA1073" s="38" t="s">
        <v>7524</v>
      </c>
      <c r="AB1073" s="38" t="s">
        <v>93</v>
      </c>
      <c r="AC1073" s="38" t="s">
        <v>7525</v>
      </c>
      <c r="AD1073" s="38" t="s">
        <v>7708</v>
      </c>
      <c r="AE1073" s="38" t="s">
        <v>7709</v>
      </c>
      <c r="AF1073" s="38" t="s">
        <v>7710</v>
      </c>
      <c r="AG1073" s="38" t="s">
        <v>2418</v>
      </c>
      <c r="AH1073" s="38" t="s">
        <v>61</v>
      </c>
      <c r="AI1073" s="38">
        <v>1</v>
      </c>
      <c r="AJ1073" s="38">
        <v>6.1</v>
      </c>
      <c r="AK1073" s="38">
        <v>3</v>
      </c>
      <c r="AL1073" s="38">
        <v>6.5</v>
      </c>
      <c r="AM1073" s="38" t="s">
        <v>66</v>
      </c>
      <c r="AN1073" s="38">
        <v>71.489999999999995</v>
      </c>
      <c r="AO1073" s="38" t="s">
        <v>61</v>
      </c>
      <c r="AP1073" s="38" t="s">
        <v>61</v>
      </c>
      <c r="AQ1073" s="38" t="s">
        <v>61</v>
      </c>
      <c r="AR1073" s="38" t="s">
        <v>61</v>
      </c>
      <c r="AS1073" s="38" t="s">
        <v>61</v>
      </c>
      <c r="AT1073" s="38" t="s">
        <v>1973</v>
      </c>
      <c r="AU1073" s="38" t="s">
        <v>2604</v>
      </c>
      <c r="AV1073" s="38" t="s">
        <v>7711</v>
      </c>
      <c r="AW1073" s="38" t="s">
        <v>61</v>
      </c>
      <c r="AX1073" s="38" t="s">
        <v>63</v>
      </c>
      <c r="AY1073" s="39" t="s">
        <v>7712</v>
      </c>
      <c r="AZ1073" s="38" t="s">
        <v>7713</v>
      </c>
      <c r="BA1073" s="39" t="s">
        <v>7713</v>
      </c>
      <c r="BB1073" s="38" t="s">
        <v>7529</v>
      </c>
      <c r="BC1073" s="38" t="s">
        <v>61</v>
      </c>
      <c r="BD1073" s="38" t="s">
        <v>94</v>
      </c>
      <c r="BE1073" s="38" t="s">
        <v>1978</v>
      </c>
      <c r="BF1073" s="38" t="s">
        <v>64</v>
      </c>
      <c r="BG1073" s="38" t="s">
        <v>61</v>
      </c>
      <c r="BH1073" s="38" t="s">
        <v>648</v>
      </c>
    </row>
    <row r="1074" spans="2:60" x14ac:dyDescent="0.3">
      <c r="B1074" s="55">
        <f t="shared" si="310"/>
        <v>1070</v>
      </c>
      <c r="C1074" s="55" t="str">
        <f t="shared" si="311"/>
        <v>NRT</v>
      </c>
      <c r="D1074" s="55" t="str">
        <f t="shared" si="308"/>
        <v>2025-09-30</v>
      </c>
      <c r="E1074" s="55" t="str">
        <f t="shared" si="318"/>
        <v>82020038211</v>
      </c>
      <c r="F1074" s="55" t="str">
        <f t="shared" si="319"/>
        <v>PJP029496906</v>
      </c>
      <c r="G1074" s="53" t="str">
        <f t="shared" si="320"/>
        <v>이성일</v>
      </c>
      <c r="H1074" s="53" t="str">
        <f t="shared" si="321"/>
        <v>목록(Manifest)</v>
      </c>
      <c r="I1074" s="62">
        <f t="shared" si="322"/>
        <v>93.67</v>
      </c>
      <c r="J1074" s="53" t="str">
        <f t="shared" si="312"/>
        <v>BRCH USA_JAVIS</v>
      </c>
      <c r="K1074" s="55">
        <f t="shared" si="323"/>
        <v>1</v>
      </c>
      <c r="L1074" s="54">
        <f t="shared" si="324"/>
        <v>0.6</v>
      </c>
      <c r="M1074" s="54">
        <f t="shared" si="325"/>
        <v>0.9</v>
      </c>
      <c r="N1074" s="54">
        <f t="shared" si="326"/>
        <v>0.9</v>
      </c>
      <c r="O1074" s="54">
        <f t="shared" si="313"/>
        <v>1</v>
      </c>
      <c r="P1074" s="55" t="str">
        <f t="shared" si="314"/>
        <v>516284387522</v>
      </c>
      <c r="Q1074" s="70">
        <f t="shared" si="315"/>
        <v>7520</v>
      </c>
      <c r="R1074" s="58">
        <v>0</v>
      </c>
      <c r="S1074" s="57">
        <f t="shared" si="309"/>
        <v>0</v>
      </c>
      <c r="T1074" s="58">
        <v>0</v>
      </c>
      <c r="U1074" s="58">
        <f>(IF(VLOOKUP(VLOOKUP(AN1074,MAPPING!$B$16:$D$21,2,1),MAPPING!$C$16:$E$21,2,0)=7000,0,VLOOKUP(VLOOKUP(AN1074,MAPPING!$B$16:$D$21,2,1),MAPPING!$C$16:$E$21,2,0)))</f>
        <v>0</v>
      </c>
      <c r="V1074" s="58">
        <f>(K1074*VLOOKUP(N1074/K1074,MAPPING!$B$23:$D$30,3,10))</f>
        <v>0</v>
      </c>
      <c r="W1074" s="58">
        <f t="shared" si="316"/>
        <v>0</v>
      </c>
      <c r="X1074" s="58">
        <f t="shared" si="317"/>
        <v>7520</v>
      </c>
      <c r="Y1074" s="116">
        <f>ROUND(SUM(Q1074:W1074)/INVOICE!$I$5,2)</f>
        <v>5.39</v>
      </c>
      <c r="AA1074" s="38" t="s">
        <v>7524</v>
      </c>
      <c r="AB1074" s="38" t="s">
        <v>93</v>
      </c>
      <c r="AC1074" s="38" t="s">
        <v>7525</v>
      </c>
      <c r="AD1074" s="38" t="s">
        <v>7714</v>
      </c>
      <c r="AE1074" s="38" t="s">
        <v>7715</v>
      </c>
      <c r="AF1074" s="38" t="s">
        <v>7716</v>
      </c>
      <c r="AG1074" s="38" t="s">
        <v>7717</v>
      </c>
      <c r="AH1074" s="38" t="s">
        <v>61</v>
      </c>
      <c r="AI1074" s="38">
        <v>1</v>
      </c>
      <c r="AJ1074" s="38">
        <v>0.6</v>
      </c>
      <c r="AK1074" s="38">
        <v>0.9</v>
      </c>
      <c r="AL1074" s="38">
        <v>0.9</v>
      </c>
      <c r="AM1074" s="38" t="s">
        <v>204</v>
      </c>
      <c r="AN1074" s="38">
        <v>93.67</v>
      </c>
      <c r="AO1074" s="38" t="s">
        <v>61</v>
      </c>
      <c r="AP1074" s="38" t="s">
        <v>61</v>
      </c>
      <c r="AQ1074" s="38" t="s">
        <v>61</v>
      </c>
      <c r="AR1074" s="38" t="s">
        <v>61</v>
      </c>
      <c r="AS1074" s="38" t="s">
        <v>61</v>
      </c>
      <c r="AT1074" s="38" t="s">
        <v>1973</v>
      </c>
      <c r="AU1074" s="38" t="s">
        <v>2604</v>
      </c>
      <c r="AV1074" s="38" t="s">
        <v>2052</v>
      </c>
      <c r="AW1074" s="38" t="s">
        <v>61</v>
      </c>
      <c r="AX1074" s="38" t="s">
        <v>63</v>
      </c>
      <c r="AY1074" s="39" t="s">
        <v>7718</v>
      </c>
      <c r="AZ1074" s="38" t="s">
        <v>7719</v>
      </c>
      <c r="BA1074" s="39" t="s">
        <v>7719</v>
      </c>
      <c r="BB1074" s="38" t="s">
        <v>7529</v>
      </c>
      <c r="BC1074" s="38" t="s">
        <v>61</v>
      </c>
      <c r="BD1074" s="38" t="s">
        <v>94</v>
      </c>
      <c r="BE1074" s="38" t="s">
        <v>1978</v>
      </c>
      <c r="BF1074" s="38" t="s">
        <v>64</v>
      </c>
      <c r="BG1074" s="38" t="s">
        <v>61</v>
      </c>
      <c r="BH1074" s="38" t="s">
        <v>648</v>
      </c>
    </row>
    <row r="1075" spans="2:60" x14ac:dyDescent="0.3">
      <c r="B1075" s="55">
        <f t="shared" si="310"/>
        <v>1071</v>
      </c>
      <c r="C1075" s="55" t="str">
        <f t="shared" si="311"/>
        <v>NRT</v>
      </c>
      <c r="D1075" s="55" t="str">
        <f t="shared" si="308"/>
        <v>2025-09-30</v>
      </c>
      <c r="E1075" s="55" t="str">
        <f t="shared" si="318"/>
        <v>82020038211</v>
      </c>
      <c r="F1075" s="55" t="str">
        <f t="shared" si="319"/>
        <v>PJP029496903</v>
      </c>
      <c r="G1075" s="53" t="str">
        <f t="shared" si="320"/>
        <v>이자람</v>
      </c>
      <c r="H1075" s="53" t="str">
        <f t="shared" si="321"/>
        <v>목록(Manifest)</v>
      </c>
      <c r="I1075" s="62">
        <f t="shared" si="322"/>
        <v>51.59</v>
      </c>
      <c r="J1075" s="53" t="str">
        <f t="shared" si="312"/>
        <v>BRCH USA_JAVIS</v>
      </c>
      <c r="K1075" s="55">
        <f t="shared" si="323"/>
        <v>1</v>
      </c>
      <c r="L1075" s="54">
        <f t="shared" si="324"/>
        <v>0.1</v>
      </c>
      <c r="M1075" s="54">
        <f t="shared" si="325"/>
        <v>0.2</v>
      </c>
      <c r="N1075" s="54">
        <f t="shared" si="326"/>
        <v>0.2</v>
      </c>
      <c r="O1075" s="54">
        <f t="shared" si="313"/>
        <v>0.5</v>
      </c>
      <c r="P1075" s="55" t="str">
        <f t="shared" si="314"/>
        <v>516284387496</v>
      </c>
      <c r="Q1075" s="70">
        <f t="shared" si="315"/>
        <v>6510</v>
      </c>
      <c r="R1075" s="58">
        <v>0</v>
      </c>
      <c r="S1075" s="57">
        <f t="shared" si="309"/>
        <v>0</v>
      </c>
      <c r="T1075" s="58">
        <v>0</v>
      </c>
      <c r="U1075" s="58">
        <f>(IF(VLOOKUP(VLOOKUP(AN1075,MAPPING!$B$16:$D$21,2,1),MAPPING!$C$16:$E$21,2,0)=7000,0,VLOOKUP(VLOOKUP(AN1075,MAPPING!$B$16:$D$21,2,1),MAPPING!$C$16:$E$21,2,0)))</f>
        <v>0</v>
      </c>
      <c r="V1075" s="58">
        <f>(K1075*VLOOKUP(N1075/K1075,MAPPING!$B$23:$D$30,3,10))</f>
        <v>0</v>
      </c>
      <c r="W1075" s="58">
        <f t="shared" si="316"/>
        <v>0</v>
      </c>
      <c r="X1075" s="58">
        <f t="shared" si="317"/>
        <v>6510</v>
      </c>
      <c r="Y1075" s="116">
        <f>ROUND(SUM(Q1075:W1075)/INVOICE!$I$5,2)</f>
        <v>4.67</v>
      </c>
      <c r="AA1075" s="38" t="s">
        <v>7524</v>
      </c>
      <c r="AB1075" s="38" t="s">
        <v>93</v>
      </c>
      <c r="AC1075" s="38" t="s">
        <v>7525</v>
      </c>
      <c r="AD1075" s="38" t="s">
        <v>7720</v>
      </c>
      <c r="AE1075" s="38" t="s">
        <v>7721</v>
      </c>
      <c r="AF1075" s="38" t="s">
        <v>7722</v>
      </c>
      <c r="AG1075" s="38" t="s">
        <v>7723</v>
      </c>
      <c r="AH1075" s="38" t="s">
        <v>61</v>
      </c>
      <c r="AI1075" s="38">
        <v>1</v>
      </c>
      <c r="AJ1075" s="38">
        <v>0.1</v>
      </c>
      <c r="AK1075" s="38">
        <v>0.2</v>
      </c>
      <c r="AL1075" s="38">
        <v>0.2</v>
      </c>
      <c r="AM1075" s="38" t="s">
        <v>204</v>
      </c>
      <c r="AN1075" s="38">
        <v>51.59</v>
      </c>
      <c r="AO1075" s="38" t="s">
        <v>61</v>
      </c>
      <c r="AP1075" s="38" t="s">
        <v>61</v>
      </c>
      <c r="AQ1075" s="38" t="s">
        <v>61</v>
      </c>
      <c r="AR1075" s="38" t="s">
        <v>61</v>
      </c>
      <c r="AS1075" s="38" t="s">
        <v>61</v>
      </c>
      <c r="AT1075" s="38" t="s">
        <v>1973</v>
      </c>
      <c r="AU1075" s="38" t="s">
        <v>2604</v>
      </c>
      <c r="AV1075" s="38" t="s">
        <v>7724</v>
      </c>
      <c r="AW1075" s="38" t="s">
        <v>61</v>
      </c>
      <c r="AX1075" s="38" t="s">
        <v>63</v>
      </c>
      <c r="AY1075" s="39" t="s">
        <v>7725</v>
      </c>
      <c r="AZ1075" s="38" t="s">
        <v>7726</v>
      </c>
      <c r="BA1075" s="39" t="s">
        <v>7726</v>
      </c>
      <c r="BB1075" s="38" t="s">
        <v>7529</v>
      </c>
      <c r="BC1075" s="38" t="s">
        <v>61</v>
      </c>
      <c r="BD1075" s="38" t="s">
        <v>94</v>
      </c>
      <c r="BE1075" s="38" t="s">
        <v>1978</v>
      </c>
      <c r="BF1075" s="38" t="s">
        <v>64</v>
      </c>
      <c r="BG1075" s="38" t="s">
        <v>61</v>
      </c>
      <c r="BH1075" s="38" t="s">
        <v>648</v>
      </c>
    </row>
    <row r="1076" spans="2:60" x14ac:dyDescent="0.3">
      <c r="B1076" s="55">
        <f t="shared" si="310"/>
        <v>1072</v>
      </c>
      <c r="C1076" s="55" t="str">
        <f t="shared" si="311"/>
        <v>NRT</v>
      </c>
      <c r="D1076" s="55" t="str">
        <f t="shared" si="308"/>
        <v>2025-09-30</v>
      </c>
      <c r="E1076" s="55" t="str">
        <f t="shared" si="318"/>
        <v>82020038211</v>
      </c>
      <c r="F1076" s="55" t="str">
        <f t="shared" si="319"/>
        <v>PJP029496879</v>
      </c>
      <c r="G1076" s="53" t="str">
        <f t="shared" si="320"/>
        <v>이민재</v>
      </c>
      <c r="H1076" s="53" t="str">
        <f t="shared" si="321"/>
        <v>목록(Manifest)</v>
      </c>
      <c r="I1076" s="62">
        <f t="shared" si="322"/>
        <v>46.76</v>
      </c>
      <c r="J1076" s="53" t="str">
        <f t="shared" si="312"/>
        <v>BRCH USA_JAVIS</v>
      </c>
      <c r="K1076" s="55">
        <f t="shared" si="323"/>
        <v>1</v>
      </c>
      <c r="L1076" s="54">
        <f t="shared" si="324"/>
        <v>1.05</v>
      </c>
      <c r="M1076" s="54">
        <f t="shared" si="325"/>
        <v>4.3</v>
      </c>
      <c r="N1076" s="54">
        <f t="shared" si="326"/>
        <v>4.3</v>
      </c>
      <c r="O1076" s="54">
        <f t="shared" si="313"/>
        <v>1.5</v>
      </c>
      <c r="P1076" s="55" t="str">
        <f t="shared" si="314"/>
        <v>516284387253</v>
      </c>
      <c r="Q1076" s="70">
        <f t="shared" si="315"/>
        <v>8530</v>
      </c>
      <c r="R1076" s="58">
        <v>0</v>
      </c>
      <c r="S1076" s="57">
        <f t="shared" si="309"/>
        <v>0</v>
      </c>
      <c r="T1076" s="58">
        <v>0</v>
      </c>
      <c r="U1076" s="58">
        <f>(IF(VLOOKUP(VLOOKUP(AN1076,MAPPING!$B$16:$D$21,2,1),MAPPING!$C$16:$E$21,2,0)=7000,0,VLOOKUP(VLOOKUP(AN1076,MAPPING!$B$16:$D$21,2,1),MAPPING!$C$16:$E$21,2,0)))</f>
        <v>0</v>
      </c>
      <c r="V1076" s="58">
        <f>(K1076*VLOOKUP(N1076/K1076,MAPPING!$B$23:$D$30,3,10))</f>
        <v>500</v>
      </c>
      <c r="W1076" s="58">
        <f t="shared" si="316"/>
        <v>0</v>
      </c>
      <c r="X1076" s="58">
        <f t="shared" si="317"/>
        <v>9030</v>
      </c>
      <c r="Y1076" s="116">
        <f>ROUND(SUM(Q1076:W1076)/INVOICE!$I$5,2)</f>
        <v>6.48</v>
      </c>
      <c r="AA1076" s="38" t="s">
        <v>7524</v>
      </c>
      <c r="AB1076" s="38" t="s">
        <v>93</v>
      </c>
      <c r="AC1076" s="38" t="s">
        <v>7525</v>
      </c>
      <c r="AD1076" s="38" t="s">
        <v>7727</v>
      </c>
      <c r="AE1076" s="38" t="s">
        <v>7728</v>
      </c>
      <c r="AF1076" s="38" t="s">
        <v>7729</v>
      </c>
      <c r="AG1076" s="38" t="s">
        <v>7730</v>
      </c>
      <c r="AH1076" s="38" t="s">
        <v>61</v>
      </c>
      <c r="AI1076" s="38">
        <v>1</v>
      </c>
      <c r="AJ1076" s="38">
        <v>1.05</v>
      </c>
      <c r="AK1076" s="38">
        <v>4.3</v>
      </c>
      <c r="AL1076" s="38">
        <v>4.3</v>
      </c>
      <c r="AM1076" s="38" t="s">
        <v>204</v>
      </c>
      <c r="AN1076" s="38">
        <v>46.76</v>
      </c>
      <c r="AO1076" s="38" t="s">
        <v>61</v>
      </c>
      <c r="AP1076" s="38" t="s">
        <v>61</v>
      </c>
      <c r="AQ1076" s="38" t="s">
        <v>61</v>
      </c>
      <c r="AR1076" s="38" t="s">
        <v>61</v>
      </c>
      <c r="AS1076" s="38" t="s">
        <v>61</v>
      </c>
      <c r="AT1076" s="38" t="s">
        <v>1973</v>
      </c>
      <c r="AU1076" s="38" t="s">
        <v>2604</v>
      </c>
      <c r="AV1076" s="38" t="s">
        <v>2002</v>
      </c>
      <c r="AW1076" s="38" t="s">
        <v>61</v>
      </c>
      <c r="AX1076" s="38" t="s">
        <v>63</v>
      </c>
      <c r="AY1076" s="39" t="s">
        <v>7731</v>
      </c>
      <c r="AZ1076" s="38" t="s">
        <v>7732</v>
      </c>
      <c r="BA1076" s="39" t="s">
        <v>7732</v>
      </c>
      <c r="BB1076" s="38" t="s">
        <v>7529</v>
      </c>
      <c r="BC1076" s="38" t="s">
        <v>61</v>
      </c>
      <c r="BD1076" s="38" t="s">
        <v>94</v>
      </c>
      <c r="BE1076" s="38" t="s">
        <v>1978</v>
      </c>
      <c r="BF1076" s="38" t="s">
        <v>64</v>
      </c>
      <c r="BG1076" s="38" t="s">
        <v>61</v>
      </c>
      <c r="BH1076" s="38" t="s">
        <v>648</v>
      </c>
    </row>
    <row r="1077" spans="2:60" x14ac:dyDescent="0.3">
      <c r="B1077" s="55">
        <f t="shared" si="310"/>
        <v>1073</v>
      </c>
      <c r="C1077" s="55" t="str">
        <f t="shared" si="311"/>
        <v>NRT</v>
      </c>
      <c r="D1077" s="55" t="str">
        <f t="shared" si="308"/>
        <v>2025-09-30</v>
      </c>
      <c r="E1077" s="55" t="str">
        <f t="shared" si="318"/>
        <v>82020038211</v>
      </c>
      <c r="F1077" s="55" t="str">
        <f t="shared" si="319"/>
        <v>PJP022701054</v>
      </c>
      <c r="G1077" s="53" t="str">
        <f t="shared" si="320"/>
        <v>시원하우스</v>
      </c>
      <c r="H1077" s="53" t="str">
        <f t="shared" si="321"/>
        <v>간이(Simple)</v>
      </c>
      <c r="I1077" s="62">
        <f t="shared" si="322"/>
        <v>1989.87</v>
      </c>
      <c r="J1077" s="53" t="str">
        <f t="shared" si="312"/>
        <v>BRCH USA_JAVIS</v>
      </c>
      <c r="K1077" s="55">
        <f t="shared" si="323"/>
        <v>2</v>
      </c>
      <c r="L1077" s="54">
        <f t="shared" si="324"/>
        <v>4.5</v>
      </c>
      <c r="M1077" s="54">
        <f t="shared" si="325"/>
        <v>0.2</v>
      </c>
      <c r="N1077" s="54">
        <f t="shared" si="326"/>
        <v>4.5</v>
      </c>
      <c r="O1077" s="54">
        <f t="shared" si="313"/>
        <v>4.5</v>
      </c>
      <c r="P1077" s="55" t="str">
        <f t="shared" si="314"/>
        <v>516272839880 (2)</v>
      </c>
      <c r="Q1077" s="70">
        <f t="shared" si="315"/>
        <v>14590</v>
      </c>
      <c r="R1077" s="58">
        <v>0</v>
      </c>
      <c r="S1077" s="57">
        <f t="shared" si="309"/>
        <v>2500</v>
      </c>
      <c r="T1077" s="58">
        <v>0</v>
      </c>
      <c r="U1077" s="58">
        <f>(IF(VLOOKUP(VLOOKUP(AN1077,MAPPING!$B$16:$D$21,2,1),MAPPING!$C$16:$E$21,2,0)=7000,0,VLOOKUP(VLOOKUP(AN1077,MAPPING!$B$16:$D$21,2,1),MAPPING!$C$16:$E$21,2,0)))</f>
        <v>0</v>
      </c>
      <c r="V1077" s="58">
        <f>(K1077*VLOOKUP(N1077/K1077,MAPPING!$B$23:$D$30,3,10))</f>
        <v>1000</v>
      </c>
      <c r="W1077" s="58">
        <f t="shared" si="316"/>
        <v>0</v>
      </c>
      <c r="X1077" s="58">
        <f t="shared" si="317"/>
        <v>18090</v>
      </c>
      <c r="Y1077" s="116">
        <f>ROUND(SUM(Q1077:W1077)/INVOICE!$I$5,2)</f>
        <v>12.98</v>
      </c>
      <c r="AA1077" s="38" t="s">
        <v>7524</v>
      </c>
      <c r="AB1077" s="38" t="s">
        <v>93</v>
      </c>
      <c r="AC1077" s="38" t="s">
        <v>7525</v>
      </c>
      <c r="AD1077" s="38" t="s">
        <v>7733</v>
      </c>
      <c r="AE1077" s="38" t="s">
        <v>2289</v>
      </c>
      <c r="AF1077" s="38" t="s">
        <v>2290</v>
      </c>
      <c r="AG1077" s="38" t="s">
        <v>2291</v>
      </c>
      <c r="AH1077" s="38" t="s">
        <v>156</v>
      </c>
      <c r="AI1077" s="38">
        <v>2</v>
      </c>
      <c r="AJ1077" s="38">
        <v>4.5</v>
      </c>
      <c r="AK1077" s="38">
        <v>0.2</v>
      </c>
      <c r="AL1077" s="38">
        <v>4.5</v>
      </c>
      <c r="AM1077" s="38" t="s">
        <v>65</v>
      </c>
      <c r="AN1077" s="38">
        <v>1989.87</v>
      </c>
      <c r="AO1077" s="38" t="s">
        <v>61</v>
      </c>
      <c r="AP1077" s="38" t="s">
        <v>61</v>
      </c>
      <c r="AQ1077" s="38" t="s">
        <v>61</v>
      </c>
      <c r="AR1077" s="38" t="s">
        <v>61</v>
      </c>
      <c r="AS1077" s="38" t="s">
        <v>61</v>
      </c>
      <c r="AT1077" s="38" t="s">
        <v>1973</v>
      </c>
      <c r="AU1077" s="38" t="s">
        <v>2604</v>
      </c>
      <c r="AV1077" s="38" t="s">
        <v>2002</v>
      </c>
      <c r="AW1077" s="38" t="s">
        <v>61</v>
      </c>
      <c r="AX1077" s="38" t="s">
        <v>63</v>
      </c>
      <c r="AY1077" s="39" t="s">
        <v>7734</v>
      </c>
      <c r="AZ1077" s="38" t="s">
        <v>7735</v>
      </c>
      <c r="BA1077" s="39" t="s">
        <v>7735</v>
      </c>
      <c r="BB1077" s="38" t="s">
        <v>7529</v>
      </c>
      <c r="BC1077" s="38" t="s">
        <v>61</v>
      </c>
      <c r="BD1077" s="38" t="s">
        <v>94</v>
      </c>
      <c r="BE1077" s="38" t="s">
        <v>1978</v>
      </c>
      <c r="BF1077" s="38" t="s">
        <v>64</v>
      </c>
      <c r="BG1077" s="38" t="s">
        <v>61</v>
      </c>
      <c r="BH1077" s="38" t="s">
        <v>648</v>
      </c>
    </row>
    <row r="1078" spans="2:60" x14ac:dyDescent="0.3">
      <c r="B1078" s="55">
        <f t="shared" si="310"/>
        <v>1074</v>
      </c>
      <c r="C1078" s="55" t="str">
        <f t="shared" si="311"/>
        <v>NRT</v>
      </c>
      <c r="D1078" s="55" t="str">
        <f t="shared" si="308"/>
        <v>2025-09-30</v>
      </c>
      <c r="E1078" s="55" t="str">
        <f t="shared" si="318"/>
        <v>82020038211</v>
      </c>
      <c r="F1078" s="55" t="str">
        <f t="shared" si="319"/>
        <v>PJP029496931</v>
      </c>
      <c r="G1078" s="53" t="str">
        <f t="shared" si="320"/>
        <v>김희연</v>
      </c>
      <c r="H1078" s="53" t="str">
        <f t="shared" si="321"/>
        <v>목록(Manifest)</v>
      </c>
      <c r="I1078" s="62">
        <f t="shared" si="322"/>
        <v>27.27</v>
      </c>
      <c r="J1078" s="53" t="str">
        <f t="shared" si="312"/>
        <v>BRCH USA_JAVIS</v>
      </c>
      <c r="K1078" s="55">
        <f t="shared" si="323"/>
        <v>1</v>
      </c>
      <c r="L1078" s="54">
        <f t="shared" si="324"/>
        <v>0.3</v>
      </c>
      <c r="M1078" s="54">
        <f t="shared" si="325"/>
        <v>0.2</v>
      </c>
      <c r="N1078" s="54">
        <f t="shared" si="326"/>
        <v>0.3</v>
      </c>
      <c r="O1078" s="54">
        <f t="shared" si="313"/>
        <v>0.5</v>
      </c>
      <c r="P1078" s="55" t="str">
        <f t="shared" si="314"/>
        <v>516284387776</v>
      </c>
      <c r="Q1078" s="70">
        <f t="shared" si="315"/>
        <v>6510</v>
      </c>
      <c r="R1078" s="58">
        <v>0</v>
      </c>
      <c r="S1078" s="57">
        <f t="shared" si="309"/>
        <v>0</v>
      </c>
      <c r="T1078" s="58">
        <v>0</v>
      </c>
      <c r="U1078" s="58">
        <f>(IF(VLOOKUP(VLOOKUP(AN1078,MAPPING!$B$16:$D$21,2,1),MAPPING!$C$16:$E$21,2,0)=7000,0,VLOOKUP(VLOOKUP(AN1078,MAPPING!$B$16:$D$21,2,1),MAPPING!$C$16:$E$21,2,0)))</f>
        <v>0</v>
      </c>
      <c r="V1078" s="58">
        <f>(K1078*VLOOKUP(N1078/K1078,MAPPING!$B$23:$D$30,3,10))</f>
        <v>0</v>
      </c>
      <c r="W1078" s="58">
        <f t="shared" si="316"/>
        <v>0</v>
      </c>
      <c r="X1078" s="58">
        <f t="shared" si="317"/>
        <v>6510</v>
      </c>
      <c r="Y1078" s="116">
        <f>ROUND(SUM(Q1078:W1078)/INVOICE!$I$5,2)</f>
        <v>4.67</v>
      </c>
      <c r="AA1078" s="38" t="s">
        <v>7524</v>
      </c>
      <c r="AB1078" s="38" t="s">
        <v>93</v>
      </c>
      <c r="AC1078" s="38" t="s">
        <v>7525</v>
      </c>
      <c r="AD1078" s="38" t="s">
        <v>7736</v>
      </c>
      <c r="AE1078" s="38" t="s">
        <v>7737</v>
      </c>
      <c r="AF1078" s="38" t="s">
        <v>7738</v>
      </c>
      <c r="AG1078" s="38" t="s">
        <v>7739</v>
      </c>
      <c r="AH1078" s="38" t="s">
        <v>61</v>
      </c>
      <c r="AI1078" s="38">
        <v>1</v>
      </c>
      <c r="AJ1078" s="38">
        <v>0.3</v>
      </c>
      <c r="AK1078" s="38">
        <v>0.2</v>
      </c>
      <c r="AL1078" s="38">
        <v>0.3</v>
      </c>
      <c r="AM1078" s="38" t="s">
        <v>204</v>
      </c>
      <c r="AN1078" s="38">
        <v>27.27</v>
      </c>
      <c r="AO1078" s="38" t="s">
        <v>61</v>
      </c>
      <c r="AP1078" s="38" t="s">
        <v>61</v>
      </c>
      <c r="AQ1078" s="38" t="s">
        <v>61</v>
      </c>
      <c r="AR1078" s="38" t="s">
        <v>61</v>
      </c>
      <c r="AS1078" s="38" t="s">
        <v>61</v>
      </c>
      <c r="AT1078" s="38" t="s">
        <v>1973</v>
      </c>
      <c r="AU1078" s="38" t="s">
        <v>2604</v>
      </c>
      <c r="AV1078" s="38" t="s">
        <v>410</v>
      </c>
      <c r="AW1078" s="38" t="s">
        <v>61</v>
      </c>
      <c r="AX1078" s="38" t="s">
        <v>63</v>
      </c>
      <c r="AY1078" s="39" t="s">
        <v>7740</v>
      </c>
      <c r="AZ1078" s="38" t="s">
        <v>7741</v>
      </c>
      <c r="BA1078" s="39" t="s">
        <v>7741</v>
      </c>
      <c r="BB1078" s="38" t="s">
        <v>7529</v>
      </c>
      <c r="BC1078" s="38" t="s">
        <v>61</v>
      </c>
      <c r="BD1078" s="38" t="s">
        <v>94</v>
      </c>
      <c r="BE1078" s="38" t="s">
        <v>1978</v>
      </c>
      <c r="BF1078" s="38" t="s">
        <v>64</v>
      </c>
      <c r="BG1078" s="38" t="s">
        <v>61</v>
      </c>
      <c r="BH1078" s="38" t="s">
        <v>648</v>
      </c>
    </row>
    <row r="1079" spans="2:60" x14ac:dyDescent="0.3">
      <c r="B1079" s="55">
        <f t="shared" ref="B1079" si="327">B1078+1</f>
        <v>1075</v>
      </c>
      <c r="C1079" s="55" t="str">
        <f t="shared" ref="C1079" si="328">AB1079</f>
        <v>NRT</v>
      </c>
      <c r="D1079" s="55" t="str">
        <f t="shared" ref="D1079" si="329">AA1079</f>
        <v>2025-09-30</v>
      </c>
      <c r="E1079" s="55" t="str">
        <f t="shared" ref="E1079" si="330">AC1079</f>
        <v>82020038211</v>
      </c>
      <c r="F1079" s="55" t="str">
        <f t="shared" ref="F1079" si="331">AD1079</f>
        <v>PJP029496936</v>
      </c>
      <c r="G1079" s="53" t="str">
        <f t="shared" ref="G1079" si="332">AE1079</f>
        <v>고병욱</v>
      </c>
      <c r="H1079" s="53" t="str">
        <f t="shared" ref="H1079" si="333">AM1079</f>
        <v>목록(Manifest)</v>
      </c>
      <c r="I1079" s="62">
        <f t="shared" ref="I1079" si="334">AN1079</f>
        <v>80.27</v>
      </c>
      <c r="J1079" s="53" t="str">
        <f t="shared" ref="J1079" si="335">AU1079</f>
        <v>BRCH USA_JAVIS</v>
      </c>
      <c r="K1079" s="55">
        <f t="shared" ref="K1079" si="336">AI1079</f>
        <v>1</v>
      </c>
      <c r="L1079" s="54">
        <f t="shared" ref="L1079" si="337">AJ1079</f>
        <v>1.05</v>
      </c>
      <c r="M1079" s="54">
        <f t="shared" ref="M1079" si="338">AK1079</f>
        <v>6.9</v>
      </c>
      <c r="N1079" s="54">
        <f t="shared" ref="N1079" si="339">AL1079</f>
        <v>7</v>
      </c>
      <c r="O1079" s="54">
        <f t="shared" ref="O1079" si="340">CEILING(L1079,0.5)</f>
        <v>1.5</v>
      </c>
      <c r="P1079" s="55" t="str">
        <f t="shared" ref="P1079" si="341">AY1079</f>
        <v>516284387824</v>
      </c>
      <c r="Q1079" s="70">
        <f t="shared" ref="Q1079" si="342">6510+(O1079-0.5)/0.5*1010</f>
        <v>8530</v>
      </c>
      <c r="R1079" s="58">
        <v>0</v>
      </c>
      <c r="S1079" s="57">
        <f t="shared" ref="S1079" si="343">2500*(K1079-1)</f>
        <v>0</v>
      </c>
      <c r="T1079" s="58">
        <v>0</v>
      </c>
      <c r="U1079" s="58">
        <f>(IF(VLOOKUP(VLOOKUP(AN1079,MAPPING!$B$16:$D$21,2,1),MAPPING!$C$16:$E$21,2,0)=7000,0,VLOOKUP(VLOOKUP(AN1079,MAPPING!$B$16:$D$21,2,1),MAPPING!$C$16:$E$21,2,0)))</f>
        <v>0</v>
      </c>
      <c r="V1079" s="58">
        <f>(K1079*VLOOKUP(N1079/K1079,MAPPING!$B$23:$D$30,3,10))</f>
        <v>1000</v>
      </c>
      <c r="W1079" s="58">
        <f t="shared" ref="W1079" si="344">IF(_xlfn.CEILING.MATH(N1079-30,1)&lt;0,0,_xlfn.CEILING.MATH(N1079-30,1))*400</f>
        <v>0</v>
      </c>
      <c r="X1079" s="58">
        <f t="shared" ref="X1079" si="345">SUM(P1079:V1079)</f>
        <v>9530</v>
      </c>
      <c r="Y1079" s="116">
        <f>ROUND(SUM(Q1079:W1079)/INVOICE!$I$5,2)</f>
        <v>6.84</v>
      </c>
      <c r="AA1079" s="38" t="s">
        <v>7524</v>
      </c>
      <c r="AB1079" s="38" t="s">
        <v>93</v>
      </c>
      <c r="AC1079" s="38" t="s">
        <v>7525</v>
      </c>
      <c r="AD1079" s="38" t="s">
        <v>7742</v>
      </c>
      <c r="AE1079" s="38" t="s">
        <v>7743</v>
      </c>
      <c r="AF1079" s="38" t="s">
        <v>7744</v>
      </c>
      <c r="AG1079" s="38" t="s">
        <v>7745</v>
      </c>
      <c r="AH1079" s="38" t="s">
        <v>61</v>
      </c>
      <c r="AI1079" s="38">
        <v>1</v>
      </c>
      <c r="AJ1079" s="38">
        <v>1.05</v>
      </c>
      <c r="AK1079" s="38">
        <v>6.9</v>
      </c>
      <c r="AL1079" s="38">
        <v>7</v>
      </c>
      <c r="AM1079" s="38" t="s">
        <v>204</v>
      </c>
      <c r="AN1079" s="38">
        <v>80.27</v>
      </c>
      <c r="AO1079" s="38" t="s">
        <v>61</v>
      </c>
      <c r="AP1079" s="38" t="s">
        <v>61</v>
      </c>
      <c r="AQ1079" s="38" t="s">
        <v>61</v>
      </c>
      <c r="AR1079" s="38" t="s">
        <v>61</v>
      </c>
      <c r="AS1079" s="38" t="s">
        <v>61</v>
      </c>
      <c r="AT1079" s="38" t="s">
        <v>1973</v>
      </c>
      <c r="AU1079" s="38" t="s">
        <v>2604</v>
      </c>
      <c r="AV1079" s="38" t="s">
        <v>7746</v>
      </c>
      <c r="AW1079" s="38" t="s">
        <v>61</v>
      </c>
      <c r="AX1079" s="38" t="s">
        <v>63</v>
      </c>
      <c r="AY1079" s="39" t="s">
        <v>7747</v>
      </c>
      <c r="AZ1079" s="38" t="s">
        <v>7748</v>
      </c>
      <c r="BA1079" s="39" t="s">
        <v>7748</v>
      </c>
      <c r="BB1079" s="38" t="s">
        <v>7529</v>
      </c>
      <c r="BC1079" s="38" t="s">
        <v>61</v>
      </c>
      <c r="BD1079" s="38" t="s">
        <v>94</v>
      </c>
      <c r="BE1079" s="38" t="s">
        <v>1978</v>
      </c>
      <c r="BF1079" s="38" t="s">
        <v>64</v>
      </c>
      <c r="BG1079" s="38" t="s">
        <v>61</v>
      </c>
      <c r="BH1079" s="38" t="s">
        <v>648</v>
      </c>
    </row>
  </sheetData>
  <mergeCells count="1">
    <mergeCell ref="B3:P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0994-2A6D-4138-B40E-6DF68D2AF7D2}">
  <sheetPr>
    <tabColor rgb="FFFFFF00"/>
  </sheetPr>
  <dimension ref="B1:BH1209"/>
  <sheetViews>
    <sheetView showGridLines="0" topLeftCell="M1" zoomScale="85" zoomScaleNormal="85" workbookViewId="0">
      <pane ySplit="4" topLeftCell="A5" activePane="bottomLeft" state="frozen"/>
      <selection activeCell="J1" sqref="J1"/>
      <selection pane="bottomLeft" activeCell="Y9" sqref="Y9"/>
    </sheetView>
  </sheetViews>
  <sheetFormatPr defaultColWidth="8.69921875" defaultRowHeight="14.4" outlineLevelCol="1" x14ac:dyDescent="0.4"/>
  <cols>
    <col min="1" max="1" width="3" style="38" customWidth="1"/>
    <col min="2" max="3" width="7.5" style="86" customWidth="1"/>
    <col min="4" max="4" width="9.69921875" style="86" bestFit="1" customWidth="1"/>
    <col min="5" max="5" width="12" style="86" bestFit="1" customWidth="1"/>
    <col min="6" max="6" width="12.5" style="86" bestFit="1" customWidth="1"/>
    <col min="7" max="7" width="14.19921875" style="86" customWidth="1"/>
    <col min="8" max="8" width="18.8984375" style="38" customWidth="1"/>
    <col min="9" max="9" width="8.19921875" style="86" bestFit="1" customWidth="1"/>
    <col min="10" max="10" width="14.69921875" style="38" customWidth="1"/>
    <col min="11" max="11" width="5.3984375" style="86" bestFit="1" customWidth="1"/>
    <col min="12" max="12" width="6.19921875" style="38" bestFit="1" customWidth="1"/>
    <col min="13" max="13" width="7.59765625" style="38" customWidth="1"/>
    <col min="14" max="14" width="7.09765625" style="38" bestFit="1" customWidth="1"/>
    <col min="15" max="15" width="9" style="38" customWidth="1"/>
    <col min="16" max="16" width="15" style="38" customWidth="1"/>
    <col min="17" max="17" width="14.59765625" style="38" bestFit="1" customWidth="1"/>
    <col min="18" max="21" width="12.69921875" style="38" customWidth="1"/>
    <col min="22" max="22" width="18" style="38" customWidth="1"/>
    <col min="23" max="25" width="12.69921875" style="38" customWidth="1"/>
    <col min="26" max="26" width="2.8984375" style="38" customWidth="1"/>
    <col min="27" max="27" width="9.3984375" style="38" customWidth="1" outlineLevel="1"/>
    <col min="28" max="28" width="8.69921875" style="38" customWidth="1" outlineLevel="1"/>
    <col min="29" max="29" width="12" style="38" customWidth="1" outlineLevel="1"/>
    <col min="30" max="30" width="13.09765625" style="38" bestFit="1" customWidth="1" outlineLevel="1"/>
    <col min="31" max="31" width="8.69921875" style="38" customWidth="1" outlineLevel="1"/>
    <col min="32" max="32" width="11" style="38" customWidth="1" outlineLevel="1"/>
    <col min="33" max="33" width="8.8984375" style="38" customWidth="1" outlineLevel="1"/>
    <col min="34" max="34" width="21.5" style="38" customWidth="1" outlineLevel="1"/>
    <col min="35" max="38" width="8.69921875" style="38" customWidth="1" outlineLevel="1"/>
    <col min="39" max="39" width="14.69921875" style="38" customWidth="1" outlineLevel="1"/>
    <col min="40" max="46" width="8.69921875" style="38" customWidth="1" outlineLevel="1"/>
    <col min="47" max="47" width="17.59765625" style="38" bestFit="1" customWidth="1" outlineLevel="1"/>
    <col min="48" max="50" width="8.69921875" style="38" customWidth="1" outlineLevel="1"/>
    <col min="51" max="51" width="13.8984375" style="39" customWidth="1" outlineLevel="1"/>
    <col min="52" max="52" width="8.69921875" style="38" customWidth="1" outlineLevel="1"/>
    <col min="53" max="53" width="19.69921875" style="39" customWidth="1" outlineLevel="1"/>
    <col min="54" max="55" width="8.69921875" style="38" customWidth="1" outlineLevel="1"/>
    <col min="56" max="60" width="8.69921875" style="38" outlineLevel="1"/>
    <col min="61" max="16384" width="8.69921875" style="38"/>
  </cols>
  <sheetData>
    <row r="1" spans="2:60" x14ac:dyDescent="0.4">
      <c r="AA1" s="60">
        <v>2255516</v>
      </c>
    </row>
    <row r="2" spans="2:60" x14ac:dyDescent="0.4">
      <c r="P2" s="40"/>
      <c r="Q2" s="71" t="s">
        <v>97</v>
      </c>
      <c r="R2" s="40"/>
      <c r="S2" s="40"/>
      <c r="T2" s="40"/>
      <c r="U2" s="40"/>
      <c r="V2" s="40"/>
    </row>
    <row r="3" spans="2:60" ht="15.6" x14ac:dyDescent="0.4">
      <c r="B3" s="141" t="s">
        <v>9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41">
        <f t="shared" ref="Q3:Y3" si="0">SUBTOTAL(9,Q$5:Q$6314)</f>
        <v>12080760</v>
      </c>
      <c r="R3" s="41">
        <f t="shared" si="0"/>
        <v>0</v>
      </c>
      <c r="S3" s="41">
        <f t="shared" si="0"/>
        <v>112500</v>
      </c>
      <c r="T3" s="41">
        <f t="shared" si="0"/>
        <v>0</v>
      </c>
      <c r="U3" s="41">
        <f t="shared" si="0"/>
        <v>165000</v>
      </c>
      <c r="V3" s="41">
        <f t="shared" si="0"/>
        <v>679800</v>
      </c>
      <c r="W3" s="41">
        <f t="shared" si="0"/>
        <v>29200</v>
      </c>
      <c r="X3" s="42">
        <f t="shared" si="0"/>
        <v>13067260</v>
      </c>
      <c r="Y3" s="113">
        <f t="shared" si="0"/>
        <v>9373.230000000045</v>
      </c>
      <c r="AA3" s="43" t="s">
        <v>10</v>
      </c>
    </row>
    <row r="4" spans="2:60" s="49" customFormat="1" ht="94.2" customHeight="1" thickBot="1" x14ac:dyDescent="0.35">
      <c r="B4" s="44" t="s">
        <v>11</v>
      </c>
      <c r="C4" s="44" t="s">
        <v>12</v>
      </c>
      <c r="D4" s="44" t="s">
        <v>13</v>
      </c>
      <c r="E4" s="44" t="s">
        <v>14</v>
      </c>
      <c r="F4" s="44" t="s">
        <v>15</v>
      </c>
      <c r="G4" s="44" t="s">
        <v>16</v>
      </c>
      <c r="H4" s="44" t="s">
        <v>17</v>
      </c>
      <c r="I4" s="44" t="s">
        <v>18</v>
      </c>
      <c r="J4" s="44" t="s">
        <v>19</v>
      </c>
      <c r="K4" s="44" t="s">
        <v>20</v>
      </c>
      <c r="L4" s="44" t="s">
        <v>21</v>
      </c>
      <c r="M4" s="44" t="s">
        <v>22</v>
      </c>
      <c r="N4" s="44" t="s">
        <v>23</v>
      </c>
      <c r="O4" s="72" t="s">
        <v>98</v>
      </c>
      <c r="P4" s="44" t="s">
        <v>155</v>
      </c>
      <c r="Q4" s="117" t="s">
        <v>194</v>
      </c>
      <c r="R4" s="118" t="s">
        <v>160</v>
      </c>
      <c r="S4" s="119" t="s">
        <v>92</v>
      </c>
      <c r="T4" s="120" t="s">
        <v>25</v>
      </c>
      <c r="U4" s="119" t="s">
        <v>90</v>
      </c>
      <c r="V4" s="121" t="s">
        <v>91</v>
      </c>
      <c r="W4" s="122" t="s">
        <v>192</v>
      </c>
      <c r="X4" s="123" t="s">
        <v>27</v>
      </c>
      <c r="Y4" s="123" t="s">
        <v>27</v>
      </c>
      <c r="AA4" s="50" t="s">
        <v>28</v>
      </c>
      <c r="AB4" s="50" t="s">
        <v>29</v>
      </c>
      <c r="AC4" s="50" t="s">
        <v>30</v>
      </c>
      <c r="AD4" s="50" t="s">
        <v>31</v>
      </c>
      <c r="AE4" s="50" t="s">
        <v>32</v>
      </c>
      <c r="AF4" s="50" t="s">
        <v>33</v>
      </c>
      <c r="AG4" s="50" t="s">
        <v>34</v>
      </c>
      <c r="AH4" s="50" t="s">
        <v>35</v>
      </c>
      <c r="AI4" s="50" t="s">
        <v>36</v>
      </c>
      <c r="AJ4" s="50" t="s">
        <v>37</v>
      </c>
      <c r="AK4" s="50" t="s">
        <v>38</v>
      </c>
      <c r="AL4" s="51" t="s">
        <v>39</v>
      </c>
      <c r="AM4" s="50" t="s">
        <v>40</v>
      </c>
      <c r="AN4" s="51" t="s">
        <v>41</v>
      </c>
      <c r="AO4" s="50" t="s">
        <v>42</v>
      </c>
      <c r="AP4" s="50" t="s">
        <v>43</v>
      </c>
      <c r="AQ4" s="50" t="s">
        <v>44</v>
      </c>
      <c r="AR4" s="50" t="s">
        <v>45</v>
      </c>
      <c r="AS4" s="50" t="s">
        <v>46</v>
      </c>
      <c r="AT4" s="50" t="s">
        <v>47</v>
      </c>
      <c r="AU4" s="50" t="s">
        <v>48</v>
      </c>
      <c r="AV4" s="50" t="s">
        <v>49</v>
      </c>
      <c r="AW4" s="50" t="s">
        <v>50</v>
      </c>
      <c r="AX4" s="50" t="s">
        <v>51</v>
      </c>
      <c r="AY4" s="52" t="s">
        <v>52</v>
      </c>
      <c r="AZ4" s="50" t="s">
        <v>53</v>
      </c>
      <c r="BA4" s="52" t="s">
        <v>54</v>
      </c>
      <c r="BB4" s="50" t="s">
        <v>55</v>
      </c>
      <c r="BC4" s="50" t="s">
        <v>56</v>
      </c>
      <c r="BD4" s="50" t="s">
        <v>57</v>
      </c>
      <c r="BE4" s="50" t="s">
        <v>58</v>
      </c>
      <c r="BF4" s="50" t="s">
        <v>59</v>
      </c>
      <c r="BG4" s="50" t="s">
        <v>60</v>
      </c>
      <c r="BH4" s="50"/>
    </row>
    <row r="5" spans="2:60" ht="15" thickTop="1" x14ac:dyDescent="0.3">
      <c r="B5" s="55">
        <v>1</v>
      </c>
      <c r="C5" s="55" t="str">
        <f>AB5</f>
        <v>NRT</v>
      </c>
      <c r="D5" s="55" t="str">
        <f t="shared" ref="D5:D6" si="1">AA5</f>
        <v>2025-09-02</v>
      </c>
      <c r="E5" s="55" t="str">
        <f t="shared" ref="E5:G6" si="2">AC5</f>
        <v>82020034383</v>
      </c>
      <c r="F5" s="55" t="str">
        <f t="shared" si="2"/>
        <v>PJP026446154</v>
      </c>
      <c r="G5" s="55" t="str">
        <f t="shared" si="2"/>
        <v>위슬비</v>
      </c>
      <c r="H5" s="53" t="str">
        <f t="shared" ref="H5:I6" si="3">AM5</f>
        <v>목록(Manifest)</v>
      </c>
      <c r="I5" s="62">
        <f t="shared" si="3"/>
        <v>103.18</v>
      </c>
      <c r="J5" s="53" t="str">
        <f>AU5</f>
        <v>BRCH USA</v>
      </c>
      <c r="K5" s="55">
        <f t="shared" ref="K5:N6" si="4">AI5</f>
        <v>1</v>
      </c>
      <c r="L5" s="54">
        <f t="shared" si="4"/>
        <v>0.3</v>
      </c>
      <c r="M5" s="54">
        <f t="shared" si="4"/>
        <v>0.5</v>
      </c>
      <c r="N5" s="54">
        <f t="shared" si="4"/>
        <v>0.5</v>
      </c>
      <c r="O5" s="54">
        <f>CEILING(L5,0.5)</f>
        <v>0.5</v>
      </c>
      <c r="P5" s="55" t="str">
        <f>AY5</f>
        <v>6094325151137</v>
      </c>
      <c r="Q5" s="70">
        <f>6760+(O5-0.5)/0.5*1010</f>
        <v>6760</v>
      </c>
      <c r="R5" s="56">
        <v>0</v>
      </c>
      <c r="S5" s="57">
        <f t="shared" ref="S5:S6" si="5">2500*(K5-1)</f>
        <v>0</v>
      </c>
      <c r="T5" s="58">
        <v>0</v>
      </c>
      <c r="U5" s="58">
        <f>(IF(VLOOKUP(VLOOKUP(AN5,MAPPING!$B$16:$D$21,2,1),MAPPING!$C$16:$E$21,2,0)=7000,0,VLOOKUP(VLOOKUP(AN5,MAPPING!$B$16:$D$21,2,1),MAPPING!$C$16:$E$21,2,0)))</f>
        <v>0</v>
      </c>
      <c r="V5" s="58">
        <f>(K5*VLOOKUP(N5/K5,MAPPING!$B$23:$C$30,2,10))</f>
        <v>0</v>
      </c>
      <c r="W5" s="58">
        <f>IF(_xlfn.CEILING.MATH(N5-30,1)&lt;0,0,_xlfn.CEILING.MATH(N5-30,1))*400</f>
        <v>0</v>
      </c>
      <c r="X5" s="58">
        <f>SUM(Q5:W5)</f>
        <v>6760</v>
      </c>
      <c r="Y5" s="116">
        <f>ROUND(SUM(Q5:W5)/INVOICE!$I$5,2)</f>
        <v>4.8499999999999996</v>
      </c>
      <c r="Z5" s="59"/>
      <c r="AA5" s="102" t="s">
        <v>1940</v>
      </c>
      <c r="AB5" s="102" t="s">
        <v>93</v>
      </c>
      <c r="AC5" s="102" t="s">
        <v>1941</v>
      </c>
      <c r="AD5" s="102" t="s">
        <v>7749</v>
      </c>
      <c r="AE5" s="1" t="s">
        <v>7750</v>
      </c>
      <c r="AF5" s="1" t="s">
        <v>7751</v>
      </c>
      <c r="AG5" s="1" t="s">
        <v>2110</v>
      </c>
      <c r="AH5" s="1" t="s">
        <v>61</v>
      </c>
      <c r="AI5" s="2">
        <v>1</v>
      </c>
      <c r="AJ5" s="3">
        <v>0.3</v>
      </c>
      <c r="AK5" s="3">
        <v>0.5</v>
      </c>
      <c r="AL5" s="3">
        <v>0.5</v>
      </c>
      <c r="AM5" s="1" t="s">
        <v>204</v>
      </c>
      <c r="AN5" s="3">
        <v>103.18</v>
      </c>
      <c r="AO5" s="1" t="s">
        <v>62</v>
      </c>
      <c r="AP5" s="1" t="s">
        <v>62</v>
      </c>
      <c r="AQ5" s="1" t="s">
        <v>62</v>
      </c>
      <c r="AR5" s="1" t="s">
        <v>62</v>
      </c>
      <c r="AS5" s="1" t="s">
        <v>62</v>
      </c>
      <c r="AT5" s="1" t="s">
        <v>205</v>
      </c>
      <c r="AU5" s="1" t="s">
        <v>206</v>
      </c>
      <c r="AV5" s="1" t="s">
        <v>207</v>
      </c>
      <c r="AW5" s="1" t="s">
        <v>61</v>
      </c>
      <c r="AX5" s="1" t="s">
        <v>63</v>
      </c>
      <c r="AY5" s="1" t="s">
        <v>7752</v>
      </c>
      <c r="AZ5" s="1" t="s">
        <v>7753</v>
      </c>
      <c r="BA5" s="1" t="s">
        <v>7753</v>
      </c>
      <c r="BB5" s="1" t="s">
        <v>196</v>
      </c>
      <c r="BC5" s="1" t="s">
        <v>197</v>
      </c>
      <c r="BD5" s="1" t="s">
        <v>94</v>
      </c>
      <c r="BE5" s="1" t="s">
        <v>208</v>
      </c>
      <c r="BF5" s="1" t="s">
        <v>64</v>
      </c>
      <c r="BG5" s="1" t="s">
        <v>61</v>
      </c>
      <c r="BH5" s="1" t="s">
        <v>209</v>
      </c>
    </row>
    <row r="6" spans="2:60" x14ac:dyDescent="0.3">
      <c r="B6" s="55">
        <f t="shared" ref="B6:B69" si="6">B5+1</f>
        <v>2</v>
      </c>
      <c r="C6" s="55" t="str">
        <f t="shared" ref="C6" si="7">AB6</f>
        <v>NRT</v>
      </c>
      <c r="D6" s="55" t="str">
        <f t="shared" si="1"/>
        <v>2025-09-02</v>
      </c>
      <c r="E6" s="55" t="str">
        <f t="shared" si="2"/>
        <v>82020034383</v>
      </c>
      <c r="F6" s="55" t="str">
        <f t="shared" si="2"/>
        <v>PJP030151466</v>
      </c>
      <c r="G6" s="55" t="str">
        <f t="shared" si="2"/>
        <v>박서연</v>
      </c>
      <c r="H6" s="53" t="str">
        <f t="shared" si="3"/>
        <v>목록(Manifest)</v>
      </c>
      <c r="I6" s="62">
        <f t="shared" si="3"/>
        <v>44.22</v>
      </c>
      <c r="J6" s="53" t="str">
        <f t="shared" ref="J6" si="8">AU6</f>
        <v>BRCH USA</v>
      </c>
      <c r="K6" s="55">
        <f t="shared" si="4"/>
        <v>1</v>
      </c>
      <c r="L6" s="54">
        <f t="shared" si="4"/>
        <v>1.6</v>
      </c>
      <c r="M6" s="54">
        <f t="shared" si="4"/>
        <v>2.2999999999999998</v>
      </c>
      <c r="N6" s="54">
        <f t="shared" si="4"/>
        <v>2.2999999999999998</v>
      </c>
      <c r="O6" s="54">
        <f t="shared" ref="O6" si="9">CEILING(L6,0.5)</f>
        <v>2</v>
      </c>
      <c r="P6" s="55" t="str">
        <f t="shared" ref="P6" si="10">AY6</f>
        <v>6094325150956</v>
      </c>
      <c r="Q6" s="70">
        <f>6760+(O6-0.5)/0.5*1010</f>
        <v>9790</v>
      </c>
      <c r="R6" s="58">
        <v>0</v>
      </c>
      <c r="S6" s="57">
        <f t="shared" si="5"/>
        <v>0</v>
      </c>
      <c r="T6" s="58">
        <v>0</v>
      </c>
      <c r="U6" s="58">
        <f>(IF(VLOOKUP(VLOOKUP(AN6,MAPPING!$B$16:$D$21,2,1),MAPPING!$C$16:$E$21,2,0)=7000,0,VLOOKUP(VLOOKUP(AN6,MAPPING!$B$16:$D$21,2,1),MAPPING!$C$16:$E$21,2,0)))</f>
        <v>0</v>
      </c>
      <c r="V6" s="58">
        <f>(K6*VLOOKUP(N6/K6,MAPPING!$B$23:$C$30,2,10))</f>
        <v>550</v>
      </c>
      <c r="W6" s="58">
        <f t="shared" ref="W6" si="11">IF(_xlfn.CEILING.MATH(N6-30,1)&lt;0,0,_xlfn.CEILING.MATH(N6-30,1))*400</f>
        <v>0</v>
      </c>
      <c r="X6" s="58">
        <f t="shared" ref="X6" si="12">SUM(Q6:W6)</f>
        <v>10340</v>
      </c>
      <c r="Y6" s="116">
        <f>ROUND(SUM(Q6:W6)/INVOICE!$I$5,2)</f>
        <v>7.42</v>
      </c>
      <c r="AA6" s="102" t="s">
        <v>1940</v>
      </c>
      <c r="AB6" s="102" t="s">
        <v>93</v>
      </c>
      <c r="AC6" s="102" t="s">
        <v>1941</v>
      </c>
      <c r="AD6" s="102" t="s">
        <v>7754</v>
      </c>
      <c r="AE6" s="1" t="s">
        <v>7755</v>
      </c>
      <c r="AF6" s="1" t="s">
        <v>7756</v>
      </c>
      <c r="AG6" s="1" t="s">
        <v>7757</v>
      </c>
      <c r="AH6" s="1" t="s">
        <v>61</v>
      </c>
      <c r="AI6" s="2">
        <v>1</v>
      </c>
      <c r="AJ6" s="3">
        <v>1.6</v>
      </c>
      <c r="AK6" s="3">
        <v>2.2999999999999998</v>
      </c>
      <c r="AL6" s="3">
        <v>2.2999999999999998</v>
      </c>
      <c r="AM6" s="1" t="s">
        <v>204</v>
      </c>
      <c r="AN6" s="3">
        <v>44.22</v>
      </c>
      <c r="AO6" s="1" t="s">
        <v>62</v>
      </c>
      <c r="AP6" s="1" t="s">
        <v>62</v>
      </c>
      <c r="AQ6" s="1" t="s">
        <v>62</v>
      </c>
      <c r="AR6" s="1" t="s">
        <v>62</v>
      </c>
      <c r="AS6" s="1" t="s">
        <v>62</v>
      </c>
      <c r="AT6" s="1" t="s">
        <v>205</v>
      </c>
      <c r="AU6" s="1" t="s">
        <v>206</v>
      </c>
      <c r="AV6" s="1" t="s">
        <v>207</v>
      </c>
      <c r="AW6" s="1" t="s">
        <v>61</v>
      </c>
      <c r="AX6" s="1" t="s">
        <v>63</v>
      </c>
      <c r="AY6" s="1" t="s">
        <v>7758</v>
      </c>
      <c r="AZ6" s="1" t="s">
        <v>7759</v>
      </c>
      <c r="BA6" s="1" t="s">
        <v>7759</v>
      </c>
      <c r="BB6" s="1" t="s">
        <v>196</v>
      </c>
      <c r="BC6" s="1" t="s">
        <v>197</v>
      </c>
      <c r="BD6" s="1" t="s">
        <v>94</v>
      </c>
      <c r="BE6" s="1" t="s">
        <v>208</v>
      </c>
      <c r="BF6" s="1" t="s">
        <v>64</v>
      </c>
      <c r="BG6" s="1" t="s">
        <v>61</v>
      </c>
      <c r="BH6" s="1" t="s">
        <v>209</v>
      </c>
    </row>
    <row r="7" spans="2:60" x14ac:dyDescent="0.3">
      <c r="B7" s="55">
        <f t="shared" si="6"/>
        <v>3</v>
      </c>
      <c r="C7" s="55" t="str">
        <f t="shared" ref="C7:C70" si="13">AB7</f>
        <v>NRT</v>
      </c>
      <c r="D7" s="55" t="str">
        <f t="shared" ref="D7:D70" si="14">AA7</f>
        <v>2025-09-02</v>
      </c>
      <c r="E7" s="55" t="str">
        <f t="shared" ref="E7:E70" si="15">AC7</f>
        <v>82020034383</v>
      </c>
      <c r="F7" s="55" t="str">
        <f t="shared" ref="F7:F70" si="16">AD7</f>
        <v>PJP030138600</v>
      </c>
      <c r="G7" s="55" t="str">
        <f t="shared" ref="G7:G70" si="17">AE7</f>
        <v>이수현</v>
      </c>
      <c r="H7" s="53" t="str">
        <f t="shared" ref="H7:H70" si="18">AM7</f>
        <v>목록(Manifest)</v>
      </c>
      <c r="I7" s="62">
        <f t="shared" ref="I7:I70" si="19">AN7</f>
        <v>103.18</v>
      </c>
      <c r="J7" s="53" t="str">
        <f t="shared" ref="J7:J70" si="20">AU7</f>
        <v>BRCH USA</v>
      </c>
      <c r="K7" s="55">
        <f t="shared" ref="K7:K70" si="21">AI7</f>
        <v>1</v>
      </c>
      <c r="L7" s="54">
        <f t="shared" ref="L7:L70" si="22">AJ7</f>
        <v>0.3</v>
      </c>
      <c r="M7" s="54">
        <f t="shared" ref="M7:M70" si="23">AK7</f>
        <v>0.5</v>
      </c>
      <c r="N7" s="54">
        <f t="shared" ref="N7:N70" si="24">AL7</f>
        <v>0.5</v>
      </c>
      <c r="O7" s="54">
        <f t="shared" ref="O7:O70" si="25">CEILING(L7,0.5)</f>
        <v>0.5</v>
      </c>
      <c r="P7" s="55" t="str">
        <f t="shared" ref="P7:P70" si="26">AY7</f>
        <v>6094325151038</v>
      </c>
      <c r="Q7" s="70">
        <f t="shared" ref="Q7:Q70" si="27">6760+(O7-0.5)/0.5*1010</f>
        <v>6760</v>
      </c>
      <c r="R7" s="58">
        <v>0</v>
      </c>
      <c r="S7" s="57">
        <f t="shared" ref="S7:S70" si="28">2500*(K7-1)</f>
        <v>0</v>
      </c>
      <c r="T7" s="58">
        <v>0</v>
      </c>
      <c r="U7" s="58">
        <f>(IF(VLOOKUP(VLOOKUP(AN7,MAPPING!$B$16:$D$21,2,1),MAPPING!$C$16:$E$21,2,0)=7000,0,VLOOKUP(VLOOKUP(AN7,MAPPING!$B$16:$D$21,2,1),MAPPING!$C$16:$E$21,2,0)))</f>
        <v>0</v>
      </c>
      <c r="V7" s="58">
        <f>(K7*VLOOKUP(N7/K7,MAPPING!$B$23:$C$30,2,10))</f>
        <v>0</v>
      </c>
      <c r="W7" s="58">
        <f t="shared" ref="W7:W70" si="29">IF(_xlfn.CEILING.MATH(N7-30,1)&lt;0,0,_xlfn.CEILING.MATH(N7-30,1))*400</f>
        <v>0</v>
      </c>
      <c r="X7" s="58">
        <f t="shared" ref="X7:X70" si="30">SUM(Q7:W7)</f>
        <v>6760</v>
      </c>
      <c r="Y7" s="116">
        <f>ROUND(SUM(Q7:W7)/INVOICE!$I$5,2)</f>
        <v>4.8499999999999996</v>
      </c>
      <c r="AA7" s="102" t="s">
        <v>1940</v>
      </c>
      <c r="AB7" s="102" t="s">
        <v>93</v>
      </c>
      <c r="AC7" s="102" t="s">
        <v>1941</v>
      </c>
      <c r="AD7" s="102" t="s">
        <v>7760</v>
      </c>
      <c r="AE7" s="1" t="s">
        <v>7761</v>
      </c>
      <c r="AF7" s="1" t="s">
        <v>7762</v>
      </c>
      <c r="AG7" s="1" t="s">
        <v>7763</v>
      </c>
      <c r="AH7" s="1" t="s">
        <v>61</v>
      </c>
      <c r="AI7" s="2">
        <v>1</v>
      </c>
      <c r="AJ7" s="3">
        <v>0.3</v>
      </c>
      <c r="AK7" s="3">
        <v>0.5</v>
      </c>
      <c r="AL7" s="3">
        <v>0.5</v>
      </c>
      <c r="AM7" s="1" t="s">
        <v>204</v>
      </c>
      <c r="AN7" s="3">
        <v>103.18</v>
      </c>
      <c r="AO7" s="1" t="s">
        <v>62</v>
      </c>
      <c r="AP7" s="1" t="s">
        <v>62</v>
      </c>
      <c r="AQ7" s="1" t="s">
        <v>62</v>
      </c>
      <c r="AR7" s="1" t="s">
        <v>62</v>
      </c>
      <c r="AS7" s="1" t="s">
        <v>62</v>
      </c>
      <c r="AT7" s="1" t="s">
        <v>205</v>
      </c>
      <c r="AU7" s="1" t="s">
        <v>206</v>
      </c>
      <c r="AV7" s="1" t="s">
        <v>207</v>
      </c>
      <c r="AW7" s="1" t="s">
        <v>61</v>
      </c>
      <c r="AX7" s="1" t="s">
        <v>63</v>
      </c>
      <c r="AY7" s="1" t="s">
        <v>7764</v>
      </c>
      <c r="AZ7" s="1" t="s">
        <v>7765</v>
      </c>
      <c r="BA7" s="1" t="s">
        <v>7765</v>
      </c>
      <c r="BB7" s="1" t="s">
        <v>196</v>
      </c>
      <c r="BC7" s="1" t="s">
        <v>197</v>
      </c>
      <c r="BD7" s="1" t="s">
        <v>94</v>
      </c>
      <c r="BE7" s="1" t="s">
        <v>208</v>
      </c>
      <c r="BF7" s="1" t="s">
        <v>64</v>
      </c>
      <c r="BG7" s="1" t="s">
        <v>61</v>
      </c>
      <c r="BH7" s="1" t="s">
        <v>209</v>
      </c>
    </row>
    <row r="8" spans="2:60" x14ac:dyDescent="0.3">
      <c r="B8" s="55">
        <f t="shared" si="6"/>
        <v>4</v>
      </c>
      <c r="C8" s="55" t="str">
        <f t="shared" si="13"/>
        <v>NRT</v>
      </c>
      <c r="D8" s="55" t="str">
        <f t="shared" si="14"/>
        <v>2025-09-02</v>
      </c>
      <c r="E8" s="55" t="str">
        <f t="shared" si="15"/>
        <v>82020034383</v>
      </c>
      <c r="F8" s="55" t="str">
        <f t="shared" si="16"/>
        <v>PJP030159159</v>
      </c>
      <c r="G8" s="55" t="str">
        <f t="shared" si="17"/>
        <v>센시블 SENSIBLE</v>
      </c>
      <c r="H8" s="53" t="str">
        <f t="shared" si="18"/>
        <v>간이(Simple)</v>
      </c>
      <c r="I8" s="62">
        <f t="shared" si="19"/>
        <v>1768.28</v>
      </c>
      <c r="J8" s="53" t="str">
        <f t="shared" si="20"/>
        <v>BRCH USA</v>
      </c>
      <c r="K8" s="55">
        <f t="shared" si="21"/>
        <v>1</v>
      </c>
      <c r="L8" s="54">
        <f t="shared" si="22"/>
        <v>6.6</v>
      </c>
      <c r="M8" s="54">
        <f t="shared" si="23"/>
        <v>6.6</v>
      </c>
      <c r="N8" s="54">
        <f t="shared" si="24"/>
        <v>7</v>
      </c>
      <c r="O8" s="54">
        <f t="shared" si="25"/>
        <v>7</v>
      </c>
      <c r="P8" s="55" t="str">
        <f t="shared" si="26"/>
        <v>6094325151085</v>
      </c>
      <c r="Q8" s="70">
        <f t="shared" si="27"/>
        <v>19890</v>
      </c>
      <c r="R8" s="58">
        <v>0</v>
      </c>
      <c r="S8" s="57">
        <f t="shared" si="28"/>
        <v>0</v>
      </c>
      <c r="T8" s="58">
        <v>0</v>
      </c>
      <c r="U8" s="58">
        <f>(IF(VLOOKUP(VLOOKUP(AN8,MAPPING!$B$16:$D$21,2,1),MAPPING!$C$16:$E$21,2,0)=7000,0,VLOOKUP(VLOOKUP(AN8,MAPPING!$B$16:$D$21,2,1),MAPPING!$C$16:$E$21,2,0)))</f>
        <v>0</v>
      </c>
      <c r="V8" s="58">
        <f>(K8*VLOOKUP(N8/K8,MAPPING!$B$23:$C$30,2,10))</f>
        <v>1200</v>
      </c>
      <c r="W8" s="58">
        <f t="shared" si="29"/>
        <v>0</v>
      </c>
      <c r="X8" s="58">
        <f t="shared" si="30"/>
        <v>21090</v>
      </c>
      <c r="Y8" s="116">
        <f>ROUND(SUM(Q8:W8)/INVOICE!$I$5,2)</f>
        <v>15.13</v>
      </c>
      <c r="AA8" s="102" t="s">
        <v>1940</v>
      </c>
      <c r="AB8" s="102" t="s">
        <v>93</v>
      </c>
      <c r="AC8" s="102" t="s">
        <v>1941</v>
      </c>
      <c r="AD8" s="102" t="s">
        <v>7766</v>
      </c>
      <c r="AE8" s="1" t="s">
        <v>7767</v>
      </c>
      <c r="AF8" s="1" t="s">
        <v>7768</v>
      </c>
      <c r="AG8" s="1" t="s">
        <v>7769</v>
      </c>
      <c r="AH8" s="1" t="s">
        <v>156</v>
      </c>
      <c r="AI8" s="2">
        <v>1</v>
      </c>
      <c r="AJ8" s="3">
        <v>6.6</v>
      </c>
      <c r="AK8" s="3">
        <v>6.6</v>
      </c>
      <c r="AL8" s="3">
        <v>7</v>
      </c>
      <c r="AM8" s="1" t="s">
        <v>65</v>
      </c>
      <c r="AN8" s="3">
        <v>1768.28</v>
      </c>
      <c r="AO8" s="1" t="s">
        <v>62</v>
      </c>
      <c r="AP8" s="1" t="s">
        <v>62</v>
      </c>
      <c r="AQ8" s="1" t="s">
        <v>62</v>
      </c>
      <c r="AR8" s="1" t="s">
        <v>62</v>
      </c>
      <c r="AS8" s="1" t="s">
        <v>62</v>
      </c>
      <c r="AT8" s="1" t="s">
        <v>205</v>
      </c>
      <c r="AU8" s="1" t="s">
        <v>206</v>
      </c>
      <c r="AV8" s="1" t="s">
        <v>207</v>
      </c>
      <c r="AW8" s="1" t="s">
        <v>61</v>
      </c>
      <c r="AX8" s="1" t="s">
        <v>63</v>
      </c>
      <c r="AY8" s="1" t="s">
        <v>7770</v>
      </c>
      <c r="AZ8" s="1" t="s">
        <v>7771</v>
      </c>
      <c r="BA8" s="1" t="s">
        <v>7771</v>
      </c>
      <c r="BB8" s="1" t="s">
        <v>196</v>
      </c>
      <c r="BC8" s="1" t="s">
        <v>197</v>
      </c>
      <c r="BD8" s="1" t="s">
        <v>94</v>
      </c>
      <c r="BE8" s="1" t="s">
        <v>208</v>
      </c>
      <c r="BF8" s="1" t="s">
        <v>64</v>
      </c>
      <c r="BG8" s="1" t="s">
        <v>61</v>
      </c>
      <c r="BH8" s="1" t="s">
        <v>209</v>
      </c>
    </row>
    <row r="9" spans="2:60" x14ac:dyDescent="0.3">
      <c r="B9" s="55">
        <f t="shared" si="6"/>
        <v>5</v>
      </c>
      <c r="C9" s="55" t="str">
        <f t="shared" si="13"/>
        <v>NRT</v>
      </c>
      <c r="D9" s="55" t="str">
        <f t="shared" si="14"/>
        <v>2025-09-02</v>
      </c>
      <c r="E9" s="55" t="str">
        <f t="shared" si="15"/>
        <v>82020034383</v>
      </c>
      <c r="F9" s="55" t="str">
        <f t="shared" si="16"/>
        <v>PJP030158809</v>
      </c>
      <c r="G9" s="55" t="str">
        <f t="shared" si="17"/>
        <v>백경희</v>
      </c>
      <c r="H9" s="53" t="str">
        <f t="shared" si="18"/>
        <v>목록(Manifest)</v>
      </c>
      <c r="I9" s="62">
        <f t="shared" si="19"/>
        <v>99.78</v>
      </c>
      <c r="J9" s="53" t="str">
        <f t="shared" si="20"/>
        <v>BRCH USA</v>
      </c>
      <c r="K9" s="55">
        <f t="shared" si="21"/>
        <v>1</v>
      </c>
      <c r="L9" s="54">
        <f t="shared" si="22"/>
        <v>0.3</v>
      </c>
      <c r="M9" s="54">
        <f t="shared" si="23"/>
        <v>0.5</v>
      </c>
      <c r="N9" s="54">
        <f t="shared" si="24"/>
        <v>0.5</v>
      </c>
      <c r="O9" s="54">
        <f t="shared" si="25"/>
        <v>0.5</v>
      </c>
      <c r="P9" s="55" t="str">
        <f t="shared" si="26"/>
        <v>6094325150935</v>
      </c>
      <c r="Q9" s="70">
        <f t="shared" si="27"/>
        <v>6760</v>
      </c>
      <c r="R9" s="58">
        <v>0</v>
      </c>
      <c r="S9" s="57">
        <f t="shared" si="28"/>
        <v>0</v>
      </c>
      <c r="T9" s="58">
        <v>0</v>
      </c>
      <c r="U9" s="58">
        <f>(IF(VLOOKUP(VLOOKUP(AN9,MAPPING!$B$16:$D$21,2,1),MAPPING!$C$16:$E$21,2,0)=7000,0,VLOOKUP(VLOOKUP(AN9,MAPPING!$B$16:$D$21,2,1),MAPPING!$C$16:$E$21,2,0)))</f>
        <v>0</v>
      </c>
      <c r="V9" s="58">
        <f>(K9*VLOOKUP(N9/K9,MAPPING!$B$23:$C$30,2,10))</f>
        <v>0</v>
      </c>
      <c r="W9" s="58">
        <f t="shared" si="29"/>
        <v>0</v>
      </c>
      <c r="X9" s="58">
        <f t="shared" si="30"/>
        <v>6760</v>
      </c>
      <c r="Y9" s="116">
        <f>ROUND(SUM(Q9:W9)/INVOICE!$I$5,2)</f>
        <v>4.8499999999999996</v>
      </c>
      <c r="AA9" s="102" t="s">
        <v>1940</v>
      </c>
      <c r="AB9" s="102" t="s">
        <v>93</v>
      </c>
      <c r="AC9" s="102" t="s">
        <v>1941</v>
      </c>
      <c r="AD9" s="102" t="s">
        <v>7772</v>
      </c>
      <c r="AE9" s="1" t="s">
        <v>7773</v>
      </c>
      <c r="AF9" s="1" t="s">
        <v>7774</v>
      </c>
      <c r="AG9" s="1" t="s">
        <v>7763</v>
      </c>
      <c r="AH9" s="1" t="s">
        <v>61</v>
      </c>
      <c r="AI9" s="2">
        <v>1</v>
      </c>
      <c r="AJ9" s="3">
        <v>0.3</v>
      </c>
      <c r="AK9" s="3">
        <v>0.5</v>
      </c>
      <c r="AL9" s="3">
        <v>0.5</v>
      </c>
      <c r="AM9" s="1" t="s">
        <v>204</v>
      </c>
      <c r="AN9" s="3">
        <v>99.78</v>
      </c>
      <c r="AO9" s="1" t="s">
        <v>62</v>
      </c>
      <c r="AP9" s="1" t="s">
        <v>62</v>
      </c>
      <c r="AQ9" s="1" t="s">
        <v>62</v>
      </c>
      <c r="AR9" s="1" t="s">
        <v>62</v>
      </c>
      <c r="AS9" s="1" t="s">
        <v>62</v>
      </c>
      <c r="AT9" s="1" t="s">
        <v>205</v>
      </c>
      <c r="AU9" s="1" t="s">
        <v>206</v>
      </c>
      <c r="AV9" s="1" t="s">
        <v>207</v>
      </c>
      <c r="AW9" s="1" t="s">
        <v>61</v>
      </c>
      <c r="AX9" s="1" t="s">
        <v>63</v>
      </c>
      <c r="AY9" s="1" t="s">
        <v>7775</v>
      </c>
      <c r="AZ9" s="1" t="s">
        <v>7776</v>
      </c>
      <c r="BA9" s="1" t="s">
        <v>7776</v>
      </c>
      <c r="BB9" s="1" t="s">
        <v>196</v>
      </c>
      <c r="BC9" s="1" t="s">
        <v>197</v>
      </c>
      <c r="BD9" s="1" t="s">
        <v>94</v>
      </c>
      <c r="BE9" s="1" t="s">
        <v>208</v>
      </c>
      <c r="BF9" s="1" t="s">
        <v>64</v>
      </c>
      <c r="BG9" s="1" t="s">
        <v>61</v>
      </c>
      <c r="BH9" s="1" t="s">
        <v>209</v>
      </c>
    </row>
    <row r="10" spans="2:60" x14ac:dyDescent="0.3">
      <c r="B10" s="55">
        <f t="shared" si="6"/>
        <v>6</v>
      </c>
      <c r="C10" s="55" t="str">
        <f t="shared" si="13"/>
        <v>NRT</v>
      </c>
      <c r="D10" s="55" t="str">
        <f t="shared" si="14"/>
        <v>2025-09-02</v>
      </c>
      <c r="E10" s="55" t="str">
        <f t="shared" si="15"/>
        <v>82020034383</v>
      </c>
      <c r="F10" s="55" t="str">
        <f t="shared" si="16"/>
        <v>PJP030157377</v>
      </c>
      <c r="G10" s="55" t="str">
        <f t="shared" si="17"/>
        <v>홍우경</v>
      </c>
      <c r="H10" s="53" t="str">
        <f t="shared" si="18"/>
        <v>목록(Manifest)</v>
      </c>
      <c r="I10" s="62">
        <f t="shared" si="19"/>
        <v>60.3</v>
      </c>
      <c r="J10" s="53" t="str">
        <f t="shared" si="20"/>
        <v>BRCH USA</v>
      </c>
      <c r="K10" s="55">
        <f t="shared" si="21"/>
        <v>1</v>
      </c>
      <c r="L10" s="54">
        <f t="shared" si="22"/>
        <v>1.45</v>
      </c>
      <c r="M10" s="54">
        <f t="shared" si="23"/>
        <v>2.7</v>
      </c>
      <c r="N10" s="54">
        <f t="shared" si="24"/>
        <v>2.7</v>
      </c>
      <c r="O10" s="54">
        <f t="shared" si="25"/>
        <v>1.5</v>
      </c>
      <c r="P10" s="55" t="str">
        <f t="shared" si="26"/>
        <v>6094325150716</v>
      </c>
      <c r="Q10" s="70">
        <f t="shared" si="27"/>
        <v>8780</v>
      </c>
      <c r="R10" s="58">
        <v>0</v>
      </c>
      <c r="S10" s="57">
        <f t="shared" si="28"/>
        <v>0</v>
      </c>
      <c r="T10" s="58">
        <v>0</v>
      </c>
      <c r="U10" s="58">
        <f>(IF(VLOOKUP(VLOOKUP(AN10,MAPPING!$B$16:$D$21,2,1),MAPPING!$C$16:$E$21,2,0)=7000,0,VLOOKUP(VLOOKUP(AN10,MAPPING!$B$16:$D$21,2,1),MAPPING!$C$16:$E$21,2,0)))</f>
        <v>0</v>
      </c>
      <c r="V10" s="58">
        <f>(K10*VLOOKUP(N10/K10,MAPPING!$B$23:$C$30,2,10))</f>
        <v>550</v>
      </c>
      <c r="W10" s="58">
        <f t="shared" si="29"/>
        <v>0</v>
      </c>
      <c r="X10" s="58">
        <f t="shared" si="30"/>
        <v>9330</v>
      </c>
      <c r="Y10" s="116">
        <f>ROUND(SUM(Q10:W10)/INVOICE!$I$5,2)</f>
        <v>6.69</v>
      </c>
      <c r="AA10" s="102" t="s">
        <v>1940</v>
      </c>
      <c r="AB10" s="102" t="s">
        <v>93</v>
      </c>
      <c r="AC10" s="102" t="s">
        <v>1941</v>
      </c>
      <c r="AD10" s="102" t="s">
        <v>7777</v>
      </c>
      <c r="AE10" s="1" t="s">
        <v>7778</v>
      </c>
      <c r="AF10" s="1" t="s">
        <v>7779</v>
      </c>
      <c r="AG10" s="1" t="s">
        <v>282</v>
      </c>
      <c r="AH10" s="1" t="s">
        <v>61</v>
      </c>
      <c r="AI10" s="2">
        <v>1</v>
      </c>
      <c r="AJ10" s="3">
        <v>1.45</v>
      </c>
      <c r="AK10" s="3">
        <v>2.7</v>
      </c>
      <c r="AL10" s="3">
        <v>2.7</v>
      </c>
      <c r="AM10" s="1" t="s">
        <v>204</v>
      </c>
      <c r="AN10" s="3">
        <v>60.3</v>
      </c>
      <c r="AO10" s="1" t="s">
        <v>62</v>
      </c>
      <c r="AP10" s="1" t="s">
        <v>62</v>
      </c>
      <c r="AQ10" s="1" t="s">
        <v>62</v>
      </c>
      <c r="AR10" s="1" t="s">
        <v>62</v>
      </c>
      <c r="AS10" s="1" t="s">
        <v>62</v>
      </c>
      <c r="AT10" s="1" t="s">
        <v>205</v>
      </c>
      <c r="AU10" s="1" t="s">
        <v>206</v>
      </c>
      <c r="AV10" s="1" t="s">
        <v>207</v>
      </c>
      <c r="AW10" s="1" t="s">
        <v>61</v>
      </c>
      <c r="AX10" s="1" t="s">
        <v>63</v>
      </c>
      <c r="AY10" s="1" t="s">
        <v>7780</v>
      </c>
      <c r="AZ10" s="1" t="s">
        <v>7781</v>
      </c>
      <c r="BA10" s="1" t="s">
        <v>7781</v>
      </c>
      <c r="BB10" s="1" t="s">
        <v>196</v>
      </c>
      <c r="BC10" s="1" t="s">
        <v>197</v>
      </c>
      <c r="BD10" s="1" t="s">
        <v>94</v>
      </c>
      <c r="BE10" s="1" t="s">
        <v>208</v>
      </c>
      <c r="BF10" s="1" t="s">
        <v>64</v>
      </c>
      <c r="BG10" s="1" t="s">
        <v>61</v>
      </c>
      <c r="BH10" s="1" t="s">
        <v>209</v>
      </c>
    </row>
    <row r="11" spans="2:60" x14ac:dyDescent="0.3">
      <c r="B11" s="55">
        <f t="shared" si="6"/>
        <v>7</v>
      </c>
      <c r="C11" s="55" t="str">
        <f t="shared" si="13"/>
        <v>NRT</v>
      </c>
      <c r="D11" s="55" t="str">
        <f t="shared" si="14"/>
        <v>2025-09-02</v>
      </c>
      <c r="E11" s="55" t="str">
        <f t="shared" si="15"/>
        <v>82020034383</v>
      </c>
      <c r="F11" s="55" t="str">
        <f t="shared" si="16"/>
        <v>PJP030145741</v>
      </c>
      <c r="G11" s="55" t="str">
        <f t="shared" si="17"/>
        <v>고예나</v>
      </c>
      <c r="H11" s="53" t="str">
        <f t="shared" si="18"/>
        <v>목록(Manifest)</v>
      </c>
      <c r="I11" s="62">
        <f t="shared" si="19"/>
        <v>53.06</v>
      </c>
      <c r="J11" s="53" t="str">
        <f t="shared" si="20"/>
        <v>BRCH USA</v>
      </c>
      <c r="K11" s="55">
        <f t="shared" si="21"/>
        <v>1</v>
      </c>
      <c r="L11" s="54">
        <f t="shared" si="22"/>
        <v>0.4</v>
      </c>
      <c r="M11" s="54">
        <f t="shared" si="23"/>
        <v>0.9</v>
      </c>
      <c r="N11" s="54">
        <f t="shared" si="24"/>
        <v>0.9</v>
      </c>
      <c r="O11" s="54">
        <f t="shared" si="25"/>
        <v>0.5</v>
      </c>
      <c r="P11" s="55" t="str">
        <f t="shared" si="26"/>
        <v>6094325150751</v>
      </c>
      <c r="Q11" s="70">
        <f t="shared" si="27"/>
        <v>6760</v>
      </c>
      <c r="R11" s="58">
        <v>0</v>
      </c>
      <c r="S11" s="57">
        <f t="shared" si="28"/>
        <v>0</v>
      </c>
      <c r="T11" s="58">
        <v>0</v>
      </c>
      <c r="U11" s="58">
        <f>(IF(VLOOKUP(VLOOKUP(AN11,MAPPING!$B$16:$D$21,2,1),MAPPING!$C$16:$E$21,2,0)=7000,0,VLOOKUP(VLOOKUP(AN11,MAPPING!$B$16:$D$21,2,1),MAPPING!$C$16:$E$21,2,0)))</f>
        <v>0</v>
      </c>
      <c r="V11" s="58">
        <f>(K11*VLOOKUP(N11/K11,MAPPING!$B$23:$C$30,2,10))</f>
        <v>0</v>
      </c>
      <c r="W11" s="58">
        <f t="shared" si="29"/>
        <v>0</v>
      </c>
      <c r="X11" s="58">
        <f t="shared" si="30"/>
        <v>6760</v>
      </c>
      <c r="Y11" s="116">
        <f>ROUND(SUM(Q11:W11)/INVOICE!$I$5,2)</f>
        <v>4.8499999999999996</v>
      </c>
      <c r="AA11" s="102" t="s">
        <v>1940</v>
      </c>
      <c r="AB11" s="102" t="s">
        <v>93</v>
      </c>
      <c r="AC11" s="102" t="s">
        <v>1941</v>
      </c>
      <c r="AD11" s="102" t="s">
        <v>7782</v>
      </c>
      <c r="AE11" s="1" t="s">
        <v>7783</v>
      </c>
      <c r="AF11" s="1" t="s">
        <v>7784</v>
      </c>
      <c r="AG11" s="1" t="s">
        <v>7785</v>
      </c>
      <c r="AH11" s="1" t="s">
        <v>61</v>
      </c>
      <c r="AI11" s="2">
        <v>1</v>
      </c>
      <c r="AJ11" s="3">
        <v>0.4</v>
      </c>
      <c r="AK11" s="3">
        <v>0.9</v>
      </c>
      <c r="AL11" s="3">
        <v>0.9</v>
      </c>
      <c r="AM11" s="1" t="s">
        <v>204</v>
      </c>
      <c r="AN11" s="3">
        <v>53.06</v>
      </c>
      <c r="AO11" s="1" t="s">
        <v>62</v>
      </c>
      <c r="AP11" s="1" t="s">
        <v>62</v>
      </c>
      <c r="AQ11" s="1" t="s">
        <v>62</v>
      </c>
      <c r="AR11" s="1" t="s">
        <v>62</v>
      </c>
      <c r="AS11" s="1" t="s">
        <v>62</v>
      </c>
      <c r="AT11" s="1" t="s">
        <v>205</v>
      </c>
      <c r="AU11" s="1" t="s">
        <v>206</v>
      </c>
      <c r="AV11" s="1" t="s">
        <v>207</v>
      </c>
      <c r="AW11" s="1" t="s">
        <v>61</v>
      </c>
      <c r="AX11" s="1" t="s">
        <v>63</v>
      </c>
      <c r="AY11" s="1" t="s">
        <v>7786</v>
      </c>
      <c r="AZ11" s="1" t="s">
        <v>7787</v>
      </c>
      <c r="BA11" s="1" t="s">
        <v>7787</v>
      </c>
      <c r="BB11" s="1" t="s">
        <v>196</v>
      </c>
      <c r="BC11" s="1" t="s">
        <v>197</v>
      </c>
      <c r="BD11" s="1" t="s">
        <v>94</v>
      </c>
      <c r="BE11" s="1" t="s">
        <v>208</v>
      </c>
      <c r="BF11" s="1" t="s">
        <v>64</v>
      </c>
      <c r="BG11" s="1" t="s">
        <v>61</v>
      </c>
      <c r="BH11" s="1" t="s">
        <v>209</v>
      </c>
    </row>
    <row r="12" spans="2:60" x14ac:dyDescent="0.3">
      <c r="B12" s="55">
        <f t="shared" si="6"/>
        <v>8</v>
      </c>
      <c r="C12" s="55" t="str">
        <f t="shared" si="13"/>
        <v>NRT</v>
      </c>
      <c r="D12" s="55" t="str">
        <f t="shared" si="14"/>
        <v>2025-09-02</v>
      </c>
      <c r="E12" s="55" t="str">
        <f t="shared" si="15"/>
        <v>82020034383</v>
      </c>
      <c r="F12" s="55" t="str">
        <f t="shared" si="16"/>
        <v>PJP030137300</v>
      </c>
      <c r="G12" s="55" t="str">
        <f t="shared" si="17"/>
        <v>송대건</v>
      </c>
      <c r="H12" s="53" t="str">
        <f t="shared" si="18"/>
        <v>일반(목록배제,Normal-Manifest Exception)</v>
      </c>
      <c r="I12" s="62">
        <f t="shared" si="19"/>
        <v>100.5</v>
      </c>
      <c r="J12" s="53" t="str">
        <f t="shared" si="20"/>
        <v>BRCH USA</v>
      </c>
      <c r="K12" s="55">
        <f t="shared" si="21"/>
        <v>1</v>
      </c>
      <c r="L12" s="54">
        <f t="shared" si="22"/>
        <v>0.4</v>
      </c>
      <c r="M12" s="54">
        <f t="shared" si="23"/>
        <v>0.8</v>
      </c>
      <c r="N12" s="54">
        <f t="shared" si="24"/>
        <v>0.8</v>
      </c>
      <c r="O12" s="54">
        <f t="shared" si="25"/>
        <v>0.5</v>
      </c>
      <c r="P12" s="55" t="str">
        <f t="shared" si="26"/>
        <v>6094325150949</v>
      </c>
      <c r="Q12" s="70">
        <f t="shared" si="27"/>
        <v>6760</v>
      </c>
      <c r="R12" s="58">
        <v>0</v>
      </c>
      <c r="S12" s="57">
        <f t="shared" si="28"/>
        <v>0</v>
      </c>
      <c r="T12" s="58">
        <v>0</v>
      </c>
      <c r="U12" s="58">
        <f>(IF(VLOOKUP(VLOOKUP(AN12,MAPPING!$B$16:$D$21,2,1),MAPPING!$C$16:$E$21,2,0)=7000,0,VLOOKUP(VLOOKUP(AN12,MAPPING!$B$16:$D$21,2,1),MAPPING!$C$16:$E$21,2,0)))</f>
        <v>0</v>
      </c>
      <c r="V12" s="58">
        <f>(K12*VLOOKUP(N12/K12,MAPPING!$B$23:$C$30,2,10))</f>
        <v>0</v>
      </c>
      <c r="W12" s="58">
        <f t="shared" si="29"/>
        <v>0</v>
      </c>
      <c r="X12" s="58">
        <f t="shared" si="30"/>
        <v>6760</v>
      </c>
      <c r="Y12" s="116">
        <f>ROUND(SUM(Q12:W12)/INVOICE!$I$5,2)</f>
        <v>4.8499999999999996</v>
      </c>
      <c r="AA12" s="102" t="s">
        <v>1940</v>
      </c>
      <c r="AB12" s="102" t="s">
        <v>93</v>
      </c>
      <c r="AC12" s="102" t="s">
        <v>1941</v>
      </c>
      <c r="AD12" s="102" t="s">
        <v>7788</v>
      </c>
      <c r="AE12" s="1" t="s">
        <v>7789</v>
      </c>
      <c r="AF12" s="1" t="s">
        <v>7790</v>
      </c>
      <c r="AG12" s="1" t="s">
        <v>7791</v>
      </c>
      <c r="AH12" s="1" t="s">
        <v>61</v>
      </c>
      <c r="AI12" s="2">
        <v>1</v>
      </c>
      <c r="AJ12" s="3">
        <v>0.4</v>
      </c>
      <c r="AK12" s="3">
        <v>0.8</v>
      </c>
      <c r="AL12" s="3">
        <v>0.8</v>
      </c>
      <c r="AM12" s="1" t="s">
        <v>66</v>
      </c>
      <c r="AN12" s="3">
        <v>100.5</v>
      </c>
      <c r="AO12" s="1" t="s">
        <v>62</v>
      </c>
      <c r="AP12" s="1" t="s">
        <v>62</v>
      </c>
      <c r="AQ12" s="1" t="s">
        <v>62</v>
      </c>
      <c r="AR12" s="1" t="s">
        <v>61</v>
      </c>
      <c r="AS12" s="1" t="s">
        <v>62</v>
      </c>
      <c r="AT12" s="1" t="s">
        <v>205</v>
      </c>
      <c r="AU12" s="1" t="s">
        <v>206</v>
      </c>
      <c r="AV12" s="1" t="s">
        <v>207</v>
      </c>
      <c r="AW12" s="1" t="s">
        <v>61</v>
      </c>
      <c r="AX12" s="1" t="s">
        <v>63</v>
      </c>
      <c r="AY12" s="1" t="s">
        <v>7792</v>
      </c>
      <c r="AZ12" s="1" t="s">
        <v>7793</v>
      </c>
      <c r="BA12" s="1" t="s">
        <v>7793</v>
      </c>
      <c r="BB12" s="1" t="s">
        <v>196</v>
      </c>
      <c r="BC12" s="1" t="s">
        <v>197</v>
      </c>
      <c r="BD12" s="1" t="s">
        <v>94</v>
      </c>
      <c r="BE12" s="1" t="s">
        <v>208</v>
      </c>
      <c r="BF12" s="1" t="s">
        <v>64</v>
      </c>
      <c r="BG12" s="1" t="s">
        <v>61</v>
      </c>
      <c r="BH12" s="1" t="s">
        <v>209</v>
      </c>
    </row>
    <row r="13" spans="2:60" x14ac:dyDescent="0.3">
      <c r="B13" s="55">
        <f t="shared" si="6"/>
        <v>9</v>
      </c>
      <c r="C13" s="55" t="str">
        <f t="shared" si="13"/>
        <v>NRT</v>
      </c>
      <c r="D13" s="55" t="str">
        <f t="shared" si="14"/>
        <v>2025-09-02</v>
      </c>
      <c r="E13" s="55" t="str">
        <f t="shared" si="15"/>
        <v>82020034383</v>
      </c>
      <c r="F13" s="55" t="str">
        <f t="shared" si="16"/>
        <v>PJP030163149</v>
      </c>
      <c r="G13" s="55" t="str">
        <f t="shared" si="17"/>
        <v>김지훈</v>
      </c>
      <c r="H13" s="53" t="str">
        <f t="shared" si="18"/>
        <v>일반(목록배제,Normal-Manifest Exception)</v>
      </c>
      <c r="I13" s="62">
        <f t="shared" si="19"/>
        <v>100.5</v>
      </c>
      <c r="J13" s="53" t="str">
        <f t="shared" si="20"/>
        <v>BRCH USA</v>
      </c>
      <c r="K13" s="55">
        <f t="shared" si="21"/>
        <v>1</v>
      </c>
      <c r="L13" s="54">
        <f t="shared" si="22"/>
        <v>0.45</v>
      </c>
      <c r="M13" s="54">
        <f t="shared" si="23"/>
        <v>0.8</v>
      </c>
      <c r="N13" s="54">
        <f t="shared" si="24"/>
        <v>0.8</v>
      </c>
      <c r="O13" s="54">
        <f t="shared" si="25"/>
        <v>0.5</v>
      </c>
      <c r="P13" s="55" t="str">
        <f t="shared" si="26"/>
        <v>6094325151199</v>
      </c>
      <c r="Q13" s="70">
        <f t="shared" si="27"/>
        <v>6760</v>
      </c>
      <c r="R13" s="58">
        <v>0</v>
      </c>
      <c r="S13" s="57">
        <f t="shared" si="28"/>
        <v>0</v>
      </c>
      <c r="T13" s="58">
        <v>0</v>
      </c>
      <c r="U13" s="58">
        <f>(IF(VLOOKUP(VLOOKUP(AN13,MAPPING!$B$16:$D$21,2,1),MAPPING!$C$16:$E$21,2,0)=7000,0,VLOOKUP(VLOOKUP(AN13,MAPPING!$B$16:$D$21,2,1),MAPPING!$C$16:$E$21,2,0)))</f>
        <v>0</v>
      </c>
      <c r="V13" s="58">
        <f>(K13*VLOOKUP(N13/K13,MAPPING!$B$23:$C$30,2,10))</f>
        <v>0</v>
      </c>
      <c r="W13" s="58">
        <f t="shared" si="29"/>
        <v>0</v>
      </c>
      <c r="X13" s="58">
        <f t="shared" si="30"/>
        <v>6760</v>
      </c>
      <c r="Y13" s="116">
        <f>ROUND(SUM(Q13:W13)/INVOICE!$I$5,2)</f>
        <v>4.8499999999999996</v>
      </c>
      <c r="AA13" s="102" t="s">
        <v>1940</v>
      </c>
      <c r="AB13" s="102" t="s">
        <v>93</v>
      </c>
      <c r="AC13" s="102" t="s">
        <v>1941</v>
      </c>
      <c r="AD13" s="102" t="s">
        <v>7794</v>
      </c>
      <c r="AE13" s="1" t="s">
        <v>5183</v>
      </c>
      <c r="AF13" s="1" t="s">
        <v>7795</v>
      </c>
      <c r="AG13" s="1" t="s">
        <v>7796</v>
      </c>
      <c r="AH13" s="1" t="s">
        <v>61</v>
      </c>
      <c r="AI13" s="2">
        <v>1</v>
      </c>
      <c r="AJ13" s="3">
        <v>0.45</v>
      </c>
      <c r="AK13" s="3">
        <v>0.8</v>
      </c>
      <c r="AL13" s="3">
        <v>0.8</v>
      </c>
      <c r="AM13" s="1" t="s">
        <v>66</v>
      </c>
      <c r="AN13" s="3">
        <v>100.5</v>
      </c>
      <c r="AO13" s="1" t="s">
        <v>62</v>
      </c>
      <c r="AP13" s="1" t="s">
        <v>62</v>
      </c>
      <c r="AQ13" s="1" t="s">
        <v>62</v>
      </c>
      <c r="AR13" s="1" t="s">
        <v>62</v>
      </c>
      <c r="AS13" s="1" t="s">
        <v>62</v>
      </c>
      <c r="AT13" s="1" t="s">
        <v>205</v>
      </c>
      <c r="AU13" s="1" t="s">
        <v>206</v>
      </c>
      <c r="AV13" s="1" t="s">
        <v>207</v>
      </c>
      <c r="AW13" s="1" t="s">
        <v>61</v>
      </c>
      <c r="AX13" s="1" t="s">
        <v>63</v>
      </c>
      <c r="AY13" s="1" t="s">
        <v>7797</v>
      </c>
      <c r="AZ13" s="1" t="s">
        <v>7798</v>
      </c>
      <c r="BA13" s="1" t="s">
        <v>7798</v>
      </c>
      <c r="BB13" s="1" t="s">
        <v>196</v>
      </c>
      <c r="BC13" s="1" t="s">
        <v>197</v>
      </c>
      <c r="BD13" s="1" t="s">
        <v>94</v>
      </c>
      <c r="BE13" s="1" t="s">
        <v>208</v>
      </c>
      <c r="BF13" s="1" t="s">
        <v>64</v>
      </c>
      <c r="BG13" s="1" t="s">
        <v>61</v>
      </c>
      <c r="BH13" s="1" t="s">
        <v>209</v>
      </c>
    </row>
    <row r="14" spans="2:60" x14ac:dyDescent="0.3">
      <c r="B14" s="55">
        <f t="shared" si="6"/>
        <v>10</v>
      </c>
      <c r="C14" s="55" t="str">
        <f t="shared" si="13"/>
        <v>NRT</v>
      </c>
      <c r="D14" s="55" t="str">
        <f t="shared" si="14"/>
        <v>2025-09-02</v>
      </c>
      <c r="E14" s="55" t="str">
        <f t="shared" si="15"/>
        <v>82020034383</v>
      </c>
      <c r="F14" s="55" t="str">
        <f t="shared" si="16"/>
        <v>PJP030129699</v>
      </c>
      <c r="G14" s="55" t="str">
        <f t="shared" si="17"/>
        <v>김지안</v>
      </c>
      <c r="H14" s="53" t="str">
        <f t="shared" si="18"/>
        <v>일반(목록배제,Normal-Manifest Exception)</v>
      </c>
      <c r="I14" s="62">
        <f t="shared" si="19"/>
        <v>100.5</v>
      </c>
      <c r="J14" s="53" t="str">
        <f t="shared" si="20"/>
        <v>BRCH USA</v>
      </c>
      <c r="K14" s="55">
        <f t="shared" si="21"/>
        <v>1</v>
      </c>
      <c r="L14" s="54">
        <f t="shared" si="22"/>
        <v>0.45</v>
      </c>
      <c r="M14" s="54">
        <f t="shared" si="23"/>
        <v>0.8</v>
      </c>
      <c r="N14" s="54">
        <f t="shared" si="24"/>
        <v>0.8</v>
      </c>
      <c r="O14" s="54">
        <f t="shared" si="25"/>
        <v>0.5</v>
      </c>
      <c r="P14" s="55" t="str">
        <f t="shared" si="26"/>
        <v>6094325151267</v>
      </c>
      <c r="Q14" s="70">
        <f t="shared" si="27"/>
        <v>6760</v>
      </c>
      <c r="R14" s="58">
        <v>0</v>
      </c>
      <c r="S14" s="57">
        <f t="shared" si="28"/>
        <v>0</v>
      </c>
      <c r="T14" s="58">
        <v>0</v>
      </c>
      <c r="U14" s="58">
        <f>(IF(VLOOKUP(VLOOKUP(AN14,MAPPING!$B$16:$D$21,2,1),MAPPING!$C$16:$E$21,2,0)=7000,0,VLOOKUP(VLOOKUP(AN14,MAPPING!$B$16:$D$21,2,1),MAPPING!$C$16:$E$21,2,0)))</f>
        <v>0</v>
      </c>
      <c r="V14" s="58">
        <f>(K14*VLOOKUP(N14/K14,MAPPING!$B$23:$C$30,2,10))</f>
        <v>0</v>
      </c>
      <c r="W14" s="58">
        <f t="shared" si="29"/>
        <v>0</v>
      </c>
      <c r="X14" s="58">
        <f t="shared" si="30"/>
        <v>6760</v>
      </c>
      <c r="Y14" s="116">
        <f>ROUND(SUM(Q14:W14)/INVOICE!$I$5,2)</f>
        <v>4.8499999999999996</v>
      </c>
      <c r="AA14" s="102" t="s">
        <v>1940</v>
      </c>
      <c r="AB14" s="102" t="s">
        <v>93</v>
      </c>
      <c r="AC14" s="102" t="s">
        <v>1941</v>
      </c>
      <c r="AD14" s="102" t="s">
        <v>7799</v>
      </c>
      <c r="AE14" s="1" t="s">
        <v>7800</v>
      </c>
      <c r="AF14" s="1" t="s">
        <v>7801</v>
      </c>
      <c r="AG14" s="1" t="s">
        <v>7802</v>
      </c>
      <c r="AH14" s="1" t="s">
        <v>61</v>
      </c>
      <c r="AI14" s="2">
        <v>1</v>
      </c>
      <c r="AJ14" s="3">
        <v>0.45</v>
      </c>
      <c r="AK14" s="3">
        <v>0.8</v>
      </c>
      <c r="AL14" s="3">
        <v>0.8</v>
      </c>
      <c r="AM14" s="1" t="s">
        <v>66</v>
      </c>
      <c r="AN14" s="3">
        <v>100.5</v>
      </c>
      <c r="AO14" s="1" t="s">
        <v>62</v>
      </c>
      <c r="AP14" s="1" t="s">
        <v>62</v>
      </c>
      <c r="AQ14" s="1" t="s">
        <v>62</v>
      </c>
      <c r="AR14" s="1" t="s">
        <v>62</v>
      </c>
      <c r="AS14" s="1" t="s">
        <v>62</v>
      </c>
      <c r="AT14" s="1" t="s">
        <v>205</v>
      </c>
      <c r="AU14" s="1" t="s">
        <v>206</v>
      </c>
      <c r="AV14" s="1" t="s">
        <v>207</v>
      </c>
      <c r="AW14" s="1" t="s">
        <v>61</v>
      </c>
      <c r="AX14" s="1" t="s">
        <v>63</v>
      </c>
      <c r="AY14" s="1" t="s">
        <v>7803</v>
      </c>
      <c r="AZ14" s="1" t="s">
        <v>7804</v>
      </c>
      <c r="BA14" s="1" t="s">
        <v>7804</v>
      </c>
      <c r="BB14" s="1" t="s">
        <v>196</v>
      </c>
      <c r="BC14" s="1" t="s">
        <v>197</v>
      </c>
      <c r="BD14" s="1" t="s">
        <v>94</v>
      </c>
      <c r="BE14" s="1" t="s">
        <v>208</v>
      </c>
      <c r="BF14" s="1" t="s">
        <v>64</v>
      </c>
      <c r="BG14" s="1" t="s">
        <v>61</v>
      </c>
      <c r="BH14" s="1" t="s">
        <v>209</v>
      </c>
    </row>
    <row r="15" spans="2:60" x14ac:dyDescent="0.3">
      <c r="B15" s="55">
        <f t="shared" si="6"/>
        <v>11</v>
      </c>
      <c r="C15" s="55" t="str">
        <f t="shared" si="13"/>
        <v>NRT</v>
      </c>
      <c r="D15" s="55" t="str">
        <f t="shared" si="14"/>
        <v>2025-09-02</v>
      </c>
      <c r="E15" s="55" t="str">
        <f t="shared" si="15"/>
        <v>82020034383</v>
      </c>
      <c r="F15" s="55" t="str">
        <f t="shared" si="16"/>
        <v>PJP030141476</v>
      </c>
      <c r="G15" s="55" t="str">
        <f t="shared" si="17"/>
        <v>정수준</v>
      </c>
      <c r="H15" s="53" t="str">
        <f t="shared" si="18"/>
        <v>일반(목록배제,Normal-Manifest Exception)</v>
      </c>
      <c r="I15" s="62">
        <f t="shared" si="19"/>
        <v>23.45</v>
      </c>
      <c r="J15" s="53" t="str">
        <f t="shared" si="20"/>
        <v>BRCH USA</v>
      </c>
      <c r="K15" s="55">
        <f t="shared" si="21"/>
        <v>1</v>
      </c>
      <c r="L15" s="54">
        <f t="shared" si="22"/>
        <v>1.8</v>
      </c>
      <c r="M15" s="54">
        <f t="shared" si="23"/>
        <v>2.9</v>
      </c>
      <c r="N15" s="54">
        <f t="shared" si="24"/>
        <v>2.9</v>
      </c>
      <c r="O15" s="54">
        <f t="shared" si="25"/>
        <v>2</v>
      </c>
      <c r="P15" s="55" t="str">
        <f t="shared" si="26"/>
        <v>6094325150808</v>
      </c>
      <c r="Q15" s="70">
        <f t="shared" si="27"/>
        <v>9790</v>
      </c>
      <c r="R15" s="58">
        <v>0</v>
      </c>
      <c r="S15" s="57">
        <f t="shared" si="28"/>
        <v>0</v>
      </c>
      <c r="T15" s="58">
        <v>0</v>
      </c>
      <c r="U15" s="58">
        <f>(IF(VLOOKUP(VLOOKUP(AN15,MAPPING!$B$16:$D$21,2,1),MAPPING!$C$16:$E$21,2,0)=7000,0,VLOOKUP(VLOOKUP(AN15,MAPPING!$B$16:$D$21,2,1),MAPPING!$C$16:$E$21,2,0)))</f>
        <v>0</v>
      </c>
      <c r="V15" s="58">
        <f>(K15*VLOOKUP(N15/K15,MAPPING!$B$23:$C$30,2,10))</f>
        <v>550</v>
      </c>
      <c r="W15" s="58">
        <f t="shared" si="29"/>
        <v>0</v>
      </c>
      <c r="X15" s="58">
        <f t="shared" si="30"/>
        <v>10340</v>
      </c>
      <c r="Y15" s="116">
        <f>ROUND(SUM(Q15:W15)/INVOICE!$I$5,2)</f>
        <v>7.42</v>
      </c>
      <c r="AA15" s="102" t="s">
        <v>1940</v>
      </c>
      <c r="AB15" s="102" t="s">
        <v>93</v>
      </c>
      <c r="AC15" s="102" t="s">
        <v>1941</v>
      </c>
      <c r="AD15" s="102" t="s">
        <v>7805</v>
      </c>
      <c r="AE15" s="1" t="s">
        <v>7806</v>
      </c>
      <c r="AF15" s="1" t="s">
        <v>7807</v>
      </c>
      <c r="AG15" s="1" t="s">
        <v>678</v>
      </c>
      <c r="AH15" s="1" t="s">
        <v>61</v>
      </c>
      <c r="AI15" s="2">
        <v>1</v>
      </c>
      <c r="AJ15" s="3">
        <v>1.8</v>
      </c>
      <c r="AK15" s="3">
        <v>2.9</v>
      </c>
      <c r="AL15" s="3">
        <v>2.9</v>
      </c>
      <c r="AM15" s="1" t="s">
        <v>66</v>
      </c>
      <c r="AN15" s="3">
        <v>23.45</v>
      </c>
      <c r="AO15" s="1" t="s">
        <v>62</v>
      </c>
      <c r="AP15" s="1" t="s">
        <v>62</v>
      </c>
      <c r="AQ15" s="1" t="s">
        <v>62</v>
      </c>
      <c r="AR15" s="1" t="s">
        <v>62</v>
      </c>
      <c r="AS15" s="1" t="s">
        <v>62</v>
      </c>
      <c r="AT15" s="1" t="s">
        <v>205</v>
      </c>
      <c r="AU15" s="1" t="s">
        <v>206</v>
      </c>
      <c r="AV15" s="1" t="s">
        <v>207</v>
      </c>
      <c r="AW15" s="1" t="s">
        <v>61</v>
      </c>
      <c r="AX15" s="1" t="s">
        <v>63</v>
      </c>
      <c r="AY15" s="1" t="s">
        <v>7808</v>
      </c>
      <c r="AZ15" s="1" t="s">
        <v>7809</v>
      </c>
      <c r="BA15" s="1" t="s">
        <v>7809</v>
      </c>
      <c r="BB15" s="1" t="s">
        <v>196</v>
      </c>
      <c r="BC15" s="1" t="s">
        <v>197</v>
      </c>
      <c r="BD15" s="1" t="s">
        <v>94</v>
      </c>
      <c r="BE15" s="1" t="s">
        <v>208</v>
      </c>
      <c r="BF15" s="1" t="s">
        <v>64</v>
      </c>
      <c r="BG15" s="1" t="s">
        <v>61</v>
      </c>
      <c r="BH15" s="1" t="s">
        <v>209</v>
      </c>
    </row>
    <row r="16" spans="2:60" x14ac:dyDescent="0.3">
      <c r="B16" s="55">
        <f t="shared" si="6"/>
        <v>12</v>
      </c>
      <c r="C16" s="55" t="str">
        <f t="shared" si="13"/>
        <v>NRT</v>
      </c>
      <c r="D16" s="55" t="str">
        <f t="shared" si="14"/>
        <v>2025-09-02</v>
      </c>
      <c r="E16" s="55" t="str">
        <f t="shared" si="15"/>
        <v>82020034383</v>
      </c>
      <c r="F16" s="55" t="str">
        <f t="shared" si="16"/>
        <v>PJP030154745</v>
      </c>
      <c r="G16" s="55" t="str">
        <f t="shared" si="17"/>
        <v>박재준</v>
      </c>
      <c r="H16" s="53" t="str">
        <f t="shared" si="18"/>
        <v>목록(Manifest)</v>
      </c>
      <c r="I16" s="62">
        <f t="shared" si="19"/>
        <v>32.700000000000003</v>
      </c>
      <c r="J16" s="53" t="str">
        <f t="shared" si="20"/>
        <v>BRCH USA</v>
      </c>
      <c r="K16" s="55">
        <f t="shared" si="21"/>
        <v>1</v>
      </c>
      <c r="L16" s="54">
        <f t="shared" si="22"/>
        <v>0.35</v>
      </c>
      <c r="M16" s="54">
        <f t="shared" si="23"/>
        <v>0.8</v>
      </c>
      <c r="N16" s="54">
        <f t="shared" si="24"/>
        <v>0.8</v>
      </c>
      <c r="O16" s="54">
        <f t="shared" si="25"/>
        <v>0.5</v>
      </c>
      <c r="P16" s="55" t="str">
        <f t="shared" si="26"/>
        <v>6094325150035</v>
      </c>
      <c r="Q16" s="70">
        <f t="shared" si="27"/>
        <v>6760</v>
      </c>
      <c r="R16" s="58">
        <v>0</v>
      </c>
      <c r="S16" s="57">
        <f t="shared" si="28"/>
        <v>0</v>
      </c>
      <c r="T16" s="58">
        <v>0</v>
      </c>
      <c r="U16" s="58">
        <f>(IF(VLOOKUP(VLOOKUP(AN16,MAPPING!$B$16:$D$21,2,1),MAPPING!$C$16:$E$21,2,0)=7000,0,VLOOKUP(VLOOKUP(AN16,MAPPING!$B$16:$D$21,2,1),MAPPING!$C$16:$E$21,2,0)))</f>
        <v>0</v>
      </c>
      <c r="V16" s="58">
        <f>(K16*VLOOKUP(N16/K16,MAPPING!$B$23:$C$30,2,10))</f>
        <v>0</v>
      </c>
      <c r="W16" s="58">
        <f t="shared" si="29"/>
        <v>0</v>
      </c>
      <c r="X16" s="58">
        <f t="shared" si="30"/>
        <v>6760</v>
      </c>
      <c r="Y16" s="116">
        <f>ROUND(SUM(Q16:W16)/INVOICE!$I$5,2)</f>
        <v>4.8499999999999996</v>
      </c>
      <c r="AA16" s="102" t="s">
        <v>1940</v>
      </c>
      <c r="AB16" s="102" t="s">
        <v>93</v>
      </c>
      <c r="AC16" s="102" t="s">
        <v>1941</v>
      </c>
      <c r="AD16" s="102" t="s">
        <v>7810</v>
      </c>
      <c r="AE16" s="1" t="s">
        <v>273</v>
      </c>
      <c r="AF16" s="1" t="s">
        <v>274</v>
      </c>
      <c r="AG16" s="1" t="s">
        <v>275</v>
      </c>
      <c r="AH16" s="1" t="s">
        <v>61</v>
      </c>
      <c r="AI16" s="2">
        <v>1</v>
      </c>
      <c r="AJ16" s="3">
        <v>0.35</v>
      </c>
      <c r="AK16" s="3">
        <v>0.8</v>
      </c>
      <c r="AL16" s="3">
        <v>0.8</v>
      </c>
      <c r="AM16" s="1" t="s">
        <v>204</v>
      </c>
      <c r="AN16" s="3">
        <v>32.700000000000003</v>
      </c>
      <c r="AO16" s="1" t="s">
        <v>62</v>
      </c>
      <c r="AP16" s="1" t="s">
        <v>62</v>
      </c>
      <c r="AQ16" s="1" t="s">
        <v>62</v>
      </c>
      <c r="AR16" s="1" t="s">
        <v>62</v>
      </c>
      <c r="AS16" s="1" t="s">
        <v>62</v>
      </c>
      <c r="AT16" s="1" t="s">
        <v>205</v>
      </c>
      <c r="AU16" s="1" t="s">
        <v>206</v>
      </c>
      <c r="AV16" s="1" t="s">
        <v>207</v>
      </c>
      <c r="AW16" s="1" t="s">
        <v>61</v>
      </c>
      <c r="AX16" s="1" t="s">
        <v>63</v>
      </c>
      <c r="AY16" s="1" t="s">
        <v>7811</v>
      </c>
      <c r="AZ16" s="1" t="s">
        <v>7812</v>
      </c>
      <c r="BA16" s="1" t="s">
        <v>7812</v>
      </c>
      <c r="BB16" s="1" t="s">
        <v>196</v>
      </c>
      <c r="BC16" s="1" t="s">
        <v>197</v>
      </c>
      <c r="BD16" s="1" t="s">
        <v>94</v>
      </c>
      <c r="BE16" s="1" t="s">
        <v>208</v>
      </c>
      <c r="BF16" s="1" t="s">
        <v>64</v>
      </c>
      <c r="BG16" s="1" t="s">
        <v>61</v>
      </c>
      <c r="BH16" s="1" t="s">
        <v>209</v>
      </c>
    </row>
    <row r="17" spans="2:60" x14ac:dyDescent="0.3">
      <c r="B17" s="55">
        <f t="shared" si="6"/>
        <v>13</v>
      </c>
      <c r="C17" s="55" t="str">
        <f t="shared" si="13"/>
        <v>NRT</v>
      </c>
      <c r="D17" s="55" t="str">
        <f t="shared" si="14"/>
        <v>2025-09-02</v>
      </c>
      <c r="E17" s="55" t="str">
        <f t="shared" si="15"/>
        <v>82020034383</v>
      </c>
      <c r="F17" s="55" t="str">
        <f t="shared" si="16"/>
        <v>PJP030130035</v>
      </c>
      <c r="G17" s="55" t="str">
        <f t="shared" si="17"/>
        <v>정성진</v>
      </c>
      <c r="H17" s="53" t="str">
        <f t="shared" si="18"/>
        <v>목록(Manifest)</v>
      </c>
      <c r="I17" s="62">
        <f t="shared" si="19"/>
        <v>73.430000000000007</v>
      </c>
      <c r="J17" s="53" t="str">
        <f t="shared" si="20"/>
        <v>BRCH USA</v>
      </c>
      <c r="K17" s="55">
        <f t="shared" si="21"/>
        <v>1</v>
      </c>
      <c r="L17" s="54">
        <f t="shared" si="22"/>
        <v>4.8</v>
      </c>
      <c r="M17" s="54">
        <f t="shared" si="23"/>
        <v>3.2</v>
      </c>
      <c r="N17" s="54">
        <f t="shared" si="24"/>
        <v>4.8</v>
      </c>
      <c r="O17" s="54">
        <f t="shared" si="25"/>
        <v>5</v>
      </c>
      <c r="P17" s="55" t="str">
        <f t="shared" si="26"/>
        <v>6094325151058</v>
      </c>
      <c r="Q17" s="70">
        <f t="shared" si="27"/>
        <v>15850</v>
      </c>
      <c r="R17" s="58">
        <v>0</v>
      </c>
      <c r="S17" s="57">
        <f t="shared" si="28"/>
        <v>0</v>
      </c>
      <c r="T17" s="58">
        <v>0</v>
      </c>
      <c r="U17" s="58">
        <f>(IF(VLOOKUP(VLOOKUP(AN17,MAPPING!$B$16:$D$21,2,1),MAPPING!$C$16:$E$21,2,0)=7000,0,VLOOKUP(VLOOKUP(AN17,MAPPING!$B$16:$D$21,2,1),MAPPING!$C$16:$E$21,2,0)))</f>
        <v>0</v>
      </c>
      <c r="V17" s="58">
        <f>(K17*VLOOKUP(N17/K17,MAPPING!$B$23:$C$30,2,10))</f>
        <v>550</v>
      </c>
      <c r="W17" s="58">
        <f t="shared" si="29"/>
        <v>0</v>
      </c>
      <c r="X17" s="58">
        <f t="shared" si="30"/>
        <v>16400</v>
      </c>
      <c r="Y17" s="116">
        <f>ROUND(SUM(Q17:W17)/INVOICE!$I$5,2)</f>
        <v>11.76</v>
      </c>
      <c r="AA17" s="102" t="s">
        <v>1940</v>
      </c>
      <c r="AB17" s="102" t="s">
        <v>93</v>
      </c>
      <c r="AC17" s="102" t="s">
        <v>1941</v>
      </c>
      <c r="AD17" s="102" t="s">
        <v>7813</v>
      </c>
      <c r="AE17" s="1" t="s">
        <v>7814</v>
      </c>
      <c r="AF17" s="1" t="s">
        <v>7815</v>
      </c>
      <c r="AG17" s="1" t="s">
        <v>7816</v>
      </c>
      <c r="AH17" s="1" t="s">
        <v>61</v>
      </c>
      <c r="AI17" s="2">
        <v>1</v>
      </c>
      <c r="AJ17" s="3">
        <v>4.8</v>
      </c>
      <c r="AK17" s="3">
        <v>3.2</v>
      </c>
      <c r="AL17" s="3">
        <v>4.8</v>
      </c>
      <c r="AM17" s="1" t="s">
        <v>204</v>
      </c>
      <c r="AN17" s="3">
        <v>73.430000000000007</v>
      </c>
      <c r="AO17" s="1" t="s">
        <v>62</v>
      </c>
      <c r="AP17" s="1" t="s">
        <v>62</v>
      </c>
      <c r="AQ17" s="1" t="s">
        <v>62</v>
      </c>
      <c r="AR17" s="1" t="s">
        <v>62</v>
      </c>
      <c r="AS17" s="1" t="s">
        <v>62</v>
      </c>
      <c r="AT17" s="1" t="s">
        <v>205</v>
      </c>
      <c r="AU17" s="1" t="s">
        <v>206</v>
      </c>
      <c r="AV17" s="1" t="s">
        <v>207</v>
      </c>
      <c r="AW17" s="1" t="s">
        <v>61</v>
      </c>
      <c r="AX17" s="1" t="s">
        <v>63</v>
      </c>
      <c r="AY17" s="1" t="s">
        <v>7817</v>
      </c>
      <c r="AZ17" s="1" t="s">
        <v>7818</v>
      </c>
      <c r="BA17" s="1" t="s">
        <v>7818</v>
      </c>
      <c r="BB17" s="1" t="s">
        <v>196</v>
      </c>
      <c r="BC17" s="1" t="s">
        <v>197</v>
      </c>
      <c r="BD17" s="1" t="s">
        <v>94</v>
      </c>
      <c r="BE17" s="1" t="s">
        <v>208</v>
      </c>
      <c r="BF17" s="1" t="s">
        <v>64</v>
      </c>
      <c r="BG17" s="1" t="s">
        <v>61</v>
      </c>
      <c r="BH17" s="1" t="s">
        <v>209</v>
      </c>
    </row>
    <row r="18" spans="2:60" x14ac:dyDescent="0.3">
      <c r="B18" s="55">
        <f t="shared" si="6"/>
        <v>14</v>
      </c>
      <c r="C18" s="55" t="str">
        <f t="shared" si="13"/>
        <v>NRT</v>
      </c>
      <c r="D18" s="55" t="str">
        <f t="shared" si="14"/>
        <v>2025-09-02</v>
      </c>
      <c r="E18" s="55" t="str">
        <f t="shared" si="15"/>
        <v>82020034383</v>
      </c>
      <c r="F18" s="55" t="str">
        <f t="shared" si="16"/>
        <v>PJP026428099</v>
      </c>
      <c r="G18" s="55" t="str">
        <f t="shared" si="17"/>
        <v>송희진</v>
      </c>
      <c r="H18" s="53" t="str">
        <f t="shared" si="18"/>
        <v>목록(Manifest)</v>
      </c>
      <c r="I18" s="62">
        <f t="shared" si="19"/>
        <v>96.82</v>
      </c>
      <c r="J18" s="53" t="str">
        <f t="shared" si="20"/>
        <v>BRCH USA</v>
      </c>
      <c r="K18" s="55">
        <f t="shared" si="21"/>
        <v>1</v>
      </c>
      <c r="L18" s="54">
        <f t="shared" si="22"/>
        <v>0.4</v>
      </c>
      <c r="M18" s="54">
        <f t="shared" si="23"/>
        <v>1</v>
      </c>
      <c r="N18" s="54">
        <f t="shared" si="24"/>
        <v>1</v>
      </c>
      <c r="O18" s="54">
        <f t="shared" si="25"/>
        <v>0.5</v>
      </c>
      <c r="P18" s="55" t="str">
        <f t="shared" si="26"/>
        <v>6094325151083</v>
      </c>
      <c r="Q18" s="70">
        <f t="shared" si="27"/>
        <v>6760</v>
      </c>
      <c r="R18" s="58">
        <v>0</v>
      </c>
      <c r="S18" s="57">
        <f t="shared" si="28"/>
        <v>0</v>
      </c>
      <c r="T18" s="58">
        <v>0</v>
      </c>
      <c r="U18" s="58">
        <f>(IF(VLOOKUP(VLOOKUP(AN18,MAPPING!$B$16:$D$21,2,1),MAPPING!$C$16:$E$21,2,0)=7000,0,VLOOKUP(VLOOKUP(AN18,MAPPING!$B$16:$D$21,2,1),MAPPING!$C$16:$E$21,2,0)))</f>
        <v>0</v>
      </c>
      <c r="V18" s="58">
        <f>(K18*VLOOKUP(N18/K18,MAPPING!$B$23:$C$30,2,10))</f>
        <v>0</v>
      </c>
      <c r="W18" s="58">
        <f t="shared" si="29"/>
        <v>0</v>
      </c>
      <c r="X18" s="58">
        <f t="shared" si="30"/>
        <v>6760</v>
      </c>
      <c r="Y18" s="116">
        <f>ROUND(SUM(Q18:W18)/INVOICE!$I$5,2)</f>
        <v>4.8499999999999996</v>
      </c>
      <c r="AA18" s="102" t="s">
        <v>1940</v>
      </c>
      <c r="AB18" s="102" t="s">
        <v>93</v>
      </c>
      <c r="AC18" s="102" t="s">
        <v>1941</v>
      </c>
      <c r="AD18" s="102" t="s">
        <v>7819</v>
      </c>
      <c r="AE18" s="1" t="s">
        <v>7820</v>
      </c>
      <c r="AF18" s="1" t="s">
        <v>7821</v>
      </c>
      <c r="AG18" s="1" t="s">
        <v>7822</v>
      </c>
      <c r="AH18" s="1" t="s">
        <v>61</v>
      </c>
      <c r="AI18" s="2">
        <v>1</v>
      </c>
      <c r="AJ18" s="3">
        <v>0.4</v>
      </c>
      <c r="AK18" s="3">
        <v>1</v>
      </c>
      <c r="AL18" s="3">
        <v>1</v>
      </c>
      <c r="AM18" s="1" t="s">
        <v>204</v>
      </c>
      <c r="AN18" s="3">
        <v>96.82</v>
      </c>
      <c r="AO18" s="1" t="s">
        <v>62</v>
      </c>
      <c r="AP18" s="1" t="s">
        <v>62</v>
      </c>
      <c r="AQ18" s="1" t="s">
        <v>62</v>
      </c>
      <c r="AR18" s="1" t="s">
        <v>62</v>
      </c>
      <c r="AS18" s="1" t="s">
        <v>62</v>
      </c>
      <c r="AT18" s="1" t="s">
        <v>205</v>
      </c>
      <c r="AU18" s="1" t="s">
        <v>206</v>
      </c>
      <c r="AV18" s="1" t="s">
        <v>207</v>
      </c>
      <c r="AW18" s="1" t="s">
        <v>61</v>
      </c>
      <c r="AX18" s="1" t="s">
        <v>63</v>
      </c>
      <c r="AY18" s="1" t="s">
        <v>7823</v>
      </c>
      <c r="AZ18" s="1" t="s">
        <v>7824</v>
      </c>
      <c r="BA18" s="1" t="s">
        <v>7824</v>
      </c>
      <c r="BB18" s="1" t="s">
        <v>196</v>
      </c>
      <c r="BC18" s="1" t="s">
        <v>197</v>
      </c>
      <c r="BD18" s="1" t="s">
        <v>94</v>
      </c>
      <c r="BE18" s="1" t="s">
        <v>208</v>
      </c>
      <c r="BF18" s="1" t="s">
        <v>64</v>
      </c>
      <c r="BG18" s="1" t="s">
        <v>61</v>
      </c>
      <c r="BH18" s="1" t="s">
        <v>209</v>
      </c>
    </row>
    <row r="19" spans="2:60" x14ac:dyDescent="0.3">
      <c r="B19" s="55">
        <f t="shared" si="6"/>
        <v>15</v>
      </c>
      <c r="C19" s="55" t="str">
        <f t="shared" si="13"/>
        <v>NRT</v>
      </c>
      <c r="D19" s="55" t="str">
        <f t="shared" si="14"/>
        <v>2025-09-02</v>
      </c>
      <c r="E19" s="55" t="str">
        <f t="shared" si="15"/>
        <v>82020034383</v>
      </c>
      <c r="F19" s="55" t="str">
        <f t="shared" si="16"/>
        <v>PJP030143073</v>
      </c>
      <c r="G19" s="55" t="str">
        <f t="shared" si="17"/>
        <v>한시연</v>
      </c>
      <c r="H19" s="53" t="str">
        <f t="shared" si="18"/>
        <v>목록(Manifest)</v>
      </c>
      <c r="I19" s="62">
        <f t="shared" si="19"/>
        <v>139.91</v>
      </c>
      <c r="J19" s="53" t="str">
        <f t="shared" si="20"/>
        <v>BRCH USA</v>
      </c>
      <c r="K19" s="55">
        <f t="shared" si="21"/>
        <v>1</v>
      </c>
      <c r="L19" s="54">
        <f t="shared" si="22"/>
        <v>0.85</v>
      </c>
      <c r="M19" s="54">
        <f t="shared" si="23"/>
        <v>2.9</v>
      </c>
      <c r="N19" s="54">
        <f t="shared" si="24"/>
        <v>2.9</v>
      </c>
      <c r="O19" s="54">
        <f t="shared" si="25"/>
        <v>1</v>
      </c>
      <c r="P19" s="55" t="str">
        <f t="shared" si="26"/>
        <v>6094325148394</v>
      </c>
      <c r="Q19" s="70">
        <f t="shared" si="27"/>
        <v>7770</v>
      </c>
      <c r="R19" s="58">
        <v>0</v>
      </c>
      <c r="S19" s="57">
        <f t="shared" si="28"/>
        <v>0</v>
      </c>
      <c r="T19" s="58">
        <v>0</v>
      </c>
      <c r="U19" s="58">
        <f>(IF(VLOOKUP(VLOOKUP(AN19,MAPPING!$B$16:$D$21,2,1),MAPPING!$C$16:$E$21,2,0)=7000,0,VLOOKUP(VLOOKUP(AN19,MAPPING!$B$16:$D$21,2,1),MAPPING!$C$16:$E$21,2,0)))</f>
        <v>0</v>
      </c>
      <c r="V19" s="58">
        <f>(K19*VLOOKUP(N19/K19,MAPPING!$B$23:$C$30,2,10))</f>
        <v>550</v>
      </c>
      <c r="W19" s="58">
        <f t="shared" si="29"/>
        <v>0</v>
      </c>
      <c r="X19" s="58">
        <f t="shared" si="30"/>
        <v>8320</v>
      </c>
      <c r="Y19" s="116">
        <f>ROUND(SUM(Q19:W19)/INVOICE!$I$5,2)</f>
        <v>5.97</v>
      </c>
      <c r="AA19" s="102" t="s">
        <v>1940</v>
      </c>
      <c r="AB19" s="102" t="s">
        <v>93</v>
      </c>
      <c r="AC19" s="102" t="s">
        <v>1941</v>
      </c>
      <c r="AD19" s="102" t="s">
        <v>7825</v>
      </c>
      <c r="AE19" s="1" t="s">
        <v>7826</v>
      </c>
      <c r="AF19" s="1" t="s">
        <v>7827</v>
      </c>
      <c r="AG19" s="1" t="s">
        <v>7828</v>
      </c>
      <c r="AH19" s="1" t="s">
        <v>61</v>
      </c>
      <c r="AI19" s="2">
        <v>1</v>
      </c>
      <c r="AJ19" s="3">
        <v>0.85</v>
      </c>
      <c r="AK19" s="3">
        <v>2.9</v>
      </c>
      <c r="AL19" s="3">
        <v>2.9</v>
      </c>
      <c r="AM19" s="1" t="s">
        <v>204</v>
      </c>
      <c r="AN19" s="3">
        <v>139.91</v>
      </c>
      <c r="AO19" s="1" t="s">
        <v>62</v>
      </c>
      <c r="AP19" s="1" t="s">
        <v>62</v>
      </c>
      <c r="AQ19" s="1" t="s">
        <v>62</v>
      </c>
      <c r="AR19" s="1" t="s">
        <v>62</v>
      </c>
      <c r="AS19" s="1" t="s">
        <v>62</v>
      </c>
      <c r="AT19" s="1" t="s">
        <v>205</v>
      </c>
      <c r="AU19" s="1" t="s">
        <v>206</v>
      </c>
      <c r="AV19" s="1" t="s">
        <v>207</v>
      </c>
      <c r="AW19" s="1" t="s">
        <v>61</v>
      </c>
      <c r="AX19" s="1" t="s">
        <v>63</v>
      </c>
      <c r="AY19" s="1" t="s">
        <v>7829</v>
      </c>
      <c r="AZ19" s="1" t="s">
        <v>7830</v>
      </c>
      <c r="BA19" s="1" t="s">
        <v>7830</v>
      </c>
      <c r="BB19" s="1" t="s">
        <v>196</v>
      </c>
      <c r="BC19" s="1" t="s">
        <v>197</v>
      </c>
      <c r="BD19" s="1" t="s">
        <v>94</v>
      </c>
      <c r="BE19" s="1" t="s">
        <v>208</v>
      </c>
      <c r="BF19" s="1" t="s">
        <v>64</v>
      </c>
      <c r="BG19" s="1" t="s">
        <v>61</v>
      </c>
      <c r="BH19" s="1" t="s">
        <v>209</v>
      </c>
    </row>
    <row r="20" spans="2:60" x14ac:dyDescent="0.3">
      <c r="B20" s="55">
        <f t="shared" si="6"/>
        <v>16</v>
      </c>
      <c r="C20" s="55" t="str">
        <f t="shared" si="13"/>
        <v>NRT</v>
      </c>
      <c r="D20" s="55" t="str">
        <f t="shared" si="14"/>
        <v>2025-09-02</v>
      </c>
      <c r="E20" s="55" t="str">
        <f t="shared" si="15"/>
        <v>82020034383</v>
      </c>
      <c r="F20" s="55" t="str">
        <f t="shared" si="16"/>
        <v>PJP030139457</v>
      </c>
      <c r="G20" s="55" t="str">
        <f t="shared" si="17"/>
        <v>박서정</v>
      </c>
      <c r="H20" s="53" t="str">
        <f t="shared" si="18"/>
        <v>목록(Manifest)</v>
      </c>
      <c r="I20" s="62">
        <f t="shared" si="19"/>
        <v>33.5</v>
      </c>
      <c r="J20" s="53" t="str">
        <f t="shared" si="20"/>
        <v>BRCH USA</v>
      </c>
      <c r="K20" s="55">
        <f t="shared" si="21"/>
        <v>1</v>
      </c>
      <c r="L20" s="54">
        <f t="shared" si="22"/>
        <v>0.4</v>
      </c>
      <c r="M20" s="54">
        <f t="shared" si="23"/>
        <v>0.6</v>
      </c>
      <c r="N20" s="54">
        <f t="shared" si="24"/>
        <v>0.6</v>
      </c>
      <c r="O20" s="54">
        <f t="shared" si="25"/>
        <v>0.5</v>
      </c>
      <c r="P20" s="55" t="str">
        <f t="shared" si="26"/>
        <v>6094325150249</v>
      </c>
      <c r="Q20" s="70">
        <f t="shared" si="27"/>
        <v>6760</v>
      </c>
      <c r="R20" s="58">
        <v>0</v>
      </c>
      <c r="S20" s="57">
        <f t="shared" si="28"/>
        <v>0</v>
      </c>
      <c r="T20" s="58">
        <v>0</v>
      </c>
      <c r="U20" s="58">
        <f>(IF(VLOOKUP(VLOOKUP(AN20,MAPPING!$B$16:$D$21,2,1),MAPPING!$C$16:$E$21,2,0)=7000,0,VLOOKUP(VLOOKUP(AN20,MAPPING!$B$16:$D$21,2,1),MAPPING!$C$16:$E$21,2,0)))</f>
        <v>0</v>
      </c>
      <c r="V20" s="58">
        <f>(K20*VLOOKUP(N20/K20,MAPPING!$B$23:$C$30,2,10))</f>
        <v>0</v>
      </c>
      <c r="W20" s="58">
        <f t="shared" si="29"/>
        <v>0</v>
      </c>
      <c r="X20" s="58">
        <f t="shared" si="30"/>
        <v>6760</v>
      </c>
      <c r="Y20" s="116">
        <f>ROUND(SUM(Q20:W20)/INVOICE!$I$5,2)</f>
        <v>4.8499999999999996</v>
      </c>
      <c r="AA20" s="102" t="s">
        <v>1940</v>
      </c>
      <c r="AB20" s="102" t="s">
        <v>93</v>
      </c>
      <c r="AC20" s="102" t="s">
        <v>1941</v>
      </c>
      <c r="AD20" s="102" t="s">
        <v>7831</v>
      </c>
      <c r="AE20" s="1" t="s">
        <v>7832</v>
      </c>
      <c r="AF20" s="1" t="s">
        <v>7833</v>
      </c>
      <c r="AG20" s="1" t="s">
        <v>4067</v>
      </c>
      <c r="AH20" s="1" t="s">
        <v>61</v>
      </c>
      <c r="AI20" s="2">
        <v>1</v>
      </c>
      <c r="AJ20" s="3">
        <v>0.4</v>
      </c>
      <c r="AK20" s="3">
        <v>0.6</v>
      </c>
      <c r="AL20" s="3">
        <v>0.6</v>
      </c>
      <c r="AM20" s="1" t="s">
        <v>204</v>
      </c>
      <c r="AN20" s="3">
        <v>33.5</v>
      </c>
      <c r="AO20" s="1" t="s">
        <v>62</v>
      </c>
      <c r="AP20" s="1" t="s">
        <v>62</v>
      </c>
      <c r="AQ20" s="1" t="s">
        <v>62</v>
      </c>
      <c r="AR20" s="1" t="s">
        <v>62</v>
      </c>
      <c r="AS20" s="1" t="s">
        <v>62</v>
      </c>
      <c r="AT20" s="1" t="s">
        <v>205</v>
      </c>
      <c r="AU20" s="1" t="s">
        <v>206</v>
      </c>
      <c r="AV20" s="1" t="s">
        <v>207</v>
      </c>
      <c r="AW20" s="1" t="s">
        <v>61</v>
      </c>
      <c r="AX20" s="1" t="s">
        <v>63</v>
      </c>
      <c r="AY20" s="1" t="s">
        <v>7834</v>
      </c>
      <c r="AZ20" s="1" t="s">
        <v>7835</v>
      </c>
      <c r="BA20" s="1" t="s">
        <v>7835</v>
      </c>
      <c r="BB20" s="1" t="s">
        <v>196</v>
      </c>
      <c r="BC20" s="1" t="s">
        <v>197</v>
      </c>
      <c r="BD20" s="1" t="s">
        <v>94</v>
      </c>
      <c r="BE20" s="1" t="s">
        <v>208</v>
      </c>
      <c r="BF20" s="1" t="s">
        <v>64</v>
      </c>
      <c r="BG20" s="1" t="s">
        <v>61</v>
      </c>
      <c r="BH20" s="1" t="s">
        <v>209</v>
      </c>
    </row>
    <row r="21" spans="2:60" x14ac:dyDescent="0.3">
      <c r="B21" s="55">
        <f t="shared" si="6"/>
        <v>17</v>
      </c>
      <c r="C21" s="55" t="str">
        <f t="shared" si="13"/>
        <v>NRT</v>
      </c>
      <c r="D21" s="55" t="str">
        <f t="shared" si="14"/>
        <v>2025-09-02</v>
      </c>
      <c r="E21" s="55" t="str">
        <f t="shared" si="15"/>
        <v>82020034383</v>
      </c>
      <c r="F21" s="55" t="str">
        <f t="shared" si="16"/>
        <v>PJP030131032</v>
      </c>
      <c r="G21" s="55" t="str">
        <f t="shared" si="17"/>
        <v>강지원</v>
      </c>
      <c r="H21" s="53" t="str">
        <f t="shared" si="18"/>
        <v>일반(목록배제,Normal-Manifest Exception)</v>
      </c>
      <c r="I21" s="62">
        <f t="shared" si="19"/>
        <v>8.7100000000000009</v>
      </c>
      <c r="J21" s="53" t="str">
        <f t="shared" si="20"/>
        <v>BRCH USA</v>
      </c>
      <c r="K21" s="55">
        <f t="shared" si="21"/>
        <v>1</v>
      </c>
      <c r="L21" s="54">
        <f t="shared" si="22"/>
        <v>0.2</v>
      </c>
      <c r="M21" s="54">
        <f t="shared" si="23"/>
        <v>0.9</v>
      </c>
      <c r="N21" s="54">
        <f t="shared" si="24"/>
        <v>0.9</v>
      </c>
      <c r="O21" s="54">
        <f t="shared" si="25"/>
        <v>0.5</v>
      </c>
      <c r="P21" s="55" t="str">
        <f t="shared" si="26"/>
        <v>6094325150925</v>
      </c>
      <c r="Q21" s="70">
        <f t="shared" si="27"/>
        <v>6760</v>
      </c>
      <c r="R21" s="58">
        <v>0</v>
      </c>
      <c r="S21" s="57">
        <f t="shared" si="28"/>
        <v>0</v>
      </c>
      <c r="T21" s="58">
        <v>0</v>
      </c>
      <c r="U21" s="58">
        <f>(IF(VLOOKUP(VLOOKUP(AN21,MAPPING!$B$16:$D$21,2,1),MAPPING!$C$16:$E$21,2,0)=7000,0,VLOOKUP(VLOOKUP(AN21,MAPPING!$B$16:$D$21,2,1),MAPPING!$C$16:$E$21,2,0)))</f>
        <v>0</v>
      </c>
      <c r="V21" s="58">
        <f>(K21*VLOOKUP(N21/K21,MAPPING!$B$23:$C$30,2,10))</f>
        <v>0</v>
      </c>
      <c r="W21" s="58">
        <f t="shared" si="29"/>
        <v>0</v>
      </c>
      <c r="X21" s="58">
        <f t="shared" si="30"/>
        <v>6760</v>
      </c>
      <c r="Y21" s="116">
        <f>ROUND(SUM(Q21:W21)/INVOICE!$I$5,2)</f>
        <v>4.8499999999999996</v>
      </c>
      <c r="AA21" s="102" t="s">
        <v>1940</v>
      </c>
      <c r="AB21" s="102" t="s">
        <v>93</v>
      </c>
      <c r="AC21" s="102" t="s">
        <v>1941</v>
      </c>
      <c r="AD21" s="102" t="s">
        <v>7836</v>
      </c>
      <c r="AE21" s="1" t="s">
        <v>7837</v>
      </c>
      <c r="AF21" s="1" t="s">
        <v>7838</v>
      </c>
      <c r="AG21" s="1" t="s">
        <v>7839</v>
      </c>
      <c r="AH21" s="1" t="s">
        <v>61</v>
      </c>
      <c r="AI21" s="2">
        <v>1</v>
      </c>
      <c r="AJ21" s="3">
        <v>0.2</v>
      </c>
      <c r="AK21" s="3">
        <v>0.9</v>
      </c>
      <c r="AL21" s="3">
        <v>0.9</v>
      </c>
      <c r="AM21" s="1" t="s">
        <v>66</v>
      </c>
      <c r="AN21" s="3">
        <v>8.7100000000000009</v>
      </c>
      <c r="AO21" s="1" t="s">
        <v>62</v>
      </c>
      <c r="AP21" s="1" t="s">
        <v>62</v>
      </c>
      <c r="AQ21" s="1" t="s">
        <v>62</v>
      </c>
      <c r="AR21" s="1" t="s">
        <v>62</v>
      </c>
      <c r="AS21" s="1" t="s">
        <v>62</v>
      </c>
      <c r="AT21" s="1" t="s">
        <v>205</v>
      </c>
      <c r="AU21" s="1" t="s">
        <v>206</v>
      </c>
      <c r="AV21" s="1" t="s">
        <v>207</v>
      </c>
      <c r="AW21" s="1" t="s">
        <v>61</v>
      </c>
      <c r="AX21" s="1" t="s">
        <v>63</v>
      </c>
      <c r="AY21" s="1" t="s">
        <v>7840</v>
      </c>
      <c r="AZ21" s="1" t="s">
        <v>7841</v>
      </c>
      <c r="BA21" s="1" t="s">
        <v>7841</v>
      </c>
      <c r="BB21" s="1" t="s">
        <v>196</v>
      </c>
      <c r="BC21" s="1" t="s">
        <v>197</v>
      </c>
      <c r="BD21" s="1" t="s">
        <v>94</v>
      </c>
      <c r="BE21" s="1" t="s">
        <v>208</v>
      </c>
      <c r="BF21" s="1" t="s">
        <v>64</v>
      </c>
      <c r="BG21" s="1" t="s">
        <v>61</v>
      </c>
      <c r="BH21" s="1" t="s">
        <v>209</v>
      </c>
    </row>
    <row r="22" spans="2:60" x14ac:dyDescent="0.3">
      <c r="B22" s="55">
        <f t="shared" si="6"/>
        <v>18</v>
      </c>
      <c r="C22" s="55" t="str">
        <f t="shared" si="13"/>
        <v>NRT</v>
      </c>
      <c r="D22" s="55" t="str">
        <f t="shared" si="14"/>
        <v>2025-09-02</v>
      </c>
      <c r="E22" s="55" t="str">
        <f t="shared" si="15"/>
        <v>82020034383</v>
      </c>
      <c r="F22" s="55" t="str">
        <f t="shared" si="16"/>
        <v>PJP030164820</v>
      </c>
      <c r="G22" s="55" t="str">
        <f t="shared" si="17"/>
        <v>김효진</v>
      </c>
      <c r="H22" s="53" t="str">
        <f t="shared" si="18"/>
        <v>목록(Manifest)</v>
      </c>
      <c r="I22" s="62">
        <f t="shared" si="19"/>
        <v>129.72</v>
      </c>
      <c r="J22" s="53" t="str">
        <f t="shared" si="20"/>
        <v>BRCH USA</v>
      </c>
      <c r="K22" s="55">
        <f t="shared" si="21"/>
        <v>1</v>
      </c>
      <c r="L22" s="54">
        <f t="shared" si="22"/>
        <v>1</v>
      </c>
      <c r="M22" s="54">
        <f t="shared" si="23"/>
        <v>1.4</v>
      </c>
      <c r="N22" s="54">
        <f t="shared" si="24"/>
        <v>1.4</v>
      </c>
      <c r="O22" s="54">
        <f t="shared" si="25"/>
        <v>1</v>
      </c>
      <c r="P22" s="55" t="str">
        <f t="shared" si="26"/>
        <v>6094325151072</v>
      </c>
      <c r="Q22" s="70">
        <f t="shared" si="27"/>
        <v>7770</v>
      </c>
      <c r="R22" s="58">
        <v>0</v>
      </c>
      <c r="S22" s="57">
        <f t="shared" si="28"/>
        <v>0</v>
      </c>
      <c r="T22" s="58">
        <v>0</v>
      </c>
      <c r="U22" s="58">
        <f>(IF(VLOOKUP(VLOOKUP(AN22,MAPPING!$B$16:$D$21,2,1),MAPPING!$C$16:$E$21,2,0)=7000,0,VLOOKUP(VLOOKUP(AN22,MAPPING!$B$16:$D$21,2,1),MAPPING!$C$16:$E$21,2,0)))</f>
        <v>0</v>
      </c>
      <c r="V22" s="58">
        <f>(K22*VLOOKUP(N22/K22,MAPPING!$B$23:$C$30,2,10))</f>
        <v>0</v>
      </c>
      <c r="W22" s="58">
        <f t="shared" si="29"/>
        <v>0</v>
      </c>
      <c r="X22" s="58">
        <f t="shared" si="30"/>
        <v>7770</v>
      </c>
      <c r="Y22" s="116">
        <f>ROUND(SUM(Q22:W22)/INVOICE!$I$5,2)</f>
        <v>5.57</v>
      </c>
      <c r="AA22" s="102" t="s">
        <v>1940</v>
      </c>
      <c r="AB22" s="102" t="s">
        <v>93</v>
      </c>
      <c r="AC22" s="102" t="s">
        <v>1941</v>
      </c>
      <c r="AD22" s="102" t="s">
        <v>7842</v>
      </c>
      <c r="AE22" s="1" t="s">
        <v>7843</v>
      </c>
      <c r="AF22" s="1" t="s">
        <v>7844</v>
      </c>
      <c r="AG22" s="1" t="s">
        <v>7845</v>
      </c>
      <c r="AH22" s="1" t="s">
        <v>61</v>
      </c>
      <c r="AI22" s="2">
        <v>1</v>
      </c>
      <c r="AJ22" s="3">
        <v>1</v>
      </c>
      <c r="AK22" s="3">
        <v>1.4</v>
      </c>
      <c r="AL22" s="3">
        <v>1.4</v>
      </c>
      <c r="AM22" s="1" t="s">
        <v>204</v>
      </c>
      <c r="AN22" s="3">
        <v>129.72</v>
      </c>
      <c r="AO22" s="1" t="s">
        <v>62</v>
      </c>
      <c r="AP22" s="1" t="s">
        <v>62</v>
      </c>
      <c r="AQ22" s="1" t="s">
        <v>62</v>
      </c>
      <c r="AR22" s="1" t="s">
        <v>62</v>
      </c>
      <c r="AS22" s="1" t="s">
        <v>62</v>
      </c>
      <c r="AT22" s="1" t="s">
        <v>205</v>
      </c>
      <c r="AU22" s="1" t="s">
        <v>206</v>
      </c>
      <c r="AV22" s="1" t="s">
        <v>207</v>
      </c>
      <c r="AW22" s="1" t="s">
        <v>61</v>
      </c>
      <c r="AX22" s="1" t="s">
        <v>63</v>
      </c>
      <c r="AY22" s="1" t="s">
        <v>7846</v>
      </c>
      <c r="AZ22" s="1" t="s">
        <v>7847</v>
      </c>
      <c r="BA22" s="1" t="s">
        <v>7847</v>
      </c>
      <c r="BB22" s="1" t="s">
        <v>196</v>
      </c>
      <c r="BC22" s="1" t="s">
        <v>197</v>
      </c>
      <c r="BD22" s="1" t="s">
        <v>94</v>
      </c>
      <c r="BE22" s="1" t="s">
        <v>208</v>
      </c>
      <c r="BF22" s="1" t="s">
        <v>64</v>
      </c>
      <c r="BG22" s="1" t="s">
        <v>61</v>
      </c>
      <c r="BH22" s="1" t="s">
        <v>209</v>
      </c>
    </row>
    <row r="23" spans="2:60" x14ac:dyDescent="0.3">
      <c r="B23" s="55">
        <f t="shared" si="6"/>
        <v>19</v>
      </c>
      <c r="C23" s="55" t="str">
        <f t="shared" si="13"/>
        <v>NRT</v>
      </c>
      <c r="D23" s="55" t="str">
        <f t="shared" si="14"/>
        <v>2025-09-02</v>
      </c>
      <c r="E23" s="55" t="str">
        <f t="shared" si="15"/>
        <v>82020034383</v>
      </c>
      <c r="F23" s="55" t="str">
        <f t="shared" si="16"/>
        <v>PJP030131105</v>
      </c>
      <c r="G23" s="55" t="str">
        <f t="shared" si="17"/>
        <v>도현지</v>
      </c>
      <c r="H23" s="53" t="str">
        <f t="shared" si="18"/>
        <v>일반(목록배제,Normal-Manifest Exception)</v>
      </c>
      <c r="I23" s="62">
        <f t="shared" si="19"/>
        <v>38.06</v>
      </c>
      <c r="J23" s="53" t="str">
        <f t="shared" si="20"/>
        <v>BRCH USA</v>
      </c>
      <c r="K23" s="55">
        <f t="shared" si="21"/>
        <v>1</v>
      </c>
      <c r="L23" s="54">
        <f t="shared" si="22"/>
        <v>0.2</v>
      </c>
      <c r="M23" s="54">
        <f t="shared" si="23"/>
        <v>1.3</v>
      </c>
      <c r="N23" s="54">
        <f t="shared" si="24"/>
        <v>1.3</v>
      </c>
      <c r="O23" s="54">
        <f t="shared" si="25"/>
        <v>0.5</v>
      </c>
      <c r="P23" s="55" t="str">
        <f t="shared" si="26"/>
        <v>6094325151082</v>
      </c>
      <c r="Q23" s="70">
        <f t="shared" si="27"/>
        <v>6760</v>
      </c>
      <c r="R23" s="58">
        <v>0</v>
      </c>
      <c r="S23" s="57">
        <f t="shared" si="28"/>
        <v>0</v>
      </c>
      <c r="T23" s="58">
        <v>0</v>
      </c>
      <c r="U23" s="58">
        <f>(IF(VLOOKUP(VLOOKUP(AN23,MAPPING!$B$16:$D$21,2,1),MAPPING!$C$16:$E$21,2,0)=7000,0,VLOOKUP(VLOOKUP(AN23,MAPPING!$B$16:$D$21,2,1),MAPPING!$C$16:$E$21,2,0)))</f>
        <v>0</v>
      </c>
      <c r="V23" s="58">
        <f>(K23*VLOOKUP(N23/K23,MAPPING!$B$23:$C$30,2,10))</f>
        <v>0</v>
      </c>
      <c r="W23" s="58">
        <f t="shared" si="29"/>
        <v>0</v>
      </c>
      <c r="X23" s="58">
        <f t="shared" si="30"/>
        <v>6760</v>
      </c>
      <c r="Y23" s="116">
        <f>ROUND(SUM(Q23:W23)/INVOICE!$I$5,2)</f>
        <v>4.8499999999999996</v>
      </c>
      <c r="AA23" s="102" t="s">
        <v>1940</v>
      </c>
      <c r="AB23" s="102" t="s">
        <v>93</v>
      </c>
      <c r="AC23" s="102" t="s">
        <v>1941</v>
      </c>
      <c r="AD23" s="102" t="s">
        <v>7848</v>
      </c>
      <c r="AE23" s="1" t="s">
        <v>7849</v>
      </c>
      <c r="AF23" s="1" t="s">
        <v>7850</v>
      </c>
      <c r="AG23" s="1" t="s">
        <v>7851</v>
      </c>
      <c r="AH23" s="1" t="s">
        <v>61</v>
      </c>
      <c r="AI23" s="2">
        <v>1</v>
      </c>
      <c r="AJ23" s="3">
        <v>0.2</v>
      </c>
      <c r="AK23" s="3">
        <v>1.3</v>
      </c>
      <c r="AL23" s="3">
        <v>1.3</v>
      </c>
      <c r="AM23" s="1" t="s">
        <v>66</v>
      </c>
      <c r="AN23" s="3">
        <v>38.06</v>
      </c>
      <c r="AO23" s="1" t="s">
        <v>62</v>
      </c>
      <c r="AP23" s="1" t="s">
        <v>62</v>
      </c>
      <c r="AQ23" s="1" t="s">
        <v>62</v>
      </c>
      <c r="AR23" s="1" t="s">
        <v>62</v>
      </c>
      <c r="AS23" s="1" t="s">
        <v>62</v>
      </c>
      <c r="AT23" s="1" t="s">
        <v>205</v>
      </c>
      <c r="AU23" s="1" t="s">
        <v>206</v>
      </c>
      <c r="AV23" s="1" t="s">
        <v>207</v>
      </c>
      <c r="AW23" s="1" t="s">
        <v>61</v>
      </c>
      <c r="AX23" s="1" t="s">
        <v>63</v>
      </c>
      <c r="AY23" s="1" t="s">
        <v>7852</v>
      </c>
      <c r="AZ23" s="1" t="s">
        <v>7853</v>
      </c>
      <c r="BA23" s="1" t="s">
        <v>7853</v>
      </c>
      <c r="BB23" s="1" t="s">
        <v>196</v>
      </c>
      <c r="BC23" s="1" t="s">
        <v>197</v>
      </c>
      <c r="BD23" s="1" t="s">
        <v>94</v>
      </c>
      <c r="BE23" s="1" t="s">
        <v>208</v>
      </c>
      <c r="BF23" s="1" t="s">
        <v>64</v>
      </c>
      <c r="BG23" s="1" t="s">
        <v>61</v>
      </c>
      <c r="BH23" s="1" t="s">
        <v>209</v>
      </c>
    </row>
    <row r="24" spans="2:60" x14ac:dyDescent="0.3">
      <c r="B24" s="55">
        <f t="shared" si="6"/>
        <v>20</v>
      </c>
      <c r="C24" s="55" t="str">
        <f t="shared" si="13"/>
        <v>NRT</v>
      </c>
      <c r="D24" s="55" t="str">
        <f t="shared" si="14"/>
        <v>2025-09-02</v>
      </c>
      <c r="E24" s="55" t="str">
        <f t="shared" si="15"/>
        <v>82020034383</v>
      </c>
      <c r="F24" s="55" t="str">
        <f t="shared" si="16"/>
        <v>PJP030139195</v>
      </c>
      <c r="G24" s="55" t="str">
        <f t="shared" si="17"/>
        <v>정대철</v>
      </c>
      <c r="H24" s="53" t="str">
        <f t="shared" si="18"/>
        <v>목록(Manifest)</v>
      </c>
      <c r="I24" s="62">
        <f t="shared" si="19"/>
        <v>113.9</v>
      </c>
      <c r="J24" s="53" t="str">
        <f t="shared" si="20"/>
        <v>BRCH USA</v>
      </c>
      <c r="K24" s="55">
        <f t="shared" si="21"/>
        <v>1</v>
      </c>
      <c r="L24" s="54">
        <f t="shared" si="22"/>
        <v>1.1000000000000001</v>
      </c>
      <c r="M24" s="54">
        <f t="shared" si="23"/>
        <v>2</v>
      </c>
      <c r="N24" s="54">
        <f t="shared" si="24"/>
        <v>2</v>
      </c>
      <c r="O24" s="54">
        <f t="shared" si="25"/>
        <v>1.5</v>
      </c>
      <c r="P24" s="55" t="str">
        <f t="shared" si="26"/>
        <v>6094325150890</v>
      </c>
      <c r="Q24" s="70">
        <f t="shared" si="27"/>
        <v>8780</v>
      </c>
      <c r="R24" s="58">
        <v>0</v>
      </c>
      <c r="S24" s="57">
        <f t="shared" si="28"/>
        <v>0</v>
      </c>
      <c r="T24" s="58">
        <v>0</v>
      </c>
      <c r="U24" s="58">
        <f>(IF(VLOOKUP(VLOOKUP(AN24,MAPPING!$B$16:$D$21,2,1),MAPPING!$C$16:$E$21,2,0)=7000,0,VLOOKUP(VLOOKUP(AN24,MAPPING!$B$16:$D$21,2,1),MAPPING!$C$16:$E$21,2,0)))</f>
        <v>0</v>
      </c>
      <c r="V24" s="58">
        <f>(K24*VLOOKUP(N24/K24,MAPPING!$B$23:$C$30,2,10))</f>
        <v>0</v>
      </c>
      <c r="W24" s="58">
        <f t="shared" si="29"/>
        <v>0</v>
      </c>
      <c r="X24" s="58">
        <f t="shared" si="30"/>
        <v>8780</v>
      </c>
      <c r="Y24" s="116">
        <f>ROUND(SUM(Q24:W24)/INVOICE!$I$5,2)</f>
        <v>6.3</v>
      </c>
      <c r="AA24" s="102" t="s">
        <v>1940</v>
      </c>
      <c r="AB24" s="102" t="s">
        <v>93</v>
      </c>
      <c r="AC24" s="102" t="s">
        <v>1941</v>
      </c>
      <c r="AD24" s="102" t="s">
        <v>7854</v>
      </c>
      <c r="AE24" s="1" t="s">
        <v>331</v>
      </c>
      <c r="AF24" s="1" t="s">
        <v>332</v>
      </c>
      <c r="AG24" s="1" t="s">
        <v>333</v>
      </c>
      <c r="AH24" s="1" t="s">
        <v>61</v>
      </c>
      <c r="AI24" s="2">
        <v>1</v>
      </c>
      <c r="AJ24" s="3">
        <v>1.1000000000000001</v>
      </c>
      <c r="AK24" s="3">
        <v>2</v>
      </c>
      <c r="AL24" s="3">
        <v>2</v>
      </c>
      <c r="AM24" s="1" t="s">
        <v>204</v>
      </c>
      <c r="AN24" s="3">
        <v>113.9</v>
      </c>
      <c r="AO24" s="1" t="s">
        <v>62</v>
      </c>
      <c r="AP24" s="1" t="s">
        <v>62</v>
      </c>
      <c r="AQ24" s="1" t="s">
        <v>62</v>
      </c>
      <c r="AR24" s="1" t="s">
        <v>62</v>
      </c>
      <c r="AS24" s="1" t="s">
        <v>62</v>
      </c>
      <c r="AT24" s="1" t="s">
        <v>205</v>
      </c>
      <c r="AU24" s="1" t="s">
        <v>206</v>
      </c>
      <c r="AV24" s="1" t="s">
        <v>207</v>
      </c>
      <c r="AW24" s="1" t="s">
        <v>61</v>
      </c>
      <c r="AX24" s="1" t="s">
        <v>63</v>
      </c>
      <c r="AY24" s="1" t="s">
        <v>7855</v>
      </c>
      <c r="AZ24" s="1" t="s">
        <v>7856</v>
      </c>
      <c r="BA24" s="1" t="s">
        <v>7856</v>
      </c>
      <c r="BB24" s="1" t="s">
        <v>196</v>
      </c>
      <c r="BC24" s="1" t="s">
        <v>197</v>
      </c>
      <c r="BD24" s="1" t="s">
        <v>94</v>
      </c>
      <c r="BE24" s="1" t="s">
        <v>208</v>
      </c>
      <c r="BF24" s="1" t="s">
        <v>64</v>
      </c>
      <c r="BG24" s="1" t="s">
        <v>61</v>
      </c>
      <c r="BH24" s="1" t="s">
        <v>209</v>
      </c>
    </row>
    <row r="25" spans="2:60" x14ac:dyDescent="0.3">
      <c r="B25" s="55">
        <f t="shared" si="6"/>
        <v>21</v>
      </c>
      <c r="C25" s="55" t="str">
        <f t="shared" si="13"/>
        <v>NRT</v>
      </c>
      <c r="D25" s="55" t="str">
        <f t="shared" si="14"/>
        <v>2025-09-02</v>
      </c>
      <c r="E25" s="55" t="str">
        <f t="shared" si="15"/>
        <v>82020034383</v>
      </c>
      <c r="F25" s="55" t="str">
        <f t="shared" si="16"/>
        <v>PJP026448082</v>
      </c>
      <c r="G25" s="55" t="str">
        <f t="shared" si="17"/>
        <v>김정우</v>
      </c>
      <c r="H25" s="53" t="str">
        <f t="shared" si="18"/>
        <v>목록(Manifest)</v>
      </c>
      <c r="I25" s="62">
        <f t="shared" si="19"/>
        <v>4.29</v>
      </c>
      <c r="J25" s="53" t="str">
        <f t="shared" si="20"/>
        <v>BRCH USA</v>
      </c>
      <c r="K25" s="55">
        <f t="shared" si="21"/>
        <v>1</v>
      </c>
      <c r="L25" s="54">
        <f t="shared" si="22"/>
        <v>1</v>
      </c>
      <c r="M25" s="54">
        <f t="shared" si="23"/>
        <v>1</v>
      </c>
      <c r="N25" s="54">
        <f t="shared" si="24"/>
        <v>1</v>
      </c>
      <c r="O25" s="54">
        <f t="shared" si="25"/>
        <v>1</v>
      </c>
      <c r="P25" s="55" t="str">
        <f t="shared" si="26"/>
        <v>6094325151218</v>
      </c>
      <c r="Q25" s="70">
        <f t="shared" si="27"/>
        <v>7770</v>
      </c>
      <c r="R25" s="58">
        <v>0</v>
      </c>
      <c r="S25" s="57">
        <f t="shared" si="28"/>
        <v>0</v>
      </c>
      <c r="T25" s="58">
        <v>0</v>
      </c>
      <c r="U25" s="58">
        <f>(IF(VLOOKUP(VLOOKUP(AN25,MAPPING!$B$16:$D$21,2,1),MAPPING!$C$16:$E$21,2,0)=7000,0,VLOOKUP(VLOOKUP(AN25,MAPPING!$B$16:$D$21,2,1),MAPPING!$C$16:$E$21,2,0)))</f>
        <v>0</v>
      </c>
      <c r="V25" s="58">
        <f>(K25*VLOOKUP(N25/K25,MAPPING!$B$23:$C$30,2,10))</f>
        <v>0</v>
      </c>
      <c r="W25" s="58">
        <f t="shared" si="29"/>
        <v>0</v>
      </c>
      <c r="X25" s="58">
        <f t="shared" si="30"/>
        <v>7770</v>
      </c>
      <c r="Y25" s="116">
        <f>ROUND(SUM(Q25:W25)/INVOICE!$I$5,2)</f>
        <v>5.57</v>
      </c>
      <c r="AA25" s="102" t="s">
        <v>1940</v>
      </c>
      <c r="AB25" s="102" t="s">
        <v>93</v>
      </c>
      <c r="AC25" s="102" t="s">
        <v>1941</v>
      </c>
      <c r="AD25" s="102" t="s">
        <v>7857</v>
      </c>
      <c r="AE25" s="1" t="s">
        <v>7858</v>
      </c>
      <c r="AF25" s="1" t="s">
        <v>7859</v>
      </c>
      <c r="AG25" s="1" t="s">
        <v>7860</v>
      </c>
      <c r="AH25" s="1" t="s">
        <v>61</v>
      </c>
      <c r="AI25" s="2">
        <v>1</v>
      </c>
      <c r="AJ25" s="3">
        <v>1</v>
      </c>
      <c r="AK25" s="3">
        <v>1</v>
      </c>
      <c r="AL25" s="3">
        <v>1</v>
      </c>
      <c r="AM25" s="1" t="s">
        <v>204</v>
      </c>
      <c r="AN25" s="3">
        <v>4.29</v>
      </c>
      <c r="AO25" s="1" t="s">
        <v>62</v>
      </c>
      <c r="AP25" s="1" t="s">
        <v>62</v>
      </c>
      <c r="AQ25" s="1" t="s">
        <v>62</v>
      </c>
      <c r="AR25" s="1" t="s">
        <v>62</v>
      </c>
      <c r="AS25" s="1" t="s">
        <v>62</v>
      </c>
      <c r="AT25" s="1" t="s">
        <v>205</v>
      </c>
      <c r="AU25" s="1" t="s">
        <v>206</v>
      </c>
      <c r="AV25" s="1" t="s">
        <v>207</v>
      </c>
      <c r="AW25" s="1" t="s">
        <v>61</v>
      </c>
      <c r="AX25" s="1" t="s">
        <v>63</v>
      </c>
      <c r="AY25" s="1" t="s">
        <v>7861</v>
      </c>
      <c r="AZ25" s="1" t="s">
        <v>7862</v>
      </c>
      <c r="BA25" s="1" t="s">
        <v>7862</v>
      </c>
      <c r="BB25" s="1" t="s">
        <v>196</v>
      </c>
      <c r="BC25" s="1" t="s">
        <v>197</v>
      </c>
      <c r="BD25" s="1" t="s">
        <v>94</v>
      </c>
      <c r="BE25" s="1" t="s">
        <v>208</v>
      </c>
      <c r="BF25" s="1" t="s">
        <v>64</v>
      </c>
      <c r="BG25" s="1" t="s">
        <v>61</v>
      </c>
      <c r="BH25" s="1" t="s">
        <v>209</v>
      </c>
    </row>
    <row r="26" spans="2:60" x14ac:dyDescent="0.3">
      <c r="B26" s="55">
        <f t="shared" si="6"/>
        <v>22</v>
      </c>
      <c r="C26" s="55" t="str">
        <f t="shared" si="13"/>
        <v>NRT</v>
      </c>
      <c r="D26" s="55" t="str">
        <f t="shared" si="14"/>
        <v>2025-09-02</v>
      </c>
      <c r="E26" s="55" t="str">
        <f t="shared" si="15"/>
        <v>82020034383</v>
      </c>
      <c r="F26" s="55" t="str">
        <f t="shared" si="16"/>
        <v>PJP030136123</v>
      </c>
      <c r="G26" s="55" t="str">
        <f t="shared" si="17"/>
        <v>김현숙</v>
      </c>
      <c r="H26" s="53" t="str">
        <f t="shared" si="18"/>
        <v>목록(Manifest)</v>
      </c>
      <c r="I26" s="62">
        <f t="shared" si="19"/>
        <v>10.050000000000001</v>
      </c>
      <c r="J26" s="53" t="str">
        <f t="shared" si="20"/>
        <v>BRCH USA</v>
      </c>
      <c r="K26" s="55">
        <f t="shared" si="21"/>
        <v>1</v>
      </c>
      <c r="L26" s="54">
        <f t="shared" si="22"/>
        <v>1.85</v>
      </c>
      <c r="M26" s="54">
        <f t="shared" si="23"/>
        <v>5.4</v>
      </c>
      <c r="N26" s="54">
        <f t="shared" si="24"/>
        <v>5.5</v>
      </c>
      <c r="O26" s="54">
        <f t="shared" si="25"/>
        <v>2</v>
      </c>
      <c r="P26" s="55" t="str">
        <f t="shared" si="26"/>
        <v>6094325150853</v>
      </c>
      <c r="Q26" s="70">
        <f t="shared" si="27"/>
        <v>9790</v>
      </c>
      <c r="R26" s="58">
        <v>0</v>
      </c>
      <c r="S26" s="57">
        <f t="shared" si="28"/>
        <v>0</v>
      </c>
      <c r="T26" s="58">
        <v>0</v>
      </c>
      <c r="U26" s="58">
        <f>(IF(VLOOKUP(VLOOKUP(AN26,MAPPING!$B$16:$D$21,2,1),MAPPING!$C$16:$E$21,2,0)=7000,0,VLOOKUP(VLOOKUP(AN26,MAPPING!$B$16:$D$21,2,1),MAPPING!$C$16:$E$21,2,0)))</f>
        <v>0</v>
      </c>
      <c r="V26" s="58">
        <f>(K26*VLOOKUP(N26/K26,MAPPING!$B$23:$C$30,2,10))</f>
        <v>1200</v>
      </c>
      <c r="W26" s="58">
        <f t="shared" si="29"/>
        <v>0</v>
      </c>
      <c r="X26" s="58">
        <f t="shared" si="30"/>
        <v>10990</v>
      </c>
      <c r="Y26" s="116">
        <f>ROUND(SUM(Q26:W26)/INVOICE!$I$5,2)</f>
        <v>7.88</v>
      </c>
      <c r="AA26" s="102" t="s">
        <v>1940</v>
      </c>
      <c r="AB26" s="102" t="s">
        <v>93</v>
      </c>
      <c r="AC26" s="102" t="s">
        <v>1941</v>
      </c>
      <c r="AD26" s="102" t="s">
        <v>7863</v>
      </c>
      <c r="AE26" s="1" t="s">
        <v>7864</v>
      </c>
      <c r="AF26" s="1" t="s">
        <v>7865</v>
      </c>
      <c r="AG26" s="1" t="s">
        <v>7866</v>
      </c>
      <c r="AH26" s="1" t="s">
        <v>61</v>
      </c>
      <c r="AI26" s="2">
        <v>1</v>
      </c>
      <c r="AJ26" s="3">
        <v>1.85</v>
      </c>
      <c r="AK26" s="3">
        <v>5.4</v>
      </c>
      <c r="AL26" s="3">
        <v>5.5</v>
      </c>
      <c r="AM26" s="1" t="s">
        <v>204</v>
      </c>
      <c r="AN26" s="3">
        <v>10.050000000000001</v>
      </c>
      <c r="AO26" s="1" t="s">
        <v>62</v>
      </c>
      <c r="AP26" s="1" t="s">
        <v>62</v>
      </c>
      <c r="AQ26" s="1" t="s">
        <v>62</v>
      </c>
      <c r="AR26" s="1" t="s">
        <v>62</v>
      </c>
      <c r="AS26" s="1" t="s">
        <v>62</v>
      </c>
      <c r="AT26" s="1" t="s">
        <v>205</v>
      </c>
      <c r="AU26" s="1" t="s">
        <v>206</v>
      </c>
      <c r="AV26" s="1" t="s">
        <v>207</v>
      </c>
      <c r="AW26" s="1" t="s">
        <v>61</v>
      </c>
      <c r="AX26" s="1" t="s">
        <v>63</v>
      </c>
      <c r="AY26" s="1" t="s">
        <v>7867</v>
      </c>
      <c r="AZ26" s="1" t="s">
        <v>7868</v>
      </c>
      <c r="BA26" s="1" t="s">
        <v>7868</v>
      </c>
      <c r="BB26" s="1" t="s">
        <v>196</v>
      </c>
      <c r="BC26" s="1" t="s">
        <v>197</v>
      </c>
      <c r="BD26" s="1" t="s">
        <v>94</v>
      </c>
      <c r="BE26" s="1" t="s">
        <v>208</v>
      </c>
      <c r="BF26" s="1" t="s">
        <v>64</v>
      </c>
      <c r="BG26" s="1" t="s">
        <v>61</v>
      </c>
      <c r="BH26" s="1" t="s">
        <v>209</v>
      </c>
    </row>
    <row r="27" spans="2:60" x14ac:dyDescent="0.3">
      <c r="B27" s="55">
        <f t="shared" si="6"/>
        <v>23</v>
      </c>
      <c r="C27" s="55" t="str">
        <f t="shared" si="13"/>
        <v>NRT</v>
      </c>
      <c r="D27" s="55" t="str">
        <f t="shared" si="14"/>
        <v>2025-09-02</v>
      </c>
      <c r="E27" s="55" t="str">
        <f t="shared" si="15"/>
        <v>82020034383</v>
      </c>
      <c r="F27" s="55" t="str">
        <f t="shared" si="16"/>
        <v>PJP030132742</v>
      </c>
      <c r="G27" s="55" t="str">
        <f t="shared" si="17"/>
        <v>빈진향</v>
      </c>
      <c r="H27" s="53" t="str">
        <f t="shared" si="18"/>
        <v>목록(Manifest)</v>
      </c>
      <c r="I27" s="62">
        <f t="shared" si="19"/>
        <v>64.19</v>
      </c>
      <c r="J27" s="53" t="str">
        <f t="shared" si="20"/>
        <v>BRCH USA</v>
      </c>
      <c r="K27" s="55">
        <f t="shared" si="21"/>
        <v>1</v>
      </c>
      <c r="L27" s="54">
        <f t="shared" si="22"/>
        <v>0.55000000000000004</v>
      </c>
      <c r="M27" s="54">
        <f t="shared" si="23"/>
        <v>1.5</v>
      </c>
      <c r="N27" s="54">
        <f t="shared" si="24"/>
        <v>1.5</v>
      </c>
      <c r="O27" s="54">
        <f t="shared" si="25"/>
        <v>1</v>
      </c>
      <c r="P27" s="55" t="str">
        <f t="shared" si="26"/>
        <v>6094325151023</v>
      </c>
      <c r="Q27" s="70">
        <f t="shared" si="27"/>
        <v>7770</v>
      </c>
      <c r="R27" s="58">
        <v>0</v>
      </c>
      <c r="S27" s="57">
        <f t="shared" si="28"/>
        <v>0</v>
      </c>
      <c r="T27" s="58">
        <v>0</v>
      </c>
      <c r="U27" s="58">
        <f>(IF(VLOOKUP(VLOOKUP(AN27,MAPPING!$B$16:$D$21,2,1),MAPPING!$C$16:$E$21,2,0)=7000,0,VLOOKUP(VLOOKUP(AN27,MAPPING!$B$16:$D$21,2,1),MAPPING!$C$16:$E$21,2,0)))</f>
        <v>0</v>
      </c>
      <c r="V27" s="58">
        <f>(K27*VLOOKUP(N27/K27,MAPPING!$B$23:$C$30,2,10))</f>
        <v>0</v>
      </c>
      <c r="W27" s="58">
        <f t="shared" si="29"/>
        <v>0</v>
      </c>
      <c r="X27" s="58">
        <f t="shared" si="30"/>
        <v>7770</v>
      </c>
      <c r="Y27" s="116">
        <f>ROUND(SUM(Q27:W27)/INVOICE!$I$5,2)</f>
        <v>5.57</v>
      </c>
      <c r="AA27" s="102" t="s">
        <v>1940</v>
      </c>
      <c r="AB27" s="102" t="s">
        <v>93</v>
      </c>
      <c r="AC27" s="102" t="s">
        <v>1941</v>
      </c>
      <c r="AD27" s="102" t="s">
        <v>7869</v>
      </c>
      <c r="AE27" s="1" t="s">
        <v>7870</v>
      </c>
      <c r="AF27" s="1" t="s">
        <v>7871</v>
      </c>
      <c r="AG27" s="1" t="s">
        <v>7872</v>
      </c>
      <c r="AH27" s="1" t="s">
        <v>61</v>
      </c>
      <c r="AI27" s="2">
        <v>1</v>
      </c>
      <c r="AJ27" s="3">
        <v>0.55000000000000004</v>
      </c>
      <c r="AK27" s="3">
        <v>1.5</v>
      </c>
      <c r="AL27" s="3">
        <v>1.5</v>
      </c>
      <c r="AM27" s="1" t="s">
        <v>204</v>
      </c>
      <c r="AN27" s="3">
        <v>64.19</v>
      </c>
      <c r="AO27" s="1" t="s">
        <v>62</v>
      </c>
      <c r="AP27" s="1" t="s">
        <v>62</v>
      </c>
      <c r="AQ27" s="1" t="s">
        <v>62</v>
      </c>
      <c r="AR27" s="1" t="s">
        <v>62</v>
      </c>
      <c r="AS27" s="1" t="s">
        <v>62</v>
      </c>
      <c r="AT27" s="1" t="s">
        <v>205</v>
      </c>
      <c r="AU27" s="1" t="s">
        <v>206</v>
      </c>
      <c r="AV27" s="1" t="s">
        <v>207</v>
      </c>
      <c r="AW27" s="1" t="s">
        <v>61</v>
      </c>
      <c r="AX27" s="1" t="s">
        <v>63</v>
      </c>
      <c r="AY27" s="1" t="s">
        <v>7873</v>
      </c>
      <c r="AZ27" s="1" t="s">
        <v>7874</v>
      </c>
      <c r="BA27" s="1" t="s">
        <v>7874</v>
      </c>
      <c r="BB27" s="1" t="s">
        <v>196</v>
      </c>
      <c r="BC27" s="1" t="s">
        <v>197</v>
      </c>
      <c r="BD27" s="1" t="s">
        <v>94</v>
      </c>
      <c r="BE27" s="1" t="s">
        <v>208</v>
      </c>
      <c r="BF27" s="1" t="s">
        <v>64</v>
      </c>
      <c r="BG27" s="1" t="s">
        <v>61</v>
      </c>
      <c r="BH27" s="1" t="s">
        <v>209</v>
      </c>
    </row>
    <row r="28" spans="2:60" x14ac:dyDescent="0.3">
      <c r="B28" s="55">
        <f t="shared" si="6"/>
        <v>24</v>
      </c>
      <c r="C28" s="55" t="str">
        <f t="shared" si="13"/>
        <v>NRT</v>
      </c>
      <c r="D28" s="55" t="str">
        <f t="shared" si="14"/>
        <v>2025-09-02</v>
      </c>
      <c r="E28" s="55" t="str">
        <f t="shared" si="15"/>
        <v>82020034383</v>
      </c>
      <c r="F28" s="55" t="str">
        <f t="shared" si="16"/>
        <v>PJP030166481</v>
      </c>
      <c r="G28" s="55" t="str">
        <f t="shared" si="17"/>
        <v>함경덕</v>
      </c>
      <c r="H28" s="53" t="str">
        <f t="shared" si="18"/>
        <v>일반(목록배제,Normal-Manifest Exception)</v>
      </c>
      <c r="I28" s="62">
        <f t="shared" si="19"/>
        <v>100.5</v>
      </c>
      <c r="J28" s="53" t="str">
        <f t="shared" si="20"/>
        <v>BRCH USA</v>
      </c>
      <c r="K28" s="55">
        <f t="shared" si="21"/>
        <v>1</v>
      </c>
      <c r="L28" s="54">
        <f t="shared" si="22"/>
        <v>0.35</v>
      </c>
      <c r="M28" s="54">
        <f t="shared" si="23"/>
        <v>0.8</v>
      </c>
      <c r="N28" s="54">
        <f t="shared" si="24"/>
        <v>0.8</v>
      </c>
      <c r="O28" s="54">
        <f t="shared" si="25"/>
        <v>0.5</v>
      </c>
      <c r="P28" s="55" t="str">
        <f t="shared" si="26"/>
        <v>6094325151089</v>
      </c>
      <c r="Q28" s="70">
        <f t="shared" si="27"/>
        <v>6760</v>
      </c>
      <c r="R28" s="58">
        <v>0</v>
      </c>
      <c r="S28" s="57">
        <f t="shared" si="28"/>
        <v>0</v>
      </c>
      <c r="T28" s="58">
        <v>0</v>
      </c>
      <c r="U28" s="58">
        <f>(IF(VLOOKUP(VLOOKUP(AN28,MAPPING!$B$16:$D$21,2,1),MAPPING!$C$16:$E$21,2,0)=7000,0,VLOOKUP(VLOOKUP(AN28,MAPPING!$B$16:$D$21,2,1),MAPPING!$C$16:$E$21,2,0)))</f>
        <v>0</v>
      </c>
      <c r="V28" s="58">
        <f>(K28*VLOOKUP(N28/K28,MAPPING!$B$23:$C$30,2,10))</f>
        <v>0</v>
      </c>
      <c r="W28" s="58">
        <f t="shared" si="29"/>
        <v>0</v>
      </c>
      <c r="X28" s="58">
        <f t="shared" si="30"/>
        <v>6760</v>
      </c>
      <c r="Y28" s="116">
        <f>ROUND(SUM(Q28:W28)/INVOICE!$I$5,2)</f>
        <v>4.8499999999999996</v>
      </c>
      <c r="AA28" s="102" t="s">
        <v>1940</v>
      </c>
      <c r="AB28" s="102" t="s">
        <v>93</v>
      </c>
      <c r="AC28" s="102" t="s">
        <v>1941</v>
      </c>
      <c r="AD28" s="102" t="s">
        <v>7875</v>
      </c>
      <c r="AE28" s="1" t="s">
        <v>7876</v>
      </c>
      <c r="AF28" s="1" t="s">
        <v>7877</v>
      </c>
      <c r="AG28" s="1" t="s">
        <v>7878</v>
      </c>
      <c r="AH28" s="1" t="s">
        <v>61</v>
      </c>
      <c r="AI28" s="2">
        <v>1</v>
      </c>
      <c r="AJ28" s="3">
        <v>0.35</v>
      </c>
      <c r="AK28" s="3">
        <v>0.8</v>
      </c>
      <c r="AL28" s="3">
        <v>0.8</v>
      </c>
      <c r="AM28" s="1" t="s">
        <v>66</v>
      </c>
      <c r="AN28" s="3">
        <v>100.5</v>
      </c>
      <c r="AO28" s="1" t="s">
        <v>62</v>
      </c>
      <c r="AP28" s="1" t="s">
        <v>62</v>
      </c>
      <c r="AQ28" s="1" t="s">
        <v>62</v>
      </c>
      <c r="AR28" s="1" t="s">
        <v>62</v>
      </c>
      <c r="AS28" s="1" t="s">
        <v>62</v>
      </c>
      <c r="AT28" s="1" t="s">
        <v>205</v>
      </c>
      <c r="AU28" s="1" t="s">
        <v>206</v>
      </c>
      <c r="AV28" s="1" t="s">
        <v>207</v>
      </c>
      <c r="AW28" s="1" t="s">
        <v>61</v>
      </c>
      <c r="AX28" s="1" t="s">
        <v>63</v>
      </c>
      <c r="AY28" s="1" t="s">
        <v>7879</v>
      </c>
      <c r="AZ28" s="1" t="s">
        <v>7880</v>
      </c>
      <c r="BA28" s="1" t="s">
        <v>7880</v>
      </c>
      <c r="BB28" s="1" t="s">
        <v>196</v>
      </c>
      <c r="BC28" s="1" t="s">
        <v>197</v>
      </c>
      <c r="BD28" s="1" t="s">
        <v>94</v>
      </c>
      <c r="BE28" s="1" t="s">
        <v>208</v>
      </c>
      <c r="BF28" s="1" t="s">
        <v>64</v>
      </c>
      <c r="BG28" s="1" t="s">
        <v>61</v>
      </c>
      <c r="BH28" s="1" t="s">
        <v>209</v>
      </c>
    </row>
    <row r="29" spans="2:60" x14ac:dyDescent="0.3">
      <c r="B29" s="55">
        <f t="shared" si="6"/>
        <v>25</v>
      </c>
      <c r="C29" s="55" t="str">
        <f t="shared" si="13"/>
        <v>NRT</v>
      </c>
      <c r="D29" s="55" t="str">
        <f t="shared" si="14"/>
        <v>2025-09-02</v>
      </c>
      <c r="E29" s="55" t="str">
        <f t="shared" si="15"/>
        <v>82020034383</v>
      </c>
      <c r="F29" s="55" t="str">
        <f t="shared" si="16"/>
        <v>PJP026424591</v>
      </c>
      <c r="G29" s="55" t="str">
        <f t="shared" si="17"/>
        <v>조이서</v>
      </c>
      <c r="H29" s="53" t="str">
        <f t="shared" si="18"/>
        <v>일반(목록배제,Normal-Manifest Exception)</v>
      </c>
      <c r="I29" s="62">
        <f t="shared" si="19"/>
        <v>100.5</v>
      </c>
      <c r="J29" s="53" t="str">
        <f t="shared" si="20"/>
        <v>BRCH USA</v>
      </c>
      <c r="K29" s="55">
        <f t="shared" si="21"/>
        <v>1</v>
      </c>
      <c r="L29" s="54">
        <f t="shared" si="22"/>
        <v>0.4</v>
      </c>
      <c r="M29" s="54">
        <f t="shared" si="23"/>
        <v>1</v>
      </c>
      <c r="N29" s="54">
        <f t="shared" si="24"/>
        <v>1</v>
      </c>
      <c r="O29" s="54">
        <f t="shared" si="25"/>
        <v>0.5</v>
      </c>
      <c r="P29" s="55" t="str">
        <f t="shared" si="26"/>
        <v>6094325151168</v>
      </c>
      <c r="Q29" s="70">
        <f t="shared" si="27"/>
        <v>6760</v>
      </c>
      <c r="R29" s="58">
        <v>0</v>
      </c>
      <c r="S29" s="57">
        <f t="shared" si="28"/>
        <v>0</v>
      </c>
      <c r="T29" s="58">
        <v>0</v>
      </c>
      <c r="U29" s="58">
        <f>(IF(VLOOKUP(VLOOKUP(AN29,MAPPING!$B$16:$D$21,2,1),MAPPING!$C$16:$E$21,2,0)=7000,0,VLOOKUP(VLOOKUP(AN29,MAPPING!$B$16:$D$21,2,1),MAPPING!$C$16:$E$21,2,0)))</f>
        <v>0</v>
      </c>
      <c r="V29" s="58">
        <f>(K29*VLOOKUP(N29/K29,MAPPING!$B$23:$C$30,2,10))</f>
        <v>0</v>
      </c>
      <c r="W29" s="58">
        <f t="shared" si="29"/>
        <v>0</v>
      </c>
      <c r="X29" s="58">
        <f t="shared" si="30"/>
        <v>6760</v>
      </c>
      <c r="Y29" s="116">
        <f>ROUND(SUM(Q29:W29)/INVOICE!$I$5,2)</f>
        <v>4.8499999999999996</v>
      </c>
      <c r="AA29" s="102" t="s">
        <v>1940</v>
      </c>
      <c r="AB29" s="102" t="s">
        <v>93</v>
      </c>
      <c r="AC29" s="102" t="s">
        <v>1941</v>
      </c>
      <c r="AD29" s="102" t="s">
        <v>7881</v>
      </c>
      <c r="AE29" s="1" t="s">
        <v>7882</v>
      </c>
      <c r="AF29" s="1" t="s">
        <v>7883</v>
      </c>
      <c r="AG29" s="1" t="s">
        <v>7884</v>
      </c>
      <c r="AH29" s="1" t="s">
        <v>61</v>
      </c>
      <c r="AI29" s="2">
        <v>1</v>
      </c>
      <c r="AJ29" s="3">
        <v>0.4</v>
      </c>
      <c r="AK29" s="3">
        <v>1</v>
      </c>
      <c r="AL29" s="3">
        <v>1</v>
      </c>
      <c r="AM29" s="1" t="s">
        <v>66</v>
      </c>
      <c r="AN29" s="3">
        <v>100.5</v>
      </c>
      <c r="AO29" s="1" t="s">
        <v>62</v>
      </c>
      <c r="AP29" s="1" t="s">
        <v>62</v>
      </c>
      <c r="AQ29" s="1" t="s">
        <v>62</v>
      </c>
      <c r="AR29" s="1" t="s">
        <v>61</v>
      </c>
      <c r="AS29" s="1" t="s">
        <v>62</v>
      </c>
      <c r="AT29" s="1" t="s">
        <v>205</v>
      </c>
      <c r="AU29" s="1" t="s">
        <v>206</v>
      </c>
      <c r="AV29" s="1" t="s">
        <v>207</v>
      </c>
      <c r="AW29" s="1" t="s">
        <v>61</v>
      </c>
      <c r="AX29" s="1" t="s">
        <v>63</v>
      </c>
      <c r="AY29" s="1" t="s">
        <v>7885</v>
      </c>
      <c r="AZ29" s="1" t="s">
        <v>7886</v>
      </c>
      <c r="BA29" s="1" t="s">
        <v>7886</v>
      </c>
      <c r="BB29" s="1" t="s">
        <v>196</v>
      </c>
      <c r="BC29" s="1" t="s">
        <v>197</v>
      </c>
      <c r="BD29" s="1" t="s">
        <v>94</v>
      </c>
      <c r="BE29" s="1" t="s">
        <v>208</v>
      </c>
      <c r="BF29" s="1" t="s">
        <v>64</v>
      </c>
      <c r="BG29" s="1" t="s">
        <v>61</v>
      </c>
      <c r="BH29" s="1" t="s">
        <v>209</v>
      </c>
    </row>
    <row r="30" spans="2:60" x14ac:dyDescent="0.3">
      <c r="B30" s="55">
        <f t="shared" si="6"/>
        <v>26</v>
      </c>
      <c r="C30" s="55" t="str">
        <f t="shared" si="13"/>
        <v>NRT</v>
      </c>
      <c r="D30" s="55" t="str">
        <f t="shared" si="14"/>
        <v>2025-09-02</v>
      </c>
      <c r="E30" s="55" t="str">
        <f t="shared" si="15"/>
        <v>82020034383</v>
      </c>
      <c r="F30" s="55" t="str">
        <f t="shared" si="16"/>
        <v>PJP030160021</v>
      </c>
      <c r="G30" s="55" t="str">
        <f t="shared" si="17"/>
        <v>최형은</v>
      </c>
      <c r="H30" s="53" t="str">
        <f t="shared" si="18"/>
        <v>목록(Manifest)</v>
      </c>
      <c r="I30" s="62">
        <f t="shared" si="19"/>
        <v>98.03</v>
      </c>
      <c r="J30" s="53" t="str">
        <f t="shared" si="20"/>
        <v>BRCH USA</v>
      </c>
      <c r="K30" s="55">
        <f t="shared" si="21"/>
        <v>1</v>
      </c>
      <c r="L30" s="54">
        <f t="shared" si="22"/>
        <v>1.65</v>
      </c>
      <c r="M30" s="54">
        <f t="shared" si="23"/>
        <v>2.6</v>
      </c>
      <c r="N30" s="54">
        <f t="shared" si="24"/>
        <v>2.6</v>
      </c>
      <c r="O30" s="54">
        <f t="shared" si="25"/>
        <v>2</v>
      </c>
      <c r="P30" s="55" t="str">
        <f t="shared" si="26"/>
        <v>6094325149349</v>
      </c>
      <c r="Q30" s="70">
        <f t="shared" si="27"/>
        <v>9790</v>
      </c>
      <c r="R30" s="58">
        <v>0</v>
      </c>
      <c r="S30" s="57">
        <f t="shared" si="28"/>
        <v>0</v>
      </c>
      <c r="T30" s="58">
        <v>0</v>
      </c>
      <c r="U30" s="58">
        <f>(IF(VLOOKUP(VLOOKUP(AN30,MAPPING!$B$16:$D$21,2,1),MAPPING!$C$16:$E$21,2,0)=7000,0,VLOOKUP(VLOOKUP(AN30,MAPPING!$B$16:$D$21,2,1),MAPPING!$C$16:$E$21,2,0)))</f>
        <v>0</v>
      </c>
      <c r="V30" s="58">
        <f>(K30*VLOOKUP(N30/K30,MAPPING!$B$23:$C$30,2,10))</f>
        <v>550</v>
      </c>
      <c r="W30" s="58">
        <f t="shared" si="29"/>
        <v>0</v>
      </c>
      <c r="X30" s="58">
        <f t="shared" si="30"/>
        <v>10340</v>
      </c>
      <c r="Y30" s="116">
        <f>ROUND(SUM(Q30:W30)/INVOICE!$I$5,2)</f>
        <v>7.42</v>
      </c>
      <c r="AA30" s="102" t="s">
        <v>1940</v>
      </c>
      <c r="AB30" s="102" t="s">
        <v>93</v>
      </c>
      <c r="AC30" s="102" t="s">
        <v>1941</v>
      </c>
      <c r="AD30" s="102" t="s">
        <v>7887</v>
      </c>
      <c r="AE30" s="1" t="s">
        <v>7888</v>
      </c>
      <c r="AF30" s="1" t="s">
        <v>7889</v>
      </c>
      <c r="AG30" s="1" t="s">
        <v>7890</v>
      </c>
      <c r="AH30" s="1" t="s">
        <v>61</v>
      </c>
      <c r="AI30" s="2">
        <v>1</v>
      </c>
      <c r="AJ30" s="3">
        <v>1.65</v>
      </c>
      <c r="AK30" s="3">
        <v>2.6</v>
      </c>
      <c r="AL30" s="3">
        <v>2.6</v>
      </c>
      <c r="AM30" s="1" t="s">
        <v>204</v>
      </c>
      <c r="AN30" s="3">
        <v>98.03</v>
      </c>
      <c r="AO30" s="1" t="s">
        <v>62</v>
      </c>
      <c r="AP30" s="1" t="s">
        <v>62</v>
      </c>
      <c r="AQ30" s="1" t="s">
        <v>62</v>
      </c>
      <c r="AR30" s="1" t="s">
        <v>62</v>
      </c>
      <c r="AS30" s="1" t="s">
        <v>62</v>
      </c>
      <c r="AT30" s="1" t="s">
        <v>205</v>
      </c>
      <c r="AU30" s="1" t="s">
        <v>206</v>
      </c>
      <c r="AV30" s="1" t="s">
        <v>207</v>
      </c>
      <c r="AW30" s="1" t="s">
        <v>61</v>
      </c>
      <c r="AX30" s="1" t="s">
        <v>63</v>
      </c>
      <c r="AY30" s="1" t="s">
        <v>7891</v>
      </c>
      <c r="AZ30" s="1" t="s">
        <v>7892</v>
      </c>
      <c r="BA30" s="1" t="s">
        <v>7892</v>
      </c>
      <c r="BB30" s="1" t="s">
        <v>196</v>
      </c>
      <c r="BC30" s="1" t="s">
        <v>197</v>
      </c>
      <c r="BD30" s="1" t="s">
        <v>94</v>
      </c>
      <c r="BE30" s="1" t="s">
        <v>208</v>
      </c>
      <c r="BF30" s="1" t="s">
        <v>64</v>
      </c>
      <c r="BG30" s="1" t="s">
        <v>61</v>
      </c>
      <c r="BH30" s="1" t="s">
        <v>209</v>
      </c>
    </row>
    <row r="31" spans="2:60" x14ac:dyDescent="0.3">
      <c r="B31" s="55">
        <f t="shared" si="6"/>
        <v>27</v>
      </c>
      <c r="C31" s="55" t="str">
        <f t="shared" si="13"/>
        <v>NRT</v>
      </c>
      <c r="D31" s="55" t="str">
        <f t="shared" si="14"/>
        <v>2025-09-02</v>
      </c>
      <c r="E31" s="55" t="str">
        <f t="shared" si="15"/>
        <v>82020034383</v>
      </c>
      <c r="F31" s="55" t="str">
        <f t="shared" si="16"/>
        <v>PJP030136087</v>
      </c>
      <c r="G31" s="55" t="str">
        <f t="shared" si="17"/>
        <v>김준규</v>
      </c>
      <c r="H31" s="53" t="str">
        <f t="shared" si="18"/>
        <v>목록(Manifest)</v>
      </c>
      <c r="I31" s="62">
        <f t="shared" si="19"/>
        <v>133.12</v>
      </c>
      <c r="J31" s="53" t="str">
        <f t="shared" si="20"/>
        <v>BRCH USA</v>
      </c>
      <c r="K31" s="55">
        <f t="shared" si="21"/>
        <v>1</v>
      </c>
      <c r="L31" s="54">
        <f t="shared" si="22"/>
        <v>0.7</v>
      </c>
      <c r="M31" s="54">
        <f t="shared" si="23"/>
        <v>1.9</v>
      </c>
      <c r="N31" s="54">
        <f t="shared" si="24"/>
        <v>1.9</v>
      </c>
      <c r="O31" s="54">
        <f t="shared" si="25"/>
        <v>1</v>
      </c>
      <c r="P31" s="55" t="str">
        <f t="shared" si="26"/>
        <v>6094325150603</v>
      </c>
      <c r="Q31" s="70">
        <f t="shared" si="27"/>
        <v>7770</v>
      </c>
      <c r="R31" s="58">
        <v>0</v>
      </c>
      <c r="S31" s="57">
        <f t="shared" si="28"/>
        <v>0</v>
      </c>
      <c r="T31" s="58">
        <v>0</v>
      </c>
      <c r="U31" s="58">
        <f>(IF(VLOOKUP(VLOOKUP(AN31,MAPPING!$B$16:$D$21,2,1),MAPPING!$C$16:$E$21,2,0)=7000,0,VLOOKUP(VLOOKUP(AN31,MAPPING!$B$16:$D$21,2,1),MAPPING!$C$16:$E$21,2,0)))</f>
        <v>0</v>
      </c>
      <c r="V31" s="58">
        <f>(K31*VLOOKUP(N31/K31,MAPPING!$B$23:$C$30,2,10))</f>
        <v>0</v>
      </c>
      <c r="W31" s="58">
        <f t="shared" si="29"/>
        <v>0</v>
      </c>
      <c r="X31" s="58">
        <f t="shared" si="30"/>
        <v>7770</v>
      </c>
      <c r="Y31" s="116">
        <f>ROUND(SUM(Q31:W31)/INVOICE!$I$5,2)</f>
        <v>5.57</v>
      </c>
      <c r="AA31" s="102" t="s">
        <v>1940</v>
      </c>
      <c r="AB31" s="102" t="s">
        <v>93</v>
      </c>
      <c r="AC31" s="102" t="s">
        <v>1941</v>
      </c>
      <c r="AD31" s="102" t="s">
        <v>7893</v>
      </c>
      <c r="AE31" s="1" t="s">
        <v>7894</v>
      </c>
      <c r="AF31" s="1" t="s">
        <v>7895</v>
      </c>
      <c r="AG31" s="1" t="s">
        <v>7896</v>
      </c>
      <c r="AH31" s="1" t="s">
        <v>61</v>
      </c>
      <c r="AI31" s="2">
        <v>1</v>
      </c>
      <c r="AJ31" s="3">
        <v>0.7</v>
      </c>
      <c r="AK31" s="3">
        <v>1.9</v>
      </c>
      <c r="AL31" s="3">
        <v>1.9</v>
      </c>
      <c r="AM31" s="1" t="s">
        <v>204</v>
      </c>
      <c r="AN31" s="3">
        <v>133.12</v>
      </c>
      <c r="AO31" s="1" t="s">
        <v>62</v>
      </c>
      <c r="AP31" s="1" t="s">
        <v>62</v>
      </c>
      <c r="AQ31" s="1" t="s">
        <v>62</v>
      </c>
      <c r="AR31" s="1" t="s">
        <v>62</v>
      </c>
      <c r="AS31" s="1" t="s">
        <v>62</v>
      </c>
      <c r="AT31" s="1" t="s">
        <v>205</v>
      </c>
      <c r="AU31" s="1" t="s">
        <v>206</v>
      </c>
      <c r="AV31" s="1" t="s">
        <v>207</v>
      </c>
      <c r="AW31" s="1" t="s">
        <v>61</v>
      </c>
      <c r="AX31" s="1" t="s">
        <v>63</v>
      </c>
      <c r="AY31" s="1" t="s">
        <v>7897</v>
      </c>
      <c r="AZ31" s="1" t="s">
        <v>7898</v>
      </c>
      <c r="BA31" s="1" t="s">
        <v>7898</v>
      </c>
      <c r="BB31" s="1" t="s">
        <v>196</v>
      </c>
      <c r="BC31" s="1" t="s">
        <v>197</v>
      </c>
      <c r="BD31" s="1" t="s">
        <v>94</v>
      </c>
      <c r="BE31" s="1" t="s">
        <v>208</v>
      </c>
      <c r="BF31" s="1" t="s">
        <v>64</v>
      </c>
      <c r="BG31" s="1" t="s">
        <v>61</v>
      </c>
      <c r="BH31" s="1" t="s">
        <v>209</v>
      </c>
    </row>
    <row r="32" spans="2:60" x14ac:dyDescent="0.3">
      <c r="B32" s="55">
        <f t="shared" si="6"/>
        <v>28</v>
      </c>
      <c r="C32" s="55" t="str">
        <f t="shared" si="13"/>
        <v>NRT</v>
      </c>
      <c r="D32" s="55" t="str">
        <f t="shared" si="14"/>
        <v>2025-09-02</v>
      </c>
      <c r="E32" s="55" t="str">
        <f t="shared" si="15"/>
        <v>82020034383</v>
      </c>
      <c r="F32" s="55" t="str">
        <f t="shared" si="16"/>
        <v>PJP030134793</v>
      </c>
      <c r="G32" s="55" t="str">
        <f t="shared" si="17"/>
        <v>구영모</v>
      </c>
      <c r="H32" s="53" t="str">
        <f t="shared" si="18"/>
        <v>일반(목록배제,Normal-Manifest Exception)</v>
      </c>
      <c r="I32" s="62">
        <f t="shared" si="19"/>
        <v>134</v>
      </c>
      <c r="J32" s="53" t="str">
        <f t="shared" si="20"/>
        <v>BRCH USA</v>
      </c>
      <c r="K32" s="55">
        <f t="shared" si="21"/>
        <v>1</v>
      </c>
      <c r="L32" s="54">
        <f t="shared" si="22"/>
        <v>1.05</v>
      </c>
      <c r="M32" s="54">
        <f t="shared" si="23"/>
        <v>2.2999999999999998</v>
      </c>
      <c r="N32" s="54">
        <f t="shared" si="24"/>
        <v>2.2999999999999998</v>
      </c>
      <c r="O32" s="54">
        <f t="shared" si="25"/>
        <v>1.5</v>
      </c>
      <c r="P32" s="55" t="str">
        <f t="shared" si="26"/>
        <v>6094325151110</v>
      </c>
      <c r="Q32" s="70">
        <f t="shared" si="27"/>
        <v>8780</v>
      </c>
      <c r="R32" s="58">
        <v>0</v>
      </c>
      <c r="S32" s="57">
        <f t="shared" si="28"/>
        <v>0</v>
      </c>
      <c r="T32" s="58">
        <v>0</v>
      </c>
      <c r="U32" s="58">
        <f>(IF(VLOOKUP(VLOOKUP(AN32,MAPPING!$B$16:$D$21,2,1),MAPPING!$C$16:$E$21,2,0)=7000,0,VLOOKUP(VLOOKUP(AN32,MAPPING!$B$16:$D$21,2,1),MAPPING!$C$16:$E$21,2,0)))</f>
        <v>0</v>
      </c>
      <c r="V32" s="58">
        <f>(K32*VLOOKUP(N32/K32,MAPPING!$B$23:$C$30,2,10))</f>
        <v>550</v>
      </c>
      <c r="W32" s="58">
        <f t="shared" si="29"/>
        <v>0</v>
      </c>
      <c r="X32" s="58">
        <f t="shared" si="30"/>
        <v>9330</v>
      </c>
      <c r="Y32" s="116">
        <f>ROUND(SUM(Q32:W32)/INVOICE!$I$5,2)</f>
        <v>6.69</v>
      </c>
      <c r="AA32" s="102" t="s">
        <v>1940</v>
      </c>
      <c r="AB32" s="102" t="s">
        <v>93</v>
      </c>
      <c r="AC32" s="102" t="s">
        <v>1941</v>
      </c>
      <c r="AD32" s="102" t="s">
        <v>7899</v>
      </c>
      <c r="AE32" s="1" t="s">
        <v>7900</v>
      </c>
      <c r="AF32" s="1" t="s">
        <v>7901</v>
      </c>
      <c r="AG32" s="1" t="s">
        <v>7902</v>
      </c>
      <c r="AH32" s="1" t="s">
        <v>61</v>
      </c>
      <c r="AI32" s="2">
        <v>1</v>
      </c>
      <c r="AJ32" s="3">
        <v>1.05</v>
      </c>
      <c r="AK32" s="3">
        <v>2.2999999999999998</v>
      </c>
      <c r="AL32" s="3">
        <v>2.2999999999999998</v>
      </c>
      <c r="AM32" s="1" t="s">
        <v>66</v>
      </c>
      <c r="AN32" s="3">
        <v>134</v>
      </c>
      <c r="AO32" s="1" t="s">
        <v>62</v>
      </c>
      <c r="AP32" s="1" t="s">
        <v>62</v>
      </c>
      <c r="AQ32" s="1" t="s">
        <v>62</v>
      </c>
      <c r="AR32" s="1" t="s">
        <v>62</v>
      </c>
      <c r="AS32" s="1" t="s">
        <v>62</v>
      </c>
      <c r="AT32" s="1" t="s">
        <v>205</v>
      </c>
      <c r="AU32" s="1" t="s">
        <v>206</v>
      </c>
      <c r="AV32" s="1" t="s">
        <v>207</v>
      </c>
      <c r="AW32" s="1" t="s">
        <v>61</v>
      </c>
      <c r="AX32" s="1" t="s">
        <v>63</v>
      </c>
      <c r="AY32" s="1" t="s">
        <v>7903</v>
      </c>
      <c r="AZ32" s="1" t="s">
        <v>7904</v>
      </c>
      <c r="BA32" s="1" t="s">
        <v>7904</v>
      </c>
      <c r="BB32" s="1" t="s">
        <v>196</v>
      </c>
      <c r="BC32" s="1" t="s">
        <v>197</v>
      </c>
      <c r="BD32" s="1" t="s">
        <v>94</v>
      </c>
      <c r="BE32" s="1" t="s">
        <v>208</v>
      </c>
      <c r="BF32" s="1" t="s">
        <v>64</v>
      </c>
      <c r="BG32" s="1" t="s">
        <v>61</v>
      </c>
      <c r="BH32" s="1" t="s">
        <v>209</v>
      </c>
    </row>
    <row r="33" spans="2:60" x14ac:dyDescent="0.3">
      <c r="B33" s="55">
        <f t="shared" si="6"/>
        <v>29</v>
      </c>
      <c r="C33" s="55" t="str">
        <f t="shared" si="13"/>
        <v>NRT</v>
      </c>
      <c r="D33" s="55" t="str">
        <f t="shared" si="14"/>
        <v>2025-09-02</v>
      </c>
      <c r="E33" s="55" t="str">
        <f t="shared" si="15"/>
        <v>82020034383</v>
      </c>
      <c r="F33" s="55" t="str">
        <f t="shared" si="16"/>
        <v>PJP030162637</v>
      </c>
      <c r="G33" s="55" t="str">
        <f t="shared" si="17"/>
        <v>언더세컨드</v>
      </c>
      <c r="H33" s="53" t="str">
        <f t="shared" si="18"/>
        <v>일반(NORMAL)</v>
      </c>
      <c r="I33" s="62">
        <f t="shared" si="19"/>
        <v>3585.01</v>
      </c>
      <c r="J33" s="53" t="str">
        <f t="shared" si="20"/>
        <v>BRCH USA</v>
      </c>
      <c r="K33" s="55">
        <f t="shared" si="21"/>
        <v>2</v>
      </c>
      <c r="L33" s="54">
        <f t="shared" si="22"/>
        <v>31</v>
      </c>
      <c r="M33" s="54">
        <f t="shared" si="23"/>
        <v>0.2</v>
      </c>
      <c r="N33" s="54">
        <f t="shared" si="24"/>
        <v>31</v>
      </c>
      <c r="O33" s="54">
        <f t="shared" si="25"/>
        <v>31</v>
      </c>
      <c r="P33" s="55" t="str">
        <f t="shared" si="26"/>
        <v>6094325150582 (2)</v>
      </c>
      <c r="Q33" s="70">
        <f t="shared" si="27"/>
        <v>68370</v>
      </c>
      <c r="R33" s="58">
        <v>0</v>
      </c>
      <c r="S33" s="57">
        <f t="shared" si="28"/>
        <v>2500</v>
      </c>
      <c r="T33" s="58">
        <v>0</v>
      </c>
      <c r="U33" s="58">
        <f>(IF(VLOOKUP(VLOOKUP(AN33,MAPPING!$B$16:$D$21,2,1),MAPPING!$C$16:$E$21,2,0)=7000,0,VLOOKUP(VLOOKUP(AN33,MAPPING!$B$16:$D$21,2,1),MAPPING!$C$16:$E$21,2,0)))</f>
        <v>15000</v>
      </c>
      <c r="V33" s="58">
        <f>(K33*VLOOKUP(N33/K33,MAPPING!$B$23:$C$30,2,10))</f>
        <v>9000</v>
      </c>
      <c r="W33" s="58">
        <f t="shared" si="29"/>
        <v>400</v>
      </c>
      <c r="X33" s="58">
        <f t="shared" si="30"/>
        <v>95270</v>
      </c>
      <c r="Y33" s="116">
        <f>ROUND(SUM(Q33:W33)/INVOICE!$I$5,2)</f>
        <v>68.34</v>
      </c>
      <c r="AA33" s="102" t="s">
        <v>1940</v>
      </c>
      <c r="AB33" s="102" t="s">
        <v>93</v>
      </c>
      <c r="AC33" s="102" t="s">
        <v>1941</v>
      </c>
      <c r="AD33" s="102" t="s">
        <v>7905</v>
      </c>
      <c r="AE33" s="1" t="s">
        <v>7906</v>
      </c>
      <c r="AF33" s="1" t="s">
        <v>7907</v>
      </c>
      <c r="AG33" s="1" t="s">
        <v>7908</v>
      </c>
      <c r="AH33" s="1" t="s">
        <v>156</v>
      </c>
      <c r="AI33" s="2">
        <v>2</v>
      </c>
      <c r="AJ33" s="3">
        <v>31</v>
      </c>
      <c r="AK33" s="3">
        <v>0.2</v>
      </c>
      <c r="AL33" s="3">
        <v>31</v>
      </c>
      <c r="AM33" s="1" t="s">
        <v>68</v>
      </c>
      <c r="AN33" s="3">
        <v>3585.01</v>
      </c>
      <c r="AO33" s="1" t="s">
        <v>62</v>
      </c>
      <c r="AP33" s="1" t="s">
        <v>62</v>
      </c>
      <c r="AQ33" s="1" t="s">
        <v>62</v>
      </c>
      <c r="AR33" s="1" t="s">
        <v>62</v>
      </c>
      <c r="AS33" s="1" t="s">
        <v>62</v>
      </c>
      <c r="AT33" s="1" t="s">
        <v>205</v>
      </c>
      <c r="AU33" s="1" t="s">
        <v>206</v>
      </c>
      <c r="AV33" s="1" t="s">
        <v>207</v>
      </c>
      <c r="AW33" s="1" t="s">
        <v>61</v>
      </c>
      <c r="AX33" s="1" t="s">
        <v>63</v>
      </c>
      <c r="AY33" s="1" t="s">
        <v>7909</v>
      </c>
      <c r="AZ33" s="1" t="s">
        <v>7910</v>
      </c>
      <c r="BA33" s="1" t="s">
        <v>7910</v>
      </c>
      <c r="BB33" s="1" t="s">
        <v>196</v>
      </c>
      <c r="BC33" s="1" t="s">
        <v>197</v>
      </c>
      <c r="BD33" s="1" t="s">
        <v>94</v>
      </c>
      <c r="BE33" s="1" t="s">
        <v>208</v>
      </c>
      <c r="BF33" s="1" t="s">
        <v>64</v>
      </c>
      <c r="BG33" s="1" t="s">
        <v>61</v>
      </c>
      <c r="BH33" s="1" t="s">
        <v>209</v>
      </c>
    </row>
    <row r="34" spans="2:60" x14ac:dyDescent="0.3">
      <c r="B34" s="55">
        <f t="shared" si="6"/>
        <v>30</v>
      </c>
      <c r="C34" s="55" t="str">
        <f t="shared" si="13"/>
        <v>NRT</v>
      </c>
      <c r="D34" s="55" t="str">
        <f t="shared" si="14"/>
        <v>2025-09-02</v>
      </c>
      <c r="E34" s="55" t="str">
        <f t="shared" si="15"/>
        <v>82020034383</v>
      </c>
      <c r="F34" s="55" t="str">
        <f t="shared" si="16"/>
        <v>PJP030131653</v>
      </c>
      <c r="G34" s="55" t="str">
        <f t="shared" si="17"/>
        <v>이재광</v>
      </c>
      <c r="H34" s="53" t="str">
        <f t="shared" si="18"/>
        <v>일반(목록배제,Normal-Manifest Exception)</v>
      </c>
      <c r="I34" s="62">
        <f t="shared" si="19"/>
        <v>100.5</v>
      </c>
      <c r="J34" s="53" t="str">
        <f t="shared" si="20"/>
        <v>BRCH USA</v>
      </c>
      <c r="K34" s="55">
        <f t="shared" si="21"/>
        <v>1</v>
      </c>
      <c r="L34" s="54">
        <f t="shared" si="22"/>
        <v>0.4</v>
      </c>
      <c r="M34" s="54">
        <f t="shared" si="23"/>
        <v>0.8</v>
      </c>
      <c r="N34" s="54">
        <f t="shared" si="24"/>
        <v>0.8</v>
      </c>
      <c r="O34" s="54">
        <f t="shared" si="25"/>
        <v>0.5</v>
      </c>
      <c r="P34" s="55" t="str">
        <f t="shared" si="26"/>
        <v>6094325151193</v>
      </c>
      <c r="Q34" s="70">
        <f t="shared" si="27"/>
        <v>6760</v>
      </c>
      <c r="R34" s="58">
        <v>0</v>
      </c>
      <c r="S34" s="57">
        <f t="shared" si="28"/>
        <v>0</v>
      </c>
      <c r="T34" s="58">
        <v>0</v>
      </c>
      <c r="U34" s="58">
        <f>(IF(VLOOKUP(VLOOKUP(AN34,MAPPING!$B$16:$D$21,2,1),MAPPING!$C$16:$E$21,2,0)=7000,0,VLOOKUP(VLOOKUP(AN34,MAPPING!$B$16:$D$21,2,1),MAPPING!$C$16:$E$21,2,0)))</f>
        <v>0</v>
      </c>
      <c r="V34" s="58">
        <f>(K34*VLOOKUP(N34/K34,MAPPING!$B$23:$C$30,2,10))</f>
        <v>0</v>
      </c>
      <c r="W34" s="58">
        <f t="shared" si="29"/>
        <v>0</v>
      </c>
      <c r="X34" s="58">
        <f t="shared" si="30"/>
        <v>6760</v>
      </c>
      <c r="Y34" s="116">
        <f>ROUND(SUM(Q34:W34)/INVOICE!$I$5,2)</f>
        <v>4.8499999999999996</v>
      </c>
      <c r="AA34" s="102" t="s">
        <v>1940</v>
      </c>
      <c r="AB34" s="102" t="s">
        <v>93</v>
      </c>
      <c r="AC34" s="102" t="s">
        <v>1941</v>
      </c>
      <c r="AD34" s="102" t="s">
        <v>7911</v>
      </c>
      <c r="AE34" s="1" t="s">
        <v>7912</v>
      </c>
      <c r="AF34" s="1" t="s">
        <v>7913</v>
      </c>
      <c r="AG34" s="1" t="s">
        <v>7914</v>
      </c>
      <c r="AH34" s="1" t="s">
        <v>61</v>
      </c>
      <c r="AI34" s="2">
        <v>1</v>
      </c>
      <c r="AJ34" s="3">
        <v>0.4</v>
      </c>
      <c r="AK34" s="3">
        <v>0.8</v>
      </c>
      <c r="AL34" s="3">
        <v>0.8</v>
      </c>
      <c r="AM34" s="1" t="s">
        <v>66</v>
      </c>
      <c r="AN34" s="3">
        <v>100.5</v>
      </c>
      <c r="AO34" s="1" t="s">
        <v>62</v>
      </c>
      <c r="AP34" s="1" t="s">
        <v>62</v>
      </c>
      <c r="AQ34" s="1" t="s">
        <v>62</v>
      </c>
      <c r="AR34" s="1" t="s">
        <v>61</v>
      </c>
      <c r="AS34" s="1" t="s">
        <v>62</v>
      </c>
      <c r="AT34" s="1" t="s">
        <v>205</v>
      </c>
      <c r="AU34" s="1" t="s">
        <v>206</v>
      </c>
      <c r="AV34" s="1" t="s">
        <v>207</v>
      </c>
      <c r="AW34" s="1" t="s">
        <v>61</v>
      </c>
      <c r="AX34" s="1" t="s">
        <v>63</v>
      </c>
      <c r="AY34" s="1" t="s">
        <v>7915</v>
      </c>
      <c r="AZ34" s="1" t="s">
        <v>7916</v>
      </c>
      <c r="BA34" s="1" t="s">
        <v>7916</v>
      </c>
      <c r="BB34" s="1" t="s">
        <v>196</v>
      </c>
      <c r="BC34" s="1" t="s">
        <v>197</v>
      </c>
      <c r="BD34" s="1" t="s">
        <v>94</v>
      </c>
      <c r="BE34" s="1" t="s">
        <v>208</v>
      </c>
      <c r="BF34" s="1" t="s">
        <v>64</v>
      </c>
      <c r="BG34" s="1" t="s">
        <v>61</v>
      </c>
      <c r="BH34" s="1" t="s">
        <v>209</v>
      </c>
    </row>
    <row r="35" spans="2:60" x14ac:dyDescent="0.3">
      <c r="B35" s="55">
        <f t="shared" si="6"/>
        <v>31</v>
      </c>
      <c r="C35" s="55" t="str">
        <f t="shared" si="13"/>
        <v>NRT</v>
      </c>
      <c r="D35" s="55" t="str">
        <f t="shared" si="14"/>
        <v>2025-09-02</v>
      </c>
      <c r="E35" s="55" t="str">
        <f t="shared" si="15"/>
        <v>82020034383</v>
      </c>
      <c r="F35" s="55" t="str">
        <f t="shared" si="16"/>
        <v>PJP030149291</v>
      </c>
      <c r="G35" s="55" t="str">
        <f t="shared" si="17"/>
        <v>김미례</v>
      </c>
      <c r="H35" s="53" t="str">
        <f t="shared" si="18"/>
        <v>목록(Manifest)</v>
      </c>
      <c r="I35" s="62">
        <f t="shared" si="19"/>
        <v>140.03</v>
      </c>
      <c r="J35" s="53" t="str">
        <f t="shared" si="20"/>
        <v>BRCH USA</v>
      </c>
      <c r="K35" s="55">
        <f t="shared" si="21"/>
        <v>1</v>
      </c>
      <c r="L35" s="54">
        <f t="shared" si="22"/>
        <v>4.2</v>
      </c>
      <c r="M35" s="54">
        <f t="shared" si="23"/>
        <v>5.2</v>
      </c>
      <c r="N35" s="54">
        <f t="shared" si="24"/>
        <v>5.5</v>
      </c>
      <c r="O35" s="54">
        <f t="shared" si="25"/>
        <v>4.5</v>
      </c>
      <c r="P35" s="55" t="str">
        <f t="shared" si="26"/>
        <v>6094325148192</v>
      </c>
      <c r="Q35" s="70">
        <f t="shared" si="27"/>
        <v>14840</v>
      </c>
      <c r="R35" s="58">
        <v>0</v>
      </c>
      <c r="S35" s="57">
        <f t="shared" si="28"/>
        <v>0</v>
      </c>
      <c r="T35" s="58">
        <v>0</v>
      </c>
      <c r="U35" s="58">
        <f>(IF(VLOOKUP(VLOOKUP(AN35,MAPPING!$B$16:$D$21,2,1),MAPPING!$C$16:$E$21,2,0)=7000,0,VLOOKUP(VLOOKUP(AN35,MAPPING!$B$16:$D$21,2,1),MAPPING!$C$16:$E$21,2,0)))</f>
        <v>0</v>
      </c>
      <c r="V35" s="58">
        <f>(K35*VLOOKUP(N35/K35,MAPPING!$B$23:$C$30,2,10))</f>
        <v>1200</v>
      </c>
      <c r="W35" s="58">
        <f t="shared" si="29"/>
        <v>0</v>
      </c>
      <c r="X35" s="58">
        <f t="shared" si="30"/>
        <v>16040</v>
      </c>
      <c r="Y35" s="116">
        <f>ROUND(SUM(Q35:W35)/INVOICE!$I$5,2)</f>
        <v>11.51</v>
      </c>
      <c r="AA35" s="102" t="s">
        <v>1940</v>
      </c>
      <c r="AB35" s="102" t="s">
        <v>93</v>
      </c>
      <c r="AC35" s="102" t="s">
        <v>1941</v>
      </c>
      <c r="AD35" s="102" t="s">
        <v>7917</v>
      </c>
      <c r="AE35" s="1" t="s">
        <v>7918</v>
      </c>
      <c r="AF35" s="1" t="s">
        <v>7919</v>
      </c>
      <c r="AG35" s="1" t="s">
        <v>7920</v>
      </c>
      <c r="AH35" s="1" t="s">
        <v>61</v>
      </c>
      <c r="AI35" s="2">
        <v>1</v>
      </c>
      <c r="AJ35" s="3">
        <v>4.2</v>
      </c>
      <c r="AK35" s="3">
        <v>5.2</v>
      </c>
      <c r="AL35" s="3">
        <v>5.5</v>
      </c>
      <c r="AM35" s="1" t="s">
        <v>204</v>
      </c>
      <c r="AN35" s="3">
        <v>140.03</v>
      </c>
      <c r="AO35" s="1" t="s">
        <v>62</v>
      </c>
      <c r="AP35" s="1" t="s">
        <v>62</v>
      </c>
      <c r="AQ35" s="1" t="s">
        <v>62</v>
      </c>
      <c r="AR35" s="1" t="s">
        <v>62</v>
      </c>
      <c r="AS35" s="1" t="s">
        <v>62</v>
      </c>
      <c r="AT35" s="1" t="s">
        <v>205</v>
      </c>
      <c r="AU35" s="1" t="s">
        <v>206</v>
      </c>
      <c r="AV35" s="1" t="s">
        <v>207</v>
      </c>
      <c r="AW35" s="1" t="s">
        <v>61</v>
      </c>
      <c r="AX35" s="1" t="s">
        <v>63</v>
      </c>
      <c r="AY35" s="1" t="s">
        <v>7921</v>
      </c>
      <c r="AZ35" s="1" t="s">
        <v>7922</v>
      </c>
      <c r="BA35" s="1" t="s">
        <v>7922</v>
      </c>
      <c r="BB35" s="1" t="s">
        <v>196</v>
      </c>
      <c r="BC35" s="1" t="s">
        <v>197</v>
      </c>
      <c r="BD35" s="1" t="s">
        <v>94</v>
      </c>
      <c r="BE35" s="1" t="s">
        <v>208</v>
      </c>
      <c r="BF35" s="1" t="s">
        <v>64</v>
      </c>
      <c r="BG35" s="1" t="s">
        <v>61</v>
      </c>
      <c r="BH35" s="1" t="s">
        <v>209</v>
      </c>
    </row>
    <row r="36" spans="2:60" x14ac:dyDescent="0.3">
      <c r="B36" s="55">
        <f t="shared" si="6"/>
        <v>32</v>
      </c>
      <c r="C36" s="55" t="str">
        <f t="shared" si="13"/>
        <v>NRT</v>
      </c>
      <c r="D36" s="55" t="str">
        <f t="shared" si="14"/>
        <v>2025-09-02</v>
      </c>
      <c r="E36" s="55" t="str">
        <f t="shared" si="15"/>
        <v>82020034383</v>
      </c>
      <c r="F36" s="55" t="str">
        <f t="shared" si="16"/>
        <v>PJP030138761</v>
      </c>
      <c r="G36" s="55" t="str">
        <f t="shared" si="17"/>
        <v>임소은</v>
      </c>
      <c r="H36" s="53" t="str">
        <f t="shared" si="18"/>
        <v>일반(목록배제,Normal-Manifest Exception)</v>
      </c>
      <c r="I36" s="62">
        <f t="shared" si="19"/>
        <v>100.5</v>
      </c>
      <c r="J36" s="53" t="str">
        <f t="shared" si="20"/>
        <v>BRCH USA</v>
      </c>
      <c r="K36" s="55">
        <f t="shared" si="21"/>
        <v>1</v>
      </c>
      <c r="L36" s="54">
        <f t="shared" si="22"/>
        <v>0.45</v>
      </c>
      <c r="M36" s="54">
        <f t="shared" si="23"/>
        <v>1</v>
      </c>
      <c r="N36" s="54">
        <f t="shared" si="24"/>
        <v>1</v>
      </c>
      <c r="O36" s="54">
        <f t="shared" si="25"/>
        <v>0.5</v>
      </c>
      <c r="P36" s="55" t="str">
        <f t="shared" si="26"/>
        <v>6094325150783</v>
      </c>
      <c r="Q36" s="70">
        <f t="shared" si="27"/>
        <v>6760</v>
      </c>
      <c r="R36" s="58">
        <v>0</v>
      </c>
      <c r="S36" s="57">
        <f t="shared" si="28"/>
        <v>0</v>
      </c>
      <c r="T36" s="58">
        <v>0</v>
      </c>
      <c r="U36" s="58">
        <f>(IF(VLOOKUP(VLOOKUP(AN36,MAPPING!$B$16:$D$21,2,1),MAPPING!$C$16:$E$21,2,0)=7000,0,VLOOKUP(VLOOKUP(AN36,MAPPING!$B$16:$D$21,2,1),MAPPING!$C$16:$E$21,2,0)))</f>
        <v>0</v>
      </c>
      <c r="V36" s="58">
        <f>(K36*VLOOKUP(N36/K36,MAPPING!$B$23:$C$30,2,10))</f>
        <v>0</v>
      </c>
      <c r="W36" s="58">
        <f t="shared" si="29"/>
        <v>0</v>
      </c>
      <c r="X36" s="58">
        <f t="shared" si="30"/>
        <v>6760</v>
      </c>
      <c r="Y36" s="116">
        <f>ROUND(SUM(Q36:W36)/INVOICE!$I$5,2)</f>
        <v>4.8499999999999996</v>
      </c>
      <c r="AA36" s="102" t="s">
        <v>1940</v>
      </c>
      <c r="AB36" s="102" t="s">
        <v>93</v>
      </c>
      <c r="AC36" s="102" t="s">
        <v>1941</v>
      </c>
      <c r="AD36" s="102" t="s">
        <v>7923</v>
      </c>
      <c r="AE36" s="1" t="s">
        <v>7924</v>
      </c>
      <c r="AF36" s="1" t="s">
        <v>7925</v>
      </c>
      <c r="AG36" s="1" t="s">
        <v>7926</v>
      </c>
      <c r="AH36" s="1" t="s">
        <v>61</v>
      </c>
      <c r="AI36" s="2">
        <v>1</v>
      </c>
      <c r="AJ36" s="3">
        <v>0.45</v>
      </c>
      <c r="AK36" s="3">
        <v>1</v>
      </c>
      <c r="AL36" s="3">
        <v>1</v>
      </c>
      <c r="AM36" s="1" t="s">
        <v>66</v>
      </c>
      <c r="AN36" s="3">
        <v>100.5</v>
      </c>
      <c r="AO36" s="1" t="s">
        <v>62</v>
      </c>
      <c r="AP36" s="1" t="s">
        <v>62</v>
      </c>
      <c r="AQ36" s="1" t="s">
        <v>62</v>
      </c>
      <c r="AR36" s="1" t="s">
        <v>62</v>
      </c>
      <c r="AS36" s="1" t="s">
        <v>62</v>
      </c>
      <c r="AT36" s="1" t="s">
        <v>205</v>
      </c>
      <c r="AU36" s="1" t="s">
        <v>206</v>
      </c>
      <c r="AV36" s="1" t="s">
        <v>207</v>
      </c>
      <c r="AW36" s="1" t="s">
        <v>61</v>
      </c>
      <c r="AX36" s="1" t="s">
        <v>63</v>
      </c>
      <c r="AY36" s="1" t="s">
        <v>7927</v>
      </c>
      <c r="AZ36" s="1" t="s">
        <v>7928</v>
      </c>
      <c r="BA36" s="1" t="s">
        <v>7928</v>
      </c>
      <c r="BB36" s="1" t="s">
        <v>196</v>
      </c>
      <c r="BC36" s="1" t="s">
        <v>197</v>
      </c>
      <c r="BD36" s="1" t="s">
        <v>94</v>
      </c>
      <c r="BE36" s="1" t="s">
        <v>208</v>
      </c>
      <c r="BF36" s="1" t="s">
        <v>64</v>
      </c>
      <c r="BG36" s="1" t="s">
        <v>61</v>
      </c>
      <c r="BH36" s="1" t="s">
        <v>209</v>
      </c>
    </row>
    <row r="37" spans="2:60" x14ac:dyDescent="0.3">
      <c r="B37" s="55">
        <f t="shared" si="6"/>
        <v>33</v>
      </c>
      <c r="C37" s="55" t="str">
        <f t="shared" si="13"/>
        <v>NRT</v>
      </c>
      <c r="D37" s="55" t="str">
        <f t="shared" si="14"/>
        <v>2025-09-02</v>
      </c>
      <c r="E37" s="55" t="str">
        <f t="shared" si="15"/>
        <v>82020034383</v>
      </c>
      <c r="F37" s="55" t="str">
        <f t="shared" si="16"/>
        <v>PJP030131221</v>
      </c>
      <c r="G37" s="55" t="str">
        <f t="shared" si="17"/>
        <v>최성윤</v>
      </c>
      <c r="H37" s="53" t="str">
        <f t="shared" si="18"/>
        <v>일반(목록배제,Normal-Manifest Exception)</v>
      </c>
      <c r="I37" s="62">
        <f t="shared" si="19"/>
        <v>100.5</v>
      </c>
      <c r="J37" s="53" t="str">
        <f t="shared" si="20"/>
        <v>BRCH USA</v>
      </c>
      <c r="K37" s="55">
        <f t="shared" si="21"/>
        <v>1</v>
      </c>
      <c r="L37" s="54">
        <f t="shared" si="22"/>
        <v>0.35</v>
      </c>
      <c r="M37" s="54">
        <f t="shared" si="23"/>
        <v>0.8</v>
      </c>
      <c r="N37" s="54">
        <f t="shared" si="24"/>
        <v>0.8</v>
      </c>
      <c r="O37" s="54">
        <f t="shared" si="25"/>
        <v>0.5</v>
      </c>
      <c r="P37" s="55" t="str">
        <f t="shared" si="26"/>
        <v>6094325151259</v>
      </c>
      <c r="Q37" s="70">
        <f t="shared" si="27"/>
        <v>6760</v>
      </c>
      <c r="R37" s="58">
        <v>0</v>
      </c>
      <c r="S37" s="57">
        <f t="shared" si="28"/>
        <v>0</v>
      </c>
      <c r="T37" s="58">
        <v>0</v>
      </c>
      <c r="U37" s="58">
        <f>(IF(VLOOKUP(VLOOKUP(AN37,MAPPING!$B$16:$D$21,2,1),MAPPING!$C$16:$E$21,2,0)=7000,0,VLOOKUP(VLOOKUP(AN37,MAPPING!$B$16:$D$21,2,1),MAPPING!$C$16:$E$21,2,0)))</f>
        <v>0</v>
      </c>
      <c r="V37" s="58">
        <f>(K37*VLOOKUP(N37/K37,MAPPING!$B$23:$C$30,2,10))</f>
        <v>0</v>
      </c>
      <c r="W37" s="58">
        <f t="shared" si="29"/>
        <v>0</v>
      </c>
      <c r="X37" s="58">
        <f t="shared" si="30"/>
        <v>6760</v>
      </c>
      <c r="Y37" s="116">
        <f>ROUND(SUM(Q37:W37)/INVOICE!$I$5,2)</f>
        <v>4.8499999999999996</v>
      </c>
      <c r="AA37" s="102" t="s">
        <v>1940</v>
      </c>
      <c r="AB37" s="102" t="s">
        <v>93</v>
      </c>
      <c r="AC37" s="102" t="s">
        <v>1941</v>
      </c>
      <c r="AD37" s="102" t="s">
        <v>7929</v>
      </c>
      <c r="AE37" s="1" t="s">
        <v>7930</v>
      </c>
      <c r="AF37" s="1" t="s">
        <v>7931</v>
      </c>
      <c r="AG37" s="1" t="s">
        <v>7932</v>
      </c>
      <c r="AH37" s="1" t="s">
        <v>61</v>
      </c>
      <c r="AI37" s="2">
        <v>1</v>
      </c>
      <c r="AJ37" s="3">
        <v>0.35</v>
      </c>
      <c r="AK37" s="3">
        <v>0.8</v>
      </c>
      <c r="AL37" s="3">
        <v>0.8</v>
      </c>
      <c r="AM37" s="1" t="s">
        <v>66</v>
      </c>
      <c r="AN37" s="3">
        <v>100.5</v>
      </c>
      <c r="AO37" s="1" t="s">
        <v>62</v>
      </c>
      <c r="AP37" s="1" t="s">
        <v>62</v>
      </c>
      <c r="AQ37" s="1" t="s">
        <v>62</v>
      </c>
      <c r="AR37" s="1" t="s">
        <v>62</v>
      </c>
      <c r="AS37" s="1" t="s">
        <v>62</v>
      </c>
      <c r="AT37" s="1" t="s">
        <v>205</v>
      </c>
      <c r="AU37" s="1" t="s">
        <v>206</v>
      </c>
      <c r="AV37" s="1" t="s">
        <v>207</v>
      </c>
      <c r="AW37" s="1" t="s">
        <v>61</v>
      </c>
      <c r="AX37" s="1" t="s">
        <v>63</v>
      </c>
      <c r="AY37" s="1" t="s">
        <v>7933</v>
      </c>
      <c r="AZ37" s="1" t="s">
        <v>7934</v>
      </c>
      <c r="BA37" s="1" t="s">
        <v>7934</v>
      </c>
      <c r="BB37" s="1" t="s">
        <v>196</v>
      </c>
      <c r="BC37" s="1" t="s">
        <v>197</v>
      </c>
      <c r="BD37" s="1" t="s">
        <v>94</v>
      </c>
      <c r="BE37" s="1" t="s">
        <v>208</v>
      </c>
      <c r="BF37" s="1" t="s">
        <v>64</v>
      </c>
      <c r="BG37" s="1" t="s">
        <v>61</v>
      </c>
      <c r="BH37" s="1" t="s">
        <v>209</v>
      </c>
    </row>
    <row r="38" spans="2:60" x14ac:dyDescent="0.3">
      <c r="B38" s="55">
        <f t="shared" si="6"/>
        <v>34</v>
      </c>
      <c r="C38" s="55" t="str">
        <f t="shared" si="13"/>
        <v>NRT</v>
      </c>
      <c r="D38" s="55" t="str">
        <f t="shared" si="14"/>
        <v>2025-09-02</v>
      </c>
      <c r="E38" s="55" t="str">
        <f t="shared" si="15"/>
        <v>82020034383</v>
      </c>
      <c r="F38" s="55" t="str">
        <f t="shared" si="16"/>
        <v>PJP030149749</v>
      </c>
      <c r="G38" s="55" t="str">
        <f t="shared" si="17"/>
        <v>양도현</v>
      </c>
      <c r="H38" s="53" t="str">
        <f t="shared" si="18"/>
        <v>목록(Manifest)</v>
      </c>
      <c r="I38" s="62">
        <f t="shared" si="19"/>
        <v>132.26</v>
      </c>
      <c r="J38" s="53" t="str">
        <f t="shared" si="20"/>
        <v>BRCH USA</v>
      </c>
      <c r="K38" s="55">
        <f t="shared" si="21"/>
        <v>1</v>
      </c>
      <c r="L38" s="54">
        <f t="shared" si="22"/>
        <v>0.75</v>
      </c>
      <c r="M38" s="54">
        <f t="shared" si="23"/>
        <v>1.8</v>
      </c>
      <c r="N38" s="54">
        <f t="shared" si="24"/>
        <v>1.8</v>
      </c>
      <c r="O38" s="54">
        <f t="shared" si="25"/>
        <v>1</v>
      </c>
      <c r="P38" s="55" t="str">
        <f t="shared" si="26"/>
        <v>6094325150088</v>
      </c>
      <c r="Q38" s="70">
        <f t="shared" si="27"/>
        <v>7770</v>
      </c>
      <c r="R38" s="58">
        <v>0</v>
      </c>
      <c r="S38" s="57">
        <f t="shared" si="28"/>
        <v>0</v>
      </c>
      <c r="T38" s="58">
        <v>0</v>
      </c>
      <c r="U38" s="58">
        <f>(IF(VLOOKUP(VLOOKUP(AN38,MAPPING!$B$16:$D$21,2,1),MAPPING!$C$16:$E$21,2,0)=7000,0,VLOOKUP(VLOOKUP(AN38,MAPPING!$B$16:$D$21,2,1),MAPPING!$C$16:$E$21,2,0)))</f>
        <v>0</v>
      </c>
      <c r="V38" s="58">
        <f>(K38*VLOOKUP(N38/K38,MAPPING!$B$23:$C$30,2,10))</f>
        <v>0</v>
      </c>
      <c r="W38" s="58">
        <f t="shared" si="29"/>
        <v>0</v>
      </c>
      <c r="X38" s="58">
        <f t="shared" si="30"/>
        <v>7770</v>
      </c>
      <c r="Y38" s="116">
        <f>ROUND(SUM(Q38:W38)/INVOICE!$I$5,2)</f>
        <v>5.57</v>
      </c>
      <c r="AA38" s="102" t="s">
        <v>1940</v>
      </c>
      <c r="AB38" s="102" t="s">
        <v>93</v>
      </c>
      <c r="AC38" s="102" t="s">
        <v>1941</v>
      </c>
      <c r="AD38" s="102" t="s">
        <v>7935</v>
      </c>
      <c r="AE38" s="1" t="s">
        <v>7936</v>
      </c>
      <c r="AF38" s="1" t="s">
        <v>7937</v>
      </c>
      <c r="AG38" s="1" t="s">
        <v>500</v>
      </c>
      <c r="AH38" s="1" t="s">
        <v>61</v>
      </c>
      <c r="AI38" s="2">
        <v>1</v>
      </c>
      <c r="AJ38" s="3">
        <v>0.75</v>
      </c>
      <c r="AK38" s="3">
        <v>1.8</v>
      </c>
      <c r="AL38" s="3">
        <v>1.8</v>
      </c>
      <c r="AM38" s="1" t="s">
        <v>204</v>
      </c>
      <c r="AN38" s="3">
        <v>132.26</v>
      </c>
      <c r="AO38" s="1" t="s">
        <v>62</v>
      </c>
      <c r="AP38" s="1" t="s">
        <v>62</v>
      </c>
      <c r="AQ38" s="1" t="s">
        <v>62</v>
      </c>
      <c r="AR38" s="1" t="s">
        <v>62</v>
      </c>
      <c r="AS38" s="1" t="s">
        <v>62</v>
      </c>
      <c r="AT38" s="1" t="s">
        <v>205</v>
      </c>
      <c r="AU38" s="1" t="s">
        <v>206</v>
      </c>
      <c r="AV38" s="1" t="s">
        <v>207</v>
      </c>
      <c r="AW38" s="1" t="s">
        <v>61</v>
      </c>
      <c r="AX38" s="1" t="s">
        <v>63</v>
      </c>
      <c r="AY38" s="1" t="s">
        <v>7938</v>
      </c>
      <c r="AZ38" s="1" t="s">
        <v>7939</v>
      </c>
      <c r="BA38" s="1" t="s">
        <v>7939</v>
      </c>
      <c r="BB38" s="1" t="s">
        <v>196</v>
      </c>
      <c r="BC38" s="1" t="s">
        <v>197</v>
      </c>
      <c r="BD38" s="1" t="s">
        <v>94</v>
      </c>
      <c r="BE38" s="1" t="s">
        <v>208</v>
      </c>
      <c r="BF38" s="1" t="s">
        <v>64</v>
      </c>
      <c r="BG38" s="1" t="s">
        <v>61</v>
      </c>
      <c r="BH38" s="1" t="s">
        <v>209</v>
      </c>
    </row>
    <row r="39" spans="2:60" x14ac:dyDescent="0.3">
      <c r="B39" s="55">
        <f t="shared" si="6"/>
        <v>35</v>
      </c>
      <c r="C39" s="55" t="str">
        <f t="shared" si="13"/>
        <v>NRT</v>
      </c>
      <c r="D39" s="55" t="str">
        <f t="shared" si="14"/>
        <v>2025-09-02</v>
      </c>
      <c r="E39" s="55" t="str">
        <f t="shared" si="15"/>
        <v>82020034383</v>
      </c>
      <c r="F39" s="55" t="str">
        <f t="shared" si="16"/>
        <v>PJP030129383</v>
      </c>
      <c r="G39" s="55" t="str">
        <f t="shared" si="17"/>
        <v>윤시온</v>
      </c>
      <c r="H39" s="53" t="str">
        <f t="shared" si="18"/>
        <v>목록(Manifest)</v>
      </c>
      <c r="I39" s="62">
        <f t="shared" si="19"/>
        <v>106.2</v>
      </c>
      <c r="J39" s="53" t="str">
        <f t="shared" si="20"/>
        <v>BRCH USA</v>
      </c>
      <c r="K39" s="55">
        <f t="shared" si="21"/>
        <v>1</v>
      </c>
      <c r="L39" s="54">
        <f t="shared" si="22"/>
        <v>1.3</v>
      </c>
      <c r="M39" s="54">
        <f t="shared" si="23"/>
        <v>5.5</v>
      </c>
      <c r="N39" s="54">
        <f t="shared" si="24"/>
        <v>5.5</v>
      </c>
      <c r="O39" s="54">
        <f t="shared" si="25"/>
        <v>1.5</v>
      </c>
      <c r="P39" s="55" t="str">
        <f t="shared" si="26"/>
        <v>6094325163723</v>
      </c>
      <c r="Q39" s="70">
        <f t="shared" si="27"/>
        <v>8780</v>
      </c>
      <c r="R39" s="58">
        <v>0</v>
      </c>
      <c r="S39" s="57">
        <f t="shared" si="28"/>
        <v>0</v>
      </c>
      <c r="T39" s="58">
        <v>0</v>
      </c>
      <c r="U39" s="58">
        <f>(IF(VLOOKUP(VLOOKUP(AN39,MAPPING!$B$16:$D$21,2,1),MAPPING!$C$16:$E$21,2,0)=7000,0,VLOOKUP(VLOOKUP(AN39,MAPPING!$B$16:$D$21,2,1),MAPPING!$C$16:$E$21,2,0)))</f>
        <v>0</v>
      </c>
      <c r="V39" s="58">
        <f>(K39*VLOOKUP(N39/K39,MAPPING!$B$23:$C$30,2,10))</f>
        <v>1200</v>
      </c>
      <c r="W39" s="58">
        <f t="shared" si="29"/>
        <v>0</v>
      </c>
      <c r="X39" s="58">
        <f t="shared" si="30"/>
        <v>9980</v>
      </c>
      <c r="Y39" s="116">
        <f>ROUND(SUM(Q39:W39)/INVOICE!$I$5,2)</f>
        <v>7.16</v>
      </c>
      <c r="AA39" s="102" t="s">
        <v>1940</v>
      </c>
      <c r="AB39" s="102" t="s">
        <v>93</v>
      </c>
      <c r="AC39" s="102" t="s">
        <v>1941</v>
      </c>
      <c r="AD39" s="102" t="s">
        <v>7940</v>
      </c>
      <c r="AE39" s="1" t="s">
        <v>7941</v>
      </c>
      <c r="AF39" s="1" t="s">
        <v>7942</v>
      </c>
      <c r="AG39" s="1" t="s">
        <v>7943</v>
      </c>
      <c r="AH39" s="1" t="s">
        <v>61</v>
      </c>
      <c r="AI39" s="2">
        <v>1</v>
      </c>
      <c r="AJ39" s="3">
        <v>1.3</v>
      </c>
      <c r="AK39" s="3">
        <v>5.5</v>
      </c>
      <c r="AL39" s="3">
        <v>5.5</v>
      </c>
      <c r="AM39" s="1" t="s">
        <v>204</v>
      </c>
      <c r="AN39" s="3">
        <v>106.2</v>
      </c>
      <c r="AO39" s="1" t="s">
        <v>62</v>
      </c>
      <c r="AP39" s="1" t="s">
        <v>62</v>
      </c>
      <c r="AQ39" s="1" t="s">
        <v>62</v>
      </c>
      <c r="AR39" s="1" t="s">
        <v>62</v>
      </c>
      <c r="AS39" s="1" t="s">
        <v>62</v>
      </c>
      <c r="AT39" s="1" t="s">
        <v>205</v>
      </c>
      <c r="AU39" s="1" t="s">
        <v>206</v>
      </c>
      <c r="AV39" s="1" t="s">
        <v>207</v>
      </c>
      <c r="AW39" s="1" t="s">
        <v>61</v>
      </c>
      <c r="AX39" s="1" t="s">
        <v>63</v>
      </c>
      <c r="AY39" s="1" t="s">
        <v>7944</v>
      </c>
      <c r="AZ39" s="1" t="s">
        <v>7945</v>
      </c>
      <c r="BA39" s="1" t="s">
        <v>7945</v>
      </c>
      <c r="BB39" s="1" t="s">
        <v>196</v>
      </c>
      <c r="BC39" s="1" t="s">
        <v>197</v>
      </c>
      <c r="BD39" s="1" t="s">
        <v>94</v>
      </c>
      <c r="BE39" s="1" t="s">
        <v>208</v>
      </c>
      <c r="BF39" s="1" t="s">
        <v>64</v>
      </c>
      <c r="BG39" s="1" t="s">
        <v>61</v>
      </c>
      <c r="BH39" s="1" t="s">
        <v>209</v>
      </c>
    </row>
    <row r="40" spans="2:60" x14ac:dyDescent="0.3">
      <c r="B40" s="55">
        <f t="shared" si="6"/>
        <v>36</v>
      </c>
      <c r="C40" s="55" t="str">
        <f t="shared" si="13"/>
        <v>NRT</v>
      </c>
      <c r="D40" s="55" t="str">
        <f t="shared" si="14"/>
        <v>2025-09-02</v>
      </c>
      <c r="E40" s="55" t="str">
        <f t="shared" si="15"/>
        <v>82020034383</v>
      </c>
      <c r="F40" s="55" t="str">
        <f t="shared" si="16"/>
        <v>PJP030152156</v>
      </c>
      <c r="G40" s="55" t="str">
        <f t="shared" si="17"/>
        <v>최종현</v>
      </c>
      <c r="H40" s="53" t="str">
        <f t="shared" si="18"/>
        <v>일반(목록배제,Normal-Manifest Exception)</v>
      </c>
      <c r="I40" s="62">
        <f t="shared" si="19"/>
        <v>100.5</v>
      </c>
      <c r="J40" s="53" t="str">
        <f t="shared" si="20"/>
        <v>BRCH USA</v>
      </c>
      <c r="K40" s="55">
        <f t="shared" si="21"/>
        <v>1</v>
      </c>
      <c r="L40" s="54">
        <f t="shared" si="22"/>
        <v>0.4</v>
      </c>
      <c r="M40" s="54">
        <f t="shared" si="23"/>
        <v>1.1000000000000001</v>
      </c>
      <c r="N40" s="54">
        <f t="shared" si="24"/>
        <v>1.1000000000000001</v>
      </c>
      <c r="O40" s="54">
        <f t="shared" si="25"/>
        <v>0.5</v>
      </c>
      <c r="P40" s="55" t="str">
        <f t="shared" si="26"/>
        <v>6094325151024</v>
      </c>
      <c r="Q40" s="70">
        <f t="shared" si="27"/>
        <v>6760</v>
      </c>
      <c r="R40" s="58">
        <v>0</v>
      </c>
      <c r="S40" s="57">
        <f t="shared" si="28"/>
        <v>0</v>
      </c>
      <c r="T40" s="58">
        <v>0</v>
      </c>
      <c r="U40" s="58">
        <f>(IF(VLOOKUP(VLOOKUP(AN40,MAPPING!$B$16:$D$21,2,1),MAPPING!$C$16:$E$21,2,0)=7000,0,VLOOKUP(VLOOKUP(AN40,MAPPING!$B$16:$D$21,2,1),MAPPING!$C$16:$E$21,2,0)))</f>
        <v>0</v>
      </c>
      <c r="V40" s="58">
        <f>(K40*VLOOKUP(N40/K40,MAPPING!$B$23:$C$30,2,10))</f>
        <v>0</v>
      </c>
      <c r="W40" s="58">
        <f t="shared" si="29"/>
        <v>0</v>
      </c>
      <c r="X40" s="58">
        <f t="shared" si="30"/>
        <v>6760</v>
      </c>
      <c r="Y40" s="116">
        <f>ROUND(SUM(Q40:W40)/INVOICE!$I$5,2)</f>
        <v>4.8499999999999996</v>
      </c>
      <c r="AA40" s="102" t="s">
        <v>1940</v>
      </c>
      <c r="AB40" s="102" t="s">
        <v>93</v>
      </c>
      <c r="AC40" s="102" t="s">
        <v>1941</v>
      </c>
      <c r="AD40" s="102" t="s">
        <v>7946</v>
      </c>
      <c r="AE40" s="1" t="s">
        <v>7947</v>
      </c>
      <c r="AF40" s="1" t="s">
        <v>7948</v>
      </c>
      <c r="AG40" s="1" t="s">
        <v>1642</v>
      </c>
      <c r="AH40" s="1" t="s">
        <v>61</v>
      </c>
      <c r="AI40" s="2">
        <v>1</v>
      </c>
      <c r="AJ40" s="3">
        <v>0.4</v>
      </c>
      <c r="AK40" s="3">
        <v>1.1000000000000001</v>
      </c>
      <c r="AL40" s="3">
        <v>1.1000000000000001</v>
      </c>
      <c r="AM40" s="1" t="s">
        <v>66</v>
      </c>
      <c r="AN40" s="3">
        <v>100.5</v>
      </c>
      <c r="AO40" s="1" t="s">
        <v>62</v>
      </c>
      <c r="AP40" s="1" t="s">
        <v>62</v>
      </c>
      <c r="AQ40" s="1" t="s">
        <v>62</v>
      </c>
      <c r="AR40" s="1" t="s">
        <v>62</v>
      </c>
      <c r="AS40" s="1" t="s">
        <v>62</v>
      </c>
      <c r="AT40" s="1" t="s">
        <v>205</v>
      </c>
      <c r="AU40" s="1" t="s">
        <v>206</v>
      </c>
      <c r="AV40" s="1" t="s">
        <v>207</v>
      </c>
      <c r="AW40" s="1" t="s">
        <v>61</v>
      </c>
      <c r="AX40" s="1" t="s">
        <v>63</v>
      </c>
      <c r="AY40" s="1" t="s">
        <v>7949</v>
      </c>
      <c r="AZ40" s="1" t="s">
        <v>7950</v>
      </c>
      <c r="BA40" s="1" t="s">
        <v>7950</v>
      </c>
      <c r="BB40" s="1" t="s">
        <v>196</v>
      </c>
      <c r="BC40" s="1" t="s">
        <v>197</v>
      </c>
      <c r="BD40" s="1" t="s">
        <v>94</v>
      </c>
      <c r="BE40" s="1" t="s">
        <v>208</v>
      </c>
      <c r="BF40" s="1" t="s">
        <v>64</v>
      </c>
      <c r="BG40" s="1" t="s">
        <v>61</v>
      </c>
      <c r="BH40" s="1" t="s">
        <v>209</v>
      </c>
    </row>
    <row r="41" spans="2:60" x14ac:dyDescent="0.3">
      <c r="B41" s="55">
        <f t="shared" si="6"/>
        <v>37</v>
      </c>
      <c r="C41" s="55" t="str">
        <f t="shared" si="13"/>
        <v>NRT</v>
      </c>
      <c r="D41" s="55" t="str">
        <f t="shared" si="14"/>
        <v>2025-09-02</v>
      </c>
      <c r="E41" s="55" t="str">
        <f t="shared" si="15"/>
        <v>82020034383</v>
      </c>
      <c r="F41" s="55" t="str">
        <f t="shared" si="16"/>
        <v>PJP030164883</v>
      </c>
      <c r="G41" s="55" t="str">
        <f t="shared" si="17"/>
        <v>허연희</v>
      </c>
      <c r="H41" s="53" t="str">
        <f t="shared" si="18"/>
        <v>목록(Manifest)</v>
      </c>
      <c r="I41" s="62">
        <f t="shared" si="19"/>
        <v>78.86</v>
      </c>
      <c r="J41" s="53" t="str">
        <f t="shared" si="20"/>
        <v>BRCH USA</v>
      </c>
      <c r="K41" s="55">
        <f t="shared" si="21"/>
        <v>1</v>
      </c>
      <c r="L41" s="54">
        <f t="shared" si="22"/>
        <v>0.6</v>
      </c>
      <c r="M41" s="54">
        <f t="shared" si="23"/>
        <v>1.9</v>
      </c>
      <c r="N41" s="54">
        <f t="shared" si="24"/>
        <v>1.9</v>
      </c>
      <c r="O41" s="54">
        <f t="shared" si="25"/>
        <v>1</v>
      </c>
      <c r="P41" s="55" t="str">
        <f t="shared" si="26"/>
        <v>6094325150896</v>
      </c>
      <c r="Q41" s="70">
        <f t="shared" si="27"/>
        <v>7770</v>
      </c>
      <c r="R41" s="58">
        <v>0</v>
      </c>
      <c r="S41" s="57">
        <f t="shared" si="28"/>
        <v>0</v>
      </c>
      <c r="T41" s="58">
        <v>0</v>
      </c>
      <c r="U41" s="58">
        <f>(IF(VLOOKUP(VLOOKUP(AN41,MAPPING!$B$16:$D$21,2,1),MAPPING!$C$16:$E$21,2,0)=7000,0,VLOOKUP(VLOOKUP(AN41,MAPPING!$B$16:$D$21,2,1),MAPPING!$C$16:$E$21,2,0)))</f>
        <v>0</v>
      </c>
      <c r="V41" s="58">
        <f>(K41*VLOOKUP(N41/K41,MAPPING!$B$23:$C$30,2,10))</f>
        <v>0</v>
      </c>
      <c r="W41" s="58">
        <f t="shared" si="29"/>
        <v>0</v>
      </c>
      <c r="X41" s="58">
        <f t="shared" si="30"/>
        <v>7770</v>
      </c>
      <c r="Y41" s="116">
        <f>ROUND(SUM(Q41:W41)/INVOICE!$I$5,2)</f>
        <v>5.57</v>
      </c>
      <c r="AA41" s="102" t="s">
        <v>1940</v>
      </c>
      <c r="AB41" s="102" t="s">
        <v>93</v>
      </c>
      <c r="AC41" s="102" t="s">
        <v>1941</v>
      </c>
      <c r="AD41" s="102" t="s">
        <v>7951</v>
      </c>
      <c r="AE41" s="1" t="s">
        <v>7952</v>
      </c>
      <c r="AF41" s="1" t="s">
        <v>7953</v>
      </c>
      <c r="AG41" s="1" t="s">
        <v>7954</v>
      </c>
      <c r="AH41" s="1" t="s">
        <v>61</v>
      </c>
      <c r="AI41" s="2">
        <v>1</v>
      </c>
      <c r="AJ41" s="3">
        <v>0.6</v>
      </c>
      <c r="AK41" s="3">
        <v>1.9</v>
      </c>
      <c r="AL41" s="3">
        <v>1.9</v>
      </c>
      <c r="AM41" s="1" t="s">
        <v>204</v>
      </c>
      <c r="AN41" s="3">
        <v>78.86</v>
      </c>
      <c r="AO41" s="1" t="s">
        <v>62</v>
      </c>
      <c r="AP41" s="1" t="s">
        <v>62</v>
      </c>
      <c r="AQ41" s="1" t="s">
        <v>62</v>
      </c>
      <c r="AR41" s="1" t="s">
        <v>62</v>
      </c>
      <c r="AS41" s="1" t="s">
        <v>62</v>
      </c>
      <c r="AT41" s="1" t="s">
        <v>205</v>
      </c>
      <c r="AU41" s="1" t="s">
        <v>206</v>
      </c>
      <c r="AV41" s="1" t="s">
        <v>207</v>
      </c>
      <c r="AW41" s="1" t="s">
        <v>61</v>
      </c>
      <c r="AX41" s="1" t="s">
        <v>63</v>
      </c>
      <c r="AY41" s="1" t="s">
        <v>7955</v>
      </c>
      <c r="AZ41" s="1" t="s">
        <v>7956</v>
      </c>
      <c r="BA41" s="1" t="s">
        <v>7956</v>
      </c>
      <c r="BB41" s="1" t="s">
        <v>196</v>
      </c>
      <c r="BC41" s="1" t="s">
        <v>197</v>
      </c>
      <c r="BD41" s="1" t="s">
        <v>94</v>
      </c>
      <c r="BE41" s="1" t="s">
        <v>208</v>
      </c>
      <c r="BF41" s="1" t="s">
        <v>64</v>
      </c>
      <c r="BG41" s="1" t="s">
        <v>61</v>
      </c>
      <c r="BH41" s="1" t="s">
        <v>209</v>
      </c>
    </row>
    <row r="42" spans="2:60" x14ac:dyDescent="0.3">
      <c r="B42" s="55">
        <f t="shared" si="6"/>
        <v>38</v>
      </c>
      <c r="C42" s="55" t="str">
        <f t="shared" si="13"/>
        <v>NRT</v>
      </c>
      <c r="D42" s="55" t="str">
        <f t="shared" si="14"/>
        <v>2025-09-02</v>
      </c>
      <c r="E42" s="55" t="str">
        <f t="shared" si="15"/>
        <v>82020034383</v>
      </c>
      <c r="F42" s="55" t="str">
        <f t="shared" si="16"/>
        <v>PJP030135664</v>
      </c>
      <c r="G42" s="55" t="str">
        <f t="shared" si="17"/>
        <v>이지희</v>
      </c>
      <c r="H42" s="53" t="str">
        <f t="shared" si="18"/>
        <v>목록(Manifest)</v>
      </c>
      <c r="I42" s="62">
        <f t="shared" si="19"/>
        <v>104.25</v>
      </c>
      <c r="J42" s="53" t="str">
        <f t="shared" si="20"/>
        <v>BRCH USA</v>
      </c>
      <c r="K42" s="55">
        <f t="shared" si="21"/>
        <v>1</v>
      </c>
      <c r="L42" s="54">
        <f t="shared" si="22"/>
        <v>0.9</v>
      </c>
      <c r="M42" s="54">
        <f t="shared" si="23"/>
        <v>1.9</v>
      </c>
      <c r="N42" s="54">
        <f t="shared" si="24"/>
        <v>1.9</v>
      </c>
      <c r="O42" s="54">
        <f t="shared" si="25"/>
        <v>1</v>
      </c>
      <c r="P42" s="55" t="str">
        <f t="shared" si="26"/>
        <v>6094325150977</v>
      </c>
      <c r="Q42" s="70">
        <f t="shared" si="27"/>
        <v>7770</v>
      </c>
      <c r="R42" s="58">
        <v>0</v>
      </c>
      <c r="S42" s="57">
        <f t="shared" si="28"/>
        <v>0</v>
      </c>
      <c r="T42" s="58">
        <v>0</v>
      </c>
      <c r="U42" s="58">
        <f>(IF(VLOOKUP(VLOOKUP(AN42,MAPPING!$B$16:$D$21,2,1),MAPPING!$C$16:$E$21,2,0)=7000,0,VLOOKUP(VLOOKUP(AN42,MAPPING!$B$16:$D$21,2,1),MAPPING!$C$16:$E$21,2,0)))</f>
        <v>0</v>
      </c>
      <c r="V42" s="58">
        <f>(K42*VLOOKUP(N42/K42,MAPPING!$B$23:$C$30,2,10))</f>
        <v>0</v>
      </c>
      <c r="W42" s="58">
        <f t="shared" si="29"/>
        <v>0</v>
      </c>
      <c r="X42" s="58">
        <f t="shared" si="30"/>
        <v>7770</v>
      </c>
      <c r="Y42" s="116">
        <f>ROUND(SUM(Q42:W42)/INVOICE!$I$5,2)</f>
        <v>5.57</v>
      </c>
      <c r="AA42" s="102" t="s">
        <v>1940</v>
      </c>
      <c r="AB42" s="102" t="s">
        <v>93</v>
      </c>
      <c r="AC42" s="102" t="s">
        <v>1941</v>
      </c>
      <c r="AD42" s="102" t="s">
        <v>7957</v>
      </c>
      <c r="AE42" s="1" t="s">
        <v>7958</v>
      </c>
      <c r="AF42" s="1" t="s">
        <v>7959</v>
      </c>
      <c r="AG42" s="1" t="s">
        <v>7960</v>
      </c>
      <c r="AH42" s="1" t="s">
        <v>61</v>
      </c>
      <c r="AI42" s="2">
        <v>1</v>
      </c>
      <c r="AJ42" s="3">
        <v>0.9</v>
      </c>
      <c r="AK42" s="3">
        <v>1.9</v>
      </c>
      <c r="AL42" s="3">
        <v>1.9</v>
      </c>
      <c r="AM42" s="1" t="s">
        <v>204</v>
      </c>
      <c r="AN42" s="3">
        <v>104.25</v>
      </c>
      <c r="AO42" s="1" t="s">
        <v>62</v>
      </c>
      <c r="AP42" s="1" t="s">
        <v>62</v>
      </c>
      <c r="AQ42" s="1" t="s">
        <v>62</v>
      </c>
      <c r="AR42" s="1" t="s">
        <v>62</v>
      </c>
      <c r="AS42" s="1" t="s">
        <v>62</v>
      </c>
      <c r="AT42" s="1" t="s">
        <v>205</v>
      </c>
      <c r="AU42" s="1" t="s">
        <v>206</v>
      </c>
      <c r="AV42" s="1" t="s">
        <v>207</v>
      </c>
      <c r="AW42" s="1" t="s">
        <v>61</v>
      </c>
      <c r="AX42" s="1" t="s">
        <v>63</v>
      </c>
      <c r="AY42" s="1" t="s">
        <v>7961</v>
      </c>
      <c r="AZ42" s="1" t="s">
        <v>7962</v>
      </c>
      <c r="BA42" s="1" t="s">
        <v>7962</v>
      </c>
      <c r="BB42" s="1" t="s">
        <v>196</v>
      </c>
      <c r="BC42" s="1" t="s">
        <v>197</v>
      </c>
      <c r="BD42" s="1" t="s">
        <v>94</v>
      </c>
      <c r="BE42" s="1" t="s">
        <v>208</v>
      </c>
      <c r="BF42" s="1" t="s">
        <v>64</v>
      </c>
      <c r="BG42" s="1" t="s">
        <v>61</v>
      </c>
      <c r="BH42" s="1" t="s">
        <v>209</v>
      </c>
    </row>
    <row r="43" spans="2:60" x14ac:dyDescent="0.3">
      <c r="B43" s="55">
        <f t="shared" si="6"/>
        <v>39</v>
      </c>
      <c r="C43" s="55" t="str">
        <f t="shared" si="13"/>
        <v>NRT</v>
      </c>
      <c r="D43" s="55" t="str">
        <f t="shared" si="14"/>
        <v>2025-09-02</v>
      </c>
      <c r="E43" s="55" t="str">
        <f t="shared" si="15"/>
        <v>82020034383</v>
      </c>
      <c r="F43" s="55" t="str">
        <f t="shared" si="16"/>
        <v>PJP030142892</v>
      </c>
      <c r="G43" s="55" t="str">
        <f t="shared" si="17"/>
        <v>김윤</v>
      </c>
      <c r="H43" s="53" t="str">
        <f t="shared" si="18"/>
        <v>목록(Manifest)</v>
      </c>
      <c r="I43" s="62">
        <f t="shared" si="19"/>
        <v>131.38999999999999</v>
      </c>
      <c r="J43" s="53" t="str">
        <f t="shared" si="20"/>
        <v>BRCH USA</v>
      </c>
      <c r="K43" s="55">
        <f t="shared" si="21"/>
        <v>1</v>
      </c>
      <c r="L43" s="54">
        <f t="shared" si="22"/>
        <v>2.2999999999999998</v>
      </c>
      <c r="M43" s="54">
        <f t="shared" si="23"/>
        <v>4.4000000000000004</v>
      </c>
      <c r="N43" s="54">
        <f t="shared" si="24"/>
        <v>4.4000000000000004</v>
      </c>
      <c r="O43" s="54">
        <f t="shared" si="25"/>
        <v>2.5</v>
      </c>
      <c r="P43" s="55" t="str">
        <f t="shared" si="26"/>
        <v>6094325150110</v>
      </c>
      <c r="Q43" s="70">
        <f t="shared" si="27"/>
        <v>10800</v>
      </c>
      <c r="R43" s="58">
        <v>0</v>
      </c>
      <c r="S43" s="57">
        <f t="shared" si="28"/>
        <v>0</v>
      </c>
      <c r="T43" s="58">
        <v>0</v>
      </c>
      <c r="U43" s="58">
        <f>(IF(VLOOKUP(VLOOKUP(AN43,MAPPING!$B$16:$D$21,2,1),MAPPING!$C$16:$E$21,2,0)=7000,0,VLOOKUP(VLOOKUP(AN43,MAPPING!$B$16:$D$21,2,1),MAPPING!$C$16:$E$21,2,0)))</f>
        <v>0</v>
      </c>
      <c r="V43" s="58">
        <f>(K43*VLOOKUP(N43/K43,MAPPING!$B$23:$C$30,2,10))</f>
        <v>550</v>
      </c>
      <c r="W43" s="58">
        <f t="shared" si="29"/>
        <v>0</v>
      </c>
      <c r="X43" s="58">
        <f t="shared" si="30"/>
        <v>11350</v>
      </c>
      <c r="Y43" s="116">
        <f>ROUND(SUM(Q43:W43)/INVOICE!$I$5,2)</f>
        <v>8.14</v>
      </c>
      <c r="AA43" s="102" t="s">
        <v>1940</v>
      </c>
      <c r="AB43" s="102" t="s">
        <v>93</v>
      </c>
      <c r="AC43" s="102" t="s">
        <v>1941</v>
      </c>
      <c r="AD43" s="102" t="s">
        <v>7963</v>
      </c>
      <c r="AE43" s="1" t="s">
        <v>7964</v>
      </c>
      <c r="AF43" s="1" t="s">
        <v>7965</v>
      </c>
      <c r="AG43" s="1" t="s">
        <v>7966</v>
      </c>
      <c r="AH43" s="1" t="s">
        <v>61</v>
      </c>
      <c r="AI43" s="2">
        <v>1</v>
      </c>
      <c r="AJ43" s="3">
        <v>2.2999999999999998</v>
      </c>
      <c r="AK43" s="3">
        <v>4.4000000000000004</v>
      </c>
      <c r="AL43" s="3">
        <v>4.4000000000000004</v>
      </c>
      <c r="AM43" s="1" t="s">
        <v>204</v>
      </c>
      <c r="AN43" s="3">
        <v>131.38999999999999</v>
      </c>
      <c r="AO43" s="1" t="s">
        <v>62</v>
      </c>
      <c r="AP43" s="1" t="s">
        <v>62</v>
      </c>
      <c r="AQ43" s="1" t="s">
        <v>62</v>
      </c>
      <c r="AR43" s="1" t="s">
        <v>62</v>
      </c>
      <c r="AS43" s="1" t="s">
        <v>62</v>
      </c>
      <c r="AT43" s="1" t="s">
        <v>205</v>
      </c>
      <c r="AU43" s="1" t="s">
        <v>206</v>
      </c>
      <c r="AV43" s="1" t="s">
        <v>207</v>
      </c>
      <c r="AW43" s="1" t="s">
        <v>61</v>
      </c>
      <c r="AX43" s="1" t="s">
        <v>63</v>
      </c>
      <c r="AY43" s="1" t="s">
        <v>7967</v>
      </c>
      <c r="AZ43" s="1" t="s">
        <v>7968</v>
      </c>
      <c r="BA43" s="1" t="s">
        <v>7968</v>
      </c>
      <c r="BB43" s="1" t="s">
        <v>196</v>
      </c>
      <c r="BC43" s="1" t="s">
        <v>197</v>
      </c>
      <c r="BD43" s="1" t="s">
        <v>94</v>
      </c>
      <c r="BE43" s="1" t="s">
        <v>208</v>
      </c>
      <c r="BF43" s="1" t="s">
        <v>64</v>
      </c>
      <c r="BG43" s="1" t="s">
        <v>61</v>
      </c>
      <c r="BH43" s="1" t="s">
        <v>209</v>
      </c>
    </row>
    <row r="44" spans="2:60" x14ac:dyDescent="0.3">
      <c r="B44" s="55">
        <f t="shared" si="6"/>
        <v>40</v>
      </c>
      <c r="C44" s="55" t="str">
        <f t="shared" si="13"/>
        <v>NRT</v>
      </c>
      <c r="D44" s="55" t="str">
        <f t="shared" si="14"/>
        <v>2025-09-02</v>
      </c>
      <c r="E44" s="55" t="str">
        <f t="shared" si="15"/>
        <v>82020034383</v>
      </c>
      <c r="F44" s="55" t="str">
        <f t="shared" si="16"/>
        <v>PJP030154554</v>
      </c>
      <c r="G44" s="55" t="str">
        <f t="shared" si="17"/>
        <v>이도겸</v>
      </c>
      <c r="H44" s="53" t="str">
        <f t="shared" si="18"/>
        <v>간이(Simple)</v>
      </c>
      <c r="I44" s="62">
        <f t="shared" si="19"/>
        <v>306.19</v>
      </c>
      <c r="J44" s="53" t="str">
        <f t="shared" si="20"/>
        <v>BRCH USA</v>
      </c>
      <c r="K44" s="55">
        <f t="shared" si="21"/>
        <v>1</v>
      </c>
      <c r="L44" s="54">
        <f t="shared" si="22"/>
        <v>0.9</v>
      </c>
      <c r="M44" s="54">
        <f t="shared" si="23"/>
        <v>1.8</v>
      </c>
      <c r="N44" s="54">
        <f t="shared" si="24"/>
        <v>1.8</v>
      </c>
      <c r="O44" s="54">
        <f t="shared" si="25"/>
        <v>1</v>
      </c>
      <c r="P44" s="55" t="str">
        <f t="shared" si="26"/>
        <v>6094325150929</v>
      </c>
      <c r="Q44" s="70">
        <f t="shared" si="27"/>
        <v>7770</v>
      </c>
      <c r="R44" s="58">
        <v>0</v>
      </c>
      <c r="S44" s="57">
        <f t="shared" si="28"/>
        <v>0</v>
      </c>
      <c r="T44" s="58">
        <v>0</v>
      </c>
      <c r="U44" s="58">
        <f>(IF(VLOOKUP(VLOOKUP(AN44,MAPPING!$B$16:$D$21,2,1),MAPPING!$C$16:$E$21,2,0)=7000,0,VLOOKUP(VLOOKUP(AN44,MAPPING!$B$16:$D$21,2,1),MAPPING!$C$16:$E$21,2,0)))</f>
        <v>0</v>
      </c>
      <c r="V44" s="58">
        <f>(K44*VLOOKUP(N44/K44,MAPPING!$B$23:$C$30,2,10))</f>
        <v>0</v>
      </c>
      <c r="W44" s="58">
        <f t="shared" si="29"/>
        <v>0</v>
      </c>
      <c r="X44" s="58">
        <f t="shared" si="30"/>
        <v>7770</v>
      </c>
      <c r="Y44" s="116">
        <f>ROUND(SUM(Q44:W44)/INVOICE!$I$5,2)</f>
        <v>5.57</v>
      </c>
      <c r="AA44" s="102" t="s">
        <v>1940</v>
      </c>
      <c r="AB44" s="102" t="s">
        <v>93</v>
      </c>
      <c r="AC44" s="102" t="s">
        <v>1941</v>
      </c>
      <c r="AD44" s="102" t="s">
        <v>7969</v>
      </c>
      <c r="AE44" s="1" t="s">
        <v>7970</v>
      </c>
      <c r="AF44" s="1" t="s">
        <v>7971</v>
      </c>
      <c r="AG44" s="1" t="s">
        <v>2703</v>
      </c>
      <c r="AH44" s="1" t="s">
        <v>61</v>
      </c>
      <c r="AI44" s="2">
        <v>1</v>
      </c>
      <c r="AJ44" s="3">
        <v>0.9</v>
      </c>
      <c r="AK44" s="3">
        <v>1.8</v>
      </c>
      <c r="AL44" s="3">
        <v>1.8</v>
      </c>
      <c r="AM44" s="1" t="s">
        <v>65</v>
      </c>
      <c r="AN44" s="3">
        <v>306.19</v>
      </c>
      <c r="AO44" s="1" t="s">
        <v>62</v>
      </c>
      <c r="AP44" s="1" t="s">
        <v>62</v>
      </c>
      <c r="AQ44" s="1" t="s">
        <v>62</v>
      </c>
      <c r="AR44" s="1" t="s">
        <v>62</v>
      </c>
      <c r="AS44" s="1" t="s">
        <v>62</v>
      </c>
      <c r="AT44" s="1" t="s">
        <v>205</v>
      </c>
      <c r="AU44" s="1" t="s">
        <v>206</v>
      </c>
      <c r="AV44" s="1" t="s">
        <v>207</v>
      </c>
      <c r="AW44" s="1" t="s">
        <v>61</v>
      </c>
      <c r="AX44" s="1" t="s">
        <v>63</v>
      </c>
      <c r="AY44" s="1" t="s">
        <v>7972</v>
      </c>
      <c r="AZ44" s="1" t="s">
        <v>7973</v>
      </c>
      <c r="BA44" s="1" t="s">
        <v>7973</v>
      </c>
      <c r="BB44" s="1" t="s">
        <v>196</v>
      </c>
      <c r="BC44" s="1" t="s">
        <v>197</v>
      </c>
      <c r="BD44" s="1" t="s">
        <v>94</v>
      </c>
      <c r="BE44" s="1" t="s">
        <v>208</v>
      </c>
      <c r="BF44" s="1" t="s">
        <v>64</v>
      </c>
      <c r="BG44" s="1" t="s">
        <v>61</v>
      </c>
      <c r="BH44" s="1" t="s">
        <v>209</v>
      </c>
    </row>
    <row r="45" spans="2:60" x14ac:dyDescent="0.3">
      <c r="B45" s="55">
        <f t="shared" si="6"/>
        <v>41</v>
      </c>
      <c r="C45" s="55" t="str">
        <f t="shared" si="13"/>
        <v>NRT</v>
      </c>
      <c r="D45" s="55" t="str">
        <f t="shared" si="14"/>
        <v>2025-09-02</v>
      </c>
      <c r="E45" s="55" t="str">
        <f t="shared" si="15"/>
        <v>82020034383</v>
      </c>
      <c r="F45" s="55" t="str">
        <f t="shared" si="16"/>
        <v>PJP030155917</v>
      </c>
      <c r="G45" s="55" t="str">
        <f t="shared" si="17"/>
        <v>이지유</v>
      </c>
      <c r="H45" s="53" t="str">
        <f t="shared" si="18"/>
        <v>목록(Manifest)</v>
      </c>
      <c r="I45" s="62">
        <f t="shared" si="19"/>
        <v>117.92</v>
      </c>
      <c r="J45" s="53" t="str">
        <f t="shared" si="20"/>
        <v>BRCH USA</v>
      </c>
      <c r="K45" s="55">
        <f t="shared" si="21"/>
        <v>1</v>
      </c>
      <c r="L45" s="54">
        <f t="shared" si="22"/>
        <v>0.85</v>
      </c>
      <c r="M45" s="54">
        <f t="shared" si="23"/>
        <v>2.2999999999999998</v>
      </c>
      <c r="N45" s="54">
        <f t="shared" si="24"/>
        <v>2.2999999999999998</v>
      </c>
      <c r="O45" s="54">
        <f t="shared" si="25"/>
        <v>1</v>
      </c>
      <c r="P45" s="55" t="str">
        <f t="shared" si="26"/>
        <v>6094325150846</v>
      </c>
      <c r="Q45" s="70">
        <f t="shared" si="27"/>
        <v>7770</v>
      </c>
      <c r="R45" s="58">
        <v>0</v>
      </c>
      <c r="S45" s="57">
        <f t="shared" si="28"/>
        <v>0</v>
      </c>
      <c r="T45" s="58">
        <v>0</v>
      </c>
      <c r="U45" s="58">
        <f>(IF(VLOOKUP(VLOOKUP(AN45,MAPPING!$B$16:$D$21,2,1),MAPPING!$C$16:$E$21,2,0)=7000,0,VLOOKUP(VLOOKUP(AN45,MAPPING!$B$16:$D$21,2,1),MAPPING!$C$16:$E$21,2,0)))</f>
        <v>0</v>
      </c>
      <c r="V45" s="58">
        <f>(K45*VLOOKUP(N45/K45,MAPPING!$B$23:$C$30,2,10))</f>
        <v>550</v>
      </c>
      <c r="W45" s="58">
        <f t="shared" si="29"/>
        <v>0</v>
      </c>
      <c r="X45" s="58">
        <f t="shared" si="30"/>
        <v>8320</v>
      </c>
      <c r="Y45" s="116">
        <f>ROUND(SUM(Q45:W45)/INVOICE!$I$5,2)</f>
        <v>5.97</v>
      </c>
      <c r="AA45" s="102" t="s">
        <v>1940</v>
      </c>
      <c r="AB45" s="102" t="s">
        <v>93</v>
      </c>
      <c r="AC45" s="102" t="s">
        <v>1941</v>
      </c>
      <c r="AD45" s="102" t="s">
        <v>7974</v>
      </c>
      <c r="AE45" s="1" t="s">
        <v>7975</v>
      </c>
      <c r="AF45" s="1" t="s">
        <v>7976</v>
      </c>
      <c r="AG45" s="1" t="s">
        <v>7977</v>
      </c>
      <c r="AH45" s="1" t="s">
        <v>61</v>
      </c>
      <c r="AI45" s="2">
        <v>1</v>
      </c>
      <c r="AJ45" s="3">
        <v>0.85</v>
      </c>
      <c r="AK45" s="3">
        <v>2.2999999999999998</v>
      </c>
      <c r="AL45" s="3">
        <v>2.2999999999999998</v>
      </c>
      <c r="AM45" s="1" t="s">
        <v>204</v>
      </c>
      <c r="AN45" s="3">
        <v>117.92</v>
      </c>
      <c r="AO45" s="1" t="s">
        <v>62</v>
      </c>
      <c r="AP45" s="1" t="s">
        <v>62</v>
      </c>
      <c r="AQ45" s="1" t="s">
        <v>62</v>
      </c>
      <c r="AR45" s="1" t="s">
        <v>62</v>
      </c>
      <c r="AS45" s="1" t="s">
        <v>62</v>
      </c>
      <c r="AT45" s="1" t="s">
        <v>205</v>
      </c>
      <c r="AU45" s="1" t="s">
        <v>206</v>
      </c>
      <c r="AV45" s="1" t="s">
        <v>207</v>
      </c>
      <c r="AW45" s="1" t="s">
        <v>61</v>
      </c>
      <c r="AX45" s="1" t="s">
        <v>63</v>
      </c>
      <c r="AY45" s="1" t="s">
        <v>7978</v>
      </c>
      <c r="AZ45" s="1" t="s">
        <v>7979</v>
      </c>
      <c r="BA45" s="1" t="s">
        <v>7979</v>
      </c>
      <c r="BB45" s="1" t="s">
        <v>196</v>
      </c>
      <c r="BC45" s="1" t="s">
        <v>197</v>
      </c>
      <c r="BD45" s="1" t="s">
        <v>94</v>
      </c>
      <c r="BE45" s="1" t="s">
        <v>208</v>
      </c>
      <c r="BF45" s="1" t="s">
        <v>64</v>
      </c>
      <c r="BG45" s="1" t="s">
        <v>61</v>
      </c>
      <c r="BH45" s="1" t="s">
        <v>209</v>
      </c>
    </row>
    <row r="46" spans="2:60" x14ac:dyDescent="0.3">
      <c r="B46" s="55">
        <f t="shared" si="6"/>
        <v>42</v>
      </c>
      <c r="C46" s="55" t="str">
        <f t="shared" si="13"/>
        <v>NRT</v>
      </c>
      <c r="D46" s="55" t="str">
        <f t="shared" si="14"/>
        <v>2025-09-02</v>
      </c>
      <c r="E46" s="55" t="str">
        <f t="shared" si="15"/>
        <v>82020034383</v>
      </c>
      <c r="F46" s="55" t="str">
        <f t="shared" si="16"/>
        <v>PJP030166559</v>
      </c>
      <c r="G46" s="55" t="str">
        <f t="shared" si="17"/>
        <v>박정호</v>
      </c>
      <c r="H46" s="53" t="str">
        <f t="shared" si="18"/>
        <v>간이(Simple)</v>
      </c>
      <c r="I46" s="62">
        <f t="shared" si="19"/>
        <v>368.5</v>
      </c>
      <c r="J46" s="53" t="str">
        <f t="shared" si="20"/>
        <v>BRCH USA</v>
      </c>
      <c r="K46" s="55">
        <f t="shared" si="21"/>
        <v>1</v>
      </c>
      <c r="L46" s="54">
        <f t="shared" si="22"/>
        <v>1</v>
      </c>
      <c r="M46" s="54">
        <f t="shared" si="23"/>
        <v>1.6</v>
      </c>
      <c r="N46" s="54">
        <f t="shared" si="24"/>
        <v>1.6</v>
      </c>
      <c r="O46" s="54">
        <f t="shared" si="25"/>
        <v>1</v>
      </c>
      <c r="P46" s="55" t="str">
        <f t="shared" si="26"/>
        <v>6094325149605</v>
      </c>
      <c r="Q46" s="70">
        <f t="shared" si="27"/>
        <v>7770</v>
      </c>
      <c r="R46" s="58">
        <v>0</v>
      </c>
      <c r="S46" s="57">
        <f t="shared" si="28"/>
        <v>0</v>
      </c>
      <c r="T46" s="58">
        <v>0</v>
      </c>
      <c r="U46" s="58">
        <f>(IF(VLOOKUP(VLOOKUP(AN46,MAPPING!$B$16:$D$21,2,1),MAPPING!$C$16:$E$21,2,0)=7000,0,VLOOKUP(VLOOKUP(AN46,MAPPING!$B$16:$D$21,2,1),MAPPING!$C$16:$E$21,2,0)))</f>
        <v>0</v>
      </c>
      <c r="V46" s="58">
        <f>(K46*VLOOKUP(N46/K46,MAPPING!$B$23:$C$30,2,10))</f>
        <v>0</v>
      </c>
      <c r="W46" s="58">
        <f t="shared" si="29"/>
        <v>0</v>
      </c>
      <c r="X46" s="58">
        <f t="shared" si="30"/>
        <v>7770</v>
      </c>
      <c r="Y46" s="116">
        <f>ROUND(SUM(Q46:W46)/INVOICE!$I$5,2)</f>
        <v>5.57</v>
      </c>
      <c r="AA46" s="102" t="s">
        <v>1940</v>
      </c>
      <c r="AB46" s="102" t="s">
        <v>93</v>
      </c>
      <c r="AC46" s="102" t="s">
        <v>1941</v>
      </c>
      <c r="AD46" s="102" t="s">
        <v>7980</v>
      </c>
      <c r="AE46" s="1" t="s">
        <v>7981</v>
      </c>
      <c r="AF46" s="1" t="s">
        <v>7982</v>
      </c>
      <c r="AG46" s="1" t="s">
        <v>1612</v>
      </c>
      <c r="AH46" s="1" t="s">
        <v>61</v>
      </c>
      <c r="AI46" s="2">
        <v>1</v>
      </c>
      <c r="AJ46" s="3">
        <v>1</v>
      </c>
      <c r="AK46" s="3">
        <v>1.6</v>
      </c>
      <c r="AL46" s="3">
        <v>1.6</v>
      </c>
      <c r="AM46" s="1" t="s">
        <v>65</v>
      </c>
      <c r="AN46" s="3">
        <v>368.5</v>
      </c>
      <c r="AO46" s="1" t="s">
        <v>62</v>
      </c>
      <c r="AP46" s="1" t="s">
        <v>62</v>
      </c>
      <c r="AQ46" s="1" t="s">
        <v>62</v>
      </c>
      <c r="AR46" s="1" t="s">
        <v>62</v>
      </c>
      <c r="AS46" s="1" t="s">
        <v>62</v>
      </c>
      <c r="AT46" s="1" t="s">
        <v>205</v>
      </c>
      <c r="AU46" s="1" t="s">
        <v>206</v>
      </c>
      <c r="AV46" s="1" t="s">
        <v>207</v>
      </c>
      <c r="AW46" s="1" t="s">
        <v>61</v>
      </c>
      <c r="AX46" s="1" t="s">
        <v>63</v>
      </c>
      <c r="AY46" s="1" t="s">
        <v>7983</v>
      </c>
      <c r="AZ46" s="1" t="s">
        <v>7984</v>
      </c>
      <c r="BA46" s="1" t="s">
        <v>7984</v>
      </c>
      <c r="BB46" s="1" t="s">
        <v>196</v>
      </c>
      <c r="BC46" s="1" t="s">
        <v>197</v>
      </c>
      <c r="BD46" s="1" t="s">
        <v>94</v>
      </c>
      <c r="BE46" s="1" t="s">
        <v>208</v>
      </c>
      <c r="BF46" s="1" t="s">
        <v>64</v>
      </c>
      <c r="BG46" s="1" t="s">
        <v>61</v>
      </c>
      <c r="BH46" s="1" t="s">
        <v>209</v>
      </c>
    </row>
    <row r="47" spans="2:60" x14ac:dyDescent="0.3">
      <c r="B47" s="55">
        <f t="shared" si="6"/>
        <v>43</v>
      </c>
      <c r="C47" s="55" t="str">
        <f t="shared" si="13"/>
        <v>NRT</v>
      </c>
      <c r="D47" s="55" t="str">
        <f t="shared" si="14"/>
        <v>2025-09-02</v>
      </c>
      <c r="E47" s="55" t="str">
        <f t="shared" si="15"/>
        <v>82020034383</v>
      </c>
      <c r="F47" s="55" t="str">
        <f t="shared" si="16"/>
        <v>PJP030130607</v>
      </c>
      <c r="G47" s="55" t="str">
        <f t="shared" si="17"/>
        <v>김지혜</v>
      </c>
      <c r="H47" s="53" t="str">
        <f t="shared" si="18"/>
        <v>목록(Manifest)</v>
      </c>
      <c r="I47" s="62">
        <f t="shared" si="19"/>
        <v>103.18</v>
      </c>
      <c r="J47" s="53" t="str">
        <f t="shared" si="20"/>
        <v>BRCH USA</v>
      </c>
      <c r="K47" s="55">
        <f t="shared" si="21"/>
        <v>1</v>
      </c>
      <c r="L47" s="54">
        <f t="shared" si="22"/>
        <v>1</v>
      </c>
      <c r="M47" s="54">
        <f t="shared" si="23"/>
        <v>3.4</v>
      </c>
      <c r="N47" s="54">
        <f t="shared" si="24"/>
        <v>3.4</v>
      </c>
      <c r="O47" s="54">
        <f t="shared" si="25"/>
        <v>1</v>
      </c>
      <c r="P47" s="55" t="str">
        <f t="shared" si="26"/>
        <v>6094325146910</v>
      </c>
      <c r="Q47" s="70">
        <f t="shared" si="27"/>
        <v>7770</v>
      </c>
      <c r="R47" s="58">
        <v>0</v>
      </c>
      <c r="S47" s="57">
        <f t="shared" si="28"/>
        <v>0</v>
      </c>
      <c r="T47" s="58">
        <v>0</v>
      </c>
      <c r="U47" s="58">
        <f>(IF(VLOOKUP(VLOOKUP(AN47,MAPPING!$B$16:$D$21,2,1),MAPPING!$C$16:$E$21,2,0)=7000,0,VLOOKUP(VLOOKUP(AN47,MAPPING!$B$16:$D$21,2,1),MAPPING!$C$16:$E$21,2,0)))</f>
        <v>0</v>
      </c>
      <c r="V47" s="58">
        <f>(K47*VLOOKUP(N47/K47,MAPPING!$B$23:$C$30,2,10))</f>
        <v>550</v>
      </c>
      <c r="W47" s="58">
        <f t="shared" si="29"/>
        <v>0</v>
      </c>
      <c r="X47" s="58">
        <f t="shared" si="30"/>
        <v>8320</v>
      </c>
      <c r="Y47" s="116">
        <f>ROUND(SUM(Q47:W47)/INVOICE!$I$5,2)</f>
        <v>5.97</v>
      </c>
      <c r="AA47" s="102" t="s">
        <v>1940</v>
      </c>
      <c r="AB47" s="102" t="s">
        <v>93</v>
      </c>
      <c r="AC47" s="102" t="s">
        <v>1941</v>
      </c>
      <c r="AD47" s="102" t="s">
        <v>7985</v>
      </c>
      <c r="AE47" s="1" t="s">
        <v>604</v>
      </c>
      <c r="AF47" s="1" t="s">
        <v>7986</v>
      </c>
      <c r="AG47" s="1" t="s">
        <v>7987</v>
      </c>
      <c r="AH47" s="1" t="s">
        <v>61</v>
      </c>
      <c r="AI47" s="2">
        <v>1</v>
      </c>
      <c r="AJ47" s="3">
        <v>1</v>
      </c>
      <c r="AK47" s="3">
        <v>3.4</v>
      </c>
      <c r="AL47" s="3">
        <v>3.4</v>
      </c>
      <c r="AM47" s="1" t="s">
        <v>204</v>
      </c>
      <c r="AN47" s="3">
        <v>103.18</v>
      </c>
      <c r="AO47" s="1" t="s">
        <v>62</v>
      </c>
      <c r="AP47" s="1" t="s">
        <v>62</v>
      </c>
      <c r="AQ47" s="1" t="s">
        <v>62</v>
      </c>
      <c r="AR47" s="1" t="s">
        <v>62</v>
      </c>
      <c r="AS47" s="1" t="s">
        <v>62</v>
      </c>
      <c r="AT47" s="1" t="s">
        <v>205</v>
      </c>
      <c r="AU47" s="1" t="s">
        <v>206</v>
      </c>
      <c r="AV47" s="1" t="s">
        <v>207</v>
      </c>
      <c r="AW47" s="1" t="s">
        <v>61</v>
      </c>
      <c r="AX47" s="1" t="s">
        <v>63</v>
      </c>
      <c r="AY47" s="1" t="s">
        <v>7988</v>
      </c>
      <c r="AZ47" s="1" t="s">
        <v>7989</v>
      </c>
      <c r="BA47" s="1" t="s">
        <v>7989</v>
      </c>
      <c r="BB47" s="1" t="s">
        <v>196</v>
      </c>
      <c r="BC47" s="1" t="s">
        <v>197</v>
      </c>
      <c r="BD47" s="1" t="s">
        <v>94</v>
      </c>
      <c r="BE47" s="1" t="s">
        <v>208</v>
      </c>
      <c r="BF47" s="1" t="s">
        <v>64</v>
      </c>
      <c r="BG47" s="1" t="s">
        <v>61</v>
      </c>
      <c r="BH47" s="1" t="s">
        <v>209</v>
      </c>
    </row>
    <row r="48" spans="2:60" x14ac:dyDescent="0.3">
      <c r="B48" s="55">
        <f t="shared" si="6"/>
        <v>44</v>
      </c>
      <c r="C48" s="55" t="str">
        <f t="shared" si="13"/>
        <v>NRT</v>
      </c>
      <c r="D48" s="55" t="str">
        <f t="shared" si="14"/>
        <v>2025-09-02</v>
      </c>
      <c r="E48" s="55" t="str">
        <f t="shared" si="15"/>
        <v>82020034383</v>
      </c>
      <c r="F48" s="55" t="str">
        <f t="shared" si="16"/>
        <v>PJP030149416</v>
      </c>
      <c r="G48" s="55" t="str">
        <f t="shared" si="17"/>
        <v>김은지</v>
      </c>
      <c r="H48" s="53" t="str">
        <f t="shared" si="18"/>
        <v>목록(Manifest)</v>
      </c>
      <c r="I48" s="62">
        <f t="shared" si="19"/>
        <v>134.37</v>
      </c>
      <c r="J48" s="53" t="str">
        <f t="shared" si="20"/>
        <v>BRCH USA</v>
      </c>
      <c r="K48" s="55">
        <f t="shared" si="21"/>
        <v>1</v>
      </c>
      <c r="L48" s="54">
        <f t="shared" si="22"/>
        <v>0.25</v>
      </c>
      <c r="M48" s="54">
        <f t="shared" si="23"/>
        <v>1.4</v>
      </c>
      <c r="N48" s="54">
        <f t="shared" si="24"/>
        <v>1.4</v>
      </c>
      <c r="O48" s="54">
        <f t="shared" si="25"/>
        <v>0.5</v>
      </c>
      <c r="P48" s="55" t="str">
        <f t="shared" si="26"/>
        <v>6094325151136</v>
      </c>
      <c r="Q48" s="70">
        <f t="shared" si="27"/>
        <v>6760</v>
      </c>
      <c r="R48" s="58">
        <v>0</v>
      </c>
      <c r="S48" s="57">
        <f t="shared" si="28"/>
        <v>0</v>
      </c>
      <c r="T48" s="58">
        <v>0</v>
      </c>
      <c r="U48" s="58">
        <f>(IF(VLOOKUP(VLOOKUP(AN48,MAPPING!$B$16:$D$21,2,1),MAPPING!$C$16:$E$21,2,0)=7000,0,VLOOKUP(VLOOKUP(AN48,MAPPING!$B$16:$D$21,2,1),MAPPING!$C$16:$E$21,2,0)))</f>
        <v>0</v>
      </c>
      <c r="V48" s="58">
        <f>(K48*VLOOKUP(N48/K48,MAPPING!$B$23:$C$30,2,10))</f>
        <v>0</v>
      </c>
      <c r="W48" s="58">
        <f t="shared" si="29"/>
        <v>0</v>
      </c>
      <c r="X48" s="58">
        <f t="shared" si="30"/>
        <v>6760</v>
      </c>
      <c r="Y48" s="116">
        <f>ROUND(SUM(Q48:W48)/INVOICE!$I$5,2)</f>
        <v>4.8499999999999996</v>
      </c>
      <c r="AA48" s="102" t="s">
        <v>1940</v>
      </c>
      <c r="AB48" s="102" t="s">
        <v>93</v>
      </c>
      <c r="AC48" s="102" t="s">
        <v>1941</v>
      </c>
      <c r="AD48" s="102" t="s">
        <v>7990</v>
      </c>
      <c r="AE48" s="1" t="s">
        <v>7991</v>
      </c>
      <c r="AF48" s="1" t="s">
        <v>7992</v>
      </c>
      <c r="AG48" s="1" t="s">
        <v>7993</v>
      </c>
      <c r="AH48" s="1" t="s">
        <v>61</v>
      </c>
      <c r="AI48" s="2">
        <v>1</v>
      </c>
      <c r="AJ48" s="3">
        <v>0.25</v>
      </c>
      <c r="AK48" s="3">
        <v>1.4</v>
      </c>
      <c r="AL48" s="3">
        <v>1.4</v>
      </c>
      <c r="AM48" s="1" t="s">
        <v>204</v>
      </c>
      <c r="AN48" s="3">
        <v>134.37</v>
      </c>
      <c r="AO48" s="1" t="s">
        <v>62</v>
      </c>
      <c r="AP48" s="1" t="s">
        <v>62</v>
      </c>
      <c r="AQ48" s="1" t="s">
        <v>62</v>
      </c>
      <c r="AR48" s="1" t="s">
        <v>62</v>
      </c>
      <c r="AS48" s="1" t="s">
        <v>62</v>
      </c>
      <c r="AT48" s="1" t="s">
        <v>205</v>
      </c>
      <c r="AU48" s="1" t="s">
        <v>206</v>
      </c>
      <c r="AV48" s="1" t="s">
        <v>207</v>
      </c>
      <c r="AW48" s="1" t="s">
        <v>61</v>
      </c>
      <c r="AX48" s="1" t="s">
        <v>63</v>
      </c>
      <c r="AY48" s="1" t="s">
        <v>7994</v>
      </c>
      <c r="AZ48" s="1" t="s">
        <v>7995</v>
      </c>
      <c r="BA48" s="1" t="s">
        <v>7995</v>
      </c>
      <c r="BB48" s="1" t="s">
        <v>196</v>
      </c>
      <c r="BC48" s="1" t="s">
        <v>197</v>
      </c>
      <c r="BD48" s="1" t="s">
        <v>94</v>
      </c>
      <c r="BE48" s="1" t="s">
        <v>208</v>
      </c>
      <c r="BF48" s="1" t="s">
        <v>64</v>
      </c>
      <c r="BG48" s="1" t="s">
        <v>61</v>
      </c>
      <c r="BH48" s="1" t="s">
        <v>209</v>
      </c>
    </row>
    <row r="49" spans="2:60" x14ac:dyDescent="0.3">
      <c r="B49" s="55">
        <f t="shared" si="6"/>
        <v>45</v>
      </c>
      <c r="C49" s="55" t="str">
        <f t="shared" si="13"/>
        <v>NRT</v>
      </c>
      <c r="D49" s="55" t="str">
        <f t="shared" si="14"/>
        <v>2025-09-02</v>
      </c>
      <c r="E49" s="55" t="str">
        <f t="shared" si="15"/>
        <v>82020034383</v>
      </c>
      <c r="F49" s="55" t="str">
        <f t="shared" si="16"/>
        <v>PJP030156536</v>
      </c>
      <c r="G49" s="55" t="str">
        <f t="shared" si="17"/>
        <v>이은실</v>
      </c>
      <c r="H49" s="53" t="str">
        <f t="shared" si="18"/>
        <v>간이(Simple)</v>
      </c>
      <c r="I49" s="62">
        <f t="shared" si="19"/>
        <v>512.24</v>
      </c>
      <c r="J49" s="53" t="str">
        <f t="shared" si="20"/>
        <v>BRCH USA</v>
      </c>
      <c r="K49" s="55">
        <f t="shared" si="21"/>
        <v>1</v>
      </c>
      <c r="L49" s="54">
        <f t="shared" si="22"/>
        <v>2.6</v>
      </c>
      <c r="M49" s="54">
        <f t="shared" si="23"/>
        <v>5.6</v>
      </c>
      <c r="N49" s="54">
        <f t="shared" si="24"/>
        <v>6</v>
      </c>
      <c r="O49" s="54">
        <f t="shared" si="25"/>
        <v>3</v>
      </c>
      <c r="P49" s="55" t="str">
        <f t="shared" si="26"/>
        <v>6094325150801</v>
      </c>
      <c r="Q49" s="70">
        <f t="shared" si="27"/>
        <v>11810</v>
      </c>
      <c r="R49" s="58">
        <v>0</v>
      </c>
      <c r="S49" s="57">
        <f t="shared" si="28"/>
        <v>0</v>
      </c>
      <c r="T49" s="58">
        <v>0</v>
      </c>
      <c r="U49" s="58">
        <f>(IF(VLOOKUP(VLOOKUP(AN49,MAPPING!$B$16:$D$21,2,1),MAPPING!$C$16:$E$21,2,0)=7000,0,VLOOKUP(VLOOKUP(AN49,MAPPING!$B$16:$D$21,2,1),MAPPING!$C$16:$E$21,2,0)))</f>
        <v>0</v>
      </c>
      <c r="V49" s="58">
        <f>(K49*VLOOKUP(N49/K49,MAPPING!$B$23:$C$30,2,10))</f>
        <v>1200</v>
      </c>
      <c r="W49" s="58">
        <f t="shared" si="29"/>
        <v>0</v>
      </c>
      <c r="X49" s="58">
        <f t="shared" si="30"/>
        <v>13010</v>
      </c>
      <c r="Y49" s="116">
        <f>ROUND(SUM(Q49:W49)/INVOICE!$I$5,2)</f>
        <v>9.33</v>
      </c>
      <c r="AA49" s="102" t="s">
        <v>1940</v>
      </c>
      <c r="AB49" s="102" t="s">
        <v>93</v>
      </c>
      <c r="AC49" s="102" t="s">
        <v>1941</v>
      </c>
      <c r="AD49" s="102" t="s">
        <v>7996</v>
      </c>
      <c r="AE49" s="1" t="s">
        <v>221</v>
      </c>
      <c r="AF49" s="1" t="s">
        <v>222</v>
      </c>
      <c r="AG49" s="1" t="s">
        <v>223</v>
      </c>
      <c r="AH49" s="1" t="s">
        <v>156</v>
      </c>
      <c r="AI49" s="2">
        <v>1</v>
      </c>
      <c r="AJ49" s="3">
        <v>2.6</v>
      </c>
      <c r="AK49" s="3">
        <v>5.6</v>
      </c>
      <c r="AL49" s="3">
        <v>6</v>
      </c>
      <c r="AM49" s="1" t="s">
        <v>65</v>
      </c>
      <c r="AN49" s="3">
        <v>512.24</v>
      </c>
      <c r="AO49" s="1" t="s">
        <v>62</v>
      </c>
      <c r="AP49" s="1" t="s">
        <v>62</v>
      </c>
      <c r="AQ49" s="1" t="s">
        <v>62</v>
      </c>
      <c r="AR49" s="1" t="s">
        <v>62</v>
      </c>
      <c r="AS49" s="1" t="s">
        <v>62</v>
      </c>
      <c r="AT49" s="1" t="s">
        <v>205</v>
      </c>
      <c r="AU49" s="1" t="s">
        <v>206</v>
      </c>
      <c r="AV49" s="1" t="s">
        <v>207</v>
      </c>
      <c r="AW49" s="1" t="s">
        <v>61</v>
      </c>
      <c r="AX49" s="1" t="s">
        <v>63</v>
      </c>
      <c r="AY49" s="1" t="s">
        <v>7997</v>
      </c>
      <c r="AZ49" s="1" t="s">
        <v>7998</v>
      </c>
      <c r="BA49" s="1" t="s">
        <v>7998</v>
      </c>
      <c r="BB49" s="1" t="s">
        <v>196</v>
      </c>
      <c r="BC49" s="1" t="s">
        <v>197</v>
      </c>
      <c r="BD49" s="1" t="s">
        <v>94</v>
      </c>
      <c r="BE49" s="1" t="s">
        <v>208</v>
      </c>
      <c r="BF49" s="1" t="s">
        <v>64</v>
      </c>
      <c r="BG49" s="1" t="s">
        <v>61</v>
      </c>
      <c r="BH49" s="1" t="s">
        <v>209</v>
      </c>
    </row>
    <row r="50" spans="2:60" x14ac:dyDescent="0.3">
      <c r="B50" s="55">
        <f t="shared" si="6"/>
        <v>46</v>
      </c>
      <c r="C50" s="55" t="str">
        <f t="shared" si="13"/>
        <v>NRT</v>
      </c>
      <c r="D50" s="55" t="str">
        <f t="shared" si="14"/>
        <v>2025-09-02</v>
      </c>
      <c r="E50" s="55" t="str">
        <f t="shared" si="15"/>
        <v>82020034383</v>
      </c>
      <c r="F50" s="55" t="str">
        <f t="shared" si="16"/>
        <v>PJP030162046</v>
      </c>
      <c r="G50" s="55" t="str">
        <f t="shared" si="17"/>
        <v>양도현</v>
      </c>
      <c r="H50" s="53" t="str">
        <f t="shared" si="18"/>
        <v>목록(Manifest)</v>
      </c>
      <c r="I50" s="62">
        <f t="shared" si="19"/>
        <v>136.01</v>
      </c>
      <c r="J50" s="53" t="str">
        <f t="shared" si="20"/>
        <v>BRCH USA</v>
      </c>
      <c r="K50" s="55">
        <f t="shared" si="21"/>
        <v>1</v>
      </c>
      <c r="L50" s="54">
        <f t="shared" si="22"/>
        <v>2</v>
      </c>
      <c r="M50" s="54">
        <f t="shared" si="23"/>
        <v>5</v>
      </c>
      <c r="N50" s="54">
        <f t="shared" si="24"/>
        <v>5</v>
      </c>
      <c r="O50" s="54">
        <f t="shared" si="25"/>
        <v>2</v>
      </c>
      <c r="P50" s="55" t="str">
        <f t="shared" si="26"/>
        <v>6094325151286</v>
      </c>
      <c r="Q50" s="70">
        <f t="shared" si="27"/>
        <v>9790</v>
      </c>
      <c r="R50" s="58">
        <v>0</v>
      </c>
      <c r="S50" s="57">
        <f t="shared" si="28"/>
        <v>0</v>
      </c>
      <c r="T50" s="58">
        <v>0</v>
      </c>
      <c r="U50" s="58">
        <f>(IF(VLOOKUP(VLOOKUP(AN50,MAPPING!$B$16:$D$21,2,1),MAPPING!$C$16:$E$21,2,0)=7000,0,VLOOKUP(VLOOKUP(AN50,MAPPING!$B$16:$D$21,2,1),MAPPING!$C$16:$E$21,2,0)))</f>
        <v>0</v>
      </c>
      <c r="V50" s="58">
        <f>(K50*VLOOKUP(N50/K50,MAPPING!$B$23:$C$30,2,10))</f>
        <v>550</v>
      </c>
      <c r="W50" s="58">
        <f t="shared" si="29"/>
        <v>0</v>
      </c>
      <c r="X50" s="58">
        <f t="shared" si="30"/>
        <v>10340</v>
      </c>
      <c r="Y50" s="116">
        <f>ROUND(SUM(Q50:W50)/INVOICE!$I$5,2)</f>
        <v>7.42</v>
      </c>
      <c r="AA50" s="102" t="s">
        <v>1940</v>
      </c>
      <c r="AB50" s="102" t="s">
        <v>93</v>
      </c>
      <c r="AC50" s="102" t="s">
        <v>1941</v>
      </c>
      <c r="AD50" s="102" t="s">
        <v>7999</v>
      </c>
      <c r="AE50" s="1" t="s">
        <v>7936</v>
      </c>
      <c r="AF50" s="1" t="s">
        <v>7937</v>
      </c>
      <c r="AG50" s="1" t="s">
        <v>500</v>
      </c>
      <c r="AH50" s="1" t="s">
        <v>61</v>
      </c>
      <c r="AI50" s="2">
        <v>1</v>
      </c>
      <c r="AJ50" s="3">
        <v>2</v>
      </c>
      <c r="AK50" s="3">
        <v>5</v>
      </c>
      <c r="AL50" s="3">
        <v>5</v>
      </c>
      <c r="AM50" s="1" t="s">
        <v>204</v>
      </c>
      <c r="AN50" s="3">
        <v>136.01</v>
      </c>
      <c r="AO50" s="1" t="s">
        <v>62</v>
      </c>
      <c r="AP50" s="1" t="s">
        <v>62</v>
      </c>
      <c r="AQ50" s="1" t="s">
        <v>62</v>
      </c>
      <c r="AR50" s="1" t="s">
        <v>62</v>
      </c>
      <c r="AS50" s="1" t="s">
        <v>62</v>
      </c>
      <c r="AT50" s="1" t="s">
        <v>205</v>
      </c>
      <c r="AU50" s="1" t="s">
        <v>206</v>
      </c>
      <c r="AV50" s="1" t="s">
        <v>207</v>
      </c>
      <c r="AW50" s="1" t="s">
        <v>61</v>
      </c>
      <c r="AX50" s="1" t="s">
        <v>63</v>
      </c>
      <c r="AY50" s="1" t="s">
        <v>8000</v>
      </c>
      <c r="AZ50" s="1" t="s">
        <v>8001</v>
      </c>
      <c r="BA50" s="1" t="s">
        <v>8001</v>
      </c>
      <c r="BB50" s="1" t="s">
        <v>196</v>
      </c>
      <c r="BC50" s="1" t="s">
        <v>197</v>
      </c>
      <c r="BD50" s="1" t="s">
        <v>94</v>
      </c>
      <c r="BE50" s="1" t="s">
        <v>208</v>
      </c>
      <c r="BF50" s="1" t="s">
        <v>64</v>
      </c>
      <c r="BG50" s="1" t="s">
        <v>61</v>
      </c>
      <c r="BH50" s="1" t="s">
        <v>209</v>
      </c>
    </row>
    <row r="51" spans="2:60" x14ac:dyDescent="0.3">
      <c r="B51" s="55">
        <f t="shared" si="6"/>
        <v>47</v>
      </c>
      <c r="C51" s="55" t="str">
        <f t="shared" si="13"/>
        <v>NRT</v>
      </c>
      <c r="D51" s="55" t="str">
        <f t="shared" si="14"/>
        <v>2025-09-02</v>
      </c>
      <c r="E51" s="55" t="str">
        <f t="shared" si="15"/>
        <v>82020034383</v>
      </c>
      <c r="F51" s="55" t="str">
        <f t="shared" si="16"/>
        <v>PJP026457964</v>
      </c>
      <c r="G51" s="55" t="str">
        <f t="shared" si="17"/>
        <v>김나임</v>
      </c>
      <c r="H51" s="53" t="str">
        <f t="shared" si="18"/>
        <v>목록(Manifest)</v>
      </c>
      <c r="I51" s="62">
        <f t="shared" si="19"/>
        <v>45.69</v>
      </c>
      <c r="J51" s="53" t="str">
        <f t="shared" si="20"/>
        <v>BRCH USA</v>
      </c>
      <c r="K51" s="55">
        <f t="shared" si="21"/>
        <v>1</v>
      </c>
      <c r="L51" s="54">
        <f t="shared" si="22"/>
        <v>0.45</v>
      </c>
      <c r="M51" s="54">
        <f t="shared" si="23"/>
        <v>1.1000000000000001</v>
      </c>
      <c r="N51" s="54">
        <f t="shared" si="24"/>
        <v>1.1000000000000001</v>
      </c>
      <c r="O51" s="54">
        <f t="shared" si="25"/>
        <v>0.5</v>
      </c>
      <c r="P51" s="55" t="str">
        <f t="shared" si="26"/>
        <v>6094325150868</v>
      </c>
      <c r="Q51" s="70">
        <f t="shared" si="27"/>
        <v>6760</v>
      </c>
      <c r="R51" s="58">
        <v>0</v>
      </c>
      <c r="S51" s="57">
        <f t="shared" si="28"/>
        <v>0</v>
      </c>
      <c r="T51" s="58">
        <v>0</v>
      </c>
      <c r="U51" s="58">
        <f>(IF(VLOOKUP(VLOOKUP(AN51,MAPPING!$B$16:$D$21,2,1),MAPPING!$C$16:$E$21,2,0)=7000,0,VLOOKUP(VLOOKUP(AN51,MAPPING!$B$16:$D$21,2,1),MAPPING!$C$16:$E$21,2,0)))</f>
        <v>0</v>
      </c>
      <c r="V51" s="58">
        <f>(K51*VLOOKUP(N51/K51,MAPPING!$B$23:$C$30,2,10))</f>
        <v>0</v>
      </c>
      <c r="W51" s="58">
        <f t="shared" si="29"/>
        <v>0</v>
      </c>
      <c r="X51" s="58">
        <f t="shared" si="30"/>
        <v>6760</v>
      </c>
      <c r="Y51" s="116">
        <f>ROUND(SUM(Q51:W51)/INVOICE!$I$5,2)</f>
        <v>4.8499999999999996</v>
      </c>
      <c r="AA51" s="102" t="s">
        <v>1940</v>
      </c>
      <c r="AB51" s="102" t="s">
        <v>93</v>
      </c>
      <c r="AC51" s="102" t="s">
        <v>1941</v>
      </c>
      <c r="AD51" s="102" t="s">
        <v>8002</v>
      </c>
      <c r="AE51" s="1" t="s">
        <v>8003</v>
      </c>
      <c r="AF51" s="1" t="s">
        <v>8004</v>
      </c>
      <c r="AG51" s="1" t="s">
        <v>8005</v>
      </c>
      <c r="AH51" s="1" t="s">
        <v>61</v>
      </c>
      <c r="AI51" s="2">
        <v>1</v>
      </c>
      <c r="AJ51" s="3">
        <v>0.45</v>
      </c>
      <c r="AK51" s="3">
        <v>1.1000000000000001</v>
      </c>
      <c r="AL51" s="3">
        <v>1.1000000000000001</v>
      </c>
      <c r="AM51" s="1" t="s">
        <v>204</v>
      </c>
      <c r="AN51" s="3">
        <v>45.69</v>
      </c>
      <c r="AO51" s="1" t="s">
        <v>62</v>
      </c>
      <c r="AP51" s="1" t="s">
        <v>62</v>
      </c>
      <c r="AQ51" s="1" t="s">
        <v>62</v>
      </c>
      <c r="AR51" s="1" t="s">
        <v>62</v>
      </c>
      <c r="AS51" s="1" t="s">
        <v>62</v>
      </c>
      <c r="AT51" s="1" t="s">
        <v>205</v>
      </c>
      <c r="AU51" s="1" t="s">
        <v>206</v>
      </c>
      <c r="AV51" s="1" t="s">
        <v>207</v>
      </c>
      <c r="AW51" s="1" t="s">
        <v>61</v>
      </c>
      <c r="AX51" s="1" t="s">
        <v>63</v>
      </c>
      <c r="AY51" s="1" t="s">
        <v>8006</v>
      </c>
      <c r="AZ51" s="1" t="s">
        <v>8007</v>
      </c>
      <c r="BA51" s="1" t="s">
        <v>8007</v>
      </c>
      <c r="BB51" s="1" t="s">
        <v>196</v>
      </c>
      <c r="BC51" s="1" t="s">
        <v>197</v>
      </c>
      <c r="BD51" s="1" t="s">
        <v>94</v>
      </c>
      <c r="BE51" s="1" t="s">
        <v>208</v>
      </c>
      <c r="BF51" s="1" t="s">
        <v>64</v>
      </c>
      <c r="BG51" s="1" t="s">
        <v>61</v>
      </c>
      <c r="BH51" s="1" t="s">
        <v>209</v>
      </c>
    </row>
    <row r="52" spans="2:60" x14ac:dyDescent="0.3">
      <c r="B52" s="55">
        <f t="shared" si="6"/>
        <v>48</v>
      </c>
      <c r="C52" s="55" t="str">
        <f t="shared" si="13"/>
        <v>NRT</v>
      </c>
      <c r="D52" s="55" t="str">
        <f t="shared" si="14"/>
        <v>2025-09-02</v>
      </c>
      <c r="E52" s="55" t="str">
        <f t="shared" si="15"/>
        <v>82020034383</v>
      </c>
      <c r="F52" s="55" t="str">
        <f t="shared" si="16"/>
        <v>PJP030157265</v>
      </c>
      <c r="G52" s="55" t="str">
        <f t="shared" si="17"/>
        <v>장혜민</v>
      </c>
      <c r="H52" s="53" t="str">
        <f t="shared" si="18"/>
        <v>목록(Manifest)</v>
      </c>
      <c r="I52" s="62">
        <f t="shared" si="19"/>
        <v>33.5</v>
      </c>
      <c r="J52" s="53" t="str">
        <f t="shared" si="20"/>
        <v>BRCH USA</v>
      </c>
      <c r="K52" s="55">
        <f t="shared" si="21"/>
        <v>1</v>
      </c>
      <c r="L52" s="54">
        <f t="shared" si="22"/>
        <v>0.35</v>
      </c>
      <c r="M52" s="54">
        <f t="shared" si="23"/>
        <v>0.8</v>
      </c>
      <c r="N52" s="54">
        <f t="shared" si="24"/>
        <v>0.8</v>
      </c>
      <c r="O52" s="54">
        <f t="shared" si="25"/>
        <v>0.5</v>
      </c>
      <c r="P52" s="55" t="str">
        <f t="shared" si="26"/>
        <v>6094325151076</v>
      </c>
      <c r="Q52" s="70">
        <f t="shared" si="27"/>
        <v>6760</v>
      </c>
      <c r="R52" s="58">
        <v>0</v>
      </c>
      <c r="S52" s="57">
        <f t="shared" si="28"/>
        <v>0</v>
      </c>
      <c r="T52" s="58">
        <v>0</v>
      </c>
      <c r="U52" s="58">
        <f>(IF(VLOOKUP(VLOOKUP(AN52,MAPPING!$B$16:$D$21,2,1),MAPPING!$C$16:$E$21,2,0)=7000,0,VLOOKUP(VLOOKUP(AN52,MAPPING!$B$16:$D$21,2,1),MAPPING!$C$16:$E$21,2,0)))</f>
        <v>0</v>
      </c>
      <c r="V52" s="58">
        <f>(K52*VLOOKUP(N52/K52,MAPPING!$B$23:$C$30,2,10))</f>
        <v>0</v>
      </c>
      <c r="W52" s="58">
        <f t="shared" si="29"/>
        <v>0</v>
      </c>
      <c r="X52" s="58">
        <f t="shared" si="30"/>
        <v>6760</v>
      </c>
      <c r="Y52" s="116">
        <f>ROUND(SUM(Q52:W52)/INVOICE!$I$5,2)</f>
        <v>4.8499999999999996</v>
      </c>
      <c r="AA52" s="102" t="s">
        <v>1940</v>
      </c>
      <c r="AB52" s="102" t="s">
        <v>93</v>
      </c>
      <c r="AC52" s="102" t="s">
        <v>1941</v>
      </c>
      <c r="AD52" s="102" t="s">
        <v>8008</v>
      </c>
      <c r="AE52" s="1" t="s">
        <v>8009</v>
      </c>
      <c r="AF52" s="1" t="s">
        <v>8010</v>
      </c>
      <c r="AG52" s="1" t="s">
        <v>8011</v>
      </c>
      <c r="AH52" s="1" t="s">
        <v>61</v>
      </c>
      <c r="AI52" s="2">
        <v>1</v>
      </c>
      <c r="AJ52" s="3">
        <v>0.35</v>
      </c>
      <c r="AK52" s="3">
        <v>0.8</v>
      </c>
      <c r="AL52" s="3">
        <v>0.8</v>
      </c>
      <c r="AM52" s="1" t="s">
        <v>204</v>
      </c>
      <c r="AN52" s="3">
        <v>33.5</v>
      </c>
      <c r="AO52" s="1" t="s">
        <v>62</v>
      </c>
      <c r="AP52" s="1" t="s">
        <v>62</v>
      </c>
      <c r="AQ52" s="1" t="s">
        <v>62</v>
      </c>
      <c r="AR52" s="1" t="s">
        <v>62</v>
      </c>
      <c r="AS52" s="1" t="s">
        <v>62</v>
      </c>
      <c r="AT52" s="1" t="s">
        <v>205</v>
      </c>
      <c r="AU52" s="1" t="s">
        <v>206</v>
      </c>
      <c r="AV52" s="1" t="s">
        <v>207</v>
      </c>
      <c r="AW52" s="1" t="s">
        <v>61</v>
      </c>
      <c r="AX52" s="1" t="s">
        <v>63</v>
      </c>
      <c r="AY52" s="1" t="s">
        <v>8012</v>
      </c>
      <c r="AZ52" s="1" t="s">
        <v>8013</v>
      </c>
      <c r="BA52" s="1" t="s">
        <v>8013</v>
      </c>
      <c r="BB52" s="1" t="s">
        <v>196</v>
      </c>
      <c r="BC52" s="1" t="s">
        <v>197</v>
      </c>
      <c r="BD52" s="1" t="s">
        <v>94</v>
      </c>
      <c r="BE52" s="1" t="s">
        <v>208</v>
      </c>
      <c r="BF52" s="1" t="s">
        <v>64</v>
      </c>
      <c r="BG52" s="1" t="s">
        <v>61</v>
      </c>
      <c r="BH52" s="1" t="s">
        <v>209</v>
      </c>
    </row>
    <row r="53" spans="2:60" x14ac:dyDescent="0.3">
      <c r="B53" s="55">
        <f t="shared" si="6"/>
        <v>49</v>
      </c>
      <c r="C53" s="55" t="str">
        <f t="shared" si="13"/>
        <v>NRT</v>
      </c>
      <c r="D53" s="55" t="str">
        <f t="shared" si="14"/>
        <v>2025-09-02</v>
      </c>
      <c r="E53" s="55" t="str">
        <f t="shared" si="15"/>
        <v>82020034383</v>
      </c>
      <c r="F53" s="55" t="str">
        <f t="shared" si="16"/>
        <v>PJP030141663</v>
      </c>
      <c r="G53" s="55" t="str">
        <f t="shared" si="17"/>
        <v>이형철</v>
      </c>
      <c r="H53" s="53" t="str">
        <f t="shared" si="18"/>
        <v>목록(Manifest)</v>
      </c>
      <c r="I53" s="62">
        <f t="shared" si="19"/>
        <v>102.95</v>
      </c>
      <c r="J53" s="53" t="str">
        <f t="shared" si="20"/>
        <v>BRCH USA</v>
      </c>
      <c r="K53" s="55">
        <f t="shared" si="21"/>
        <v>1</v>
      </c>
      <c r="L53" s="54">
        <f t="shared" si="22"/>
        <v>0.3</v>
      </c>
      <c r="M53" s="54">
        <f t="shared" si="23"/>
        <v>0.5</v>
      </c>
      <c r="N53" s="54">
        <f t="shared" si="24"/>
        <v>0.5</v>
      </c>
      <c r="O53" s="54">
        <f t="shared" si="25"/>
        <v>0.5</v>
      </c>
      <c r="P53" s="55" t="str">
        <f t="shared" si="26"/>
        <v>6094325151135</v>
      </c>
      <c r="Q53" s="70">
        <f t="shared" si="27"/>
        <v>6760</v>
      </c>
      <c r="R53" s="58">
        <v>0</v>
      </c>
      <c r="S53" s="57">
        <f t="shared" si="28"/>
        <v>0</v>
      </c>
      <c r="T53" s="58">
        <v>0</v>
      </c>
      <c r="U53" s="58">
        <f>(IF(VLOOKUP(VLOOKUP(AN53,MAPPING!$B$16:$D$21,2,1),MAPPING!$C$16:$E$21,2,0)=7000,0,VLOOKUP(VLOOKUP(AN53,MAPPING!$B$16:$D$21,2,1),MAPPING!$C$16:$E$21,2,0)))</f>
        <v>0</v>
      </c>
      <c r="V53" s="58">
        <f>(K53*VLOOKUP(N53/K53,MAPPING!$B$23:$C$30,2,10))</f>
        <v>0</v>
      </c>
      <c r="W53" s="58">
        <f t="shared" si="29"/>
        <v>0</v>
      </c>
      <c r="X53" s="58">
        <f t="shared" si="30"/>
        <v>6760</v>
      </c>
      <c r="Y53" s="116">
        <f>ROUND(SUM(Q53:W53)/INVOICE!$I$5,2)</f>
        <v>4.8499999999999996</v>
      </c>
      <c r="AA53" s="102" t="s">
        <v>1940</v>
      </c>
      <c r="AB53" s="102" t="s">
        <v>93</v>
      </c>
      <c r="AC53" s="102" t="s">
        <v>1941</v>
      </c>
      <c r="AD53" s="102" t="s">
        <v>8014</v>
      </c>
      <c r="AE53" s="1" t="s">
        <v>8015</v>
      </c>
      <c r="AF53" s="1" t="s">
        <v>8016</v>
      </c>
      <c r="AG53" s="1" t="s">
        <v>7763</v>
      </c>
      <c r="AH53" s="1" t="s">
        <v>61</v>
      </c>
      <c r="AI53" s="2">
        <v>1</v>
      </c>
      <c r="AJ53" s="3">
        <v>0.3</v>
      </c>
      <c r="AK53" s="3">
        <v>0.5</v>
      </c>
      <c r="AL53" s="3">
        <v>0.5</v>
      </c>
      <c r="AM53" s="1" t="s">
        <v>204</v>
      </c>
      <c r="AN53" s="3">
        <v>102.95</v>
      </c>
      <c r="AO53" s="1" t="s">
        <v>62</v>
      </c>
      <c r="AP53" s="1" t="s">
        <v>62</v>
      </c>
      <c r="AQ53" s="1" t="s">
        <v>62</v>
      </c>
      <c r="AR53" s="1" t="s">
        <v>62</v>
      </c>
      <c r="AS53" s="1" t="s">
        <v>62</v>
      </c>
      <c r="AT53" s="1" t="s">
        <v>205</v>
      </c>
      <c r="AU53" s="1" t="s">
        <v>206</v>
      </c>
      <c r="AV53" s="1" t="s">
        <v>207</v>
      </c>
      <c r="AW53" s="1" t="s">
        <v>61</v>
      </c>
      <c r="AX53" s="1" t="s">
        <v>63</v>
      </c>
      <c r="AY53" s="1" t="s">
        <v>8017</v>
      </c>
      <c r="AZ53" s="1" t="s">
        <v>8018</v>
      </c>
      <c r="BA53" s="1" t="s">
        <v>8018</v>
      </c>
      <c r="BB53" s="1" t="s">
        <v>196</v>
      </c>
      <c r="BC53" s="1" t="s">
        <v>197</v>
      </c>
      <c r="BD53" s="1" t="s">
        <v>94</v>
      </c>
      <c r="BE53" s="1" t="s">
        <v>208</v>
      </c>
      <c r="BF53" s="1" t="s">
        <v>64</v>
      </c>
      <c r="BG53" s="1" t="s">
        <v>61</v>
      </c>
      <c r="BH53" s="1" t="s">
        <v>209</v>
      </c>
    </row>
    <row r="54" spans="2:60" x14ac:dyDescent="0.3">
      <c r="B54" s="55">
        <f t="shared" si="6"/>
        <v>50</v>
      </c>
      <c r="C54" s="55" t="str">
        <f t="shared" si="13"/>
        <v>NRT</v>
      </c>
      <c r="D54" s="55" t="str">
        <f t="shared" si="14"/>
        <v>2025-09-02</v>
      </c>
      <c r="E54" s="55" t="str">
        <f t="shared" si="15"/>
        <v>82020034383</v>
      </c>
      <c r="F54" s="55" t="str">
        <f t="shared" si="16"/>
        <v>PJP030145475</v>
      </c>
      <c r="G54" s="55" t="str">
        <f t="shared" si="17"/>
        <v>이정권</v>
      </c>
      <c r="H54" s="53" t="str">
        <f t="shared" si="18"/>
        <v>목록(Manifest)</v>
      </c>
      <c r="I54" s="62">
        <f t="shared" si="19"/>
        <v>102.71</v>
      </c>
      <c r="J54" s="53" t="str">
        <f t="shared" si="20"/>
        <v>BRCH USA</v>
      </c>
      <c r="K54" s="55">
        <f t="shared" si="21"/>
        <v>1</v>
      </c>
      <c r="L54" s="54">
        <f t="shared" si="22"/>
        <v>0.3</v>
      </c>
      <c r="M54" s="54">
        <f t="shared" si="23"/>
        <v>0.5</v>
      </c>
      <c r="N54" s="54">
        <f t="shared" si="24"/>
        <v>0.5</v>
      </c>
      <c r="O54" s="54">
        <f t="shared" si="25"/>
        <v>0.5</v>
      </c>
      <c r="P54" s="55" t="str">
        <f t="shared" si="26"/>
        <v>6094325151091</v>
      </c>
      <c r="Q54" s="70">
        <f t="shared" si="27"/>
        <v>6760</v>
      </c>
      <c r="R54" s="58">
        <v>0</v>
      </c>
      <c r="S54" s="57">
        <f t="shared" si="28"/>
        <v>0</v>
      </c>
      <c r="T54" s="58">
        <v>0</v>
      </c>
      <c r="U54" s="58">
        <f>(IF(VLOOKUP(VLOOKUP(AN54,MAPPING!$B$16:$D$21,2,1),MAPPING!$C$16:$E$21,2,0)=7000,0,VLOOKUP(VLOOKUP(AN54,MAPPING!$B$16:$D$21,2,1),MAPPING!$C$16:$E$21,2,0)))</f>
        <v>0</v>
      </c>
      <c r="V54" s="58">
        <f>(K54*VLOOKUP(N54/K54,MAPPING!$B$23:$C$30,2,10))</f>
        <v>0</v>
      </c>
      <c r="W54" s="58">
        <f t="shared" si="29"/>
        <v>0</v>
      </c>
      <c r="X54" s="58">
        <f t="shared" si="30"/>
        <v>6760</v>
      </c>
      <c r="Y54" s="116">
        <f>ROUND(SUM(Q54:W54)/INVOICE!$I$5,2)</f>
        <v>4.8499999999999996</v>
      </c>
      <c r="AA54" s="102" t="s">
        <v>1940</v>
      </c>
      <c r="AB54" s="102" t="s">
        <v>93</v>
      </c>
      <c r="AC54" s="102" t="s">
        <v>1941</v>
      </c>
      <c r="AD54" s="102" t="s">
        <v>8019</v>
      </c>
      <c r="AE54" s="1" t="s">
        <v>8020</v>
      </c>
      <c r="AF54" s="1" t="s">
        <v>8021</v>
      </c>
      <c r="AG54" s="1" t="s">
        <v>7763</v>
      </c>
      <c r="AH54" s="1" t="s">
        <v>61</v>
      </c>
      <c r="AI54" s="2">
        <v>1</v>
      </c>
      <c r="AJ54" s="3">
        <v>0.3</v>
      </c>
      <c r="AK54" s="3">
        <v>0.5</v>
      </c>
      <c r="AL54" s="3">
        <v>0.5</v>
      </c>
      <c r="AM54" s="1" t="s">
        <v>204</v>
      </c>
      <c r="AN54" s="3">
        <v>102.71</v>
      </c>
      <c r="AO54" s="1" t="s">
        <v>62</v>
      </c>
      <c r="AP54" s="1" t="s">
        <v>62</v>
      </c>
      <c r="AQ54" s="1" t="s">
        <v>62</v>
      </c>
      <c r="AR54" s="1" t="s">
        <v>62</v>
      </c>
      <c r="AS54" s="1" t="s">
        <v>62</v>
      </c>
      <c r="AT54" s="1" t="s">
        <v>205</v>
      </c>
      <c r="AU54" s="1" t="s">
        <v>206</v>
      </c>
      <c r="AV54" s="1" t="s">
        <v>207</v>
      </c>
      <c r="AW54" s="1" t="s">
        <v>61</v>
      </c>
      <c r="AX54" s="1" t="s">
        <v>63</v>
      </c>
      <c r="AY54" s="1" t="s">
        <v>8022</v>
      </c>
      <c r="AZ54" s="1" t="s">
        <v>8023</v>
      </c>
      <c r="BA54" s="1" t="s">
        <v>8023</v>
      </c>
      <c r="BB54" s="1" t="s">
        <v>196</v>
      </c>
      <c r="BC54" s="1" t="s">
        <v>197</v>
      </c>
      <c r="BD54" s="1" t="s">
        <v>94</v>
      </c>
      <c r="BE54" s="1" t="s">
        <v>208</v>
      </c>
      <c r="BF54" s="1" t="s">
        <v>64</v>
      </c>
      <c r="BG54" s="1" t="s">
        <v>61</v>
      </c>
      <c r="BH54" s="1" t="s">
        <v>209</v>
      </c>
    </row>
    <row r="55" spans="2:60" x14ac:dyDescent="0.3">
      <c r="B55" s="55">
        <f t="shared" si="6"/>
        <v>51</v>
      </c>
      <c r="C55" s="55" t="str">
        <f t="shared" si="13"/>
        <v>NRT</v>
      </c>
      <c r="D55" s="55" t="str">
        <f t="shared" si="14"/>
        <v>2025-09-02</v>
      </c>
      <c r="E55" s="55" t="str">
        <f t="shared" si="15"/>
        <v>82020034383</v>
      </c>
      <c r="F55" s="55" t="str">
        <f t="shared" si="16"/>
        <v>PJP030156608</v>
      </c>
      <c r="G55" s="55" t="str">
        <f t="shared" si="17"/>
        <v>정다운</v>
      </c>
      <c r="H55" s="53" t="str">
        <f t="shared" si="18"/>
        <v>일반(목록배제,Normal-Manifest Exception)</v>
      </c>
      <c r="I55" s="62">
        <f t="shared" si="19"/>
        <v>78.38</v>
      </c>
      <c r="J55" s="53" t="str">
        <f t="shared" si="20"/>
        <v>BRCH USA</v>
      </c>
      <c r="K55" s="55">
        <f t="shared" si="21"/>
        <v>1</v>
      </c>
      <c r="L55" s="54">
        <f t="shared" si="22"/>
        <v>0.35</v>
      </c>
      <c r="M55" s="54">
        <f t="shared" si="23"/>
        <v>0.9</v>
      </c>
      <c r="N55" s="54">
        <f t="shared" si="24"/>
        <v>0.9</v>
      </c>
      <c r="O55" s="54">
        <f t="shared" si="25"/>
        <v>0.5</v>
      </c>
      <c r="P55" s="55" t="str">
        <f t="shared" si="26"/>
        <v>6094325151034</v>
      </c>
      <c r="Q55" s="70">
        <f t="shared" si="27"/>
        <v>6760</v>
      </c>
      <c r="R55" s="58">
        <v>0</v>
      </c>
      <c r="S55" s="57">
        <f t="shared" si="28"/>
        <v>0</v>
      </c>
      <c r="T55" s="58">
        <v>0</v>
      </c>
      <c r="U55" s="58">
        <f>(IF(VLOOKUP(VLOOKUP(AN55,MAPPING!$B$16:$D$21,2,1),MAPPING!$C$16:$E$21,2,0)=7000,0,VLOOKUP(VLOOKUP(AN55,MAPPING!$B$16:$D$21,2,1),MAPPING!$C$16:$E$21,2,0)))</f>
        <v>0</v>
      </c>
      <c r="V55" s="58">
        <f>(K55*VLOOKUP(N55/K55,MAPPING!$B$23:$C$30,2,10))</f>
        <v>0</v>
      </c>
      <c r="W55" s="58">
        <f t="shared" si="29"/>
        <v>0</v>
      </c>
      <c r="X55" s="58">
        <f t="shared" si="30"/>
        <v>6760</v>
      </c>
      <c r="Y55" s="116">
        <f>ROUND(SUM(Q55:W55)/INVOICE!$I$5,2)</f>
        <v>4.8499999999999996</v>
      </c>
      <c r="AA55" s="102" t="s">
        <v>1940</v>
      </c>
      <c r="AB55" s="102" t="s">
        <v>93</v>
      </c>
      <c r="AC55" s="102" t="s">
        <v>1941</v>
      </c>
      <c r="AD55" s="102" t="s">
        <v>8024</v>
      </c>
      <c r="AE55" s="1" t="s">
        <v>8025</v>
      </c>
      <c r="AF55" s="1" t="s">
        <v>8026</v>
      </c>
      <c r="AG55" s="1" t="s">
        <v>8027</v>
      </c>
      <c r="AH55" s="1" t="s">
        <v>61</v>
      </c>
      <c r="AI55" s="2">
        <v>1</v>
      </c>
      <c r="AJ55" s="3">
        <v>0.35</v>
      </c>
      <c r="AK55" s="3">
        <v>0.9</v>
      </c>
      <c r="AL55" s="3">
        <v>0.9</v>
      </c>
      <c r="AM55" s="1" t="s">
        <v>66</v>
      </c>
      <c r="AN55" s="3">
        <v>78.38</v>
      </c>
      <c r="AO55" s="1" t="s">
        <v>62</v>
      </c>
      <c r="AP55" s="1" t="s">
        <v>62</v>
      </c>
      <c r="AQ55" s="1" t="s">
        <v>62</v>
      </c>
      <c r="AR55" s="1" t="s">
        <v>62</v>
      </c>
      <c r="AS55" s="1" t="s">
        <v>62</v>
      </c>
      <c r="AT55" s="1" t="s">
        <v>205</v>
      </c>
      <c r="AU55" s="1" t="s">
        <v>206</v>
      </c>
      <c r="AV55" s="1" t="s">
        <v>207</v>
      </c>
      <c r="AW55" s="1" t="s">
        <v>61</v>
      </c>
      <c r="AX55" s="1" t="s">
        <v>63</v>
      </c>
      <c r="AY55" s="1" t="s">
        <v>8028</v>
      </c>
      <c r="AZ55" s="1" t="s">
        <v>8029</v>
      </c>
      <c r="BA55" s="1" t="s">
        <v>8029</v>
      </c>
      <c r="BB55" s="1" t="s">
        <v>196</v>
      </c>
      <c r="BC55" s="1" t="s">
        <v>197</v>
      </c>
      <c r="BD55" s="1" t="s">
        <v>94</v>
      </c>
      <c r="BE55" s="1" t="s">
        <v>208</v>
      </c>
      <c r="BF55" s="1" t="s">
        <v>64</v>
      </c>
      <c r="BG55" s="1" t="s">
        <v>61</v>
      </c>
      <c r="BH55" s="1" t="s">
        <v>209</v>
      </c>
    </row>
    <row r="56" spans="2:60" x14ac:dyDescent="0.3">
      <c r="B56" s="55">
        <f t="shared" si="6"/>
        <v>52</v>
      </c>
      <c r="C56" s="55" t="str">
        <f t="shared" si="13"/>
        <v>NRT</v>
      </c>
      <c r="D56" s="55" t="str">
        <f t="shared" si="14"/>
        <v>2025-09-02</v>
      </c>
      <c r="E56" s="55" t="str">
        <f t="shared" si="15"/>
        <v>82020034383</v>
      </c>
      <c r="F56" s="55" t="str">
        <f t="shared" si="16"/>
        <v>PJP030157011</v>
      </c>
      <c r="G56" s="55" t="str">
        <f t="shared" si="17"/>
        <v>박정원</v>
      </c>
      <c r="H56" s="53" t="str">
        <f t="shared" si="18"/>
        <v>목록(Manifest)</v>
      </c>
      <c r="I56" s="62">
        <f t="shared" si="19"/>
        <v>70.02</v>
      </c>
      <c r="J56" s="53" t="str">
        <f t="shared" si="20"/>
        <v>BRCH USA</v>
      </c>
      <c r="K56" s="55">
        <f t="shared" si="21"/>
        <v>1</v>
      </c>
      <c r="L56" s="54">
        <f t="shared" si="22"/>
        <v>0.2</v>
      </c>
      <c r="M56" s="54">
        <f t="shared" si="23"/>
        <v>0.5</v>
      </c>
      <c r="N56" s="54">
        <f t="shared" si="24"/>
        <v>0.5</v>
      </c>
      <c r="O56" s="54">
        <f t="shared" si="25"/>
        <v>0.5</v>
      </c>
      <c r="P56" s="55" t="str">
        <f t="shared" si="26"/>
        <v>6094325150948</v>
      </c>
      <c r="Q56" s="70">
        <f t="shared" si="27"/>
        <v>6760</v>
      </c>
      <c r="R56" s="58">
        <v>0</v>
      </c>
      <c r="S56" s="57">
        <f t="shared" si="28"/>
        <v>0</v>
      </c>
      <c r="T56" s="58">
        <v>0</v>
      </c>
      <c r="U56" s="58">
        <f>(IF(VLOOKUP(VLOOKUP(AN56,MAPPING!$B$16:$D$21,2,1),MAPPING!$C$16:$E$21,2,0)=7000,0,VLOOKUP(VLOOKUP(AN56,MAPPING!$B$16:$D$21,2,1),MAPPING!$C$16:$E$21,2,0)))</f>
        <v>0</v>
      </c>
      <c r="V56" s="58">
        <f>(K56*VLOOKUP(N56/K56,MAPPING!$B$23:$C$30,2,10))</f>
        <v>0</v>
      </c>
      <c r="W56" s="58">
        <f t="shared" si="29"/>
        <v>0</v>
      </c>
      <c r="X56" s="58">
        <f t="shared" si="30"/>
        <v>6760</v>
      </c>
      <c r="Y56" s="116">
        <f>ROUND(SUM(Q56:W56)/INVOICE!$I$5,2)</f>
        <v>4.8499999999999996</v>
      </c>
      <c r="AA56" s="102" t="s">
        <v>1940</v>
      </c>
      <c r="AB56" s="102" t="s">
        <v>93</v>
      </c>
      <c r="AC56" s="102" t="s">
        <v>1941</v>
      </c>
      <c r="AD56" s="102" t="s">
        <v>8030</v>
      </c>
      <c r="AE56" s="1" t="s">
        <v>8031</v>
      </c>
      <c r="AF56" s="1" t="s">
        <v>8032</v>
      </c>
      <c r="AG56" s="1" t="s">
        <v>8033</v>
      </c>
      <c r="AH56" s="1" t="s">
        <v>61</v>
      </c>
      <c r="AI56" s="2">
        <v>1</v>
      </c>
      <c r="AJ56" s="3">
        <v>0.2</v>
      </c>
      <c r="AK56" s="3">
        <v>0.5</v>
      </c>
      <c r="AL56" s="3">
        <v>0.5</v>
      </c>
      <c r="AM56" s="1" t="s">
        <v>204</v>
      </c>
      <c r="AN56" s="3">
        <v>70.02</v>
      </c>
      <c r="AO56" s="1" t="s">
        <v>62</v>
      </c>
      <c r="AP56" s="1" t="s">
        <v>62</v>
      </c>
      <c r="AQ56" s="1" t="s">
        <v>62</v>
      </c>
      <c r="AR56" s="1" t="s">
        <v>62</v>
      </c>
      <c r="AS56" s="1" t="s">
        <v>62</v>
      </c>
      <c r="AT56" s="1" t="s">
        <v>205</v>
      </c>
      <c r="AU56" s="1" t="s">
        <v>206</v>
      </c>
      <c r="AV56" s="1" t="s">
        <v>207</v>
      </c>
      <c r="AW56" s="1" t="s">
        <v>61</v>
      </c>
      <c r="AX56" s="1" t="s">
        <v>63</v>
      </c>
      <c r="AY56" s="1" t="s">
        <v>8034</v>
      </c>
      <c r="AZ56" s="1" t="s">
        <v>8035</v>
      </c>
      <c r="BA56" s="1" t="s">
        <v>8035</v>
      </c>
      <c r="BB56" s="1" t="s">
        <v>196</v>
      </c>
      <c r="BC56" s="1" t="s">
        <v>197</v>
      </c>
      <c r="BD56" s="1" t="s">
        <v>94</v>
      </c>
      <c r="BE56" s="1" t="s">
        <v>208</v>
      </c>
      <c r="BF56" s="1" t="s">
        <v>64</v>
      </c>
      <c r="BG56" s="1" t="s">
        <v>61</v>
      </c>
      <c r="BH56" s="1" t="s">
        <v>209</v>
      </c>
    </row>
    <row r="57" spans="2:60" x14ac:dyDescent="0.3">
      <c r="B57" s="55">
        <f t="shared" si="6"/>
        <v>53</v>
      </c>
      <c r="C57" s="55" t="str">
        <f t="shared" si="13"/>
        <v>NRT</v>
      </c>
      <c r="D57" s="55" t="str">
        <f t="shared" si="14"/>
        <v>2025-09-02</v>
      </c>
      <c r="E57" s="55" t="str">
        <f t="shared" si="15"/>
        <v>82020034383</v>
      </c>
      <c r="F57" s="55" t="str">
        <f t="shared" si="16"/>
        <v>PJP030147625</v>
      </c>
      <c r="G57" s="55" t="str">
        <f t="shared" si="17"/>
        <v>마그레세라</v>
      </c>
      <c r="H57" s="53" t="str">
        <f t="shared" si="18"/>
        <v>간이(Simple)</v>
      </c>
      <c r="I57" s="62">
        <f t="shared" si="19"/>
        <v>449.65</v>
      </c>
      <c r="J57" s="53" t="str">
        <f t="shared" si="20"/>
        <v>BRCH USA</v>
      </c>
      <c r="K57" s="55">
        <f t="shared" si="21"/>
        <v>1</v>
      </c>
      <c r="L57" s="54">
        <f t="shared" si="22"/>
        <v>4.7</v>
      </c>
      <c r="M57" s="54">
        <f t="shared" si="23"/>
        <v>4.0999999999999996</v>
      </c>
      <c r="N57" s="54">
        <f t="shared" si="24"/>
        <v>4.7</v>
      </c>
      <c r="O57" s="54">
        <f t="shared" si="25"/>
        <v>5</v>
      </c>
      <c r="P57" s="55" t="str">
        <f t="shared" si="26"/>
        <v>6094325150681</v>
      </c>
      <c r="Q57" s="70">
        <f t="shared" si="27"/>
        <v>15850</v>
      </c>
      <c r="R57" s="58">
        <v>0</v>
      </c>
      <c r="S57" s="57">
        <f t="shared" si="28"/>
        <v>0</v>
      </c>
      <c r="T57" s="58">
        <v>0</v>
      </c>
      <c r="U57" s="58">
        <f>(IF(VLOOKUP(VLOOKUP(AN57,MAPPING!$B$16:$D$21,2,1),MAPPING!$C$16:$E$21,2,0)=7000,0,VLOOKUP(VLOOKUP(AN57,MAPPING!$B$16:$D$21,2,1),MAPPING!$C$16:$E$21,2,0)))</f>
        <v>0</v>
      </c>
      <c r="V57" s="58">
        <f>(K57*VLOOKUP(N57/K57,MAPPING!$B$23:$C$30,2,10))</f>
        <v>550</v>
      </c>
      <c r="W57" s="58">
        <f t="shared" si="29"/>
        <v>0</v>
      </c>
      <c r="X57" s="58">
        <f t="shared" si="30"/>
        <v>16400</v>
      </c>
      <c r="Y57" s="116">
        <f>ROUND(SUM(Q57:W57)/INVOICE!$I$5,2)</f>
        <v>11.76</v>
      </c>
      <c r="AA57" s="102" t="s">
        <v>1940</v>
      </c>
      <c r="AB57" s="102" t="s">
        <v>93</v>
      </c>
      <c r="AC57" s="102" t="s">
        <v>1941</v>
      </c>
      <c r="AD57" s="102" t="s">
        <v>8036</v>
      </c>
      <c r="AE57" s="1" t="s">
        <v>8037</v>
      </c>
      <c r="AF57" s="1" t="s">
        <v>8038</v>
      </c>
      <c r="AG57" s="1" t="s">
        <v>8039</v>
      </c>
      <c r="AH57" s="1" t="s">
        <v>156</v>
      </c>
      <c r="AI57" s="2">
        <v>1</v>
      </c>
      <c r="AJ57" s="3">
        <v>4.7</v>
      </c>
      <c r="AK57" s="3">
        <v>4.0999999999999996</v>
      </c>
      <c r="AL57" s="3">
        <v>4.7</v>
      </c>
      <c r="AM57" s="1" t="s">
        <v>65</v>
      </c>
      <c r="AN57" s="3">
        <v>449.65</v>
      </c>
      <c r="AO57" s="1" t="s">
        <v>62</v>
      </c>
      <c r="AP57" s="1" t="s">
        <v>62</v>
      </c>
      <c r="AQ57" s="1" t="s">
        <v>62</v>
      </c>
      <c r="AR57" s="1" t="s">
        <v>62</v>
      </c>
      <c r="AS57" s="1" t="s">
        <v>62</v>
      </c>
      <c r="AT57" s="1" t="s">
        <v>205</v>
      </c>
      <c r="AU57" s="1" t="s">
        <v>206</v>
      </c>
      <c r="AV57" s="1" t="s">
        <v>207</v>
      </c>
      <c r="AW57" s="1" t="s">
        <v>61</v>
      </c>
      <c r="AX57" s="1" t="s">
        <v>63</v>
      </c>
      <c r="AY57" s="1" t="s">
        <v>8040</v>
      </c>
      <c r="AZ57" s="1" t="s">
        <v>8041</v>
      </c>
      <c r="BA57" s="1" t="s">
        <v>8041</v>
      </c>
      <c r="BB57" s="1" t="s">
        <v>196</v>
      </c>
      <c r="BC57" s="1" t="s">
        <v>197</v>
      </c>
      <c r="BD57" s="1" t="s">
        <v>94</v>
      </c>
      <c r="BE57" s="1" t="s">
        <v>208</v>
      </c>
      <c r="BF57" s="1" t="s">
        <v>64</v>
      </c>
      <c r="BG57" s="1" t="s">
        <v>61</v>
      </c>
      <c r="BH57" s="1" t="s">
        <v>209</v>
      </c>
    </row>
    <row r="58" spans="2:60" x14ac:dyDescent="0.3">
      <c r="B58" s="55">
        <f t="shared" si="6"/>
        <v>54</v>
      </c>
      <c r="C58" s="55" t="str">
        <f t="shared" si="13"/>
        <v>NRT</v>
      </c>
      <c r="D58" s="55" t="str">
        <f t="shared" si="14"/>
        <v>2025-09-02</v>
      </c>
      <c r="E58" s="55" t="str">
        <f t="shared" si="15"/>
        <v>82020034383</v>
      </c>
      <c r="F58" s="55" t="str">
        <f t="shared" si="16"/>
        <v>PJP030164844</v>
      </c>
      <c r="G58" s="55" t="str">
        <f t="shared" si="17"/>
        <v>이상찬</v>
      </c>
      <c r="H58" s="53" t="str">
        <f t="shared" si="18"/>
        <v>일반(목록배제,Normal-Manifest Exception)</v>
      </c>
      <c r="I58" s="62">
        <f t="shared" si="19"/>
        <v>109.52</v>
      </c>
      <c r="J58" s="53" t="str">
        <f t="shared" si="20"/>
        <v>BRCH USA</v>
      </c>
      <c r="K58" s="55">
        <f t="shared" si="21"/>
        <v>1</v>
      </c>
      <c r="L58" s="54">
        <f t="shared" si="22"/>
        <v>2.5</v>
      </c>
      <c r="M58" s="54">
        <f t="shared" si="23"/>
        <v>2.9</v>
      </c>
      <c r="N58" s="54">
        <f t="shared" si="24"/>
        <v>2.9</v>
      </c>
      <c r="O58" s="54">
        <f t="shared" si="25"/>
        <v>2.5</v>
      </c>
      <c r="P58" s="55" t="str">
        <f t="shared" si="26"/>
        <v>6094325146254</v>
      </c>
      <c r="Q58" s="70">
        <f t="shared" si="27"/>
        <v>10800</v>
      </c>
      <c r="R58" s="58">
        <v>0</v>
      </c>
      <c r="S58" s="57">
        <f t="shared" si="28"/>
        <v>0</v>
      </c>
      <c r="T58" s="58">
        <v>0</v>
      </c>
      <c r="U58" s="58">
        <f>(IF(VLOOKUP(VLOOKUP(AN58,MAPPING!$B$16:$D$21,2,1),MAPPING!$C$16:$E$21,2,0)=7000,0,VLOOKUP(VLOOKUP(AN58,MAPPING!$B$16:$D$21,2,1),MAPPING!$C$16:$E$21,2,0)))</f>
        <v>0</v>
      </c>
      <c r="V58" s="58">
        <f>(K58*VLOOKUP(N58/K58,MAPPING!$B$23:$C$30,2,10))</f>
        <v>550</v>
      </c>
      <c r="W58" s="58">
        <f t="shared" si="29"/>
        <v>0</v>
      </c>
      <c r="X58" s="58">
        <f t="shared" si="30"/>
        <v>11350</v>
      </c>
      <c r="Y58" s="116">
        <f>ROUND(SUM(Q58:W58)/INVOICE!$I$5,2)</f>
        <v>8.14</v>
      </c>
      <c r="AA58" s="102" t="s">
        <v>1940</v>
      </c>
      <c r="AB58" s="102" t="s">
        <v>93</v>
      </c>
      <c r="AC58" s="102" t="s">
        <v>1941</v>
      </c>
      <c r="AD58" s="102" t="s">
        <v>8042</v>
      </c>
      <c r="AE58" s="1" t="s">
        <v>8043</v>
      </c>
      <c r="AF58" s="1" t="s">
        <v>8044</v>
      </c>
      <c r="AG58" s="1" t="s">
        <v>8045</v>
      </c>
      <c r="AH58" s="1" t="s">
        <v>61</v>
      </c>
      <c r="AI58" s="2">
        <v>1</v>
      </c>
      <c r="AJ58" s="3">
        <v>2.5</v>
      </c>
      <c r="AK58" s="3">
        <v>2.9</v>
      </c>
      <c r="AL58" s="3">
        <v>2.9</v>
      </c>
      <c r="AM58" s="1" t="s">
        <v>66</v>
      </c>
      <c r="AN58" s="3">
        <v>109.52</v>
      </c>
      <c r="AO58" s="1" t="s">
        <v>62</v>
      </c>
      <c r="AP58" s="1" t="s">
        <v>62</v>
      </c>
      <c r="AQ58" s="1" t="s">
        <v>62</v>
      </c>
      <c r="AR58" s="1" t="s">
        <v>62</v>
      </c>
      <c r="AS58" s="1" t="s">
        <v>62</v>
      </c>
      <c r="AT58" s="1" t="s">
        <v>205</v>
      </c>
      <c r="AU58" s="1" t="s">
        <v>206</v>
      </c>
      <c r="AV58" s="1" t="s">
        <v>207</v>
      </c>
      <c r="AW58" s="1" t="s">
        <v>61</v>
      </c>
      <c r="AX58" s="1" t="s">
        <v>63</v>
      </c>
      <c r="AY58" s="1" t="s">
        <v>8046</v>
      </c>
      <c r="AZ58" s="1" t="s">
        <v>8047</v>
      </c>
      <c r="BA58" s="1" t="s">
        <v>8047</v>
      </c>
      <c r="BB58" s="1" t="s">
        <v>196</v>
      </c>
      <c r="BC58" s="1" t="s">
        <v>197</v>
      </c>
      <c r="BD58" s="1" t="s">
        <v>94</v>
      </c>
      <c r="BE58" s="1" t="s">
        <v>208</v>
      </c>
      <c r="BF58" s="1" t="s">
        <v>64</v>
      </c>
      <c r="BG58" s="1" t="s">
        <v>61</v>
      </c>
      <c r="BH58" s="1" t="s">
        <v>209</v>
      </c>
    </row>
    <row r="59" spans="2:60" x14ac:dyDescent="0.3">
      <c r="B59" s="55">
        <f t="shared" si="6"/>
        <v>55</v>
      </c>
      <c r="C59" s="55" t="str">
        <f t="shared" si="13"/>
        <v>NRT</v>
      </c>
      <c r="D59" s="55" t="str">
        <f t="shared" si="14"/>
        <v>2025-09-02</v>
      </c>
      <c r="E59" s="55" t="str">
        <f t="shared" si="15"/>
        <v>82020034383</v>
      </c>
      <c r="F59" s="55" t="str">
        <f t="shared" si="16"/>
        <v>PJP030141353</v>
      </c>
      <c r="G59" s="55" t="str">
        <f t="shared" si="17"/>
        <v>유단비</v>
      </c>
      <c r="H59" s="53" t="str">
        <f t="shared" si="18"/>
        <v>일반(목록배제,Normal-Manifest Exception)</v>
      </c>
      <c r="I59" s="62">
        <f t="shared" si="19"/>
        <v>67</v>
      </c>
      <c r="J59" s="53" t="str">
        <f t="shared" si="20"/>
        <v>BRCH USA</v>
      </c>
      <c r="K59" s="55">
        <f t="shared" si="21"/>
        <v>1</v>
      </c>
      <c r="L59" s="54">
        <f t="shared" si="22"/>
        <v>0.2</v>
      </c>
      <c r="M59" s="54">
        <f t="shared" si="23"/>
        <v>0.8</v>
      </c>
      <c r="N59" s="54">
        <f t="shared" si="24"/>
        <v>0.8</v>
      </c>
      <c r="O59" s="54">
        <f t="shared" si="25"/>
        <v>0.5</v>
      </c>
      <c r="P59" s="55" t="str">
        <f t="shared" si="26"/>
        <v>6094325150387</v>
      </c>
      <c r="Q59" s="70">
        <f t="shared" si="27"/>
        <v>6760</v>
      </c>
      <c r="R59" s="58">
        <v>0</v>
      </c>
      <c r="S59" s="57">
        <f t="shared" si="28"/>
        <v>0</v>
      </c>
      <c r="T59" s="58">
        <v>0</v>
      </c>
      <c r="U59" s="58">
        <f>(IF(VLOOKUP(VLOOKUP(AN59,MAPPING!$B$16:$D$21,2,1),MAPPING!$C$16:$E$21,2,0)=7000,0,VLOOKUP(VLOOKUP(AN59,MAPPING!$B$16:$D$21,2,1),MAPPING!$C$16:$E$21,2,0)))</f>
        <v>0</v>
      </c>
      <c r="V59" s="58">
        <f>(K59*VLOOKUP(N59/K59,MAPPING!$B$23:$C$30,2,10))</f>
        <v>0</v>
      </c>
      <c r="W59" s="58">
        <f t="shared" si="29"/>
        <v>0</v>
      </c>
      <c r="X59" s="58">
        <f t="shared" si="30"/>
        <v>6760</v>
      </c>
      <c r="Y59" s="116">
        <f>ROUND(SUM(Q59:W59)/INVOICE!$I$5,2)</f>
        <v>4.8499999999999996</v>
      </c>
      <c r="AA59" s="102" t="s">
        <v>1940</v>
      </c>
      <c r="AB59" s="102" t="s">
        <v>93</v>
      </c>
      <c r="AC59" s="102" t="s">
        <v>1941</v>
      </c>
      <c r="AD59" s="102" t="s">
        <v>8048</v>
      </c>
      <c r="AE59" s="1" t="s">
        <v>663</v>
      </c>
      <c r="AF59" s="1" t="s">
        <v>664</v>
      </c>
      <c r="AG59" s="1" t="s">
        <v>665</v>
      </c>
      <c r="AH59" s="1" t="s">
        <v>61</v>
      </c>
      <c r="AI59" s="2">
        <v>1</v>
      </c>
      <c r="AJ59" s="3">
        <v>0.2</v>
      </c>
      <c r="AK59" s="3">
        <v>0.8</v>
      </c>
      <c r="AL59" s="3">
        <v>0.8</v>
      </c>
      <c r="AM59" s="1" t="s">
        <v>66</v>
      </c>
      <c r="AN59" s="3">
        <v>67</v>
      </c>
      <c r="AO59" s="1" t="s">
        <v>62</v>
      </c>
      <c r="AP59" s="1" t="s">
        <v>62</v>
      </c>
      <c r="AQ59" s="1" t="s">
        <v>62</v>
      </c>
      <c r="AR59" s="1" t="s">
        <v>62</v>
      </c>
      <c r="AS59" s="1" t="s">
        <v>62</v>
      </c>
      <c r="AT59" s="1" t="s">
        <v>205</v>
      </c>
      <c r="AU59" s="1" t="s">
        <v>206</v>
      </c>
      <c r="AV59" s="1" t="s">
        <v>207</v>
      </c>
      <c r="AW59" s="1" t="s">
        <v>61</v>
      </c>
      <c r="AX59" s="1" t="s">
        <v>63</v>
      </c>
      <c r="AY59" s="1" t="s">
        <v>8049</v>
      </c>
      <c r="AZ59" s="1" t="s">
        <v>8050</v>
      </c>
      <c r="BA59" s="1" t="s">
        <v>8050</v>
      </c>
      <c r="BB59" s="1" t="s">
        <v>196</v>
      </c>
      <c r="BC59" s="1" t="s">
        <v>197</v>
      </c>
      <c r="BD59" s="1" t="s">
        <v>94</v>
      </c>
      <c r="BE59" s="1" t="s">
        <v>208</v>
      </c>
      <c r="BF59" s="1" t="s">
        <v>64</v>
      </c>
      <c r="BG59" s="1" t="s">
        <v>61</v>
      </c>
      <c r="BH59" s="1" t="s">
        <v>209</v>
      </c>
    </row>
    <row r="60" spans="2:60" x14ac:dyDescent="0.3">
      <c r="B60" s="55">
        <f t="shared" si="6"/>
        <v>56</v>
      </c>
      <c r="C60" s="55" t="str">
        <f t="shared" si="13"/>
        <v>NRT</v>
      </c>
      <c r="D60" s="55" t="str">
        <f t="shared" si="14"/>
        <v>2025-09-02</v>
      </c>
      <c r="E60" s="55" t="str">
        <f t="shared" si="15"/>
        <v>82020034383</v>
      </c>
      <c r="F60" s="55" t="str">
        <f t="shared" si="16"/>
        <v>PJP030165669</v>
      </c>
      <c r="G60" s="55" t="str">
        <f t="shared" si="17"/>
        <v>신옥선</v>
      </c>
      <c r="H60" s="53" t="str">
        <f t="shared" si="18"/>
        <v>목록(Manifest)</v>
      </c>
      <c r="I60" s="62">
        <f t="shared" si="19"/>
        <v>22.11</v>
      </c>
      <c r="J60" s="53" t="str">
        <f t="shared" si="20"/>
        <v>BRCH USA</v>
      </c>
      <c r="K60" s="55">
        <f t="shared" si="21"/>
        <v>1</v>
      </c>
      <c r="L60" s="54">
        <f t="shared" si="22"/>
        <v>0.5</v>
      </c>
      <c r="M60" s="54">
        <f t="shared" si="23"/>
        <v>0.6</v>
      </c>
      <c r="N60" s="54">
        <f t="shared" si="24"/>
        <v>0.6</v>
      </c>
      <c r="O60" s="54">
        <f t="shared" si="25"/>
        <v>0.5</v>
      </c>
      <c r="P60" s="55" t="str">
        <f t="shared" si="26"/>
        <v>6094325150937</v>
      </c>
      <c r="Q60" s="70">
        <f t="shared" si="27"/>
        <v>6760</v>
      </c>
      <c r="R60" s="58">
        <v>0</v>
      </c>
      <c r="S60" s="57">
        <f t="shared" si="28"/>
        <v>0</v>
      </c>
      <c r="T60" s="58">
        <v>0</v>
      </c>
      <c r="U60" s="58">
        <f>(IF(VLOOKUP(VLOOKUP(AN60,MAPPING!$B$16:$D$21,2,1),MAPPING!$C$16:$E$21,2,0)=7000,0,VLOOKUP(VLOOKUP(AN60,MAPPING!$B$16:$D$21,2,1),MAPPING!$C$16:$E$21,2,0)))</f>
        <v>0</v>
      </c>
      <c r="V60" s="58">
        <f>(K60*VLOOKUP(N60/K60,MAPPING!$B$23:$C$30,2,10))</f>
        <v>0</v>
      </c>
      <c r="W60" s="58">
        <f t="shared" si="29"/>
        <v>0</v>
      </c>
      <c r="X60" s="58">
        <f t="shared" si="30"/>
        <v>6760</v>
      </c>
      <c r="Y60" s="116">
        <f>ROUND(SUM(Q60:W60)/INVOICE!$I$5,2)</f>
        <v>4.8499999999999996</v>
      </c>
      <c r="AA60" s="102" t="s">
        <v>1940</v>
      </c>
      <c r="AB60" s="102" t="s">
        <v>93</v>
      </c>
      <c r="AC60" s="102" t="s">
        <v>1941</v>
      </c>
      <c r="AD60" s="102" t="s">
        <v>8051</v>
      </c>
      <c r="AE60" s="1" t="s">
        <v>8052</v>
      </c>
      <c r="AF60" s="1" t="s">
        <v>8053</v>
      </c>
      <c r="AG60" s="1" t="s">
        <v>8054</v>
      </c>
      <c r="AH60" s="1" t="s">
        <v>61</v>
      </c>
      <c r="AI60" s="2">
        <v>1</v>
      </c>
      <c r="AJ60" s="3">
        <v>0.5</v>
      </c>
      <c r="AK60" s="3">
        <v>0.6</v>
      </c>
      <c r="AL60" s="3">
        <v>0.6</v>
      </c>
      <c r="AM60" s="1" t="s">
        <v>204</v>
      </c>
      <c r="AN60" s="3">
        <v>22.11</v>
      </c>
      <c r="AO60" s="1" t="s">
        <v>62</v>
      </c>
      <c r="AP60" s="1" t="s">
        <v>62</v>
      </c>
      <c r="AQ60" s="1" t="s">
        <v>62</v>
      </c>
      <c r="AR60" s="1" t="s">
        <v>62</v>
      </c>
      <c r="AS60" s="1" t="s">
        <v>62</v>
      </c>
      <c r="AT60" s="1" t="s">
        <v>205</v>
      </c>
      <c r="AU60" s="1" t="s">
        <v>206</v>
      </c>
      <c r="AV60" s="1" t="s">
        <v>207</v>
      </c>
      <c r="AW60" s="1" t="s">
        <v>61</v>
      </c>
      <c r="AX60" s="1" t="s">
        <v>63</v>
      </c>
      <c r="AY60" s="1" t="s">
        <v>8055</v>
      </c>
      <c r="AZ60" s="1" t="s">
        <v>8056</v>
      </c>
      <c r="BA60" s="1" t="s">
        <v>8056</v>
      </c>
      <c r="BB60" s="1" t="s">
        <v>196</v>
      </c>
      <c r="BC60" s="1" t="s">
        <v>197</v>
      </c>
      <c r="BD60" s="1" t="s">
        <v>94</v>
      </c>
      <c r="BE60" s="1" t="s">
        <v>208</v>
      </c>
      <c r="BF60" s="1" t="s">
        <v>64</v>
      </c>
      <c r="BG60" s="1" t="s">
        <v>61</v>
      </c>
      <c r="BH60" s="1" t="s">
        <v>209</v>
      </c>
    </row>
    <row r="61" spans="2:60" x14ac:dyDescent="0.3">
      <c r="B61" s="55">
        <f t="shared" si="6"/>
        <v>57</v>
      </c>
      <c r="C61" s="55" t="str">
        <f t="shared" si="13"/>
        <v>NRT</v>
      </c>
      <c r="D61" s="55" t="str">
        <f t="shared" si="14"/>
        <v>2025-09-02</v>
      </c>
      <c r="E61" s="55" t="str">
        <f t="shared" si="15"/>
        <v>82020034383</v>
      </c>
      <c r="F61" s="55" t="str">
        <f t="shared" si="16"/>
        <v>PJP030147259</v>
      </c>
      <c r="G61" s="55" t="str">
        <f t="shared" si="17"/>
        <v>정진영</v>
      </c>
      <c r="H61" s="53" t="str">
        <f t="shared" si="18"/>
        <v>일반(목록배제,Normal-Manifest Exception)</v>
      </c>
      <c r="I61" s="62">
        <f t="shared" si="19"/>
        <v>58.16</v>
      </c>
      <c r="J61" s="53" t="str">
        <f t="shared" si="20"/>
        <v>BRCH USA</v>
      </c>
      <c r="K61" s="55">
        <f t="shared" si="21"/>
        <v>1</v>
      </c>
      <c r="L61" s="54">
        <f t="shared" si="22"/>
        <v>1.75</v>
      </c>
      <c r="M61" s="54">
        <f t="shared" si="23"/>
        <v>2.6</v>
      </c>
      <c r="N61" s="54">
        <f t="shared" si="24"/>
        <v>2.6</v>
      </c>
      <c r="O61" s="54">
        <f t="shared" si="25"/>
        <v>2</v>
      </c>
      <c r="P61" s="55" t="str">
        <f t="shared" si="26"/>
        <v>6094325150577</v>
      </c>
      <c r="Q61" s="70">
        <f t="shared" si="27"/>
        <v>9790</v>
      </c>
      <c r="R61" s="58">
        <v>0</v>
      </c>
      <c r="S61" s="57">
        <f t="shared" si="28"/>
        <v>0</v>
      </c>
      <c r="T61" s="58">
        <v>0</v>
      </c>
      <c r="U61" s="58">
        <f>(IF(VLOOKUP(VLOOKUP(AN61,MAPPING!$B$16:$D$21,2,1),MAPPING!$C$16:$E$21,2,0)=7000,0,VLOOKUP(VLOOKUP(AN61,MAPPING!$B$16:$D$21,2,1),MAPPING!$C$16:$E$21,2,0)))</f>
        <v>0</v>
      </c>
      <c r="V61" s="58">
        <f>(K61*VLOOKUP(N61/K61,MAPPING!$B$23:$C$30,2,10))</f>
        <v>550</v>
      </c>
      <c r="W61" s="58">
        <f t="shared" si="29"/>
        <v>0</v>
      </c>
      <c r="X61" s="58">
        <f t="shared" si="30"/>
        <v>10340</v>
      </c>
      <c r="Y61" s="116">
        <f>ROUND(SUM(Q61:W61)/INVOICE!$I$5,2)</f>
        <v>7.42</v>
      </c>
      <c r="AA61" s="102" t="s">
        <v>1940</v>
      </c>
      <c r="AB61" s="102" t="s">
        <v>93</v>
      </c>
      <c r="AC61" s="102" t="s">
        <v>1941</v>
      </c>
      <c r="AD61" s="102" t="s">
        <v>8057</v>
      </c>
      <c r="AE61" s="1" t="s">
        <v>8058</v>
      </c>
      <c r="AF61" s="1" t="s">
        <v>8059</v>
      </c>
      <c r="AG61" s="1" t="s">
        <v>8060</v>
      </c>
      <c r="AH61" s="1" t="s">
        <v>61</v>
      </c>
      <c r="AI61" s="2">
        <v>1</v>
      </c>
      <c r="AJ61" s="3">
        <v>1.75</v>
      </c>
      <c r="AK61" s="3">
        <v>2.6</v>
      </c>
      <c r="AL61" s="3">
        <v>2.6</v>
      </c>
      <c r="AM61" s="1" t="s">
        <v>66</v>
      </c>
      <c r="AN61" s="3">
        <v>58.16</v>
      </c>
      <c r="AO61" s="1" t="s">
        <v>62</v>
      </c>
      <c r="AP61" s="1" t="s">
        <v>62</v>
      </c>
      <c r="AQ61" s="1" t="s">
        <v>62</v>
      </c>
      <c r="AR61" s="1" t="s">
        <v>62</v>
      </c>
      <c r="AS61" s="1" t="s">
        <v>62</v>
      </c>
      <c r="AT61" s="1" t="s">
        <v>205</v>
      </c>
      <c r="AU61" s="1" t="s">
        <v>206</v>
      </c>
      <c r="AV61" s="1" t="s">
        <v>207</v>
      </c>
      <c r="AW61" s="1" t="s">
        <v>61</v>
      </c>
      <c r="AX61" s="1" t="s">
        <v>63</v>
      </c>
      <c r="AY61" s="1" t="s">
        <v>8061</v>
      </c>
      <c r="AZ61" s="1" t="s">
        <v>8062</v>
      </c>
      <c r="BA61" s="1" t="s">
        <v>8062</v>
      </c>
      <c r="BB61" s="1" t="s">
        <v>196</v>
      </c>
      <c r="BC61" s="1" t="s">
        <v>197</v>
      </c>
      <c r="BD61" s="1" t="s">
        <v>94</v>
      </c>
      <c r="BE61" s="1" t="s">
        <v>208</v>
      </c>
      <c r="BF61" s="1" t="s">
        <v>64</v>
      </c>
      <c r="BG61" s="1" t="s">
        <v>61</v>
      </c>
      <c r="BH61" s="1" t="s">
        <v>209</v>
      </c>
    </row>
    <row r="62" spans="2:60" x14ac:dyDescent="0.3">
      <c r="B62" s="55">
        <f t="shared" si="6"/>
        <v>58</v>
      </c>
      <c r="C62" s="55" t="str">
        <f t="shared" si="13"/>
        <v>NRT</v>
      </c>
      <c r="D62" s="55" t="str">
        <f t="shared" si="14"/>
        <v>2025-09-02</v>
      </c>
      <c r="E62" s="55" t="str">
        <f t="shared" si="15"/>
        <v>82020034383</v>
      </c>
      <c r="F62" s="55" t="str">
        <f t="shared" si="16"/>
        <v>PJP030150417</v>
      </c>
      <c r="G62" s="55" t="str">
        <f t="shared" si="17"/>
        <v>이아진</v>
      </c>
      <c r="H62" s="53" t="str">
        <f t="shared" si="18"/>
        <v>목록(Manifest)</v>
      </c>
      <c r="I62" s="62">
        <f t="shared" si="19"/>
        <v>42.92</v>
      </c>
      <c r="J62" s="53" t="str">
        <f t="shared" si="20"/>
        <v>BRCH USA</v>
      </c>
      <c r="K62" s="55">
        <f t="shared" si="21"/>
        <v>1</v>
      </c>
      <c r="L62" s="54">
        <f t="shared" si="22"/>
        <v>0.35</v>
      </c>
      <c r="M62" s="54">
        <f t="shared" si="23"/>
        <v>0.7</v>
      </c>
      <c r="N62" s="54">
        <f t="shared" si="24"/>
        <v>0.7</v>
      </c>
      <c r="O62" s="54">
        <f t="shared" si="25"/>
        <v>0.5</v>
      </c>
      <c r="P62" s="55" t="str">
        <f t="shared" si="26"/>
        <v>6094325150444</v>
      </c>
      <c r="Q62" s="70">
        <f t="shared" si="27"/>
        <v>6760</v>
      </c>
      <c r="R62" s="58">
        <v>0</v>
      </c>
      <c r="S62" s="57">
        <f t="shared" si="28"/>
        <v>0</v>
      </c>
      <c r="T62" s="58">
        <v>0</v>
      </c>
      <c r="U62" s="58">
        <f>(IF(VLOOKUP(VLOOKUP(AN62,MAPPING!$B$16:$D$21,2,1),MAPPING!$C$16:$E$21,2,0)=7000,0,VLOOKUP(VLOOKUP(AN62,MAPPING!$B$16:$D$21,2,1),MAPPING!$C$16:$E$21,2,0)))</f>
        <v>0</v>
      </c>
      <c r="V62" s="58">
        <f>(K62*VLOOKUP(N62/K62,MAPPING!$B$23:$C$30,2,10))</f>
        <v>0</v>
      </c>
      <c r="W62" s="58">
        <f t="shared" si="29"/>
        <v>0</v>
      </c>
      <c r="X62" s="58">
        <f t="shared" si="30"/>
        <v>6760</v>
      </c>
      <c r="Y62" s="116">
        <f>ROUND(SUM(Q62:W62)/INVOICE!$I$5,2)</f>
        <v>4.8499999999999996</v>
      </c>
      <c r="AA62" s="102" t="s">
        <v>1940</v>
      </c>
      <c r="AB62" s="102" t="s">
        <v>93</v>
      </c>
      <c r="AC62" s="102" t="s">
        <v>1941</v>
      </c>
      <c r="AD62" s="102" t="s">
        <v>8063</v>
      </c>
      <c r="AE62" s="1" t="s">
        <v>8064</v>
      </c>
      <c r="AF62" s="1" t="s">
        <v>8065</v>
      </c>
      <c r="AG62" s="1" t="s">
        <v>8066</v>
      </c>
      <c r="AH62" s="1" t="s">
        <v>61</v>
      </c>
      <c r="AI62" s="2">
        <v>1</v>
      </c>
      <c r="AJ62" s="3">
        <v>0.35</v>
      </c>
      <c r="AK62" s="3">
        <v>0.7</v>
      </c>
      <c r="AL62" s="3">
        <v>0.7</v>
      </c>
      <c r="AM62" s="1" t="s">
        <v>204</v>
      </c>
      <c r="AN62" s="3">
        <v>42.92</v>
      </c>
      <c r="AO62" s="1" t="s">
        <v>62</v>
      </c>
      <c r="AP62" s="1" t="s">
        <v>62</v>
      </c>
      <c r="AQ62" s="1" t="s">
        <v>62</v>
      </c>
      <c r="AR62" s="1" t="s">
        <v>62</v>
      </c>
      <c r="AS62" s="1" t="s">
        <v>62</v>
      </c>
      <c r="AT62" s="1" t="s">
        <v>205</v>
      </c>
      <c r="AU62" s="1" t="s">
        <v>206</v>
      </c>
      <c r="AV62" s="1" t="s">
        <v>207</v>
      </c>
      <c r="AW62" s="1" t="s">
        <v>61</v>
      </c>
      <c r="AX62" s="1" t="s">
        <v>63</v>
      </c>
      <c r="AY62" s="1" t="s">
        <v>8067</v>
      </c>
      <c r="AZ62" s="1" t="s">
        <v>8068</v>
      </c>
      <c r="BA62" s="1" t="s">
        <v>8068</v>
      </c>
      <c r="BB62" s="1" t="s">
        <v>196</v>
      </c>
      <c r="BC62" s="1" t="s">
        <v>197</v>
      </c>
      <c r="BD62" s="1" t="s">
        <v>94</v>
      </c>
      <c r="BE62" s="1" t="s">
        <v>208</v>
      </c>
      <c r="BF62" s="1" t="s">
        <v>64</v>
      </c>
      <c r="BG62" s="1" t="s">
        <v>61</v>
      </c>
      <c r="BH62" s="1" t="s">
        <v>209</v>
      </c>
    </row>
    <row r="63" spans="2:60" x14ac:dyDescent="0.3">
      <c r="B63" s="55">
        <f t="shared" si="6"/>
        <v>59</v>
      </c>
      <c r="C63" s="55" t="str">
        <f t="shared" si="13"/>
        <v>NRT</v>
      </c>
      <c r="D63" s="55" t="str">
        <f t="shared" si="14"/>
        <v>2025-09-02</v>
      </c>
      <c r="E63" s="55" t="str">
        <f t="shared" si="15"/>
        <v>82020034383</v>
      </c>
      <c r="F63" s="55" t="str">
        <f t="shared" si="16"/>
        <v>PJP030148037</v>
      </c>
      <c r="G63" s="55" t="str">
        <f t="shared" si="17"/>
        <v>김의수</v>
      </c>
      <c r="H63" s="53" t="str">
        <f t="shared" si="18"/>
        <v>목록(Manifest)</v>
      </c>
      <c r="I63" s="62">
        <f t="shared" si="19"/>
        <v>42.96</v>
      </c>
      <c r="J63" s="53" t="str">
        <f t="shared" si="20"/>
        <v>BRCH USA</v>
      </c>
      <c r="K63" s="55">
        <f t="shared" si="21"/>
        <v>1</v>
      </c>
      <c r="L63" s="54">
        <f t="shared" si="22"/>
        <v>1.1000000000000001</v>
      </c>
      <c r="M63" s="54">
        <f t="shared" si="23"/>
        <v>2.7</v>
      </c>
      <c r="N63" s="54">
        <f t="shared" si="24"/>
        <v>2.7</v>
      </c>
      <c r="O63" s="54">
        <f t="shared" si="25"/>
        <v>1.5</v>
      </c>
      <c r="P63" s="55" t="str">
        <f t="shared" si="26"/>
        <v>6094325151017</v>
      </c>
      <c r="Q63" s="70">
        <f t="shared" si="27"/>
        <v>8780</v>
      </c>
      <c r="R63" s="58">
        <v>0</v>
      </c>
      <c r="S63" s="57">
        <f t="shared" si="28"/>
        <v>0</v>
      </c>
      <c r="T63" s="58">
        <v>0</v>
      </c>
      <c r="U63" s="58">
        <f>(IF(VLOOKUP(VLOOKUP(AN63,MAPPING!$B$16:$D$21,2,1),MAPPING!$C$16:$E$21,2,0)=7000,0,VLOOKUP(VLOOKUP(AN63,MAPPING!$B$16:$D$21,2,1),MAPPING!$C$16:$E$21,2,0)))</f>
        <v>0</v>
      </c>
      <c r="V63" s="58">
        <f>(K63*VLOOKUP(N63/K63,MAPPING!$B$23:$C$30,2,10))</f>
        <v>550</v>
      </c>
      <c r="W63" s="58">
        <f t="shared" si="29"/>
        <v>0</v>
      </c>
      <c r="X63" s="58">
        <f t="shared" si="30"/>
        <v>9330</v>
      </c>
      <c r="Y63" s="116">
        <f>ROUND(SUM(Q63:W63)/INVOICE!$I$5,2)</f>
        <v>6.69</v>
      </c>
      <c r="AA63" s="102" t="s">
        <v>1940</v>
      </c>
      <c r="AB63" s="102" t="s">
        <v>93</v>
      </c>
      <c r="AC63" s="102" t="s">
        <v>1941</v>
      </c>
      <c r="AD63" s="102" t="s">
        <v>8069</v>
      </c>
      <c r="AE63" s="1" t="s">
        <v>8070</v>
      </c>
      <c r="AF63" s="1" t="s">
        <v>8071</v>
      </c>
      <c r="AG63" s="1" t="s">
        <v>8072</v>
      </c>
      <c r="AH63" s="1" t="s">
        <v>61</v>
      </c>
      <c r="AI63" s="2">
        <v>1</v>
      </c>
      <c r="AJ63" s="3">
        <v>1.1000000000000001</v>
      </c>
      <c r="AK63" s="3">
        <v>2.7</v>
      </c>
      <c r="AL63" s="3">
        <v>2.7</v>
      </c>
      <c r="AM63" s="1" t="s">
        <v>204</v>
      </c>
      <c r="AN63" s="3">
        <v>42.96</v>
      </c>
      <c r="AO63" s="1" t="s">
        <v>62</v>
      </c>
      <c r="AP63" s="1" t="s">
        <v>62</v>
      </c>
      <c r="AQ63" s="1" t="s">
        <v>62</v>
      </c>
      <c r="AR63" s="1" t="s">
        <v>62</v>
      </c>
      <c r="AS63" s="1" t="s">
        <v>62</v>
      </c>
      <c r="AT63" s="1" t="s">
        <v>205</v>
      </c>
      <c r="AU63" s="1" t="s">
        <v>206</v>
      </c>
      <c r="AV63" s="1" t="s">
        <v>207</v>
      </c>
      <c r="AW63" s="1" t="s">
        <v>61</v>
      </c>
      <c r="AX63" s="1" t="s">
        <v>63</v>
      </c>
      <c r="AY63" s="1" t="s">
        <v>8073</v>
      </c>
      <c r="AZ63" s="1" t="s">
        <v>8074</v>
      </c>
      <c r="BA63" s="1" t="s">
        <v>8074</v>
      </c>
      <c r="BB63" s="1" t="s">
        <v>196</v>
      </c>
      <c r="BC63" s="1" t="s">
        <v>197</v>
      </c>
      <c r="BD63" s="1" t="s">
        <v>94</v>
      </c>
      <c r="BE63" s="1" t="s">
        <v>208</v>
      </c>
      <c r="BF63" s="1" t="s">
        <v>64</v>
      </c>
      <c r="BG63" s="1" t="s">
        <v>61</v>
      </c>
      <c r="BH63" s="1" t="s">
        <v>209</v>
      </c>
    </row>
    <row r="64" spans="2:60" x14ac:dyDescent="0.3">
      <c r="B64" s="55">
        <f t="shared" si="6"/>
        <v>60</v>
      </c>
      <c r="C64" s="55" t="str">
        <f t="shared" si="13"/>
        <v>NRT</v>
      </c>
      <c r="D64" s="55" t="str">
        <f t="shared" si="14"/>
        <v>2025-09-02</v>
      </c>
      <c r="E64" s="55" t="str">
        <f t="shared" si="15"/>
        <v>82020034383</v>
      </c>
      <c r="F64" s="55" t="str">
        <f t="shared" si="16"/>
        <v>PJP030134914</v>
      </c>
      <c r="G64" s="55" t="str">
        <f t="shared" si="17"/>
        <v>이유상</v>
      </c>
      <c r="H64" s="53" t="str">
        <f t="shared" si="18"/>
        <v>간이(Simple)</v>
      </c>
      <c r="I64" s="62">
        <f t="shared" si="19"/>
        <v>202.02</v>
      </c>
      <c r="J64" s="53" t="str">
        <f t="shared" si="20"/>
        <v>BRCH USA</v>
      </c>
      <c r="K64" s="55">
        <f t="shared" si="21"/>
        <v>1</v>
      </c>
      <c r="L64" s="54">
        <f t="shared" si="22"/>
        <v>1.3</v>
      </c>
      <c r="M64" s="54">
        <f t="shared" si="23"/>
        <v>3.8</v>
      </c>
      <c r="N64" s="54">
        <f t="shared" si="24"/>
        <v>3.8</v>
      </c>
      <c r="O64" s="54">
        <f t="shared" si="25"/>
        <v>1.5</v>
      </c>
      <c r="P64" s="55" t="str">
        <f t="shared" si="26"/>
        <v>6094325151153</v>
      </c>
      <c r="Q64" s="70">
        <f t="shared" si="27"/>
        <v>8780</v>
      </c>
      <c r="R64" s="58">
        <v>0</v>
      </c>
      <c r="S64" s="57">
        <f t="shared" si="28"/>
        <v>0</v>
      </c>
      <c r="T64" s="58">
        <v>0</v>
      </c>
      <c r="U64" s="58">
        <f>(IF(VLOOKUP(VLOOKUP(AN64,MAPPING!$B$16:$D$21,2,1),MAPPING!$C$16:$E$21,2,0)=7000,0,VLOOKUP(VLOOKUP(AN64,MAPPING!$B$16:$D$21,2,1),MAPPING!$C$16:$E$21,2,0)))</f>
        <v>0</v>
      </c>
      <c r="V64" s="58">
        <f>(K64*VLOOKUP(N64/K64,MAPPING!$B$23:$C$30,2,10))</f>
        <v>550</v>
      </c>
      <c r="W64" s="58">
        <f t="shared" si="29"/>
        <v>0</v>
      </c>
      <c r="X64" s="58">
        <f t="shared" si="30"/>
        <v>9330</v>
      </c>
      <c r="Y64" s="116">
        <f>ROUND(SUM(Q64:W64)/INVOICE!$I$5,2)</f>
        <v>6.69</v>
      </c>
      <c r="AA64" s="102" t="s">
        <v>1940</v>
      </c>
      <c r="AB64" s="102" t="s">
        <v>93</v>
      </c>
      <c r="AC64" s="102" t="s">
        <v>1941</v>
      </c>
      <c r="AD64" s="102" t="s">
        <v>8075</v>
      </c>
      <c r="AE64" s="1" t="s">
        <v>8076</v>
      </c>
      <c r="AF64" s="1" t="s">
        <v>8077</v>
      </c>
      <c r="AG64" s="1" t="s">
        <v>8078</v>
      </c>
      <c r="AH64" s="1" t="s">
        <v>61</v>
      </c>
      <c r="AI64" s="2">
        <v>1</v>
      </c>
      <c r="AJ64" s="3">
        <v>1.3</v>
      </c>
      <c r="AK64" s="3">
        <v>3.8</v>
      </c>
      <c r="AL64" s="3">
        <v>3.8</v>
      </c>
      <c r="AM64" s="1" t="s">
        <v>65</v>
      </c>
      <c r="AN64" s="3">
        <v>202.02</v>
      </c>
      <c r="AO64" s="1" t="s">
        <v>62</v>
      </c>
      <c r="AP64" s="1" t="s">
        <v>62</v>
      </c>
      <c r="AQ64" s="1" t="s">
        <v>62</v>
      </c>
      <c r="AR64" s="1" t="s">
        <v>62</v>
      </c>
      <c r="AS64" s="1" t="s">
        <v>62</v>
      </c>
      <c r="AT64" s="1" t="s">
        <v>205</v>
      </c>
      <c r="AU64" s="1" t="s">
        <v>206</v>
      </c>
      <c r="AV64" s="1" t="s">
        <v>207</v>
      </c>
      <c r="AW64" s="1" t="s">
        <v>61</v>
      </c>
      <c r="AX64" s="1" t="s">
        <v>63</v>
      </c>
      <c r="AY64" s="1" t="s">
        <v>8079</v>
      </c>
      <c r="AZ64" s="1" t="s">
        <v>8080</v>
      </c>
      <c r="BA64" s="1" t="s">
        <v>8080</v>
      </c>
      <c r="BB64" s="1" t="s">
        <v>196</v>
      </c>
      <c r="BC64" s="1" t="s">
        <v>197</v>
      </c>
      <c r="BD64" s="1" t="s">
        <v>94</v>
      </c>
      <c r="BE64" s="1" t="s">
        <v>208</v>
      </c>
      <c r="BF64" s="1" t="s">
        <v>64</v>
      </c>
      <c r="BG64" s="1" t="s">
        <v>61</v>
      </c>
      <c r="BH64" s="1" t="s">
        <v>209</v>
      </c>
    </row>
    <row r="65" spans="2:60" x14ac:dyDescent="0.3">
      <c r="B65" s="55">
        <f t="shared" si="6"/>
        <v>61</v>
      </c>
      <c r="C65" s="55" t="str">
        <f t="shared" si="13"/>
        <v>NRT</v>
      </c>
      <c r="D65" s="55" t="str">
        <f t="shared" si="14"/>
        <v>2025-09-02</v>
      </c>
      <c r="E65" s="55" t="str">
        <f t="shared" si="15"/>
        <v>82020034383</v>
      </c>
      <c r="F65" s="55" t="str">
        <f t="shared" si="16"/>
        <v>PJP030142148</v>
      </c>
      <c r="G65" s="55" t="str">
        <f t="shared" si="17"/>
        <v>강우현</v>
      </c>
      <c r="H65" s="53" t="str">
        <f t="shared" si="18"/>
        <v>목록(Manifest)</v>
      </c>
      <c r="I65" s="62">
        <f t="shared" si="19"/>
        <v>19.899999999999999</v>
      </c>
      <c r="J65" s="53" t="str">
        <f t="shared" si="20"/>
        <v>BRCH USA</v>
      </c>
      <c r="K65" s="55">
        <f t="shared" si="21"/>
        <v>1</v>
      </c>
      <c r="L65" s="54">
        <f t="shared" si="22"/>
        <v>1</v>
      </c>
      <c r="M65" s="54">
        <f t="shared" si="23"/>
        <v>0.7</v>
      </c>
      <c r="N65" s="54">
        <f t="shared" si="24"/>
        <v>1</v>
      </c>
      <c r="O65" s="54">
        <f t="shared" si="25"/>
        <v>1</v>
      </c>
      <c r="P65" s="55" t="str">
        <f t="shared" si="26"/>
        <v>6094325150728</v>
      </c>
      <c r="Q65" s="70">
        <f t="shared" si="27"/>
        <v>7770</v>
      </c>
      <c r="R65" s="58">
        <v>0</v>
      </c>
      <c r="S65" s="57">
        <f t="shared" si="28"/>
        <v>0</v>
      </c>
      <c r="T65" s="58">
        <v>0</v>
      </c>
      <c r="U65" s="58">
        <f>(IF(VLOOKUP(VLOOKUP(AN65,MAPPING!$B$16:$D$21,2,1),MAPPING!$C$16:$E$21,2,0)=7000,0,VLOOKUP(VLOOKUP(AN65,MAPPING!$B$16:$D$21,2,1),MAPPING!$C$16:$E$21,2,0)))</f>
        <v>0</v>
      </c>
      <c r="V65" s="58">
        <f>(K65*VLOOKUP(N65/K65,MAPPING!$B$23:$C$30,2,10))</f>
        <v>0</v>
      </c>
      <c r="W65" s="58">
        <f t="shared" si="29"/>
        <v>0</v>
      </c>
      <c r="X65" s="58">
        <f t="shared" si="30"/>
        <v>7770</v>
      </c>
      <c r="Y65" s="116">
        <f>ROUND(SUM(Q65:W65)/INVOICE!$I$5,2)</f>
        <v>5.57</v>
      </c>
      <c r="AA65" s="102" t="s">
        <v>1940</v>
      </c>
      <c r="AB65" s="102" t="s">
        <v>93</v>
      </c>
      <c r="AC65" s="102" t="s">
        <v>1941</v>
      </c>
      <c r="AD65" s="102" t="s">
        <v>8081</v>
      </c>
      <c r="AE65" s="1" t="s">
        <v>8082</v>
      </c>
      <c r="AF65" s="1" t="s">
        <v>8083</v>
      </c>
      <c r="AG65" s="1" t="s">
        <v>8084</v>
      </c>
      <c r="AH65" s="1" t="s">
        <v>61</v>
      </c>
      <c r="AI65" s="2">
        <v>1</v>
      </c>
      <c r="AJ65" s="3">
        <v>1</v>
      </c>
      <c r="AK65" s="3">
        <v>0.7</v>
      </c>
      <c r="AL65" s="3">
        <v>1</v>
      </c>
      <c r="AM65" s="1" t="s">
        <v>204</v>
      </c>
      <c r="AN65" s="3">
        <v>19.899999999999999</v>
      </c>
      <c r="AO65" s="1" t="s">
        <v>62</v>
      </c>
      <c r="AP65" s="1" t="s">
        <v>62</v>
      </c>
      <c r="AQ65" s="1" t="s">
        <v>62</v>
      </c>
      <c r="AR65" s="1" t="s">
        <v>62</v>
      </c>
      <c r="AS65" s="1" t="s">
        <v>62</v>
      </c>
      <c r="AT65" s="1" t="s">
        <v>205</v>
      </c>
      <c r="AU65" s="1" t="s">
        <v>206</v>
      </c>
      <c r="AV65" s="1" t="s">
        <v>207</v>
      </c>
      <c r="AW65" s="1" t="s">
        <v>61</v>
      </c>
      <c r="AX65" s="1" t="s">
        <v>63</v>
      </c>
      <c r="AY65" s="1" t="s">
        <v>8085</v>
      </c>
      <c r="AZ65" s="1" t="s">
        <v>8086</v>
      </c>
      <c r="BA65" s="1" t="s">
        <v>8086</v>
      </c>
      <c r="BB65" s="1" t="s">
        <v>196</v>
      </c>
      <c r="BC65" s="1" t="s">
        <v>197</v>
      </c>
      <c r="BD65" s="1" t="s">
        <v>94</v>
      </c>
      <c r="BE65" s="1" t="s">
        <v>208</v>
      </c>
      <c r="BF65" s="1" t="s">
        <v>64</v>
      </c>
      <c r="BG65" s="1" t="s">
        <v>61</v>
      </c>
      <c r="BH65" s="1" t="s">
        <v>209</v>
      </c>
    </row>
    <row r="66" spans="2:60" x14ac:dyDescent="0.3">
      <c r="B66" s="55">
        <f t="shared" si="6"/>
        <v>62</v>
      </c>
      <c r="C66" s="55" t="str">
        <f t="shared" si="13"/>
        <v>NRT</v>
      </c>
      <c r="D66" s="55" t="str">
        <f t="shared" si="14"/>
        <v>2025-09-02</v>
      </c>
      <c r="E66" s="55" t="str">
        <f t="shared" si="15"/>
        <v>82020034383</v>
      </c>
      <c r="F66" s="55" t="str">
        <f t="shared" si="16"/>
        <v>PJP026449281</v>
      </c>
      <c r="G66" s="55" t="str">
        <f t="shared" si="17"/>
        <v>김현숙</v>
      </c>
      <c r="H66" s="53" t="str">
        <f t="shared" si="18"/>
        <v>목록(Manifest)</v>
      </c>
      <c r="I66" s="62">
        <f t="shared" si="19"/>
        <v>29.5</v>
      </c>
      <c r="J66" s="53" t="str">
        <f t="shared" si="20"/>
        <v>BRCH USA</v>
      </c>
      <c r="K66" s="55">
        <f t="shared" si="21"/>
        <v>1</v>
      </c>
      <c r="L66" s="54">
        <f t="shared" si="22"/>
        <v>0.2</v>
      </c>
      <c r="M66" s="54">
        <f t="shared" si="23"/>
        <v>0.5</v>
      </c>
      <c r="N66" s="54">
        <f t="shared" si="24"/>
        <v>0.5</v>
      </c>
      <c r="O66" s="54">
        <f t="shared" si="25"/>
        <v>0.5</v>
      </c>
      <c r="P66" s="55" t="str">
        <f t="shared" si="26"/>
        <v>6094325151123</v>
      </c>
      <c r="Q66" s="70">
        <f t="shared" si="27"/>
        <v>6760</v>
      </c>
      <c r="R66" s="58">
        <v>0</v>
      </c>
      <c r="S66" s="57">
        <f t="shared" si="28"/>
        <v>0</v>
      </c>
      <c r="T66" s="58">
        <v>0</v>
      </c>
      <c r="U66" s="58">
        <f>(IF(VLOOKUP(VLOOKUP(AN66,MAPPING!$B$16:$D$21,2,1),MAPPING!$C$16:$E$21,2,0)=7000,0,VLOOKUP(VLOOKUP(AN66,MAPPING!$B$16:$D$21,2,1),MAPPING!$C$16:$E$21,2,0)))</f>
        <v>0</v>
      </c>
      <c r="V66" s="58">
        <f>(K66*VLOOKUP(N66/K66,MAPPING!$B$23:$C$30,2,10))</f>
        <v>0</v>
      </c>
      <c r="W66" s="58">
        <f t="shared" si="29"/>
        <v>0</v>
      </c>
      <c r="X66" s="58">
        <f t="shared" si="30"/>
        <v>6760</v>
      </c>
      <c r="Y66" s="116">
        <f>ROUND(SUM(Q66:W66)/INVOICE!$I$5,2)</f>
        <v>4.8499999999999996</v>
      </c>
      <c r="AA66" s="102" t="s">
        <v>1940</v>
      </c>
      <c r="AB66" s="102" t="s">
        <v>93</v>
      </c>
      <c r="AC66" s="102" t="s">
        <v>1941</v>
      </c>
      <c r="AD66" s="102" t="s">
        <v>8087</v>
      </c>
      <c r="AE66" s="1" t="s">
        <v>7864</v>
      </c>
      <c r="AF66" s="1" t="s">
        <v>7865</v>
      </c>
      <c r="AG66" s="1" t="s">
        <v>7866</v>
      </c>
      <c r="AH66" s="1" t="s">
        <v>61</v>
      </c>
      <c r="AI66" s="2">
        <v>1</v>
      </c>
      <c r="AJ66" s="3">
        <v>0.2</v>
      </c>
      <c r="AK66" s="3">
        <v>0.5</v>
      </c>
      <c r="AL66" s="3">
        <v>0.5</v>
      </c>
      <c r="AM66" s="1" t="s">
        <v>204</v>
      </c>
      <c r="AN66" s="3">
        <v>29.5</v>
      </c>
      <c r="AO66" s="1" t="s">
        <v>62</v>
      </c>
      <c r="AP66" s="1" t="s">
        <v>62</v>
      </c>
      <c r="AQ66" s="1" t="s">
        <v>62</v>
      </c>
      <c r="AR66" s="1" t="s">
        <v>62</v>
      </c>
      <c r="AS66" s="1" t="s">
        <v>62</v>
      </c>
      <c r="AT66" s="1" t="s">
        <v>205</v>
      </c>
      <c r="AU66" s="1" t="s">
        <v>206</v>
      </c>
      <c r="AV66" s="1" t="s">
        <v>207</v>
      </c>
      <c r="AW66" s="1" t="s">
        <v>61</v>
      </c>
      <c r="AX66" s="1" t="s">
        <v>63</v>
      </c>
      <c r="AY66" s="1" t="s">
        <v>8088</v>
      </c>
      <c r="AZ66" s="1" t="s">
        <v>8089</v>
      </c>
      <c r="BA66" s="1" t="s">
        <v>8089</v>
      </c>
      <c r="BB66" s="1" t="s">
        <v>196</v>
      </c>
      <c r="BC66" s="1" t="s">
        <v>197</v>
      </c>
      <c r="BD66" s="1" t="s">
        <v>94</v>
      </c>
      <c r="BE66" s="1" t="s">
        <v>208</v>
      </c>
      <c r="BF66" s="1" t="s">
        <v>64</v>
      </c>
      <c r="BG66" s="1" t="s">
        <v>61</v>
      </c>
      <c r="BH66" s="1" t="s">
        <v>209</v>
      </c>
    </row>
    <row r="67" spans="2:60" x14ac:dyDescent="0.3">
      <c r="B67" s="55">
        <f t="shared" si="6"/>
        <v>63</v>
      </c>
      <c r="C67" s="55" t="str">
        <f t="shared" si="13"/>
        <v>NRT</v>
      </c>
      <c r="D67" s="55" t="str">
        <f t="shared" si="14"/>
        <v>2025-09-02</v>
      </c>
      <c r="E67" s="55" t="str">
        <f t="shared" si="15"/>
        <v>82020034383</v>
      </c>
      <c r="F67" s="55" t="str">
        <f t="shared" si="16"/>
        <v>PJP030138852</v>
      </c>
      <c r="G67" s="55" t="str">
        <f t="shared" si="17"/>
        <v>이혜린</v>
      </c>
      <c r="H67" s="53" t="str">
        <f t="shared" si="18"/>
        <v>목록(Manifest)</v>
      </c>
      <c r="I67" s="62">
        <f t="shared" si="19"/>
        <v>77.81</v>
      </c>
      <c r="J67" s="53" t="str">
        <f t="shared" si="20"/>
        <v>BRCH USA</v>
      </c>
      <c r="K67" s="55">
        <f t="shared" si="21"/>
        <v>1</v>
      </c>
      <c r="L67" s="54">
        <f t="shared" si="22"/>
        <v>0.8</v>
      </c>
      <c r="M67" s="54">
        <f t="shared" si="23"/>
        <v>0.8</v>
      </c>
      <c r="N67" s="54">
        <f t="shared" si="24"/>
        <v>0.8</v>
      </c>
      <c r="O67" s="54">
        <f t="shared" si="25"/>
        <v>1</v>
      </c>
      <c r="P67" s="55" t="str">
        <f t="shared" si="26"/>
        <v>6094325150203</v>
      </c>
      <c r="Q67" s="70">
        <f t="shared" si="27"/>
        <v>7770</v>
      </c>
      <c r="R67" s="58">
        <v>0</v>
      </c>
      <c r="S67" s="57">
        <f t="shared" si="28"/>
        <v>0</v>
      </c>
      <c r="T67" s="58">
        <v>0</v>
      </c>
      <c r="U67" s="58">
        <f>(IF(VLOOKUP(VLOOKUP(AN67,MAPPING!$B$16:$D$21,2,1),MAPPING!$C$16:$E$21,2,0)=7000,0,VLOOKUP(VLOOKUP(AN67,MAPPING!$B$16:$D$21,2,1),MAPPING!$C$16:$E$21,2,0)))</f>
        <v>0</v>
      </c>
      <c r="V67" s="58">
        <f>(K67*VLOOKUP(N67/K67,MAPPING!$B$23:$C$30,2,10))</f>
        <v>0</v>
      </c>
      <c r="W67" s="58">
        <f t="shared" si="29"/>
        <v>0</v>
      </c>
      <c r="X67" s="58">
        <f t="shared" si="30"/>
        <v>7770</v>
      </c>
      <c r="Y67" s="116">
        <f>ROUND(SUM(Q67:W67)/INVOICE!$I$5,2)</f>
        <v>5.57</v>
      </c>
      <c r="AA67" s="102" t="s">
        <v>1940</v>
      </c>
      <c r="AB67" s="102" t="s">
        <v>93</v>
      </c>
      <c r="AC67" s="102" t="s">
        <v>1941</v>
      </c>
      <c r="AD67" s="102" t="s">
        <v>8090</v>
      </c>
      <c r="AE67" s="1" t="s">
        <v>8091</v>
      </c>
      <c r="AF67" s="1" t="s">
        <v>8092</v>
      </c>
      <c r="AG67" s="1" t="s">
        <v>8093</v>
      </c>
      <c r="AH67" s="1" t="s">
        <v>61</v>
      </c>
      <c r="AI67" s="2">
        <v>1</v>
      </c>
      <c r="AJ67" s="3">
        <v>0.8</v>
      </c>
      <c r="AK67" s="3">
        <v>0.8</v>
      </c>
      <c r="AL67" s="3">
        <v>0.8</v>
      </c>
      <c r="AM67" s="1" t="s">
        <v>204</v>
      </c>
      <c r="AN67" s="3">
        <v>77.81</v>
      </c>
      <c r="AO67" s="1" t="s">
        <v>62</v>
      </c>
      <c r="AP67" s="1" t="s">
        <v>62</v>
      </c>
      <c r="AQ67" s="1" t="s">
        <v>62</v>
      </c>
      <c r="AR67" s="1" t="s">
        <v>62</v>
      </c>
      <c r="AS67" s="1" t="s">
        <v>62</v>
      </c>
      <c r="AT67" s="1" t="s">
        <v>205</v>
      </c>
      <c r="AU67" s="1" t="s">
        <v>206</v>
      </c>
      <c r="AV67" s="1" t="s">
        <v>207</v>
      </c>
      <c r="AW67" s="1" t="s">
        <v>61</v>
      </c>
      <c r="AX67" s="1" t="s">
        <v>63</v>
      </c>
      <c r="AY67" s="1" t="s">
        <v>8094</v>
      </c>
      <c r="AZ67" s="1" t="s">
        <v>8095</v>
      </c>
      <c r="BA67" s="1" t="s">
        <v>8095</v>
      </c>
      <c r="BB67" s="1" t="s">
        <v>196</v>
      </c>
      <c r="BC67" s="1" t="s">
        <v>197</v>
      </c>
      <c r="BD67" s="1" t="s">
        <v>94</v>
      </c>
      <c r="BE67" s="1" t="s">
        <v>208</v>
      </c>
      <c r="BF67" s="1" t="s">
        <v>64</v>
      </c>
      <c r="BG67" s="1" t="s">
        <v>61</v>
      </c>
      <c r="BH67" s="1" t="s">
        <v>209</v>
      </c>
    </row>
    <row r="68" spans="2:60" x14ac:dyDescent="0.3">
      <c r="B68" s="55">
        <f t="shared" si="6"/>
        <v>64</v>
      </c>
      <c r="C68" s="55" t="str">
        <f t="shared" si="13"/>
        <v>NRT</v>
      </c>
      <c r="D68" s="55" t="str">
        <f t="shared" si="14"/>
        <v>2025-09-02</v>
      </c>
      <c r="E68" s="55" t="str">
        <f t="shared" si="15"/>
        <v>82020034383</v>
      </c>
      <c r="F68" s="55" t="str">
        <f t="shared" si="16"/>
        <v>PJP030149118</v>
      </c>
      <c r="G68" s="55" t="str">
        <f t="shared" si="17"/>
        <v>추진욱</v>
      </c>
      <c r="H68" s="53" t="str">
        <f t="shared" si="18"/>
        <v>목록(Manifest)</v>
      </c>
      <c r="I68" s="62">
        <f t="shared" si="19"/>
        <v>96.48</v>
      </c>
      <c r="J68" s="53" t="str">
        <f t="shared" si="20"/>
        <v>BRCH USA</v>
      </c>
      <c r="K68" s="55">
        <f t="shared" si="21"/>
        <v>1</v>
      </c>
      <c r="L68" s="54">
        <f t="shared" si="22"/>
        <v>0.55000000000000004</v>
      </c>
      <c r="M68" s="54">
        <f t="shared" si="23"/>
        <v>1.3</v>
      </c>
      <c r="N68" s="54">
        <f t="shared" si="24"/>
        <v>1.3</v>
      </c>
      <c r="O68" s="54">
        <f t="shared" si="25"/>
        <v>1</v>
      </c>
      <c r="P68" s="55" t="str">
        <f t="shared" si="26"/>
        <v>6094325150974</v>
      </c>
      <c r="Q68" s="70">
        <f t="shared" si="27"/>
        <v>7770</v>
      </c>
      <c r="R68" s="58">
        <v>0</v>
      </c>
      <c r="S68" s="57">
        <f t="shared" si="28"/>
        <v>0</v>
      </c>
      <c r="T68" s="58">
        <v>0</v>
      </c>
      <c r="U68" s="58">
        <f>(IF(VLOOKUP(VLOOKUP(AN68,MAPPING!$B$16:$D$21,2,1),MAPPING!$C$16:$E$21,2,0)=7000,0,VLOOKUP(VLOOKUP(AN68,MAPPING!$B$16:$D$21,2,1),MAPPING!$C$16:$E$21,2,0)))</f>
        <v>0</v>
      </c>
      <c r="V68" s="58">
        <f>(K68*VLOOKUP(N68/K68,MAPPING!$B$23:$C$30,2,10))</f>
        <v>0</v>
      </c>
      <c r="W68" s="58">
        <f t="shared" si="29"/>
        <v>0</v>
      </c>
      <c r="X68" s="58">
        <f t="shared" si="30"/>
        <v>7770</v>
      </c>
      <c r="Y68" s="116">
        <f>ROUND(SUM(Q68:W68)/INVOICE!$I$5,2)</f>
        <v>5.57</v>
      </c>
      <c r="AA68" s="102" t="s">
        <v>1940</v>
      </c>
      <c r="AB68" s="102" t="s">
        <v>93</v>
      </c>
      <c r="AC68" s="102" t="s">
        <v>1941</v>
      </c>
      <c r="AD68" s="102" t="s">
        <v>8096</v>
      </c>
      <c r="AE68" s="1" t="s">
        <v>8097</v>
      </c>
      <c r="AF68" s="1" t="s">
        <v>8098</v>
      </c>
      <c r="AG68" s="1" t="s">
        <v>8099</v>
      </c>
      <c r="AH68" s="1" t="s">
        <v>61</v>
      </c>
      <c r="AI68" s="2">
        <v>1</v>
      </c>
      <c r="AJ68" s="3">
        <v>0.55000000000000004</v>
      </c>
      <c r="AK68" s="3">
        <v>1.3</v>
      </c>
      <c r="AL68" s="3">
        <v>1.3</v>
      </c>
      <c r="AM68" s="1" t="s">
        <v>204</v>
      </c>
      <c r="AN68" s="3">
        <v>96.48</v>
      </c>
      <c r="AO68" s="1" t="s">
        <v>62</v>
      </c>
      <c r="AP68" s="1" t="s">
        <v>62</v>
      </c>
      <c r="AQ68" s="1" t="s">
        <v>62</v>
      </c>
      <c r="AR68" s="1" t="s">
        <v>62</v>
      </c>
      <c r="AS68" s="1" t="s">
        <v>62</v>
      </c>
      <c r="AT68" s="1" t="s">
        <v>205</v>
      </c>
      <c r="AU68" s="1" t="s">
        <v>206</v>
      </c>
      <c r="AV68" s="1" t="s">
        <v>207</v>
      </c>
      <c r="AW68" s="1" t="s">
        <v>61</v>
      </c>
      <c r="AX68" s="1" t="s">
        <v>63</v>
      </c>
      <c r="AY68" s="1" t="s">
        <v>8100</v>
      </c>
      <c r="AZ68" s="1" t="s">
        <v>8101</v>
      </c>
      <c r="BA68" s="1" t="s">
        <v>8101</v>
      </c>
      <c r="BB68" s="1" t="s">
        <v>196</v>
      </c>
      <c r="BC68" s="1" t="s">
        <v>197</v>
      </c>
      <c r="BD68" s="1" t="s">
        <v>94</v>
      </c>
      <c r="BE68" s="1" t="s">
        <v>208</v>
      </c>
      <c r="BF68" s="1" t="s">
        <v>64</v>
      </c>
      <c r="BG68" s="1" t="s">
        <v>61</v>
      </c>
      <c r="BH68" s="1" t="s">
        <v>209</v>
      </c>
    </row>
    <row r="69" spans="2:60" x14ac:dyDescent="0.3">
      <c r="B69" s="55">
        <f t="shared" si="6"/>
        <v>65</v>
      </c>
      <c r="C69" s="55" t="str">
        <f t="shared" si="13"/>
        <v>NRT</v>
      </c>
      <c r="D69" s="55" t="str">
        <f t="shared" si="14"/>
        <v>2025-09-02</v>
      </c>
      <c r="E69" s="55" t="str">
        <f t="shared" si="15"/>
        <v>82020034383</v>
      </c>
      <c r="F69" s="55" t="str">
        <f t="shared" si="16"/>
        <v>PJP030152318</v>
      </c>
      <c r="G69" s="55" t="str">
        <f t="shared" si="17"/>
        <v>류하나</v>
      </c>
      <c r="H69" s="53" t="str">
        <f t="shared" si="18"/>
        <v>목록(Manifest)</v>
      </c>
      <c r="I69" s="62">
        <f t="shared" si="19"/>
        <v>118.66</v>
      </c>
      <c r="J69" s="53" t="str">
        <f t="shared" si="20"/>
        <v>BRCH USA</v>
      </c>
      <c r="K69" s="55">
        <f t="shared" si="21"/>
        <v>1</v>
      </c>
      <c r="L69" s="54">
        <f t="shared" si="22"/>
        <v>1.05</v>
      </c>
      <c r="M69" s="54">
        <f t="shared" si="23"/>
        <v>2.4</v>
      </c>
      <c r="N69" s="54">
        <f t="shared" si="24"/>
        <v>2.4</v>
      </c>
      <c r="O69" s="54">
        <f t="shared" si="25"/>
        <v>1.5</v>
      </c>
      <c r="P69" s="55" t="str">
        <f t="shared" si="26"/>
        <v>6094325151179</v>
      </c>
      <c r="Q69" s="70">
        <f t="shared" si="27"/>
        <v>8780</v>
      </c>
      <c r="R69" s="58">
        <v>0</v>
      </c>
      <c r="S69" s="57">
        <f t="shared" si="28"/>
        <v>0</v>
      </c>
      <c r="T69" s="58">
        <v>0</v>
      </c>
      <c r="U69" s="58">
        <f>(IF(VLOOKUP(VLOOKUP(AN69,MAPPING!$B$16:$D$21,2,1),MAPPING!$C$16:$E$21,2,0)=7000,0,VLOOKUP(VLOOKUP(AN69,MAPPING!$B$16:$D$21,2,1),MAPPING!$C$16:$E$21,2,0)))</f>
        <v>0</v>
      </c>
      <c r="V69" s="58">
        <f>(K69*VLOOKUP(N69/K69,MAPPING!$B$23:$C$30,2,10))</f>
        <v>550</v>
      </c>
      <c r="W69" s="58">
        <f t="shared" si="29"/>
        <v>0</v>
      </c>
      <c r="X69" s="58">
        <f t="shared" si="30"/>
        <v>9330</v>
      </c>
      <c r="Y69" s="116">
        <f>ROUND(SUM(Q69:W69)/INVOICE!$I$5,2)</f>
        <v>6.69</v>
      </c>
      <c r="AA69" s="102" t="s">
        <v>1940</v>
      </c>
      <c r="AB69" s="102" t="s">
        <v>93</v>
      </c>
      <c r="AC69" s="102" t="s">
        <v>1941</v>
      </c>
      <c r="AD69" s="102" t="s">
        <v>8102</v>
      </c>
      <c r="AE69" s="1" t="s">
        <v>8103</v>
      </c>
      <c r="AF69" s="1" t="s">
        <v>8104</v>
      </c>
      <c r="AG69" s="1" t="s">
        <v>8105</v>
      </c>
      <c r="AH69" s="1" t="s">
        <v>61</v>
      </c>
      <c r="AI69" s="2">
        <v>1</v>
      </c>
      <c r="AJ69" s="3">
        <v>1.05</v>
      </c>
      <c r="AK69" s="3">
        <v>2.4</v>
      </c>
      <c r="AL69" s="3">
        <v>2.4</v>
      </c>
      <c r="AM69" s="1" t="s">
        <v>204</v>
      </c>
      <c r="AN69" s="3">
        <v>118.66</v>
      </c>
      <c r="AO69" s="1" t="s">
        <v>62</v>
      </c>
      <c r="AP69" s="1" t="s">
        <v>62</v>
      </c>
      <c r="AQ69" s="1" t="s">
        <v>62</v>
      </c>
      <c r="AR69" s="1" t="s">
        <v>62</v>
      </c>
      <c r="AS69" s="1" t="s">
        <v>62</v>
      </c>
      <c r="AT69" s="1" t="s">
        <v>205</v>
      </c>
      <c r="AU69" s="1" t="s">
        <v>206</v>
      </c>
      <c r="AV69" s="1" t="s">
        <v>207</v>
      </c>
      <c r="AW69" s="1" t="s">
        <v>61</v>
      </c>
      <c r="AX69" s="1" t="s">
        <v>63</v>
      </c>
      <c r="AY69" s="1" t="s">
        <v>8106</v>
      </c>
      <c r="AZ69" s="1" t="s">
        <v>8107</v>
      </c>
      <c r="BA69" s="1" t="s">
        <v>8107</v>
      </c>
      <c r="BB69" s="1" t="s">
        <v>196</v>
      </c>
      <c r="BC69" s="1" t="s">
        <v>197</v>
      </c>
      <c r="BD69" s="1" t="s">
        <v>94</v>
      </c>
      <c r="BE69" s="1" t="s">
        <v>208</v>
      </c>
      <c r="BF69" s="1" t="s">
        <v>64</v>
      </c>
      <c r="BG69" s="1" t="s">
        <v>61</v>
      </c>
      <c r="BH69" s="1" t="s">
        <v>209</v>
      </c>
    </row>
    <row r="70" spans="2:60" x14ac:dyDescent="0.3">
      <c r="B70" s="55">
        <f t="shared" ref="B70:B133" si="31">B69+1</f>
        <v>66</v>
      </c>
      <c r="C70" s="55" t="str">
        <f t="shared" si="13"/>
        <v>NRT</v>
      </c>
      <c r="D70" s="55" t="str">
        <f t="shared" si="14"/>
        <v>2025-09-02</v>
      </c>
      <c r="E70" s="55" t="str">
        <f t="shared" si="15"/>
        <v>82020034383</v>
      </c>
      <c r="F70" s="55" t="str">
        <f t="shared" si="16"/>
        <v>PJP030149512</v>
      </c>
      <c r="G70" s="55" t="str">
        <f t="shared" si="17"/>
        <v>구자정</v>
      </c>
      <c r="H70" s="53" t="str">
        <f t="shared" si="18"/>
        <v>목록(Manifest)</v>
      </c>
      <c r="I70" s="62">
        <f t="shared" si="19"/>
        <v>31.42</v>
      </c>
      <c r="J70" s="53" t="str">
        <f t="shared" si="20"/>
        <v>BRCH USA</v>
      </c>
      <c r="K70" s="55">
        <f t="shared" si="21"/>
        <v>1</v>
      </c>
      <c r="L70" s="54">
        <f t="shared" si="22"/>
        <v>0.15</v>
      </c>
      <c r="M70" s="54">
        <f t="shared" si="23"/>
        <v>0.8</v>
      </c>
      <c r="N70" s="54">
        <f t="shared" si="24"/>
        <v>0.8</v>
      </c>
      <c r="O70" s="54">
        <f t="shared" si="25"/>
        <v>0.5</v>
      </c>
      <c r="P70" s="55" t="str">
        <f t="shared" si="26"/>
        <v>6094325150787</v>
      </c>
      <c r="Q70" s="70">
        <f t="shared" si="27"/>
        <v>6760</v>
      </c>
      <c r="R70" s="58">
        <v>0</v>
      </c>
      <c r="S70" s="57">
        <f t="shared" si="28"/>
        <v>0</v>
      </c>
      <c r="T70" s="58">
        <v>0</v>
      </c>
      <c r="U70" s="58">
        <f>(IF(VLOOKUP(VLOOKUP(AN70,MAPPING!$B$16:$D$21,2,1),MAPPING!$C$16:$E$21,2,0)=7000,0,VLOOKUP(VLOOKUP(AN70,MAPPING!$B$16:$D$21,2,1),MAPPING!$C$16:$E$21,2,0)))</f>
        <v>0</v>
      </c>
      <c r="V70" s="58">
        <f>(K70*VLOOKUP(N70/K70,MAPPING!$B$23:$C$30,2,10))</f>
        <v>0</v>
      </c>
      <c r="W70" s="58">
        <f t="shared" si="29"/>
        <v>0</v>
      </c>
      <c r="X70" s="58">
        <f t="shared" si="30"/>
        <v>6760</v>
      </c>
      <c r="Y70" s="116">
        <f>ROUND(SUM(Q70:W70)/INVOICE!$I$5,2)</f>
        <v>4.8499999999999996</v>
      </c>
      <c r="AA70" s="102" t="s">
        <v>1940</v>
      </c>
      <c r="AB70" s="102" t="s">
        <v>93</v>
      </c>
      <c r="AC70" s="102" t="s">
        <v>1941</v>
      </c>
      <c r="AD70" s="102" t="s">
        <v>8108</v>
      </c>
      <c r="AE70" s="1" t="s">
        <v>8109</v>
      </c>
      <c r="AF70" s="1" t="s">
        <v>8110</v>
      </c>
      <c r="AG70" s="1" t="s">
        <v>8111</v>
      </c>
      <c r="AH70" s="1" t="s">
        <v>61</v>
      </c>
      <c r="AI70" s="2">
        <v>1</v>
      </c>
      <c r="AJ70" s="3">
        <v>0.15</v>
      </c>
      <c r="AK70" s="3">
        <v>0.8</v>
      </c>
      <c r="AL70" s="3">
        <v>0.8</v>
      </c>
      <c r="AM70" s="1" t="s">
        <v>204</v>
      </c>
      <c r="AN70" s="3">
        <v>31.42</v>
      </c>
      <c r="AO70" s="1" t="s">
        <v>62</v>
      </c>
      <c r="AP70" s="1" t="s">
        <v>62</v>
      </c>
      <c r="AQ70" s="1" t="s">
        <v>62</v>
      </c>
      <c r="AR70" s="1" t="s">
        <v>62</v>
      </c>
      <c r="AS70" s="1" t="s">
        <v>62</v>
      </c>
      <c r="AT70" s="1" t="s">
        <v>205</v>
      </c>
      <c r="AU70" s="1" t="s">
        <v>206</v>
      </c>
      <c r="AV70" s="1" t="s">
        <v>207</v>
      </c>
      <c r="AW70" s="1" t="s">
        <v>61</v>
      </c>
      <c r="AX70" s="1" t="s">
        <v>63</v>
      </c>
      <c r="AY70" s="1" t="s">
        <v>8112</v>
      </c>
      <c r="AZ70" s="1" t="s">
        <v>8113</v>
      </c>
      <c r="BA70" s="1" t="s">
        <v>8113</v>
      </c>
      <c r="BB70" s="1" t="s">
        <v>196</v>
      </c>
      <c r="BC70" s="1" t="s">
        <v>197</v>
      </c>
      <c r="BD70" s="1" t="s">
        <v>94</v>
      </c>
      <c r="BE70" s="1" t="s">
        <v>208</v>
      </c>
      <c r="BF70" s="1" t="s">
        <v>64</v>
      </c>
      <c r="BG70" s="1" t="s">
        <v>61</v>
      </c>
      <c r="BH70" s="1" t="s">
        <v>209</v>
      </c>
    </row>
    <row r="71" spans="2:60" x14ac:dyDescent="0.3">
      <c r="B71" s="55">
        <f t="shared" si="31"/>
        <v>67</v>
      </c>
      <c r="C71" s="55" t="str">
        <f t="shared" ref="C71:C134" si="32">AB71</f>
        <v>NRT</v>
      </c>
      <c r="D71" s="55" t="str">
        <f t="shared" ref="D71:D134" si="33">AA71</f>
        <v>2025-09-02</v>
      </c>
      <c r="E71" s="55" t="str">
        <f t="shared" ref="E71:E134" si="34">AC71</f>
        <v>82020034383</v>
      </c>
      <c r="F71" s="55" t="str">
        <f t="shared" ref="F71:F134" si="35">AD71</f>
        <v>PJP030130185</v>
      </c>
      <c r="G71" s="55" t="str">
        <f t="shared" ref="G71:G134" si="36">AE71</f>
        <v>이은주</v>
      </c>
      <c r="H71" s="53" t="str">
        <f t="shared" ref="H71:H134" si="37">AM71</f>
        <v>일반(목록배제,Normal-Manifest Exception)</v>
      </c>
      <c r="I71" s="62">
        <f t="shared" ref="I71:I134" si="38">AN71</f>
        <v>100.5</v>
      </c>
      <c r="J71" s="53" t="str">
        <f t="shared" ref="J71:J134" si="39">AU71</f>
        <v>BRCH USA</v>
      </c>
      <c r="K71" s="55">
        <f t="shared" ref="K71:K134" si="40">AI71</f>
        <v>1</v>
      </c>
      <c r="L71" s="54">
        <f t="shared" ref="L71:L134" si="41">AJ71</f>
        <v>0.3</v>
      </c>
      <c r="M71" s="54">
        <f t="shared" ref="M71:M134" si="42">AK71</f>
        <v>0.8</v>
      </c>
      <c r="N71" s="54">
        <f t="shared" ref="N71:N134" si="43">AL71</f>
        <v>0.8</v>
      </c>
      <c r="O71" s="54">
        <f t="shared" ref="O71:O134" si="44">CEILING(L71,0.5)</f>
        <v>0.5</v>
      </c>
      <c r="P71" s="55" t="str">
        <f t="shared" ref="P71:P134" si="45">AY71</f>
        <v>6094325151217</v>
      </c>
      <c r="Q71" s="70">
        <f t="shared" ref="Q71:Q134" si="46">6760+(O71-0.5)/0.5*1010</f>
        <v>6760</v>
      </c>
      <c r="R71" s="58">
        <v>0</v>
      </c>
      <c r="S71" s="57">
        <f t="shared" ref="S71:S134" si="47">2500*(K71-1)</f>
        <v>0</v>
      </c>
      <c r="T71" s="58">
        <v>0</v>
      </c>
      <c r="U71" s="58">
        <f>(IF(VLOOKUP(VLOOKUP(AN71,MAPPING!$B$16:$D$21,2,1),MAPPING!$C$16:$E$21,2,0)=7000,0,VLOOKUP(VLOOKUP(AN71,MAPPING!$B$16:$D$21,2,1),MAPPING!$C$16:$E$21,2,0)))</f>
        <v>0</v>
      </c>
      <c r="V71" s="58">
        <f>(K71*VLOOKUP(N71/K71,MAPPING!$B$23:$C$30,2,10))</f>
        <v>0</v>
      </c>
      <c r="W71" s="58">
        <f t="shared" ref="W71:W134" si="48">IF(_xlfn.CEILING.MATH(N71-30,1)&lt;0,0,_xlfn.CEILING.MATH(N71-30,1))*400</f>
        <v>0</v>
      </c>
      <c r="X71" s="58">
        <f t="shared" ref="X71:X134" si="49">SUM(Q71:W71)</f>
        <v>6760</v>
      </c>
      <c r="Y71" s="116">
        <f>ROUND(SUM(Q71:W71)/INVOICE!$I$5,2)</f>
        <v>4.8499999999999996</v>
      </c>
      <c r="AA71" s="102" t="s">
        <v>1940</v>
      </c>
      <c r="AB71" s="102" t="s">
        <v>93</v>
      </c>
      <c r="AC71" s="102" t="s">
        <v>1941</v>
      </c>
      <c r="AD71" s="102" t="s">
        <v>8114</v>
      </c>
      <c r="AE71" s="1" t="s">
        <v>8115</v>
      </c>
      <c r="AF71" s="1" t="s">
        <v>8116</v>
      </c>
      <c r="AG71" s="1" t="s">
        <v>8117</v>
      </c>
      <c r="AH71" s="1" t="s">
        <v>61</v>
      </c>
      <c r="AI71" s="2">
        <v>1</v>
      </c>
      <c r="AJ71" s="3">
        <v>0.3</v>
      </c>
      <c r="AK71" s="3">
        <v>0.8</v>
      </c>
      <c r="AL71" s="3">
        <v>0.8</v>
      </c>
      <c r="AM71" s="1" t="s">
        <v>66</v>
      </c>
      <c r="AN71" s="3">
        <v>100.5</v>
      </c>
      <c r="AO71" s="1" t="s">
        <v>62</v>
      </c>
      <c r="AP71" s="1" t="s">
        <v>62</v>
      </c>
      <c r="AQ71" s="1" t="s">
        <v>62</v>
      </c>
      <c r="AR71" s="1" t="s">
        <v>62</v>
      </c>
      <c r="AS71" s="1" t="s">
        <v>62</v>
      </c>
      <c r="AT71" s="1" t="s">
        <v>205</v>
      </c>
      <c r="AU71" s="1" t="s">
        <v>206</v>
      </c>
      <c r="AV71" s="1" t="s">
        <v>207</v>
      </c>
      <c r="AW71" s="1" t="s">
        <v>61</v>
      </c>
      <c r="AX71" s="1" t="s">
        <v>63</v>
      </c>
      <c r="AY71" s="1" t="s">
        <v>8118</v>
      </c>
      <c r="AZ71" s="1" t="s">
        <v>8119</v>
      </c>
      <c r="BA71" s="1" t="s">
        <v>8119</v>
      </c>
      <c r="BB71" s="1" t="s">
        <v>196</v>
      </c>
      <c r="BC71" s="1" t="s">
        <v>197</v>
      </c>
      <c r="BD71" s="1" t="s">
        <v>94</v>
      </c>
      <c r="BE71" s="1" t="s">
        <v>208</v>
      </c>
      <c r="BF71" s="1" t="s">
        <v>64</v>
      </c>
      <c r="BG71" s="1" t="s">
        <v>61</v>
      </c>
      <c r="BH71" s="1" t="s">
        <v>209</v>
      </c>
    </row>
    <row r="72" spans="2:60" x14ac:dyDescent="0.3">
      <c r="B72" s="55">
        <f t="shared" si="31"/>
        <v>68</v>
      </c>
      <c r="C72" s="55" t="str">
        <f t="shared" si="32"/>
        <v>NRT</v>
      </c>
      <c r="D72" s="55" t="str">
        <f t="shared" si="33"/>
        <v>2025-09-02</v>
      </c>
      <c r="E72" s="55" t="str">
        <f t="shared" si="34"/>
        <v>82020034383</v>
      </c>
      <c r="F72" s="55" t="str">
        <f t="shared" si="35"/>
        <v>PJP030146315</v>
      </c>
      <c r="G72" s="55" t="str">
        <f t="shared" si="36"/>
        <v>김청수</v>
      </c>
      <c r="H72" s="53" t="str">
        <f t="shared" si="37"/>
        <v>일반(목록배제,Normal-Manifest Exception)</v>
      </c>
      <c r="I72" s="62">
        <f t="shared" si="38"/>
        <v>100.5</v>
      </c>
      <c r="J72" s="53" t="str">
        <f t="shared" si="39"/>
        <v>BRCH USA</v>
      </c>
      <c r="K72" s="55">
        <f t="shared" si="40"/>
        <v>1</v>
      </c>
      <c r="L72" s="54">
        <f t="shared" si="41"/>
        <v>0.45</v>
      </c>
      <c r="M72" s="54">
        <f t="shared" si="42"/>
        <v>1.4</v>
      </c>
      <c r="N72" s="54">
        <f t="shared" si="43"/>
        <v>1.4</v>
      </c>
      <c r="O72" s="54">
        <f t="shared" si="44"/>
        <v>0.5</v>
      </c>
      <c r="P72" s="55" t="str">
        <f t="shared" si="45"/>
        <v>6094325151028</v>
      </c>
      <c r="Q72" s="70">
        <f t="shared" si="46"/>
        <v>6760</v>
      </c>
      <c r="R72" s="58">
        <v>0</v>
      </c>
      <c r="S72" s="57">
        <f t="shared" si="47"/>
        <v>0</v>
      </c>
      <c r="T72" s="58">
        <v>0</v>
      </c>
      <c r="U72" s="58">
        <f>(IF(VLOOKUP(VLOOKUP(AN72,MAPPING!$B$16:$D$21,2,1),MAPPING!$C$16:$E$21,2,0)=7000,0,VLOOKUP(VLOOKUP(AN72,MAPPING!$B$16:$D$21,2,1),MAPPING!$C$16:$E$21,2,0)))</f>
        <v>0</v>
      </c>
      <c r="V72" s="58">
        <f>(K72*VLOOKUP(N72/K72,MAPPING!$B$23:$C$30,2,10))</f>
        <v>0</v>
      </c>
      <c r="W72" s="58">
        <f t="shared" si="48"/>
        <v>0</v>
      </c>
      <c r="X72" s="58">
        <f t="shared" si="49"/>
        <v>6760</v>
      </c>
      <c r="Y72" s="116">
        <f>ROUND(SUM(Q72:W72)/INVOICE!$I$5,2)</f>
        <v>4.8499999999999996</v>
      </c>
      <c r="AA72" s="102" t="s">
        <v>1940</v>
      </c>
      <c r="AB72" s="102" t="s">
        <v>93</v>
      </c>
      <c r="AC72" s="102" t="s">
        <v>1941</v>
      </c>
      <c r="AD72" s="102" t="s">
        <v>8120</v>
      </c>
      <c r="AE72" s="1" t="s">
        <v>8121</v>
      </c>
      <c r="AF72" s="1" t="s">
        <v>8122</v>
      </c>
      <c r="AG72" s="1" t="s">
        <v>3896</v>
      </c>
      <c r="AH72" s="1" t="s">
        <v>61</v>
      </c>
      <c r="AI72" s="2">
        <v>1</v>
      </c>
      <c r="AJ72" s="3">
        <v>0.45</v>
      </c>
      <c r="AK72" s="3">
        <v>1.4</v>
      </c>
      <c r="AL72" s="3">
        <v>1.4</v>
      </c>
      <c r="AM72" s="1" t="s">
        <v>66</v>
      </c>
      <c r="AN72" s="3">
        <v>100.5</v>
      </c>
      <c r="AO72" s="1" t="s">
        <v>62</v>
      </c>
      <c r="AP72" s="1" t="s">
        <v>62</v>
      </c>
      <c r="AQ72" s="1" t="s">
        <v>62</v>
      </c>
      <c r="AR72" s="1" t="s">
        <v>62</v>
      </c>
      <c r="AS72" s="1" t="s">
        <v>62</v>
      </c>
      <c r="AT72" s="1" t="s">
        <v>205</v>
      </c>
      <c r="AU72" s="1" t="s">
        <v>206</v>
      </c>
      <c r="AV72" s="1" t="s">
        <v>207</v>
      </c>
      <c r="AW72" s="1" t="s">
        <v>61</v>
      </c>
      <c r="AX72" s="1" t="s">
        <v>63</v>
      </c>
      <c r="AY72" s="1" t="s">
        <v>8123</v>
      </c>
      <c r="AZ72" s="1" t="s">
        <v>8124</v>
      </c>
      <c r="BA72" s="1" t="s">
        <v>8124</v>
      </c>
      <c r="BB72" s="1" t="s">
        <v>196</v>
      </c>
      <c r="BC72" s="1" t="s">
        <v>197</v>
      </c>
      <c r="BD72" s="1" t="s">
        <v>94</v>
      </c>
      <c r="BE72" s="1" t="s">
        <v>208</v>
      </c>
      <c r="BF72" s="1" t="s">
        <v>64</v>
      </c>
      <c r="BG72" s="1" t="s">
        <v>61</v>
      </c>
      <c r="BH72" s="1" t="s">
        <v>209</v>
      </c>
    </row>
    <row r="73" spans="2:60" x14ac:dyDescent="0.3">
      <c r="B73" s="55">
        <f t="shared" si="31"/>
        <v>69</v>
      </c>
      <c r="C73" s="55" t="str">
        <f t="shared" si="32"/>
        <v>NRT</v>
      </c>
      <c r="D73" s="55" t="str">
        <f t="shared" si="33"/>
        <v>2025-09-02</v>
      </c>
      <c r="E73" s="55" t="str">
        <f t="shared" si="34"/>
        <v>82020034383</v>
      </c>
      <c r="F73" s="55" t="str">
        <f t="shared" si="35"/>
        <v>PJP030162709</v>
      </c>
      <c r="G73" s="55" t="str">
        <f t="shared" si="36"/>
        <v>홍유진</v>
      </c>
      <c r="H73" s="53" t="str">
        <f t="shared" si="37"/>
        <v>목록(Manifest)</v>
      </c>
      <c r="I73" s="62">
        <f t="shared" si="38"/>
        <v>27.93</v>
      </c>
      <c r="J73" s="53" t="str">
        <f t="shared" si="39"/>
        <v>BRCH USA</v>
      </c>
      <c r="K73" s="55">
        <f t="shared" si="40"/>
        <v>1</v>
      </c>
      <c r="L73" s="54">
        <f t="shared" si="41"/>
        <v>0.7</v>
      </c>
      <c r="M73" s="54">
        <f t="shared" si="42"/>
        <v>1.4</v>
      </c>
      <c r="N73" s="54">
        <f t="shared" si="43"/>
        <v>1.4</v>
      </c>
      <c r="O73" s="54">
        <f t="shared" si="44"/>
        <v>1</v>
      </c>
      <c r="P73" s="55" t="str">
        <f t="shared" si="45"/>
        <v>6094325150841</v>
      </c>
      <c r="Q73" s="70">
        <f t="shared" si="46"/>
        <v>7770</v>
      </c>
      <c r="R73" s="58">
        <v>0</v>
      </c>
      <c r="S73" s="57">
        <f t="shared" si="47"/>
        <v>0</v>
      </c>
      <c r="T73" s="58">
        <v>0</v>
      </c>
      <c r="U73" s="58">
        <f>(IF(VLOOKUP(VLOOKUP(AN73,MAPPING!$B$16:$D$21,2,1),MAPPING!$C$16:$E$21,2,0)=7000,0,VLOOKUP(VLOOKUP(AN73,MAPPING!$B$16:$D$21,2,1),MAPPING!$C$16:$E$21,2,0)))</f>
        <v>0</v>
      </c>
      <c r="V73" s="58">
        <f>(K73*VLOOKUP(N73/K73,MAPPING!$B$23:$C$30,2,10))</f>
        <v>0</v>
      </c>
      <c r="W73" s="58">
        <f t="shared" si="48"/>
        <v>0</v>
      </c>
      <c r="X73" s="58">
        <f t="shared" si="49"/>
        <v>7770</v>
      </c>
      <c r="Y73" s="116">
        <f>ROUND(SUM(Q73:W73)/INVOICE!$I$5,2)</f>
        <v>5.57</v>
      </c>
      <c r="AA73" s="102" t="s">
        <v>1940</v>
      </c>
      <c r="AB73" s="102" t="s">
        <v>93</v>
      </c>
      <c r="AC73" s="102" t="s">
        <v>1941</v>
      </c>
      <c r="AD73" s="102" t="s">
        <v>8125</v>
      </c>
      <c r="AE73" s="1" t="s">
        <v>8126</v>
      </c>
      <c r="AF73" s="1" t="s">
        <v>8127</v>
      </c>
      <c r="AG73" s="1" t="s">
        <v>8128</v>
      </c>
      <c r="AH73" s="1" t="s">
        <v>61</v>
      </c>
      <c r="AI73" s="2">
        <v>1</v>
      </c>
      <c r="AJ73" s="3">
        <v>0.7</v>
      </c>
      <c r="AK73" s="3">
        <v>1.4</v>
      </c>
      <c r="AL73" s="3">
        <v>1.4</v>
      </c>
      <c r="AM73" s="1" t="s">
        <v>204</v>
      </c>
      <c r="AN73" s="3">
        <v>27.93</v>
      </c>
      <c r="AO73" s="1" t="s">
        <v>62</v>
      </c>
      <c r="AP73" s="1" t="s">
        <v>62</v>
      </c>
      <c r="AQ73" s="1" t="s">
        <v>62</v>
      </c>
      <c r="AR73" s="1" t="s">
        <v>62</v>
      </c>
      <c r="AS73" s="1" t="s">
        <v>62</v>
      </c>
      <c r="AT73" s="1" t="s">
        <v>205</v>
      </c>
      <c r="AU73" s="1" t="s">
        <v>206</v>
      </c>
      <c r="AV73" s="1" t="s">
        <v>207</v>
      </c>
      <c r="AW73" s="1" t="s">
        <v>61</v>
      </c>
      <c r="AX73" s="1" t="s">
        <v>63</v>
      </c>
      <c r="AY73" s="1" t="s">
        <v>8129</v>
      </c>
      <c r="AZ73" s="1" t="s">
        <v>8130</v>
      </c>
      <c r="BA73" s="1" t="s">
        <v>8130</v>
      </c>
      <c r="BB73" s="1" t="s">
        <v>196</v>
      </c>
      <c r="BC73" s="1" t="s">
        <v>197</v>
      </c>
      <c r="BD73" s="1" t="s">
        <v>94</v>
      </c>
      <c r="BE73" s="1" t="s">
        <v>208</v>
      </c>
      <c r="BF73" s="1" t="s">
        <v>64</v>
      </c>
      <c r="BG73" s="1" t="s">
        <v>61</v>
      </c>
      <c r="BH73" s="1" t="s">
        <v>209</v>
      </c>
    </row>
    <row r="74" spans="2:60" x14ac:dyDescent="0.3">
      <c r="B74" s="55">
        <f t="shared" si="31"/>
        <v>70</v>
      </c>
      <c r="C74" s="55" t="str">
        <f t="shared" si="32"/>
        <v>NRT</v>
      </c>
      <c r="D74" s="55" t="str">
        <f t="shared" si="33"/>
        <v>2025-09-02</v>
      </c>
      <c r="E74" s="55" t="str">
        <f t="shared" si="34"/>
        <v>82020034383</v>
      </c>
      <c r="F74" s="55" t="str">
        <f t="shared" si="35"/>
        <v>PJP026434077</v>
      </c>
      <c r="G74" s="55" t="str">
        <f t="shared" si="36"/>
        <v>손권희</v>
      </c>
      <c r="H74" s="53" t="str">
        <f t="shared" si="37"/>
        <v>일반(목록배제,Normal-Manifest Exception)</v>
      </c>
      <c r="I74" s="62">
        <f t="shared" si="38"/>
        <v>81.709999999999994</v>
      </c>
      <c r="J74" s="53" t="str">
        <f t="shared" si="39"/>
        <v>BRCH USA</v>
      </c>
      <c r="K74" s="55">
        <f t="shared" si="40"/>
        <v>1</v>
      </c>
      <c r="L74" s="54">
        <f t="shared" si="41"/>
        <v>4.5999999999999996</v>
      </c>
      <c r="M74" s="54">
        <f t="shared" si="42"/>
        <v>5.7</v>
      </c>
      <c r="N74" s="54">
        <f t="shared" si="43"/>
        <v>6</v>
      </c>
      <c r="O74" s="54">
        <f t="shared" si="44"/>
        <v>5</v>
      </c>
      <c r="P74" s="55" t="str">
        <f t="shared" si="45"/>
        <v>6094325149874</v>
      </c>
      <c r="Q74" s="70">
        <f t="shared" si="46"/>
        <v>15850</v>
      </c>
      <c r="R74" s="58">
        <v>0</v>
      </c>
      <c r="S74" s="57">
        <f t="shared" si="47"/>
        <v>0</v>
      </c>
      <c r="T74" s="58">
        <v>0</v>
      </c>
      <c r="U74" s="58">
        <f>(IF(VLOOKUP(VLOOKUP(AN74,MAPPING!$B$16:$D$21,2,1),MAPPING!$C$16:$E$21,2,0)=7000,0,VLOOKUP(VLOOKUP(AN74,MAPPING!$B$16:$D$21,2,1),MAPPING!$C$16:$E$21,2,0)))</f>
        <v>0</v>
      </c>
      <c r="V74" s="58">
        <f>(K74*VLOOKUP(N74/K74,MAPPING!$B$23:$C$30,2,10))</f>
        <v>1200</v>
      </c>
      <c r="W74" s="58">
        <f t="shared" si="48"/>
        <v>0</v>
      </c>
      <c r="X74" s="58">
        <f t="shared" si="49"/>
        <v>17050</v>
      </c>
      <c r="Y74" s="116">
        <f>ROUND(SUM(Q74:W74)/INVOICE!$I$5,2)</f>
        <v>12.23</v>
      </c>
      <c r="AA74" s="102" t="s">
        <v>1940</v>
      </c>
      <c r="AB74" s="102" t="s">
        <v>93</v>
      </c>
      <c r="AC74" s="102" t="s">
        <v>1941</v>
      </c>
      <c r="AD74" s="102" t="s">
        <v>8131</v>
      </c>
      <c r="AE74" s="1" t="s">
        <v>8132</v>
      </c>
      <c r="AF74" s="1" t="s">
        <v>8133</v>
      </c>
      <c r="AG74" s="1" t="s">
        <v>8134</v>
      </c>
      <c r="AH74" s="1" t="s">
        <v>61</v>
      </c>
      <c r="AI74" s="2">
        <v>1</v>
      </c>
      <c r="AJ74" s="3">
        <v>4.5999999999999996</v>
      </c>
      <c r="AK74" s="3">
        <v>5.7</v>
      </c>
      <c r="AL74" s="3">
        <v>6</v>
      </c>
      <c r="AM74" s="1" t="s">
        <v>66</v>
      </c>
      <c r="AN74" s="3">
        <v>81.709999999999994</v>
      </c>
      <c r="AO74" s="1" t="s">
        <v>62</v>
      </c>
      <c r="AP74" s="1" t="s">
        <v>62</v>
      </c>
      <c r="AQ74" s="1" t="s">
        <v>62</v>
      </c>
      <c r="AR74" s="1" t="s">
        <v>62</v>
      </c>
      <c r="AS74" s="1" t="s">
        <v>62</v>
      </c>
      <c r="AT74" s="1" t="s">
        <v>205</v>
      </c>
      <c r="AU74" s="1" t="s">
        <v>206</v>
      </c>
      <c r="AV74" s="1" t="s">
        <v>207</v>
      </c>
      <c r="AW74" s="1" t="s">
        <v>61</v>
      </c>
      <c r="AX74" s="1" t="s">
        <v>63</v>
      </c>
      <c r="AY74" s="1" t="s">
        <v>8135</v>
      </c>
      <c r="AZ74" s="1" t="s">
        <v>8136</v>
      </c>
      <c r="BA74" s="1" t="s">
        <v>8136</v>
      </c>
      <c r="BB74" s="1" t="s">
        <v>196</v>
      </c>
      <c r="BC74" s="1" t="s">
        <v>197</v>
      </c>
      <c r="BD74" s="1" t="s">
        <v>94</v>
      </c>
      <c r="BE74" s="1" t="s">
        <v>208</v>
      </c>
      <c r="BF74" s="1" t="s">
        <v>64</v>
      </c>
      <c r="BG74" s="1" t="s">
        <v>61</v>
      </c>
      <c r="BH74" s="1" t="s">
        <v>209</v>
      </c>
    </row>
    <row r="75" spans="2:60" x14ac:dyDescent="0.3">
      <c r="B75" s="55">
        <f t="shared" si="31"/>
        <v>71</v>
      </c>
      <c r="C75" s="55" t="str">
        <f t="shared" si="32"/>
        <v>NRT</v>
      </c>
      <c r="D75" s="55" t="str">
        <f t="shared" si="33"/>
        <v>2025-09-02</v>
      </c>
      <c r="E75" s="55" t="str">
        <f t="shared" si="34"/>
        <v>82020034383</v>
      </c>
      <c r="F75" s="55" t="str">
        <f t="shared" si="35"/>
        <v>PJP030161219</v>
      </c>
      <c r="G75" s="55" t="str">
        <f t="shared" si="36"/>
        <v>안형일</v>
      </c>
      <c r="H75" s="53" t="str">
        <f t="shared" si="37"/>
        <v>일반(목록배제,Normal-Manifest Exception)</v>
      </c>
      <c r="I75" s="62">
        <f t="shared" si="38"/>
        <v>134.58000000000001</v>
      </c>
      <c r="J75" s="53" t="str">
        <f t="shared" si="39"/>
        <v>BRCH USA</v>
      </c>
      <c r="K75" s="55">
        <f t="shared" si="40"/>
        <v>1</v>
      </c>
      <c r="L75" s="54">
        <f t="shared" si="41"/>
        <v>1.3</v>
      </c>
      <c r="M75" s="54">
        <f t="shared" si="42"/>
        <v>2.5</v>
      </c>
      <c r="N75" s="54">
        <f t="shared" si="43"/>
        <v>2.5</v>
      </c>
      <c r="O75" s="54">
        <f t="shared" si="44"/>
        <v>1.5</v>
      </c>
      <c r="P75" s="55" t="str">
        <f t="shared" si="45"/>
        <v>6094325150893</v>
      </c>
      <c r="Q75" s="70">
        <f t="shared" si="46"/>
        <v>8780</v>
      </c>
      <c r="R75" s="58">
        <v>0</v>
      </c>
      <c r="S75" s="57">
        <f t="shared" si="47"/>
        <v>0</v>
      </c>
      <c r="T75" s="58">
        <v>0</v>
      </c>
      <c r="U75" s="58">
        <f>(IF(VLOOKUP(VLOOKUP(AN75,MAPPING!$B$16:$D$21,2,1),MAPPING!$C$16:$E$21,2,0)=7000,0,VLOOKUP(VLOOKUP(AN75,MAPPING!$B$16:$D$21,2,1),MAPPING!$C$16:$E$21,2,0)))</f>
        <v>0</v>
      </c>
      <c r="V75" s="58">
        <f>(K75*VLOOKUP(N75/K75,MAPPING!$B$23:$C$30,2,10))</f>
        <v>550</v>
      </c>
      <c r="W75" s="58">
        <f t="shared" si="48"/>
        <v>0</v>
      </c>
      <c r="X75" s="58">
        <f t="shared" si="49"/>
        <v>9330</v>
      </c>
      <c r="Y75" s="116">
        <f>ROUND(SUM(Q75:W75)/INVOICE!$I$5,2)</f>
        <v>6.69</v>
      </c>
      <c r="AA75" s="102" t="s">
        <v>1940</v>
      </c>
      <c r="AB75" s="102" t="s">
        <v>93</v>
      </c>
      <c r="AC75" s="102" t="s">
        <v>1941</v>
      </c>
      <c r="AD75" s="102" t="s">
        <v>8137</v>
      </c>
      <c r="AE75" s="1" t="s">
        <v>8138</v>
      </c>
      <c r="AF75" s="1" t="s">
        <v>8139</v>
      </c>
      <c r="AG75" s="1" t="s">
        <v>8140</v>
      </c>
      <c r="AH75" s="1" t="s">
        <v>61</v>
      </c>
      <c r="AI75" s="2">
        <v>1</v>
      </c>
      <c r="AJ75" s="3">
        <v>1.3</v>
      </c>
      <c r="AK75" s="3">
        <v>2.5</v>
      </c>
      <c r="AL75" s="3">
        <v>2.5</v>
      </c>
      <c r="AM75" s="1" t="s">
        <v>66</v>
      </c>
      <c r="AN75" s="3">
        <v>134.58000000000001</v>
      </c>
      <c r="AO75" s="1" t="s">
        <v>62</v>
      </c>
      <c r="AP75" s="1" t="s">
        <v>62</v>
      </c>
      <c r="AQ75" s="1" t="s">
        <v>62</v>
      </c>
      <c r="AR75" s="1" t="s">
        <v>62</v>
      </c>
      <c r="AS75" s="1" t="s">
        <v>62</v>
      </c>
      <c r="AT75" s="1" t="s">
        <v>205</v>
      </c>
      <c r="AU75" s="1" t="s">
        <v>206</v>
      </c>
      <c r="AV75" s="1" t="s">
        <v>207</v>
      </c>
      <c r="AW75" s="1" t="s">
        <v>61</v>
      </c>
      <c r="AX75" s="1" t="s">
        <v>63</v>
      </c>
      <c r="AY75" s="1" t="s">
        <v>8141</v>
      </c>
      <c r="AZ75" s="1" t="s">
        <v>8142</v>
      </c>
      <c r="BA75" s="1" t="s">
        <v>8142</v>
      </c>
      <c r="BB75" s="1" t="s">
        <v>196</v>
      </c>
      <c r="BC75" s="1" t="s">
        <v>197</v>
      </c>
      <c r="BD75" s="1" t="s">
        <v>94</v>
      </c>
      <c r="BE75" s="1" t="s">
        <v>208</v>
      </c>
      <c r="BF75" s="1" t="s">
        <v>64</v>
      </c>
      <c r="BG75" s="1" t="s">
        <v>61</v>
      </c>
      <c r="BH75" s="1" t="s">
        <v>209</v>
      </c>
    </row>
    <row r="76" spans="2:60" x14ac:dyDescent="0.3">
      <c r="B76" s="55">
        <f t="shared" si="31"/>
        <v>72</v>
      </c>
      <c r="C76" s="55" t="str">
        <f t="shared" si="32"/>
        <v>NRT</v>
      </c>
      <c r="D76" s="55" t="str">
        <f t="shared" si="33"/>
        <v>2025-09-02</v>
      </c>
      <c r="E76" s="55" t="str">
        <f t="shared" si="34"/>
        <v>82020034383</v>
      </c>
      <c r="F76" s="55" t="str">
        <f t="shared" si="35"/>
        <v>PJP030159239</v>
      </c>
      <c r="G76" s="55" t="str">
        <f t="shared" si="36"/>
        <v>임전경</v>
      </c>
      <c r="H76" s="53" t="str">
        <f t="shared" si="37"/>
        <v>목록(Manifest)</v>
      </c>
      <c r="I76" s="62">
        <f t="shared" si="38"/>
        <v>19.899999999999999</v>
      </c>
      <c r="J76" s="53" t="str">
        <f t="shared" si="39"/>
        <v>BRCH USA</v>
      </c>
      <c r="K76" s="55">
        <f t="shared" si="40"/>
        <v>1</v>
      </c>
      <c r="L76" s="54">
        <f t="shared" si="41"/>
        <v>0.3</v>
      </c>
      <c r="M76" s="54">
        <f t="shared" si="42"/>
        <v>1.1000000000000001</v>
      </c>
      <c r="N76" s="54">
        <f t="shared" si="43"/>
        <v>1.1000000000000001</v>
      </c>
      <c r="O76" s="54">
        <f t="shared" si="44"/>
        <v>0.5</v>
      </c>
      <c r="P76" s="55" t="str">
        <f t="shared" si="45"/>
        <v>6094325150862</v>
      </c>
      <c r="Q76" s="70">
        <f t="shared" si="46"/>
        <v>6760</v>
      </c>
      <c r="R76" s="58">
        <v>0</v>
      </c>
      <c r="S76" s="57">
        <f t="shared" si="47"/>
        <v>0</v>
      </c>
      <c r="T76" s="58">
        <v>0</v>
      </c>
      <c r="U76" s="58">
        <f>(IF(VLOOKUP(VLOOKUP(AN76,MAPPING!$B$16:$D$21,2,1),MAPPING!$C$16:$E$21,2,0)=7000,0,VLOOKUP(VLOOKUP(AN76,MAPPING!$B$16:$D$21,2,1),MAPPING!$C$16:$E$21,2,0)))</f>
        <v>0</v>
      </c>
      <c r="V76" s="58">
        <f>(K76*VLOOKUP(N76/K76,MAPPING!$B$23:$C$30,2,10))</f>
        <v>0</v>
      </c>
      <c r="W76" s="58">
        <f t="shared" si="48"/>
        <v>0</v>
      </c>
      <c r="X76" s="58">
        <f t="shared" si="49"/>
        <v>6760</v>
      </c>
      <c r="Y76" s="116">
        <f>ROUND(SUM(Q76:W76)/INVOICE!$I$5,2)</f>
        <v>4.8499999999999996</v>
      </c>
      <c r="AA76" s="102" t="s">
        <v>1940</v>
      </c>
      <c r="AB76" s="102" t="s">
        <v>93</v>
      </c>
      <c r="AC76" s="102" t="s">
        <v>1941</v>
      </c>
      <c r="AD76" s="102" t="s">
        <v>8143</v>
      </c>
      <c r="AE76" s="1" t="s">
        <v>8144</v>
      </c>
      <c r="AF76" s="1" t="s">
        <v>8145</v>
      </c>
      <c r="AG76" s="1" t="s">
        <v>8146</v>
      </c>
      <c r="AH76" s="1" t="s">
        <v>61</v>
      </c>
      <c r="AI76" s="2">
        <v>1</v>
      </c>
      <c r="AJ76" s="3">
        <v>0.3</v>
      </c>
      <c r="AK76" s="3">
        <v>1.1000000000000001</v>
      </c>
      <c r="AL76" s="3">
        <v>1.1000000000000001</v>
      </c>
      <c r="AM76" s="1" t="s">
        <v>204</v>
      </c>
      <c r="AN76" s="3">
        <v>19.899999999999999</v>
      </c>
      <c r="AO76" s="1" t="s">
        <v>62</v>
      </c>
      <c r="AP76" s="1" t="s">
        <v>62</v>
      </c>
      <c r="AQ76" s="1" t="s">
        <v>62</v>
      </c>
      <c r="AR76" s="1" t="s">
        <v>62</v>
      </c>
      <c r="AS76" s="1" t="s">
        <v>62</v>
      </c>
      <c r="AT76" s="1" t="s">
        <v>205</v>
      </c>
      <c r="AU76" s="1" t="s">
        <v>206</v>
      </c>
      <c r="AV76" s="1" t="s">
        <v>207</v>
      </c>
      <c r="AW76" s="1" t="s">
        <v>61</v>
      </c>
      <c r="AX76" s="1" t="s">
        <v>63</v>
      </c>
      <c r="AY76" s="1" t="s">
        <v>8147</v>
      </c>
      <c r="AZ76" s="1" t="s">
        <v>8148</v>
      </c>
      <c r="BA76" s="1" t="s">
        <v>8148</v>
      </c>
      <c r="BB76" s="1" t="s">
        <v>196</v>
      </c>
      <c r="BC76" s="1" t="s">
        <v>197</v>
      </c>
      <c r="BD76" s="1" t="s">
        <v>94</v>
      </c>
      <c r="BE76" s="1" t="s">
        <v>208</v>
      </c>
      <c r="BF76" s="1" t="s">
        <v>64</v>
      </c>
      <c r="BG76" s="1" t="s">
        <v>61</v>
      </c>
      <c r="BH76" s="1" t="s">
        <v>209</v>
      </c>
    </row>
    <row r="77" spans="2:60" x14ac:dyDescent="0.3">
      <c r="B77" s="55">
        <f t="shared" si="31"/>
        <v>73</v>
      </c>
      <c r="C77" s="55" t="str">
        <f t="shared" si="32"/>
        <v>NRT</v>
      </c>
      <c r="D77" s="55" t="str">
        <f t="shared" si="33"/>
        <v>2025-09-03</v>
      </c>
      <c r="E77" s="55" t="str">
        <f t="shared" si="34"/>
        <v>82020034394</v>
      </c>
      <c r="F77" s="55" t="str">
        <f t="shared" si="35"/>
        <v>PJP030139028</v>
      </c>
      <c r="G77" s="55" t="str">
        <f t="shared" si="36"/>
        <v>권순형</v>
      </c>
      <c r="H77" s="53" t="str">
        <f t="shared" si="37"/>
        <v>목록(Manifest)</v>
      </c>
      <c r="I77" s="62">
        <f t="shared" si="38"/>
        <v>99.5</v>
      </c>
      <c r="J77" s="53" t="str">
        <f t="shared" si="39"/>
        <v>BRCH USA</v>
      </c>
      <c r="K77" s="55">
        <f t="shared" si="40"/>
        <v>1</v>
      </c>
      <c r="L77" s="54">
        <f t="shared" si="41"/>
        <v>0.6</v>
      </c>
      <c r="M77" s="54">
        <f t="shared" si="42"/>
        <v>1.8</v>
      </c>
      <c r="N77" s="54">
        <f t="shared" si="43"/>
        <v>1.8</v>
      </c>
      <c r="O77" s="54">
        <f t="shared" si="44"/>
        <v>1</v>
      </c>
      <c r="P77" s="55" t="str">
        <f t="shared" si="45"/>
        <v>6094325150790</v>
      </c>
      <c r="Q77" s="70">
        <f t="shared" si="46"/>
        <v>7770</v>
      </c>
      <c r="R77" s="58">
        <v>0</v>
      </c>
      <c r="S77" s="57">
        <f t="shared" si="47"/>
        <v>0</v>
      </c>
      <c r="T77" s="58">
        <v>0</v>
      </c>
      <c r="U77" s="58">
        <f>(IF(VLOOKUP(VLOOKUP(AN77,MAPPING!$B$16:$D$21,2,1),MAPPING!$C$16:$E$21,2,0)=7000,0,VLOOKUP(VLOOKUP(AN77,MAPPING!$B$16:$D$21,2,1),MAPPING!$C$16:$E$21,2,0)))</f>
        <v>0</v>
      </c>
      <c r="V77" s="58">
        <f>(K77*VLOOKUP(N77/K77,MAPPING!$B$23:$C$30,2,10))</f>
        <v>0</v>
      </c>
      <c r="W77" s="58">
        <f t="shared" si="48"/>
        <v>0</v>
      </c>
      <c r="X77" s="58">
        <f t="shared" si="49"/>
        <v>7770</v>
      </c>
      <c r="Y77" s="116">
        <f>ROUND(SUM(Q77:W77)/INVOICE!$I$5,2)</f>
        <v>5.57</v>
      </c>
      <c r="AA77" s="102" t="s">
        <v>2183</v>
      </c>
      <c r="AB77" s="102" t="s">
        <v>93</v>
      </c>
      <c r="AC77" s="102" t="s">
        <v>2184</v>
      </c>
      <c r="AD77" s="102" t="s">
        <v>8149</v>
      </c>
      <c r="AE77" s="1" t="s">
        <v>8150</v>
      </c>
      <c r="AF77" s="1" t="s">
        <v>8151</v>
      </c>
      <c r="AG77" s="1" t="s">
        <v>8152</v>
      </c>
      <c r="AH77" s="1" t="s">
        <v>61</v>
      </c>
      <c r="AI77" s="2">
        <v>1</v>
      </c>
      <c r="AJ77" s="3">
        <v>0.6</v>
      </c>
      <c r="AK77" s="3">
        <v>1.8</v>
      </c>
      <c r="AL77" s="3">
        <v>1.8</v>
      </c>
      <c r="AM77" s="1" t="s">
        <v>204</v>
      </c>
      <c r="AN77" s="3">
        <v>99.5</v>
      </c>
      <c r="AO77" s="1" t="s">
        <v>62</v>
      </c>
      <c r="AP77" s="1" t="s">
        <v>62</v>
      </c>
      <c r="AQ77" s="1" t="s">
        <v>62</v>
      </c>
      <c r="AR77" s="1" t="s">
        <v>62</v>
      </c>
      <c r="AS77" s="1" t="s">
        <v>62</v>
      </c>
      <c r="AT77" s="1" t="s">
        <v>205</v>
      </c>
      <c r="AU77" s="1" t="s">
        <v>206</v>
      </c>
      <c r="AV77" s="1" t="s">
        <v>207</v>
      </c>
      <c r="AW77" s="1" t="s">
        <v>61</v>
      </c>
      <c r="AX77" s="1" t="s">
        <v>63</v>
      </c>
      <c r="AY77" s="1" t="s">
        <v>8153</v>
      </c>
      <c r="AZ77" s="1" t="s">
        <v>8154</v>
      </c>
      <c r="BA77" s="1" t="s">
        <v>8154</v>
      </c>
      <c r="BB77" s="1" t="s">
        <v>196</v>
      </c>
      <c r="BC77" s="1" t="s">
        <v>197</v>
      </c>
      <c r="BD77" s="1" t="s">
        <v>94</v>
      </c>
      <c r="BE77" s="1" t="s">
        <v>208</v>
      </c>
      <c r="BF77" s="1" t="s">
        <v>64</v>
      </c>
      <c r="BG77" s="1" t="s">
        <v>61</v>
      </c>
      <c r="BH77" s="1" t="s">
        <v>209</v>
      </c>
    </row>
    <row r="78" spans="2:60" x14ac:dyDescent="0.3">
      <c r="B78" s="55">
        <f t="shared" si="31"/>
        <v>74</v>
      </c>
      <c r="C78" s="55" t="str">
        <f t="shared" si="32"/>
        <v>NRT</v>
      </c>
      <c r="D78" s="55" t="str">
        <f t="shared" si="33"/>
        <v>2025-09-03</v>
      </c>
      <c r="E78" s="55" t="str">
        <f t="shared" si="34"/>
        <v>82020034394</v>
      </c>
      <c r="F78" s="55" t="str">
        <f t="shared" si="35"/>
        <v>PJP030156899</v>
      </c>
      <c r="G78" s="55" t="str">
        <f t="shared" si="36"/>
        <v>이지선</v>
      </c>
      <c r="H78" s="53" t="str">
        <f t="shared" si="37"/>
        <v>목록(Manifest)</v>
      </c>
      <c r="I78" s="62">
        <f t="shared" si="38"/>
        <v>80.400000000000006</v>
      </c>
      <c r="J78" s="53" t="str">
        <f t="shared" si="39"/>
        <v>BRCH USA</v>
      </c>
      <c r="K78" s="55">
        <f t="shared" si="40"/>
        <v>1</v>
      </c>
      <c r="L78" s="54">
        <f t="shared" si="41"/>
        <v>2</v>
      </c>
      <c r="M78" s="54">
        <f t="shared" si="42"/>
        <v>3.7</v>
      </c>
      <c r="N78" s="54">
        <f t="shared" si="43"/>
        <v>3.7</v>
      </c>
      <c r="O78" s="54">
        <f t="shared" si="44"/>
        <v>2</v>
      </c>
      <c r="P78" s="55" t="str">
        <f t="shared" si="45"/>
        <v>6094325151290</v>
      </c>
      <c r="Q78" s="70">
        <f t="shared" si="46"/>
        <v>9790</v>
      </c>
      <c r="R78" s="58">
        <v>0</v>
      </c>
      <c r="S78" s="57">
        <f t="shared" si="47"/>
        <v>0</v>
      </c>
      <c r="T78" s="58">
        <v>0</v>
      </c>
      <c r="U78" s="58">
        <f>(IF(VLOOKUP(VLOOKUP(AN78,MAPPING!$B$16:$D$21,2,1),MAPPING!$C$16:$E$21,2,0)=7000,0,VLOOKUP(VLOOKUP(AN78,MAPPING!$B$16:$D$21,2,1),MAPPING!$C$16:$E$21,2,0)))</f>
        <v>0</v>
      </c>
      <c r="V78" s="58">
        <f>(K78*VLOOKUP(N78/K78,MAPPING!$B$23:$C$30,2,10))</f>
        <v>550</v>
      </c>
      <c r="W78" s="58">
        <f t="shared" si="48"/>
        <v>0</v>
      </c>
      <c r="X78" s="58">
        <f t="shared" si="49"/>
        <v>10340</v>
      </c>
      <c r="Y78" s="116">
        <f>ROUND(SUM(Q78:W78)/INVOICE!$I$5,2)</f>
        <v>7.42</v>
      </c>
      <c r="AA78" s="102" t="s">
        <v>2183</v>
      </c>
      <c r="AB78" s="102" t="s">
        <v>93</v>
      </c>
      <c r="AC78" s="102" t="s">
        <v>2184</v>
      </c>
      <c r="AD78" s="102" t="s">
        <v>8155</v>
      </c>
      <c r="AE78" s="1" t="s">
        <v>8156</v>
      </c>
      <c r="AF78" s="1" t="s">
        <v>8157</v>
      </c>
      <c r="AG78" s="1" t="s">
        <v>563</v>
      </c>
      <c r="AH78" s="1" t="s">
        <v>61</v>
      </c>
      <c r="AI78" s="2">
        <v>1</v>
      </c>
      <c r="AJ78" s="3">
        <v>2</v>
      </c>
      <c r="AK78" s="3">
        <v>3.7</v>
      </c>
      <c r="AL78" s="3">
        <v>3.7</v>
      </c>
      <c r="AM78" s="1" t="s">
        <v>204</v>
      </c>
      <c r="AN78" s="3">
        <v>80.400000000000006</v>
      </c>
      <c r="AO78" s="1" t="s">
        <v>62</v>
      </c>
      <c r="AP78" s="1" t="s">
        <v>62</v>
      </c>
      <c r="AQ78" s="1" t="s">
        <v>62</v>
      </c>
      <c r="AR78" s="1" t="s">
        <v>62</v>
      </c>
      <c r="AS78" s="1" t="s">
        <v>62</v>
      </c>
      <c r="AT78" s="1" t="s">
        <v>205</v>
      </c>
      <c r="AU78" s="1" t="s">
        <v>206</v>
      </c>
      <c r="AV78" s="1" t="s">
        <v>207</v>
      </c>
      <c r="AW78" s="1" t="s">
        <v>61</v>
      </c>
      <c r="AX78" s="1" t="s">
        <v>63</v>
      </c>
      <c r="AY78" s="1" t="s">
        <v>8158</v>
      </c>
      <c r="AZ78" s="1" t="s">
        <v>8159</v>
      </c>
      <c r="BA78" s="1" t="s">
        <v>8159</v>
      </c>
      <c r="BB78" s="1" t="s">
        <v>196</v>
      </c>
      <c r="BC78" s="1" t="s">
        <v>197</v>
      </c>
      <c r="BD78" s="1" t="s">
        <v>94</v>
      </c>
      <c r="BE78" s="1" t="s">
        <v>208</v>
      </c>
      <c r="BF78" s="1" t="s">
        <v>64</v>
      </c>
      <c r="BG78" s="1" t="s">
        <v>61</v>
      </c>
      <c r="BH78" s="1" t="s">
        <v>209</v>
      </c>
    </row>
    <row r="79" spans="2:60" x14ac:dyDescent="0.3">
      <c r="B79" s="55">
        <f t="shared" si="31"/>
        <v>75</v>
      </c>
      <c r="C79" s="55" t="str">
        <f t="shared" si="32"/>
        <v>NRT</v>
      </c>
      <c r="D79" s="55" t="str">
        <f t="shared" si="33"/>
        <v>2025-09-03</v>
      </c>
      <c r="E79" s="55" t="str">
        <f t="shared" si="34"/>
        <v>82020034394</v>
      </c>
      <c r="F79" s="55" t="str">
        <f t="shared" si="35"/>
        <v>PJP030161968</v>
      </c>
      <c r="G79" s="55" t="str">
        <f t="shared" si="36"/>
        <v>윤소연</v>
      </c>
      <c r="H79" s="53" t="str">
        <f t="shared" si="37"/>
        <v>목록(Manifest)</v>
      </c>
      <c r="I79" s="62">
        <f t="shared" si="38"/>
        <v>106.92</v>
      </c>
      <c r="J79" s="53" t="str">
        <f t="shared" si="39"/>
        <v>BRCH USA</v>
      </c>
      <c r="K79" s="55">
        <f t="shared" si="40"/>
        <v>1</v>
      </c>
      <c r="L79" s="54">
        <f t="shared" si="41"/>
        <v>1.85</v>
      </c>
      <c r="M79" s="54">
        <f t="shared" si="42"/>
        <v>3.2</v>
      </c>
      <c r="N79" s="54">
        <f t="shared" si="43"/>
        <v>3.2</v>
      </c>
      <c r="O79" s="54">
        <f t="shared" si="44"/>
        <v>2</v>
      </c>
      <c r="P79" s="55" t="str">
        <f t="shared" si="45"/>
        <v>6094325151138</v>
      </c>
      <c r="Q79" s="70">
        <f t="shared" si="46"/>
        <v>9790</v>
      </c>
      <c r="R79" s="58">
        <v>0</v>
      </c>
      <c r="S79" s="57">
        <f t="shared" si="47"/>
        <v>0</v>
      </c>
      <c r="T79" s="58">
        <v>0</v>
      </c>
      <c r="U79" s="58">
        <f>(IF(VLOOKUP(VLOOKUP(AN79,MAPPING!$B$16:$D$21,2,1),MAPPING!$C$16:$E$21,2,0)=7000,0,VLOOKUP(VLOOKUP(AN79,MAPPING!$B$16:$D$21,2,1),MAPPING!$C$16:$E$21,2,0)))</f>
        <v>0</v>
      </c>
      <c r="V79" s="58">
        <f>(K79*VLOOKUP(N79/K79,MAPPING!$B$23:$C$30,2,10))</f>
        <v>550</v>
      </c>
      <c r="W79" s="58">
        <f t="shared" si="48"/>
        <v>0</v>
      </c>
      <c r="X79" s="58">
        <f t="shared" si="49"/>
        <v>10340</v>
      </c>
      <c r="Y79" s="116">
        <f>ROUND(SUM(Q79:W79)/INVOICE!$I$5,2)</f>
        <v>7.42</v>
      </c>
      <c r="AA79" s="102" t="s">
        <v>2183</v>
      </c>
      <c r="AB79" s="102" t="s">
        <v>93</v>
      </c>
      <c r="AC79" s="102" t="s">
        <v>2184</v>
      </c>
      <c r="AD79" s="102" t="s">
        <v>8160</v>
      </c>
      <c r="AE79" s="1" t="s">
        <v>8161</v>
      </c>
      <c r="AF79" s="1" t="s">
        <v>8162</v>
      </c>
      <c r="AG79" s="1" t="s">
        <v>8163</v>
      </c>
      <c r="AH79" s="1" t="s">
        <v>61</v>
      </c>
      <c r="AI79" s="2">
        <v>1</v>
      </c>
      <c r="AJ79" s="3">
        <v>1.85</v>
      </c>
      <c r="AK79" s="3">
        <v>3.2</v>
      </c>
      <c r="AL79" s="3">
        <v>3.2</v>
      </c>
      <c r="AM79" s="1" t="s">
        <v>204</v>
      </c>
      <c r="AN79" s="3">
        <v>106.92</v>
      </c>
      <c r="AO79" s="1" t="s">
        <v>62</v>
      </c>
      <c r="AP79" s="1" t="s">
        <v>62</v>
      </c>
      <c r="AQ79" s="1" t="s">
        <v>62</v>
      </c>
      <c r="AR79" s="1" t="s">
        <v>62</v>
      </c>
      <c r="AS79" s="1" t="s">
        <v>62</v>
      </c>
      <c r="AT79" s="1" t="s">
        <v>205</v>
      </c>
      <c r="AU79" s="1" t="s">
        <v>206</v>
      </c>
      <c r="AV79" s="1" t="s">
        <v>207</v>
      </c>
      <c r="AW79" s="1" t="s">
        <v>61</v>
      </c>
      <c r="AX79" s="1" t="s">
        <v>63</v>
      </c>
      <c r="AY79" s="1" t="s">
        <v>8164</v>
      </c>
      <c r="AZ79" s="1" t="s">
        <v>8165</v>
      </c>
      <c r="BA79" s="1" t="s">
        <v>8165</v>
      </c>
      <c r="BB79" s="1" t="s">
        <v>196</v>
      </c>
      <c r="BC79" s="1" t="s">
        <v>197</v>
      </c>
      <c r="BD79" s="1" t="s">
        <v>94</v>
      </c>
      <c r="BE79" s="1" t="s">
        <v>208</v>
      </c>
      <c r="BF79" s="1" t="s">
        <v>64</v>
      </c>
      <c r="BG79" s="1" t="s">
        <v>61</v>
      </c>
      <c r="BH79" s="1" t="s">
        <v>209</v>
      </c>
    </row>
    <row r="80" spans="2:60" x14ac:dyDescent="0.3">
      <c r="B80" s="55">
        <f t="shared" si="31"/>
        <v>76</v>
      </c>
      <c r="C80" s="55" t="str">
        <f t="shared" si="32"/>
        <v>NRT</v>
      </c>
      <c r="D80" s="55" t="str">
        <f t="shared" si="33"/>
        <v>2025-09-03</v>
      </c>
      <c r="E80" s="55" t="str">
        <f t="shared" si="34"/>
        <v>82020034394</v>
      </c>
      <c r="F80" s="55" t="str">
        <f t="shared" si="35"/>
        <v>PJP030131071</v>
      </c>
      <c r="G80" s="55" t="str">
        <f t="shared" si="36"/>
        <v>임영진</v>
      </c>
      <c r="H80" s="53" t="str">
        <f t="shared" si="37"/>
        <v>목록(Manifest)</v>
      </c>
      <c r="I80" s="62">
        <f t="shared" si="38"/>
        <v>36.86</v>
      </c>
      <c r="J80" s="53" t="str">
        <f t="shared" si="39"/>
        <v>BRCH USA</v>
      </c>
      <c r="K80" s="55">
        <f t="shared" si="40"/>
        <v>1</v>
      </c>
      <c r="L80" s="54">
        <f t="shared" si="41"/>
        <v>0.65</v>
      </c>
      <c r="M80" s="54">
        <f t="shared" si="42"/>
        <v>1.2</v>
      </c>
      <c r="N80" s="54">
        <f t="shared" si="43"/>
        <v>1.2</v>
      </c>
      <c r="O80" s="54">
        <f t="shared" si="44"/>
        <v>1</v>
      </c>
      <c r="P80" s="55" t="str">
        <f t="shared" si="45"/>
        <v>6094325150994</v>
      </c>
      <c r="Q80" s="70">
        <f t="shared" si="46"/>
        <v>7770</v>
      </c>
      <c r="R80" s="58">
        <v>0</v>
      </c>
      <c r="S80" s="57">
        <f t="shared" si="47"/>
        <v>0</v>
      </c>
      <c r="T80" s="58">
        <v>0</v>
      </c>
      <c r="U80" s="58">
        <f>(IF(VLOOKUP(VLOOKUP(AN80,MAPPING!$B$16:$D$21,2,1),MAPPING!$C$16:$E$21,2,0)=7000,0,VLOOKUP(VLOOKUP(AN80,MAPPING!$B$16:$D$21,2,1),MAPPING!$C$16:$E$21,2,0)))</f>
        <v>0</v>
      </c>
      <c r="V80" s="58">
        <f>(K80*VLOOKUP(N80/K80,MAPPING!$B$23:$C$30,2,10))</f>
        <v>0</v>
      </c>
      <c r="W80" s="58">
        <f t="shared" si="48"/>
        <v>0</v>
      </c>
      <c r="X80" s="58">
        <f t="shared" si="49"/>
        <v>7770</v>
      </c>
      <c r="Y80" s="116">
        <f>ROUND(SUM(Q80:W80)/INVOICE!$I$5,2)</f>
        <v>5.57</v>
      </c>
      <c r="AA80" s="102" t="s">
        <v>2183</v>
      </c>
      <c r="AB80" s="102" t="s">
        <v>93</v>
      </c>
      <c r="AC80" s="102" t="s">
        <v>2184</v>
      </c>
      <c r="AD80" s="102" t="s">
        <v>8166</v>
      </c>
      <c r="AE80" s="1" t="s">
        <v>8167</v>
      </c>
      <c r="AF80" s="1" t="s">
        <v>8168</v>
      </c>
      <c r="AG80" s="1" t="s">
        <v>8169</v>
      </c>
      <c r="AH80" s="1" t="s">
        <v>61</v>
      </c>
      <c r="AI80" s="2">
        <v>1</v>
      </c>
      <c r="AJ80" s="3">
        <v>0.65</v>
      </c>
      <c r="AK80" s="3">
        <v>1.2</v>
      </c>
      <c r="AL80" s="3">
        <v>1.2</v>
      </c>
      <c r="AM80" s="1" t="s">
        <v>204</v>
      </c>
      <c r="AN80" s="3">
        <v>36.86</v>
      </c>
      <c r="AO80" s="1" t="s">
        <v>62</v>
      </c>
      <c r="AP80" s="1" t="s">
        <v>62</v>
      </c>
      <c r="AQ80" s="1" t="s">
        <v>62</v>
      </c>
      <c r="AR80" s="1" t="s">
        <v>62</v>
      </c>
      <c r="AS80" s="1" t="s">
        <v>62</v>
      </c>
      <c r="AT80" s="1" t="s">
        <v>205</v>
      </c>
      <c r="AU80" s="1" t="s">
        <v>206</v>
      </c>
      <c r="AV80" s="1" t="s">
        <v>207</v>
      </c>
      <c r="AW80" s="1" t="s">
        <v>61</v>
      </c>
      <c r="AX80" s="1" t="s">
        <v>63</v>
      </c>
      <c r="AY80" s="1" t="s">
        <v>8170</v>
      </c>
      <c r="AZ80" s="1" t="s">
        <v>8171</v>
      </c>
      <c r="BA80" s="1" t="s">
        <v>8171</v>
      </c>
      <c r="BB80" s="1" t="s">
        <v>196</v>
      </c>
      <c r="BC80" s="1" t="s">
        <v>197</v>
      </c>
      <c r="BD80" s="1" t="s">
        <v>94</v>
      </c>
      <c r="BE80" s="1" t="s">
        <v>208</v>
      </c>
      <c r="BF80" s="1" t="s">
        <v>64</v>
      </c>
      <c r="BG80" s="1" t="s">
        <v>61</v>
      </c>
      <c r="BH80" s="1" t="s">
        <v>209</v>
      </c>
    </row>
    <row r="81" spans="2:60" x14ac:dyDescent="0.3">
      <c r="B81" s="55">
        <f t="shared" si="31"/>
        <v>77</v>
      </c>
      <c r="C81" s="55" t="str">
        <f t="shared" si="32"/>
        <v>NRT</v>
      </c>
      <c r="D81" s="55" t="str">
        <f t="shared" si="33"/>
        <v>2025-09-03</v>
      </c>
      <c r="E81" s="55" t="str">
        <f t="shared" si="34"/>
        <v>82020034394</v>
      </c>
      <c r="F81" s="55" t="str">
        <f t="shared" si="35"/>
        <v>PJP030165704</v>
      </c>
      <c r="G81" s="55" t="str">
        <f t="shared" si="36"/>
        <v>김경모</v>
      </c>
      <c r="H81" s="53" t="str">
        <f t="shared" si="37"/>
        <v>목록(Manifest)</v>
      </c>
      <c r="I81" s="62">
        <f t="shared" si="38"/>
        <v>129.71</v>
      </c>
      <c r="J81" s="53" t="str">
        <f t="shared" si="39"/>
        <v>BRCH USA</v>
      </c>
      <c r="K81" s="55">
        <f t="shared" si="40"/>
        <v>1</v>
      </c>
      <c r="L81" s="54">
        <f t="shared" si="41"/>
        <v>1.8</v>
      </c>
      <c r="M81" s="54">
        <f t="shared" si="42"/>
        <v>4.5</v>
      </c>
      <c r="N81" s="54">
        <f t="shared" si="43"/>
        <v>4.5</v>
      </c>
      <c r="O81" s="54">
        <f t="shared" si="44"/>
        <v>2</v>
      </c>
      <c r="P81" s="55" t="str">
        <f t="shared" si="45"/>
        <v>6094325151261</v>
      </c>
      <c r="Q81" s="70">
        <f t="shared" si="46"/>
        <v>9790</v>
      </c>
      <c r="R81" s="58">
        <v>0</v>
      </c>
      <c r="S81" s="57">
        <f t="shared" si="47"/>
        <v>0</v>
      </c>
      <c r="T81" s="58">
        <v>0</v>
      </c>
      <c r="U81" s="58">
        <f>(IF(VLOOKUP(VLOOKUP(AN81,MAPPING!$B$16:$D$21,2,1),MAPPING!$C$16:$E$21,2,0)=7000,0,VLOOKUP(VLOOKUP(AN81,MAPPING!$B$16:$D$21,2,1),MAPPING!$C$16:$E$21,2,0)))</f>
        <v>0</v>
      </c>
      <c r="V81" s="58">
        <f>(K81*VLOOKUP(N81/K81,MAPPING!$B$23:$C$30,2,10))</f>
        <v>550</v>
      </c>
      <c r="W81" s="58">
        <f t="shared" si="48"/>
        <v>0</v>
      </c>
      <c r="X81" s="58">
        <f t="shared" si="49"/>
        <v>10340</v>
      </c>
      <c r="Y81" s="116">
        <f>ROUND(SUM(Q81:W81)/INVOICE!$I$5,2)</f>
        <v>7.42</v>
      </c>
      <c r="AA81" s="102" t="s">
        <v>2183</v>
      </c>
      <c r="AB81" s="102" t="s">
        <v>93</v>
      </c>
      <c r="AC81" s="102" t="s">
        <v>2184</v>
      </c>
      <c r="AD81" s="102" t="s">
        <v>8172</v>
      </c>
      <c r="AE81" s="1" t="s">
        <v>8173</v>
      </c>
      <c r="AF81" s="1" t="s">
        <v>8174</v>
      </c>
      <c r="AG81" s="1" t="s">
        <v>8175</v>
      </c>
      <c r="AH81" s="1" t="s">
        <v>61</v>
      </c>
      <c r="AI81" s="2">
        <v>1</v>
      </c>
      <c r="AJ81" s="3">
        <v>1.8</v>
      </c>
      <c r="AK81" s="3">
        <v>4.5</v>
      </c>
      <c r="AL81" s="3">
        <v>4.5</v>
      </c>
      <c r="AM81" s="1" t="s">
        <v>204</v>
      </c>
      <c r="AN81" s="3">
        <v>129.71</v>
      </c>
      <c r="AO81" s="1" t="s">
        <v>62</v>
      </c>
      <c r="AP81" s="1" t="s">
        <v>62</v>
      </c>
      <c r="AQ81" s="1" t="s">
        <v>62</v>
      </c>
      <c r="AR81" s="1" t="s">
        <v>62</v>
      </c>
      <c r="AS81" s="1" t="s">
        <v>62</v>
      </c>
      <c r="AT81" s="1" t="s">
        <v>205</v>
      </c>
      <c r="AU81" s="1" t="s">
        <v>206</v>
      </c>
      <c r="AV81" s="1" t="s">
        <v>207</v>
      </c>
      <c r="AW81" s="1" t="s">
        <v>61</v>
      </c>
      <c r="AX81" s="1" t="s">
        <v>63</v>
      </c>
      <c r="AY81" s="1" t="s">
        <v>8176</v>
      </c>
      <c r="AZ81" s="1" t="s">
        <v>8177</v>
      </c>
      <c r="BA81" s="1" t="s">
        <v>8177</v>
      </c>
      <c r="BB81" s="1" t="s">
        <v>196</v>
      </c>
      <c r="BC81" s="1" t="s">
        <v>197</v>
      </c>
      <c r="BD81" s="1" t="s">
        <v>94</v>
      </c>
      <c r="BE81" s="1" t="s">
        <v>208</v>
      </c>
      <c r="BF81" s="1" t="s">
        <v>64</v>
      </c>
      <c r="BG81" s="1" t="s">
        <v>61</v>
      </c>
      <c r="BH81" s="1" t="s">
        <v>209</v>
      </c>
    </row>
    <row r="82" spans="2:60" x14ac:dyDescent="0.3">
      <c r="B82" s="55">
        <f t="shared" si="31"/>
        <v>78</v>
      </c>
      <c r="C82" s="55" t="str">
        <f t="shared" si="32"/>
        <v>NRT</v>
      </c>
      <c r="D82" s="55" t="str">
        <f t="shared" si="33"/>
        <v>2025-09-03</v>
      </c>
      <c r="E82" s="55" t="str">
        <f t="shared" si="34"/>
        <v>82020034394</v>
      </c>
      <c r="F82" s="55" t="str">
        <f t="shared" si="35"/>
        <v>PJP030152557</v>
      </c>
      <c r="G82" s="55" t="str">
        <f t="shared" si="36"/>
        <v>이현재</v>
      </c>
      <c r="H82" s="53" t="str">
        <f t="shared" si="37"/>
        <v>간이(Simple)</v>
      </c>
      <c r="I82" s="62">
        <f t="shared" si="38"/>
        <v>247.23</v>
      </c>
      <c r="J82" s="53" t="str">
        <f t="shared" si="39"/>
        <v>BRCH USA</v>
      </c>
      <c r="K82" s="55">
        <f t="shared" si="40"/>
        <v>1</v>
      </c>
      <c r="L82" s="54">
        <f t="shared" si="41"/>
        <v>2.5</v>
      </c>
      <c r="M82" s="54">
        <f t="shared" si="42"/>
        <v>2.5</v>
      </c>
      <c r="N82" s="54">
        <f t="shared" si="43"/>
        <v>2.5</v>
      </c>
      <c r="O82" s="54">
        <f t="shared" si="44"/>
        <v>2.5</v>
      </c>
      <c r="P82" s="55" t="str">
        <f t="shared" si="45"/>
        <v>6094325150855</v>
      </c>
      <c r="Q82" s="70">
        <f t="shared" si="46"/>
        <v>10800</v>
      </c>
      <c r="R82" s="58">
        <v>0</v>
      </c>
      <c r="S82" s="57">
        <f t="shared" si="47"/>
        <v>0</v>
      </c>
      <c r="T82" s="58">
        <v>0</v>
      </c>
      <c r="U82" s="58">
        <f>(IF(VLOOKUP(VLOOKUP(AN82,MAPPING!$B$16:$D$21,2,1),MAPPING!$C$16:$E$21,2,0)=7000,0,VLOOKUP(VLOOKUP(AN82,MAPPING!$B$16:$D$21,2,1),MAPPING!$C$16:$E$21,2,0)))</f>
        <v>0</v>
      </c>
      <c r="V82" s="58">
        <f>(K82*VLOOKUP(N82/K82,MAPPING!$B$23:$C$30,2,10))</f>
        <v>550</v>
      </c>
      <c r="W82" s="58">
        <f t="shared" si="48"/>
        <v>0</v>
      </c>
      <c r="X82" s="58">
        <f t="shared" si="49"/>
        <v>11350</v>
      </c>
      <c r="Y82" s="116">
        <f>ROUND(SUM(Q82:W82)/INVOICE!$I$5,2)</f>
        <v>8.14</v>
      </c>
      <c r="AA82" s="102" t="s">
        <v>2183</v>
      </c>
      <c r="AB82" s="102" t="s">
        <v>93</v>
      </c>
      <c r="AC82" s="102" t="s">
        <v>2184</v>
      </c>
      <c r="AD82" s="102" t="s">
        <v>8178</v>
      </c>
      <c r="AE82" s="1" t="s">
        <v>620</v>
      </c>
      <c r="AF82" s="1" t="s">
        <v>621</v>
      </c>
      <c r="AG82" s="1" t="s">
        <v>8179</v>
      </c>
      <c r="AH82" s="1" t="s">
        <v>61</v>
      </c>
      <c r="AI82" s="2">
        <v>1</v>
      </c>
      <c r="AJ82" s="3">
        <v>2.5</v>
      </c>
      <c r="AK82" s="3">
        <v>2.5</v>
      </c>
      <c r="AL82" s="3">
        <v>2.5</v>
      </c>
      <c r="AM82" s="1" t="s">
        <v>65</v>
      </c>
      <c r="AN82" s="3">
        <v>247.23</v>
      </c>
      <c r="AO82" s="1" t="s">
        <v>62</v>
      </c>
      <c r="AP82" s="1" t="s">
        <v>62</v>
      </c>
      <c r="AQ82" s="1" t="s">
        <v>62</v>
      </c>
      <c r="AR82" s="1" t="s">
        <v>62</v>
      </c>
      <c r="AS82" s="1" t="s">
        <v>62</v>
      </c>
      <c r="AT82" s="1" t="s">
        <v>205</v>
      </c>
      <c r="AU82" s="1" t="s">
        <v>206</v>
      </c>
      <c r="AV82" s="1" t="s">
        <v>207</v>
      </c>
      <c r="AW82" s="1" t="s">
        <v>61</v>
      </c>
      <c r="AX82" s="1" t="s">
        <v>63</v>
      </c>
      <c r="AY82" s="1" t="s">
        <v>8180</v>
      </c>
      <c r="AZ82" s="1" t="s">
        <v>8181</v>
      </c>
      <c r="BA82" s="1" t="s">
        <v>8181</v>
      </c>
      <c r="BB82" s="1" t="s">
        <v>196</v>
      </c>
      <c r="BC82" s="1" t="s">
        <v>197</v>
      </c>
      <c r="BD82" s="1" t="s">
        <v>94</v>
      </c>
      <c r="BE82" s="1" t="s">
        <v>208</v>
      </c>
      <c r="BF82" s="1" t="s">
        <v>64</v>
      </c>
      <c r="BG82" s="1" t="s">
        <v>61</v>
      </c>
      <c r="BH82" s="1" t="s">
        <v>209</v>
      </c>
    </row>
    <row r="83" spans="2:60" x14ac:dyDescent="0.3">
      <c r="B83" s="55">
        <f t="shared" si="31"/>
        <v>79</v>
      </c>
      <c r="C83" s="55" t="str">
        <f t="shared" si="32"/>
        <v>NRT</v>
      </c>
      <c r="D83" s="55" t="str">
        <f t="shared" si="33"/>
        <v>2025-09-03</v>
      </c>
      <c r="E83" s="55" t="str">
        <f t="shared" si="34"/>
        <v>82020034394</v>
      </c>
      <c r="F83" s="55" t="str">
        <f t="shared" si="35"/>
        <v>PJP030129982</v>
      </c>
      <c r="G83" s="55" t="str">
        <f t="shared" si="36"/>
        <v>배진섭</v>
      </c>
      <c r="H83" s="53" t="str">
        <f t="shared" si="37"/>
        <v>목록(Manifest)</v>
      </c>
      <c r="I83" s="62">
        <f t="shared" si="38"/>
        <v>118.46</v>
      </c>
      <c r="J83" s="53" t="str">
        <f t="shared" si="39"/>
        <v>BRCH USA</v>
      </c>
      <c r="K83" s="55">
        <f t="shared" si="40"/>
        <v>1</v>
      </c>
      <c r="L83" s="54">
        <f t="shared" si="41"/>
        <v>1.25</v>
      </c>
      <c r="M83" s="54">
        <f t="shared" si="42"/>
        <v>2.8</v>
      </c>
      <c r="N83" s="54">
        <f t="shared" si="43"/>
        <v>2.8</v>
      </c>
      <c r="O83" s="54">
        <f t="shared" si="44"/>
        <v>1.5</v>
      </c>
      <c r="P83" s="55" t="str">
        <f t="shared" si="45"/>
        <v>6094325151102</v>
      </c>
      <c r="Q83" s="70">
        <f t="shared" si="46"/>
        <v>8780</v>
      </c>
      <c r="R83" s="58">
        <v>0</v>
      </c>
      <c r="S83" s="57">
        <f t="shared" si="47"/>
        <v>0</v>
      </c>
      <c r="T83" s="58">
        <v>0</v>
      </c>
      <c r="U83" s="58">
        <f>(IF(VLOOKUP(VLOOKUP(AN83,MAPPING!$B$16:$D$21,2,1),MAPPING!$C$16:$E$21,2,0)=7000,0,VLOOKUP(VLOOKUP(AN83,MAPPING!$B$16:$D$21,2,1),MAPPING!$C$16:$E$21,2,0)))</f>
        <v>0</v>
      </c>
      <c r="V83" s="58">
        <f>(K83*VLOOKUP(N83/K83,MAPPING!$B$23:$C$30,2,10))</f>
        <v>550</v>
      </c>
      <c r="W83" s="58">
        <f t="shared" si="48"/>
        <v>0</v>
      </c>
      <c r="X83" s="58">
        <f t="shared" si="49"/>
        <v>9330</v>
      </c>
      <c r="Y83" s="116">
        <f>ROUND(SUM(Q83:W83)/INVOICE!$I$5,2)</f>
        <v>6.69</v>
      </c>
      <c r="AA83" s="102" t="s">
        <v>2183</v>
      </c>
      <c r="AB83" s="102" t="s">
        <v>93</v>
      </c>
      <c r="AC83" s="102" t="s">
        <v>2184</v>
      </c>
      <c r="AD83" s="102" t="s">
        <v>8182</v>
      </c>
      <c r="AE83" s="1" t="s">
        <v>8183</v>
      </c>
      <c r="AF83" s="1" t="s">
        <v>8184</v>
      </c>
      <c r="AG83" s="1" t="s">
        <v>8185</v>
      </c>
      <c r="AH83" s="1" t="s">
        <v>61</v>
      </c>
      <c r="AI83" s="2">
        <v>1</v>
      </c>
      <c r="AJ83" s="3">
        <v>1.25</v>
      </c>
      <c r="AK83" s="3">
        <v>2.8</v>
      </c>
      <c r="AL83" s="3">
        <v>2.8</v>
      </c>
      <c r="AM83" s="1" t="s">
        <v>204</v>
      </c>
      <c r="AN83" s="3">
        <v>118.46</v>
      </c>
      <c r="AO83" s="1" t="s">
        <v>62</v>
      </c>
      <c r="AP83" s="1" t="s">
        <v>62</v>
      </c>
      <c r="AQ83" s="1" t="s">
        <v>62</v>
      </c>
      <c r="AR83" s="1" t="s">
        <v>62</v>
      </c>
      <c r="AS83" s="1" t="s">
        <v>62</v>
      </c>
      <c r="AT83" s="1" t="s">
        <v>205</v>
      </c>
      <c r="AU83" s="1" t="s">
        <v>206</v>
      </c>
      <c r="AV83" s="1" t="s">
        <v>207</v>
      </c>
      <c r="AW83" s="1" t="s">
        <v>61</v>
      </c>
      <c r="AX83" s="1" t="s">
        <v>63</v>
      </c>
      <c r="AY83" s="1" t="s">
        <v>8186</v>
      </c>
      <c r="AZ83" s="1" t="s">
        <v>8187</v>
      </c>
      <c r="BA83" s="1" t="s">
        <v>8187</v>
      </c>
      <c r="BB83" s="1" t="s">
        <v>196</v>
      </c>
      <c r="BC83" s="1" t="s">
        <v>197</v>
      </c>
      <c r="BD83" s="1" t="s">
        <v>94</v>
      </c>
      <c r="BE83" s="1" t="s">
        <v>208</v>
      </c>
      <c r="BF83" s="1" t="s">
        <v>64</v>
      </c>
      <c r="BG83" s="1" t="s">
        <v>61</v>
      </c>
      <c r="BH83" s="1" t="s">
        <v>209</v>
      </c>
    </row>
    <row r="84" spans="2:60" x14ac:dyDescent="0.3">
      <c r="B84" s="55">
        <f t="shared" si="31"/>
        <v>80</v>
      </c>
      <c r="C84" s="55" t="str">
        <f t="shared" si="32"/>
        <v>NRT</v>
      </c>
      <c r="D84" s="55" t="str">
        <f t="shared" si="33"/>
        <v>2025-09-03</v>
      </c>
      <c r="E84" s="55" t="str">
        <f t="shared" si="34"/>
        <v>82020034394</v>
      </c>
      <c r="F84" s="55" t="str">
        <f t="shared" si="35"/>
        <v>PJP030152163</v>
      </c>
      <c r="G84" s="55" t="str">
        <f t="shared" si="36"/>
        <v>최윤서</v>
      </c>
      <c r="H84" s="53" t="str">
        <f t="shared" si="37"/>
        <v>목록(Manifest)</v>
      </c>
      <c r="I84" s="62">
        <f t="shared" si="38"/>
        <v>50.12</v>
      </c>
      <c r="J84" s="53" t="str">
        <f t="shared" si="39"/>
        <v>BRCH USA</v>
      </c>
      <c r="K84" s="55">
        <f t="shared" si="40"/>
        <v>1</v>
      </c>
      <c r="L84" s="54">
        <f t="shared" si="41"/>
        <v>0.9</v>
      </c>
      <c r="M84" s="54">
        <f t="shared" si="42"/>
        <v>1.6</v>
      </c>
      <c r="N84" s="54">
        <f t="shared" si="43"/>
        <v>1.6</v>
      </c>
      <c r="O84" s="54">
        <f t="shared" si="44"/>
        <v>1</v>
      </c>
      <c r="P84" s="55" t="str">
        <f t="shared" si="45"/>
        <v>6094325150867</v>
      </c>
      <c r="Q84" s="70">
        <f t="shared" si="46"/>
        <v>7770</v>
      </c>
      <c r="R84" s="58">
        <v>0</v>
      </c>
      <c r="S84" s="57">
        <f t="shared" si="47"/>
        <v>0</v>
      </c>
      <c r="T84" s="58">
        <v>0</v>
      </c>
      <c r="U84" s="58">
        <f>(IF(VLOOKUP(VLOOKUP(AN84,MAPPING!$B$16:$D$21,2,1),MAPPING!$C$16:$E$21,2,0)=7000,0,VLOOKUP(VLOOKUP(AN84,MAPPING!$B$16:$D$21,2,1),MAPPING!$C$16:$E$21,2,0)))</f>
        <v>0</v>
      </c>
      <c r="V84" s="58">
        <f>(K84*VLOOKUP(N84/K84,MAPPING!$B$23:$C$30,2,10))</f>
        <v>0</v>
      </c>
      <c r="W84" s="58">
        <f t="shared" si="48"/>
        <v>0</v>
      </c>
      <c r="X84" s="58">
        <f t="shared" si="49"/>
        <v>7770</v>
      </c>
      <c r="Y84" s="116">
        <f>ROUND(SUM(Q84:W84)/INVOICE!$I$5,2)</f>
        <v>5.57</v>
      </c>
      <c r="AA84" s="102" t="s">
        <v>2183</v>
      </c>
      <c r="AB84" s="102" t="s">
        <v>93</v>
      </c>
      <c r="AC84" s="102" t="s">
        <v>2184</v>
      </c>
      <c r="AD84" s="102" t="s">
        <v>8188</v>
      </c>
      <c r="AE84" s="1" t="s">
        <v>8189</v>
      </c>
      <c r="AF84" s="1" t="s">
        <v>8190</v>
      </c>
      <c r="AG84" s="1" t="s">
        <v>368</v>
      </c>
      <c r="AH84" s="1" t="s">
        <v>61</v>
      </c>
      <c r="AI84" s="2">
        <v>1</v>
      </c>
      <c r="AJ84" s="3">
        <v>0.9</v>
      </c>
      <c r="AK84" s="3">
        <v>1.6</v>
      </c>
      <c r="AL84" s="3">
        <v>1.6</v>
      </c>
      <c r="AM84" s="1" t="s">
        <v>204</v>
      </c>
      <c r="AN84" s="3">
        <v>50.12</v>
      </c>
      <c r="AO84" s="1" t="s">
        <v>62</v>
      </c>
      <c r="AP84" s="1" t="s">
        <v>62</v>
      </c>
      <c r="AQ84" s="1" t="s">
        <v>62</v>
      </c>
      <c r="AR84" s="1" t="s">
        <v>62</v>
      </c>
      <c r="AS84" s="1" t="s">
        <v>62</v>
      </c>
      <c r="AT84" s="1" t="s">
        <v>205</v>
      </c>
      <c r="AU84" s="1" t="s">
        <v>206</v>
      </c>
      <c r="AV84" s="1" t="s">
        <v>207</v>
      </c>
      <c r="AW84" s="1" t="s">
        <v>61</v>
      </c>
      <c r="AX84" s="1" t="s">
        <v>63</v>
      </c>
      <c r="AY84" s="1" t="s">
        <v>8191</v>
      </c>
      <c r="AZ84" s="1" t="s">
        <v>8192</v>
      </c>
      <c r="BA84" s="1" t="s">
        <v>8192</v>
      </c>
      <c r="BB84" s="1" t="s">
        <v>196</v>
      </c>
      <c r="BC84" s="1" t="s">
        <v>197</v>
      </c>
      <c r="BD84" s="1" t="s">
        <v>94</v>
      </c>
      <c r="BE84" s="1" t="s">
        <v>208</v>
      </c>
      <c r="BF84" s="1" t="s">
        <v>64</v>
      </c>
      <c r="BG84" s="1" t="s">
        <v>61</v>
      </c>
      <c r="BH84" s="1" t="s">
        <v>209</v>
      </c>
    </row>
    <row r="85" spans="2:60" x14ac:dyDescent="0.3">
      <c r="B85" s="55">
        <f t="shared" si="31"/>
        <v>81</v>
      </c>
      <c r="C85" s="55" t="str">
        <f t="shared" si="32"/>
        <v>NRT</v>
      </c>
      <c r="D85" s="55" t="str">
        <f t="shared" si="33"/>
        <v>2025-09-03</v>
      </c>
      <c r="E85" s="55" t="str">
        <f t="shared" si="34"/>
        <v>82020034394</v>
      </c>
      <c r="F85" s="55" t="str">
        <f t="shared" si="35"/>
        <v>PJP030131066</v>
      </c>
      <c r="G85" s="55" t="str">
        <f t="shared" si="36"/>
        <v>신수빈</v>
      </c>
      <c r="H85" s="53" t="str">
        <f t="shared" si="37"/>
        <v>목록(Manifest)</v>
      </c>
      <c r="I85" s="62">
        <f t="shared" si="38"/>
        <v>79.349999999999994</v>
      </c>
      <c r="J85" s="53" t="str">
        <f t="shared" si="39"/>
        <v>BRCH USA</v>
      </c>
      <c r="K85" s="55">
        <f t="shared" si="40"/>
        <v>1</v>
      </c>
      <c r="L85" s="54">
        <f t="shared" si="41"/>
        <v>3.5</v>
      </c>
      <c r="M85" s="54">
        <f t="shared" si="42"/>
        <v>9.5</v>
      </c>
      <c r="N85" s="54">
        <f t="shared" si="43"/>
        <v>9.5</v>
      </c>
      <c r="O85" s="54">
        <f t="shared" si="44"/>
        <v>3.5</v>
      </c>
      <c r="P85" s="55" t="str">
        <f t="shared" si="45"/>
        <v>6094325150663</v>
      </c>
      <c r="Q85" s="70">
        <f t="shared" si="46"/>
        <v>12820</v>
      </c>
      <c r="R85" s="58">
        <v>0</v>
      </c>
      <c r="S85" s="57">
        <f t="shared" si="47"/>
        <v>0</v>
      </c>
      <c r="T85" s="58">
        <v>0</v>
      </c>
      <c r="U85" s="58">
        <f>(IF(VLOOKUP(VLOOKUP(AN85,MAPPING!$B$16:$D$21,2,1),MAPPING!$C$16:$E$21,2,0)=7000,0,VLOOKUP(VLOOKUP(AN85,MAPPING!$B$16:$D$21,2,1),MAPPING!$C$16:$E$21,2,0)))</f>
        <v>0</v>
      </c>
      <c r="V85" s="58">
        <f>(K85*VLOOKUP(N85/K85,MAPPING!$B$23:$C$30,2,10))</f>
        <v>1200</v>
      </c>
      <c r="W85" s="58">
        <f t="shared" si="48"/>
        <v>0</v>
      </c>
      <c r="X85" s="58">
        <f t="shared" si="49"/>
        <v>14020</v>
      </c>
      <c r="Y85" s="116">
        <f>ROUND(SUM(Q85:W85)/INVOICE!$I$5,2)</f>
        <v>10.06</v>
      </c>
      <c r="AA85" s="102" t="s">
        <v>2183</v>
      </c>
      <c r="AB85" s="102" t="s">
        <v>93</v>
      </c>
      <c r="AC85" s="102" t="s">
        <v>2184</v>
      </c>
      <c r="AD85" s="102" t="s">
        <v>8193</v>
      </c>
      <c r="AE85" s="1" t="s">
        <v>8194</v>
      </c>
      <c r="AF85" s="1" t="s">
        <v>8195</v>
      </c>
      <c r="AG85" s="1" t="s">
        <v>8196</v>
      </c>
      <c r="AH85" s="1" t="s">
        <v>61</v>
      </c>
      <c r="AI85" s="2">
        <v>1</v>
      </c>
      <c r="AJ85" s="3">
        <v>3.5</v>
      </c>
      <c r="AK85" s="3">
        <v>9.5</v>
      </c>
      <c r="AL85" s="3">
        <v>9.5</v>
      </c>
      <c r="AM85" s="1" t="s">
        <v>204</v>
      </c>
      <c r="AN85" s="3">
        <v>79.349999999999994</v>
      </c>
      <c r="AO85" s="1" t="s">
        <v>62</v>
      </c>
      <c r="AP85" s="1" t="s">
        <v>62</v>
      </c>
      <c r="AQ85" s="1" t="s">
        <v>62</v>
      </c>
      <c r="AR85" s="1" t="s">
        <v>62</v>
      </c>
      <c r="AS85" s="1" t="s">
        <v>62</v>
      </c>
      <c r="AT85" s="1" t="s">
        <v>205</v>
      </c>
      <c r="AU85" s="1" t="s">
        <v>206</v>
      </c>
      <c r="AV85" s="1" t="s">
        <v>207</v>
      </c>
      <c r="AW85" s="1" t="s">
        <v>61</v>
      </c>
      <c r="AX85" s="1" t="s">
        <v>63</v>
      </c>
      <c r="AY85" s="1" t="s">
        <v>8197</v>
      </c>
      <c r="AZ85" s="1" t="s">
        <v>8198</v>
      </c>
      <c r="BA85" s="1" t="s">
        <v>8198</v>
      </c>
      <c r="BB85" s="1" t="s">
        <v>196</v>
      </c>
      <c r="BC85" s="1" t="s">
        <v>197</v>
      </c>
      <c r="BD85" s="1" t="s">
        <v>94</v>
      </c>
      <c r="BE85" s="1" t="s">
        <v>208</v>
      </c>
      <c r="BF85" s="1" t="s">
        <v>64</v>
      </c>
      <c r="BG85" s="1" t="s">
        <v>61</v>
      </c>
      <c r="BH85" s="1" t="s">
        <v>209</v>
      </c>
    </row>
    <row r="86" spans="2:60" x14ac:dyDescent="0.3">
      <c r="B86" s="55">
        <f t="shared" si="31"/>
        <v>82</v>
      </c>
      <c r="C86" s="55" t="str">
        <f t="shared" si="32"/>
        <v>NRT</v>
      </c>
      <c r="D86" s="55" t="str">
        <f t="shared" si="33"/>
        <v>2025-09-03</v>
      </c>
      <c r="E86" s="55" t="str">
        <f t="shared" si="34"/>
        <v>82020034394</v>
      </c>
      <c r="F86" s="55" t="str">
        <f t="shared" si="35"/>
        <v>PJP030141954</v>
      </c>
      <c r="G86" s="55" t="str">
        <f t="shared" si="36"/>
        <v>서준우</v>
      </c>
      <c r="H86" s="53" t="str">
        <f t="shared" si="37"/>
        <v>목록(Manifest)</v>
      </c>
      <c r="I86" s="62">
        <f t="shared" si="38"/>
        <v>55.33</v>
      </c>
      <c r="J86" s="53" t="str">
        <f t="shared" si="39"/>
        <v>BRCH USA</v>
      </c>
      <c r="K86" s="55">
        <f t="shared" si="40"/>
        <v>1</v>
      </c>
      <c r="L86" s="54">
        <f t="shared" si="41"/>
        <v>0.55000000000000004</v>
      </c>
      <c r="M86" s="54">
        <f t="shared" si="42"/>
        <v>1.3</v>
      </c>
      <c r="N86" s="54">
        <f t="shared" si="43"/>
        <v>1.3</v>
      </c>
      <c r="O86" s="54">
        <f t="shared" si="44"/>
        <v>1</v>
      </c>
      <c r="P86" s="55" t="str">
        <f t="shared" si="45"/>
        <v>6094325149953</v>
      </c>
      <c r="Q86" s="70">
        <f t="shared" si="46"/>
        <v>7770</v>
      </c>
      <c r="R86" s="58">
        <v>0</v>
      </c>
      <c r="S86" s="57">
        <f t="shared" si="47"/>
        <v>0</v>
      </c>
      <c r="T86" s="58">
        <v>0</v>
      </c>
      <c r="U86" s="58">
        <f>(IF(VLOOKUP(VLOOKUP(AN86,MAPPING!$B$16:$D$21,2,1),MAPPING!$C$16:$E$21,2,0)=7000,0,VLOOKUP(VLOOKUP(AN86,MAPPING!$B$16:$D$21,2,1),MAPPING!$C$16:$E$21,2,0)))</f>
        <v>0</v>
      </c>
      <c r="V86" s="58">
        <f>(K86*VLOOKUP(N86/K86,MAPPING!$B$23:$C$30,2,10))</f>
        <v>0</v>
      </c>
      <c r="W86" s="58">
        <f t="shared" si="48"/>
        <v>0</v>
      </c>
      <c r="X86" s="58">
        <f t="shared" si="49"/>
        <v>7770</v>
      </c>
      <c r="Y86" s="116">
        <f>ROUND(SUM(Q86:W86)/INVOICE!$I$5,2)</f>
        <v>5.57</v>
      </c>
      <c r="AA86" s="102" t="s">
        <v>2183</v>
      </c>
      <c r="AB86" s="102" t="s">
        <v>93</v>
      </c>
      <c r="AC86" s="102" t="s">
        <v>2184</v>
      </c>
      <c r="AD86" s="102" t="s">
        <v>8199</v>
      </c>
      <c r="AE86" s="1" t="s">
        <v>8200</v>
      </c>
      <c r="AF86" s="1" t="s">
        <v>8201</v>
      </c>
      <c r="AG86" s="1" t="s">
        <v>8202</v>
      </c>
      <c r="AH86" s="1" t="s">
        <v>61</v>
      </c>
      <c r="AI86" s="2">
        <v>1</v>
      </c>
      <c r="AJ86" s="3">
        <v>0.55000000000000004</v>
      </c>
      <c r="AK86" s="3">
        <v>1.3</v>
      </c>
      <c r="AL86" s="3">
        <v>1.3</v>
      </c>
      <c r="AM86" s="1" t="s">
        <v>204</v>
      </c>
      <c r="AN86" s="3">
        <v>55.33</v>
      </c>
      <c r="AO86" s="1" t="s">
        <v>62</v>
      </c>
      <c r="AP86" s="1" t="s">
        <v>62</v>
      </c>
      <c r="AQ86" s="1" t="s">
        <v>62</v>
      </c>
      <c r="AR86" s="1" t="s">
        <v>62</v>
      </c>
      <c r="AS86" s="1" t="s">
        <v>62</v>
      </c>
      <c r="AT86" s="1" t="s">
        <v>205</v>
      </c>
      <c r="AU86" s="1" t="s">
        <v>206</v>
      </c>
      <c r="AV86" s="1" t="s">
        <v>207</v>
      </c>
      <c r="AW86" s="1" t="s">
        <v>61</v>
      </c>
      <c r="AX86" s="1" t="s">
        <v>63</v>
      </c>
      <c r="AY86" s="1" t="s">
        <v>8203</v>
      </c>
      <c r="AZ86" s="1" t="s">
        <v>8204</v>
      </c>
      <c r="BA86" s="1" t="s">
        <v>8204</v>
      </c>
      <c r="BB86" s="1" t="s">
        <v>196</v>
      </c>
      <c r="BC86" s="1" t="s">
        <v>197</v>
      </c>
      <c r="BD86" s="1" t="s">
        <v>94</v>
      </c>
      <c r="BE86" s="1" t="s">
        <v>208</v>
      </c>
      <c r="BF86" s="1" t="s">
        <v>64</v>
      </c>
      <c r="BG86" s="1" t="s">
        <v>61</v>
      </c>
      <c r="BH86" s="1" t="s">
        <v>209</v>
      </c>
    </row>
    <row r="87" spans="2:60" x14ac:dyDescent="0.3">
      <c r="B87" s="55">
        <f t="shared" si="31"/>
        <v>83</v>
      </c>
      <c r="C87" s="55" t="str">
        <f t="shared" si="32"/>
        <v>NRT</v>
      </c>
      <c r="D87" s="55" t="str">
        <f t="shared" si="33"/>
        <v>2025-09-03</v>
      </c>
      <c r="E87" s="55" t="str">
        <f t="shared" si="34"/>
        <v>82020034394</v>
      </c>
      <c r="F87" s="55" t="str">
        <f t="shared" si="35"/>
        <v>PJP030156306</v>
      </c>
      <c r="G87" s="55" t="str">
        <f t="shared" si="36"/>
        <v>디드</v>
      </c>
      <c r="H87" s="53" t="str">
        <f t="shared" si="37"/>
        <v>간이(Simple)</v>
      </c>
      <c r="I87" s="62">
        <f t="shared" si="38"/>
        <v>367.77</v>
      </c>
      <c r="J87" s="53" t="str">
        <f t="shared" si="39"/>
        <v>BRCH USA</v>
      </c>
      <c r="K87" s="55">
        <f t="shared" si="40"/>
        <v>1</v>
      </c>
      <c r="L87" s="54">
        <f t="shared" si="41"/>
        <v>5.8</v>
      </c>
      <c r="M87" s="54">
        <f t="shared" si="42"/>
        <v>16.600000000000001</v>
      </c>
      <c r="N87" s="54">
        <f t="shared" si="43"/>
        <v>17</v>
      </c>
      <c r="O87" s="54">
        <f t="shared" si="44"/>
        <v>6</v>
      </c>
      <c r="P87" s="55" t="str">
        <f t="shared" si="45"/>
        <v>6094325151201</v>
      </c>
      <c r="Q87" s="70">
        <f t="shared" si="46"/>
        <v>17870</v>
      </c>
      <c r="R87" s="58">
        <v>0</v>
      </c>
      <c r="S87" s="57">
        <f t="shared" si="47"/>
        <v>0</v>
      </c>
      <c r="T87" s="58">
        <v>0</v>
      </c>
      <c r="U87" s="58">
        <f>(IF(VLOOKUP(VLOOKUP(AN87,MAPPING!$B$16:$D$21,2,1),MAPPING!$C$16:$E$21,2,0)=7000,0,VLOOKUP(VLOOKUP(AN87,MAPPING!$B$16:$D$21,2,1),MAPPING!$C$16:$E$21,2,0)))</f>
        <v>0</v>
      </c>
      <c r="V87" s="58">
        <f>(K87*VLOOKUP(N87/K87,MAPPING!$B$23:$C$30,2,10))</f>
        <v>4500</v>
      </c>
      <c r="W87" s="58">
        <f t="shared" si="48"/>
        <v>0</v>
      </c>
      <c r="X87" s="58">
        <f t="shared" si="49"/>
        <v>22370</v>
      </c>
      <c r="Y87" s="116">
        <f>ROUND(SUM(Q87:W87)/INVOICE!$I$5,2)</f>
        <v>16.05</v>
      </c>
      <c r="AA87" s="102" t="s">
        <v>2183</v>
      </c>
      <c r="AB87" s="102" t="s">
        <v>93</v>
      </c>
      <c r="AC87" s="102" t="s">
        <v>2184</v>
      </c>
      <c r="AD87" s="102" t="s">
        <v>8205</v>
      </c>
      <c r="AE87" s="1" t="s">
        <v>301</v>
      </c>
      <c r="AF87" s="1" t="s">
        <v>302</v>
      </c>
      <c r="AG87" s="1" t="s">
        <v>303</v>
      </c>
      <c r="AH87" s="1" t="s">
        <v>156</v>
      </c>
      <c r="AI87" s="2">
        <v>1</v>
      </c>
      <c r="AJ87" s="3">
        <v>5.8</v>
      </c>
      <c r="AK87" s="3">
        <v>16.600000000000001</v>
      </c>
      <c r="AL87" s="3">
        <v>17</v>
      </c>
      <c r="AM87" s="1" t="s">
        <v>65</v>
      </c>
      <c r="AN87" s="3">
        <v>367.77</v>
      </c>
      <c r="AO87" s="1" t="s">
        <v>62</v>
      </c>
      <c r="AP87" s="1" t="s">
        <v>62</v>
      </c>
      <c r="AQ87" s="1" t="s">
        <v>62</v>
      </c>
      <c r="AR87" s="1" t="s">
        <v>62</v>
      </c>
      <c r="AS87" s="1" t="s">
        <v>62</v>
      </c>
      <c r="AT87" s="1" t="s">
        <v>205</v>
      </c>
      <c r="AU87" s="1" t="s">
        <v>206</v>
      </c>
      <c r="AV87" s="1" t="s">
        <v>207</v>
      </c>
      <c r="AW87" s="1" t="s">
        <v>61</v>
      </c>
      <c r="AX87" s="1" t="s">
        <v>63</v>
      </c>
      <c r="AY87" s="1" t="s">
        <v>8206</v>
      </c>
      <c r="AZ87" s="1" t="s">
        <v>8207</v>
      </c>
      <c r="BA87" s="1" t="s">
        <v>8207</v>
      </c>
      <c r="BB87" s="1" t="s">
        <v>196</v>
      </c>
      <c r="BC87" s="1" t="s">
        <v>197</v>
      </c>
      <c r="BD87" s="1" t="s">
        <v>94</v>
      </c>
      <c r="BE87" s="1" t="s">
        <v>208</v>
      </c>
      <c r="BF87" s="1" t="s">
        <v>64</v>
      </c>
      <c r="BG87" s="1" t="s">
        <v>61</v>
      </c>
      <c r="BH87" s="1" t="s">
        <v>209</v>
      </c>
    </row>
    <row r="88" spans="2:60" x14ac:dyDescent="0.3">
      <c r="B88" s="55">
        <f t="shared" si="31"/>
        <v>84</v>
      </c>
      <c r="C88" s="55" t="str">
        <f t="shared" si="32"/>
        <v>NRT</v>
      </c>
      <c r="D88" s="55" t="str">
        <f t="shared" si="33"/>
        <v>2025-09-03</v>
      </c>
      <c r="E88" s="55" t="str">
        <f t="shared" si="34"/>
        <v>82020034394</v>
      </c>
      <c r="F88" s="55" t="str">
        <f t="shared" si="35"/>
        <v>PJP030134953</v>
      </c>
      <c r="G88" s="55" t="str">
        <f t="shared" si="36"/>
        <v>차호열</v>
      </c>
      <c r="H88" s="53" t="str">
        <f t="shared" si="37"/>
        <v>일반(목록배제,Normal-Manifest Exception)</v>
      </c>
      <c r="I88" s="62">
        <f t="shared" si="38"/>
        <v>7.37</v>
      </c>
      <c r="J88" s="53" t="str">
        <f t="shared" si="39"/>
        <v>BRCH USA</v>
      </c>
      <c r="K88" s="55">
        <f t="shared" si="40"/>
        <v>1</v>
      </c>
      <c r="L88" s="54">
        <f t="shared" si="41"/>
        <v>1.85</v>
      </c>
      <c r="M88" s="54">
        <f t="shared" si="42"/>
        <v>2.8</v>
      </c>
      <c r="N88" s="54">
        <f t="shared" si="43"/>
        <v>2.8</v>
      </c>
      <c r="O88" s="54">
        <f t="shared" si="44"/>
        <v>2</v>
      </c>
      <c r="P88" s="55" t="str">
        <f t="shared" si="45"/>
        <v>6094325150239</v>
      </c>
      <c r="Q88" s="70">
        <f t="shared" si="46"/>
        <v>9790</v>
      </c>
      <c r="R88" s="58">
        <v>0</v>
      </c>
      <c r="S88" s="57">
        <f t="shared" si="47"/>
        <v>0</v>
      </c>
      <c r="T88" s="58">
        <v>0</v>
      </c>
      <c r="U88" s="58">
        <f>(IF(VLOOKUP(VLOOKUP(AN88,MAPPING!$B$16:$D$21,2,1),MAPPING!$C$16:$E$21,2,0)=7000,0,VLOOKUP(VLOOKUP(AN88,MAPPING!$B$16:$D$21,2,1),MAPPING!$C$16:$E$21,2,0)))</f>
        <v>0</v>
      </c>
      <c r="V88" s="58">
        <f>(K88*VLOOKUP(N88/K88,MAPPING!$B$23:$C$30,2,10))</f>
        <v>550</v>
      </c>
      <c r="W88" s="58">
        <f t="shared" si="48"/>
        <v>0</v>
      </c>
      <c r="X88" s="58">
        <f t="shared" si="49"/>
        <v>10340</v>
      </c>
      <c r="Y88" s="116">
        <f>ROUND(SUM(Q88:W88)/INVOICE!$I$5,2)</f>
        <v>7.42</v>
      </c>
      <c r="AA88" s="102" t="s">
        <v>2183</v>
      </c>
      <c r="AB88" s="102" t="s">
        <v>93</v>
      </c>
      <c r="AC88" s="102" t="s">
        <v>2184</v>
      </c>
      <c r="AD88" s="102" t="s">
        <v>8208</v>
      </c>
      <c r="AE88" s="1" t="s">
        <v>8209</v>
      </c>
      <c r="AF88" s="1" t="s">
        <v>8210</v>
      </c>
      <c r="AG88" s="1" t="s">
        <v>8093</v>
      </c>
      <c r="AH88" s="1" t="s">
        <v>61</v>
      </c>
      <c r="AI88" s="2">
        <v>1</v>
      </c>
      <c r="AJ88" s="3">
        <v>1.85</v>
      </c>
      <c r="AK88" s="3">
        <v>2.8</v>
      </c>
      <c r="AL88" s="3">
        <v>2.8</v>
      </c>
      <c r="AM88" s="1" t="s">
        <v>66</v>
      </c>
      <c r="AN88" s="3">
        <v>7.37</v>
      </c>
      <c r="AO88" s="1" t="s">
        <v>62</v>
      </c>
      <c r="AP88" s="1" t="s">
        <v>62</v>
      </c>
      <c r="AQ88" s="1" t="s">
        <v>62</v>
      </c>
      <c r="AR88" s="1" t="s">
        <v>62</v>
      </c>
      <c r="AS88" s="1" t="s">
        <v>62</v>
      </c>
      <c r="AT88" s="1" t="s">
        <v>205</v>
      </c>
      <c r="AU88" s="1" t="s">
        <v>206</v>
      </c>
      <c r="AV88" s="1" t="s">
        <v>207</v>
      </c>
      <c r="AW88" s="1" t="s">
        <v>61</v>
      </c>
      <c r="AX88" s="1" t="s">
        <v>63</v>
      </c>
      <c r="AY88" s="1" t="s">
        <v>8211</v>
      </c>
      <c r="AZ88" s="1" t="s">
        <v>8212</v>
      </c>
      <c r="BA88" s="1" t="s">
        <v>8212</v>
      </c>
      <c r="BB88" s="1" t="s">
        <v>196</v>
      </c>
      <c r="BC88" s="1" t="s">
        <v>197</v>
      </c>
      <c r="BD88" s="1" t="s">
        <v>94</v>
      </c>
      <c r="BE88" s="1" t="s">
        <v>208</v>
      </c>
      <c r="BF88" s="1" t="s">
        <v>64</v>
      </c>
      <c r="BG88" s="1" t="s">
        <v>61</v>
      </c>
      <c r="BH88" s="1" t="s">
        <v>209</v>
      </c>
    </row>
    <row r="89" spans="2:60" x14ac:dyDescent="0.3">
      <c r="B89" s="55">
        <f t="shared" si="31"/>
        <v>85</v>
      </c>
      <c r="C89" s="55" t="str">
        <f t="shared" si="32"/>
        <v>NRT</v>
      </c>
      <c r="D89" s="55" t="str">
        <f t="shared" si="33"/>
        <v>2025-09-03</v>
      </c>
      <c r="E89" s="55" t="str">
        <f t="shared" si="34"/>
        <v>82020034394</v>
      </c>
      <c r="F89" s="55" t="str">
        <f t="shared" si="35"/>
        <v>PJP030132963</v>
      </c>
      <c r="G89" s="55" t="str">
        <f t="shared" si="36"/>
        <v>서진영</v>
      </c>
      <c r="H89" s="53" t="str">
        <f t="shared" si="37"/>
        <v>일반(목록배제,Normal-Manifest Exception)</v>
      </c>
      <c r="I89" s="62">
        <f t="shared" si="38"/>
        <v>100.5</v>
      </c>
      <c r="J89" s="53" t="str">
        <f t="shared" si="39"/>
        <v>BRCH USA</v>
      </c>
      <c r="K89" s="55">
        <f t="shared" si="40"/>
        <v>1</v>
      </c>
      <c r="L89" s="54">
        <f t="shared" si="41"/>
        <v>0.5</v>
      </c>
      <c r="M89" s="54">
        <f t="shared" si="42"/>
        <v>1.4</v>
      </c>
      <c r="N89" s="54">
        <f t="shared" si="43"/>
        <v>1.4</v>
      </c>
      <c r="O89" s="54">
        <f t="shared" si="44"/>
        <v>0.5</v>
      </c>
      <c r="P89" s="55" t="str">
        <f t="shared" si="45"/>
        <v>6094325148714</v>
      </c>
      <c r="Q89" s="70">
        <f t="shared" si="46"/>
        <v>6760</v>
      </c>
      <c r="R89" s="58">
        <v>0</v>
      </c>
      <c r="S89" s="57">
        <f t="shared" si="47"/>
        <v>0</v>
      </c>
      <c r="T89" s="58">
        <v>0</v>
      </c>
      <c r="U89" s="58">
        <f>(IF(VLOOKUP(VLOOKUP(AN89,MAPPING!$B$16:$D$21,2,1),MAPPING!$C$16:$E$21,2,0)=7000,0,VLOOKUP(VLOOKUP(AN89,MAPPING!$B$16:$D$21,2,1),MAPPING!$C$16:$E$21,2,0)))</f>
        <v>0</v>
      </c>
      <c r="V89" s="58">
        <f>(K89*VLOOKUP(N89/K89,MAPPING!$B$23:$C$30,2,10))</f>
        <v>0</v>
      </c>
      <c r="W89" s="58">
        <f t="shared" si="48"/>
        <v>0</v>
      </c>
      <c r="X89" s="58">
        <f t="shared" si="49"/>
        <v>6760</v>
      </c>
      <c r="Y89" s="116">
        <f>ROUND(SUM(Q89:W89)/INVOICE!$I$5,2)</f>
        <v>4.8499999999999996</v>
      </c>
      <c r="AA89" s="102" t="s">
        <v>2183</v>
      </c>
      <c r="AB89" s="102" t="s">
        <v>93</v>
      </c>
      <c r="AC89" s="102" t="s">
        <v>2184</v>
      </c>
      <c r="AD89" s="102" t="s">
        <v>8213</v>
      </c>
      <c r="AE89" s="1" t="s">
        <v>8214</v>
      </c>
      <c r="AF89" s="1" t="s">
        <v>8215</v>
      </c>
      <c r="AG89" s="1" t="s">
        <v>8216</v>
      </c>
      <c r="AH89" s="1" t="s">
        <v>61</v>
      </c>
      <c r="AI89" s="2">
        <v>1</v>
      </c>
      <c r="AJ89" s="3">
        <v>0.5</v>
      </c>
      <c r="AK89" s="3">
        <v>1.4</v>
      </c>
      <c r="AL89" s="3">
        <v>1.4</v>
      </c>
      <c r="AM89" s="1" t="s">
        <v>66</v>
      </c>
      <c r="AN89" s="3">
        <v>100.5</v>
      </c>
      <c r="AO89" s="1" t="s">
        <v>62</v>
      </c>
      <c r="AP89" s="1" t="s">
        <v>62</v>
      </c>
      <c r="AQ89" s="1" t="s">
        <v>62</v>
      </c>
      <c r="AR89" s="1" t="s">
        <v>62</v>
      </c>
      <c r="AS89" s="1" t="s">
        <v>62</v>
      </c>
      <c r="AT89" s="1" t="s">
        <v>205</v>
      </c>
      <c r="AU89" s="1" t="s">
        <v>206</v>
      </c>
      <c r="AV89" s="1" t="s">
        <v>207</v>
      </c>
      <c r="AW89" s="1" t="s">
        <v>61</v>
      </c>
      <c r="AX89" s="1" t="s">
        <v>63</v>
      </c>
      <c r="AY89" s="1" t="s">
        <v>8217</v>
      </c>
      <c r="AZ89" s="1" t="s">
        <v>8218</v>
      </c>
      <c r="BA89" s="1" t="s">
        <v>8218</v>
      </c>
      <c r="BB89" s="1" t="s">
        <v>196</v>
      </c>
      <c r="BC89" s="1" t="s">
        <v>197</v>
      </c>
      <c r="BD89" s="1" t="s">
        <v>94</v>
      </c>
      <c r="BE89" s="1" t="s">
        <v>208</v>
      </c>
      <c r="BF89" s="1" t="s">
        <v>64</v>
      </c>
      <c r="BG89" s="1" t="s">
        <v>61</v>
      </c>
      <c r="BH89" s="1" t="s">
        <v>209</v>
      </c>
    </row>
    <row r="90" spans="2:60" x14ac:dyDescent="0.3">
      <c r="B90" s="55">
        <f t="shared" si="31"/>
        <v>86</v>
      </c>
      <c r="C90" s="55" t="str">
        <f t="shared" si="32"/>
        <v>NRT</v>
      </c>
      <c r="D90" s="55" t="str">
        <f t="shared" si="33"/>
        <v>2025-09-03</v>
      </c>
      <c r="E90" s="55" t="str">
        <f t="shared" si="34"/>
        <v>82020034394</v>
      </c>
      <c r="F90" s="55" t="str">
        <f t="shared" si="35"/>
        <v>PJP030160835</v>
      </c>
      <c r="G90" s="55" t="str">
        <f t="shared" si="36"/>
        <v>서연우</v>
      </c>
      <c r="H90" s="53" t="str">
        <f t="shared" si="37"/>
        <v>목록(Manifest)</v>
      </c>
      <c r="I90" s="62">
        <f t="shared" si="38"/>
        <v>98.67</v>
      </c>
      <c r="J90" s="53" t="str">
        <f t="shared" si="39"/>
        <v>BRCH USA</v>
      </c>
      <c r="K90" s="55">
        <f t="shared" si="40"/>
        <v>1</v>
      </c>
      <c r="L90" s="54">
        <f t="shared" si="41"/>
        <v>0.55000000000000004</v>
      </c>
      <c r="M90" s="54">
        <f t="shared" si="42"/>
        <v>1.4</v>
      </c>
      <c r="N90" s="54">
        <f t="shared" si="43"/>
        <v>1.4</v>
      </c>
      <c r="O90" s="54">
        <f t="shared" si="44"/>
        <v>1</v>
      </c>
      <c r="P90" s="55" t="str">
        <f t="shared" si="45"/>
        <v>6094325150004</v>
      </c>
      <c r="Q90" s="70">
        <f t="shared" si="46"/>
        <v>7770</v>
      </c>
      <c r="R90" s="58">
        <v>0</v>
      </c>
      <c r="S90" s="57">
        <f t="shared" si="47"/>
        <v>0</v>
      </c>
      <c r="T90" s="58">
        <v>0</v>
      </c>
      <c r="U90" s="58">
        <f>(IF(VLOOKUP(VLOOKUP(AN90,MAPPING!$B$16:$D$21,2,1),MAPPING!$C$16:$E$21,2,0)=7000,0,VLOOKUP(VLOOKUP(AN90,MAPPING!$B$16:$D$21,2,1),MAPPING!$C$16:$E$21,2,0)))</f>
        <v>0</v>
      </c>
      <c r="V90" s="58">
        <f>(K90*VLOOKUP(N90/K90,MAPPING!$B$23:$C$30,2,10))</f>
        <v>0</v>
      </c>
      <c r="W90" s="58">
        <f t="shared" si="48"/>
        <v>0</v>
      </c>
      <c r="X90" s="58">
        <f t="shared" si="49"/>
        <v>7770</v>
      </c>
      <c r="Y90" s="116">
        <f>ROUND(SUM(Q90:W90)/INVOICE!$I$5,2)</f>
        <v>5.57</v>
      </c>
      <c r="AA90" s="102" t="s">
        <v>2183</v>
      </c>
      <c r="AB90" s="102" t="s">
        <v>93</v>
      </c>
      <c r="AC90" s="102" t="s">
        <v>2184</v>
      </c>
      <c r="AD90" s="102" t="s">
        <v>8219</v>
      </c>
      <c r="AE90" s="1" t="s">
        <v>292</v>
      </c>
      <c r="AF90" s="1" t="s">
        <v>293</v>
      </c>
      <c r="AG90" s="1" t="s">
        <v>294</v>
      </c>
      <c r="AH90" s="1" t="s">
        <v>61</v>
      </c>
      <c r="AI90" s="2">
        <v>1</v>
      </c>
      <c r="AJ90" s="3">
        <v>0.55000000000000004</v>
      </c>
      <c r="AK90" s="3">
        <v>1.4</v>
      </c>
      <c r="AL90" s="3">
        <v>1.4</v>
      </c>
      <c r="AM90" s="1" t="s">
        <v>204</v>
      </c>
      <c r="AN90" s="3">
        <v>98.67</v>
      </c>
      <c r="AO90" s="1" t="s">
        <v>62</v>
      </c>
      <c r="AP90" s="1" t="s">
        <v>62</v>
      </c>
      <c r="AQ90" s="1" t="s">
        <v>62</v>
      </c>
      <c r="AR90" s="1" t="s">
        <v>62</v>
      </c>
      <c r="AS90" s="1" t="s">
        <v>62</v>
      </c>
      <c r="AT90" s="1" t="s">
        <v>205</v>
      </c>
      <c r="AU90" s="1" t="s">
        <v>206</v>
      </c>
      <c r="AV90" s="1" t="s">
        <v>207</v>
      </c>
      <c r="AW90" s="1" t="s">
        <v>61</v>
      </c>
      <c r="AX90" s="1" t="s">
        <v>63</v>
      </c>
      <c r="AY90" s="1" t="s">
        <v>8220</v>
      </c>
      <c r="AZ90" s="1" t="s">
        <v>8221</v>
      </c>
      <c r="BA90" s="1" t="s">
        <v>8221</v>
      </c>
      <c r="BB90" s="1" t="s">
        <v>196</v>
      </c>
      <c r="BC90" s="1" t="s">
        <v>197</v>
      </c>
      <c r="BD90" s="1" t="s">
        <v>94</v>
      </c>
      <c r="BE90" s="1" t="s">
        <v>208</v>
      </c>
      <c r="BF90" s="1" t="s">
        <v>64</v>
      </c>
      <c r="BG90" s="1" t="s">
        <v>61</v>
      </c>
      <c r="BH90" s="1" t="s">
        <v>209</v>
      </c>
    </row>
    <row r="91" spans="2:60" x14ac:dyDescent="0.3">
      <c r="B91" s="55">
        <f t="shared" si="31"/>
        <v>87</v>
      </c>
      <c r="C91" s="55" t="str">
        <f t="shared" si="32"/>
        <v>NRT</v>
      </c>
      <c r="D91" s="55" t="str">
        <f t="shared" si="33"/>
        <v>2025-09-03</v>
      </c>
      <c r="E91" s="55" t="str">
        <f t="shared" si="34"/>
        <v>82020034394</v>
      </c>
      <c r="F91" s="55" t="str">
        <f t="shared" si="35"/>
        <v>PJP030162570</v>
      </c>
      <c r="G91" s="55" t="str">
        <f t="shared" si="36"/>
        <v>구본중</v>
      </c>
      <c r="H91" s="53" t="str">
        <f t="shared" si="37"/>
        <v>목록(Manifest)</v>
      </c>
      <c r="I91" s="62">
        <f t="shared" si="38"/>
        <v>120.73</v>
      </c>
      <c r="J91" s="53" t="str">
        <f t="shared" si="39"/>
        <v>BRCH USA</v>
      </c>
      <c r="K91" s="55">
        <f t="shared" si="40"/>
        <v>1</v>
      </c>
      <c r="L91" s="54">
        <f t="shared" si="41"/>
        <v>1.3</v>
      </c>
      <c r="M91" s="54">
        <f t="shared" si="42"/>
        <v>2.1</v>
      </c>
      <c r="N91" s="54">
        <f t="shared" si="43"/>
        <v>2.1</v>
      </c>
      <c r="O91" s="54">
        <f t="shared" si="44"/>
        <v>1.5</v>
      </c>
      <c r="P91" s="55" t="str">
        <f t="shared" si="45"/>
        <v>6094325151103</v>
      </c>
      <c r="Q91" s="70">
        <f t="shared" si="46"/>
        <v>8780</v>
      </c>
      <c r="R91" s="58">
        <v>0</v>
      </c>
      <c r="S91" s="57">
        <f t="shared" si="47"/>
        <v>0</v>
      </c>
      <c r="T91" s="58">
        <v>0</v>
      </c>
      <c r="U91" s="58">
        <f>(IF(VLOOKUP(VLOOKUP(AN91,MAPPING!$B$16:$D$21,2,1),MAPPING!$C$16:$E$21,2,0)=7000,0,VLOOKUP(VLOOKUP(AN91,MAPPING!$B$16:$D$21,2,1),MAPPING!$C$16:$E$21,2,0)))</f>
        <v>0</v>
      </c>
      <c r="V91" s="58">
        <f>(K91*VLOOKUP(N91/K91,MAPPING!$B$23:$C$30,2,10))</f>
        <v>550</v>
      </c>
      <c r="W91" s="58">
        <f t="shared" si="48"/>
        <v>0</v>
      </c>
      <c r="X91" s="58">
        <f t="shared" si="49"/>
        <v>9330</v>
      </c>
      <c r="Y91" s="116">
        <f>ROUND(SUM(Q91:W91)/INVOICE!$I$5,2)</f>
        <v>6.69</v>
      </c>
      <c r="AA91" s="102" t="s">
        <v>2183</v>
      </c>
      <c r="AB91" s="102" t="s">
        <v>93</v>
      </c>
      <c r="AC91" s="102" t="s">
        <v>2184</v>
      </c>
      <c r="AD91" s="102" t="s">
        <v>8222</v>
      </c>
      <c r="AE91" s="1" t="s">
        <v>8223</v>
      </c>
      <c r="AF91" s="1" t="s">
        <v>8224</v>
      </c>
      <c r="AG91" s="1" t="s">
        <v>381</v>
      </c>
      <c r="AH91" s="1" t="s">
        <v>61</v>
      </c>
      <c r="AI91" s="2">
        <v>1</v>
      </c>
      <c r="AJ91" s="3">
        <v>1.3</v>
      </c>
      <c r="AK91" s="3">
        <v>2.1</v>
      </c>
      <c r="AL91" s="3">
        <v>2.1</v>
      </c>
      <c r="AM91" s="1" t="s">
        <v>204</v>
      </c>
      <c r="AN91" s="3">
        <v>120.73</v>
      </c>
      <c r="AO91" s="1" t="s">
        <v>62</v>
      </c>
      <c r="AP91" s="1" t="s">
        <v>62</v>
      </c>
      <c r="AQ91" s="1" t="s">
        <v>62</v>
      </c>
      <c r="AR91" s="1" t="s">
        <v>62</v>
      </c>
      <c r="AS91" s="1" t="s">
        <v>62</v>
      </c>
      <c r="AT91" s="1" t="s">
        <v>205</v>
      </c>
      <c r="AU91" s="1" t="s">
        <v>206</v>
      </c>
      <c r="AV91" s="1" t="s">
        <v>207</v>
      </c>
      <c r="AW91" s="1" t="s">
        <v>61</v>
      </c>
      <c r="AX91" s="1" t="s">
        <v>63</v>
      </c>
      <c r="AY91" s="1" t="s">
        <v>8225</v>
      </c>
      <c r="AZ91" s="1" t="s">
        <v>8226</v>
      </c>
      <c r="BA91" s="1" t="s">
        <v>8226</v>
      </c>
      <c r="BB91" s="1" t="s">
        <v>196</v>
      </c>
      <c r="BC91" s="1" t="s">
        <v>197</v>
      </c>
      <c r="BD91" s="1" t="s">
        <v>94</v>
      </c>
      <c r="BE91" s="1" t="s">
        <v>208</v>
      </c>
      <c r="BF91" s="1" t="s">
        <v>64</v>
      </c>
      <c r="BG91" s="1" t="s">
        <v>61</v>
      </c>
      <c r="BH91" s="1" t="s">
        <v>209</v>
      </c>
    </row>
    <row r="92" spans="2:60" x14ac:dyDescent="0.3">
      <c r="B92" s="55">
        <f t="shared" si="31"/>
        <v>88</v>
      </c>
      <c r="C92" s="55" t="str">
        <f t="shared" si="32"/>
        <v>NRT</v>
      </c>
      <c r="D92" s="55" t="str">
        <f t="shared" si="33"/>
        <v>2025-09-03</v>
      </c>
      <c r="E92" s="55" t="str">
        <f t="shared" si="34"/>
        <v>82020034394</v>
      </c>
      <c r="F92" s="55" t="str">
        <f t="shared" si="35"/>
        <v>PJP030165055</v>
      </c>
      <c r="G92" s="55" t="str">
        <f t="shared" si="36"/>
        <v>김혜지</v>
      </c>
      <c r="H92" s="53" t="str">
        <f t="shared" si="37"/>
        <v>목록(Manifest)</v>
      </c>
      <c r="I92" s="62">
        <f t="shared" si="38"/>
        <v>51.75</v>
      </c>
      <c r="J92" s="53" t="str">
        <f t="shared" si="39"/>
        <v>BRCH USA</v>
      </c>
      <c r="K92" s="55">
        <f t="shared" si="40"/>
        <v>1</v>
      </c>
      <c r="L92" s="54">
        <f t="shared" si="41"/>
        <v>0.45</v>
      </c>
      <c r="M92" s="54">
        <f t="shared" si="42"/>
        <v>1.3</v>
      </c>
      <c r="N92" s="54">
        <f t="shared" si="43"/>
        <v>1.3</v>
      </c>
      <c r="O92" s="54">
        <f t="shared" si="44"/>
        <v>0.5</v>
      </c>
      <c r="P92" s="55" t="str">
        <f t="shared" si="45"/>
        <v>6094325150772</v>
      </c>
      <c r="Q92" s="70">
        <f t="shared" si="46"/>
        <v>6760</v>
      </c>
      <c r="R92" s="58">
        <v>0</v>
      </c>
      <c r="S92" s="57">
        <f t="shared" si="47"/>
        <v>0</v>
      </c>
      <c r="T92" s="58">
        <v>0</v>
      </c>
      <c r="U92" s="58">
        <f>(IF(VLOOKUP(VLOOKUP(AN92,MAPPING!$B$16:$D$21,2,1),MAPPING!$C$16:$E$21,2,0)=7000,0,VLOOKUP(VLOOKUP(AN92,MAPPING!$B$16:$D$21,2,1),MAPPING!$C$16:$E$21,2,0)))</f>
        <v>0</v>
      </c>
      <c r="V92" s="58">
        <f>(K92*VLOOKUP(N92/K92,MAPPING!$B$23:$C$30,2,10))</f>
        <v>0</v>
      </c>
      <c r="W92" s="58">
        <f t="shared" si="48"/>
        <v>0</v>
      </c>
      <c r="X92" s="58">
        <f t="shared" si="49"/>
        <v>6760</v>
      </c>
      <c r="Y92" s="116">
        <f>ROUND(SUM(Q92:W92)/INVOICE!$I$5,2)</f>
        <v>4.8499999999999996</v>
      </c>
      <c r="AA92" s="102" t="s">
        <v>2183</v>
      </c>
      <c r="AB92" s="102" t="s">
        <v>93</v>
      </c>
      <c r="AC92" s="102" t="s">
        <v>2184</v>
      </c>
      <c r="AD92" s="102" t="s">
        <v>8227</v>
      </c>
      <c r="AE92" s="1" t="s">
        <v>8228</v>
      </c>
      <c r="AF92" s="1" t="s">
        <v>8229</v>
      </c>
      <c r="AG92" s="1" t="s">
        <v>8230</v>
      </c>
      <c r="AH92" s="1" t="s">
        <v>61</v>
      </c>
      <c r="AI92" s="2">
        <v>1</v>
      </c>
      <c r="AJ92" s="3">
        <v>0.45</v>
      </c>
      <c r="AK92" s="3">
        <v>1.3</v>
      </c>
      <c r="AL92" s="3">
        <v>1.3</v>
      </c>
      <c r="AM92" s="1" t="s">
        <v>204</v>
      </c>
      <c r="AN92" s="3">
        <v>51.75</v>
      </c>
      <c r="AO92" s="1" t="s">
        <v>62</v>
      </c>
      <c r="AP92" s="1" t="s">
        <v>62</v>
      </c>
      <c r="AQ92" s="1" t="s">
        <v>62</v>
      </c>
      <c r="AR92" s="1" t="s">
        <v>62</v>
      </c>
      <c r="AS92" s="1" t="s">
        <v>62</v>
      </c>
      <c r="AT92" s="1" t="s">
        <v>205</v>
      </c>
      <c r="AU92" s="1" t="s">
        <v>206</v>
      </c>
      <c r="AV92" s="1" t="s">
        <v>207</v>
      </c>
      <c r="AW92" s="1" t="s">
        <v>61</v>
      </c>
      <c r="AX92" s="1" t="s">
        <v>63</v>
      </c>
      <c r="AY92" s="1" t="s">
        <v>8231</v>
      </c>
      <c r="AZ92" s="1" t="s">
        <v>8232</v>
      </c>
      <c r="BA92" s="1" t="s">
        <v>8232</v>
      </c>
      <c r="BB92" s="1" t="s">
        <v>196</v>
      </c>
      <c r="BC92" s="1" t="s">
        <v>197</v>
      </c>
      <c r="BD92" s="1" t="s">
        <v>94</v>
      </c>
      <c r="BE92" s="1" t="s">
        <v>208</v>
      </c>
      <c r="BF92" s="1" t="s">
        <v>64</v>
      </c>
      <c r="BG92" s="1" t="s">
        <v>61</v>
      </c>
      <c r="BH92" s="1" t="s">
        <v>209</v>
      </c>
    </row>
    <row r="93" spans="2:60" x14ac:dyDescent="0.3">
      <c r="B93" s="55">
        <f t="shared" si="31"/>
        <v>89</v>
      </c>
      <c r="C93" s="55" t="str">
        <f t="shared" si="32"/>
        <v>NRT</v>
      </c>
      <c r="D93" s="55" t="str">
        <f t="shared" si="33"/>
        <v>2025-09-03</v>
      </c>
      <c r="E93" s="55" t="str">
        <f t="shared" si="34"/>
        <v>82020034394</v>
      </c>
      <c r="F93" s="55" t="str">
        <f t="shared" si="35"/>
        <v>PJP030167425</v>
      </c>
      <c r="G93" s="55" t="str">
        <f t="shared" si="36"/>
        <v>권혁로</v>
      </c>
      <c r="H93" s="53" t="str">
        <f t="shared" si="37"/>
        <v>목록(Manifest)</v>
      </c>
      <c r="I93" s="62">
        <f t="shared" si="38"/>
        <v>84.76</v>
      </c>
      <c r="J93" s="53" t="str">
        <f t="shared" si="39"/>
        <v>BRCH USA</v>
      </c>
      <c r="K93" s="55">
        <f t="shared" si="40"/>
        <v>1</v>
      </c>
      <c r="L93" s="54">
        <f t="shared" si="41"/>
        <v>0.55000000000000004</v>
      </c>
      <c r="M93" s="54">
        <f t="shared" si="42"/>
        <v>0.9</v>
      </c>
      <c r="N93" s="54">
        <f t="shared" si="43"/>
        <v>0.9</v>
      </c>
      <c r="O93" s="54">
        <f t="shared" si="44"/>
        <v>1</v>
      </c>
      <c r="P93" s="55" t="str">
        <f t="shared" si="45"/>
        <v>6094325151346</v>
      </c>
      <c r="Q93" s="70">
        <f t="shared" si="46"/>
        <v>7770</v>
      </c>
      <c r="R93" s="58">
        <v>0</v>
      </c>
      <c r="S93" s="57">
        <f t="shared" si="47"/>
        <v>0</v>
      </c>
      <c r="T93" s="58">
        <v>0</v>
      </c>
      <c r="U93" s="58">
        <f>(IF(VLOOKUP(VLOOKUP(AN93,MAPPING!$B$16:$D$21,2,1),MAPPING!$C$16:$E$21,2,0)=7000,0,VLOOKUP(VLOOKUP(AN93,MAPPING!$B$16:$D$21,2,1),MAPPING!$C$16:$E$21,2,0)))</f>
        <v>0</v>
      </c>
      <c r="V93" s="58">
        <f>(K93*VLOOKUP(N93/K93,MAPPING!$B$23:$C$30,2,10))</f>
        <v>0</v>
      </c>
      <c r="W93" s="58">
        <f t="shared" si="48"/>
        <v>0</v>
      </c>
      <c r="X93" s="58">
        <f t="shared" si="49"/>
        <v>7770</v>
      </c>
      <c r="Y93" s="116">
        <f>ROUND(SUM(Q93:W93)/INVOICE!$I$5,2)</f>
        <v>5.57</v>
      </c>
      <c r="AA93" s="102" t="s">
        <v>2183</v>
      </c>
      <c r="AB93" s="102" t="s">
        <v>93</v>
      </c>
      <c r="AC93" s="102" t="s">
        <v>2184</v>
      </c>
      <c r="AD93" s="102" t="s">
        <v>8233</v>
      </c>
      <c r="AE93" s="1" t="s">
        <v>8234</v>
      </c>
      <c r="AF93" s="1" t="s">
        <v>8235</v>
      </c>
      <c r="AG93" s="1" t="s">
        <v>223</v>
      </c>
      <c r="AH93" s="1" t="s">
        <v>61</v>
      </c>
      <c r="AI93" s="2">
        <v>1</v>
      </c>
      <c r="AJ93" s="3">
        <v>0.55000000000000004</v>
      </c>
      <c r="AK93" s="3">
        <v>0.9</v>
      </c>
      <c r="AL93" s="3">
        <v>0.9</v>
      </c>
      <c r="AM93" s="1" t="s">
        <v>204</v>
      </c>
      <c r="AN93" s="3">
        <v>84.76</v>
      </c>
      <c r="AO93" s="1" t="s">
        <v>62</v>
      </c>
      <c r="AP93" s="1" t="s">
        <v>62</v>
      </c>
      <c r="AQ93" s="1" t="s">
        <v>62</v>
      </c>
      <c r="AR93" s="1" t="s">
        <v>62</v>
      </c>
      <c r="AS93" s="1" t="s">
        <v>62</v>
      </c>
      <c r="AT93" s="1" t="s">
        <v>205</v>
      </c>
      <c r="AU93" s="1" t="s">
        <v>206</v>
      </c>
      <c r="AV93" s="1" t="s">
        <v>207</v>
      </c>
      <c r="AW93" s="1" t="s">
        <v>61</v>
      </c>
      <c r="AX93" s="1" t="s">
        <v>63</v>
      </c>
      <c r="AY93" s="1" t="s">
        <v>8236</v>
      </c>
      <c r="AZ93" s="1" t="s">
        <v>8237</v>
      </c>
      <c r="BA93" s="1" t="s">
        <v>8237</v>
      </c>
      <c r="BB93" s="1" t="s">
        <v>196</v>
      </c>
      <c r="BC93" s="1" t="s">
        <v>197</v>
      </c>
      <c r="BD93" s="1" t="s">
        <v>94</v>
      </c>
      <c r="BE93" s="1" t="s">
        <v>208</v>
      </c>
      <c r="BF93" s="1" t="s">
        <v>64</v>
      </c>
      <c r="BG93" s="1" t="s">
        <v>61</v>
      </c>
      <c r="BH93" s="1" t="s">
        <v>209</v>
      </c>
    </row>
    <row r="94" spans="2:60" x14ac:dyDescent="0.3">
      <c r="B94" s="55">
        <f t="shared" si="31"/>
        <v>90</v>
      </c>
      <c r="C94" s="55" t="str">
        <f t="shared" si="32"/>
        <v>NRT</v>
      </c>
      <c r="D94" s="55" t="str">
        <f t="shared" si="33"/>
        <v>2025-09-03</v>
      </c>
      <c r="E94" s="55" t="str">
        <f t="shared" si="34"/>
        <v>82020034394</v>
      </c>
      <c r="F94" s="55" t="str">
        <f t="shared" si="35"/>
        <v>PJP030139335</v>
      </c>
      <c r="G94" s="55" t="str">
        <f t="shared" si="36"/>
        <v>이혜인</v>
      </c>
      <c r="H94" s="53" t="str">
        <f t="shared" si="37"/>
        <v>목록(Manifest)</v>
      </c>
      <c r="I94" s="62">
        <f t="shared" si="38"/>
        <v>84.76</v>
      </c>
      <c r="J94" s="53" t="str">
        <f t="shared" si="39"/>
        <v>BRCH USA</v>
      </c>
      <c r="K94" s="55">
        <f t="shared" si="40"/>
        <v>1</v>
      </c>
      <c r="L94" s="54">
        <f t="shared" si="41"/>
        <v>0.55000000000000004</v>
      </c>
      <c r="M94" s="54">
        <f t="shared" si="42"/>
        <v>1</v>
      </c>
      <c r="N94" s="54">
        <f t="shared" si="43"/>
        <v>1</v>
      </c>
      <c r="O94" s="54">
        <f t="shared" si="44"/>
        <v>1</v>
      </c>
      <c r="P94" s="55" t="str">
        <f t="shared" si="45"/>
        <v>6094325151006</v>
      </c>
      <c r="Q94" s="70">
        <f t="shared" si="46"/>
        <v>7770</v>
      </c>
      <c r="R94" s="58">
        <v>0</v>
      </c>
      <c r="S94" s="57">
        <f t="shared" si="47"/>
        <v>0</v>
      </c>
      <c r="T94" s="58">
        <v>0</v>
      </c>
      <c r="U94" s="58">
        <f>(IF(VLOOKUP(VLOOKUP(AN94,MAPPING!$B$16:$D$21,2,1),MAPPING!$C$16:$E$21,2,0)=7000,0,VLOOKUP(VLOOKUP(AN94,MAPPING!$B$16:$D$21,2,1),MAPPING!$C$16:$E$21,2,0)))</f>
        <v>0</v>
      </c>
      <c r="V94" s="58">
        <f>(K94*VLOOKUP(N94/K94,MAPPING!$B$23:$C$30,2,10))</f>
        <v>0</v>
      </c>
      <c r="W94" s="58">
        <f t="shared" si="48"/>
        <v>0</v>
      </c>
      <c r="X94" s="58">
        <f t="shared" si="49"/>
        <v>7770</v>
      </c>
      <c r="Y94" s="116">
        <f>ROUND(SUM(Q94:W94)/INVOICE!$I$5,2)</f>
        <v>5.57</v>
      </c>
      <c r="AA94" s="102" t="s">
        <v>2183</v>
      </c>
      <c r="AB94" s="102" t="s">
        <v>93</v>
      </c>
      <c r="AC94" s="102" t="s">
        <v>2184</v>
      </c>
      <c r="AD94" s="102" t="s">
        <v>8238</v>
      </c>
      <c r="AE94" s="1" t="s">
        <v>545</v>
      </c>
      <c r="AF94" s="1" t="s">
        <v>8239</v>
      </c>
      <c r="AG94" s="1" t="s">
        <v>223</v>
      </c>
      <c r="AH94" s="1" t="s">
        <v>61</v>
      </c>
      <c r="AI94" s="2">
        <v>1</v>
      </c>
      <c r="AJ94" s="3">
        <v>0.55000000000000004</v>
      </c>
      <c r="AK94" s="3">
        <v>1</v>
      </c>
      <c r="AL94" s="3">
        <v>1</v>
      </c>
      <c r="AM94" s="1" t="s">
        <v>204</v>
      </c>
      <c r="AN94" s="3">
        <v>84.76</v>
      </c>
      <c r="AO94" s="1" t="s">
        <v>62</v>
      </c>
      <c r="AP94" s="1" t="s">
        <v>62</v>
      </c>
      <c r="AQ94" s="1" t="s">
        <v>62</v>
      </c>
      <c r="AR94" s="1" t="s">
        <v>62</v>
      </c>
      <c r="AS94" s="1" t="s">
        <v>62</v>
      </c>
      <c r="AT94" s="1" t="s">
        <v>205</v>
      </c>
      <c r="AU94" s="1" t="s">
        <v>206</v>
      </c>
      <c r="AV94" s="1" t="s">
        <v>207</v>
      </c>
      <c r="AW94" s="1" t="s">
        <v>61</v>
      </c>
      <c r="AX94" s="1" t="s">
        <v>63</v>
      </c>
      <c r="AY94" s="1" t="s">
        <v>8240</v>
      </c>
      <c r="AZ94" s="1" t="s">
        <v>8241</v>
      </c>
      <c r="BA94" s="1" t="s">
        <v>8241</v>
      </c>
      <c r="BB94" s="1" t="s">
        <v>196</v>
      </c>
      <c r="BC94" s="1" t="s">
        <v>197</v>
      </c>
      <c r="BD94" s="1" t="s">
        <v>94</v>
      </c>
      <c r="BE94" s="1" t="s">
        <v>208</v>
      </c>
      <c r="BF94" s="1" t="s">
        <v>64</v>
      </c>
      <c r="BG94" s="1" t="s">
        <v>61</v>
      </c>
      <c r="BH94" s="1" t="s">
        <v>209</v>
      </c>
    </row>
    <row r="95" spans="2:60" x14ac:dyDescent="0.3">
      <c r="B95" s="55">
        <f t="shared" si="31"/>
        <v>91</v>
      </c>
      <c r="C95" s="55" t="str">
        <f t="shared" si="32"/>
        <v>NRT</v>
      </c>
      <c r="D95" s="55" t="str">
        <f t="shared" si="33"/>
        <v>2025-09-03</v>
      </c>
      <c r="E95" s="55" t="str">
        <f t="shared" si="34"/>
        <v>82020034394</v>
      </c>
      <c r="F95" s="55" t="str">
        <f t="shared" si="35"/>
        <v>PJP030162468</v>
      </c>
      <c r="G95" s="55" t="str">
        <f t="shared" si="36"/>
        <v>이지혜</v>
      </c>
      <c r="H95" s="53" t="str">
        <f t="shared" si="37"/>
        <v>일반(목록배제,Normal-Manifest Exception)</v>
      </c>
      <c r="I95" s="62">
        <f t="shared" si="38"/>
        <v>76.64</v>
      </c>
      <c r="J95" s="53" t="str">
        <f t="shared" si="39"/>
        <v>BRCH USA</v>
      </c>
      <c r="K95" s="55">
        <f t="shared" si="40"/>
        <v>1</v>
      </c>
      <c r="L95" s="54">
        <f t="shared" si="41"/>
        <v>1.3</v>
      </c>
      <c r="M95" s="54">
        <f t="shared" si="42"/>
        <v>1.1000000000000001</v>
      </c>
      <c r="N95" s="54">
        <f t="shared" si="43"/>
        <v>1.3</v>
      </c>
      <c r="O95" s="54">
        <f t="shared" si="44"/>
        <v>1.5</v>
      </c>
      <c r="P95" s="55" t="str">
        <f t="shared" si="45"/>
        <v>6094325150678</v>
      </c>
      <c r="Q95" s="70">
        <f t="shared" si="46"/>
        <v>8780</v>
      </c>
      <c r="R95" s="58">
        <v>0</v>
      </c>
      <c r="S95" s="57">
        <f t="shared" si="47"/>
        <v>0</v>
      </c>
      <c r="T95" s="58">
        <v>0</v>
      </c>
      <c r="U95" s="58">
        <f>(IF(VLOOKUP(VLOOKUP(AN95,MAPPING!$B$16:$D$21,2,1),MAPPING!$C$16:$E$21,2,0)=7000,0,VLOOKUP(VLOOKUP(AN95,MAPPING!$B$16:$D$21,2,1),MAPPING!$C$16:$E$21,2,0)))</f>
        <v>0</v>
      </c>
      <c r="V95" s="58">
        <f>(K95*VLOOKUP(N95/K95,MAPPING!$B$23:$C$30,2,10))</f>
        <v>0</v>
      </c>
      <c r="W95" s="58">
        <f t="shared" si="48"/>
        <v>0</v>
      </c>
      <c r="X95" s="58">
        <f t="shared" si="49"/>
        <v>8780</v>
      </c>
      <c r="Y95" s="116">
        <f>ROUND(SUM(Q95:W95)/INVOICE!$I$5,2)</f>
        <v>6.3</v>
      </c>
      <c r="AA95" s="102" t="s">
        <v>2183</v>
      </c>
      <c r="AB95" s="102" t="s">
        <v>93</v>
      </c>
      <c r="AC95" s="102" t="s">
        <v>2184</v>
      </c>
      <c r="AD95" s="102" t="s">
        <v>8242</v>
      </c>
      <c r="AE95" s="1" t="s">
        <v>534</v>
      </c>
      <c r="AF95" s="1" t="s">
        <v>8243</v>
      </c>
      <c r="AG95" s="1" t="s">
        <v>8244</v>
      </c>
      <c r="AH95" s="1" t="s">
        <v>61</v>
      </c>
      <c r="AI95" s="2">
        <v>1</v>
      </c>
      <c r="AJ95" s="3">
        <v>1.3</v>
      </c>
      <c r="AK95" s="3">
        <v>1.1000000000000001</v>
      </c>
      <c r="AL95" s="3">
        <v>1.3</v>
      </c>
      <c r="AM95" s="1" t="s">
        <v>66</v>
      </c>
      <c r="AN95" s="3">
        <v>76.64</v>
      </c>
      <c r="AO95" s="1" t="s">
        <v>62</v>
      </c>
      <c r="AP95" s="1" t="s">
        <v>62</v>
      </c>
      <c r="AQ95" s="1" t="s">
        <v>62</v>
      </c>
      <c r="AR95" s="1" t="s">
        <v>62</v>
      </c>
      <c r="AS95" s="1" t="s">
        <v>62</v>
      </c>
      <c r="AT95" s="1" t="s">
        <v>205</v>
      </c>
      <c r="AU95" s="1" t="s">
        <v>206</v>
      </c>
      <c r="AV95" s="1" t="s">
        <v>207</v>
      </c>
      <c r="AW95" s="1" t="s">
        <v>61</v>
      </c>
      <c r="AX95" s="1" t="s">
        <v>63</v>
      </c>
      <c r="AY95" s="1" t="s">
        <v>8245</v>
      </c>
      <c r="AZ95" s="1" t="s">
        <v>8246</v>
      </c>
      <c r="BA95" s="1" t="s">
        <v>8246</v>
      </c>
      <c r="BB95" s="1" t="s">
        <v>196</v>
      </c>
      <c r="BC95" s="1" t="s">
        <v>197</v>
      </c>
      <c r="BD95" s="1" t="s">
        <v>94</v>
      </c>
      <c r="BE95" s="1" t="s">
        <v>208</v>
      </c>
      <c r="BF95" s="1" t="s">
        <v>64</v>
      </c>
      <c r="BG95" s="1" t="s">
        <v>61</v>
      </c>
      <c r="BH95" s="1" t="s">
        <v>209</v>
      </c>
    </row>
    <row r="96" spans="2:60" x14ac:dyDescent="0.3">
      <c r="B96" s="55">
        <f t="shared" si="31"/>
        <v>92</v>
      </c>
      <c r="C96" s="55" t="str">
        <f t="shared" si="32"/>
        <v>NRT</v>
      </c>
      <c r="D96" s="55" t="str">
        <f t="shared" si="33"/>
        <v>2025-09-03</v>
      </c>
      <c r="E96" s="55" t="str">
        <f t="shared" si="34"/>
        <v>82020034394</v>
      </c>
      <c r="F96" s="55" t="str">
        <f t="shared" si="35"/>
        <v>PJP030163283</v>
      </c>
      <c r="G96" s="55" t="str">
        <f t="shared" si="36"/>
        <v>박현아</v>
      </c>
      <c r="H96" s="53" t="str">
        <f t="shared" si="37"/>
        <v>목록(Manifest)</v>
      </c>
      <c r="I96" s="62">
        <f t="shared" si="38"/>
        <v>33.17</v>
      </c>
      <c r="J96" s="53" t="str">
        <f t="shared" si="39"/>
        <v>BRCH USA</v>
      </c>
      <c r="K96" s="55">
        <f t="shared" si="40"/>
        <v>1</v>
      </c>
      <c r="L96" s="54">
        <f t="shared" si="41"/>
        <v>0.7</v>
      </c>
      <c r="M96" s="54">
        <f t="shared" si="42"/>
        <v>1.3</v>
      </c>
      <c r="N96" s="54">
        <f t="shared" si="43"/>
        <v>1.3</v>
      </c>
      <c r="O96" s="54">
        <f t="shared" si="44"/>
        <v>1</v>
      </c>
      <c r="P96" s="55" t="str">
        <f t="shared" si="45"/>
        <v>6094325149275</v>
      </c>
      <c r="Q96" s="70">
        <f t="shared" si="46"/>
        <v>7770</v>
      </c>
      <c r="R96" s="58">
        <v>0</v>
      </c>
      <c r="S96" s="57">
        <f t="shared" si="47"/>
        <v>0</v>
      </c>
      <c r="T96" s="58">
        <v>0</v>
      </c>
      <c r="U96" s="58">
        <f>(IF(VLOOKUP(VLOOKUP(AN96,MAPPING!$B$16:$D$21,2,1),MAPPING!$C$16:$E$21,2,0)=7000,0,VLOOKUP(VLOOKUP(AN96,MAPPING!$B$16:$D$21,2,1),MAPPING!$C$16:$E$21,2,0)))</f>
        <v>0</v>
      </c>
      <c r="V96" s="58">
        <f>(K96*VLOOKUP(N96/K96,MAPPING!$B$23:$C$30,2,10))</f>
        <v>0</v>
      </c>
      <c r="W96" s="58">
        <f t="shared" si="48"/>
        <v>0</v>
      </c>
      <c r="X96" s="58">
        <f t="shared" si="49"/>
        <v>7770</v>
      </c>
      <c r="Y96" s="116">
        <f>ROUND(SUM(Q96:W96)/INVOICE!$I$5,2)</f>
        <v>5.57</v>
      </c>
      <c r="AA96" s="102" t="s">
        <v>2183</v>
      </c>
      <c r="AB96" s="102" t="s">
        <v>93</v>
      </c>
      <c r="AC96" s="102" t="s">
        <v>2184</v>
      </c>
      <c r="AD96" s="102" t="s">
        <v>8247</v>
      </c>
      <c r="AE96" s="1" t="s">
        <v>8248</v>
      </c>
      <c r="AF96" s="1" t="s">
        <v>8249</v>
      </c>
      <c r="AG96" s="1" t="s">
        <v>8250</v>
      </c>
      <c r="AH96" s="1" t="s">
        <v>61</v>
      </c>
      <c r="AI96" s="2">
        <v>1</v>
      </c>
      <c r="AJ96" s="3">
        <v>0.7</v>
      </c>
      <c r="AK96" s="3">
        <v>1.3</v>
      </c>
      <c r="AL96" s="3">
        <v>1.3</v>
      </c>
      <c r="AM96" s="1" t="s">
        <v>204</v>
      </c>
      <c r="AN96" s="3">
        <v>33.17</v>
      </c>
      <c r="AO96" s="1" t="s">
        <v>62</v>
      </c>
      <c r="AP96" s="1" t="s">
        <v>62</v>
      </c>
      <c r="AQ96" s="1" t="s">
        <v>62</v>
      </c>
      <c r="AR96" s="1" t="s">
        <v>62</v>
      </c>
      <c r="AS96" s="1" t="s">
        <v>62</v>
      </c>
      <c r="AT96" s="1" t="s">
        <v>205</v>
      </c>
      <c r="AU96" s="1" t="s">
        <v>206</v>
      </c>
      <c r="AV96" s="1" t="s">
        <v>207</v>
      </c>
      <c r="AW96" s="1" t="s">
        <v>61</v>
      </c>
      <c r="AX96" s="1" t="s">
        <v>63</v>
      </c>
      <c r="AY96" s="1" t="s">
        <v>8251</v>
      </c>
      <c r="AZ96" s="1" t="s">
        <v>8252</v>
      </c>
      <c r="BA96" s="1" t="s">
        <v>8252</v>
      </c>
      <c r="BB96" s="1" t="s">
        <v>196</v>
      </c>
      <c r="BC96" s="1" t="s">
        <v>197</v>
      </c>
      <c r="BD96" s="1" t="s">
        <v>94</v>
      </c>
      <c r="BE96" s="1" t="s">
        <v>208</v>
      </c>
      <c r="BF96" s="1" t="s">
        <v>64</v>
      </c>
      <c r="BG96" s="1" t="s">
        <v>61</v>
      </c>
      <c r="BH96" s="1" t="s">
        <v>209</v>
      </c>
    </row>
    <row r="97" spans="2:60" x14ac:dyDescent="0.3">
      <c r="B97" s="55">
        <f t="shared" si="31"/>
        <v>93</v>
      </c>
      <c r="C97" s="55" t="str">
        <f t="shared" si="32"/>
        <v>NRT</v>
      </c>
      <c r="D97" s="55" t="str">
        <f t="shared" si="33"/>
        <v>2025-09-03</v>
      </c>
      <c r="E97" s="55" t="str">
        <f t="shared" si="34"/>
        <v>82020034394</v>
      </c>
      <c r="F97" s="55" t="str">
        <f t="shared" si="35"/>
        <v>PJP030155329</v>
      </c>
      <c r="G97" s="55" t="str">
        <f t="shared" si="36"/>
        <v>심현석</v>
      </c>
      <c r="H97" s="53" t="str">
        <f t="shared" si="37"/>
        <v>목록(Manifest)</v>
      </c>
      <c r="I97" s="62">
        <f t="shared" si="38"/>
        <v>105.04</v>
      </c>
      <c r="J97" s="53" t="str">
        <f t="shared" si="39"/>
        <v>BRCH USA</v>
      </c>
      <c r="K97" s="55">
        <f t="shared" si="40"/>
        <v>1</v>
      </c>
      <c r="L97" s="54">
        <f t="shared" si="41"/>
        <v>0.1</v>
      </c>
      <c r="M97" s="54">
        <f t="shared" si="42"/>
        <v>0.5</v>
      </c>
      <c r="N97" s="54">
        <f t="shared" si="43"/>
        <v>0.5</v>
      </c>
      <c r="O97" s="54">
        <f t="shared" si="44"/>
        <v>0.5</v>
      </c>
      <c r="P97" s="55" t="str">
        <f t="shared" si="45"/>
        <v>6094325151035</v>
      </c>
      <c r="Q97" s="70">
        <f t="shared" si="46"/>
        <v>6760</v>
      </c>
      <c r="R97" s="58">
        <v>0</v>
      </c>
      <c r="S97" s="57">
        <f t="shared" si="47"/>
        <v>0</v>
      </c>
      <c r="T97" s="58">
        <v>0</v>
      </c>
      <c r="U97" s="58">
        <f>(IF(VLOOKUP(VLOOKUP(AN97,MAPPING!$B$16:$D$21,2,1),MAPPING!$C$16:$E$21,2,0)=7000,0,VLOOKUP(VLOOKUP(AN97,MAPPING!$B$16:$D$21,2,1),MAPPING!$C$16:$E$21,2,0)))</f>
        <v>0</v>
      </c>
      <c r="V97" s="58">
        <f>(K97*VLOOKUP(N97/K97,MAPPING!$B$23:$C$30,2,10))</f>
        <v>0</v>
      </c>
      <c r="W97" s="58">
        <f t="shared" si="48"/>
        <v>0</v>
      </c>
      <c r="X97" s="58">
        <f t="shared" si="49"/>
        <v>6760</v>
      </c>
      <c r="Y97" s="116">
        <f>ROUND(SUM(Q97:W97)/INVOICE!$I$5,2)</f>
        <v>4.8499999999999996</v>
      </c>
      <c r="AA97" s="102" t="s">
        <v>2183</v>
      </c>
      <c r="AB97" s="102" t="s">
        <v>93</v>
      </c>
      <c r="AC97" s="102" t="s">
        <v>2184</v>
      </c>
      <c r="AD97" s="102" t="s">
        <v>8253</v>
      </c>
      <c r="AE97" s="1" t="s">
        <v>8254</v>
      </c>
      <c r="AF97" s="1" t="s">
        <v>8255</v>
      </c>
      <c r="AG97" s="1" t="s">
        <v>8256</v>
      </c>
      <c r="AH97" s="1" t="s">
        <v>61</v>
      </c>
      <c r="AI97" s="2">
        <v>1</v>
      </c>
      <c r="AJ97" s="3">
        <v>0.1</v>
      </c>
      <c r="AK97" s="3">
        <v>0.5</v>
      </c>
      <c r="AL97" s="3">
        <v>0.5</v>
      </c>
      <c r="AM97" s="1" t="s">
        <v>204</v>
      </c>
      <c r="AN97" s="3">
        <v>105.04</v>
      </c>
      <c r="AO97" s="1" t="s">
        <v>62</v>
      </c>
      <c r="AP97" s="1" t="s">
        <v>62</v>
      </c>
      <c r="AQ97" s="1" t="s">
        <v>62</v>
      </c>
      <c r="AR97" s="1" t="s">
        <v>62</v>
      </c>
      <c r="AS97" s="1" t="s">
        <v>62</v>
      </c>
      <c r="AT97" s="1" t="s">
        <v>205</v>
      </c>
      <c r="AU97" s="1" t="s">
        <v>206</v>
      </c>
      <c r="AV97" s="1" t="s">
        <v>207</v>
      </c>
      <c r="AW97" s="1" t="s">
        <v>61</v>
      </c>
      <c r="AX97" s="1" t="s">
        <v>63</v>
      </c>
      <c r="AY97" s="1" t="s">
        <v>8257</v>
      </c>
      <c r="AZ97" s="1" t="s">
        <v>8258</v>
      </c>
      <c r="BA97" s="1" t="s">
        <v>8258</v>
      </c>
      <c r="BB97" s="1" t="s">
        <v>196</v>
      </c>
      <c r="BC97" s="1" t="s">
        <v>197</v>
      </c>
      <c r="BD97" s="1" t="s">
        <v>94</v>
      </c>
      <c r="BE97" s="1" t="s">
        <v>208</v>
      </c>
      <c r="BF97" s="1" t="s">
        <v>64</v>
      </c>
      <c r="BG97" s="1" t="s">
        <v>61</v>
      </c>
      <c r="BH97" s="1" t="s">
        <v>209</v>
      </c>
    </row>
    <row r="98" spans="2:60" x14ac:dyDescent="0.3">
      <c r="B98" s="55">
        <f t="shared" si="31"/>
        <v>94</v>
      </c>
      <c r="C98" s="55" t="str">
        <f t="shared" si="32"/>
        <v>NRT</v>
      </c>
      <c r="D98" s="55" t="str">
        <f t="shared" si="33"/>
        <v>2025-09-03</v>
      </c>
      <c r="E98" s="55" t="str">
        <f t="shared" si="34"/>
        <v>82020034394</v>
      </c>
      <c r="F98" s="55" t="str">
        <f t="shared" si="35"/>
        <v>PJP030144970</v>
      </c>
      <c r="G98" s="55" t="str">
        <f t="shared" si="36"/>
        <v>김유민</v>
      </c>
      <c r="H98" s="53" t="str">
        <f t="shared" si="37"/>
        <v>목록(Manifest)</v>
      </c>
      <c r="I98" s="62">
        <f t="shared" si="38"/>
        <v>35.51</v>
      </c>
      <c r="J98" s="53" t="str">
        <f t="shared" si="39"/>
        <v>BRCH USA</v>
      </c>
      <c r="K98" s="55">
        <f t="shared" si="40"/>
        <v>1</v>
      </c>
      <c r="L98" s="54">
        <f t="shared" si="41"/>
        <v>0.45</v>
      </c>
      <c r="M98" s="54">
        <f t="shared" si="42"/>
        <v>1.3</v>
      </c>
      <c r="N98" s="54">
        <f t="shared" si="43"/>
        <v>1.3</v>
      </c>
      <c r="O98" s="54">
        <f t="shared" si="44"/>
        <v>0.5</v>
      </c>
      <c r="P98" s="55" t="str">
        <f t="shared" si="45"/>
        <v>6094325150989</v>
      </c>
      <c r="Q98" s="70">
        <f t="shared" si="46"/>
        <v>6760</v>
      </c>
      <c r="R98" s="58">
        <v>0</v>
      </c>
      <c r="S98" s="57">
        <f t="shared" si="47"/>
        <v>0</v>
      </c>
      <c r="T98" s="58">
        <v>0</v>
      </c>
      <c r="U98" s="58">
        <f>(IF(VLOOKUP(VLOOKUP(AN98,MAPPING!$B$16:$D$21,2,1),MAPPING!$C$16:$E$21,2,0)=7000,0,VLOOKUP(VLOOKUP(AN98,MAPPING!$B$16:$D$21,2,1),MAPPING!$C$16:$E$21,2,0)))</f>
        <v>0</v>
      </c>
      <c r="V98" s="58">
        <f>(K98*VLOOKUP(N98/K98,MAPPING!$B$23:$C$30,2,10))</f>
        <v>0</v>
      </c>
      <c r="W98" s="58">
        <f t="shared" si="48"/>
        <v>0</v>
      </c>
      <c r="X98" s="58">
        <f t="shared" si="49"/>
        <v>6760</v>
      </c>
      <c r="Y98" s="116">
        <f>ROUND(SUM(Q98:W98)/INVOICE!$I$5,2)</f>
        <v>4.8499999999999996</v>
      </c>
      <c r="AA98" s="102" t="s">
        <v>2183</v>
      </c>
      <c r="AB98" s="102" t="s">
        <v>93</v>
      </c>
      <c r="AC98" s="102" t="s">
        <v>2184</v>
      </c>
      <c r="AD98" s="102" t="s">
        <v>8259</v>
      </c>
      <c r="AE98" s="1" t="s">
        <v>484</v>
      </c>
      <c r="AF98" s="1" t="s">
        <v>8260</v>
      </c>
      <c r="AG98" s="1" t="s">
        <v>7966</v>
      </c>
      <c r="AH98" s="1" t="s">
        <v>61</v>
      </c>
      <c r="AI98" s="2">
        <v>1</v>
      </c>
      <c r="AJ98" s="3">
        <v>0.45</v>
      </c>
      <c r="AK98" s="3">
        <v>1.3</v>
      </c>
      <c r="AL98" s="3">
        <v>1.3</v>
      </c>
      <c r="AM98" s="1" t="s">
        <v>204</v>
      </c>
      <c r="AN98" s="3">
        <v>35.51</v>
      </c>
      <c r="AO98" s="1" t="s">
        <v>62</v>
      </c>
      <c r="AP98" s="1" t="s">
        <v>62</v>
      </c>
      <c r="AQ98" s="1" t="s">
        <v>62</v>
      </c>
      <c r="AR98" s="1" t="s">
        <v>62</v>
      </c>
      <c r="AS98" s="1" t="s">
        <v>62</v>
      </c>
      <c r="AT98" s="1" t="s">
        <v>205</v>
      </c>
      <c r="AU98" s="1" t="s">
        <v>206</v>
      </c>
      <c r="AV98" s="1" t="s">
        <v>207</v>
      </c>
      <c r="AW98" s="1" t="s">
        <v>61</v>
      </c>
      <c r="AX98" s="1" t="s">
        <v>63</v>
      </c>
      <c r="AY98" s="1" t="s">
        <v>8261</v>
      </c>
      <c r="AZ98" s="1" t="s">
        <v>8262</v>
      </c>
      <c r="BA98" s="1" t="s">
        <v>8262</v>
      </c>
      <c r="BB98" s="1" t="s">
        <v>196</v>
      </c>
      <c r="BC98" s="1" t="s">
        <v>197</v>
      </c>
      <c r="BD98" s="1" t="s">
        <v>94</v>
      </c>
      <c r="BE98" s="1" t="s">
        <v>208</v>
      </c>
      <c r="BF98" s="1" t="s">
        <v>64</v>
      </c>
      <c r="BG98" s="1" t="s">
        <v>61</v>
      </c>
      <c r="BH98" s="1" t="s">
        <v>209</v>
      </c>
    </row>
    <row r="99" spans="2:60" x14ac:dyDescent="0.3">
      <c r="B99" s="55">
        <f t="shared" si="31"/>
        <v>95</v>
      </c>
      <c r="C99" s="55" t="str">
        <f t="shared" si="32"/>
        <v>NRT</v>
      </c>
      <c r="D99" s="55" t="str">
        <f t="shared" si="33"/>
        <v>2025-09-03</v>
      </c>
      <c r="E99" s="55" t="str">
        <f t="shared" si="34"/>
        <v>82020034394</v>
      </c>
      <c r="F99" s="55" t="str">
        <f t="shared" si="35"/>
        <v>PJP030158795</v>
      </c>
      <c r="G99" s="55" t="str">
        <f t="shared" si="36"/>
        <v>최정명</v>
      </c>
      <c r="H99" s="53" t="str">
        <f t="shared" si="37"/>
        <v>목록(Manifest)</v>
      </c>
      <c r="I99" s="62">
        <f t="shared" si="38"/>
        <v>114.12</v>
      </c>
      <c r="J99" s="53" t="str">
        <f t="shared" si="39"/>
        <v>BRCH USA</v>
      </c>
      <c r="K99" s="55">
        <f t="shared" si="40"/>
        <v>1</v>
      </c>
      <c r="L99" s="54">
        <f t="shared" si="41"/>
        <v>0.5</v>
      </c>
      <c r="M99" s="54">
        <f t="shared" si="42"/>
        <v>1.4</v>
      </c>
      <c r="N99" s="54">
        <f t="shared" si="43"/>
        <v>1.4</v>
      </c>
      <c r="O99" s="54">
        <f t="shared" si="44"/>
        <v>0.5</v>
      </c>
      <c r="P99" s="55" t="str">
        <f t="shared" si="45"/>
        <v>6094325149985</v>
      </c>
      <c r="Q99" s="70">
        <f t="shared" si="46"/>
        <v>6760</v>
      </c>
      <c r="R99" s="58">
        <v>0</v>
      </c>
      <c r="S99" s="57">
        <f t="shared" si="47"/>
        <v>0</v>
      </c>
      <c r="T99" s="58">
        <v>0</v>
      </c>
      <c r="U99" s="58">
        <f>(IF(VLOOKUP(VLOOKUP(AN99,MAPPING!$B$16:$D$21,2,1),MAPPING!$C$16:$E$21,2,0)=7000,0,VLOOKUP(VLOOKUP(AN99,MAPPING!$B$16:$D$21,2,1),MAPPING!$C$16:$E$21,2,0)))</f>
        <v>0</v>
      </c>
      <c r="V99" s="58">
        <f>(K99*VLOOKUP(N99/K99,MAPPING!$B$23:$C$30,2,10))</f>
        <v>0</v>
      </c>
      <c r="W99" s="58">
        <f t="shared" si="48"/>
        <v>0</v>
      </c>
      <c r="X99" s="58">
        <f t="shared" si="49"/>
        <v>6760</v>
      </c>
      <c r="Y99" s="116">
        <f>ROUND(SUM(Q99:W99)/INVOICE!$I$5,2)</f>
        <v>4.8499999999999996</v>
      </c>
      <c r="AA99" s="102" t="s">
        <v>2183</v>
      </c>
      <c r="AB99" s="102" t="s">
        <v>93</v>
      </c>
      <c r="AC99" s="102" t="s">
        <v>2184</v>
      </c>
      <c r="AD99" s="102" t="s">
        <v>8263</v>
      </c>
      <c r="AE99" s="1" t="s">
        <v>8264</v>
      </c>
      <c r="AF99" s="1" t="s">
        <v>8265</v>
      </c>
      <c r="AG99" s="1" t="s">
        <v>8266</v>
      </c>
      <c r="AH99" s="1" t="s">
        <v>61</v>
      </c>
      <c r="AI99" s="2">
        <v>1</v>
      </c>
      <c r="AJ99" s="3">
        <v>0.5</v>
      </c>
      <c r="AK99" s="3">
        <v>1.4</v>
      </c>
      <c r="AL99" s="3">
        <v>1.4</v>
      </c>
      <c r="AM99" s="1" t="s">
        <v>204</v>
      </c>
      <c r="AN99" s="3">
        <v>114.12</v>
      </c>
      <c r="AO99" s="1" t="s">
        <v>62</v>
      </c>
      <c r="AP99" s="1" t="s">
        <v>62</v>
      </c>
      <c r="AQ99" s="1" t="s">
        <v>62</v>
      </c>
      <c r="AR99" s="1" t="s">
        <v>62</v>
      </c>
      <c r="AS99" s="1" t="s">
        <v>62</v>
      </c>
      <c r="AT99" s="1" t="s">
        <v>205</v>
      </c>
      <c r="AU99" s="1" t="s">
        <v>206</v>
      </c>
      <c r="AV99" s="1" t="s">
        <v>207</v>
      </c>
      <c r="AW99" s="1" t="s">
        <v>61</v>
      </c>
      <c r="AX99" s="1" t="s">
        <v>63</v>
      </c>
      <c r="AY99" s="1" t="s">
        <v>8267</v>
      </c>
      <c r="AZ99" s="1" t="s">
        <v>8268</v>
      </c>
      <c r="BA99" s="1" t="s">
        <v>8268</v>
      </c>
      <c r="BB99" s="1" t="s">
        <v>196</v>
      </c>
      <c r="BC99" s="1" t="s">
        <v>197</v>
      </c>
      <c r="BD99" s="1" t="s">
        <v>94</v>
      </c>
      <c r="BE99" s="1" t="s">
        <v>208</v>
      </c>
      <c r="BF99" s="1" t="s">
        <v>64</v>
      </c>
      <c r="BG99" s="1" t="s">
        <v>61</v>
      </c>
      <c r="BH99" s="1" t="s">
        <v>209</v>
      </c>
    </row>
    <row r="100" spans="2:60" x14ac:dyDescent="0.3">
      <c r="B100" s="55">
        <f t="shared" si="31"/>
        <v>96</v>
      </c>
      <c r="C100" s="55" t="str">
        <f t="shared" si="32"/>
        <v>NRT</v>
      </c>
      <c r="D100" s="55" t="str">
        <f t="shared" si="33"/>
        <v>2025-09-03</v>
      </c>
      <c r="E100" s="55" t="str">
        <f t="shared" si="34"/>
        <v>82020034394</v>
      </c>
      <c r="F100" s="55" t="str">
        <f t="shared" si="35"/>
        <v>PJP030129240</v>
      </c>
      <c r="G100" s="55" t="str">
        <f t="shared" si="36"/>
        <v>최정명</v>
      </c>
      <c r="H100" s="53" t="str">
        <f t="shared" si="37"/>
        <v>목록(Manifest)</v>
      </c>
      <c r="I100" s="62">
        <f t="shared" si="38"/>
        <v>70.84</v>
      </c>
      <c r="J100" s="53" t="str">
        <f t="shared" si="39"/>
        <v>BRCH USA</v>
      </c>
      <c r="K100" s="55">
        <f t="shared" si="40"/>
        <v>1</v>
      </c>
      <c r="L100" s="54">
        <f t="shared" si="41"/>
        <v>0.35</v>
      </c>
      <c r="M100" s="54">
        <f t="shared" si="42"/>
        <v>0.8</v>
      </c>
      <c r="N100" s="54">
        <f t="shared" si="43"/>
        <v>0.8</v>
      </c>
      <c r="O100" s="54">
        <f t="shared" si="44"/>
        <v>0.5</v>
      </c>
      <c r="P100" s="55" t="str">
        <f t="shared" si="45"/>
        <v>6094325149127</v>
      </c>
      <c r="Q100" s="70">
        <f t="shared" si="46"/>
        <v>6760</v>
      </c>
      <c r="R100" s="58">
        <v>0</v>
      </c>
      <c r="S100" s="57">
        <f t="shared" si="47"/>
        <v>0</v>
      </c>
      <c r="T100" s="58">
        <v>0</v>
      </c>
      <c r="U100" s="58">
        <f>(IF(VLOOKUP(VLOOKUP(AN100,MAPPING!$B$16:$D$21,2,1),MAPPING!$C$16:$E$21,2,0)=7000,0,VLOOKUP(VLOOKUP(AN100,MAPPING!$B$16:$D$21,2,1),MAPPING!$C$16:$E$21,2,0)))</f>
        <v>0</v>
      </c>
      <c r="V100" s="58">
        <f>(K100*VLOOKUP(N100/K100,MAPPING!$B$23:$C$30,2,10))</f>
        <v>0</v>
      </c>
      <c r="W100" s="58">
        <f t="shared" si="48"/>
        <v>0</v>
      </c>
      <c r="X100" s="58">
        <f t="shared" si="49"/>
        <v>6760</v>
      </c>
      <c r="Y100" s="116">
        <f>ROUND(SUM(Q100:W100)/INVOICE!$I$5,2)</f>
        <v>4.8499999999999996</v>
      </c>
      <c r="AA100" s="102" t="s">
        <v>2183</v>
      </c>
      <c r="AB100" s="102" t="s">
        <v>93</v>
      </c>
      <c r="AC100" s="102" t="s">
        <v>2184</v>
      </c>
      <c r="AD100" s="102" t="s">
        <v>8269</v>
      </c>
      <c r="AE100" s="1" t="s">
        <v>8264</v>
      </c>
      <c r="AF100" s="1" t="s">
        <v>8265</v>
      </c>
      <c r="AG100" s="1" t="s">
        <v>8266</v>
      </c>
      <c r="AH100" s="1" t="s">
        <v>61</v>
      </c>
      <c r="AI100" s="2">
        <v>1</v>
      </c>
      <c r="AJ100" s="3">
        <v>0.35</v>
      </c>
      <c r="AK100" s="3">
        <v>0.8</v>
      </c>
      <c r="AL100" s="3">
        <v>0.8</v>
      </c>
      <c r="AM100" s="1" t="s">
        <v>204</v>
      </c>
      <c r="AN100" s="3">
        <v>70.84</v>
      </c>
      <c r="AO100" s="1" t="s">
        <v>62</v>
      </c>
      <c r="AP100" s="1" t="s">
        <v>62</v>
      </c>
      <c r="AQ100" s="1" t="s">
        <v>62</v>
      </c>
      <c r="AR100" s="1" t="s">
        <v>62</v>
      </c>
      <c r="AS100" s="1" t="s">
        <v>62</v>
      </c>
      <c r="AT100" s="1" t="s">
        <v>205</v>
      </c>
      <c r="AU100" s="1" t="s">
        <v>206</v>
      </c>
      <c r="AV100" s="1" t="s">
        <v>207</v>
      </c>
      <c r="AW100" s="1" t="s">
        <v>61</v>
      </c>
      <c r="AX100" s="1" t="s">
        <v>63</v>
      </c>
      <c r="AY100" s="1" t="s">
        <v>8270</v>
      </c>
      <c r="AZ100" s="1" t="s">
        <v>8271</v>
      </c>
      <c r="BA100" s="1" t="s">
        <v>8271</v>
      </c>
      <c r="BB100" s="1" t="s">
        <v>196</v>
      </c>
      <c r="BC100" s="1" t="s">
        <v>197</v>
      </c>
      <c r="BD100" s="1" t="s">
        <v>94</v>
      </c>
      <c r="BE100" s="1" t="s">
        <v>208</v>
      </c>
      <c r="BF100" s="1" t="s">
        <v>64</v>
      </c>
      <c r="BG100" s="1" t="s">
        <v>61</v>
      </c>
      <c r="BH100" s="1" t="s">
        <v>209</v>
      </c>
    </row>
    <row r="101" spans="2:60" x14ac:dyDescent="0.3">
      <c r="B101" s="55">
        <f t="shared" si="31"/>
        <v>97</v>
      </c>
      <c r="C101" s="55" t="str">
        <f t="shared" si="32"/>
        <v>NRT</v>
      </c>
      <c r="D101" s="55" t="str">
        <f t="shared" si="33"/>
        <v>2025-09-03</v>
      </c>
      <c r="E101" s="55" t="str">
        <f t="shared" si="34"/>
        <v>82020034394</v>
      </c>
      <c r="F101" s="55" t="str">
        <f t="shared" si="35"/>
        <v>PJP030134957</v>
      </c>
      <c r="G101" s="55" t="str">
        <f t="shared" si="36"/>
        <v>명지연</v>
      </c>
      <c r="H101" s="53" t="str">
        <f t="shared" si="37"/>
        <v>목록(Manifest)</v>
      </c>
      <c r="I101" s="62">
        <f t="shared" si="38"/>
        <v>129</v>
      </c>
      <c r="J101" s="53" t="str">
        <f t="shared" si="39"/>
        <v>BRCH USA</v>
      </c>
      <c r="K101" s="55">
        <f t="shared" si="40"/>
        <v>1</v>
      </c>
      <c r="L101" s="54">
        <f t="shared" si="41"/>
        <v>2.5</v>
      </c>
      <c r="M101" s="54">
        <f t="shared" si="42"/>
        <v>3.8</v>
      </c>
      <c r="N101" s="54">
        <f t="shared" si="43"/>
        <v>3.8</v>
      </c>
      <c r="O101" s="54">
        <f t="shared" si="44"/>
        <v>2.5</v>
      </c>
      <c r="P101" s="55" t="str">
        <f t="shared" si="45"/>
        <v>6094325150214</v>
      </c>
      <c r="Q101" s="70">
        <f t="shared" si="46"/>
        <v>10800</v>
      </c>
      <c r="R101" s="58">
        <v>0</v>
      </c>
      <c r="S101" s="57">
        <f t="shared" si="47"/>
        <v>0</v>
      </c>
      <c r="T101" s="58">
        <v>0</v>
      </c>
      <c r="U101" s="58">
        <f>(IF(VLOOKUP(VLOOKUP(AN101,MAPPING!$B$16:$D$21,2,1),MAPPING!$C$16:$E$21,2,0)=7000,0,VLOOKUP(VLOOKUP(AN101,MAPPING!$B$16:$D$21,2,1),MAPPING!$C$16:$E$21,2,0)))</f>
        <v>0</v>
      </c>
      <c r="V101" s="58">
        <f>(K101*VLOOKUP(N101/K101,MAPPING!$B$23:$C$30,2,10))</f>
        <v>550</v>
      </c>
      <c r="W101" s="58">
        <f t="shared" si="48"/>
        <v>0</v>
      </c>
      <c r="X101" s="58">
        <f t="shared" si="49"/>
        <v>11350</v>
      </c>
      <c r="Y101" s="116">
        <f>ROUND(SUM(Q101:W101)/INVOICE!$I$5,2)</f>
        <v>8.14</v>
      </c>
      <c r="AA101" s="102" t="s">
        <v>2183</v>
      </c>
      <c r="AB101" s="102" t="s">
        <v>93</v>
      </c>
      <c r="AC101" s="102" t="s">
        <v>2184</v>
      </c>
      <c r="AD101" s="102" t="s">
        <v>8272</v>
      </c>
      <c r="AE101" s="1" t="s">
        <v>8273</v>
      </c>
      <c r="AF101" s="1" t="s">
        <v>8274</v>
      </c>
      <c r="AG101" s="1" t="s">
        <v>306</v>
      </c>
      <c r="AH101" s="1" t="s">
        <v>61</v>
      </c>
      <c r="AI101" s="2">
        <v>1</v>
      </c>
      <c r="AJ101" s="3">
        <v>2.5</v>
      </c>
      <c r="AK101" s="3">
        <v>3.8</v>
      </c>
      <c r="AL101" s="3">
        <v>3.8</v>
      </c>
      <c r="AM101" s="1" t="s">
        <v>204</v>
      </c>
      <c r="AN101" s="3">
        <v>129</v>
      </c>
      <c r="AO101" s="1" t="s">
        <v>62</v>
      </c>
      <c r="AP101" s="1" t="s">
        <v>62</v>
      </c>
      <c r="AQ101" s="1" t="s">
        <v>62</v>
      </c>
      <c r="AR101" s="1" t="s">
        <v>62</v>
      </c>
      <c r="AS101" s="1" t="s">
        <v>62</v>
      </c>
      <c r="AT101" s="1" t="s">
        <v>205</v>
      </c>
      <c r="AU101" s="1" t="s">
        <v>206</v>
      </c>
      <c r="AV101" s="1" t="s">
        <v>207</v>
      </c>
      <c r="AW101" s="1" t="s">
        <v>61</v>
      </c>
      <c r="AX101" s="1" t="s">
        <v>63</v>
      </c>
      <c r="AY101" s="1" t="s">
        <v>8275</v>
      </c>
      <c r="AZ101" s="1" t="s">
        <v>8276</v>
      </c>
      <c r="BA101" s="1" t="s">
        <v>8276</v>
      </c>
      <c r="BB101" s="1" t="s">
        <v>196</v>
      </c>
      <c r="BC101" s="1" t="s">
        <v>197</v>
      </c>
      <c r="BD101" s="1" t="s">
        <v>94</v>
      </c>
      <c r="BE101" s="1" t="s">
        <v>208</v>
      </c>
      <c r="BF101" s="1" t="s">
        <v>64</v>
      </c>
      <c r="BG101" s="1" t="s">
        <v>61</v>
      </c>
      <c r="BH101" s="1" t="s">
        <v>209</v>
      </c>
    </row>
    <row r="102" spans="2:60" x14ac:dyDescent="0.3">
      <c r="B102" s="55">
        <f t="shared" si="31"/>
        <v>98</v>
      </c>
      <c r="C102" s="55" t="str">
        <f t="shared" si="32"/>
        <v>NRT</v>
      </c>
      <c r="D102" s="55" t="str">
        <f t="shared" si="33"/>
        <v>2025-09-03</v>
      </c>
      <c r="E102" s="55" t="str">
        <f t="shared" si="34"/>
        <v>82020034394</v>
      </c>
      <c r="F102" s="55" t="str">
        <f t="shared" si="35"/>
        <v>PJP030133177</v>
      </c>
      <c r="G102" s="55" t="str">
        <f t="shared" si="36"/>
        <v>문정원</v>
      </c>
      <c r="H102" s="53" t="str">
        <f t="shared" si="37"/>
        <v>목록(Manifest)</v>
      </c>
      <c r="I102" s="62">
        <f t="shared" si="38"/>
        <v>22.78</v>
      </c>
      <c r="J102" s="53" t="str">
        <f t="shared" si="39"/>
        <v>BRCH USA</v>
      </c>
      <c r="K102" s="55">
        <f t="shared" si="40"/>
        <v>1</v>
      </c>
      <c r="L102" s="54">
        <f t="shared" si="41"/>
        <v>0.45</v>
      </c>
      <c r="M102" s="54">
        <f t="shared" si="42"/>
        <v>0.5</v>
      </c>
      <c r="N102" s="54">
        <f t="shared" si="43"/>
        <v>0.5</v>
      </c>
      <c r="O102" s="54">
        <f t="shared" si="44"/>
        <v>0.5</v>
      </c>
      <c r="P102" s="55" t="str">
        <f t="shared" si="45"/>
        <v>6094325149961</v>
      </c>
      <c r="Q102" s="70">
        <f t="shared" si="46"/>
        <v>6760</v>
      </c>
      <c r="R102" s="58">
        <v>0</v>
      </c>
      <c r="S102" s="57">
        <f t="shared" si="47"/>
        <v>0</v>
      </c>
      <c r="T102" s="58">
        <v>0</v>
      </c>
      <c r="U102" s="58">
        <f>(IF(VLOOKUP(VLOOKUP(AN102,MAPPING!$B$16:$D$21,2,1),MAPPING!$C$16:$E$21,2,0)=7000,0,VLOOKUP(VLOOKUP(AN102,MAPPING!$B$16:$D$21,2,1),MAPPING!$C$16:$E$21,2,0)))</f>
        <v>0</v>
      </c>
      <c r="V102" s="58">
        <f>(K102*VLOOKUP(N102/K102,MAPPING!$B$23:$C$30,2,10))</f>
        <v>0</v>
      </c>
      <c r="W102" s="58">
        <f t="shared" si="48"/>
        <v>0</v>
      </c>
      <c r="X102" s="58">
        <f t="shared" si="49"/>
        <v>6760</v>
      </c>
      <c r="Y102" s="116">
        <f>ROUND(SUM(Q102:W102)/INVOICE!$I$5,2)</f>
        <v>4.8499999999999996</v>
      </c>
      <c r="AA102" s="102" t="s">
        <v>2183</v>
      </c>
      <c r="AB102" s="102" t="s">
        <v>93</v>
      </c>
      <c r="AC102" s="102" t="s">
        <v>2184</v>
      </c>
      <c r="AD102" s="102" t="s">
        <v>8277</v>
      </c>
      <c r="AE102" s="1" t="s">
        <v>8278</v>
      </c>
      <c r="AF102" s="1" t="s">
        <v>8279</v>
      </c>
      <c r="AG102" s="1" t="s">
        <v>8280</v>
      </c>
      <c r="AH102" s="1" t="s">
        <v>61</v>
      </c>
      <c r="AI102" s="2">
        <v>1</v>
      </c>
      <c r="AJ102" s="3">
        <v>0.45</v>
      </c>
      <c r="AK102" s="3">
        <v>0.5</v>
      </c>
      <c r="AL102" s="3">
        <v>0.5</v>
      </c>
      <c r="AM102" s="1" t="s">
        <v>204</v>
      </c>
      <c r="AN102" s="3">
        <v>22.78</v>
      </c>
      <c r="AO102" s="1" t="s">
        <v>62</v>
      </c>
      <c r="AP102" s="1" t="s">
        <v>62</v>
      </c>
      <c r="AQ102" s="1" t="s">
        <v>62</v>
      </c>
      <c r="AR102" s="1" t="s">
        <v>62</v>
      </c>
      <c r="AS102" s="1" t="s">
        <v>62</v>
      </c>
      <c r="AT102" s="1" t="s">
        <v>205</v>
      </c>
      <c r="AU102" s="1" t="s">
        <v>206</v>
      </c>
      <c r="AV102" s="1" t="s">
        <v>207</v>
      </c>
      <c r="AW102" s="1" t="s">
        <v>61</v>
      </c>
      <c r="AX102" s="1" t="s">
        <v>63</v>
      </c>
      <c r="AY102" s="1" t="s">
        <v>8281</v>
      </c>
      <c r="AZ102" s="1" t="s">
        <v>8282</v>
      </c>
      <c r="BA102" s="1" t="s">
        <v>8282</v>
      </c>
      <c r="BB102" s="1" t="s">
        <v>196</v>
      </c>
      <c r="BC102" s="1" t="s">
        <v>197</v>
      </c>
      <c r="BD102" s="1" t="s">
        <v>94</v>
      </c>
      <c r="BE102" s="1" t="s">
        <v>208</v>
      </c>
      <c r="BF102" s="1" t="s">
        <v>64</v>
      </c>
      <c r="BG102" s="1" t="s">
        <v>61</v>
      </c>
      <c r="BH102" s="1" t="s">
        <v>209</v>
      </c>
    </row>
    <row r="103" spans="2:60" x14ac:dyDescent="0.3">
      <c r="B103" s="55">
        <f t="shared" si="31"/>
        <v>99</v>
      </c>
      <c r="C103" s="55" t="str">
        <f t="shared" si="32"/>
        <v>NRT</v>
      </c>
      <c r="D103" s="55" t="str">
        <f t="shared" si="33"/>
        <v>2025-09-03</v>
      </c>
      <c r="E103" s="55" t="str">
        <f t="shared" si="34"/>
        <v>82020034394</v>
      </c>
      <c r="F103" s="55" t="str">
        <f t="shared" si="35"/>
        <v>PJP030135586</v>
      </c>
      <c r="G103" s="55" t="str">
        <f t="shared" si="36"/>
        <v>최윤지</v>
      </c>
      <c r="H103" s="53" t="str">
        <f t="shared" si="37"/>
        <v>간이(Simple)</v>
      </c>
      <c r="I103" s="62">
        <f t="shared" si="38"/>
        <v>629.52</v>
      </c>
      <c r="J103" s="53" t="str">
        <f t="shared" si="39"/>
        <v>BRCH USA</v>
      </c>
      <c r="K103" s="55">
        <f t="shared" si="40"/>
        <v>1</v>
      </c>
      <c r="L103" s="54">
        <f t="shared" si="41"/>
        <v>2.4</v>
      </c>
      <c r="M103" s="54">
        <f t="shared" si="42"/>
        <v>3.6</v>
      </c>
      <c r="N103" s="54">
        <f t="shared" si="43"/>
        <v>3.6</v>
      </c>
      <c r="O103" s="54">
        <f t="shared" si="44"/>
        <v>2.5</v>
      </c>
      <c r="P103" s="55" t="str">
        <f t="shared" si="45"/>
        <v>6094325145792</v>
      </c>
      <c r="Q103" s="70">
        <f t="shared" si="46"/>
        <v>10800</v>
      </c>
      <c r="R103" s="58">
        <v>0</v>
      </c>
      <c r="S103" s="57">
        <f t="shared" si="47"/>
        <v>0</v>
      </c>
      <c r="T103" s="58">
        <v>0</v>
      </c>
      <c r="U103" s="58">
        <f>(IF(VLOOKUP(VLOOKUP(AN103,MAPPING!$B$16:$D$21,2,1),MAPPING!$C$16:$E$21,2,0)=7000,0,VLOOKUP(VLOOKUP(AN103,MAPPING!$B$16:$D$21,2,1),MAPPING!$C$16:$E$21,2,0)))</f>
        <v>0</v>
      </c>
      <c r="V103" s="58">
        <f>(K103*VLOOKUP(N103/K103,MAPPING!$B$23:$C$30,2,10))</f>
        <v>550</v>
      </c>
      <c r="W103" s="58">
        <f t="shared" si="48"/>
        <v>0</v>
      </c>
      <c r="X103" s="58">
        <f t="shared" si="49"/>
        <v>11350</v>
      </c>
      <c r="Y103" s="116">
        <f>ROUND(SUM(Q103:W103)/INVOICE!$I$5,2)</f>
        <v>8.14</v>
      </c>
      <c r="AA103" s="102" t="s">
        <v>2183</v>
      </c>
      <c r="AB103" s="102" t="s">
        <v>93</v>
      </c>
      <c r="AC103" s="102" t="s">
        <v>2184</v>
      </c>
      <c r="AD103" s="102" t="s">
        <v>8283</v>
      </c>
      <c r="AE103" s="1" t="s">
        <v>8284</v>
      </c>
      <c r="AF103" s="1" t="s">
        <v>8285</v>
      </c>
      <c r="AG103" s="1" t="s">
        <v>8286</v>
      </c>
      <c r="AH103" s="1" t="s">
        <v>61</v>
      </c>
      <c r="AI103" s="2">
        <v>1</v>
      </c>
      <c r="AJ103" s="3">
        <v>2.4</v>
      </c>
      <c r="AK103" s="3">
        <v>3.6</v>
      </c>
      <c r="AL103" s="3">
        <v>3.6</v>
      </c>
      <c r="AM103" s="1" t="s">
        <v>65</v>
      </c>
      <c r="AN103" s="3">
        <v>629.52</v>
      </c>
      <c r="AO103" s="1" t="s">
        <v>62</v>
      </c>
      <c r="AP103" s="1" t="s">
        <v>62</v>
      </c>
      <c r="AQ103" s="1" t="s">
        <v>62</v>
      </c>
      <c r="AR103" s="1" t="s">
        <v>62</v>
      </c>
      <c r="AS103" s="1" t="s">
        <v>62</v>
      </c>
      <c r="AT103" s="1" t="s">
        <v>205</v>
      </c>
      <c r="AU103" s="1" t="s">
        <v>206</v>
      </c>
      <c r="AV103" s="1" t="s">
        <v>207</v>
      </c>
      <c r="AW103" s="1" t="s">
        <v>61</v>
      </c>
      <c r="AX103" s="1" t="s">
        <v>63</v>
      </c>
      <c r="AY103" s="1" t="s">
        <v>8287</v>
      </c>
      <c r="AZ103" s="1" t="s">
        <v>8288</v>
      </c>
      <c r="BA103" s="1" t="s">
        <v>8288</v>
      </c>
      <c r="BB103" s="1" t="s">
        <v>196</v>
      </c>
      <c r="BC103" s="1" t="s">
        <v>197</v>
      </c>
      <c r="BD103" s="1" t="s">
        <v>94</v>
      </c>
      <c r="BE103" s="1" t="s">
        <v>208</v>
      </c>
      <c r="BF103" s="1" t="s">
        <v>64</v>
      </c>
      <c r="BG103" s="1" t="s">
        <v>61</v>
      </c>
      <c r="BH103" s="1" t="s">
        <v>209</v>
      </c>
    </row>
    <row r="104" spans="2:60" x14ac:dyDescent="0.3">
      <c r="B104" s="55">
        <f t="shared" si="31"/>
        <v>100</v>
      </c>
      <c r="C104" s="55" t="str">
        <f t="shared" si="32"/>
        <v>NRT</v>
      </c>
      <c r="D104" s="55" t="str">
        <f t="shared" si="33"/>
        <v>2025-09-03</v>
      </c>
      <c r="E104" s="55" t="str">
        <f t="shared" si="34"/>
        <v>82020034394</v>
      </c>
      <c r="F104" s="55" t="str">
        <f t="shared" si="35"/>
        <v>PJP030165048</v>
      </c>
      <c r="G104" s="55" t="str">
        <f t="shared" si="36"/>
        <v>백승철</v>
      </c>
      <c r="H104" s="53" t="str">
        <f t="shared" si="37"/>
        <v>목록(Manifest)</v>
      </c>
      <c r="I104" s="62">
        <f t="shared" si="38"/>
        <v>22.11</v>
      </c>
      <c r="J104" s="53" t="str">
        <f t="shared" si="39"/>
        <v>BRCH USA</v>
      </c>
      <c r="K104" s="55">
        <f t="shared" si="40"/>
        <v>1</v>
      </c>
      <c r="L104" s="54">
        <f t="shared" si="41"/>
        <v>0.3</v>
      </c>
      <c r="M104" s="54">
        <f t="shared" si="42"/>
        <v>0.9</v>
      </c>
      <c r="N104" s="54">
        <f t="shared" si="43"/>
        <v>0.9</v>
      </c>
      <c r="O104" s="54">
        <f t="shared" si="44"/>
        <v>0.5</v>
      </c>
      <c r="P104" s="55" t="str">
        <f t="shared" si="45"/>
        <v>6094325150219</v>
      </c>
      <c r="Q104" s="70">
        <f t="shared" si="46"/>
        <v>6760</v>
      </c>
      <c r="R104" s="58">
        <v>0</v>
      </c>
      <c r="S104" s="57">
        <f t="shared" si="47"/>
        <v>0</v>
      </c>
      <c r="T104" s="58">
        <v>0</v>
      </c>
      <c r="U104" s="58">
        <f>(IF(VLOOKUP(VLOOKUP(AN104,MAPPING!$B$16:$D$21,2,1),MAPPING!$C$16:$E$21,2,0)=7000,0,VLOOKUP(VLOOKUP(AN104,MAPPING!$B$16:$D$21,2,1),MAPPING!$C$16:$E$21,2,0)))</f>
        <v>0</v>
      </c>
      <c r="V104" s="58">
        <f>(K104*VLOOKUP(N104/K104,MAPPING!$B$23:$C$30,2,10))</f>
        <v>0</v>
      </c>
      <c r="W104" s="58">
        <f t="shared" si="48"/>
        <v>0</v>
      </c>
      <c r="X104" s="58">
        <f t="shared" si="49"/>
        <v>6760</v>
      </c>
      <c r="Y104" s="116">
        <f>ROUND(SUM(Q104:W104)/INVOICE!$I$5,2)</f>
        <v>4.8499999999999996</v>
      </c>
      <c r="AA104" s="102" t="s">
        <v>2183</v>
      </c>
      <c r="AB104" s="102" t="s">
        <v>93</v>
      </c>
      <c r="AC104" s="102" t="s">
        <v>2184</v>
      </c>
      <c r="AD104" s="102" t="s">
        <v>8289</v>
      </c>
      <c r="AE104" s="1" t="s">
        <v>8290</v>
      </c>
      <c r="AF104" s="1" t="s">
        <v>8291</v>
      </c>
      <c r="AG104" s="1" t="s">
        <v>8292</v>
      </c>
      <c r="AH104" s="1" t="s">
        <v>61</v>
      </c>
      <c r="AI104" s="2">
        <v>1</v>
      </c>
      <c r="AJ104" s="3">
        <v>0.3</v>
      </c>
      <c r="AK104" s="3">
        <v>0.9</v>
      </c>
      <c r="AL104" s="3">
        <v>0.9</v>
      </c>
      <c r="AM104" s="1" t="s">
        <v>204</v>
      </c>
      <c r="AN104" s="3">
        <v>22.11</v>
      </c>
      <c r="AO104" s="1" t="s">
        <v>62</v>
      </c>
      <c r="AP104" s="1" t="s">
        <v>62</v>
      </c>
      <c r="AQ104" s="1" t="s">
        <v>62</v>
      </c>
      <c r="AR104" s="1" t="s">
        <v>62</v>
      </c>
      <c r="AS104" s="1" t="s">
        <v>62</v>
      </c>
      <c r="AT104" s="1" t="s">
        <v>205</v>
      </c>
      <c r="AU104" s="1" t="s">
        <v>206</v>
      </c>
      <c r="AV104" s="1" t="s">
        <v>207</v>
      </c>
      <c r="AW104" s="1" t="s">
        <v>61</v>
      </c>
      <c r="AX104" s="1" t="s">
        <v>63</v>
      </c>
      <c r="AY104" s="1" t="s">
        <v>8293</v>
      </c>
      <c r="AZ104" s="1" t="s">
        <v>8294</v>
      </c>
      <c r="BA104" s="1" t="s">
        <v>8294</v>
      </c>
      <c r="BB104" s="1" t="s">
        <v>196</v>
      </c>
      <c r="BC104" s="1" t="s">
        <v>197</v>
      </c>
      <c r="BD104" s="1" t="s">
        <v>94</v>
      </c>
      <c r="BE104" s="1" t="s">
        <v>208</v>
      </c>
      <c r="BF104" s="1" t="s">
        <v>64</v>
      </c>
      <c r="BG104" s="1" t="s">
        <v>61</v>
      </c>
      <c r="BH104" s="1" t="s">
        <v>209</v>
      </c>
    </row>
    <row r="105" spans="2:60" x14ac:dyDescent="0.3">
      <c r="B105" s="55">
        <f t="shared" si="31"/>
        <v>101</v>
      </c>
      <c r="C105" s="55" t="str">
        <f t="shared" si="32"/>
        <v>NRT</v>
      </c>
      <c r="D105" s="55" t="str">
        <f t="shared" si="33"/>
        <v>2025-09-03</v>
      </c>
      <c r="E105" s="55" t="str">
        <f t="shared" si="34"/>
        <v>82020034394</v>
      </c>
      <c r="F105" s="55" t="str">
        <f t="shared" si="35"/>
        <v>PJP030164919</v>
      </c>
      <c r="G105" s="55" t="str">
        <f t="shared" si="36"/>
        <v>김현숙</v>
      </c>
      <c r="H105" s="53" t="str">
        <f t="shared" si="37"/>
        <v>목록(Manifest)</v>
      </c>
      <c r="I105" s="62">
        <f t="shared" si="38"/>
        <v>47.62</v>
      </c>
      <c r="J105" s="53" t="str">
        <f t="shared" si="39"/>
        <v>BRCH USA</v>
      </c>
      <c r="K105" s="55">
        <f t="shared" si="40"/>
        <v>1</v>
      </c>
      <c r="L105" s="54">
        <f t="shared" si="41"/>
        <v>0.65</v>
      </c>
      <c r="M105" s="54">
        <f t="shared" si="42"/>
        <v>3</v>
      </c>
      <c r="N105" s="54">
        <f t="shared" si="43"/>
        <v>3</v>
      </c>
      <c r="O105" s="54">
        <f t="shared" si="44"/>
        <v>1</v>
      </c>
      <c r="P105" s="55" t="str">
        <f t="shared" si="45"/>
        <v>6094325151118</v>
      </c>
      <c r="Q105" s="70">
        <f t="shared" si="46"/>
        <v>7770</v>
      </c>
      <c r="R105" s="58">
        <v>0</v>
      </c>
      <c r="S105" s="57">
        <f t="shared" si="47"/>
        <v>0</v>
      </c>
      <c r="T105" s="58">
        <v>0</v>
      </c>
      <c r="U105" s="58">
        <f>(IF(VLOOKUP(VLOOKUP(AN105,MAPPING!$B$16:$D$21,2,1),MAPPING!$C$16:$E$21,2,0)=7000,0,VLOOKUP(VLOOKUP(AN105,MAPPING!$B$16:$D$21,2,1),MAPPING!$C$16:$E$21,2,0)))</f>
        <v>0</v>
      </c>
      <c r="V105" s="58">
        <f>(K105*VLOOKUP(N105/K105,MAPPING!$B$23:$C$30,2,10))</f>
        <v>550</v>
      </c>
      <c r="W105" s="58">
        <f t="shared" si="48"/>
        <v>0</v>
      </c>
      <c r="X105" s="58">
        <f t="shared" si="49"/>
        <v>8320</v>
      </c>
      <c r="Y105" s="116">
        <f>ROUND(SUM(Q105:W105)/INVOICE!$I$5,2)</f>
        <v>5.97</v>
      </c>
      <c r="AA105" s="102" t="s">
        <v>2183</v>
      </c>
      <c r="AB105" s="102" t="s">
        <v>93</v>
      </c>
      <c r="AC105" s="102" t="s">
        <v>2184</v>
      </c>
      <c r="AD105" s="102" t="s">
        <v>8295</v>
      </c>
      <c r="AE105" s="1" t="s">
        <v>7864</v>
      </c>
      <c r="AF105" s="1" t="s">
        <v>7865</v>
      </c>
      <c r="AG105" s="1" t="s">
        <v>7866</v>
      </c>
      <c r="AH105" s="1" t="s">
        <v>61</v>
      </c>
      <c r="AI105" s="2">
        <v>1</v>
      </c>
      <c r="AJ105" s="3">
        <v>0.65</v>
      </c>
      <c r="AK105" s="3">
        <v>3</v>
      </c>
      <c r="AL105" s="3">
        <v>3</v>
      </c>
      <c r="AM105" s="1" t="s">
        <v>204</v>
      </c>
      <c r="AN105" s="3">
        <v>47.62</v>
      </c>
      <c r="AO105" s="1" t="s">
        <v>62</v>
      </c>
      <c r="AP105" s="1" t="s">
        <v>62</v>
      </c>
      <c r="AQ105" s="1" t="s">
        <v>62</v>
      </c>
      <c r="AR105" s="1" t="s">
        <v>62</v>
      </c>
      <c r="AS105" s="1" t="s">
        <v>62</v>
      </c>
      <c r="AT105" s="1" t="s">
        <v>205</v>
      </c>
      <c r="AU105" s="1" t="s">
        <v>206</v>
      </c>
      <c r="AV105" s="1" t="s">
        <v>207</v>
      </c>
      <c r="AW105" s="1" t="s">
        <v>61</v>
      </c>
      <c r="AX105" s="1" t="s">
        <v>63</v>
      </c>
      <c r="AY105" s="1" t="s">
        <v>8296</v>
      </c>
      <c r="AZ105" s="1" t="s">
        <v>8297</v>
      </c>
      <c r="BA105" s="1" t="s">
        <v>8297</v>
      </c>
      <c r="BB105" s="1" t="s">
        <v>196</v>
      </c>
      <c r="BC105" s="1" t="s">
        <v>197</v>
      </c>
      <c r="BD105" s="1" t="s">
        <v>94</v>
      </c>
      <c r="BE105" s="1" t="s">
        <v>208</v>
      </c>
      <c r="BF105" s="1" t="s">
        <v>64</v>
      </c>
      <c r="BG105" s="1" t="s">
        <v>61</v>
      </c>
      <c r="BH105" s="1" t="s">
        <v>209</v>
      </c>
    </row>
    <row r="106" spans="2:60" x14ac:dyDescent="0.3">
      <c r="B106" s="55">
        <f t="shared" si="31"/>
        <v>102</v>
      </c>
      <c r="C106" s="55" t="str">
        <f t="shared" si="32"/>
        <v>NRT</v>
      </c>
      <c r="D106" s="55" t="str">
        <f t="shared" si="33"/>
        <v>2025-09-03</v>
      </c>
      <c r="E106" s="55" t="str">
        <f t="shared" si="34"/>
        <v>82020034394</v>
      </c>
      <c r="F106" s="55" t="str">
        <f t="shared" si="35"/>
        <v>PJP030136112</v>
      </c>
      <c r="G106" s="55" t="str">
        <f t="shared" si="36"/>
        <v>박태희</v>
      </c>
      <c r="H106" s="53" t="str">
        <f t="shared" si="37"/>
        <v>목록(Manifest)</v>
      </c>
      <c r="I106" s="62">
        <f t="shared" si="38"/>
        <v>34.46</v>
      </c>
      <c r="J106" s="53" t="str">
        <f t="shared" si="39"/>
        <v>BRCH USA</v>
      </c>
      <c r="K106" s="55">
        <f t="shared" si="40"/>
        <v>1</v>
      </c>
      <c r="L106" s="54">
        <f t="shared" si="41"/>
        <v>0.2</v>
      </c>
      <c r="M106" s="54">
        <f t="shared" si="42"/>
        <v>0.4</v>
      </c>
      <c r="N106" s="54">
        <f t="shared" si="43"/>
        <v>0.4</v>
      </c>
      <c r="O106" s="54">
        <f t="shared" si="44"/>
        <v>0.5</v>
      </c>
      <c r="P106" s="55" t="str">
        <f t="shared" si="45"/>
        <v>6094325150851</v>
      </c>
      <c r="Q106" s="70">
        <f t="shared" si="46"/>
        <v>6760</v>
      </c>
      <c r="R106" s="58">
        <v>0</v>
      </c>
      <c r="S106" s="57">
        <f t="shared" si="47"/>
        <v>0</v>
      </c>
      <c r="T106" s="58">
        <v>0</v>
      </c>
      <c r="U106" s="58">
        <f>(IF(VLOOKUP(VLOOKUP(AN106,MAPPING!$B$16:$D$21,2,1),MAPPING!$C$16:$E$21,2,0)=7000,0,VLOOKUP(VLOOKUP(AN106,MAPPING!$B$16:$D$21,2,1),MAPPING!$C$16:$E$21,2,0)))</f>
        <v>0</v>
      </c>
      <c r="V106" s="58">
        <f>(K106*VLOOKUP(N106/K106,MAPPING!$B$23:$C$30,2,10))</f>
        <v>0</v>
      </c>
      <c r="W106" s="58">
        <f t="shared" si="48"/>
        <v>0</v>
      </c>
      <c r="X106" s="58">
        <f t="shared" si="49"/>
        <v>6760</v>
      </c>
      <c r="Y106" s="116">
        <f>ROUND(SUM(Q106:W106)/INVOICE!$I$5,2)</f>
        <v>4.8499999999999996</v>
      </c>
      <c r="AA106" s="102" t="s">
        <v>2183</v>
      </c>
      <c r="AB106" s="102" t="s">
        <v>93</v>
      </c>
      <c r="AC106" s="102" t="s">
        <v>2184</v>
      </c>
      <c r="AD106" s="102" t="s">
        <v>8298</v>
      </c>
      <c r="AE106" s="1" t="s">
        <v>8299</v>
      </c>
      <c r="AF106" s="1" t="s">
        <v>8300</v>
      </c>
      <c r="AG106" s="1" t="s">
        <v>8301</v>
      </c>
      <c r="AH106" s="1" t="s">
        <v>61</v>
      </c>
      <c r="AI106" s="2">
        <v>1</v>
      </c>
      <c r="AJ106" s="3">
        <v>0.2</v>
      </c>
      <c r="AK106" s="3">
        <v>0.4</v>
      </c>
      <c r="AL106" s="3">
        <v>0.4</v>
      </c>
      <c r="AM106" s="1" t="s">
        <v>204</v>
      </c>
      <c r="AN106" s="3">
        <v>34.46</v>
      </c>
      <c r="AO106" s="1" t="s">
        <v>62</v>
      </c>
      <c r="AP106" s="1" t="s">
        <v>62</v>
      </c>
      <c r="AQ106" s="1" t="s">
        <v>62</v>
      </c>
      <c r="AR106" s="1" t="s">
        <v>62</v>
      </c>
      <c r="AS106" s="1" t="s">
        <v>62</v>
      </c>
      <c r="AT106" s="1" t="s">
        <v>205</v>
      </c>
      <c r="AU106" s="1" t="s">
        <v>206</v>
      </c>
      <c r="AV106" s="1" t="s">
        <v>207</v>
      </c>
      <c r="AW106" s="1" t="s">
        <v>61</v>
      </c>
      <c r="AX106" s="1" t="s">
        <v>63</v>
      </c>
      <c r="AY106" s="1" t="s">
        <v>8302</v>
      </c>
      <c r="AZ106" s="1" t="s">
        <v>8303</v>
      </c>
      <c r="BA106" s="1" t="s">
        <v>8303</v>
      </c>
      <c r="BB106" s="1" t="s">
        <v>196</v>
      </c>
      <c r="BC106" s="1" t="s">
        <v>197</v>
      </c>
      <c r="BD106" s="1" t="s">
        <v>94</v>
      </c>
      <c r="BE106" s="1" t="s">
        <v>208</v>
      </c>
      <c r="BF106" s="1" t="s">
        <v>64</v>
      </c>
      <c r="BG106" s="1" t="s">
        <v>61</v>
      </c>
      <c r="BH106" s="1" t="s">
        <v>209</v>
      </c>
    </row>
    <row r="107" spans="2:60" x14ac:dyDescent="0.3">
      <c r="B107" s="55">
        <f t="shared" si="31"/>
        <v>103</v>
      </c>
      <c r="C107" s="55" t="str">
        <f t="shared" si="32"/>
        <v>NRT</v>
      </c>
      <c r="D107" s="55" t="str">
        <f t="shared" si="33"/>
        <v>2025-09-03</v>
      </c>
      <c r="E107" s="55" t="str">
        <f t="shared" si="34"/>
        <v>82020034394</v>
      </c>
      <c r="F107" s="55" t="str">
        <f t="shared" si="35"/>
        <v>PJP030141868</v>
      </c>
      <c r="G107" s="55" t="str">
        <f t="shared" si="36"/>
        <v>전은이</v>
      </c>
      <c r="H107" s="53" t="str">
        <f t="shared" si="37"/>
        <v>목록(Manifest)</v>
      </c>
      <c r="I107" s="62">
        <f t="shared" si="38"/>
        <v>99.16</v>
      </c>
      <c r="J107" s="53" t="str">
        <f t="shared" si="39"/>
        <v>BRCH USA</v>
      </c>
      <c r="K107" s="55">
        <f t="shared" si="40"/>
        <v>1</v>
      </c>
      <c r="L107" s="54">
        <f t="shared" si="41"/>
        <v>0.65</v>
      </c>
      <c r="M107" s="54">
        <f t="shared" si="42"/>
        <v>3.1</v>
      </c>
      <c r="N107" s="54">
        <f t="shared" si="43"/>
        <v>3.1</v>
      </c>
      <c r="O107" s="54">
        <f t="shared" si="44"/>
        <v>1</v>
      </c>
      <c r="P107" s="55" t="str">
        <f t="shared" si="45"/>
        <v>6094325150589</v>
      </c>
      <c r="Q107" s="70">
        <f t="shared" si="46"/>
        <v>7770</v>
      </c>
      <c r="R107" s="58">
        <v>0</v>
      </c>
      <c r="S107" s="57">
        <f t="shared" si="47"/>
        <v>0</v>
      </c>
      <c r="T107" s="58">
        <v>0</v>
      </c>
      <c r="U107" s="58">
        <f>(IF(VLOOKUP(VLOOKUP(AN107,MAPPING!$B$16:$D$21,2,1),MAPPING!$C$16:$E$21,2,0)=7000,0,VLOOKUP(VLOOKUP(AN107,MAPPING!$B$16:$D$21,2,1),MAPPING!$C$16:$E$21,2,0)))</f>
        <v>0</v>
      </c>
      <c r="V107" s="58">
        <f>(K107*VLOOKUP(N107/K107,MAPPING!$B$23:$C$30,2,10))</f>
        <v>550</v>
      </c>
      <c r="W107" s="58">
        <f t="shared" si="48"/>
        <v>0</v>
      </c>
      <c r="X107" s="58">
        <f t="shared" si="49"/>
        <v>8320</v>
      </c>
      <c r="Y107" s="116">
        <f>ROUND(SUM(Q107:W107)/INVOICE!$I$5,2)</f>
        <v>5.97</v>
      </c>
      <c r="AA107" s="102" t="s">
        <v>2183</v>
      </c>
      <c r="AB107" s="102" t="s">
        <v>93</v>
      </c>
      <c r="AC107" s="102" t="s">
        <v>2184</v>
      </c>
      <c r="AD107" s="102" t="s">
        <v>8304</v>
      </c>
      <c r="AE107" s="1" t="s">
        <v>8305</v>
      </c>
      <c r="AF107" s="1" t="s">
        <v>8306</v>
      </c>
      <c r="AG107" s="1" t="s">
        <v>8307</v>
      </c>
      <c r="AH107" s="1" t="s">
        <v>61</v>
      </c>
      <c r="AI107" s="2">
        <v>1</v>
      </c>
      <c r="AJ107" s="3">
        <v>0.65</v>
      </c>
      <c r="AK107" s="3">
        <v>3.1</v>
      </c>
      <c r="AL107" s="3">
        <v>3.1</v>
      </c>
      <c r="AM107" s="1" t="s">
        <v>204</v>
      </c>
      <c r="AN107" s="3">
        <v>99.16</v>
      </c>
      <c r="AO107" s="1" t="s">
        <v>62</v>
      </c>
      <c r="AP107" s="1" t="s">
        <v>62</v>
      </c>
      <c r="AQ107" s="1" t="s">
        <v>62</v>
      </c>
      <c r="AR107" s="1" t="s">
        <v>62</v>
      </c>
      <c r="AS107" s="1" t="s">
        <v>62</v>
      </c>
      <c r="AT107" s="1" t="s">
        <v>205</v>
      </c>
      <c r="AU107" s="1" t="s">
        <v>206</v>
      </c>
      <c r="AV107" s="1" t="s">
        <v>207</v>
      </c>
      <c r="AW107" s="1" t="s">
        <v>61</v>
      </c>
      <c r="AX107" s="1" t="s">
        <v>63</v>
      </c>
      <c r="AY107" s="1" t="s">
        <v>8308</v>
      </c>
      <c r="AZ107" s="1" t="s">
        <v>8309</v>
      </c>
      <c r="BA107" s="1" t="s">
        <v>8309</v>
      </c>
      <c r="BB107" s="1" t="s">
        <v>196</v>
      </c>
      <c r="BC107" s="1" t="s">
        <v>197</v>
      </c>
      <c r="BD107" s="1" t="s">
        <v>94</v>
      </c>
      <c r="BE107" s="1" t="s">
        <v>208</v>
      </c>
      <c r="BF107" s="1" t="s">
        <v>64</v>
      </c>
      <c r="BG107" s="1" t="s">
        <v>61</v>
      </c>
      <c r="BH107" s="1" t="s">
        <v>209</v>
      </c>
    </row>
    <row r="108" spans="2:60" x14ac:dyDescent="0.3">
      <c r="B108" s="55">
        <f t="shared" si="31"/>
        <v>104</v>
      </c>
      <c r="C108" s="55" t="str">
        <f t="shared" si="32"/>
        <v>NRT</v>
      </c>
      <c r="D108" s="55" t="str">
        <f t="shared" si="33"/>
        <v>2025-09-03</v>
      </c>
      <c r="E108" s="55" t="str">
        <f t="shared" si="34"/>
        <v>82020034394</v>
      </c>
      <c r="F108" s="55" t="str">
        <f t="shared" si="35"/>
        <v>PJP030149176</v>
      </c>
      <c r="G108" s="55" t="str">
        <f t="shared" si="36"/>
        <v>정서윤</v>
      </c>
      <c r="H108" s="53" t="str">
        <f t="shared" si="37"/>
        <v>목록(Manifest)</v>
      </c>
      <c r="I108" s="62">
        <f t="shared" si="38"/>
        <v>25.46</v>
      </c>
      <c r="J108" s="53" t="str">
        <f t="shared" si="39"/>
        <v>BRCH USA</v>
      </c>
      <c r="K108" s="55">
        <f t="shared" si="40"/>
        <v>1</v>
      </c>
      <c r="L108" s="54">
        <f t="shared" si="41"/>
        <v>0.2</v>
      </c>
      <c r="M108" s="54">
        <f t="shared" si="42"/>
        <v>0.8</v>
      </c>
      <c r="N108" s="54">
        <f t="shared" si="43"/>
        <v>0.8</v>
      </c>
      <c r="O108" s="54">
        <f t="shared" si="44"/>
        <v>0.5</v>
      </c>
      <c r="P108" s="55" t="str">
        <f t="shared" si="45"/>
        <v>6094325151255</v>
      </c>
      <c r="Q108" s="70">
        <f t="shared" si="46"/>
        <v>6760</v>
      </c>
      <c r="R108" s="58">
        <v>0</v>
      </c>
      <c r="S108" s="57">
        <f t="shared" si="47"/>
        <v>0</v>
      </c>
      <c r="T108" s="58">
        <v>0</v>
      </c>
      <c r="U108" s="58">
        <f>(IF(VLOOKUP(VLOOKUP(AN108,MAPPING!$B$16:$D$21,2,1),MAPPING!$C$16:$E$21,2,0)=7000,0,VLOOKUP(VLOOKUP(AN108,MAPPING!$B$16:$D$21,2,1),MAPPING!$C$16:$E$21,2,0)))</f>
        <v>0</v>
      </c>
      <c r="V108" s="58">
        <f>(K108*VLOOKUP(N108/K108,MAPPING!$B$23:$C$30,2,10))</f>
        <v>0</v>
      </c>
      <c r="W108" s="58">
        <f t="shared" si="48"/>
        <v>0</v>
      </c>
      <c r="X108" s="58">
        <f t="shared" si="49"/>
        <v>6760</v>
      </c>
      <c r="Y108" s="116">
        <f>ROUND(SUM(Q108:W108)/INVOICE!$I$5,2)</f>
        <v>4.8499999999999996</v>
      </c>
      <c r="AA108" s="102" t="s">
        <v>2183</v>
      </c>
      <c r="AB108" s="102" t="s">
        <v>93</v>
      </c>
      <c r="AC108" s="102" t="s">
        <v>2184</v>
      </c>
      <c r="AD108" s="102" t="s">
        <v>8310</v>
      </c>
      <c r="AE108" s="1" t="s">
        <v>8311</v>
      </c>
      <c r="AF108" s="1" t="s">
        <v>8312</v>
      </c>
      <c r="AG108" s="1" t="s">
        <v>8313</v>
      </c>
      <c r="AH108" s="1" t="s">
        <v>61</v>
      </c>
      <c r="AI108" s="2">
        <v>1</v>
      </c>
      <c r="AJ108" s="3">
        <v>0.2</v>
      </c>
      <c r="AK108" s="3">
        <v>0.8</v>
      </c>
      <c r="AL108" s="3">
        <v>0.8</v>
      </c>
      <c r="AM108" s="1" t="s">
        <v>204</v>
      </c>
      <c r="AN108" s="3">
        <v>25.46</v>
      </c>
      <c r="AO108" s="1" t="s">
        <v>62</v>
      </c>
      <c r="AP108" s="1" t="s">
        <v>62</v>
      </c>
      <c r="AQ108" s="1" t="s">
        <v>62</v>
      </c>
      <c r="AR108" s="1" t="s">
        <v>62</v>
      </c>
      <c r="AS108" s="1" t="s">
        <v>62</v>
      </c>
      <c r="AT108" s="1" t="s">
        <v>205</v>
      </c>
      <c r="AU108" s="1" t="s">
        <v>206</v>
      </c>
      <c r="AV108" s="1" t="s">
        <v>207</v>
      </c>
      <c r="AW108" s="1" t="s">
        <v>61</v>
      </c>
      <c r="AX108" s="1" t="s">
        <v>63</v>
      </c>
      <c r="AY108" s="1" t="s">
        <v>8314</v>
      </c>
      <c r="AZ108" s="1" t="s">
        <v>8315</v>
      </c>
      <c r="BA108" s="1" t="s">
        <v>8315</v>
      </c>
      <c r="BB108" s="1" t="s">
        <v>196</v>
      </c>
      <c r="BC108" s="1" t="s">
        <v>197</v>
      </c>
      <c r="BD108" s="1" t="s">
        <v>94</v>
      </c>
      <c r="BE108" s="1" t="s">
        <v>208</v>
      </c>
      <c r="BF108" s="1" t="s">
        <v>64</v>
      </c>
      <c r="BG108" s="1" t="s">
        <v>61</v>
      </c>
      <c r="BH108" s="1" t="s">
        <v>209</v>
      </c>
    </row>
    <row r="109" spans="2:60" x14ac:dyDescent="0.3">
      <c r="B109" s="55">
        <f t="shared" si="31"/>
        <v>105</v>
      </c>
      <c r="C109" s="55" t="str">
        <f t="shared" si="32"/>
        <v>NRT</v>
      </c>
      <c r="D109" s="55" t="str">
        <f t="shared" si="33"/>
        <v>2025-09-03</v>
      </c>
      <c r="E109" s="55" t="str">
        <f t="shared" si="34"/>
        <v>82020034394</v>
      </c>
      <c r="F109" s="55" t="str">
        <f t="shared" si="35"/>
        <v>PJP030132760</v>
      </c>
      <c r="G109" s="55" t="str">
        <f t="shared" si="36"/>
        <v>김현숙</v>
      </c>
      <c r="H109" s="53" t="str">
        <f t="shared" si="37"/>
        <v>목록(Manifest)</v>
      </c>
      <c r="I109" s="62">
        <f t="shared" si="38"/>
        <v>46.98</v>
      </c>
      <c r="J109" s="53" t="str">
        <f t="shared" si="39"/>
        <v>BRCH USA</v>
      </c>
      <c r="K109" s="55">
        <f t="shared" si="40"/>
        <v>1</v>
      </c>
      <c r="L109" s="54">
        <f t="shared" si="41"/>
        <v>0.55000000000000004</v>
      </c>
      <c r="M109" s="54">
        <f t="shared" si="42"/>
        <v>2.9</v>
      </c>
      <c r="N109" s="54">
        <f t="shared" si="43"/>
        <v>2.9</v>
      </c>
      <c r="O109" s="54">
        <f t="shared" si="44"/>
        <v>1</v>
      </c>
      <c r="P109" s="55" t="str">
        <f t="shared" si="45"/>
        <v>6094325151210</v>
      </c>
      <c r="Q109" s="70">
        <f t="shared" si="46"/>
        <v>7770</v>
      </c>
      <c r="R109" s="58">
        <v>0</v>
      </c>
      <c r="S109" s="57">
        <f t="shared" si="47"/>
        <v>0</v>
      </c>
      <c r="T109" s="58">
        <v>0</v>
      </c>
      <c r="U109" s="58">
        <f>(IF(VLOOKUP(VLOOKUP(AN109,MAPPING!$B$16:$D$21,2,1),MAPPING!$C$16:$E$21,2,0)=7000,0,VLOOKUP(VLOOKUP(AN109,MAPPING!$B$16:$D$21,2,1),MAPPING!$C$16:$E$21,2,0)))</f>
        <v>0</v>
      </c>
      <c r="V109" s="58">
        <f>(K109*VLOOKUP(N109/K109,MAPPING!$B$23:$C$30,2,10))</f>
        <v>550</v>
      </c>
      <c r="W109" s="58">
        <f t="shared" si="48"/>
        <v>0</v>
      </c>
      <c r="X109" s="58">
        <f t="shared" si="49"/>
        <v>8320</v>
      </c>
      <c r="Y109" s="116">
        <f>ROUND(SUM(Q109:W109)/INVOICE!$I$5,2)</f>
        <v>5.97</v>
      </c>
      <c r="AA109" s="102" t="s">
        <v>2183</v>
      </c>
      <c r="AB109" s="102" t="s">
        <v>93</v>
      </c>
      <c r="AC109" s="102" t="s">
        <v>2184</v>
      </c>
      <c r="AD109" s="102" t="s">
        <v>8316</v>
      </c>
      <c r="AE109" s="1" t="s">
        <v>7864</v>
      </c>
      <c r="AF109" s="1" t="s">
        <v>7865</v>
      </c>
      <c r="AG109" s="1" t="s">
        <v>7866</v>
      </c>
      <c r="AH109" s="1" t="s">
        <v>61</v>
      </c>
      <c r="AI109" s="2">
        <v>1</v>
      </c>
      <c r="AJ109" s="3">
        <v>0.55000000000000004</v>
      </c>
      <c r="AK109" s="3">
        <v>2.9</v>
      </c>
      <c r="AL109" s="3">
        <v>2.9</v>
      </c>
      <c r="AM109" s="1" t="s">
        <v>204</v>
      </c>
      <c r="AN109" s="3">
        <v>46.98</v>
      </c>
      <c r="AO109" s="1" t="s">
        <v>62</v>
      </c>
      <c r="AP109" s="1" t="s">
        <v>62</v>
      </c>
      <c r="AQ109" s="1" t="s">
        <v>62</v>
      </c>
      <c r="AR109" s="1" t="s">
        <v>62</v>
      </c>
      <c r="AS109" s="1" t="s">
        <v>62</v>
      </c>
      <c r="AT109" s="1" t="s">
        <v>205</v>
      </c>
      <c r="AU109" s="1" t="s">
        <v>206</v>
      </c>
      <c r="AV109" s="1" t="s">
        <v>207</v>
      </c>
      <c r="AW109" s="1" t="s">
        <v>61</v>
      </c>
      <c r="AX109" s="1" t="s">
        <v>63</v>
      </c>
      <c r="AY109" s="1" t="s">
        <v>8317</v>
      </c>
      <c r="AZ109" s="1" t="s">
        <v>8318</v>
      </c>
      <c r="BA109" s="1" t="s">
        <v>8318</v>
      </c>
      <c r="BB109" s="1" t="s">
        <v>196</v>
      </c>
      <c r="BC109" s="1" t="s">
        <v>197</v>
      </c>
      <c r="BD109" s="1" t="s">
        <v>94</v>
      </c>
      <c r="BE109" s="1" t="s">
        <v>208</v>
      </c>
      <c r="BF109" s="1" t="s">
        <v>64</v>
      </c>
      <c r="BG109" s="1" t="s">
        <v>61</v>
      </c>
      <c r="BH109" s="1" t="s">
        <v>209</v>
      </c>
    </row>
    <row r="110" spans="2:60" x14ac:dyDescent="0.3">
      <c r="B110" s="55">
        <f t="shared" si="31"/>
        <v>106</v>
      </c>
      <c r="C110" s="55" t="str">
        <f t="shared" si="32"/>
        <v>NRT</v>
      </c>
      <c r="D110" s="55" t="str">
        <f t="shared" si="33"/>
        <v>2025-09-03</v>
      </c>
      <c r="E110" s="55" t="str">
        <f t="shared" si="34"/>
        <v>82020034394</v>
      </c>
      <c r="F110" s="55" t="str">
        <f t="shared" si="35"/>
        <v>PJP030131441</v>
      </c>
      <c r="G110" s="55" t="str">
        <f t="shared" si="36"/>
        <v>김혜민</v>
      </c>
      <c r="H110" s="53" t="str">
        <f t="shared" si="37"/>
        <v>목록(Manifest)</v>
      </c>
      <c r="I110" s="62">
        <f t="shared" si="38"/>
        <v>142.56</v>
      </c>
      <c r="J110" s="53" t="str">
        <f t="shared" si="39"/>
        <v>BRCH USA</v>
      </c>
      <c r="K110" s="55">
        <f t="shared" si="40"/>
        <v>1</v>
      </c>
      <c r="L110" s="54">
        <f t="shared" si="41"/>
        <v>0.8</v>
      </c>
      <c r="M110" s="54">
        <f t="shared" si="42"/>
        <v>1.1000000000000001</v>
      </c>
      <c r="N110" s="54">
        <f t="shared" si="43"/>
        <v>1.1000000000000001</v>
      </c>
      <c r="O110" s="54">
        <f t="shared" si="44"/>
        <v>1</v>
      </c>
      <c r="P110" s="55" t="str">
        <f t="shared" si="45"/>
        <v>6094325150062</v>
      </c>
      <c r="Q110" s="70">
        <f t="shared" si="46"/>
        <v>7770</v>
      </c>
      <c r="R110" s="58">
        <v>0</v>
      </c>
      <c r="S110" s="57">
        <f t="shared" si="47"/>
        <v>0</v>
      </c>
      <c r="T110" s="58">
        <v>0</v>
      </c>
      <c r="U110" s="58">
        <f>(IF(VLOOKUP(VLOOKUP(AN110,MAPPING!$B$16:$D$21,2,1),MAPPING!$C$16:$E$21,2,0)=7000,0,VLOOKUP(VLOOKUP(AN110,MAPPING!$B$16:$D$21,2,1),MAPPING!$C$16:$E$21,2,0)))</f>
        <v>0</v>
      </c>
      <c r="V110" s="58">
        <f>(K110*VLOOKUP(N110/K110,MAPPING!$B$23:$C$30,2,10))</f>
        <v>0</v>
      </c>
      <c r="W110" s="58">
        <f t="shared" si="48"/>
        <v>0</v>
      </c>
      <c r="X110" s="58">
        <f t="shared" si="49"/>
        <v>7770</v>
      </c>
      <c r="Y110" s="116">
        <f>ROUND(SUM(Q110:W110)/INVOICE!$I$5,2)</f>
        <v>5.57</v>
      </c>
      <c r="AA110" s="102" t="s">
        <v>2183</v>
      </c>
      <c r="AB110" s="102" t="s">
        <v>93</v>
      </c>
      <c r="AC110" s="102" t="s">
        <v>2184</v>
      </c>
      <c r="AD110" s="102" t="s">
        <v>8319</v>
      </c>
      <c r="AE110" s="1" t="s">
        <v>255</v>
      </c>
      <c r="AF110" s="1" t="s">
        <v>256</v>
      </c>
      <c r="AG110" s="1" t="s">
        <v>257</v>
      </c>
      <c r="AH110" s="1" t="s">
        <v>61</v>
      </c>
      <c r="AI110" s="2">
        <v>1</v>
      </c>
      <c r="AJ110" s="3">
        <v>0.8</v>
      </c>
      <c r="AK110" s="3">
        <v>1.1000000000000001</v>
      </c>
      <c r="AL110" s="3">
        <v>1.1000000000000001</v>
      </c>
      <c r="AM110" s="1" t="s">
        <v>204</v>
      </c>
      <c r="AN110" s="3">
        <v>142.56</v>
      </c>
      <c r="AO110" s="1" t="s">
        <v>62</v>
      </c>
      <c r="AP110" s="1" t="s">
        <v>62</v>
      </c>
      <c r="AQ110" s="1" t="s">
        <v>62</v>
      </c>
      <c r="AR110" s="1" t="s">
        <v>62</v>
      </c>
      <c r="AS110" s="1" t="s">
        <v>62</v>
      </c>
      <c r="AT110" s="1" t="s">
        <v>205</v>
      </c>
      <c r="AU110" s="1" t="s">
        <v>206</v>
      </c>
      <c r="AV110" s="1" t="s">
        <v>207</v>
      </c>
      <c r="AW110" s="1" t="s">
        <v>61</v>
      </c>
      <c r="AX110" s="1" t="s">
        <v>63</v>
      </c>
      <c r="AY110" s="1" t="s">
        <v>8320</v>
      </c>
      <c r="AZ110" s="1" t="s">
        <v>8321</v>
      </c>
      <c r="BA110" s="1" t="s">
        <v>8321</v>
      </c>
      <c r="BB110" s="1" t="s">
        <v>196</v>
      </c>
      <c r="BC110" s="1" t="s">
        <v>197</v>
      </c>
      <c r="BD110" s="1" t="s">
        <v>94</v>
      </c>
      <c r="BE110" s="1" t="s">
        <v>208</v>
      </c>
      <c r="BF110" s="1" t="s">
        <v>64</v>
      </c>
      <c r="BG110" s="1" t="s">
        <v>61</v>
      </c>
      <c r="BH110" s="1" t="s">
        <v>209</v>
      </c>
    </row>
    <row r="111" spans="2:60" x14ac:dyDescent="0.3">
      <c r="B111" s="55">
        <f t="shared" si="31"/>
        <v>107</v>
      </c>
      <c r="C111" s="55" t="str">
        <f t="shared" si="32"/>
        <v>NRT</v>
      </c>
      <c r="D111" s="55" t="str">
        <f t="shared" si="33"/>
        <v>2025-09-03</v>
      </c>
      <c r="E111" s="55" t="str">
        <f t="shared" si="34"/>
        <v>82020034394</v>
      </c>
      <c r="F111" s="55" t="str">
        <f t="shared" si="35"/>
        <v>PJP030165710</v>
      </c>
      <c r="G111" s="55" t="str">
        <f t="shared" si="36"/>
        <v>정고은</v>
      </c>
      <c r="H111" s="53" t="str">
        <f t="shared" si="37"/>
        <v>일반(목록배제,Normal-Manifest Exception)</v>
      </c>
      <c r="I111" s="62">
        <f t="shared" si="38"/>
        <v>46.31</v>
      </c>
      <c r="J111" s="53" t="str">
        <f t="shared" si="39"/>
        <v>BRCH USA</v>
      </c>
      <c r="K111" s="55">
        <f t="shared" si="40"/>
        <v>1</v>
      </c>
      <c r="L111" s="54">
        <f t="shared" si="41"/>
        <v>1.55</v>
      </c>
      <c r="M111" s="54">
        <f t="shared" si="42"/>
        <v>2.1</v>
      </c>
      <c r="N111" s="54">
        <f t="shared" si="43"/>
        <v>2.1</v>
      </c>
      <c r="O111" s="54">
        <f t="shared" si="44"/>
        <v>2</v>
      </c>
      <c r="P111" s="55" t="str">
        <f t="shared" si="45"/>
        <v>6094325150834</v>
      </c>
      <c r="Q111" s="70">
        <f t="shared" si="46"/>
        <v>9790</v>
      </c>
      <c r="R111" s="58">
        <v>0</v>
      </c>
      <c r="S111" s="57">
        <f t="shared" si="47"/>
        <v>0</v>
      </c>
      <c r="T111" s="58">
        <v>0</v>
      </c>
      <c r="U111" s="58">
        <f>(IF(VLOOKUP(VLOOKUP(AN111,MAPPING!$B$16:$D$21,2,1),MAPPING!$C$16:$E$21,2,0)=7000,0,VLOOKUP(VLOOKUP(AN111,MAPPING!$B$16:$D$21,2,1),MAPPING!$C$16:$E$21,2,0)))</f>
        <v>0</v>
      </c>
      <c r="V111" s="58">
        <f>(K111*VLOOKUP(N111/K111,MAPPING!$B$23:$C$30,2,10))</f>
        <v>550</v>
      </c>
      <c r="W111" s="58">
        <f t="shared" si="48"/>
        <v>0</v>
      </c>
      <c r="X111" s="58">
        <f t="shared" si="49"/>
        <v>10340</v>
      </c>
      <c r="Y111" s="116">
        <f>ROUND(SUM(Q111:W111)/INVOICE!$I$5,2)</f>
        <v>7.42</v>
      </c>
      <c r="AA111" s="102" t="s">
        <v>2183</v>
      </c>
      <c r="AB111" s="102" t="s">
        <v>93</v>
      </c>
      <c r="AC111" s="102" t="s">
        <v>2184</v>
      </c>
      <c r="AD111" s="102" t="s">
        <v>8322</v>
      </c>
      <c r="AE111" s="1" t="s">
        <v>260</v>
      </c>
      <c r="AF111" s="1" t="s">
        <v>261</v>
      </c>
      <c r="AG111" s="1" t="s">
        <v>262</v>
      </c>
      <c r="AH111" s="1" t="s">
        <v>61</v>
      </c>
      <c r="AI111" s="2">
        <v>1</v>
      </c>
      <c r="AJ111" s="3">
        <v>1.55</v>
      </c>
      <c r="AK111" s="3">
        <v>2.1</v>
      </c>
      <c r="AL111" s="3">
        <v>2.1</v>
      </c>
      <c r="AM111" s="1" t="s">
        <v>66</v>
      </c>
      <c r="AN111" s="3">
        <v>46.31</v>
      </c>
      <c r="AO111" s="1" t="s">
        <v>62</v>
      </c>
      <c r="AP111" s="1" t="s">
        <v>62</v>
      </c>
      <c r="AQ111" s="1" t="s">
        <v>62</v>
      </c>
      <c r="AR111" s="1" t="s">
        <v>62</v>
      </c>
      <c r="AS111" s="1" t="s">
        <v>62</v>
      </c>
      <c r="AT111" s="1" t="s">
        <v>205</v>
      </c>
      <c r="AU111" s="1" t="s">
        <v>206</v>
      </c>
      <c r="AV111" s="1" t="s">
        <v>207</v>
      </c>
      <c r="AW111" s="1" t="s">
        <v>61</v>
      </c>
      <c r="AX111" s="1" t="s">
        <v>63</v>
      </c>
      <c r="AY111" s="1" t="s">
        <v>8323</v>
      </c>
      <c r="AZ111" s="1" t="s">
        <v>8324</v>
      </c>
      <c r="BA111" s="1" t="s">
        <v>8324</v>
      </c>
      <c r="BB111" s="1" t="s">
        <v>196</v>
      </c>
      <c r="BC111" s="1" t="s">
        <v>197</v>
      </c>
      <c r="BD111" s="1" t="s">
        <v>94</v>
      </c>
      <c r="BE111" s="1" t="s">
        <v>208</v>
      </c>
      <c r="BF111" s="1" t="s">
        <v>64</v>
      </c>
      <c r="BG111" s="1" t="s">
        <v>61</v>
      </c>
      <c r="BH111" s="1" t="s">
        <v>209</v>
      </c>
    </row>
    <row r="112" spans="2:60" x14ac:dyDescent="0.3">
      <c r="B112" s="55">
        <f t="shared" si="31"/>
        <v>108</v>
      </c>
      <c r="C112" s="55" t="str">
        <f t="shared" si="32"/>
        <v>NRT</v>
      </c>
      <c r="D112" s="55" t="str">
        <f t="shared" si="33"/>
        <v>2025-09-03</v>
      </c>
      <c r="E112" s="55" t="str">
        <f t="shared" si="34"/>
        <v>82020034394</v>
      </c>
      <c r="F112" s="55" t="str">
        <f t="shared" si="35"/>
        <v>PJP026426803</v>
      </c>
      <c r="G112" s="55" t="str">
        <f t="shared" si="36"/>
        <v>최준석</v>
      </c>
      <c r="H112" s="53" t="str">
        <f t="shared" si="37"/>
        <v>목록(Manifest)</v>
      </c>
      <c r="I112" s="62">
        <f t="shared" si="38"/>
        <v>89.78</v>
      </c>
      <c r="J112" s="53" t="str">
        <f t="shared" si="39"/>
        <v>BRCH USA</v>
      </c>
      <c r="K112" s="55">
        <f t="shared" si="40"/>
        <v>1</v>
      </c>
      <c r="L112" s="54">
        <f t="shared" si="41"/>
        <v>3.05</v>
      </c>
      <c r="M112" s="54">
        <f t="shared" si="42"/>
        <v>5.8</v>
      </c>
      <c r="N112" s="54">
        <f t="shared" si="43"/>
        <v>6</v>
      </c>
      <c r="O112" s="54">
        <f t="shared" si="44"/>
        <v>3.5</v>
      </c>
      <c r="P112" s="55" t="str">
        <f t="shared" si="45"/>
        <v>6094325150981</v>
      </c>
      <c r="Q112" s="70">
        <f t="shared" si="46"/>
        <v>12820</v>
      </c>
      <c r="R112" s="58">
        <v>0</v>
      </c>
      <c r="S112" s="57">
        <f t="shared" si="47"/>
        <v>0</v>
      </c>
      <c r="T112" s="58">
        <v>0</v>
      </c>
      <c r="U112" s="58">
        <f>(IF(VLOOKUP(VLOOKUP(AN112,MAPPING!$B$16:$D$21,2,1),MAPPING!$C$16:$E$21,2,0)=7000,0,VLOOKUP(VLOOKUP(AN112,MAPPING!$B$16:$D$21,2,1),MAPPING!$C$16:$E$21,2,0)))</f>
        <v>0</v>
      </c>
      <c r="V112" s="58">
        <f>(K112*VLOOKUP(N112/K112,MAPPING!$B$23:$C$30,2,10))</f>
        <v>1200</v>
      </c>
      <c r="W112" s="58">
        <f t="shared" si="48"/>
        <v>0</v>
      </c>
      <c r="X112" s="58">
        <f t="shared" si="49"/>
        <v>14020</v>
      </c>
      <c r="Y112" s="116">
        <f>ROUND(SUM(Q112:W112)/INVOICE!$I$5,2)</f>
        <v>10.06</v>
      </c>
      <c r="AA112" s="102" t="s">
        <v>2183</v>
      </c>
      <c r="AB112" s="102" t="s">
        <v>93</v>
      </c>
      <c r="AC112" s="102" t="s">
        <v>2184</v>
      </c>
      <c r="AD112" s="102" t="s">
        <v>8325</v>
      </c>
      <c r="AE112" s="1" t="s">
        <v>8326</v>
      </c>
      <c r="AF112" s="1" t="s">
        <v>8327</v>
      </c>
      <c r="AG112" s="1" t="s">
        <v>8328</v>
      </c>
      <c r="AH112" s="1" t="s">
        <v>61</v>
      </c>
      <c r="AI112" s="2">
        <v>1</v>
      </c>
      <c r="AJ112" s="3">
        <v>3.05</v>
      </c>
      <c r="AK112" s="3">
        <v>5.8</v>
      </c>
      <c r="AL112" s="3">
        <v>6</v>
      </c>
      <c r="AM112" s="1" t="s">
        <v>204</v>
      </c>
      <c r="AN112" s="3">
        <v>89.78</v>
      </c>
      <c r="AO112" s="1" t="s">
        <v>62</v>
      </c>
      <c r="AP112" s="1" t="s">
        <v>62</v>
      </c>
      <c r="AQ112" s="1" t="s">
        <v>62</v>
      </c>
      <c r="AR112" s="1" t="s">
        <v>62</v>
      </c>
      <c r="AS112" s="1" t="s">
        <v>62</v>
      </c>
      <c r="AT112" s="1" t="s">
        <v>205</v>
      </c>
      <c r="AU112" s="1" t="s">
        <v>206</v>
      </c>
      <c r="AV112" s="1" t="s">
        <v>207</v>
      </c>
      <c r="AW112" s="1" t="s">
        <v>61</v>
      </c>
      <c r="AX112" s="1" t="s">
        <v>63</v>
      </c>
      <c r="AY112" s="1" t="s">
        <v>8329</v>
      </c>
      <c r="AZ112" s="1" t="s">
        <v>8330</v>
      </c>
      <c r="BA112" s="1" t="s">
        <v>8330</v>
      </c>
      <c r="BB112" s="1" t="s">
        <v>196</v>
      </c>
      <c r="BC112" s="1" t="s">
        <v>197</v>
      </c>
      <c r="BD112" s="1" t="s">
        <v>94</v>
      </c>
      <c r="BE112" s="1" t="s">
        <v>208</v>
      </c>
      <c r="BF112" s="1" t="s">
        <v>64</v>
      </c>
      <c r="BG112" s="1" t="s">
        <v>61</v>
      </c>
      <c r="BH112" s="1" t="s">
        <v>209</v>
      </c>
    </row>
    <row r="113" spans="2:60" x14ac:dyDescent="0.3">
      <c r="B113" s="55">
        <f t="shared" si="31"/>
        <v>109</v>
      </c>
      <c r="C113" s="55" t="str">
        <f t="shared" si="32"/>
        <v>NRT</v>
      </c>
      <c r="D113" s="55" t="str">
        <f t="shared" si="33"/>
        <v>2025-09-03</v>
      </c>
      <c r="E113" s="55" t="str">
        <f t="shared" si="34"/>
        <v>82020034394</v>
      </c>
      <c r="F113" s="55" t="str">
        <f t="shared" si="35"/>
        <v>PJP030135895</v>
      </c>
      <c r="G113" s="55" t="str">
        <f t="shared" si="36"/>
        <v>이정수</v>
      </c>
      <c r="H113" s="53" t="str">
        <f t="shared" si="37"/>
        <v>목록(Manifest)</v>
      </c>
      <c r="I113" s="62">
        <f t="shared" si="38"/>
        <v>19.420000000000002</v>
      </c>
      <c r="J113" s="53" t="str">
        <f t="shared" si="39"/>
        <v>BRCH USA</v>
      </c>
      <c r="K113" s="55">
        <f t="shared" si="40"/>
        <v>1</v>
      </c>
      <c r="L113" s="54">
        <f t="shared" si="41"/>
        <v>0.25</v>
      </c>
      <c r="M113" s="54">
        <f t="shared" si="42"/>
        <v>1.2</v>
      </c>
      <c r="N113" s="54">
        <f t="shared" si="43"/>
        <v>1.2</v>
      </c>
      <c r="O113" s="54">
        <f t="shared" si="44"/>
        <v>0.5</v>
      </c>
      <c r="P113" s="55" t="str">
        <f t="shared" si="45"/>
        <v>6094325151124</v>
      </c>
      <c r="Q113" s="70">
        <f t="shared" si="46"/>
        <v>6760</v>
      </c>
      <c r="R113" s="58">
        <v>0</v>
      </c>
      <c r="S113" s="57">
        <f t="shared" si="47"/>
        <v>0</v>
      </c>
      <c r="T113" s="58">
        <v>0</v>
      </c>
      <c r="U113" s="58">
        <f>(IF(VLOOKUP(VLOOKUP(AN113,MAPPING!$B$16:$D$21,2,1),MAPPING!$C$16:$E$21,2,0)=7000,0,VLOOKUP(VLOOKUP(AN113,MAPPING!$B$16:$D$21,2,1),MAPPING!$C$16:$E$21,2,0)))</f>
        <v>0</v>
      </c>
      <c r="V113" s="58">
        <f>(K113*VLOOKUP(N113/K113,MAPPING!$B$23:$C$30,2,10))</f>
        <v>0</v>
      </c>
      <c r="W113" s="58">
        <f t="shared" si="48"/>
        <v>0</v>
      </c>
      <c r="X113" s="58">
        <f t="shared" si="49"/>
        <v>6760</v>
      </c>
      <c r="Y113" s="116">
        <f>ROUND(SUM(Q113:W113)/INVOICE!$I$5,2)</f>
        <v>4.8499999999999996</v>
      </c>
      <c r="AA113" s="102" t="s">
        <v>2183</v>
      </c>
      <c r="AB113" s="102" t="s">
        <v>93</v>
      </c>
      <c r="AC113" s="102" t="s">
        <v>2184</v>
      </c>
      <c r="AD113" s="102" t="s">
        <v>8331</v>
      </c>
      <c r="AE113" s="1" t="s">
        <v>8332</v>
      </c>
      <c r="AF113" s="1" t="s">
        <v>8333</v>
      </c>
      <c r="AG113" s="1" t="s">
        <v>8334</v>
      </c>
      <c r="AH113" s="1" t="s">
        <v>61</v>
      </c>
      <c r="AI113" s="2">
        <v>1</v>
      </c>
      <c r="AJ113" s="3">
        <v>0.25</v>
      </c>
      <c r="AK113" s="3">
        <v>1.2</v>
      </c>
      <c r="AL113" s="3">
        <v>1.2</v>
      </c>
      <c r="AM113" s="1" t="s">
        <v>204</v>
      </c>
      <c r="AN113" s="3">
        <v>19.420000000000002</v>
      </c>
      <c r="AO113" s="1" t="s">
        <v>62</v>
      </c>
      <c r="AP113" s="1" t="s">
        <v>62</v>
      </c>
      <c r="AQ113" s="1" t="s">
        <v>62</v>
      </c>
      <c r="AR113" s="1" t="s">
        <v>62</v>
      </c>
      <c r="AS113" s="1" t="s">
        <v>62</v>
      </c>
      <c r="AT113" s="1" t="s">
        <v>205</v>
      </c>
      <c r="AU113" s="1" t="s">
        <v>206</v>
      </c>
      <c r="AV113" s="1" t="s">
        <v>207</v>
      </c>
      <c r="AW113" s="1" t="s">
        <v>61</v>
      </c>
      <c r="AX113" s="1" t="s">
        <v>63</v>
      </c>
      <c r="AY113" s="1" t="s">
        <v>8335</v>
      </c>
      <c r="AZ113" s="1" t="s">
        <v>8336</v>
      </c>
      <c r="BA113" s="1" t="s">
        <v>8336</v>
      </c>
      <c r="BB113" s="1" t="s">
        <v>196</v>
      </c>
      <c r="BC113" s="1" t="s">
        <v>197</v>
      </c>
      <c r="BD113" s="1" t="s">
        <v>94</v>
      </c>
      <c r="BE113" s="1" t="s">
        <v>208</v>
      </c>
      <c r="BF113" s="1" t="s">
        <v>64</v>
      </c>
      <c r="BG113" s="1" t="s">
        <v>61</v>
      </c>
      <c r="BH113" s="1" t="s">
        <v>209</v>
      </c>
    </row>
    <row r="114" spans="2:60" x14ac:dyDescent="0.3">
      <c r="B114" s="55">
        <f t="shared" si="31"/>
        <v>110</v>
      </c>
      <c r="C114" s="55" t="str">
        <f t="shared" si="32"/>
        <v>NRT</v>
      </c>
      <c r="D114" s="55" t="str">
        <f t="shared" si="33"/>
        <v>2025-09-03</v>
      </c>
      <c r="E114" s="55" t="str">
        <f t="shared" si="34"/>
        <v>82020034394</v>
      </c>
      <c r="F114" s="55" t="str">
        <f t="shared" si="35"/>
        <v>PJP030163804</v>
      </c>
      <c r="G114" s="55" t="str">
        <f t="shared" si="36"/>
        <v>박현아</v>
      </c>
      <c r="H114" s="53" t="str">
        <f t="shared" si="37"/>
        <v>목록(Manifest)</v>
      </c>
      <c r="I114" s="62">
        <f t="shared" si="38"/>
        <v>129.44</v>
      </c>
      <c r="J114" s="53" t="str">
        <f t="shared" si="39"/>
        <v>BRCH USA</v>
      </c>
      <c r="K114" s="55">
        <f t="shared" si="40"/>
        <v>1</v>
      </c>
      <c r="L114" s="54">
        <f t="shared" si="41"/>
        <v>0.85</v>
      </c>
      <c r="M114" s="54">
        <f t="shared" si="42"/>
        <v>2.9</v>
      </c>
      <c r="N114" s="54">
        <f t="shared" si="43"/>
        <v>2.9</v>
      </c>
      <c r="O114" s="54">
        <f t="shared" si="44"/>
        <v>1</v>
      </c>
      <c r="P114" s="55" t="str">
        <f t="shared" si="45"/>
        <v>6094325150534</v>
      </c>
      <c r="Q114" s="70">
        <f t="shared" si="46"/>
        <v>7770</v>
      </c>
      <c r="R114" s="58">
        <v>0</v>
      </c>
      <c r="S114" s="57">
        <f t="shared" si="47"/>
        <v>0</v>
      </c>
      <c r="T114" s="58">
        <v>0</v>
      </c>
      <c r="U114" s="58">
        <f>(IF(VLOOKUP(VLOOKUP(AN114,MAPPING!$B$16:$D$21,2,1),MAPPING!$C$16:$E$21,2,0)=7000,0,VLOOKUP(VLOOKUP(AN114,MAPPING!$B$16:$D$21,2,1),MAPPING!$C$16:$E$21,2,0)))</f>
        <v>0</v>
      </c>
      <c r="V114" s="58">
        <f>(K114*VLOOKUP(N114/K114,MAPPING!$B$23:$C$30,2,10))</f>
        <v>550</v>
      </c>
      <c r="W114" s="58">
        <f t="shared" si="48"/>
        <v>0</v>
      </c>
      <c r="X114" s="58">
        <f t="shared" si="49"/>
        <v>8320</v>
      </c>
      <c r="Y114" s="116">
        <f>ROUND(SUM(Q114:W114)/INVOICE!$I$5,2)</f>
        <v>5.97</v>
      </c>
      <c r="AA114" s="102" t="s">
        <v>2183</v>
      </c>
      <c r="AB114" s="102" t="s">
        <v>93</v>
      </c>
      <c r="AC114" s="102" t="s">
        <v>2184</v>
      </c>
      <c r="AD114" s="102" t="s">
        <v>8337</v>
      </c>
      <c r="AE114" s="1" t="s">
        <v>8248</v>
      </c>
      <c r="AF114" s="1" t="s">
        <v>8338</v>
      </c>
      <c r="AG114" s="1" t="s">
        <v>8339</v>
      </c>
      <c r="AH114" s="1" t="s">
        <v>61</v>
      </c>
      <c r="AI114" s="2">
        <v>1</v>
      </c>
      <c r="AJ114" s="3">
        <v>0.85</v>
      </c>
      <c r="AK114" s="3">
        <v>2.9</v>
      </c>
      <c r="AL114" s="3">
        <v>2.9</v>
      </c>
      <c r="AM114" s="1" t="s">
        <v>204</v>
      </c>
      <c r="AN114" s="3">
        <v>129.44</v>
      </c>
      <c r="AO114" s="1" t="s">
        <v>62</v>
      </c>
      <c r="AP114" s="1" t="s">
        <v>62</v>
      </c>
      <c r="AQ114" s="1" t="s">
        <v>62</v>
      </c>
      <c r="AR114" s="1" t="s">
        <v>62</v>
      </c>
      <c r="AS114" s="1" t="s">
        <v>62</v>
      </c>
      <c r="AT114" s="1" t="s">
        <v>205</v>
      </c>
      <c r="AU114" s="1" t="s">
        <v>206</v>
      </c>
      <c r="AV114" s="1" t="s">
        <v>207</v>
      </c>
      <c r="AW114" s="1" t="s">
        <v>61</v>
      </c>
      <c r="AX114" s="1" t="s">
        <v>63</v>
      </c>
      <c r="AY114" s="1" t="s">
        <v>8340</v>
      </c>
      <c r="AZ114" s="1" t="s">
        <v>8341</v>
      </c>
      <c r="BA114" s="1" t="s">
        <v>8341</v>
      </c>
      <c r="BB114" s="1" t="s">
        <v>196</v>
      </c>
      <c r="BC114" s="1" t="s">
        <v>197</v>
      </c>
      <c r="BD114" s="1" t="s">
        <v>94</v>
      </c>
      <c r="BE114" s="1" t="s">
        <v>208</v>
      </c>
      <c r="BF114" s="1" t="s">
        <v>64</v>
      </c>
      <c r="BG114" s="1" t="s">
        <v>61</v>
      </c>
      <c r="BH114" s="1" t="s">
        <v>209</v>
      </c>
    </row>
    <row r="115" spans="2:60" x14ac:dyDescent="0.3">
      <c r="B115" s="55">
        <f t="shared" si="31"/>
        <v>111</v>
      </c>
      <c r="C115" s="55" t="str">
        <f t="shared" si="32"/>
        <v>NRT</v>
      </c>
      <c r="D115" s="55" t="str">
        <f t="shared" si="33"/>
        <v>2025-09-03</v>
      </c>
      <c r="E115" s="55" t="str">
        <f t="shared" si="34"/>
        <v>82020034394</v>
      </c>
      <c r="F115" s="55" t="str">
        <f t="shared" si="35"/>
        <v>PJP030164076</v>
      </c>
      <c r="G115" s="55" t="str">
        <f t="shared" si="36"/>
        <v>문상일</v>
      </c>
      <c r="H115" s="53" t="str">
        <f t="shared" si="37"/>
        <v>일반(NORMAL)</v>
      </c>
      <c r="I115" s="62">
        <f t="shared" si="38"/>
        <v>9198.67</v>
      </c>
      <c r="J115" s="53" t="str">
        <f t="shared" si="39"/>
        <v>BRCH USA</v>
      </c>
      <c r="K115" s="55">
        <f t="shared" si="40"/>
        <v>1</v>
      </c>
      <c r="L115" s="54">
        <f t="shared" si="41"/>
        <v>4.6500000000000004</v>
      </c>
      <c r="M115" s="54">
        <f t="shared" si="42"/>
        <v>4.5999999999999996</v>
      </c>
      <c r="N115" s="54">
        <f t="shared" si="43"/>
        <v>4.7</v>
      </c>
      <c r="O115" s="54">
        <f t="shared" si="44"/>
        <v>5</v>
      </c>
      <c r="P115" s="55" t="str">
        <f t="shared" si="45"/>
        <v>6094325150982</v>
      </c>
      <c r="Q115" s="70">
        <f t="shared" si="46"/>
        <v>15850</v>
      </c>
      <c r="R115" s="58">
        <v>0</v>
      </c>
      <c r="S115" s="57">
        <f t="shared" si="47"/>
        <v>0</v>
      </c>
      <c r="T115" s="58">
        <v>0</v>
      </c>
      <c r="U115" s="58">
        <f>(IF(VLOOKUP(VLOOKUP(AN115,MAPPING!$B$16:$D$21,2,1),MAPPING!$C$16:$E$21,2,0)=7000,0,VLOOKUP(VLOOKUP(AN115,MAPPING!$B$16:$D$21,2,1),MAPPING!$C$16:$E$21,2,0)))</f>
        <v>25000</v>
      </c>
      <c r="V115" s="58">
        <f>(K115*VLOOKUP(N115/K115,MAPPING!$B$23:$C$30,2,10))</f>
        <v>550</v>
      </c>
      <c r="W115" s="58">
        <f t="shared" si="48"/>
        <v>0</v>
      </c>
      <c r="X115" s="58">
        <f t="shared" si="49"/>
        <v>41400</v>
      </c>
      <c r="Y115" s="116">
        <f>ROUND(SUM(Q115:W115)/INVOICE!$I$5,2)</f>
        <v>29.7</v>
      </c>
      <c r="AA115" s="102" t="s">
        <v>2183</v>
      </c>
      <c r="AB115" s="102" t="s">
        <v>93</v>
      </c>
      <c r="AC115" s="102" t="s">
        <v>2184</v>
      </c>
      <c r="AD115" s="102" t="s">
        <v>8342</v>
      </c>
      <c r="AE115" s="1" t="s">
        <v>8343</v>
      </c>
      <c r="AF115" s="1" t="s">
        <v>8344</v>
      </c>
      <c r="AG115" s="1" t="s">
        <v>4489</v>
      </c>
      <c r="AH115" s="1" t="s">
        <v>156</v>
      </c>
      <c r="AI115" s="2">
        <v>1</v>
      </c>
      <c r="AJ115" s="3">
        <v>4.6500000000000004</v>
      </c>
      <c r="AK115" s="3">
        <v>4.5999999999999996</v>
      </c>
      <c r="AL115" s="3">
        <v>4.7</v>
      </c>
      <c r="AM115" s="1" t="s">
        <v>68</v>
      </c>
      <c r="AN115" s="3">
        <v>9198.67</v>
      </c>
      <c r="AO115" s="1" t="s">
        <v>62</v>
      </c>
      <c r="AP115" s="1" t="s">
        <v>62</v>
      </c>
      <c r="AQ115" s="1" t="s">
        <v>62</v>
      </c>
      <c r="AR115" s="1" t="s">
        <v>62</v>
      </c>
      <c r="AS115" s="1" t="s">
        <v>62</v>
      </c>
      <c r="AT115" s="1" t="s">
        <v>205</v>
      </c>
      <c r="AU115" s="1" t="s">
        <v>206</v>
      </c>
      <c r="AV115" s="1" t="s">
        <v>207</v>
      </c>
      <c r="AW115" s="1" t="s">
        <v>61</v>
      </c>
      <c r="AX115" s="1" t="s">
        <v>63</v>
      </c>
      <c r="AY115" s="1" t="s">
        <v>8345</v>
      </c>
      <c r="AZ115" s="1" t="s">
        <v>8346</v>
      </c>
      <c r="BA115" s="1" t="s">
        <v>8346</v>
      </c>
      <c r="BB115" s="1" t="s">
        <v>196</v>
      </c>
      <c r="BC115" s="1" t="s">
        <v>197</v>
      </c>
      <c r="BD115" s="1" t="s">
        <v>94</v>
      </c>
      <c r="BE115" s="1" t="s">
        <v>208</v>
      </c>
      <c r="BF115" s="1" t="s">
        <v>64</v>
      </c>
      <c r="BG115" s="1" t="s">
        <v>61</v>
      </c>
      <c r="BH115" s="1" t="s">
        <v>209</v>
      </c>
    </row>
    <row r="116" spans="2:60" x14ac:dyDescent="0.3">
      <c r="B116" s="55">
        <f t="shared" si="31"/>
        <v>112</v>
      </c>
      <c r="C116" s="55" t="str">
        <f t="shared" si="32"/>
        <v>NRT</v>
      </c>
      <c r="D116" s="55" t="str">
        <f t="shared" si="33"/>
        <v>2025-09-03</v>
      </c>
      <c r="E116" s="55" t="str">
        <f t="shared" si="34"/>
        <v>82020034394</v>
      </c>
      <c r="F116" s="55" t="str">
        <f t="shared" si="35"/>
        <v>PJP030150043</v>
      </c>
      <c r="G116" s="55" t="str">
        <f t="shared" si="36"/>
        <v>이은주</v>
      </c>
      <c r="H116" s="53" t="str">
        <f t="shared" si="37"/>
        <v>일반(목록배제,Normal-Manifest Exception)</v>
      </c>
      <c r="I116" s="62">
        <f t="shared" si="38"/>
        <v>100.5</v>
      </c>
      <c r="J116" s="53" t="str">
        <f t="shared" si="39"/>
        <v>BRCH USA</v>
      </c>
      <c r="K116" s="55">
        <f t="shared" si="40"/>
        <v>1</v>
      </c>
      <c r="L116" s="54">
        <f t="shared" si="41"/>
        <v>0.5</v>
      </c>
      <c r="M116" s="54">
        <f t="shared" si="42"/>
        <v>1.4</v>
      </c>
      <c r="N116" s="54">
        <f t="shared" si="43"/>
        <v>1.4</v>
      </c>
      <c r="O116" s="54">
        <f t="shared" si="44"/>
        <v>0.5</v>
      </c>
      <c r="P116" s="55" t="str">
        <f t="shared" si="45"/>
        <v>6094325150581</v>
      </c>
      <c r="Q116" s="70">
        <f t="shared" si="46"/>
        <v>6760</v>
      </c>
      <c r="R116" s="58">
        <v>0</v>
      </c>
      <c r="S116" s="57">
        <f t="shared" si="47"/>
        <v>0</v>
      </c>
      <c r="T116" s="58">
        <v>0</v>
      </c>
      <c r="U116" s="58">
        <f>(IF(VLOOKUP(VLOOKUP(AN116,MAPPING!$B$16:$D$21,2,1),MAPPING!$C$16:$E$21,2,0)=7000,0,VLOOKUP(VLOOKUP(AN116,MAPPING!$B$16:$D$21,2,1),MAPPING!$C$16:$E$21,2,0)))</f>
        <v>0</v>
      </c>
      <c r="V116" s="58">
        <f>(K116*VLOOKUP(N116/K116,MAPPING!$B$23:$C$30,2,10))</f>
        <v>0</v>
      </c>
      <c r="W116" s="58">
        <f t="shared" si="48"/>
        <v>0</v>
      </c>
      <c r="X116" s="58">
        <f t="shared" si="49"/>
        <v>6760</v>
      </c>
      <c r="Y116" s="116">
        <f>ROUND(SUM(Q116:W116)/INVOICE!$I$5,2)</f>
        <v>4.8499999999999996</v>
      </c>
      <c r="AA116" s="102" t="s">
        <v>2183</v>
      </c>
      <c r="AB116" s="102" t="s">
        <v>93</v>
      </c>
      <c r="AC116" s="102" t="s">
        <v>2184</v>
      </c>
      <c r="AD116" s="102" t="s">
        <v>8347</v>
      </c>
      <c r="AE116" s="1" t="s">
        <v>8115</v>
      </c>
      <c r="AF116" s="1" t="s">
        <v>8116</v>
      </c>
      <c r="AG116" s="1" t="s">
        <v>8117</v>
      </c>
      <c r="AH116" s="1" t="s">
        <v>61</v>
      </c>
      <c r="AI116" s="2">
        <v>1</v>
      </c>
      <c r="AJ116" s="3">
        <v>0.5</v>
      </c>
      <c r="AK116" s="3">
        <v>1.4</v>
      </c>
      <c r="AL116" s="3">
        <v>1.4</v>
      </c>
      <c r="AM116" s="1" t="s">
        <v>66</v>
      </c>
      <c r="AN116" s="3">
        <v>100.5</v>
      </c>
      <c r="AO116" s="1" t="s">
        <v>62</v>
      </c>
      <c r="AP116" s="1" t="s">
        <v>62</v>
      </c>
      <c r="AQ116" s="1" t="s">
        <v>62</v>
      </c>
      <c r="AR116" s="1" t="s">
        <v>62</v>
      </c>
      <c r="AS116" s="1" t="s">
        <v>62</v>
      </c>
      <c r="AT116" s="1" t="s">
        <v>205</v>
      </c>
      <c r="AU116" s="1" t="s">
        <v>206</v>
      </c>
      <c r="AV116" s="1" t="s">
        <v>207</v>
      </c>
      <c r="AW116" s="1" t="s">
        <v>61</v>
      </c>
      <c r="AX116" s="1" t="s">
        <v>63</v>
      </c>
      <c r="AY116" s="1" t="s">
        <v>8348</v>
      </c>
      <c r="AZ116" s="1" t="s">
        <v>8349</v>
      </c>
      <c r="BA116" s="1" t="s">
        <v>8349</v>
      </c>
      <c r="BB116" s="1" t="s">
        <v>196</v>
      </c>
      <c r="BC116" s="1" t="s">
        <v>197</v>
      </c>
      <c r="BD116" s="1" t="s">
        <v>94</v>
      </c>
      <c r="BE116" s="1" t="s">
        <v>208</v>
      </c>
      <c r="BF116" s="1" t="s">
        <v>64</v>
      </c>
      <c r="BG116" s="1" t="s">
        <v>61</v>
      </c>
      <c r="BH116" s="1" t="s">
        <v>209</v>
      </c>
    </row>
    <row r="117" spans="2:60" x14ac:dyDescent="0.3">
      <c r="B117" s="55">
        <f t="shared" si="31"/>
        <v>113</v>
      </c>
      <c r="C117" s="55" t="str">
        <f t="shared" si="32"/>
        <v>NRT</v>
      </c>
      <c r="D117" s="55" t="str">
        <f t="shared" si="33"/>
        <v>2025-09-03</v>
      </c>
      <c r="E117" s="55" t="str">
        <f t="shared" si="34"/>
        <v>82020034394</v>
      </c>
      <c r="F117" s="55" t="str">
        <f t="shared" si="35"/>
        <v>PJP030148744</v>
      </c>
      <c r="G117" s="55" t="str">
        <f t="shared" si="36"/>
        <v>구영모</v>
      </c>
      <c r="H117" s="53" t="str">
        <f t="shared" si="37"/>
        <v>일반(목록배제,Normal-Manifest Exception)</v>
      </c>
      <c r="I117" s="62">
        <f t="shared" si="38"/>
        <v>134</v>
      </c>
      <c r="J117" s="53" t="str">
        <f t="shared" si="39"/>
        <v>BRCH USA</v>
      </c>
      <c r="K117" s="55">
        <f t="shared" si="40"/>
        <v>1</v>
      </c>
      <c r="L117" s="54">
        <f t="shared" si="41"/>
        <v>0.95</v>
      </c>
      <c r="M117" s="54">
        <f t="shared" si="42"/>
        <v>1.6</v>
      </c>
      <c r="N117" s="54">
        <f t="shared" si="43"/>
        <v>1.6</v>
      </c>
      <c r="O117" s="54">
        <f t="shared" si="44"/>
        <v>1</v>
      </c>
      <c r="P117" s="55" t="str">
        <f t="shared" si="45"/>
        <v>6094325146937</v>
      </c>
      <c r="Q117" s="70">
        <f t="shared" si="46"/>
        <v>7770</v>
      </c>
      <c r="R117" s="58">
        <v>0</v>
      </c>
      <c r="S117" s="57">
        <f t="shared" si="47"/>
        <v>0</v>
      </c>
      <c r="T117" s="58">
        <v>0</v>
      </c>
      <c r="U117" s="58">
        <f>(IF(VLOOKUP(VLOOKUP(AN117,MAPPING!$B$16:$D$21,2,1),MAPPING!$C$16:$E$21,2,0)=7000,0,VLOOKUP(VLOOKUP(AN117,MAPPING!$B$16:$D$21,2,1),MAPPING!$C$16:$E$21,2,0)))</f>
        <v>0</v>
      </c>
      <c r="V117" s="58">
        <f>(K117*VLOOKUP(N117/K117,MAPPING!$B$23:$C$30,2,10))</f>
        <v>0</v>
      </c>
      <c r="W117" s="58">
        <f t="shared" si="48"/>
        <v>0</v>
      </c>
      <c r="X117" s="58">
        <f t="shared" si="49"/>
        <v>7770</v>
      </c>
      <c r="Y117" s="116">
        <f>ROUND(SUM(Q117:W117)/INVOICE!$I$5,2)</f>
        <v>5.57</v>
      </c>
      <c r="AA117" s="102" t="s">
        <v>2183</v>
      </c>
      <c r="AB117" s="102" t="s">
        <v>93</v>
      </c>
      <c r="AC117" s="102" t="s">
        <v>2184</v>
      </c>
      <c r="AD117" s="102" t="s">
        <v>8350</v>
      </c>
      <c r="AE117" s="1" t="s">
        <v>7900</v>
      </c>
      <c r="AF117" s="1" t="s">
        <v>7901</v>
      </c>
      <c r="AG117" s="1" t="s">
        <v>7902</v>
      </c>
      <c r="AH117" s="1" t="s">
        <v>61</v>
      </c>
      <c r="AI117" s="2">
        <v>1</v>
      </c>
      <c r="AJ117" s="3">
        <v>0.95</v>
      </c>
      <c r="AK117" s="3">
        <v>1.6</v>
      </c>
      <c r="AL117" s="3">
        <v>1.6</v>
      </c>
      <c r="AM117" s="1" t="s">
        <v>66</v>
      </c>
      <c r="AN117" s="3">
        <v>134</v>
      </c>
      <c r="AO117" s="1" t="s">
        <v>62</v>
      </c>
      <c r="AP117" s="1" t="s">
        <v>62</v>
      </c>
      <c r="AQ117" s="1" t="s">
        <v>62</v>
      </c>
      <c r="AR117" s="1" t="s">
        <v>62</v>
      </c>
      <c r="AS117" s="1" t="s">
        <v>62</v>
      </c>
      <c r="AT117" s="1" t="s">
        <v>205</v>
      </c>
      <c r="AU117" s="1" t="s">
        <v>206</v>
      </c>
      <c r="AV117" s="1" t="s">
        <v>207</v>
      </c>
      <c r="AW117" s="1" t="s">
        <v>61</v>
      </c>
      <c r="AX117" s="1" t="s">
        <v>63</v>
      </c>
      <c r="AY117" s="1" t="s">
        <v>8351</v>
      </c>
      <c r="AZ117" s="1" t="s">
        <v>8352</v>
      </c>
      <c r="BA117" s="1" t="s">
        <v>8352</v>
      </c>
      <c r="BB117" s="1" t="s">
        <v>196</v>
      </c>
      <c r="BC117" s="1" t="s">
        <v>197</v>
      </c>
      <c r="BD117" s="1" t="s">
        <v>94</v>
      </c>
      <c r="BE117" s="1" t="s">
        <v>208</v>
      </c>
      <c r="BF117" s="1" t="s">
        <v>64</v>
      </c>
      <c r="BG117" s="1" t="s">
        <v>61</v>
      </c>
      <c r="BH117" s="1" t="s">
        <v>209</v>
      </c>
    </row>
    <row r="118" spans="2:60" x14ac:dyDescent="0.3">
      <c r="B118" s="55">
        <f t="shared" si="31"/>
        <v>114</v>
      </c>
      <c r="C118" s="55" t="str">
        <f t="shared" si="32"/>
        <v>NRT</v>
      </c>
      <c r="D118" s="55" t="str">
        <f t="shared" si="33"/>
        <v>2025-09-03</v>
      </c>
      <c r="E118" s="55" t="str">
        <f t="shared" si="34"/>
        <v>82020034394</v>
      </c>
      <c r="F118" s="55" t="str">
        <f t="shared" si="35"/>
        <v>PJP030155057</v>
      </c>
      <c r="G118" s="55" t="str">
        <f t="shared" si="36"/>
        <v>조광희</v>
      </c>
      <c r="H118" s="53" t="str">
        <f t="shared" si="37"/>
        <v>간이(Simple)</v>
      </c>
      <c r="I118" s="62">
        <f t="shared" si="38"/>
        <v>203.35</v>
      </c>
      <c r="J118" s="53" t="str">
        <f t="shared" si="39"/>
        <v>BRCH USA</v>
      </c>
      <c r="K118" s="55">
        <f t="shared" si="40"/>
        <v>1</v>
      </c>
      <c r="L118" s="54">
        <f t="shared" si="41"/>
        <v>2.8</v>
      </c>
      <c r="M118" s="54">
        <f t="shared" si="42"/>
        <v>8.6999999999999993</v>
      </c>
      <c r="N118" s="54">
        <f t="shared" si="43"/>
        <v>9</v>
      </c>
      <c r="O118" s="54">
        <f t="shared" si="44"/>
        <v>3</v>
      </c>
      <c r="P118" s="55" t="str">
        <f t="shared" si="45"/>
        <v>6094325137392</v>
      </c>
      <c r="Q118" s="70">
        <f t="shared" si="46"/>
        <v>11810</v>
      </c>
      <c r="R118" s="58">
        <v>0</v>
      </c>
      <c r="S118" s="57">
        <f t="shared" si="47"/>
        <v>0</v>
      </c>
      <c r="T118" s="58">
        <v>0</v>
      </c>
      <c r="U118" s="58">
        <f>(IF(VLOOKUP(VLOOKUP(AN118,MAPPING!$B$16:$D$21,2,1),MAPPING!$C$16:$E$21,2,0)=7000,0,VLOOKUP(VLOOKUP(AN118,MAPPING!$B$16:$D$21,2,1),MAPPING!$C$16:$E$21,2,0)))</f>
        <v>0</v>
      </c>
      <c r="V118" s="58">
        <f>(K118*VLOOKUP(N118/K118,MAPPING!$B$23:$C$30,2,10))</f>
        <v>1200</v>
      </c>
      <c r="W118" s="58">
        <f t="shared" si="48"/>
        <v>0</v>
      </c>
      <c r="X118" s="58">
        <f t="shared" si="49"/>
        <v>13010</v>
      </c>
      <c r="Y118" s="116">
        <f>ROUND(SUM(Q118:W118)/INVOICE!$I$5,2)</f>
        <v>9.33</v>
      </c>
      <c r="AA118" s="102" t="s">
        <v>2183</v>
      </c>
      <c r="AB118" s="102" t="s">
        <v>93</v>
      </c>
      <c r="AC118" s="102" t="s">
        <v>2184</v>
      </c>
      <c r="AD118" s="102" t="s">
        <v>8353</v>
      </c>
      <c r="AE118" s="1" t="s">
        <v>8354</v>
      </c>
      <c r="AF118" s="1" t="s">
        <v>8355</v>
      </c>
      <c r="AG118" s="1" t="s">
        <v>658</v>
      </c>
      <c r="AH118" s="1" t="s">
        <v>61</v>
      </c>
      <c r="AI118" s="2">
        <v>1</v>
      </c>
      <c r="AJ118" s="3">
        <v>2.8</v>
      </c>
      <c r="AK118" s="3">
        <v>8.6999999999999993</v>
      </c>
      <c r="AL118" s="3">
        <v>9</v>
      </c>
      <c r="AM118" s="1" t="s">
        <v>65</v>
      </c>
      <c r="AN118" s="3">
        <v>203.35</v>
      </c>
      <c r="AO118" s="1" t="s">
        <v>62</v>
      </c>
      <c r="AP118" s="1" t="s">
        <v>62</v>
      </c>
      <c r="AQ118" s="1" t="s">
        <v>62</v>
      </c>
      <c r="AR118" s="1" t="s">
        <v>62</v>
      </c>
      <c r="AS118" s="1" t="s">
        <v>62</v>
      </c>
      <c r="AT118" s="1" t="s">
        <v>205</v>
      </c>
      <c r="AU118" s="1" t="s">
        <v>206</v>
      </c>
      <c r="AV118" s="1" t="s">
        <v>207</v>
      </c>
      <c r="AW118" s="1" t="s">
        <v>61</v>
      </c>
      <c r="AX118" s="1" t="s">
        <v>63</v>
      </c>
      <c r="AY118" s="1" t="s">
        <v>8356</v>
      </c>
      <c r="AZ118" s="1" t="s">
        <v>8357</v>
      </c>
      <c r="BA118" s="1" t="s">
        <v>8357</v>
      </c>
      <c r="BB118" s="1" t="s">
        <v>196</v>
      </c>
      <c r="BC118" s="1" t="s">
        <v>197</v>
      </c>
      <c r="BD118" s="1" t="s">
        <v>94</v>
      </c>
      <c r="BE118" s="1" t="s">
        <v>208</v>
      </c>
      <c r="BF118" s="1" t="s">
        <v>64</v>
      </c>
      <c r="BG118" s="1" t="s">
        <v>61</v>
      </c>
      <c r="BH118" s="1" t="s">
        <v>209</v>
      </c>
    </row>
    <row r="119" spans="2:60" x14ac:dyDescent="0.3">
      <c r="B119" s="55">
        <f t="shared" si="31"/>
        <v>115</v>
      </c>
      <c r="C119" s="55" t="str">
        <f t="shared" si="32"/>
        <v>NRT</v>
      </c>
      <c r="D119" s="55" t="str">
        <f t="shared" si="33"/>
        <v>2025-09-03</v>
      </c>
      <c r="E119" s="55" t="str">
        <f t="shared" si="34"/>
        <v>82020034394</v>
      </c>
      <c r="F119" s="55" t="str">
        <f t="shared" si="35"/>
        <v>PJP030154032</v>
      </c>
      <c r="G119" s="55" t="str">
        <f t="shared" si="36"/>
        <v>김선아</v>
      </c>
      <c r="H119" s="53" t="str">
        <f t="shared" si="37"/>
        <v>일반(목록배제,Normal-Manifest Exception)</v>
      </c>
      <c r="I119" s="62">
        <f t="shared" si="38"/>
        <v>45.96</v>
      </c>
      <c r="J119" s="53" t="str">
        <f t="shared" si="39"/>
        <v>BRCH USA</v>
      </c>
      <c r="K119" s="55">
        <f t="shared" si="40"/>
        <v>1</v>
      </c>
      <c r="L119" s="54">
        <f t="shared" si="41"/>
        <v>0.4</v>
      </c>
      <c r="M119" s="54">
        <f t="shared" si="42"/>
        <v>0.4</v>
      </c>
      <c r="N119" s="54">
        <f t="shared" si="43"/>
        <v>0.4</v>
      </c>
      <c r="O119" s="54">
        <f t="shared" si="44"/>
        <v>0.5</v>
      </c>
      <c r="P119" s="55" t="str">
        <f t="shared" si="45"/>
        <v>6094325151215</v>
      </c>
      <c r="Q119" s="70">
        <f t="shared" si="46"/>
        <v>6760</v>
      </c>
      <c r="R119" s="58">
        <v>0</v>
      </c>
      <c r="S119" s="57">
        <f t="shared" si="47"/>
        <v>0</v>
      </c>
      <c r="T119" s="58">
        <v>0</v>
      </c>
      <c r="U119" s="58">
        <f>(IF(VLOOKUP(VLOOKUP(AN119,MAPPING!$B$16:$D$21,2,1),MAPPING!$C$16:$E$21,2,0)=7000,0,VLOOKUP(VLOOKUP(AN119,MAPPING!$B$16:$D$21,2,1),MAPPING!$C$16:$E$21,2,0)))</f>
        <v>0</v>
      </c>
      <c r="V119" s="58">
        <f>(K119*VLOOKUP(N119/K119,MAPPING!$B$23:$C$30,2,10))</f>
        <v>0</v>
      </c>
      <c r="W119" s="58">
        <f t="shared" si="48"/>
        <v>0</v>
      </c>
      <c r="X119" s="58">
        <f t="shared" si="49"/>
        <v>6760</v>
      </c>
      <c r="Y119" s="116">
        <f>ROUND(SUM(Q119:W119)/INVOICE!$I$5,2)</f>
        <v>4.8499999999999996</v>
      </c>
      <c r="AA119" s="102" t="s">
        <v>2183</v>
      </c>
      <c r="AB119" s="102" t="s">
        <v>93</v>
      </c>
      <c r="AC119" s="102" t="s">
        <v>2184</v>
      </c>
      <c r="AD119" s="102" t="s">
        <v>8358</v>
      </c>
      <c r="AE119" s="1" t="s">
        <v>8359</v>
      </c>
      <c r="AF119" s="1" t="s">
        <v>8360</v>
      </c>
      <c r="AG119" s="1" t="s">
        <v>8361</v>
      </c>
      <c r="AH119" s="1" t="s">
        <v>61</v>
      </c>
      <c r="AI119" s="2">
        <v>1</v>
      </c>
      <c r="AJ119" s="3">
        <v>0.4</v>
      </c>
      <c r="AK119" s="3">
        <v>0.4</v>
      </c>
      <c r="AL119" s="3">
        <v>0.4</v>
      </c>
      <c r="AM119" s="1" t="s">
        <v>66</v>
      </c>
      <c r="AN119" s="3">
        <v>45.96</v>
      </c>
      <c r="AO119" s="1" t="s">
        <v>62</v>
      </c>
      <c r="AP119" s="1" t="s">
        <v>62</v>
      </c>
      <c r="AQ119" s="1" t="s">
        <v>62</v>
      </c>
      <c r="AR119" s="1" t="s">
        <v>62</v>
      </c>
      <c r="AS119" s="1" t="s">
        <v>62</v>
      </c>
      <c r="AT119" s="1" t="s">
        <v>205</v>
      </c>
      <c r="AU119" s="1" t="s">
        <v>206</v>
      </c>
      <c r="AV119" s="1" t="s">
        <v>207</v>
      </c>
      <c r="AW119" s="1" t="s">
        <v>61</v>
      </c>
      <c r="AX119" s="1" t="s">
        <v>63</v>
      </c>
      <c r="AY119" s="1" t="s">
        <v>8362</v>
      </c>
      <c r="AZ119" s="1" t="s">
        <v>8363</v>
      </c>
      <c r="BA119" s="1" t="s">
        <v>8363</v>
      </c>
      <c r="BB119" s="1" t="s">
        <v>196</v>
      </c>
      <c r="BC119" s="1" t="s">
        <v>197</v>
      </c>
      <c r="BD119" s="1" t="s">
        <v>94</v>
      </c>
      <c r="BE119" s="1" t="s">
        <v>208</v>
      </c>
      <c r="BF119" s="1" t="s">
        <v>64</v>
      </c>
      <c r="BG119" s="1" t="s">
        <v>61</v>
      </c>
      <c r="BH119" s="1" t="s">
        <v>209</v>
      </c>
    </row>
    <row r="120" spans="2:60" x14ac:dyDescent="0.3">
      <c r="B120" s="55">
        <f t="shared" si="31"/>
        <v>116</v>
      </c>
      <c r="C120" s="55" t="str">
        <f t="shared" si="32"/>
        <v>NRT</v>
      </c>
      <c r="D120" s="55" t="str">
        <f t="shared" si="33"/>
        <v>2025-09-03</v>
      </c>
      <c r="E120" s="55" t="str">
        <f t="shared" si="34"/>
        <v>82020034394</v>
      </c>
      <c r="F120" s="55" t="str">
        <f t="shared" si="35"/>
        <v>PJP030145709</v>
      </c>
      <c r="G120" s="55" t="str">
        <f t="shared" si="36"/>
        <v>윤다영</v>
      </c>
      <c r="H120" s="53" t="str">
        <f t="shared" si="37"/>
        <v>목록(Manifest)</v>
      </c>
      <c r="I120" s="62">
        <f t="shared" si="38"/>
        <v>39.799999999999997</v>
      </c>
      <c r="J120" s="53" t="str">
        <f t="shared" si="39"/>
        <v>BRCH USA</v>
      </c>
      <c r="K120" s="55">
        <f t="shared" si="40"/>
        <v>1</v>
      </c>
      <c r="L120" s="54">
        <f t="shared" si="41"/>
        <v>0.4</v>
      </c>
      <c r="M120" s="54">
        <f t="shared" si="42"/>
        <v>1.1000000000000001</v>
      </c>
      <c r="N120" s="54">
        <f t="shared" si="43"/>
        <v>1.1000000000000001</v>
      </c>
      <c r="O120" s="54">
        <f t="shared" si="44"/>
        <v>0.5</v>
      </c>
      <c r="P120" s="55" t="str">
        <f t="shared" si="45"/>
        <v>6094325151190</v>
      </c>
      <c r="Q120" s="70">
        <f t="shared" si="46"/>
        <v>6760</v>
      </c>
      <c r="R120" s="58">
        <v>0</v>
      </c>
      <c r="S120" s="57">
        <f t="shared" si="47"/>
        <v>0</v>
      </c>
      <c r="T120" s="58">
        <v>0</v>
      </c>
      <c r="U120" s="58">
        <f>(IF(VLOOKUP(VLOOKUP(AN120,MAPPING!$B$16:$D$21,2,1),MAPPING!$C$16:$E$21,2,0)=7000,0,VLOOKUP(VLOOKUP(AN120,MAPPING!$B$16:$D$21,2,1),MAPPING!$C$16:$E$21,2,0)))</f>
        <v>0</v>
      </c>
      <c r="V120" s="58">
        <f>(K120*VLOOKUP(N120/K120,MAPPING!$B$23:$C$30,2,10))</f>
        <v>0</v>
      </c>
      <c r="W120" s="58">
        <f t="shared" si="48"/>
        <v>0</v>
      </c>
      <c r="X120" s="58">
        <f t="shared" si="49"/>
        <v>6760</v>
      </c>
      <c r="Y120" s="116">
        <f>ROUND(SUM(Q120:W120)/INVOICE!$I$5,2)</f>
        <v>4.8499999999999996</v>
      </c>
      <c r="AA120" s="102" t="s">
        <v>2183</v>
      </c>
      <c r="AB120" s="102" t="s">
        <v>93</v>
      </c>
      <c r="AC120" s="102" t="s">
        <v>2184</v>
      </c>
      <c r="AD120" s="102" t="s">
        <v>8364</v>
      </c>
      <c r="AE120" s="1" t="s">
        <v>8365</v>
      </c>
      <c r="AF120" s="1" t="s">
        <v>8366</v>
      </c>
      <c r="AG120" s="1" t="s">
        <v>8367</v>
      </c>
      <c r="AH120" s="1" t="s">
        <v>61</v>
      </c>
      <c r="AI120" s="2">
        <v>1</v>
      </c>
      <c r="AJ120" s="3">
        <v>0.4</v>
      </c>
      <c r="AK120" s="3">
        <v>1.1000000000000001</v>
      </c>
      <c r="AL120" s="3">
        <v>1.1000000000000001</v>
      </c>
      <c r="AM120" s="1" t="s">
        <v>204</v>
      </c>
      <c r="AN120" s="3">
        <v>39.799999999999997</v>
      </c>
      <c r="AO120" s="1" t="s">
        <v>62</v>
      </c>
      <c r="AP120" s="1" t="s">
        <v>62</v>
      </c>
      <c r="AQ120" s="1" t="s">
        <v>62</v>
      </c>
      <c r="AR120" s="1" t="s">
        <v>62</v>
      </c>
      <c r="AS120" s="1" t="s">
        <v>62</v>
      </c>
      <c r="AT120" s="1" t="s">
        <v>205</v>
      </c>
      <c r="AU120" s="1" t="s">
        <v>206</v>
      </c>
      <c r="AV120" s="1" t="s">
        <v>207</v>
      </c>
      <c r="AW120" s="1" t="s">
        <v>61</v>
      </c>
      <c r="AX120" s="1" t="s">
        <v>63</v>
      </c>
      <c r="AY120" s="1" t="s">
        <v>8368</v>
      </c>
      <c r="AZ120" s="1" t="s">
        <v>8369</v>
      </c>
      <c r="BA120" s="1" t="s">
        <v>8369</v>
      </c>
      <c r="BB120" s="1" t="s">
        <v>196</v>
      </c>
      <c r="BC120" s="1" t="s">
        <v>197</v>
      </c>
      <c r="BD120" s="1" t="s">
        <v>94</v>
      </c>
      <c r="BE120" s="1" t="s">
        <v>208</v>
      </c>
      <c r="BF120" s="1" t="s">
        <v>64</v>
      </c>
      <c r="BG120" s="1" t="s">
        <v>61</v>
      </c>
      <c r="BH120" s="1" t="s">
        <v>209</v>
      </c>
    </row>
    <row r="121" spans="2:60" x14ac:dyDescent="0.3">
      <c r="B121" s="55">
        <f t="shared" si="31"/>
        <v>117</v>
      </c>
      <c r="C121" s="55" t="str">
        <f t="shared" si="32"/>
        <v>NRT</v>
      </c>
      <c r="D121" s="55" t="str">
        <f t="shared" si="33"/>
        <v>2025-09-03</v>
      </c>
      <c r="E121" s="55" t="str">
        <f t="shared" si="34"/>
        <v>82020034394</v>
      </c>
      <c r="F121" s="55" t="str">
        <f t="shared" si="35"/>
        <v>PJP030158628</v>
      </c>
      <c r="G121" s="55" t="str">
        <f t="shared" si="36"/>
        <v>박재회</v>
      </c>
      <c r="H121" s="53" t="str">
        <f t="shared" si="37"/>
        <v>목록(Manifest)</v>
      </c>
      <c r="I121" s="62">
        <f t="shared" si="38"/>
        <v>50.11</v>
      </c>
      <c r="J121" s="53" t="str">
        <f t="shared" si="39"/>
        <v>BRCH USA</v>
      </c>
      <c r="K121" s="55">
        <f t="shared" si="40"/>
        <v>1</v>
      </c>
      <c r="L121" s="54">
        <f t="shared" si="41"/>
        <v>0.45</v>
      </c>
      <c r="M121" s="54">
        <f t="shared" si="42"/>
        <v>2.1</v>
      </c>
      <c r="N121" s="54">
        <f t="shared" si="43"/>
        <v>2.1</v>
      </c>
      <c r="O121" s="54">
        <f t="shared" si="44"/>
        <v>0.5</v>
      </c>
      <c r="P121" s="55" t="str">
        <f t="shared" si="45"/>
        <v>6094325151197</v>
      </c>
      <c r="Q121" s="70">
        <f t="shared" si="46"/>
        <v>6760</v>
      </c>
      <c r="R121" s="58">
        <v>0</v>
      </c>
      <c r="S121" s="57">
        <f t="shared" si="47"/>
        <v>0</v>
      </c>
      <c r="T121" s="58">
        <v>0</v>
      </c>
      <c r="U121" s="58">
        <f>(IF(VLOOKUP(VLOOKUP(AN121,MAPPING!$B$16:$D$21,2,1),MAPPING!$C$16:$E$21,2,0)=7000,0,VLOOKUP(VLOOKUP(AN121,MAPPING!$B$16:$D$21,2,1),MAPPING!$C$16:$E$21,2,0)))</f>
        <v>0</v>
      </c>
      <c r="V121" s="58">
        <f>(K121*VLOOKUP(N121/K121,MAPPING!$B$23:$C$30,2,10))</f>
        <v>550</v>
      </c>
      <c r="W121" s="58">
        <f t="shared" si="48"/>
        <v>0</v>
      </c>
      <c r="X121" s="58">
        <f t="shared" si="49"/>
        <v>7310</v>
      </c>
      <c r="Y121" s="116">
        <f>ROUND(SUM(Q121:W121)/INVOICE!$I$5,2)</f>
        <v>5.24</v>
      </c>
      <c r="AA121" s="102" t="s">
        <v>2183</v>
      </c>
      <c r="AB121" s="102" t="s">
        <v>93</v>
      </c>
      <c r="AC121" s="102" t="s">
        <v>2184</v>
      </c>
      <c r="AD121" s="102" t="s">
        <v>8370</v>
      </c>
      <c r="AE121" s="1" t="s">
        <v>8371</v>
      </c>
      <c r="AF121" s="1" t="s">
        <v>8372</v>
      </c>
      <c r="AG121" s="1" t="s">
        <v>8373</v>
      </c>
      <c r="AH121" s="1" t="s">
        <v>61</v>
      </c>
      <c r="AI121" s="2">
        <v>1</v>
      </c>
      <c r="AJ121" s="3">
        <v>0.45</v>
      </c>
      <c r="AK121" s="3">
        <v>2.1</v>
      </c>
      <c r="AL121" s="3">
        <v>2.1</v>
      </c>
      <c r="AM121" s="1" t="s">
        <v>204</v>
      </c>
      <c r="AN121" s="3">
        <v>50.11</v>
      </c>
      <c r="AO121" s="1" t="s">
        <v>62</v>
      </c>
      <c r="AP121" s="1" t="s">
        <v>62</v>
      </c>
      <c r="AQ121" s="1" t="s">
        <v>62</v>
      </c>
      <c r="AR121" s="1" t="s">
        <v>62</v>
      </c>
      <c r="AS121" s="1" t="s">
        <v>62</v>
      </c>
      <c r="AT121" s="1" t="s">
        <v>205</v>
      </c>
      <c r="AU121" s="1" t="s">
        <v>206</v>
      </c>
      <c r="AV121" s="1" t="s">
        <v>207</v>
      </c>
      <c r="AW121" s="1" t="s">
        <v>61</v>
      </c>
      <c r="AX121" s="1" t="s">
        <v>63</v>
      </c>
      <c r="AY121" s="1" t="s">
        <v>8374</v>
      </c>
      <c r="AZ121" s="1" t="s">
        <v>8375</v>
      </c>
      <c r="BA121" s="1" t="s">
        <v>8375</v>
      </c>
      <c r="BB121" s="1" t="s">
        <v>196</v>
      </c>
      <c r="BC121" s="1" t="s">
        <v>197</v>
      </c>
      <c r="BD121" s="1" t="s">
        <v>94</v>
      </c>
      <c r="BE121" s="1" t="s">
        <v>208</v>
      </c>
      <c r="BF121" s="1" t="s">
        <v>64</v>
      </c>
      <c r="BG121" s="1" t="s">
        <v>61</v>
      </c>
      <c r="BH121" s="1" t="s">
        <v>209</v>
      </c>
    </row>
    <row r="122" spans="2:60" x14ac:dyDescent="0.3">
      <c r="B122" s="55">
        <f t="shared" si="31"/>
        <v>118</v>
      </c>
      <c r="C122" s="55" t="str">
        <f t="shared" si="32"/>
        <v>NRT</v>
      </c>
      <c r="D122" s="55" t="str">
        <f t="shared" si="33"/>
        <v>2025-09-03</v>
      </c>
      <c r="E122" s="55" t="str">
        <f t="shared" si="34"/>
        <v>82020034394</v>
      </c>
      <c r="F122" s="55" t="str">
        <f t="shared" si="35"/>
        <v>PJP030166954</v>
      </c>
      <c r="G122" s="55" t="str">
        <f t="shared" si="36"/>
        <v>최종현</v>
      </c>
      <c r="H122" s="53" t="str">
        <f t="shared" si="37"/>
        <v>일반(목록배제,Normal-Manifest Exception)</v>
      </c>
      <c r="I122" s="62">
        <f t="shared" si="38"/>
        <v>100.5</v>
      </c>
      <c r="J122" s="53" t="str">
        <f t="shared" si="39"/>
        <v>BRCH USA</v>
      </c>
      <c r="K122" s="55">
        <f t="shared" si="40"/>
        <v>1</v>
      </c>
      <c r="L122" s="54">
        <f t="shared" si="41"/>
        <v>0.45</v>
      </c>
      <c r="M122" s="54">
        <f t="shared" si="42"/>
        <v>0.8</v>
      </c>
      <c r="N122" s="54">
        <f t="shared" si="43"/>
        <v>0.8</v>
      </c>
      <c r="O122" s="54">
        <f t="shared" si="44"/>
        <v>0.5</v>
      </c>
      <c r="P122" s="55" t="str">
        <f t="shared" si="45"/>
        <v>6094325150860</v>
      </c>
      <c r="Q122" s="70">
        <f t="shared" si="46"/>
        <v>6760</v>
      </c>
      <c r="R122" s="58">
        <v>0</v>
      </c>
      <c r="S122" s="57">
        <f t="shared" si="47"/>
        <v>0</v>
      </c>
      <c r="T122" s="58">
        <v>0</v>
      </c>
      <c r="U122" s="58">
        <f>(IF(VLOOKUP(VLOOKUP(AN122,MAPPING!$B$16:$D$21,2,1),MAPPING!$C$16:$E$21,2,0)=7000,0,VLOOKUP(VLOOKUP(AN122,MAPPING!$B$16:$D$21,2,1),MAPPING!$C$16:$E$21,2,0)))</f>
        <v>0</v>
      </c>
      <c r="V122" s="58">
        <f>(K122*VLOOKUP(N122/K122,MAPPING!$B$23:$C$30,2,10))</f>
        <v>0</v>
      </c>
      <c r="W122" s="58">
        <f t="shared" si="48"/>
        <v>0</v>
      </c>
      <c r="X122" s="58">
        <f t="shared" si="49"/>
        <v>6760</v>
      </c>
      <c r="Y122" s="116">
        <f>ROUND(SUM(Q122:W122)/INVOICE!$I$5,2)</f>
        <v>4.8499999999999996</v>
      </c>
      <c r="AA122" s="102" t="s">
        <v>2183</v>
      </c>
      <c r="AB122" s="102" t="s">
        <v>93</v>
      </c>
      <c r="AC122" s="102" t="s">
        <v>2184</v>
      </c>
      <c r="AD122" s="102" t="s">
        <v>8376</v>
      </c>
      <c r="AE122" s="1" t="s">
        <v>7947</v>
      </c>
      <c r="AF122" s="1" t="s">
        <v>7948</v>
      </c>
      <c r="AG122" s="1" t="s">
        <v>1642</v>
      </c>
      <c r="AH122" s="1" t="s">
        <v>61</v>
      </c>
      <c r="AI122" s="2">
        <v>1</v>
      </c>
      <c r="AJ122" s="3">
        <v>0.45</v>
      </c>
      <c r="AK122" s="3">
        <v>0.8</v>
      </c>
      <c r="AL122" s="3">
        <v>0.8</v>
      </c>
      <c r="AM122" s="1" t="s">
        <v>66</v>
      </c>
      <c r="AN122" s="3">
        <v>100.5</v>
      </c>
      <c r="AO122" s="1" t="s">
        <v>62</v>
      </c>
      <c r="AP122" s="1" t="s">
        <v>62</v>
      </c>
      <c r="AQ122" s="1" t="s">
        <v>62</v>
      </c>
      <c r="AR122" s="1" t="s">
        <v>62</v>
      </c>
      <c r="AS122" s="1" t="s">
        <v>62</v>
      </c>
      <c r="AT122" s="1" t="s">
        <v>205</v>
      </c>
      <c r="AU122" s="1" t="s">
        <v>206</v>
      </c>
      <c r="AV122" s="1" t="s">
        <v>207</v>
      </c>
      <c r="AW122" s="1" t="s">
        <v>61</v>
      </c>
      <c r="AX122" s="1" t="s">
        <v>63</v>
      </c>
      <c r="AY122" s="1" t="s">
        <v>8377</v>
      </c>
      <c r="AZ122" s="1" t="s">
        <v>8378</v>
      </c>
      <c r="BA122" s="1" t="s">
        <v>8378</v>
      </c>
      <c r="BB122" s="1" t="s">
        <v>196</v>
      </c>
      <c r="BC122" s="1" t="s">
        <v>197</v>
      </c>
      <c r="BD122" s="1" t="s">
        <v>94</v>
      </c>
      <c r="BE122" s="1" t="s">
        <v>208</v>
      </c>
      <c r="BF122" s="1" t="s">
        <v>64</v>
      </c>
      <c r="BG122" s="1" t="s">
        <v>61</v>
      </c>
      <c r="BH122" s="1" t="s">
        <v>209</v>
      </c>
    </row>
    <row r="123" spans="2:60" x14ac:dyDescent="0.3">
      <c r="B123" s="55">
        <f t="shared" si="31"/>
        <v>119</v>
      </c>
      <c r="C123" s="55" t="str">
        <f t="shared" si="32"/>
        <v>NRT</v>
      </c>
      <c r="D123" s="55" t="str">
        <f t="shared" si="33"/>
        <v>2025-09-03</v>
      </c>
      <c r="E123" s="55" t="str">
        <f t="shared" si="34"/>
        <v>82020034394</v>
      </c>
      <c r="F123" s="55" t="str">
        <f t="shared" si="35"/>
        <v>PJP030149796</v>
      </c>
      <c r="G123" s="55" t="str">
        <f t="shared" si="36"/>
        <v>권은혁</v>
      </c>
      <c r="H123" s="53" t="str">
        <f t="shared" si="37"/>
        <v>일반(목록배제,Normal-Manifest Exception)</v>
      </c>
      <c r="I123" s="62">
        <f t="shared" si="38"/>
        <v>100.5</v>
      </c>
      <c r="J123" s="53" t="str">
        <f t="shared" si="39"/>
        <v>BRCH USA</v>
      </c>
      <c r="K123" s="55">
        <f t="shared" si="40"/>
        <v>1</v>
      </c>
      <c r="L123" s="54">
        <f t="shared" si="41"/>
        <v>0.4</v>
      </c>
      <c r="M123" s="54">
        <f t="shared" si="42"/>
        <v>1.3</v>
      </c>
      <c r="N123" s="54">
        <f t="shared" si="43"/>
        <v>1.3</v>
      </c>
      <c r="O123" s="54">
        <f t="shared" si="44"/>
        <v>0.5</v>
      </c>
      <c r="P123" s="55" t="str">
        <f t="shared" si="45"/>
        <v>6094325150592</v>
      </c>
      <c r="Q123" s="70">
        <f t="shared" si="46"/>
        <v>6760</v>
      </c>
      <c r="R123" s="58">
        <v>0</v>
      </c>
      <c r="S123" s="57">
        <f t="shared" si="47"/>
        <v>0</v>
      </c>
      <c r="T123" s="58">
        <v>0</v>
      </c>
      <c r="U123" s="58">
        <f>(IF(VLOOKUP(VLOOKUP(AN123,MAPPING!$B$16:$D$21,2,1),MAPPING!$C$16:$E$21,2,0)=7000,0,VLOOKUP(VLOOKUP(AN123,MAPPING!$B$16:$D$21,2,1),MAPPING!$C$16:$E$21,2,0)))</f>
        <v>0</v>
      </c>
      <c r="V123" s="58">
        <f>(K123*VLOOKUP(N123/K123,MAPPING!$B$23:$C$30,2,10))</f>
        <v>0</v>
      </c>
      <c r="W123" s="58">
        <f t="shared" si="48"/>
        <v>0</v>
      </c>
      <c r="X123" s="58">
        <f t="shared" si="49"/>
        <v>6760</v>
      </c>
      <c r="Y123" s="116">
        <f>ROUND(SUM(Q123:W123)/INVOICE!$I$5,2)</f>
        <v>4.8499999999999996</v>
      </c>
      <c r="AA123" s="102" t="s">
        <v>2183</v>
      </c>
      <c r="AB123" s="102" t="s">
        <v>93</v>
      </c>
      <c r="AC123" s="102" t="s">
        <v>2184</v>
      </c>
      <c r="AD123" s="102" t="s">
        <v>8379</v>
      </c>
      <c r="AE123" s="1" t="s">
        <v>8380</v>
      </c>
      <c r="AF123" s="1" t="s">
        <v>8381</v>
      </c>
      <c r="AG123" s="1" t="s">
        <v>8382</v>
      </c>
      <c r="AH123" s="1" t="s">
        <v>61</v>
      </c>
      <c r="AI123" s="2">
        <v>1</v>
      </c>
      <c r="AJ123" s="3">
        <v>0.4</v>
      </c>
      <c r="AK123" s="3">
        <v>1.3</v>
      </c>
      <c r="AL123" s="3">
        <v>1.3</v>
      </c>
      <c r="AM123" s="1" t="s">
        <v>66</v>
      </c>
      <c r="AN123" s="3">
        <v>100.5</v>
      </c>
      <c r="AO123" s="1" t="s">
        <v>62</v>
      </c>
      <c r="AP123" s="1" t="s">
        <v>62</v>
      </c>
      <c r="AQ123" s="1" t="s">
        <v>62</v>
      </c>
      <c r="AR123" s="1" t="s">
        <v>62</v>
      </c>
      <c r="AS123" s="1" t="s">
        <v>62</v>
      </c>
      <c r="AT123" s="1" t="s">
        <v>205</v>
      </c>
      <c r="AU123" s="1" t="s">
        <v>206</v>
      </c>
      <c r="AV123" s="1" t="s">
        <v>207</v>
      </c>
      <c r="AW123" s="1" t="s">
        <v>61</v>
      </c>
      <c r="AX123" s="1" t="s">
        <v>63</v>
      </c>
      <c r="AY123" s="1" t="s">
        <v>8383</v>
      </c>
      <c r="AZ123" s="1" t="s">
        <v>8384</v>
      </c>
      <c r="BA123" s="1" t="s">
        <v>8384</v>
      </c>
      <c r="BB123" s="1" t="s">
        <v>196</v>
      </c>
      <c r="BC123" s="1" t="s">
        <v>197</v>
      </c>
      <c r="BD123" s="1" t="s">
        <v>94</v>
      </c>
      <c r="BE123" s="1" t="s">
        <v>208</v>
      </c>
      <c r="BF123" s="1" t="s">
        <v>64</v>
      </c>
      <c r="BG123" s="1" t="s">
        <v>61</v>
      </c>
      <c r="BH123" s="1" t="s">
        <v>209</v>
      </c>
    </row>
    <row r="124" spans="2:60" x14ac:dyDescent="0.3">
      <c r="B124" s="55">
        <f t="shared" si="31"/>
        <v>120</v>
      </c>
      <c r="C124" s="55" t="str">
        <f t="shared" si="32"/>
        <v>NRT</v>
      </c>
      <c r="D124" s="55" t="str">
        <f t="shared" si="33"/>
        <v>2025-09-03</v>
      </c>
      <c r="E124" s="55" t="str">
        <f t="shared" si="34"/>
        <v>82020034394</v>
      </c>
      <c r="F124" s="55" t="str">
        <f t="shared" si="35"/>
        <v>PJP030133969</v>
      </c>
      <c r="G124" s="55" t="str">
        <f t="shared" si="36"/>
        <v>이정민</v>
      </c>
      <c r="H124" s="53" t="str">
        <f t="shared" si="37"/>
        <v>일반(목록배제,Normal-Manifest Exception)</v>
      </c>
      <c r="I124" s="62">
        <f t="shared" si="38"/>
        <v>100.5</v>
      </c>
      <c r="J124" s="53" t="str">
        <f t="shared" si="39"/>
        <v>BRCH USA</v>
      </c>
      <c r="K124" s="55">
        <f t="shared" si="40"/>
        <v>1</v>
      </c>
      <c r="L124" s="54">
        <f t="shared" si="41"/>
        <v>0.5</v>
      </c>
      <c r="M124" s="54">
        <f t="shared" si="42"/>
        <v>1.3</v>
      </c>
      <c r="N124" s="54">
        <f t="shared" si="43"/>
        <v>1.3</v>
      </c>
      <c r="O124" s="54">
        <f t="shared" si="44"/>
        <v>0.5</v>
      </c>
      <c r="P124" s="55" t="str">
        <f t="shared" si="45"/>
        <v>6094325150858</v>
      </c>
      <c r="Q124" s="70">
        <f t="shared" si="46"/>
        <v>6760</v>
      </c>
      <c r="R124" s="58">
        <v>0</v>
      </c>
      <c r="S124" s="57">
        <f t="shared" si="47"/>
        <v>0</v>
      </c>
      <c r="T124" s="58">
        <v>0</v>
      </c>
      <c r="U124" s="58">
        <f>(IF(VLOOKUP(VLOOKUP(AN124,MAPPING!$B$16:$D$21,2,1),MAPPING!$C$16:$E$21,2,0)=7000,0,VLOOKUP(VLOOKUP(AN124,MAPPING!$B$16:$D$21,2,1),MAPPING!$C$16:$E$21,2,0)))</f>
        <v>0</v>
      </c>
      <c r="V124" s="58">
        <f>(K124*VLOOKUP(N124/K124,MAPPING!$B$23:$C$30,2,10))</f>
        <v>0</v>
      </c>
      <c r="W124" s="58">
        <f t="shared" si="48"/>
        <v>0</v>
      </c>
      <c r="X124" s="58">
        <f t="shared" si="49"/>
        <v>6760</v>
      </c>
      <c r="Y124" s="116">
        <f>ROUND(SUM(Q124:W124)/INVOICE!$I$5,2)</f>
        <v>4.8499999999999996</v>
      </c>
      <c r="AA124" s="102" t="s">
        <v>2183</v>
      </c>
      <c r="AB124" s="102" t="s">
        <v>93</v>
      </c>
      <c r="AC124" s="102" t="s">
        <v>2184</v>
      </c>
      <c r="AD124" s="102" t="s">
        <v>8385</v>
      </c>
      <c r="AE124" s="1" t="s">
        <v>341</v>
      </c>
      <c r="AF124" s="1" t="s">
        <v>8386</v>
      </c>
      <c r="AG124" s="1" t="s">
        <v>8387</v>
      </c>
      <c r="AH124" s="1" t="s">
        <v>61</v>
      </c>
      <c r="AI124" s="2">
        <v>1</v>
      </c>
      <c r="AJ124" s="3">
        <v>0.5</v>
      </c>
      <c r="AK124" s="3">
        <v>1.3</v>
      </c>
      <c r="AL124" s="3">
        <v>1.3</v>
      </c>
      <c r="AM124" s="1" t="s">
        <v>66</v>
      </c>
      <c r="AN124" s="3">
        <v>100.5</v>
      </c>
      <c r="AO124" s="1" t="s">
        <v>62</v>
      </c>
      <c r="AP124" s="1" t="s">
        <v>62</v>
      </c>
      <c r="AQ124" s="1" t="s">
        <v>62</v>
      </c>
      <c r="AR124" s="1" t="s">
        <v>62</v>
      </c>
      <c r="AS124" s="1" t="s">
        <v>62</v>
      </c>
      <c r="AT124" s="1" t="s">
        <v>205</v>
      </c>
      <c r="AU124" s="1" t="s">
        <v>206</v>
      </c>
      <c r="AV124" s="1" t="s">
        <v>207</v>
      </c>
      <c r="AW124" s="1" t="s">
        <v>61</v>
      </c>
      <c r="AX124" s="1" t="s">
        <v>63</v>
      </c>
      <c r="AY124" s="1" t="s">
        <v>8388</v>
      </c>
      <c r="AZ124" s="1" t="s">
        <v>8389</v>
      </c>
      <c r="BA124" s="1" t="s">
        <v>8389</v>
      </c>
      <c r="BB124" s="1" t="s">
        <v>196</v>
      </c>
      <c r="BC124" s="1" t="s">
        <v>197</v>
      </c>
      <c r="BD124" s="1" t="s">
        <v>94</v>
      </c>
      <c r="BE124" s="1" t="s">
        <v>208</v>
      </c>
      <c r="BF124" s="1" t="s">
        <v>64</v>
      </c>
      <c r="BG124" s="1" t="s">
        <v>61</v>
      </c>
      <c r="BH124" s="1" t="s">
        <v>209</v>
      </c>
    </row>
    <row r="125" spans="2:60" x14ac:dyDescent="0.3">
      <c r="B125" s="55">
        <f t="shared" si="31"/>
        <v>121</v>
      </c>
      <c r="C125" s="55" t="str">
        <f t="shared" si="32"/>
        <v>NRT</v>
      </c>
      <c r="D125" s="55" t="str">
        <f t="shared" si="33"/>
        <v>2025-09-03</v>
      </c>
      <c r="E125" s="55" t="str">
        <f t="shared" si="34"/>
        <v>82020034394</v>
      </c>
      <c r="F125" s="55" t="str">
        <f t="shared" si="35"/>
        <v>PJP030166900</v>
      </c>
      <c r="G125" s="55" t="str">
        <f t="shared" si="36"/>
        <v>이휘우</v>
      </c>
      <c r="H125" s="53" t="str">
        <f t="shared" si="37"/>
        <v>목록(Manifest)</v>
      </c>
      <c r="I125" s="62">
        <f t="shared" si="38"/>
        <v>110.55</v>
      </c>
      <c r="J125" s="53" t="str">
        <f t="shared" si="39"/>
        <v>BRCH USA</v>
      </c>
      <c r="K125" s="55">
        <f t="shared" si="40"/>
        <v>1</v>
      </c>
      <c r="L125" s="54">
        <f t="shared" si="41"/>
        <v>1.6</v>
      </c>
      <c r="M125" s="54">
        <f t="shared" si="42"/>
        <v>4.3</v>
      </c>
      <c r="N125" s="54">
        <f t="shared" si="43"/>
        <v>4.3</v>
      </c>
      <c r="O125" s="54">
        <f t="shared" si="44"/>
        <v>2</v>
      </c>
      <c r="P125" s="55" t="str">
        <f t="shared" si="45"/>
        <v>6094325150915</v>
      </c>
      <c r="Q125" s="70">
        <f t="shared" si="46"/>
        <v>9790</v>
      </c>
      <c r="R125" s="58">
        <v>0</v>
      </c>
      <c r="S125" s="57">
        <f t="shared" si="47"/>
        <v>0</v>
      </c>
      <c r="T125" s="58">
        <v>0</v>
      </c>
      <c r="U125" s="58">
        <f>(IF(VLOOKUP(VLOOKUP(AN125,MAPPING!$B$16:$D$21,2,1),MAPPING!$C$16:$E$21,2,0)=7000,0,VLOOKUP(VLOOKUP(AN125,MAPPING!$B$16:$D$21,2,1),MAPPING!$C$16:$E$21,2,0)))</f>
        <v>0</v>
      </c>
      <c r="V125" s="58">
        <f>(K125*VLOOKUP(N125/K125,MAPPING!$B$23:$C$30,2,10))</f>
        <v>550</v>
      </c>
      <c r="W125" s="58">
        <f t="shared" si="48"/>
        <v>0</v>
      </c>
      <c r="X125" s="58">
        <f t="shared" si="49"/>
        <v>10340</v>
      </c>
      <c r="Y125" s="116">
        <f>ROUND(SUM(Q125:W125)/INVOICE!$I$5,2)</f>
        <v>7.42</v>
      </c>
      <c r="AA125" s="102" t="s">
        <v>2183</v>
      </c>
      <c r="AB125" s="102" t="s">
        <v>93</v>
      </c>
      <c r="AC125" s="102" t="s">
        <v>2184</v>
      </c>
      <c r="AD125" s="102" t="s">
        <v>8390</v>
      </c>
      <c r="AE125" s="1" t="s">
        <v>8391</v>
      </c>
      <c r="AF125" s="1" t="s">
        <v>8392</v>
      </c>
      <c r="AG125" s="1" t="s">
        <v>8393</v>
      </c>
      <c r="AH125" s="1" t="s">
        <v>61</v>
      </c>
      <c r="AI125" s="2">
        <v>1</v>
      </c>
      <c r="AJ125" s="3">
        <v>1.6</v>
      </c>
      <c r="AK125" s="3">
        <v>4.3</v>
      </c>
      <c r="AL125" s="3">
        <v>4.3</v>
      </c>
      <c r="AM125" s="1" t="s">
        <v>204</v>
      </c>
      <c r="AN125" s="3">
        <v>110.55</v>
      </c>
      <c r="AO125" s="1" t="s">
        <v>62</v>
      </c>
      <c r="AP125" s="1" t="s">
        <v>62</v>
      </c>
      <c r="AQ125" s="1" t="s">
        <v>62</v>
      </c>
      <c r="AR125" s="1" t="s">
        <v>62</v>
      </c>
      <c r="AS125" s="1" t="s">
        <v>62</v>
      </c>
      <c r="AT125" s="1" t="s">
        <v>205</v>
      </c>
      <c r="AU125" s="1" t="s">
        <v>206</v>
      </c>
      <c r="AV125" s="1" t="s">
        <v>207</v>
      </c>
      <c r="AW125" s="1" t="s">
        <v>61</v>
      </c>
      <c r="AX125" s="1" t="s">
        <v>63</v>
      </c>
      <c r="AY125" s="1" t="s">
        <v>8394</v>
      </c>
      <c r="AZ125" s="1" t="s">
        <v>8395</v>
      </c>
      <c r="BA125" s="1" t="s">
        <v>8395</v>
      </c>
      <c r="BB125" s="1" t="s">
        <v>196</v>
      </c>
      <c r="BC125" s="1" t="s">
        <v>197</v>
      </c>
      <c r="BD125" s="1" t="s">
        <v>94</v>
      </c>
      <c r="BE125" s="1" t="s">
        <v>208</v>
      </c>
      <c r="BF125" s="1" t="s">
        <v>64</v>
      </c>
      <c r="BG125" s="1" t="s">
        <v>61</v>
      </c>
      <c r="BH125" s="1" t="s">
        <v>209</v>
      </c>
    </row>
    <row r="126" spans="2:60" x14ac:dyDescent="0.3">
      <c r="B126" s="55">
        <f t="shared" si="31"/>
        <v>122</v>
      </c>
      <c r="C126" s="55" t="str">
        <f t="shared" si="32"/>
        <v>NRT</v>
      </c>
      <c r="D126" s="55" t="str">
        <f t="shared" si="33"/>
        <v>2025-09-03</v>
      </c>
      <c r="E126" s="55" t="str">
        <f t="shared" si="34"/>
        <v>82020034394</v>
      </c>
      <c r="F126" s="55" t="str">
        <f t="shared" si="35"/>
        <v>PJP030134134</v>
      </c>
      <c r="G126" s="55" t="str">
        <f t="shared" si="36"/>
        <v>정하영</v>
      </c>
      <c r="H126" s="53" t="str">
        <f t="shared" si="37"/>
        <v>목록(Manifest)</v>
      </c>
      <c r="I126" s="62">
        <f t="shared" si="38"/>
        <v>25.42</v>
      </c>
      <c r="J126" s="53" t="str">
        <f t="shared" si="39"/>
        <v>BRCH USA</v>
      </c>
      <c r="K126" s="55">
        <f t="shared" si="40"/>
        <v>1</v>
      </c>
      <c r="L126" s="54">
        <f t="shared" si="41"/>
        <v>0.3</v>
      </c>
      <c r="M126" s="54">
        <f t="shared" si="42"/>
        <v>1.3</v>
      </c>
      <c r="N126" s="54">
        <f t="shared" si="43"/>
        <v>1.3</v>
      </c>
      <c r="O126" s="54">
        <f t="shared" si="44"/>
        <v>0.5</v>
      </c>
      <c r="P126" s="55" t="str">
        <f t="shared" si="45"/>
        <v>6094325148738</v>
      </c>
      <c r="Q126" s="70">
        <f t="shared" si="46"/>
        <v>6760</v>
      </c>
      <c r="R126" s="58">
        <v>0</v>
      </c>
      <c r="S126" s="57">
        <f t="shared" si="47"/>
        <v>0</v>
      </c>
      <c r="T126" s="58">
        <v>0</v>
      </c>
      <c r="U126" s="58">
        <f>(IF(VLOOKUP(VLOOKUP(AN126,MAPPING!$B$16:$D$21,2,1),MAPPING!$C$16:$E$21,2,0)=7000,0,VLOOKUP(VLOOKUP(AN126,MAPPING!$B$16:$D$21,2,1),MAPPING!$C$16:$E$21,2,0)))</f>
        <v>0</v>
      </c>
      <c r="V126" s="58">
        <f>(K126*VLOOKUP(N126/K126,MAPPING!$B$23:$C$30,2,10))</f>
        <v>0</v>
      </c>
      <c r="W126" s="58">
        <f t="shared" si="48"/>
        <v>0</v>
      </c>
      <c r="X126" s="58">
        <f t="shared" si="49"/>
        <v>6760</v>
      </c>
      <c r="Y126" s="116">
        <f>ROUND(SUM(Q126:W126)/INVOICE!$I$5,2)</f>
        <v>4.8499999999999996</v>
      </c>
      <c r="AA126" s="102" t="s">
        <v>2183</v>
      </c>
      <c r="AB126" s="102" t="s">
        <v>93</v>
      </c>
      <c r="AC126" s="102" t="s">
        <v>2184</v>
      </c>
      <c r="AD126" s="102" t="s">
        <v>8396</v>
      </c>
      <c r="AE126" s="1" t="s">
        <v>8397</v>
      </c>
      <c r="AF126" s="1" t="s">
        <v>8398</v>
      </c>
      <c r="AG126" s="1" t="s">
        <v>8399</v>
      </c>
      <c r="AH126" s="1" t="s">
        <v>61</v>
      </c>
      <c r="AI126" s="2">
        <v>1</v>
      </c>
      <c r="AJ126" s="3">
        <v>0.3</v>
      </c>
      <c r="AK126" s="3">
        <v>1.3</v>
      </c>
      <c r="AL126" s="3">
        <v>1.3</v>
      </c>
      <c r="AM126" s="1" t="s">
        <v>204</v>
      </c>
      <c r="AN126" s="3">
        <v>25.42</v>
      </c>
      <c r="AO126" s="1" t="s">
        <v>62</v>
      </c>
      <c r="AP126" s="1" t="s">
        <v>62</v>
      </c>
      <c r="AQ126" s="1" t="s">
        <v>62</v>
      </c>
      <c r="AR126" s="1" t="s">
        <v>62</v>
      </c>
      <c r="AS126" s="1" t="s">
        <v>62</v>
      </c>
      <c r="AT126" s="1" t="s">
        <v>205</v>
      </c>
      <c r="AU126" s="1" t="s">
        <v>206</v>
      </c>
      <c r="AV126" s="1" t="s">
        <v>207</v>
      </c>
      <c r="AW126" s="1" t="s">
        <v>61</v>
      </c>
      <c r="AX126" s="1" t="s">
        <v>63</v>
      </c>
      <c r="AY126" s="1" t="s">
        <v>8400</v>
      </c>
      <c r="AZ126" s="1" t="s">
        <v>8401</v>
      </c>
      <c r="BA126" s="1" t="s">
        <v>8401</v>
      </c>
      <c r="BB126" s="1" t="s">
        <v>196</v>
      </c>
      <c r="BC126" s="1" t="s">
        <v>197</v>
      </c>
      <c r="BD126" s="1" t="s">
        <v>94</v>
      </c>
      <c r="BE126" s="1" t="s">
        <v>208</v>
      </c>
      <c r="BF126" s="1" t="s">
        <v>64</v>
      </c>
      <c r="BG126" s="1" t="s">
        <v>61</v>
      </c>
      <c r="BH126" s="1" t="s">
        <v>209</v>
      </c>
    </row>
    <row r="127" spans="2:60" x14ac:dyDescent="0.3">
      <c r="B127" s="55">
        <f t="shared" si="31"/>
        <v>123</v>
      </c>
      <c r="C127" s="55" t="str">
        <f t="shared" si="32"/>
        <v>NRT</v>
      </c>
      <c r="D127" s="55" t="str">
        <f t="shared" si="33"/>
        <v>2025-09-03</v>
      </c>
      <c r="E127" s="55" t="str">
        <f t="shared" si="34"/>
        <v>82020034394</v>
      </c>
      <c r="F127" s="55" t="str">
        <f t="shared" si="35"/>
        <v>PJP030146211</v>
      </c>
      <c r="G127" s="55" t="str">
        <f t="shared" si="36"/>
        <v>센시블 SENSIBLE</v>
      </c>
      <c r="H127" s="53" t="str">
        <f t="shared" si="37"/>
        <v>간이(Simple)</v>
      </c>
      <c r="I127" s="62">
        <f t="shared" si="38"/>
        <v>1192.17</v>
      </c>
      <c r="J127" s="53" t="str">
        <f t="shared" si="39"/>
        <v>BRCH USA</v>
      </c>
      <c r="K127" s="55">
        <f t="shared" si="40"/>
        <v>1</v>
      </c>
      <c r="L127" s="54">
        <f t="shared" si="41"/>
        <v>5.3</v>
      </c>
      <c r="M127" s="54">
        <f t="shared" si="42"/>
        <v>12.8</v>
      </c>
      <c r="N127" s="54">
        <f t="shared" si="43"/>
        <v>13</v>
      </c>
      <c r="O127" s="54">
        <f t="shared" si="44"/>
        <v>5.5</v>
      </c>
      <c r="P127" s="55" t="str">
        <f t="shared" si="45"/>
        <v>6094325150904</v>
      </c>
      <c r="Q127" s="70">
        <f t="shared" si="46"/>
        <v>16860</v>
      </c>
      <c r="R127" s="58">
        <v>0</v>
      </c>
      <c r="S127" s="57">
        <f t="shared" si="47"/>
        <v>0</v>
      </c>
      <c r="T127" s="58">
        <v>0</v>
      </c>
      <c r="U127" s="58">
        <f>(IF(VLOOKUP(VLOOKUP(AN127,MAPPING!$B$16:$D$21,2,1),MAPPING!$C$16:$E$21,2,0)=7000,0,VLOOKUP(VLOOKUP(AN127,MAPPING!$B$16:$D$21,2,1),MAPPING!$C$16:$E$21,2,0)))</f>
        <v>0</v>
      </c>
      <c r="V127" s="58">
        <f>(K127*VLOOKUP(N127/K127,MAPPING!$B$23:$C$30,2,10))</f>
        <v>4500</v>
      </c>
      <c r="W127" s="58">
        <f t="shared" si="48"/>
        <v>0</v>
      </c>
      <c r="X127" s="58">
        <f t="shared" si="49"/>
        <v>21360</v>
      </c>
      <c r="Y127" s="116">
        <f>ROUND(SUM(Q127:W127)/INVOICE!$I$5,2)</f>
        <v>15.32</v>
      </c>
      <c r="AA127" s="102" t="s">
        <v>2183</v>
      </c>
      <c r="AB127" s="102" t="s">
        <v>93</v>
      </c>
      <c r="AC127" s="102" t="s">
        <v>2184</v>
      </c>
      <c r="AD127" s="102" t="s">
        <v>8402</v>
      </c>
      <c r="AE127" s="1" t="s">
        <v>7767</v>
      </c>
      <c r="AF127" s="1" t="s">
        <v>7768</v>
      </c>
      <c r="AG127" s="1" t="s">
        <v>7769</v>
      </c>
      <c r="AH127" s="1" t="s">
        <v>156</v>
      </c>
      <c r="AI127" s="2">
        <v>1</v>
      </c>
      <c r="AJ127" s="3">
        <v>5.3</v>
      </c>
      <c r="AK127" s="3">
        <v>12.8</v>
      </c>
      <c r="AL127" s="3">
        <v>13</v>
      </c>
      <c r="AM127" s="1" t="s">
        <v>65</v>
      </c>
      <c r="AN127" s="3">
        <v>1192.17</v>
      </c>
      <c r="AO127" s="1" t="s">
        <v>62</v>
      </c>
      <c r="AP127" s="1" t="s">
        <v>62</v>
      </c>
      <c r="AQ127" s="1" t="s">
        <v>62</v>
      </c>
      <c r="AR127" s="1" t="s">
        <v>62</v>
      </c>
      <c r="AS127" s="1" t="s">
        <v>62</v>
      </c>
      <c r="AT127" s="1" t="s">
        <v>205</v>
      </c>
      <c r="AU127" s="1" t="s">
        <v>206</v>
      </c>
      <c r="AV127" s="1" t="s">
        <v>207</v>
      </c>
      <c r="AW127" s="1" t="s">
        <v>61</v>
      </c>
      <c r="AX127" s="1" t="s">
        <v>63</v>
      </c>
      <c r="AY127" s="1" t="s">
        <v>8403</v>
      </c>
      <c r="AZ127" s="1" t="s">
        <v>8404</v>
      </c>
      <c r="BA127" s="1" t="s">
        <v>8404</v>
      </c>
      <c r="BB127" s="1" t="s">
        <v>196</v>
      </c>
      <c r="BC127" s="1" t="s">
        <v>197</v>
      </c>
      <c r="BD127" s="1" t="s">
        <v>94</v>
      </c>
      <c r="BE127" s="1" t="s">
        <v>208</v>
      </c>
      <c r="BF127" s="1" t="s">
        <v>64</v>
      </c>
      <c r="BG127" s="1" t="s">
        <v>61</v>
      </c>
      <c r="BH127" s="1" t="s">
        <v>209</v>
      </c>
    </row>
    <row r="128" spans="2:60" x14ac:dyDescent="0.3">
      <c r="B128" s="55">
        <f t="shared" si="31"/>
        <v>124</v>
      </c>
      <c r="C128" s="55" t="str">
        <f t="shared" si="32"/>
        <v>NRT</v>
      </c>
      <c r="D128" s="55" t="str">
        <f t="shared" si="33"/>
        <v>2025-09-03</v>
      </c>
      <c r="E128" s="55" t="str">
        <f t="shared" si="34"/>
        <v>82020034394</v>
      </c>
      <c r="F128" s="55" t="str">
        <f t="shared" si="35"/>
        <v>PJP030163238</v>
      </c>
      <c r="G128" s="55" t="str">
        <f t="shared" si="36"/>
        <v>허은정</v>
      </c>
      <c r="H128" s="53" t="str">
        <f t="shared" si="37"/>
        <v>목록(Manifest)</v>
      </c>
      <c r="I128" s="62">
        <f t="shared" si="38"/>
        <v>53.47</v>
      </c>
      <c r="J128" s="53" t="str">
        <f t="shared" si="39"/>
        <v>BRCH USA</v>
      </c>
      <c r="K128" s="55">
        <f t="shared" si="40"/>
        <v>1</v>
      </c>
      <c r="L128" s="54">
        <f t="shared" si="41"/>
        <v>0.75</v>
      </c>
      <c r="M128" s="54">
        <f t="shared" si="42"/>
        <v>3</v>
      </c>
      <c r="N128" s="54">
        <f t="shared" si="43"/>
        <v>3</v>
      </c>
      <c r="O128" s="54">
        <f t="shared" si="44"/>
        <v>1</v>
      </c>
      <c r="P128" s="55" t="str">
        <f t="shared" si="45"/>
        <v>6094325148715</v>
      </c>
      <c r="Q128" s="70">
        <f t="shared" si="46"/>
        <v>7770</v>
      </c>
      <c r="R128" s="58">
        <v>0</v>
      </c>
      <c r="S128" s="57">
        <f t="shared" si="47"/>
        <v>0</v>
      </c>
      <c r="T128" s="58">
        <v>0</v>
      </c>
      <c r="U128" s="58">
        <f>(IF(VLOOKUP(VLOOKUP(AN128,MAPPING!$B$16:$D$21,2,1),MAPPING!$C$16:$E$21,2,0)=7000,0,VLOOKUP(VLOOKUP(AN128,MAPPING!$B$16:$D$21,2,1),MAPPING!$C$16:$E$21,2,0)))</f>
        <v>0</v>
      </c>
      <c r="V128" s="58">
        <f>(K128*VLOOKUP(N128/K128,MAPPING!$B$23:$C$30,2,10))</f>
        <v>550</v>
      </c>
      <c r="W128" s="58">
        <f t="shared" si="48"/>
        <v>0</v>
      </c>
      <c r="X128" s="58">
        <f t="shared" si="49"/>
        <v>8320</v>
      </c>
      <c r="Y128" s="116">
        <f>ROUND(SUM(Q128:W128)/INVOICE!$I$5,2)</f>
        <v>5.97</v>
      </c>
      <c r="AA128" s="102" t="s">
        <v>2183</v>
      </c>
      <c r="AB128" s="102" t="s">
        <v>93</v>
      </c>
      <c r="AC128" s="102" t="s">
        <v>2184</v>
      </c>
      <c r="AD128" s="102" t="s">
        <v>8405</v>
      </c>
      <c r="AE128" s="1" t="s">
        <v>8406</v>
      </c>
      <c r="AF128" s="1" t="s">
        <v>8407</v>
      </c>
      <c r="AG128" s="1" t="s">
        <v>8408</v>
      </c>
      <c r="AH128" s="1" t="s">
        <v>61</v>
      </c>
      <c r="AI128" s="2">
        <v>1</v>
      </c>
      <c r="AJ128" s="3">
        <v>0.75</v>
      </c>
      <c r="AK128" s="3">
        <v>3</v>
      </c>
      <c r="AL128" s="3">
        <v>3</v>
      </c>
      <c r="AM128" s="1" t="s">
        <v>204</v>
      </c>
      <c r="AN128" s="3">
        <v>53.47</v>
      </c>
      <c r="AO128" s="1" t="s">
        <v>62</v>
      </c>
      <c r="AP128" s="1" t="s">
        <v>62</v>
      </c>
      <c r="AQ128" s="1" t="s">
        <v>62</v>
      </c>
      <c r="AR128" s="1" t="s">
        <v>62</v>
      </c>
      <c r="AS128" s="1" t="s">
        <v>62</v>
      </c>
      <c r="AT128" s="1" t="s">
        <v>205</v>
      </c>
      <c r="AU128" s="1" t="s">
        <v>206</v>
      </c>
      <c r="AV128" s="1" t="s">
        <v>207</v>
      </c>
      <c r="AW128" s="1" t="s">
        <v>61</v>
      </c>
      <c r="AX128" s="1" t="s">
        <v>63</v>
      </c>
      <c r="AY128" s="1" t="s">
        <v>8409</v>
      </c>
      <c r="AZ128" s="1" t="s">
        <v>8410</v>
      </c>
      <c r="BA128" s="1" t="s">
        <v>8410</v>
      </c>
      <c r="BB128" s="1" t="s">
        <v>196</v>
      </c>
      <c r="BC128" s="1" t="s">
        <v>197</v>
      </c>
      <c r="BD128" s="1" t="s">
        <v>94</v>
      </c>
      <c r="BE128" s="1" t="s">
        <v>208</v>
      </c>
      <c r="BF128" s="1" t="s">
        <v>64</v>
      </c>
      <c r="BG128" s="1" t="s">
        <v>61</v>
      </c>
      <c r="BH128" s="1" t="s">
        <v>209</v>
      </c>
    </row>
    <row r="129" spans="2:60" x14ac:dyDescent="0.3">
      <c r="B129" s="55">
        <f t="shared" si="31"/>
        <v>125</v>
      </c>
      <c r="C129" s="55" t="str">
        <f t="shared" si="32"/>
        <v>NRT</v>
      </c>
      <c r="D129" s="55" t="str">
        <f t="shared" si="33"/>
        <v>2025-09-03</v>
      </c>
      <c r="E129" s="55" t="str">
        <f t="shared" si="34"/>
        <v>82020034394</v>
      </c>
      <c r="F129" s="55" t="str">
        <f t="shared" si="35"/>
        <v>PJP030156701</v>
      </c>
      <c r="G129" s="55" t="str">
        <f t="shared" si="36"/>
        <v>차민경</v>
      </c>
      <c r="H129" s="53" t="str">
        <f t="shared" si="37"/>
        <v>목록(Manifest)</v>
      </c>
      <c r="I129" s="62">
        <f t="shared" si="38"/>
        <v>76.86</v>
      </c>
      <c r="J129" s="53" t="str">
        <f t="shared" si="39"/>
        <v>BRCH USA</v>
      </c>
      <c r="K129" s="55">
        <f t="shared" si="40"/>
        <v>1</v>
      </c>
      <c r="L129" s="54">
        <f t="shared" si="41"/>
        <v>1.35</v>
      </c>
      <c r="M129" s="54">
        <f t="shared" si="42"/>
        <v>2.6</v>
      </c>
      <c r="N129" s="54">
        <f t="shared" si="43"/>
        <v>2.6</v>
      </c>
      <c r="O129" s="54">
        <f t="shared" si="44"/>
        <v>1.5</v>
      </c>
      <c r="P129" s="55" t="str">
        <f t="shared" si="45"/>
        <v>6094325151126</v>
      </c>
      <c r="Q129" s="70">
        <f t="shared" si="46"/>
        <v>8780</v>
      </c>
      <c r="R129" s="58">
        <v>0</v>
      </c>
      <c r="S129" s="57">
        <f t="shared" si="47"/>
        <v>0</v>
      </c>
      <c r="T129" s="58">
        <v>0</v>
      </c>
      <c r="U129" s="58">
        <f>(IF(VLOOKUP(VLOOKUP(AN129,MAPPING!$B$16:$D$21,2,1),MAPPING!$C$16:$E$21,2,0)=7000,0,VLOOKUP(VLOOKUP(AN129,MAPPING!$B$16:$D$21,2,1),MAPPING!$C$16:$E$21,2,0)))</f>
        <v>0</v>
      </c>
      <c r="V129" s="58">
        <f>(K129*VLOOKUP(N129/K129,MAPPING!$B$23:$C$30,2,10))</f>
        <v>550</v>
      </c>
      <c r="W129" s="58">
        <f t="shared" si="48"/>
        <v>0</v>
      </c>
      <c r="X129" s="58">
        <f t="shared" si="49"/>
        <v>9330</v>
      </c>
      <c r="Y129" s="116">
        <f>ROUND(SUM(Q129:W129)/INVOICE!$I$5,2)</f>
        <v>6.69</v>
      </c>
      <c r="AA129" s="102" t="s">
        <v>2183</v>
      </c>
      <c r="AB129" s="102" t="s">
        <v>93</v>
      </c>
      <c r="AC129" s="102" t="s">
        <v>2184</v>
      </c>
      <c r="AD129" s="102" t="s">
        <v>8411</v>
      </c>
      <c r="AE129" s="1" t="s">
        <v>8412</v>
      </c>
      <c r="AF129" s="1" t="s">
        <v>8413</v>
      </c>
      <c r="AG129" s="1" t="s">
        <v>8414</v>
      </c>
      <c r="AH129" s="1" t="s">
        <v>61</v>
      </c>
      <c r="AI129" s="2">
        <v>1</v>
      </c>
      <c r="AJ129" s="3">
        <v>1.35</v>
      </c>
      <c r="AK129" s="3">
        <v>2.6</v>
      </c>
      <c r="AL129" s="3">
        <v>2.6</v>
      </c>
      <c r="AM129" s="1" t="s">
        <v>204</v>
      </c>
      <c r="AN129" s="3">
        <v>76.86</v>
      </c>
      <c r="AO129" s="1" t="s">
        <v>62</v>
      </c>
      <c r="AP129" s="1" t="s">
        <v>62</v>
      </c>
      <c r="AQ129" s="1" t="s">
        <v>62</v>
      </c>
      <c r="AR129" s="1" t="s">
        <v>62</v>
      </c>
      <c r="AS129" s="1" t="s">
        <v>62</v>
      </c>
      <c r="AT129" s="1" t="s">
        <v>205</v>
      </c>
      <c r="AU129" s="1" t="s">
        <v>206</v>
      </c>
      <c r="AV129" s="1" t="s">
        <v>207</v>
      </c>
      <c r="AW129" s="1" t="s">
        <v>61</v>
      </c>
      <c r="AX129" s="1" t="s">
        <v>63</v>
      </c>
      <c r="AY129" s="1" t="s">
        <v>8415</v>
      </c>
      <c r="AZ129" s="1" t="s">
        <v>8416</v>
      </c>
      <c r="BA129" s="1" t="s">
        <v>8416</v>
      </c>
      <c r="BB129" s="1" t="s">
        <v>196</v>
      </c>
      <c r="BC129" s="1" t="s">
        <v>197</v>
      </c>
      <c r="BD129" s="1" t="s">
        <v>94</v>
      </c>
      <c r="BE129" s="1" t="s">
        <v>208</v>
      </c>
      <c r="BF129" s="1" t="s">
        <v>64</v>
      </c>
      <c r="BG129" s="1" t="s">
        <v>61</v>
      </c>
      <c r="BH129" s="1" t="s">
        <v>209</v>
      </c>
    </row>
    <row r="130" spans="2:60" x14ac:dyDescent="0.3">
      <c r="B130" s="55">
        <f t="shared" si="31"/>
        <v>126</v>
      </c>
      <c r="C130" s="55" t="str">
        <f t="shared" si="32"/>
        <v>NRT</v>
      </c>
      <c r="D130" s="55" t="str">
        <f t="shared" si="33"/>
        <v>2025-09-03</v>
      </c>
      <c r="E130" s="55" t="str">
        <f t="shared" si="34"/>
        <v>82020034394</v>
      </c>
      <c r="F130" s="55" t="str">
        <f t="shared" si="35"/>
        <v>PJP030145407</v>
      </c>
      <c r="G130" s="55" t="str">
        <f t="shared" si="36"/>
        <v>박지용</v>
      </c>
      <c r="H130" s="53" t="str">
        <f t="shared" si="37"/>
        <v>간이(Simple)</v>
      </c>
      <c r="I130" s="62">
        <f t="shared" si="38"/>
        <v>367.36</v>
      </c>
      <c r="J130" s="53" t="str">
        <f t="shared" si="39"/>
        <v>BRCH USA</v>
      </c>
      <c r="K130" s="55">
        <f t="shared" si="40"/>
        <v>1</v>
      </c>
      <c r="L130" s="54">
        <f t="shared" si="41"/>
        <v>2.2999999999999998</v>
      </c>
      <c r="M130" s="54">
        <f t="shared" si="42"/>
        <v>4.2</v>
      </c>
      <c r="N130" s="54">
        <f t="shared" si="43"/>
        <v>4.2</v>
      </c>
      <c r="O130" s="54">
        <f t="shared" si="44"/>
        <v>2.5</v>
      </c>
      <c r="P130" s="55" t="str">
        <f t="shared" si="45"/>
        <v>6094325151257</v>
      </c>
      <c r="Q130" s="70">
        <f t="shared" si="46"/>
        <v>10800</v>
      </c>
      <c r="R130" s="58">
        <v>0</v>
      </c>
      <c r="S130" s="57">
        <f t="shared" si="47"/>
        <v>0</v>
      </c>
      <c r="T130" s="58">
        <v>0</v>
      </c>
      <c r="U130" s="58">
        <f>(IF(VLOOKUP(VLOOKUP(AN130,MAPPING!$B$16:$D$21,2,1),MAPPING!$C$16:$E$21,2,0)=7000,0,VLOOKUP(VLOOKUP(AN130,MAPPING!$B$16:$D$21,2,1),MAPPING!$C$16:$E$21,2,0)))</f>
        <v>0</v>
      </c>
      <c r="V130" s="58">
        <f>(K130*VLOOKUP(N130/K130,MAPPING!$B$23:$C$30,2,10))</f>
        <v>550</v>
      </c>
      <c r="W130" s="58">
        <f t="shared" si="48"/>
        <v>0</v>
      </c>
      <c r="X130" s="58">
        <f t="shared" si="49"/>
        <v>11350</v>
      </c>
      <c r="Y130" s="116">
        <f>ROUND(SUM(Q130:W130)/INVOICE!$I$5,2)</f>
        <v>8.14</v>
      </c>
      <c r="AA130" s="102" t="s">
        <v>2183</v>
      </c>
      <c r="AB130" s="102" t="s">
        <v>93</v>
      </c>
      <c r="AC130" s="102" t="s">
        <v>2184</v>
      </c>
      <c r="AD130" s="102" t="s">
        <v>8417</v>
      </c>
      <c r="AE130" s="1" t="s">
        <v>8418</v>
      </c>
      <c r="AF130" s="1" t="s">
        <v>8419</v>
      </c>
      <c r="AG130" s="1" t="s">
        <v>8420</v>
      </c>
      <c r="AH130" s="1" t="s">
        <v>61</v>
      </c>
      <c r="AI130" s="2">
        <v>1</v>
      </c>
      <c r="AJ130" s="3">
        <v>2.2999999999999998</v>
      </c>
      <c r="AK130" s="3">
        <v>4.2</v>
      </c>
      <c r="AL130" s="3">
        <v>4.2</v>
      </c>
      <c r="AM130" s="1" t="s">
        <v>65</v>
      </c>
      <c r="AN130" s="3">
        <v>367.36</v>
      </c>
      <c r="AO130" s="1" t="s">
        <v>62</v>
      </c>
      <c r="AP130" s="1" t="s">
        <v>62</v>
      </c>
      <c r="AQ130" s="1" t="s">
        <v>62</v>
      </c>
      <c r="AR130" s="1" t="s">
        <v>62</v>
      </c>
      <c r="AS130" s="1" t="s">
        <v>62</v>
      </c>
      <c r="AT130" s="1" t="s">
        <v>205</v>
      </c>
      <c r="AU130" s="1" t="s">
        <v>206</v>
      </c>
      <c r="AV130" s="1" t="s">
        <v>207</v>
      </c>
      <c r="AW130" s="1" t="s">
        <v>61</v>
      </c>
      <c r="AX130" s="1" t="s">
        <v>63</v>
      </c>
      <c r="AY130" s="1" t="s">
        <v>8421</v>
      </c>
      <c r="AZ130" s="1" t="s">
        <v>8422</v>
      </c>
      <c r="BA130" s="1" t="s">
        <v>8422</v>
      </c>
      <c r="BB130" s="1" t="s">
        <v>196</v>
      </c>
      <c r="BC130" s="1" t="s">
        <v>197</v>
      </c>
      <c r="BD130" s="1" t="s">
        <v>94</v>
      </c>
      <c r="BE130" s="1" t="s">
        <v>208</v>
      </c>
      <c r="BF130" s="1" t="s">
        <v>64</v>
      </c>
      <c r="BG130" s="1" t="s">
        <v>61</v>
      </c>
      <c r="BH130" s="1" t="s">
        <v>209</v>
      </c>
    </row>
    <row r="131" spans="2:60" x14ac:dyDescent="0.3">
      <c r="B131" s="55">
        <f t="shared" si="31"/>
        <v>127</v>
      </c>
      <c r="C131" s="55" t="str">
        <f t="shared" si="32"/>
        <v>NRT</v>
      </c>
      <c r="D131" s="55" t="str">
        <f t="shared" si="33"/>
        <v>2025-09-03</v>
      </c>
      <c r="E131" s="55" t="str">
        <f t="shared" si="34"/>
        <v>82020034394</v>
      </c>
      <c r="F131" s="55" t="str">
        <f t="shared" si="35"/>
        <v>PJP030151147</v>
      </c>
      <c r="G131" s="55" t="str">
        <f t="shared" si="36"/>
        <v>김성현</v>
      </c>
      <c r="H131" s="53" t="str">
        <f t="shared" si="37"/>
        <v>목록(Manifest)</v>
      </c>
      <c r="I131" s="62">
        <f t="shared" si="38"/>
        <v>9.9600000000000009</v>
      </c>
      <c r="J131" s="53" t="str">
        <f t="shared" si="39"/>
        <v>BRCH USA</v>
      </c>
      <c r="K131" s="55">
        <f t="shared" si="40"/>
        <v>1</v>
      </c>
      <c r="L131" s="54">
        <f t="shared" si="41"/>
        <v>0.2</v>
      </c>
      <c r="M131" s="54">
        <f t="shared" si="42"/>
        <v>0.8</v>
      </c>
      <c r="N131" s="54">
        <f t="shared" si="43"/>
        <v>0.8</v>
      </c>
      <c r="O131" s="54">
        <f t="shared" si="44"/>
        <v>0.5</v>
      </c>
      <c r="P131" s="55" t="str">
        <f t="shared" si="45"/>
        <v>6094325151001</v>
      </c>
      <c r="Q131" s="70">
        <f t="shared" si="46"/>
        <v>6760</v>
      </c>
      <c r="R131" s="58">
        <v>0</v>
      </c>
      <c r="S131" s="57">
        <f t="shared" si="47"/>
        <v>0</v>
      </c>
      <c r="T131" s="58">
        <v>0</v>
      </c>
      <c r="U131" s="58">
        <f>(IF(VLOOKUP(VLOOKUP(AN131,MAPPING!$B$16:$D$21,2,1),MAPPING!$C$16:$E$21,2,0)=7000,0,VLOOKUP(VLOOKUP(AN131,MAPPING!$B$16:$D$21,2,1),MAPPING!$C$16:$E$21,2,0)))</f>
        <v>0</v>
      </c>
      <c r="V131" s="58">
        <f>(K131*VLOOKUP(N131/K131,MAPPING!$B$23:$C$30,2,10))</f>
        <v>0</v>
      </c>
      <c r="W131" s="58">
        <f t="shared" si="48"/>
        <v>0</v>
      </c>
      <c r="X131" s="58">
        <f t="shared" si="49"/>
        <v>6760</v>
      </c>
      <c r="Y131" s="116">
        <f>ROUND(SUM(Q131:W131)/INVOICE!$I$5,2)</f>
        <v>4.8499999999999996</v>
      </c>
      <c r="AA131" s="102" t="s">
        <v>2183</v>
      </c>
      <c r="AB131" s="102" t="s">
        <v>93</v>
      </c>
      <c r="AC131" s="102" t="s">
        <v>2184</v>
      </c>
      <c r="AD131" s="102" t="s">
        <v>8423</v>
      </c>
      <c r="AE131" s="1" t="s">
        <v>8424</v>
      </c>
      <c r="AF131" s="1" t="s">
        <v>8425</v>
      </c>
      <c r="AG131" s="1" t="s">
        <v>8426</v>
      </c>
      <c r="AH131" s="1" t="s">
        <v>61</v>
      </c>
      <c r="AI131" s="2">
        <v>1</v>
      </c>
      <c r="AJ131" s="3">
        <v>0.2</v>
      </c>
      <c r="AK131" s="3">
        <v>0.8</v>
      </c>
      <c r="AL131" s="3">
        <v>0.8</v>
      </c>
      <c r="AM131" s="1" t="s">
        <v>204</v>
      </c>
      <c r="AN131" s="3">
        <v>9.9600000000000009</v>
      </c>
      <c r="AO131" s="1" t="s">
        <v>62</v>
      </c>
      <c r="AP131" s="1" t="s">
        <v>62</v>
      </c>
      <c r="AQ131" s="1" t="s">
        <v>62</v>
      </c>
      <c r="AR131" s="1" t="s">
        <v>62</v>
      </c>
      <c r="AS131" s="1" t="s">
        <v>62</v>
      </c>
      <c r="AT131" s="1" t="s">
        <v>205</v>
      </c>
      <c r="AU131" s="1" t="s">
        <v>206</v>
      </c>
      <c r="AV131" s="1" t="s">
        <v>207</v>
      </c>
      <c r="AW131" s="1" t="s">
        <v>61</v>
      </c>
      <c r="AX131" s="1" t="s">
        <v>63</v>
      </c>
      <c r="AY131" s="1" t="s">
        <v>8427</v>
      </c>
      <c r="AZ131" s="1" t="s">
        <v>8428</v>
      </c>
      <c r="BA131" s="1" t="s">
        <v>8428</v>
      </c>
      <c r="BB131" s="1" t="s">
        <v>196</v>
      </c>
      <c r="BC131" s="1" t="s">
        <v>197</v>
      </c>
      <c r="BD131" s="1" t="s">
        <v>94</v>
      </c>
      <c r="BE131" s="1" t="s">
        <v>208</v>
      </c>
      <c r="BF131" s="1" t="s">
        <v>64</v>
      </c>
      <c r="BG131" s="1" t="s">
        <v>61</v>
      </c>
      <c r="BH131" s="1" t="s">
        <v>209</v>
      </c>
    </row>
    <row r="132" spans="2:60" x14ac:dyDescent="0.3">
      <c r="B132" s="55">
        <f t="shared" si="31"/>
        <v>128</v>
      </c>
      <c r="C132" s="55" t="str">
        <f t="shared" si="32"/>
        <v>NRT</v>
      </c>
      <c r="D132" s="55" t="str">
        <f t="shared" si="33"/>
        <v>2025-09-03</v>
      </c>
      <c r="E132" s="55" t="str">
        <f t="shared" si="34"/>
        <v>82020034394</v>
      </c>
      <c r="F132" s="55" t="str">
        <f t="shared" si="35"/>
        <v>PJP030149019</v>
      </c>
      <c r="G132" s="55" t="str">
        <f t="shared" si="36"/>
        <v>이시은</v>
      </c>
      <c r="H132" s="53" t="str">
        <f t="shared" si="37"/>
        <v>목록(Manifest)</v>
      </c>
      <c r="I132" s="62">
        <f t="shared" si="38"/>
        <v>48.64</v>
      </c>
      <c r="J132" s="53" t="str">
        <f t="shared" si="39"/>
        <v>BRCH USA</v>
      </c>
      <c r="K132" s="55">
        <f t="shared" si="40"/>
        <v>1</v>
      </c>
      <c r="L132" s="54">
        <f t="shared" si="41"/>
        <v>0.4</v>
      </c>
      <c r="M132" s="54">
        <f t="shared" si="42"/>
        <v>1.1000000000000001</v>
      </c>
      <c r="N132" s="54">
        <f t="shared" si="43"/>
        <v>1.1000000000000001</v>
      </c>
      <c r="O132" s="54">
        <f t="shared" si="44"/>
        <v>0.5</v>
      </c>
      <c r="P132" s="55" t="str">
        <f t="shared" si="45"/>
        <v>6094325151109</v>
      </c>
      <c r="Q132" s="70">
        <f t="shared" si="46"/>
        <v>6760</v>
      </c>
      <c r="R132" s="58">
        <v>0</v>
      </c>
      <c r="S132" s="57">
        <f t="shared" si="47"/>
        <v>0</v>
      </c>
      <c r="T132" s="58">
        <v>0</v>
      </c>
      <c r="U132" s="58">
        <f>(IF(VLOOKUP(VLOOKUP(AN132,MAPPING!$B$16:$D$21,2,1),MAPPING!$C$16:$E$21,2,0)=7000,0,VLOOKUP(VLOOKUP(AN132,MAPPING!$B$16:$D$21,2,1),MAPPING!$C$16:$E$21,2,0)))</f>
        <v>0</v>
      </c>
      <c r="V132" s="58">
        <f>(K132*VLOOKUP(N132/K132,MAPPING!$B$23:$C$30,2,10))</f>
        <v>0</v>
      </c>
      <c r="W132" s="58">
        <f t="shared" si="48"/>
        <v>0</v>
      </c>
      <c r="X132" s="58">
        <f t="shared" si="49"/>
        <v>6760</v>
      </c>
      <c r="Y132" s="116">
        <f>ROUND(SUM(Q132:W132)/INVOICE!$I$5,2)</f>
        <v>4.8499999999999996</v>
      </c>
      <c r="AA132" s="102" t="s">
        <v>2183</v>
      </c>
      <c r="AB132" s="102" t="s">
        <v>93</v>
      </c>
      <c r="AC132" s="102" t="s">
        <v>2184</v>
      </c>
      <c r="AD132" s="102" t="s">
        <v>8429</v>
      </c>
      <c r="AE132" s="1" t="s">
        <v>8430</v>
      </c>
      <c r="AF132" s="1" t="s">
        <v>8431</v>
      </c>
      <c r="AG132" s="1" t="s">
        <v>8432</v>
      </c>
      <c r="AH132" s="1" t="s">
        <v>61</v>
      </c>
      <c r="AI132" s="2">
        <v>1</v>
      </c>
      <c r="AJ132" s="3">
        <v>0.4</v>
      </c>
      <c r="AK132" s="3">
        <v>1.1000000000000001</v>
      </c>
      <c r="AL132" s="3">
        <v>1.1000000000000001</v>
      </c>
      <c r="AM132" s="1" t="s">
        <v>204</v>
      </c>
      <c r="AN132" s="3">
        <v>48.64</v>
      </c>
      <c r="AO132" s="1" t="s">
        <v>62</v>
      </c>
      <c r="AP132" s="1" t="s">
        <v>62</v>
      </c>
      <c r="AQ132" s="1" t="s">
        <v>62</v>
      </c>
      <c r="AR132" s="1" t="s">
        <v>62</v>
      </c>
      <c r="AS132" s="1" t="s">
        <v>62</v>
      </c>
      <c r="AT132" s="1" t="s">
        <v>205</v>
      </c>
      <c r="AU132" s="1" t="s">
        <v>206</v>
      </c>
      <c r="AV132" s="1" t="s">
        <v>207</v>
      </c>
      <c r="AW132" s="1" t="s">
        <v>61</v>
      </c>
      <c r="AX132" s="1" t="s">
        <v>63</v>
      </c>
      <c r="AY132" s="1" t="s">
        <v>8433</v>
      </c>
      <c r="AZ132" s="1" t="s">
        <v>8434</v>
      </c>
      <c r="BA132" s="1" t="s">
        <v>8434</v>
      </c>
      <c r="BB132" s="1" t="s">
        <v>196</v>
      </c>
      <c r="BC132" s="1" t="s">
        <v>197</v>
      </c>
      <c r="BD132" s="1" t="s">
        <v>94</v>
      </c>
      <c r="BE132" s="1" t="s">
        <v>208</v>
      </c>
      <c r="BF132" s="1" t="s">
        <v>64</v>
      </c>
      <c r="BG132" s="1" t="s">
        <v>61</v>
      </c>
      <c r="BH132" s="1" t="s">
        <v>209</v>
      </c>
    </row>
    <row r="133" spans="2:60" x14ac:dyDescent="0.3">
      <c r="B133" s="55">
        <f t="shared" si="31"/>
        <v>129</v>
      </c>
      <c r="C133" s="55" t="str">
        <f t="shared" si="32"/>
        <v>NRT</v>
      </c>
      <c r="D133" s="55" t="str">
        <f t="shared" si="33"/>
        <v>2025-09-03</v>
      </c>
      <c r="E133" s="55" t="str">
        <f t="shared" si="34"/>
        <v>82020034394</v>
      </c>
      <c r="F133" s="55" t="str">
        <f t="shared" si="35"/>
        <v>PJP030133193</v>
      </c>
      <c r="G133" s="55" t="str">
        <f t="shared" si="36"/>
        <v>손태관</v>
      </c>
      <c r="H133" s="53" t="str">
        <f t="shared" si="37"/>
        <v>목록(Manifest)</v>
      </c>
      <c r="I133" s="62">
        <f t="shared" si="38"/>
        <v>51.6</v>
      </c>
      <c r="J133" s="53" t="str">
        <f t="shared" si="39"/>
        <v>BRCH USA</v>
      </c>
      <c r="K133" s="55">
        <f t="shared" si="40"/>
        <v>1</v>
      </c>
      <c r="L133" s="54">
        <f t="shared" si="41"/>
        <v>0.5</v>
      </c>
      <c r="M133" s="54">
        <f t="shared" si="42"/>
        <v>2.1</v>
      </c>
      <c r="N133" s="54">
        <f t="shared" si="43"/>
        <v>2.1</v>
      </c>
      <c r="O133" s="54">
        <f t="shared" si="44"/>
        <v>0.5</v>
      </c>
      <c r="P133" s="55" t="str">
        <f t="shared" si="45"/>
        <v>6094325151318</v>
      </c>
      <c r="Q133" s="70">
        <f t="shared" si="46"/>
        <v>6760</v>
      </c>
      <c r="R133" s="58">
        <v>0</v>
      </c>
      <c r="S133" s="57">
        <f t="shared" si="47"/>
        <v>0</v>
      </c>
      <c r="T133" s="58">
        <v>0</v>
      </c>
      <c r="U133" s="58">
        <f>(IF(VLOOKUP(VLOOKUP(AN133,MAPPING!$B$16:$D$21,2,1),MAPPING!$C$16:$E$21,2,0)=7000,0,VLOOKUP(VLOOKUP(AN133,MAPPING!$B$16:$D$21,2,1),MAPPING!$C$16:$E$21,2,0)))</f>
        <v>0</v>
      </c>
      <c r="V133" s="58">
        <f>(K133*VLOOKUP(N133/K133,MAPPING!$B$23:$C$30,2,10))</f>
        <v>550</v>
      </c>
      <c r="W133" s="58">
        <f t="shared" si="48"/>
        <v>0</v>
      </c>
      <c r="X133" s="58">
        <f t="shared" si="49"/>
        <v>7310</v>
      </c>
      <c r="Y133" s="116">
        <f>ROUND(SUM(Q133:W133)/INVOICE!$I$5,2)</f>
        <v>5.24</v>
      </c>
      <c r="AA133" s="102" t="s">
        <v>2183</v>
      </c>
      <c r="AB133" s="102" t="s">
        <v>93</v>
      </c>
      <c r="AC133" s="102" t="s">
        <v>2184</v>
      </c>
      <c r="AD133" s="102" t="s">
        <v>8435</v>
      </c>
      <c r="AE133" s="1" t="s">
        <v>201</v>
      </c>
      <c r="AF133" s="1" t="s">
        <v>202</v>
      </c>
      <c r="AG133" s="1" t="s">
        <v>203</v>
      </c>
      <c r="AH133" s="1" t="s">
        <v>61</v>
      </c>
      <c r="AI133" s="2">
        <v>1</v>
      </c>
      <c r="AJ133" s="3">
        <v>0.5</v>
      </c>
      <c r="AK133" s="3">
        <v>2.1</v>
      </c>
      <c r="AL133" s="3">
        <v>2.1</v>
      </c>
      <c r="AM133" s="1" t="s">
        <v>204</v>
      </c>
      <c r="AN133" s="3">
        <v>51.6</v>
      </c>
      <c r="AO133" s="1" t="s">
        <v>62</v>
      </c>
      <c r="AP133" s="1" t="s">
        <v>62</v>
      </c>
      <c r="AQ133" s="1" t="s">
        <v>62</v>
      </c>
      <c r="AR133" s="1" t="s">
        <v>62</v>
      </c>
      <c r="AS133" s="1" t="s">
        <v>62</v>
      </c>
      <c r="AT133" s="1" t="s">
        <v>205</v>
      </c>
      <c r="AU133" s="1" t="s">
        <v>206</v>
      </c>
      <c r="AV133" s="1" t="s">
        <v>207</v>
      </c>
      <c r="AW133" s="1" t="s">
        <v>61</v>
      </c>
      <c r="AX133" s="1" t="s">
        <v>63</v>
      </c>
      <c r="AY133" s="1" t="s">
        <v>8436</v>
      </c>
      <c r="AZ133" s="1" t="s">
        <v>8437</v>
      </c>
      <c r="BA133" s="1" t="s">
        <v>8437</v>
      </c>
      <c r="BB133" s="1" t="s">
        <v>196</v>
      </c>
      <c r="BC133" s="1" t="s">
        <v>197</v>
      </c>
      <c r="BD133" s="1" t="s">
        <v>94</v>
      </c>
      <c r="BE133" s="1" t="s">
        <v>208</v>
      </c>
      <c r="BF133" s="1" t="s">
        <v>64</v>
      </c>
      <c r="BG133" s="1" t="s">
        <v>61</v>
      </c>
      <c r="BH133" s="1" t="s">
        <v>209</v>
      </c>
    </row>
    <row r="134" spans="2:60" x14ac:dyDescent="0.3">
      <c r="B134" s="55">
        <f t="shared" ref="B134:B197" si="50">B133+1</f>
        <v>130</v>
      </c>
      <c r="C134" s="55" t="str">
        <f t="shared" si="32"/>
        <v>NRT</v>
      </c>
      <c r="D134" s="55" t="str">
        <f t="shared" si="33"/>
        <v>2025-09-03</v>
      </c>
      <c r="E134" s="55" t="str">
        <f t="shared" si="34"/>
        <v>82020034394</v>
      </c>
      <c r="F134" s="55" t="str">
        <f t="shared" si="35"/>
        <v>PJP030133167</v>
      </c>
      <c r="G134" s="55" t="str">
        <f t="shared" si="36"/>
        <v>김정석</v>
      </c>
      <c r="H134" s="53" t="str">
        <f t="shared" si="37"/>
        <v>간이(Simple)</v>
      </c>
      <c r="I134" s="62">
        <f t="shared" si="38"/>
        <v>227.44</v>
      </c>
      <c r="J134" s="53" t="str">
        <f t="shared" si="39"/>
        <v>BRCH USA</v>
      </c>
      <c r="K134" s="55">
        <f t="shared" si="40"/>
        <v>1</v>
      </c>
      <c r="L134" s="54">
        <f t="shared" si="41"/>
        <v>0.35</v>
      </c>
      <c r="M134" s="54">
        <f t="shared" si="42"/>
        <v>0.4</v>
      </c>
      <c r="N134" s="54">
        <f t="shared" si="43"/>
        <v>0.4</v>
      </c>
      <c r="O134" s="54">
        <f t="shared" si="44"/>
        <v>0.5</v>
      </c>
      <c r="P134" s="55" t="str">
        <f t="shared" si="45"/>
        <v>6094325151165</v>
      </c>
      <c r="Q134" s="70">
        <f t="shared" si="46"/>
        <v>6760</v>
      </c>
      <c r="R134" s="58">
        <v>0</v>
      </c>
      <c r="S134" s="57">
        <f t="shared" si="47"/>
        <v>0</v>
      </c>
      <c r="T134" s="58">
        <v>0</v>
      </c>
      <c r="U134" s="58">
        <f>(IF(VLOOKUP(VLOOKUP(AN134,MAPPING!$B$16:$D$21,2,1),MAPPING!$C$16:$E$21,2,0)=7000,0,VLOOKUP(VLOOKUP(AN134,MAPPING!$B$16:$D$21,2,1),MAPPING!$C$16:$E$21,2,0)))</f>
        <v>0</v>
      </c>
      <c r="V134" s="58">
        <f>(K134*VLOOKUP(N134/K134,MAPPING!$B$23:$C$30,2,10))</f>
        <v>0</v>
      </c>
      <c r="W134" s="58">
        <f t="shared" si="48"/>
        <v>0</v>
      </c>
      <c r="X134" s="58">
        <f t="shared" si="49"/>
        <v>6760</v>
      </c>
      <c r="Y134" s="116">
        <f>ROUND(SUM(Q134:W134)/INVOICE!$I$5,2)</f>
        <v>4.8499999999999996</v>
      </c>
      <c r="AA134" s="102" t="s">
        <v>2183</v>
      </c>
      <c r="AB134" s="102" t="s">
        <v>93</v>
      </c>
      <c r="AC134" s="102" t="s">
        <v>2184</v>
      </c>
      <c r="AD134" s="102" t="s">
        <v>8438</v>
      </c>
      <c r="AE134" s="1" t="s">
        <v>266</v>
      </c>
      <c r="AF134" s="1" t="s">
        <v>267</v>
      </c>
      <c r="AG134" s="1" t="s">
        <v>268</v>
      </c>
      <c r="AH134" s="1" t="s">
        <v>61</v>
      </c>
      <c r="AI134" s="2">
        <v>1</v>
      </c>
      <c r="AJ134" s="3">
        <v>0.35</v>
      </c>
      <c r="AK134" s="3">
        <v>0.4</v>
      </c>
      <c r="AL134" s="3">
        <v>0.4</v>
      </c>
      <c r="AM134" s="1" t="s">
        <v>65</v>
      </c>
      <c r="AN134" s="3">
        <v>227.44</v>
      </c>
      <c r="AO134" s="1" t="s">
        <v>62</v>
      </c>
      <c r="AP134" s="1" t="s">
        <v>62</v>
      </c>
      <c r="AQ134" s="1" t="s">
        <v>62</v>
      </c>
      <c r="AR134" s="1" t="s">
        <v>62</v>
      </c>
      <c r="AS134" s="1" t="s">
        <v>62</v>
      </c>
      <c r="AT134" s="1" t="s">
        <v>205</v>
      </c>
      <c r="AU134" s="1" t="s">
        <v>206</v>
      </c>
      <c r="AV134" s="1" t="s">
        <v>207</v>
      </c>
      <c r="AW134" s="1" t="s">
        <v>61</v>
      </c>
      <c r="AX134" s="1" t="s">
        <v>63</v>
      </c>
      <c r="AY134" s="1" t="s">
        <v>8439</v>
      </c>
      <c r="AZ134" s="1" t="s">
        <v>8440</v>
      </c>
      <c r="BA134" s="1" t="s">
        <v>8440</v>
      </c>
      <c r="BB134" s="1" t="s">
        <v>196</v>
      </c>
      <c r="BC134" s="1" t="s">
        <v>197</v>
      </c>
      <c r="BD134" s="1" t="s">
        <v>94</v>
      </c>
      <c r="BE134" s="1" t="s">
        <v>208</v>
      </c>
      <c r="BF134" s="1" t="s">
        <v>64</v>
      </c>
      <c r="BG134" s="1" t="s">
        <v>61</v>
      </c>
      <c r="BH134" s="1" t="s">
        <v>209</v>
      </c>
    </row>
    <row r="135" spans="2:60" x14ac:dyDescent="0.3">
      <c r="B135" s="55">
        <f t="shared" si="50"/>
        <v>131</v>
      </c>
      <c r="C135" s="55" t="str">
        <f t="shared" ref="C135:C198" si="51">AB135</f>
        <v>NRT</v>
      </c>
      <c r="D135" s="55" t="str">
        <f t="shared" ref="D135:D198" si="52">AA135</f>
        <v>2025-09-03</v>
      </c>
      <c r="E135" s="55" t="str">
        <f t="shared" ref="E135:E198" si="53">AC135</f>
        <v>82020034394</v>
      </c>
      <c r="F135" s="55" t="str">
        <f t="shared" ref="F135:F198" si="54">AD135</f>
        <v>PJP030145467</v>
      </c>
      <c r="G135" s="55" t="str">
        <f t="shared" ref="G135:G198" si="55">AE135</f>
        <v>유현민</v>
      </c>
      <c r="H135" s="53" t="str">
        <f t="shared" ref="H135:H198" si="56">AM135</f>
        <v>목록(Manifest)</v>
      </c>
      <c r="I135" s="62">
        <f t="shared" ref="I135:I198" si="57">AN135</f>
        <v>128.13</v>
      </c>
      <c r="J135" s="53" t="str">
        <f t="shared" ref="J135:J198" si="58">AU135</f>
        <v>BRCH USA</v>
      </c>
      <c r="K135" s="55">
        <f t="shared" ref="K135:K198" si="59">AI135</f>
        <v>1</v>
      </c>
      <c r="L135" s="54">
        <f t="shared" ref="L135:L198" si="60">AJ135</f>
        <v>0.45</v>
      </c>
      <c r="M135" s="54">
        <f t="shared" ref="M135:M198" si="61">AK135</f>
        <v>1.1000000000000001</v>
      </c>
      <c r="N135" s="54">
        <f t="shared" ref="N135:N198" si="62">AL135</f>
        <v>1.1000000000000001</v>
      </c>
      <c r="O135" s="54">
        <f t="shared" ref="O135:O198" si="63">CEILING(L135,0.5)</f>
        <v>0.5</v>
      </c>
      <c r="P135" s="55" t="str">
        <f t="shared" ref="P135:P198" si="64">AY135</f>
        <v>6094325149845</v>
      </c>
      <c r="Q135" s="70">
        <f t="shared" ref="Q135:Q198" si="65">6760+(O135-0.5)/0.5*1010</f>
        <v>6760</v>
      </c>
      <c r="R135" s="58">
        <v>0</v>
      </c>
      <c r="S135" s="57">
        <f t="shared" ref="S135:S198" si="66">2500*(K135-1)</f>
        <v>0</v>
      </c>
      <c r="T135" s="58">
        <v>0</v>
      </c>
      <c r="U135" s="58">
        <f>(IF(VLOOKUP(VLOOKUP(AN135,MAPPING!$B$16:$D$21,2,1),MAPPING!$C$16:$E$21,2,0)=7000,0,VLOOKUP(VLOOKUP(AN135,MAPPING!$B$16:$D$21,2,1),MAPPING!$C$16:$E$21,2,0)))</f>
        <v>0</v>
      </c>
      <c r="V135" s="58">
        <f>(K135*VLOOKUP(N135/K135,MAPPING!$B$23:$C$30,2,10))</f>
        <v>0</v>
      </c>
      <c r="W135" s="58">
        <f t="shared" ref="W135:W198" si="67">IF(_xlfn.CEILING.MATH(N135-30,1)&lt;0,0,_xlfn.CEILING.MATH(N135-30,1))*400</f>
        <v>0</v>
      </c>
      <c r="X135" s="58">
        <f t="shared" ref="X135:X198" si="68">SUM(Q135:W135)</f>
        <v>6760</v>
      </c>
      <c r="Y135" s="116">
        <f>ROUND(SUM(Q135:W135)/INVOICE!$I$5,2)</f>
        <v>4.8499999999999996</v>
      </c>
      <c r="AA135" s="102" t="s">
        <v>2183</v>
      </c>
      <c r="AB135" s="102" t="s">
        <v>93</v>
      </c>
      <c r="AC135" s="102" t="s">
        <v>2184</v>
      </c>
      <c r="AD135" s="102" t="s">
        <v>8441</v>
      </c>
      <c r="AE135" s="1" t="s">
        <v>8442</v>
      </c>
      <c r="AF135" s="1" t="s">
        <v>8443</v>
      </c>
      <c r="AG135" s="1" t="s">
        <v>8444</v>
      </c>
      <c r="AH135" s="1" t="s">
        <v>61</v>
      </c>
      <c r="AI135" s="2">
        <v>1</v>
      </c>
      <c r="AJ135" s="3">
        <v>0.45</v>
      </c>
      <c r="AK135" s="3">
        <v>1.1000000000000001</v>
      </c>
      <c r="AL135" s="3">
        <v>1.1000000000000001</v>
      </c>
      <c r="AM135" s="1" t="s">
        <v>204</v>
      </c>
      <c r="AN135" s="3">
        <v>128.13</v>
      </c>
      <c r="AO135" s="1" t="s">
        <v>62</v>
      </c>
      <c r="AP135" s="1" t="s">
        <v>62</v>
      </c>
      <c r="AQ135" s="1" t="s">
        <v>62</v>
      </c>
      <c r="AR135" s="1" t="s">
        <v>62</v>
      </c>
      <c r="AS135" s="1" t="s">
        <v>62</v>
      </c>
      <c r="AT135" s="1" t="s">
        <v>205</v>
      </c>
      <c r="AU135" s="1" t="s">
        <v>206</v>
      </c>
      <c r="AV135" s="1" t="s">
        <v>207</v>
      </c>
      <c r="AW135" s="1" t="s">
        <v>61</v>
      </c>
      <c r="AX135" s="1" t="s">
        <v>63</v>
      </c>
      <c r="AY135" s="1" t="s">
        <v>8445</v>
      </c>
      <c r="AZ135" s="1" t="s">
        <v>8446</v>
      </c>
      <c r="BA135" s="1" t="s">
        <v>8446</v>
      </c>
      <c r="BB135" s="1" t="s">
        <v>196</v>
      </c>
      <c r="BC135" s="1" t="s">
        <v>197</v>
      </c>
      <c r="BD135" s="1" t="s">
        <v>94</v>
      </c>
      <c r="BE135" s="1" t="s">
        <v>208</v>
      </c>
      <c r="BF135" s="1" t="s">
        <v>64</v>
      </c>
      <c r="BG135" s="1" t="s">
        <v>61</v>
      </c>
      <c r="BH135" s="1" t="s">
        <v>209</v>
      </c>
    </row>
    <row r="136" spans="2:60" x14ac:dyDescent="0.3">
      <c r="B136" s="55">
        <f t="shared" si="50"/>
        <v>132</v>
      </c>
      <c r="C136" s="55" t="str">
        <f t="shared" si="51"/>
        <v>NRT</v>
      </c>
      <c r="D136" s="55" t="str">
        <f t="shared" si="52"/>
        <v>2025-09-03</v>
      </c>
      <c r="E136" s="55" t="str">
        <f t="shared" si="53"/>
        <v>82020034394</v>
      </c>
      <c r="F136" s="55" t="str">
        <f t="shared" si="54"/>
        <v>PJP030150643</v>
      </c>
      <c r="G136" s="55" t="str">
        <f t="shared" si="55"/>
        <v>윤수현</v>
      </c>
      <c r="H136" s="53" t="str">
        <f t="shared" si="56"/>
        <v>목록(Manifest)</v>
      </c>
      <c r="I136" s="62">
        <f t="shared" si="57"/>
        <v>140.03</v>
      </c>
      <c r="J136" s="53" t="str">
        <f t="shared" si="58"/>
        <v>BRCH USA</v>
      </c>
      <c r="K136" s="55">
        <f t="shared" si="59"/>
        <v>1</v>
      </c>
      <c r="L136" s="54">
        <f t="shared" si="60"/>
        <v>0.55000000000000004</v>
      </c>
      <c r="M136" s="54">
        <f t="shared" si="61"/>
        <v>1.1000000000000001</v>
      </c>
      <c r="N136" s="54">
        <f t="shared" si="62"/>
        <v>1.1000000000000001</v>
      </c>
      <c r="O136" s="54">
        <f t="shared" si="63"/>
        <v>1</v>
      </c>
      <c r="P136" s="55" t="str">
        <f t="shared" si="64"/>
        <v>6094325149882</v>
      </c>
      <c r="Q136" s="70">
        <f t="shared" si="65"/>
        <v>7770</v>
      </c>
      <c r="R136" s="58">
        <v>0</v>
      </c>
      <c r="S136" s="57">
        <f t="shared" si="66"/>
        <v>0</v>
      </c>
      <c r="T136" s="58">
        <v>0</v>
      </c>
      <c r="U136" s="58">
        <f>(IF(VLOOKUP(VLOOKUP(AN136,MAPPING!$B$16:$D$21,2,1),MAPPING!$C$16:$E$21,2,0)=7000,0,VLOOKUP(VLOOKUP(AN136,MAPPING!$B$16:$D$21,2,1),MAPPING!$C$16:$E$21,2,0)))</f>
        <v>0</v>
      </c>
      <c r="V136" s="58">
        <f>(K136*VLOOKUP(N136/K136,MAPPING!$B$23:$C$30,2,10))</f>
        <v>0</v>
      </c>
      <c r="W136" s="58">
        <f t="shared" si="67"/>
        <v>0</v>
      </c>
      <c r="X136" s="58">
        <f t="shared" si="68"/>
        <v>7770</v>
      </c>
      <c r="Y136" s="116">
        <f>ROUND(SUM(Q136:W136)/INVOICE!$I$5,2)</f>
        <v>5.57</v>
      </c>
      <c r="AA136" s="102" t="s">
        <v>2183</v>
      </c>
      <c r="AB136" s="102" t="s">
        <v>93</v>
      </c>
      <c r="AC136" s="102" t="s">
        <v>2184</v>
      </c>
      <c r="AD136" s="102" t="s">
        <v>8447</v>
      </c>
      <c r="AE136" s="1" t="s">
        <v>8448</v>
      </c>
      <c r="AF136" s="1" t="s">
        <v>8449</v>
      </c>
      <c r="AG136" s="1" t="s">
        <v>8450</v>
      </c>
      <c r="AH136" s="1" t="s">
        <v>61</v>
      </c>
      <c r="AI136" s="2">
        <v>1</v>
      </c>
      <c r="AJ136" s="3">
        <v>0.55000000000000004</v>
      </c>
      <c r="AK136" s="3">
        <v>1.1000000000000001</v>
      </c>
      <c r="AL136" s="3">
        <v>1.1000000000000001</v>
      </c>
      <c r="AM136" s="1" t="s">
        <v>204</v>
      </c>
      <c r="AN136" s="3">
        <v>140.03</v>
      </c>
      <c r="AO136" s="1" t="s">
        <v>62</v>
      </c>
      <c r="AP136" s="1" t="s">
        <v>62</v>
      </c>
      <c r="AQ136" s="1" t="s">
        <v>62</v>
      </c>
      <c r="AR136" s="1" t="s">
        <v>62</v>
      </c>
      <c r="AS136" s="1" t="s">
        <v>62</v>
      </c>
      <c r="AT136" s="1" t="s">
        <v>205</v>
      </c>
      <c r="AU136" s="1" t="s">
        <v>206</v>
      </c>
      <c r="AV136" s="1" t="s">
        <v>207</v>
      </c>
      <c r="AW136" s="1" t="s">
        <v>61</v>
      </c>
      <c r="AX136" s="1" t="s">
        <v>63</v>
      </c>
      <c r="AY136" s="1" t="s">
        <v>8451</v>
      </c>
      <c r="AZ136" s="1" t="s">
        <v>8452</v>
      </c>
      <c r="BA136" s="1" t="s">
        <v>8452</v>
      </c>
      <c r="BB136" s="1" t="s">
        <v>196</v>
      </c>
      <c r="BC136" s="1" t="s">
        <v>197</v>
      </c>
      <c r="BD136" s="1" t="s">
        <v>94</v>
      </c>
      <c r="BE136" s="1" t="s">
        <v>208</v>
      </c>
      <c r="BF136" s="1" t="s">
        <v>64</v>
      </c>
      <c r="BG136" s="1" t="s">
        <v>61</v>
      </c>
      <c r="BH136" s="1" t="s">
        <v>209</v>
      </c>
    </row>
    <row r="137" spans="2:60" x14ac:dyDescent="0.3">
      <c r="B137" s="55">
        <f t="shared" si="50"/>
        <v>133</v>
      </c>
      <c r="C137" s="55" t="str">
        <f t="shared" si="51"/>
        <v>NRT</v>
      </c>
      <c r="D137" s="55" t="str">
        <f t="shared" si="52"/>
        <v>2025-09-03</v>
      </c>
      <c r="E137" s="55" t="str">
        <f t="shared" si="53"/>
        <v>82020034394</v>
      </c>
      <c r="F137" s="55" t="str">
        <f t="shared" si="54"/>
        <v>PJP030159572</v>
      </c>
      <c r="G137" s="55" t="str">
        <f t="shared" si="55"/>
        <v>이덕민</v>
      </c>
      <c r="H137" s="53" t="str">
        <f t="shared" si="56"/>
        <v>목록(Manifest)</v>
      </c>
      <c r="I137" s="62">
        <f t="shared" si="57"/>
        <v>71.69</v>
      </c>
      <c r="J137" s="53" t="str">
        <f t="shared" si="58"/>
        <v>BRCH USA</v>
      </c>
      <c r="K137" s="55">
        <f t="shared" si="59"/>
        <v>1</v>
      </c>
      <c r="L137" s="54">
        <f t="shared" si="60"/>
        <v>1.95</v>
      </c>
      <c r="M137" s="54">
        <f t="shared" si="61"/>
        <v>2.2999999999999998</v>
      </c>
      <c r="N137" s="54">
        <f t="shared" si="62"/>
        <v>2.2999999999999998</v>
      </c>
      <c r="O137" s="54">
        <f t="shared" si="63"/>
        <v>2</v>
      </c>
      <c r="P137" s="55" t="str">
        <f t="shared" si="64"/>
        <v>6094325151270</v>
      </c>
      <c r="Q137" s="70">
        <f t="shared" si="65"/>
        <v>9790</v>
      </c>
      <c r="R137" s="58">
        <v>0</v>
      </c>
      <c r="S137" s="57">
        <f t="shared" si="66"/>
        <v>0</v>
      </c>
      <c r="T137" s="58">
        <v>0</v>
      </c>
      <c r="U137" s="58">
        <f>(IF(VLOOKUP(VLOOKUP(AN137,MAPPING!$B$16:$D$21,2,1),MAPPING!$C$16:$E$21,2,0)=7000,0,VLOOKUP(VLOOKUP(AN137,MAPPING!$B$16:$D$21,2,1),MAPPING!$C$16:$E$21,2,0)))</f>
        <v>0</v>
      </c>
      <c r="V137" s="58">
        <f>(K137*VLOOKUP(N137/K137,MAPPING!$B$23:$C$30,2,10))</f>
        <v>550</v>
      </c>
      <c r="W137" s="58">
        <f t="shared" si="67"/>
        <v>0</v>
      </c>
      <c r="X137" s="58">
        <f t="shared" si="68"/>
        <v>10340</v>
      </c>
      <c r="Y137" s="116">
        <f>ROUND(SUM(Q137:W137)/INVOICE!$I$5,2)</f>
        <v>7.42</v>
      </c>
      <c r="AA137" s="102" t="s">
        <v>2183</v>
      </c>
      <c r="AB137" s="102" t="s">
        <v>93</v>
      </c>
      <c r="AC137" s="102" t="s">
        <v>2184</v>
      </c>
      <c r="AD137" s="102" t="s">
        <v>8453</v>
      </c>
      <c r="AE137" s="1" t="s">
        <v>8454</v>
      </c>
      <c r="AF137" s="1" t="s">
        <v>8455</v>
      </c>
      <c r="AG137" s="1" t="s">
        <v>8456</v>
      </c>
      <c r="AH137" s="1" t="s">
        <v>61</v>
      </c>
      <c r="AI137" s="2">
        <v>1</v>
      </c>
      <c r="AJ137" s="3">
        <v>1.95</v>
      </c>
      <c r="AK137" s="3">
        <v>2.2999999999999998</v>
      </c>
      <c r="AL137" s="3">
        <v>2.2999999999999998</v>
      </c>
      <c r="AM137" s="1" t="s">
        <v>204</v>
      </c>
      <c r="AN137" s="3">
        <v>71.69</v>
      </c>
      <c r="AO137" s="1" t="s">
        <v>62</v>
      </c>
      <c r="AP137" s="1" t="s">
        <v>62</v>
      </c>
      <c r="AQ137" s="1" t="s">
        <v>62</v>
      </c>
      <c r="AR137" s="1" t="s">
        <v>62</v>
      </c>
      <c r="AS137" s="1" t="s">
        <v>62</v>
      </c>
      <c r="AT137" s="1" t="s">
        <v>205</v>
      </c>
      <c r="AU137" s="1" t="s">
        <v>206</v>
      </c>
      <c r="AV137" s="1" t="s">
        <v>207</v>
      </c>
      <c r="AW137" s="1" t="s">
        <v>61</v>
      </c>
      <c r="AX137" s="1" t="s">
        <v>63</v>
      </c>
      <c r="AY137" s="1" t="s">
        <v>8457</v>
      </c>
      <c r="AZ137" s="1" t="s">
        <v>8458</v>
      </c>
      <c r="BA137" s="1" t="s">
        <v>8458</v>
      </c>
      <c r="BB137" s="1" t="s">
        <v>196</v>
      </c>
      <c r="BC137" s="1" t="s">
        <v>197</v>
      </c>
      <c r="BD137" s="1" t="s">
        <v>94</v>
      </c>
      <c r="BE137" s="1" t="s">
        <v>208</v>
      </c>
      <c r="BF137" s="1" t="s">
        <v>64</v>
      </c>
      <c r="BG137" s="1" t="s">
        <v>61</v>
      </c>
      <c r="BH137" s="1" t="s">
        <v>209</v>
      </c>
    </row>
    <row r="138" spans="2:60" x14ac:dyDescent="0.3">
      <c r="B138" s="55">
        <f t="shared" si="50"/>
        <v>134</v>
      </c>
      <c r="C138" s="55" t="str">
        <f t="shared" si="51"/>
        <v>NRT</v>
      </c>
      <c r="D138" s="55" t="str">
        <f t="shared" si="52"/>
        <v>2025-09-03</v>
      </c>
      <c r="E138" s="55" t="str">
        <f t="shared" si="53"/>
        <v>82020034394</v>
      </c>
      <c r="F138" s="55" t="str">
        <f t="shared" si="54"/>
        <v>PJP030160175</v>
      </c>
      <c r="G138" s="55" t="str">
        <f t="shared" si="55"/>
        <v>방건형</v>
      </c>
      <c r="H138" s="53" t="str">
        <f t="shared" si="56"/>
        <v>목록(Manifest)</v>
      </c>
      <c r="I138" s="62">
        <f t="shared" si="57"/>
        <v>131.32</v>
      </c>
      <c r="J138" s="53" t="str">
        <f t="shared" si="58"/>
        <v>BRCH USA</v>
      </c>
      <c r="K138" s="55">
        <f t="shared" si="59"/>
        <v>1</v>
      </c>
      <c r="L138" s="54">
        <f t="shared" si="60"/>
        <v>1.25</v>
      </c>
      <c r="M138" s="54">
        <f t="shared" si="61"/>
        <v>1.6</v>
      </c>
      <c r="N138" s="54">
        <f t="shared" si="62"/>
        <v>1.6</v>
      </c>
      <c r="O138" s="54">
        <f t="shared" si="63"/>
        <v>1.5</v>
      </c>
      <c r="P138" s="55" t="str">
        <f t="shared" si="64"/>
        <v>6094325151281</v>
      </c>
      <c r="Q138" s="70">
        <f t="shared" si="65"/>
        <v>8780</v>
      </c>
      <c r="R138" s="58">
        <v>0</v>
      </c>
      <c r="S138" s="57">
        <f t="shared" si="66"/>
        <v>0</v>
      </c>
      <c r="T138" s="58">
        <v>0</v>
      </c>
      <c r="U138" s="58">
        <f>(IF(VLOOKUP(VLOOKUP(AN138,MAPPING!$B$16:$D$21,2,1),MAPPING!$C$16:$E$21,2,0)=7000,0,VLOOKUP(VLOOKUP(AN138,MAPPING!$B$16:$D$21,2,1),MAPPING!$C$16:$E$21,2,0)))</f>
        <v>0</v>
      </c>
      <c r="V138" s="58">
        <f>(K138*VLOOKUP(N138/K138,MAPPING!$B$23:$C$30,2,10))</f>
        <v>0</v>
      </c>
      <c r="W138" s="58">
        <f t="shared" si="67"/>
        <v>0</v>
      </c>
      <c r="X138" s="58">
        <f t="shared" si="68"/>
        <v>8780</v>
      </c>
      <c r="Y138" s="116">
        <f>ROUND(SUM(Q138:W138)/INVOICE!$I$5,2)</f>
        <v>6.3</v>
      </c>
      <c r="AA138" s="102" t="s">
        <v>2183</v>
      </c>
      <c r="AB138" s="102" t="s">
        <v>93</v>
      </c>
      <c r="AC138" s="102" t="s">
        <v>2184</v>
      </c>
      <c r="AD138" s="102" t="s">
        <v>8459</v>
      </c>
      <c r="AE138" s="1" t="s">
        <v>8460</v>
      </c>
      <c r="AF138" s="1" t="s">
        <v>8461</v>
      </c>
      <c r="AG138" s="1" t="s">
        <v>300</v>
      </c>
      <c r="AH138" s="1" t="s">
        <v>61</v>
      </c>
      <c r="AI138" s="2">
        <v>1</v>
      </c>
      <c r="AJ138" s="3">
        <v>1.25</v>
      </c>
      <c r="AK138" s="3">
        <v>1.6</v>
      </c>
      <c r="AL138" s="3">
        <v>1.6</v>
      </c>
      <c r="AM138" s="1" t="s">
        <v>204</v>
      </c>
      <c r="AN138" s="3">
        <v>131.32</v>
      </c>
      <c r="AO138" s="1" t="s">
        <v>62</v>
      </c>
      <c r="AP138" s="1" t="s">
        <v>62</v>
      </c>
      <c r="AQ138" s="1" t="s">
        <v>62</v>
      </c>
      <c r="AR138" s="1" t="s">
        <v>62</v>
      </c>
      <c r="AS138" s="1" t="s">
        <v>62</v>
      </c>
      <c r="AT138" s="1" t="s">
        <v>205</v>
      </c>
      <c r="AU138" s="1" t="s">
        <v>206</v>
      </c>
      <c r="AV138" s="1" t="s">
        <v>207</v>
      </c>
      <c r="AW138" s="1" t="s">
        <v>61</v>
      </c>
      <c r="AX138" s="1" t="s">
        <v>63</v>
      </c>
      <c r="AY138" s="1" t="s">
        <v>8462</v>
      </c>
      <c r="AZ138" s="1" t="s">
        <v>8463</v>
      </c>
      <c r="BA138" s="1" t="s">
        <v>8463</v>
      </c>
      <c r="BB138" s="1" t="s">
        <v>196</v>
      </c>
      <c r="BC138" s="1" t="s">
        <v>197</v>
      </c>
      <c r="BD138" s="1" t="s">
        <v>94</v>
      </c>
      <c r="BE138" s="1" t="s">
        <v>208</v>
      </c>
      <c r="BF138" s="1" t="s">
        <v>64</v>
      </c>
      <c r="BG138" s="1" t="s">
        <v>61</v>
      </c>
      <c r="BH138" s="1" t="s">
        <v>209</v>
      </c>
    </row>
    <row r="139" spans="2:60" x14ac:dyDescent="0.3">
      <c r="B139" s="55">
        <f t="shared" si="50"/>
        <v>135</v>
      </c>
      <c r="C139" s="55" t="str">
        <f t="shared" si="51"/>
        <v>NRT</v>
      </c>
      <c r="D139" s="55" t="str">
        <f t="shared" si="52"/>
        <v>2025-09-03</v>
      </c>
      <c r="E139" s="55" t="str">
        <f t="shared" si="53"/>
        <v>82020034394</v>
      </c>
      <c r="F139" s="55" t="str">
        <f t="shared" si="54"/>
        <v>PJP030159449</v>
      </c>
      <c r="G139" s="55" t="str">
        <f t="shared" si="55"/>
        <v>한규태</v>
      </c>
      <c r="H139" s="53" t="str">
        <f t="shared" si="56"/>
        <v>목록(Manifest)</v>
      </c>
      <c r="I139" s="62">
        <f t="shared" si="57"/>
        <v>53.6</v>
      </c>
      <c r="J139" s="53" t="str">
        <f t="shared" si="58"/>
        <v>BRCH USA</v>
      </c>
      <c r="K139" s="55">
        <f t="shared" si="59"/>
        <v>1</v>
      </c>
      <c r="L139" s="54">
        <f t="shared" si="60"/>
        <v>0.75</v>
      </c>
      <c r="M139" s="54">
        <f t="shared" si="61"/>
        <v>2.6</v>
      </c>
      <c r="N139" s="54">
        <f t="shared" si="62"/>
        <v>2.6</v>
      </c>
      <c r="O139" s="54">
        <f t="shared" si="63"/>
        <v>1</v>
      </c>
      <c r="P139" s="55" t="str">
        <f t="shared" si="64"/>
        <v>6094325150568</v>
      </c>
      <c r="Q139" s="70">
        <f t="shared" si="65"/>
        <v>7770</v>
      </c>
      <c r="R139" s="58">
        <v>0</v>
      </c>
      <c r="S139" s="57">
        <f t="shared" si="66"/>
        <v>0</v>
      </c>
      <c r="T139" s="58">
        <v>0</v>
      </c>
      <c r="U139" s="58">
        <f>(IF(VLOOKUP(VLOOKUP(AN139,MAPPING!$B$16:$D$21,2,1),MAPPING!$C$16:$E$21,2,0)=7000,0,VLOOKUP(VLOOKUP(AN139,MAPPING!$B$16:$D$21,2,1),MAPPING!$C$16:$E$21,2,0)))</f>
        <v>0</v>
      </c>
      <c r="V139" s="58">
        <f>(K139*VLOOKUP(N139/K139,MAPPING!$B$23:$C$30,2,10))</f>
        <v>550</v>
      </c>
      <c r="W139" s="58">
        <f t="shared" si="67"/>
        <v>0</v>
      </c>
      <c r="X139" s="58">
        <f t="shared" si="68"/>
        <v>8320</v>
      </c>
      <c r="Y139" s="116">
        <f>ROUND(SUM(Q139:W139)/INVOICE!$I$5,2)</f>
        <v>5.97</v>
      </c>
      <c r="AA139" s="102" t="s">
        <v>2183</v>
      </c>
      <c r="AB139" s="102" t="s">
        <v>93</v>
      </c>
      <c r="AC139" s="102" t="s">
        <v>2184</v>
      </c>
      <c r="AD139" s="102" t="s">
        <v>8464</v>
      </c>
      <c r="AE139" s="1" t="s">
        <v>8465</v>
      </c>
      <c r="AF139" s="1" t="s">
        <v>8466</v>
      </c>
      <c r="AG139" s="1" t="s">
        <v>8467</v>
      </c>
      <c r="AH139" s="1" t="s">
        <v>61</v>
      </c>
      <c r="AI139" s="2">
        <v>1</v>
      </c>
      <c r="AJ139" s="3">
        <v>0.75</v>
      </c>
      <c r="AK139" s="3">
        <v>2.6</v>
      </c>
      <c r="AL139" s="3">
        <v>2.6</v>
      </c>
      <c r="AM139" s="1" t="s">
        <v>204</v>
      </c>
      <c r="AN139" s="3">
        <v>53.6</v>
      </c>
      <c r="AO139" s="1" t="s">
        <v>62</v>
      </c>
      <c r="AP139" s="1" t="s">
        <v>62</v>
      </c>
      <c r="AQ139" s="1" t="s">
        <v>62</v>
      </c>
      <c r="AR139" s="1" t="s">
        <v>62</v>
      </c>
      <c r="AS139" s="1" t="s">
        <v>62</v>
      </c>
      <c r="AT139" s="1" t="s">
        <v>205</v>
      </c>
      <c r="AU139" s="1" t="s">
        <v>206</v>
      </c>
      <c r="AV139" s="1" t="s">
        <v>207</v>
      </c>
      <c r="AW139" s="1" t="s">
        <v>61</v>
      </c>
      <c r="AX139" s="1" t="s">
        <v>63</v>
      </c>
      <c r="AY139" s="1" t="s">
        <v>8468</v>
      </c>
      <c r="AZ139" s="1" t="s">
        <v>8469</v>
      </c>
      <c r="BA139" s="1" t="s">
        <v>8469</v>
      </c>
      <c r="BB139" s="1" t="s">
        <v>196</v>
      </c>
      <c r="BC139" s="1" t="s">
        <v>197</v>
      </c>
      <c r="BD139" s="1" t="s">
        <v>94</v>
      </c>
      <c r="BE139" s="1" t="s">
        <v>208</v>
      </c>
      <c r="BF139" s="1" t="s">
        <v>64</v>
      </c>
      <c r="BG139" s="1" t="s">
        <v>61</v>
      </c>
      <c r="BH139" s="1" t="s">
        <v>209</v>
      </c>
    </row>
    <row r="140" spans="2:60" x14ac:dyDescent="0.3">
      <c r="B140" s="55">
        <f t="shared" si="50"/>
        <v>136</v>
      </c>
      <c r="C140" s="55" t="str">
        <f t="shared" si="51"/>
        <v>NRT</v>
      </c>
      <c r="D140" s="55" t="str">
        <f t="shared" si="52"/>
        <v>2025-09-03</v>
      </c>
      <c r="E140" s="55" t="str">
        <f t="shared" si="53"/>
        <v>82020034394</v>
      </c>
      <c r="F140" s="55" t="str">
        <f t="shared" si="54"/>
        <v>PJP026448293</v>
      </c>
      <c r="G140" s="55" t="str">
        <f t="shared" si="55"/>
        <v>전선인</v>
      </c>
      <c r="H140" s="53" t="str">
        <f t="shared" si="56"/>
        <v>목록(Manifest)</v>
      </c>
      <c r="I140" s="62">
        <f t="shared" si="57"/>
        <v>124.83</v>
      </c>
      <c r="J140" s="53" t="str">
        <f t="shared" si="58"/>
        <v>BRCH USA</v>
      </c>
      <c r="K140" s="55">
        <f t="shared" si="59"/>
        <v>1</v>
      </c>
      <c r="L140" s="54">
        <f t="shared" si="60"/>
        <v>0.25</v>
      </c>
      <c r="M140" s="54">
        <f t="shared" si="61"/>
        <v>0.3</v>
      </c>
      <c r="N140" s="54">
        <f t="shared" si="62"/>
        <v>0.3</v>
      </c>
      <c r="O140" s="54">
        <f t="shared" si="63"/>
        <v>0.5</v>
      </c>
      <c r="P140" s="55" t="str">
        <f t="shared" si="64"/>
        <v>6094325151357</v>
      </c>
      <c r="Q140" s="70">
        <f t="shared" si="65"/>
        <v>6760</v>
      </c>
      <c r="R140" s="58">
        <v>0</v>
      </c>
      <c r="S140" s="57">
        <f t="shared" si="66"/>
        <v>0</v>
      </c>
      <c r="T140" s="58">
        <v>0</v>
      </c>
      <c r="U140" s="58">
        <f>(IF(VLOOKUP(VLOOKUP(AN140,MAPPING!$B$16:$D$21,2,1),MAPPING!$C$16:$E$21,2,0)=7000,0,VLOOKUP(VLOOKUP(AN140,MAPPING!$B$16:$D$21,2,1),MAPPING!$C$16:$E$21,2,0)))</f>
        <v>0</v>
      </c>
      <c r="V140" s="58">
        <f>(K140*VLOOKUP(N140/K140,MAPPING!$B$23:$C$30,2,10))</f>
        <v>0</v>
      </c>
      <c r="W140" s="58">
        <f t="shared" si="67"/>
        <v>0</v>
      </c>
      <c r="X140" s="58">
        <f t="shared" si="68"/>
        <v>6760</v>
      </c>
      <c r="Y140" s="116">
        <f>ROUND(SUM(Q140:W140)/INVOICE!$I$5,2)</f>
        <v>4.8499999999999996</v>
      </c>
      <c r="AA140" s="102" t="s">
        <v>2183</v>
      </c>
      <c r="AB140" s="102" t="s">
        <v>93</v>
      </c>
      <c r="AC140" s="102" t="s">
        <v>2184</v>
      </c>
      <c r="AD140" s="102" t="s">
        <v>8470</v>
      </c>
      <c r="AE140" s="1" t="s">
        <v>8471</v>
      </c>
      <c r="AF140" s="1" t="s">
        <v>8472</v>
      </c>
      <c r="AG140" s="1" t="s">
        <v>8473</v>
      </c>
      <c r="AH140" s="1" t="s">
        <v>61</v>
      </c>
      <c r="AI140" s="2">
        <v>1</v>
      </c>
      <c r="AJ140" s="3">
        <v>0.25</v>
      </c>
      <c r="AK140" s="3">
        <v>0.3</v>
      </c>
      <c r="AL140" s="3">
        <v>0.3</v>
      </c>
      <c r="AM140" s="1" t="s">
        <v>204</v>
      </c>
      <c r="AN140" s="3">
        <v>124.83</v>
      </c>
      <c r="AO140" s="1" t="s">
        <v>62</v>
      </c>
      <c r="AP140" s="1" t="s">
        <v>62</v>
      </c>
      <c r="AQ140" s="1" t="s">
        <v>62</v>
      </c>
      <c r="AR140" s="1" t="s">
        <v>62</v>
      </c>
      <c r="AS140" s="1" t="s">
        <v>62</v>
      </c>
      <c r="AT140" s="1" t="s">
        <v>205</v>
      </c>
      <c r="AU140" s="1" t="s">
        <v>206</v>
      </c>
      <c r="AV140" s="1" t="s">
        <v>207</v>
      </c>
      <c r="AW140" s="1" t="s">
        <v>61</v>
      </c>
      <c r="AX140" s="1" t="s">
        <v>63</v>
      </c>
      <c r="AY140" s="1" t="s">
        <v>8474</v>
      </c>
      <c r="AZ140" s="1" t="s">
        <v>8475</v>
      </c>
      <c r="BA140" s="1" t="s">
        <v>8475</v>
      </c>
      <c r="BB140" s="1" t="s">
        <v>196</v>
      </c>
      <c r="BC140" s="1" t="s">
        <v>197</v>
      </c>
      <c r="BD140" s="1" t="s">
        <v>94</v>
      </c>
      <c r="BE140" s="1" t="s">
        <v>208</v>
      </c>
      <c r="BF140" s="1" t="s">
        <v>64</v>
      </c>
      <c r="BG140" s="1" t="s">
        <v>61</v>
      </c>
      <c r="BH140" s="1" t="s">
        <v>209</v>
      </c>
    </row>
    <row r="141" spans="2:60" x14ac:dyDescent="0.3">
      <c r="B141" s="55">
        <f t="shared" si="50"/>
        <v>137</v>
      </c>
      <c r="C141" s="55" t="str">
        <f t="shared" si="51"/>
        <v>NRT</v>
      </c>
      <c r="D141" s="55" t="str">
        <f t="shared" si="52"/>
        <v>2025-09-03</v>
      </c>
      <c r="E141" s="55" t="str">
        <f t="shared" si="53"/>
        <v>82020034394</v>
      </c>
      <c r="F141" s="55" t="str">
        <f t="shared" si="54"/>
        <v>PJP030129572</v>
      </c>
      <c r="G141" s="55" t="str">
        <f t="shared" si="55"/>
        <v>김우진</v>
      </c>
      <c r="H141" s="53" t="str">
        <f t="shared" si="56"/>
        <v>간이(Simple)</v>
      </c>
      <c r="I141" s="62">
        <f t="shared" si="57"/>
        <v>221.1</v>
      </c>
      <c r="J141" s="53" t="str">
        <f t="shared" si="58"/>
        <v>BRCH USA</v>
      </c>
      <c r="K141" s="55">
        <f t="shared" si="59"/>
        <v>1</v>
      </c>
      <c r="L141" s="54">
        <f t="shared" si="60"/>
        <v>1.1000000000000001</v>
      </c>
      <c r="M141" s="54">
        <f t="shared" si="61"/>
        <v>1.3</v>
      </c>
      <c r="N141" s="54">
        <f t="shared" si="62"/>
        <v>1.3</v>
      </c>
      <c r="O141" s="54">
        <f t="shared" si="63"/>
        <v>1.5</v>
      </c>
      <c r="P141" s="55" t="str">
        <f t="shared" si="64"/>
        <v>6094325151250</v>
      </c>
      <c r="Q141" s="70">
        <f t="shared" si="65"/>
        <v>8780</v>
      </c>
      <c r="R141" s="58">
        <v>0</v>
      </c>
      <c r="S141" s="57">
        <f t="shared" si="66"/>
        <v>0</v>
      </c>
      <c r="T141" s="58">
        <v>0</v>
      </c>
      <c r="U141" s="58">
        <f>(IF(VLOOKUP(VLOOKUP(AN141,MAPPING!$B$16:$D$21,2,1),MAPPING!$C$16:$E$21,2,0)=7000,0,VLOOKUP(VLOOKUP(AN141,MAPPING!$B$16:$D$21,2,1),MAPPING!$C$16:$E$21,2,0)))</f>
        <v>0</v>
      </c>
      <c r="V141" s="58">
        <f>(K141*VLOOKUP(N141/K141,MAPPING!$B$23:$C$30,2,10))</f>
        <v>0</v>
      </c>
      <c r="W141" s="58">
        <f t="shared" si="67"/>
        <v>0</v>
      </c>
      <c r="X141" s="58">
        <f t="shared" si="68"/>
        <v>8780</v>
      </c>
      <c r="Y141" s="116">
        <f>ROUND(SUM(Q141:W141)/INVOICE!$I$5,2)</f>
        <v>6.3</v>
      </c>
      <c r="AA141" s="102" t="s">
        <v>2183</v>
      </c>
      <c r="AB141" s="102" t="s">
        <v>93</v>
      </c>
      <c r="AC141" s="102" t="s">
        <v>2184</v>
      </c>
      <c r="AD141" s="102" t="s">
        <v>8476</v>
      </c>
      <c r="AE141" s="1" t="s">
        <v>8477</v>
      </c>
      <c r="AF141" s="1" t="s">
        <v>8478</v>
      </c>
      <c r="AG141" s="1" t="s">
        <v>8479</v>
      </c>
      <c r="AH141" s="1" t="s">
        <v>61</v>
      </c>
      <c r="AI141" s="2">
        <v>1</v>
      </c>
      <c r="AJ141" s="3">
        <v>1.1000000000000001</v>
      </c>
      <c r="AK141" s="3">
        <v>1.3</v>
      </c>
      <c r="AL141" s="3">
        <v>1.3</v>
      </c>
      <c r="AM141" s="1" t="s">
        <v>65</v>
      </c>
      <c r="AN141" s="3">
        <v>221.1</v>
      </c>
      <c r="AO141" s="1" t="s">
        <v>62</v>
      </c>
      <c r="AP141" s="1" t="s">
        <v>62</v>
      </c>
      <c r="AQ141" s="1" t="s">
        <v>62</v>
      </c>
      <c r="AR141" s="1" t="s">
        <v>62</v>
      </c>
      <c r="AS141" s="1" t="s">
        <v>62</v>
      </c>
      <c r="AT141" s="1" t="s">
        <v>205</v>
      </c>
      <c r="AU141" s="1" t="s">
        <v>206</v>
      </c>
      <c r="AV141" s="1" t="s">
        <v>207</v>
      </c>
      <c r="AW141" s="1" t="s">
        <v>61</v>
      </c>
      <c r="AX141" s="1" t="s">
        <v>63</v>
      </c>
      <c r="AY141" s="1" t="s">
        <v>8480</v>
      </c>
      <c r="AZ141" s="1" t="s">
        <v>8481</v>
      </c>
      <c r="BA141" s="1" t="s">
        <v>8481</v>
      </c>
      <c r="BB141" s="1" t="s">
        <v>196</v>
      </c>
      <c r="BC141" s="1" t="s">
        <v>197</v>
      </c>
      <c r="BD141" s="1" t="s">
        <v>94</v>
      </c>
      <c r="BE141" s="1" t="s">
        <v>208</v>
      </c>
      <c r="BF141" s="1" t="s">
        <v>64</v>
      </c>
      <c r="BG141" s="1" t="s">
        <v>61</v>
      </c>
      <c r="BH141" s="1" t="s">
        <v>209</v>
      </c>
    </row>
    <row r="142" spans="2:60" x14ac:dyDescent="0.3">
      <c r="B142" s="55">
        <f t="shared" si="50"/>
        <v>138</v>
      </c>
      <c r="C142" s="55" t="str">
        <f t="shared" si="51"/>
        <v>NRT</v>
      </c>
      <c r="D142" s="55" t="str">
        <f t="shared" si="52"/>
        <v>2025-09-03</v>
      </c>
      <c r="E142" s="55" t="str">
        <f t="shared" si="53"/>
        <v>82020034394</v>
      </c>
      <c r="F142" s="55" t="str">
        <f t="shared" si="54"/>
        <v>PJP030140908</v>
      </c>
      <c r="G142" s="55" t="str">
        <f t="shared" si="55"/>
        <v>김서진</v>
      </c>
      <c r="H142" s="53" t="str">
        <f t="shared" si="56"/>
        <v>목록(Manifest)</v>
      </c>
      <c r="I142" s="62">
        <f t="shared" si="57"/>
        <v>48.65</v>
      </c>
      <c r="J142" s="53" t="str">
        <f t="shared" si="58"/>
        <v>BRCH USA</v>
      </c>
      <c r="K142" s="55">
        <f t="shared" si="59"/>
        <v>1</v>
      </c>
      <c r="L142" s="54">
        <f t="shared" si="60"/>
        <v>0.65</v>
      </c>
      <c r="M142" s="54">
        <f t="shared" si="61"/>
        <v>0.7</v>
      </c>
      <c r="N142" s="54">
        <f t="shared" si="62"/>
        <v>0.7</v>
      </c>
      <c r="O142" s="54">
        <f t="shared" si="63"/>
        <v>1</v>
      </c>
      <c r="P142" s="55" t="str">
        <f t="shared" si="64"/>
        <v>6094325150009</v>
      </c>
      <c r="Q142" s="70">
        <f t="shared" si="65"/>
        <v>7770</v>
      </c>
      <c r="R142" s="58">
        <v>0</v>
      </c>
      <c r="S142" s="57">
        <f t="shared" si="66"/>
        <v>0</v>
      </c>
      <c r="T142" s="58">
        <v>0</v>
      </c>
      <c r="U142" s="58">
        <f>(IF(VLOOKUP(VLOOKUP(AN142,MAPPING!$B$16:$D$21,2,1),MAPPING!$C$16:$E$21,2,0)=7000,0,VLOOKUP(VLOOKUP(AN142,MAPPING!$B$16:$D$21,2,1),MAPPING!$C$16:$E$21,2,0)))</f>
        <v>0</v>
      </c>
      <c r="V142" s="58">
        <f>(K142*VLOOKUP(N142/K142,MAPPING!$B$23:$C$30,2,10))</f>
        <v>0</v>
      </c>
      <c r="W142" s="58">
        <f t="shared" si="67"/>
        <v>0</v>
      </c>
      <c r="X142" s="58">
        <f t="shared" si="68"/>
        <v>7770</v>
      </c>
      <c r="Y142" s="116">
        <f>ROUND(SUM(Q142:W142)/INVOICE!$I$5,2)</f>
        <v>5.57</v>
      </c>
      <c r="AA142" s="102" t="s">
        <v>2183</v>
      </c>
      <c r="AB142" s="102" t="s">
        <v>93</v>
      </c>
      <c r="AC142" s="102" t="s">
        <v>2184</v>
      </c>
      <c r="AD142" s="102" t="s">
        <v>8482</v>
      </c>
      <c r="AE142" s="1" t="s">
        <v>8483</v>
      </c>
      <c r="AF142" s="1" t="s">
        <v>8484</v>
      </c>
      <c r="AG142" s="1" t="s">
        <v>649</v>
      </c>
      <c r="AH142" s="1" t="s">
        <v>61</v>
      </c>
      <c r="AI142" s="2">
        <v>1</v>
      </c>
      <c r="AJ142" s="3">
        <v>0.65</v>
      </c>
      <c r="AK142" s="3">
        <v>0.7</v>
      </c>
      <c r="AL142" s="3">
        <v>0.7</v>
      </c>
      <c r="AM142" s="1" t="s">
        <v>204</v>
      </c>
      <c r="AN142" s="3">
        <v>48.65</v>
      </c>
      <c r="AO142" s="1" t="s">
        <v>62</v>
      </c>
      <c r="AP142" s="1" t="s">
        <v>62</v>
      </c>
      <c r="AQ142" s="1" t="s">
        <v>62</v>
      </c>
      <c r="AR142" s="1" t="s">
        <v>62</v>
      </c>
      <c r="AS142" s="1" t="s">
        <v>62</v>
      </c>
      <c r="AT142" s="1" t="s">
        <v>205</v>
      </c>
      <c r="AU142" s="1" t="s">
        <v>206</v>
      </c>
      <c r="AV142" s="1" t="s">
        <v>207</v>
      </c>
      <c r="AW142" s="1" t="s">
        <v>61</v>
      </c>
      <c r="AX142" s="1" t="s">
        <v>63</v>
      </c>
      <c r="AY142" s="1" t="s">
        <v>8485</v>
      </c>
      <c r="AZ142" s="1" t="s">
        <v>8486</v>
      </c>
      <c r="BA142" s="1" t="s">
        <v>8486</v>
      </c>
      <c r="BB142" s="1" t="s">
        <v>196</v>
      </c>
      <c r="BC142" s="1" t="s">
        <v>197</v>
      </c>
      <c r="BD142" s="1" t="s">
        <v>94</v>
      </c>
      <c r="BE142" s="1" t="s">
        <v>208</v>
      </c>
      <c r="BF142" s="1" t="s">
        <v>64</v>
      </c>
      <c r="BG142" s="1" t="s">
        <v>61</v>
      </c>
      <c r="BH142" s="1" t="s">
        <v>209</v>
      </c>
    </row>
    <row r="143" spans="2:60" x14ac:dyDescent="0.3">
      <c r="B143" s="55">
        <f t="shared" si="50"/>
        <v>139</v>
      </c>
      <c r="C143" s="55" t="str">
        <f t="shared" si="51"/>
        <v>NRT</v>
      </c>
      <c r="D143" s="55" t="str">
        <f t="shared" si="52"/>
        <v>2025-09-03</v>
      </c>
      <c r="E143" s="55" t="str">
        <f t="shared" si="53"/>
        <v>82020034394</v>
      </c>
      <c r="F143" s="55" t="str">
        <f t="shared" si="54"/>
        <v>PJP030128979</v>
      </c>
      <c r="G143" s="55" t="str">
        <f t="shared" si="55"/>
        <v>김상목</v>
      </c>
      <c r="H143" s="53" t="str">
        <f t="shared" si="56"/>
        <v>목록(Manifest)</v>
      </c>
      <c r="I143" s="62">
        <f t="shared" si="57"/>
        <v>81.39</v>
      </c>
      <c r="J143" s="53" t="str">
        <f t="shared" si="58"/>
        <v>BRCH USA</v>
      </c>
      <c r="K143" s="55">
        <f t="shared" si="59"/>
        <v>1</v>
      </c>
      <c r="L143" s="54">
        <f t="shared" si="60"/>
        <v>0.35</v>
      </c>
      <c r="M143" s="54">
        <f t="shared" si="61"/>
        <v>0.5</v>
      </c>
      <c r="N143" s="54">
        <f t="shared" si="62"/>
        <v>0.5</v>
      </c>
      <c r="O143" s="54">
        <f t="shared" si="63"/>
        <v>0.5</v>
      </c>
      <c r="P143" s="55" t="str">
        <f t="shared" si="64"/>
        <v>6094325151265</v>
      </c>
      <c r="Q143" s="70">
        <f t="shared" si="65"/>
        <v>6760</v>
      </c>
      <c r="R143" s="58">
        <v>0</v>
      </c>
      <c r="S143" s="57">
        <f t="shared" si="66"/>
        <v>0</v>
      </c>
      <c r="T143" s="58">
        <v>0</v>
      </c>
      <c r="U143" s="58">
        <f>(IF(VLOOKUP(VLOOKUP(AN143,MAPPING!$B$16:$D$21,2,1),MAPPING!$C$16:$E$21,2,0)=7000,0,VLOOKUP(VLOOKUP(AN143,MAPPING!$B$16:$D$21,2,1),MAPPING!$C$16:$E$21,2,0)))</f>
        <v>0</v>
      </c>
      <c r="V143" s="58">
        <f>(K143*VLOOKUP(N143/K143,MAPPING!$B$23:$C$30,2,10))</f>
        <v>0</v>
      </c>
      <c r="W143" s="58">
        <f t="shared" si="67"/>
        <v>0</v>
      </c>
      <c r="X143" s="58">
        <f t="shared" si="68"/>
        <v>6760</v>
      </c>
      <c r="Y143" s="116">
        <f>ROUND(SUM(Q143:W143)/INVOICE!$I$5,2)</f>
        <v>4.8499999999999996</v>
      </c>
      <c r="AA143" s="102" t="s">
        <v>2183</v>
      </c>
      <c r="AB143" s="102" t="s">
        <v>93</v>
      </c>
      <c r="AC143" s="102" t="s">
        <v>2184</v>
      </c>
      <c r="AD143" s="102" t="s">
        <v>8487</v>
      </c>
      <c r="AE143" s="1" t="s">
        <v>210</v>
      </c>
      <c r="AF143" s="1" t="s">
        <v>211</v>
      </c>
      <c r="AG143" s="1" t="s">
        <v>212</v>
      </c>
      <c r="AH143" s="1" t="s">
        <v>61</v>
      </c>
      <c r="AI143" s="2">
        <v>1</v>
      </c>
      <c r="AJ143" s="3">
        <v>0.35</v>
      </c>
      <c r="AK143" s="3">
        <v>0.5</v>
      </c>
      <c r="AL143" s="3">
        <v>0.5</v>
      </c>
      <c r="AM143" s="1" t="s">
        <v>204</v>
      </c>
      <c r="AN143" s="3">
        <v>81.39</v>
      </c>
      <c r="AO143" s="1" t="s">
        <v>62</v>
      </c>
      <c r="AP143" s="1" t="s">
        <v>62</v>
      </c>
      <c r="AQ143" s="1" t="s">
        <v>62</v>
      </c>
      <c r="AR143" s="1" t="s">
        <v>62</v>
      </c>
      <c r="AS143" s="1" t="s">
        <v>62</v>
      </c>
      <c r="AT143" s="1" t="s">
        <v>205</v>
      </c>
      <c r="AU143" s="1" t="s">
        <v>206</v>
      </c>
      <c r="AV143" s="1" t="s">
        <v>207</v>
      </c>
      <c r="AW143" s="1" t="s">
        <v>61</v>
      </c>
      <c r="AX143" s="1" t="s">
        <v>63</v>
      </c>
      <c r="AY143" s="1" t="s">
        <v>8488</v>
      </c>
      <c r="AZ143" s="1" t="s">
        <v>8489</v>
      </c>
      <c r="BA143" s="1" t="s">
        <v>8489</v>
      </c>
      <c r="BB143" s="1" t="s">
        <v>196</v>
      </c>
      <c r="BC143" s="1" t="s">
        <v>197</v>
      </c>
      <c r="BD143" s="1" t="s">
        <v>94</v>
      </c>
      <c r="BE143" s="1" t="s">
        <v>208</v>
      </c>
      <c r="BF143" s="1" t="s">
        <v>64</v>
      </c>
      <c r="BG143" s="1" t="s">
        <v>61</v>
      </c>
      <c r="BH143" s="1" t="s">
        <v>209</v>
      </c>
    </row>
    <row r="144" spans="2:60" x14ac:dyDescent="0.3">
      <c r="B144" s="55">
        <f t="shared" si="50"/>
        <v>140</v>
      </c>
      <c r="C144" s="55" t="str">
        <f t="shared" si="51"/>
        <v>NRT</v>
      </c>
      <c r="D144" s="55" t="str">
        <f t="shared" si="52"/>
        <v>2025-09-03</v>
      </c>
      <c r="E144" s="55" t="str">
        <f t="shared" si="53"/>
        <v>82020034394</v>
      </c>
      <c r="F144" s="55" t="str">
        <f t="shared" si="54"/>
        <v>PJP030153512</v>
      </c>
      <c r="G144" s="55" t="str">
        <f t="shared" si="55"/>
        <v>모재호</v>
      </c>
      <c r="H144" s="53" t="str">
        <f t="shared" si="56"/>
        <v>목록(Manifest)</v>
      </c>
      <c r="I144" s="62">
        <f t="shared" si="57"/>
        <v>53.13</v>
      </c>
      <c r="J144" s="53" t="str">
        <f t="shared" si="58"/>
        <v>BRCH USA</v>
      </c>
      <c r="K144" s="55">
        <f t="shared" si="59"/>
        <v>1</v>
      </c>
      <c r="L144" s="54">
        <f t="shared" si="60"/>
        <v>0.45</v>
      </c>
      <c r="M144" s="54">
        <f t="shared" si="61"/>
        <v>0.6</v>
      </c>
      <c r="N144" s="54">
        <f t="shared" si="62"/>
        <v>0.6</v>
      </c>
      <c r="O144" s="54">
        <f t="shared" si="63"/>
        <v>0.5</v>
      </c>
      <c r="P144" s="55" t="str">
        <f t="shared" si="64"/>
        <v>6094325149731</v>
      </c>
      <c r="Q144" s="70">
        <f t="shared" si="65"/>
        <v>6760</v>
      </c>
      <c r="R144" s="58">
        <v>0</v>
      </c>
      <c r="S144" s="57">
        <f t="shared" si="66"/>
        <v>0</v>
      </c>
      <c r="T144" s="58">
        <v>0</v>
      </c>
      <c r="U144" s="58">
        <f>(IF(VLOOKUP(VLOOKUP(AN144,MAPPING!$B$16:$D$21,2,1),MAPPING!$C$16:$E$21,2,0)=7000,0,VLOOKUP(VLOOKUP(AN144,MAPPING!$B$16:$D$21,2,1),MAPPING!$C$16:$E$21,2,0)))</f>
        <v>0</v>
      </c>
      <c r="V144" s="58">
        <f>(K144*VLOOKUP(N144/K144,MAPPING!$B$23:$C$30,2,10))</f>
        <v>0</v>
      </c>
      <c r="W144" s="58">
        <f t="shared" si="67"/>
        <v>0</v>
      </c>
      <c r="X144" s="58">
        <f t="shared" si="68"/>
        <v>6760</v>
      </c>
      <c r="Y144" s="116">
        <f>ROUND(SUM(Q144:W144)/INVOICE!$I$5,2)</f>
        <v>4.8499999999999996</v>
      </c>
      <c r="AA144" s="102" t="s">
        <v>2183</v>
      </c>
      <c r="AB144" s="102" t="s">
        <v>93</v>
      </c>
      <c r="AC144" s="102" t="s">
        <v>2184</v>
      </c>
      <c r="AD144" s="102" t="s">
        <v>8490</v>
      </c>
      <c r="AE144" s="1" t="s">
        <v>8491</v>
      </c>
      <c r="AF144" s="1" t="s">
        <v>8492</v>
      </c>
      <c r="AG144" s="1" t="s">
        <v>8493</v>
      </c>
      <c r="AH144" s="1" t="s">
        <v>61</v>
      </c>
      <c r="AI144" s="2">
        <v>1</v>
      </c>
      <c r="AJ144" s="3">
        <v>0.45</v>
      </c>
      <c r="AK144" s="3">
        <v>0.6</v>
      </c>
      <c r="AL144" s="3">
        <v>0.6</v>
      </c>
      <c r="AM144" s="1" t="s">
        <v>204</v>
      </c>
      <c r="AN144" s="3">
        <v>53.13</v>
      </c>
      <c r="AO144" s="1" t="s">
        <v>62</v>
      </c>
      <c r="AP144" s="1" t="s">
        <v>62</v>
      </c>
      <c r="AQ144" s="1" t="s">
        <v>62</v>
      </c>
      <c r="AR144" s="1" t="s">
        <v>62</v>
      </c>
      <c r="AS144" s="1" t="s">
        <v>62</v>
      </c>
      <c r="AT144" s="1" t="s">
        <v>205</v>
      </c>
      <c r="AU144" s="1" t="s">
        <v>206</v>
      </c>
      <c r="AV144" s="1" t="s">
        <v>207</v>
      </c>
      <c r="AW144" s="1" t="s">
        <v>61</v>
      </c>
      <c r="AX144" s="1" t="s">
        <v>63</v>
      </c>
      <c r="AY144" s="1" t="s">
        <v>8494</v>
      </c>
      <c r="AZ144" s="1" t="s">
        <v>8495</v>
      </c>
      <c r="BA144" s="1" t="s">
        <v>8495</v>
      </c>
      <c r="BB144" s="1" t="s">
        <v>196</v>
      </c>
      <c r="BC144" s="1" t="s">
        <v>197</v>
      </c>
      <c r="BD144" s="1" t="s">
        <v>94</v>
      </c>
      <c r="BE144" s="1" t="s">
        <v>208</v>
      </c>
      <c r="BF144" s="1" t="s">
        <v>64</v>
      </c>
      <c r="BG144" s="1" t="s">
        <v>61</v>
      </c>
      <c r="BH144" s="1" t="s">
        <v>209</v>
      </c>
    </row>
    <row r="145" spans="2:60" x14ac:dyDescent="0.3">
      <c r="B145" s="55">
        <f t="shared" si="50"/>
        <v>141</v>
      </c>
      <c r="C145" s="55" t="str">
        <f t="shared" si="51"/>
        <v>NRT</v>
      </c>
      <c r="D145" s="55" t="str">
        <f t="shared" si="52"/>
        <v>2025-09-03</v>
      </c>
      <c r="E145" s="55" t="str">
        <f t="shared" si="53"/>
        <v>82020034394</v>
      </c>
      <c r="F145" s="55" t="str">
        <f t="shared" si="54"/>
        <v>PJP030149791</v>
      </c>
      <c r="G145" s="55" t="str">
        <f t="shared" si="55"/>
        <v>이종민</v>
      </c>
      <c r="H145" s="53" t="str">
        <f t="shared" si="56"/>
        <v>목록(Manifest)</v>
      </c>
      <c r="I145" s="62">
        <f t="shared" si="57"/>
        <v>136.35</v>
      </c>
      <c r="J145" s="53" t="str">
        <f t="shared" si="58"/>
        <v>BRCH USA</v>
      </c>
      <c r="K145" s="55">
        <f t="shared" si="59"/>
        <v>1</v>
      </c>
      <c r="L145" s="54">
        <f t="shared" si="60"/>
        <v>0.5</v>
      </c>
      <c r="M145" s="54">
        <f t="shared" si="61"/>
        <v>0.9</v>
      </c>
      <c r="N145" s="54">
        <f t="shared" si="62"/>
        <v>0.9</v>
      </c>
      <c r="O145" s="54">
        <f t="shared" si="63"/>
        <v>0.5</v>
      </c>
      <c r="P145" s="55" t="str">
        <f t="shared" si="64"/>
        <v>6094325150241</v>
      </c>
      <c r="Q145" s="70">
        <f t="shared" si="65"/>
        <v>6760</v>
      </c>
      <c r="R145" s="58">
        <v>0</v>
      </c>
      <c r="S145" s="57">
        <f t="shared" si="66"/>
        <v>0</v>
      </c>
      <c r="T145" s="58">
        <v>0</v>
      </c>
      <c r="U145" s="58">
        <f>(IF(VLOOKUP(VLOOKUP(AN145,MAPPING!$B$16:$D$21,2,1),MAPPING!$C$16:$E$21,2,0)=7000,0,VLOOKUP(VLOOKUP(AN145,MAPPING!$B$16:$D$21,2,1),MAPPING!$C$16:$E$21,2,0)))</f>
        <v>0</v>
      </c>
      <c r="V145" s="58">
        <f>(K145*VLOOKUP(N145/K145,MAPPING!$B$23:$C$30,2,10))</f>
        <v>0</v>
      </c>
      <c r="W145" s="58">
        <f t="shared" si="67"/>
        <v>0</v>
      </c>
      <c r="X145" s="58">
        <f t="shared" si="68"/>
        <v>6760</v>
      </c>
      <c r="Y145" s="116">
        <f>ROUND(SUM(Q145:W145)/INVOICE!$I$5,2)</f>
        <v>4.8499999999999996</v>
      </c>
      <c r="AA145" s="102" t="s">
        <v>2183</v>
      </c>
      <c r="AB145" s="102" t="s">
        <v>93</v>
      </c>
      <c r="AC145" s="102" t="s">
        <v>2184</v>
      </c>
      <c r="AD145" s="102" t="s">
        <v>8496</v>
      </c>
      <c r="AE145" s="1" t="s">
        <v>8497</v>
      </c>
      <c r="AF145" s="1" t="s">
        <v>8498</v>
      </c>
      <c r="AG145" s="1" t="s">
        <v>8499</v>
      </c>
      <c r="AH145" s="1" t="s">
        <v>61</v>
      </c>
      <c r="AI145" s="2">
        <v>1</v>
      </c>
      <c r="AJ145" s="3">
        <v>0.5</v>
      </c>
      <c r="AK145" s="3">
        <v>0.9</v>
      </c>
      <c r="AL145" s="3">
        <v>0.9</v>
      </c>
      <c r="AM145" s="1" t="s">
        <v>204</v>
      </c>
      <c r="AN145" s="3">
        <v>136.35</v>
      </c>
      <c r="AO145" s="1" t="s">
        <v>62</v>
      </c>
      <c r="AP145" s="1" t="s">
        <v>62</v>
      </c>
      <c r="AQ145" s="1" t="s">
        <v>62</v>
      </c>
      <c r="AR145" s="1" t="s">
        <v>62</v>
      </c>
      <c r="AS145" s="1" t="s">
        <v>62</v>
      </c>
      <c r="AT145" s="1" t="s">
        <v>205</v>
      </c>
      <c r="AU145" s="1" t="s">
        <v>206</v>
      </c>
      <c r="AV145" s="1" t="s">
        <v>207</v>
      </c>
      <c r="AW145" s="1" t="s">
        <v>61</v>
      </c>
      <c r="AX145" s="1" t="s">
        <v>63</v>
      </c>
      <c r="AY145" s="1" t="s">
        <v>8500</v>
      </c>
      <c r="AZ145" s="1" t="s">
        <v>8501</v>
      </c>
      <c r="BA145" s="1" t="s">
        <v>8501</v>
      </c>
      <c r="BB145" s="1" t="s">
        <v>196</v>
      </c>
      <c r="BC145" s="1" t="s">
        <v>197</v>
      </c>
      <c r="BD145" s="1" t="s">
        <v>94</v>
      </c>
      <c r="BE145" s="1" t="s">
        <v>208</v>
      </c>
      <c r="BF145" s="1" t="s">
        <v>64</v>
      </c>
      <c r="BG145" s="1" t="s">
        <v>61</v>
      </c>
      <c r="BH145" s="1" t="s">
        <v>209</v>
      </c>
    </row>
    <row r="146" spans="2:60" x14ac:dyDescent="0.3">
      <c r="B146" s="55">
        <f t="shared" si="50"/>
        <v>142</v>
      </c>
      <c r="C146" s="55" t="str">
        <f t="shared" si="51"/>
        <v>NRT</v>
      </c>
      <c r="D146" s="55" t="str">
        <f t="shared" si="52"/>
        <v>2025-09-05</v>
      </c>
      <c r="E146" s="55" t="str">
        <f t="shared" si="53"/>
        <v>82020038060</v>
      </c>
      <c r="F146" s="55" t="str">
        <f t="shared" si="54"/>
        <v>PJP030129442</v>
      </c>
      <c r="G146" s="55" t="str">
        <f t="shared" si="55"/>
        <v>김정일</v>
      </c>
      <c r="H146" s="53" t="str">
        <f t="shared" si="56"/>
        <v>일반(목록배제,Normal-Manifest Exception)</v>
      </c>
      <c r="I146" s="62">
        <f t="shared" si="57"/>
        <v>100.5</v>
      </c>
      <c r="J146" s="53" t="str">
        <f t="shared" si="58"/>
        <v>BRCH USA</v>
      </c>
      <c r="K146" s="55">
        <f t="shared" si="59"/>
        <v>1</v>
      </c>
      <c r="L146" s="54">
        <f t="shared" si="60"/>
        <v>0.85</v>
      </c>
      <c r="M146" s="54">
        <f t="shared" si="61"/>
        <v>1</v>
      </c>
      <c r="N146" s="54">
        <f t="shared" si="62"/>
        <v>1</v>
      </c>
      <c r="O146" s="54">
        <f t="shared" si="63"/>
        <v>1</v>
      </c>
      <c r="P146" s="55" t="str">
        <f t="shared" si="64"/>
        <v>6094325151130</v>
      </c>
      <c r="Q146" s="70">
        <f t="shared" si="65"/>
        <v>7770</v>
      </c>
      <c r="R146" s="58">
        <v>0</v>
      </c>
      <c r="S146" s="57">
        <f t="shared" si="66"/>
        <v>0</v>
      </c>
      <c r="T146" s="58">
        <v>0</v>
      </c>
      <c r="U146" s="58">
        <f>(IF(VLOOKUP(VLOOKUP(AN146,MAPPING!$B$16:$D$21,2,1),MAPPING!$C$16:$E$21,2,0)=7000,0,VLOOKUP(VLOOKUP(AN146,MAPPING!$B$16:$D$21,2,1),MAPPING!$C$16:$E$21,2,0)))</f>
        <v>0</v>
      </c>
      <c r="V146" s="58">
        <f>(K146*VLOOKUP(N146/K146,MAPPING!$B$23:$C$30,2,10))</f>
        <v>0</v>
      </c>
      <c r="W146" s="58">
        <f t="shared" si="67"/>
        <v>0</v>
      </c>
      <c r="X146" s="58">
        <f t="shared" si="68"/>
        <v>7770</v>
      </c>
      <c r="Y146" s="116">
        <f>ROUND(SUM(Q146:W146)/INVOICE!$I$5,2)</f>
        <v>5.57</v>
      </c>
      <c r="AA146" s="102" t="s">
        <v>2578</v>
      </c>
      <c r="AB146" s="102" t="s">
        <v>93</v>
      </c>
      <c r="AC146" s="102" t="s">
        <v>2579</v>
      </c>
      <c r="AD146" s="102" t="s">
        <v>8502</v>
      </c>
      <c r="AE146" s="1" t="s">
        <v>8503</v>
      </c>
      <c r="AF146" s="1" t="s">
        <v>8504</v>
      </c>
      <c r="AG146" s="1" t="s">
        <v>8505</v>
      </c>
      <c r="AH146" s="1" t="s">
        <v>61</v>
      </c>
      <c r="AI146" s="2">
        <v>1</v>
      </c>
      <c r="AJ146" s="3">
        <v>0.85</v>
      </c>
      <c r="AK146" s="3">
        <v>1</v>
      </c>
      <c r="AL146" s="3">
        <v>1</v>
      </c>
      <c r="AM146" s="1" t="s">
        <v>66</v>
      </c>
      <c r="AN146" s="3">
        <v>100.5</v>
      </c>
      <c r="AO146" s="1" t="s">
        <v>62</v>
      </c>
      <c r="AP146" s="1" t="s">
        <v>62</v>
      </c>
      <c r="AQ146" s="1" t="s">
        <v>62</v>
      </c>
      <c r="AR146" s="1" t="s">
        <v>62</v>
      </c>
      <c r="AS146" s="1" t="s">
        <v>62</v>
      </c>
      <c r="AT146" s="1" t="s">
        <v>205</v>
      </c>
      <c r="AU146" s="1" t="s">
        <v>206</v>
      </c>
      <c r="AV146" s="1" t="s">
        <v>207</v>
      </c>
      <c r="AW146" s="1" t="s">
        <v>61</v>
      </c>
      <c r="AX146" s="1" t="s">
        <v>63</v>
      </c>
      <c r="AY146" s="1" t="s">
        <v>8506</v>
      </c>
      <c r="AZ146" s="1" t="s">
        <v>8507</v>
      </c>
      <c r="BA146" s="1" t="s">
        <v>8507</v>
      </c>
      <c r="BB146" s="1" t="s">
        <v>196</v>
      </c>
      <c r="BC146" s="1" t="s">
        <v>197</v>
      </c>
      <c r="BD146" s="1" t="s">
        <v>94</v>
      </c>
      <c r="BE146" s="1" t="s">
        <v>208</v>
      </c>
      <c r="BF146" s="1" t="s">
        <v>64</v>
      </c>
      <c r="BG146" s="1" t="s">
        <v>61</v>
      </c>
      <c r="BH146" s="1" t="s">
        <v>209</v>
      </c>
    </row>
    <row r="147" spans="2:60" x14ac:dyDescent="0.3">
      <c r="B147" s="55">
        <f t="shared" si="50"/>
        <v>143</v>
      </c>
      <c r="C147" s="55" t="str">
        <f t="shared" si="51"/>
        <v>NRT</v>
      </c>
      <c r="D147" s="55" t="str">
        <f t="shared" si="52"/>
        <v>2025-09-05</v>
      </c>
      <c r="E147" s="55" t="str">
        <f t="shared" si="53"/>
        <v>82020038060</v>
      </c>
      <c r="F147" s="55" t="str">
        <f t="shared" si="54"/>
        <v>PJP030163966</v>
      </c>
      <c r="G147" s="55" t="str">
        <f t="shared" si="55"/>
        <v>서기수</v>
      </c>
      <c r="H147" s="53" t="str">
        <f t="shared" si="56"/>
        <v>일반(목록배제,Normal-Manifest Exception)</v>
      </c>
      <c r="I147" s="62">
        <f t="shared" si="57"/>
        <v>138.55000000000001</v>
      </c>
      <c r="J147" s="53" t="str">
        <f t="shared" si="58"/>
        <v>BRCH USA</v>
      </c>
      <c r="K147" s="55">
        <f t="shared" si="59"/>
        <v>1</v>
      </c>
      <c r="L147" s="54">
        <f t="shared" si="60"/>
        <v>0.8</v>
      </c>
      <c r="M147" s="54">
        <f t="shared" si="61"/>
        <v>0.7</v>
      </c>
      <c r="N147" s="54">
        <f t="shared" si="62"/>
        <v>0.8</v>
      </c>
      <c r="O147" s="54">
        <f t="shared" si="63"/>
        <v>1</v>
      </c>
      <c r="P147" s="55" t="str">
        <f t="shared" si="64"/>
        <v>6094325151133</v>
      </c>
      <c r="Q147" s="70">
        <f t="shared" si="65"/>
        <v>7770</v>
      </c>
      <c r="R147" s="58">
        <v>0</v>
      </c>
      <c r="S147" s="57">
        <f t="shared" si="66"/>
        <v>0</v>
      </c>
      <c r="T147" s="58">
        <v>0</v>
      </c>
      <c r="U147" s="58">
        <f>(IF(VLOOKUP(VLOOKUP(AN147,MAPPING!$B$16:$D$21,2,1),MAPPING!$C$16:$E$21,2,0)=7000,0,VLOOKUP(VLOOKUP(AN147,MAPPING!$B$16:$D$21,2,1),MAPPING!$C$16:$E$21,2,0)))</f>
        <v>0</v>
      </c>
      <c r="V147" s="58">
        <f>(K147*VLOOKUP(N147/K147,MAPPING!$B$23:$C$30,2,10))</f>
        <v>0</v>
      </c>
      <c r="W147" s="58">
        <f t="shared" si="67"/>
        <v>0</v>
      </c>
      <c r="X147" s="58">
        <f t="shared" si="68"/>
        <v>7770</v>
      </c>
      <c r="Y147" s="116">
        <f>ROUND(SUM(Q147:W147)/INVOICE!$I$5,2)</f>
        <v>5.57</v>
      </c>
      <c r="AA147" s="102" t="s">
        <v>2578</v>
      </c>
      <c r="AB147" s="102" t="s">
        <v>93</v>
      </c>
      <c r="AC147" s="102" t="s">
        <v>2579</v>
      </c>
      <c r="AD147" s="102" t="s">
        <v>8508</v>
      </c>
      <c r="AE147" s="1" t="s">
        <v>8509</v>
      </c>
      <c r="AF147" s="1" t="s">
        <v>8510</v>
      </c>
      <c r="AG147" s="1" t="s">
        <v>2975</v>
      </c>
      <c r="AH147" s="1" t="s">
        <v>61</v>
      </c>
      <c r="AI147" s="2">
        <v>1</v>
      </c>
      <c r="AJ147" s="3">
        <v>0.8</v>
      </c>
      <c r="AK147" s="3">
        <v>0.7</v>
      </c>
      <c r="AL147" s="3">
        <v>0.8</v>
      </c>
      <c r="AM147" s="1" t="s">
        <v>66</v>
      </c>
      <c r="AN147" s="3">
        <v>138.55000000000001</v>
      </c>
      <c r="AO147" s="1" t="s">
        <v>62</v>
      </c>
      <c r="AP147" s="1" t="s">
        <v>62</v>
      </c>
      <c r="AQ147" s="1" t="s">
        <v>62</v>
      </c>
      <c r="AR147" s="1" t="s">
        <v>62</v>
      </c>
      <c r="AS147" s="1" t="s">
        <v>62</v>
      </c>
      <c r="AT147" s="1" t="s">
        <v>205</v>
      </c>
      <c r="AU147" s="1" t="s">
        <v>206</v>
      </c>
      <c r="AV147" s="1" t="s">
        <v>207</v>
      </c>
      <c r="AW147" s="1" t="s">
        <v>61</v>
      </c>
      <c r="AX147" s="1" t="s">
        <v>63</v>
      </c>
      <c r="AY147" s="1" t="s">
        <v>8511</v>
      </c>
      <c r="AZ147" s="1" t="s">
        <v>8512</v>
      </c>
      <c r="BA147" s="1" t="s">
        <v>8512</v>
      </c>
      <c r="BB147" s="1" t="s">
        <v>196</v>
      </c>
      <c r="BC147" s="1" t="s">
        <v>197</v>
      </c>
      <c r="BD147" s="1" t="s">
        <v>94</v>
      </c>
      <c r="BE147" s="1" t="s">
        <v>208</v>
      </c>
      <c r="BF147" s="1" t="s">
        <v>64</v>
      </c>
      <c r="BG147" s="1" t="s">
        <v>61</v>
      </c>
      <c r="BH147" s="1" t="s">
        <v>209</v>
      </c>
    </row>
    <row r="148" spans="2:60" x14ac:dyDescent="0.3">
      <c r="B148" s="55">
        <f t="shared" si="50"/>
        <v>144</v>
      </c>
      <c r="C148" s="55" t="str">
        <f t="shared" si="51"/>
        <v>NRT</v>
      </c>
      <c r="D148" s="55" t="str">
        <f t="shared" si="52"/>
        <v>2025-09-05</v>
      </c>
      <c r="E148" s="55" t="str">
        <f t="shared" si="53"/>
        <v>82020038060</v>
      </c>
      <c r="F148" s="55" t="str">
        <f t="shared" si="54"/>
        <v>PJP030164323</v>
      </c>
      <c r="G148" s="55" t="str">
        <f t="shared" si="55"/>
        <v>임국빈</v>
      </c>
      <c r="H148" s="53" t="str">
        <f t="shared" si="56"/>
        <v>간이(Simple)</v>
      </c>
      <c r="I148" s="62">
        <f t="shared" si="57"/>
        <v>154.77000000000001</v>
      </c>
      <c r="J148" s="53" t="str">
        <f t="shared" si="58"/>
        <v>BRCH USA</v>
      </c>
      <c r="K148" s="55">
        <f t="shared" si="59"/>
        <v>1</v>
      </c>
      <c r="L148" s="54">
        <f t="shared" si="60"/>
        <v>0.65</v>
      </c>
      <c r="M148" s="54">
        <f t="shared" si="61"/>
        <v>0.9</v>
      </c>
      <c r="N148" s="54">
        <f t="shared" si="62"/>
        <v>0.9</v>
      </c>
      <c r="O148" s="54">
        <f t="shared" si="63"/>
        <v>1</v>
      </c>
      <c r="P148" s="55" t="str">
        <f t="shared" si="64"/>
        <v>6094325148861</v>
      </c>
      <c r="Q148" s="70">
        <f t="shared" si="65"/>
        <v>7770</v>
      </c>
      <c r="R148" s="58">
        <v>0</v>
      </c>
      <c r="S148" s="57">
        <f t="shared" si="66"/>
        <v>0</v>
      </c>
      <c r="T148" s="58">
        <v>0</v>
      </c>
      <c r="U148" s="58">
        <f>(IF(VLOOKUP(VLOOKUP(AN148,MAPPING!$B$16:$D$21,2,1),MAPPING!$C$16:$E$21,2,0)=7000,0,VLOOKUP(VLOOKUP(AN148,MAPPING!$B$16:$D$21,2,1),MAPPING!$C$16:$E$21,2,0)))</f>
        <v>0</v>
      </c>
      <c r="V148" s="58">
        <f>(K148*VLOOKUP(N148/K148,MAPPING!$B$23:$C$30,2,10))</f>
        <v>0</v>
      </c>
      <c r="W148" s="58">
        <f t="shared" si="67"/>
        <v>0</v>
      </c>
      <c r="X148" s="58">
        <f t="shared" si="68"/>
        <v>7770</v>
      </c>
      <c r="Y148" s="116">
        <f>ROUND(SUM(Q148:W148)/INVOICE!$I$5,2)</f>
        <v>5.57</v>
      </c>
      <c r="AA148" s="102" t="s">
        <v>2578</v>
      </c>
      <c r="AB148" s="102" t="s">
        <v>93</v>
      </c>
      <c r="AC148" s="102" t="s">
        <v>2579</v>
      </c>
      <c r="AD148" s="102" t="s">
        <v>8513</v>
      </c>
      <c r="AE148" s="1" t="s">
        <v>8514</v>
      </c>
      <c r="AF148" s="1" t="s">
        <v>8515</v>
      </c>
      <c r="AG148" s="1" t="s">
        <v>8516</v>
      </c>
      <c r="AH148" s="1" t="s">
        <v>61</v>
      </c>
      <c r="AI148" s="2">
        <v>1</v>
      </c>
      <c r="AJ148" s="3">
        <v>0.65</v>
      </c>
      <c r="AK148" s="3">
        <v>0.9</v>
      </c>
      <c r="AL148" s="3">
        <v>0.9</v>
      </c>
      <c r="AM148" s="1" t="s">
        <v>65</v>
      </c>
      <c r="AN148" s="3">
        <v>154.77000000000001</v>
      </c>
      <c r="AO148" s="1" t="s">
        <v>62</v>
      </c>
      <c r="AP148" s="1" t="s">
        <v>62</v>
      </c>
      <c r="AQ148" s="1" t="s">
        <v>62</v>
      </c>
      <c r="AR148" s="1" t="s">
        <v>62</v>
      </c>
      <c r="AS148" s="1" t="s">
        <v>62</v>
      </c>
      <c r="AT148" s="1" t="s">
        <v>205</v>
      </c>
      <c r="AU148" s="1" t="s">
        <v>206</v>
      </c>
      <c r="AV148" s="1" t="s">
        <v>207</v>
      </c>
      <c r="AW148" s="1" t="s">
        <v>61</v>
      </c>
      <c r="AX148" s="1" t="s">
        <v>63</v>
      </c>
      <c r="AY148" s="1" t="s">
        <v>8517</v>
      </c>
      <c r="AZ148" s="1" t="s">
        <v>8518</v>
      </c>
      <c r="BA148" s="1" t="s">
        <v>8518</v>
      </c>
      <c r="BB148" s="1" t="s">
        <v>196</v>
      </c>
      <c r="BC148" s="1" t="s">
        <v>197</v>
      </c>
      <c r="BD148" s="1" t="s">
        <v>94</v>
      </c>
      <c r="BE148" s="1" t="s">
        <v>208</v>
      </c>
      <c r="BF148" s="1" t="s">
        <v>64</v>
      </c>
      <c r="BG148" s="1" t="s">
        <v>61</v>
      </c>
      <c r="BH148" s="1" t="s">
        <v>209</v>
      </c>
    </row>
    <row r="149" spans="2:60" x14ac:dyDescent="0.3">
      <c r="B149" s="55">
        <f t="shared" si="50"/>
        <v>145</v>
      </c>
      <c r="C149" s="55" t="str">
        <f t="shared" si="51"/>
        <v>NRT</v>
      </c>
      <c r="D149" s="55" t="str">
        <f t="shared" si="52"/>
        <v>2025-09-05</v>
      </c>
      <c r="E149" s="55" t="str">
        <f t="shared" si="53"/>
        <v>82020038060</v>
      </c>
      <c r="F149" s="55" t="str">
        <f t="shared" si="54"/>
        <v>PJP030134790</v>
      </c>
      <c r="G149" s="55" t="str">
        <f t="shared" si="55"/>
        <v>김소연</v>
      </c>
      <c r="H149" s="53" t="str">
        <f t="shared" si="56"/>
        <v>목록(Manifest)</v>
      </c>
      <c r="I149" s="62">
        <f t="shared" si="57"/>
        <v>23.59</v>
      </c>
      <c r="J149" s="53" t="str">
        <f t="shared" si="58"/>
        <v>BRCH USA</v>
      </c>
      <c r="K149" s="55">
        <f t="shared" si="59"/>
        <v>1</v>
      </c>
      <c r="L149" s="54">
        <f t="shared" si="60"/>
        <v>0.4</v>
      </c>
      <c r="M149" s="54">
        <f t="shared" si="61"/>
        <v>1.3</v>
      </c>
      <c r="N149" s="54">
        <f t="shared" si="62"/>
        <v>1.3</v>
      </c>
      <c r="O149" s="54">
        <f t="shared" si="63"/>
        <v>0.5</v>
      </c>
      <c r="P149" s="55" t="str">
        <f t="shared" si="64"/>
        <v>6094325159017</v>
      </c>
      <c r="Q149" s="70">
        <f t="shared" si="65"/>
        <v>6760</v>
      </c>
      <c r="R149" s="58">
        <v>0</v>
      </c>
      <c r="S149" s="57">
        <f t="shared" si="66"/>
        <v>0</v>
      </c>
      <c r="T149" s="58">
        <v>0</v>
      </c>
      <c r="U149" s="58">
        <f>(IF(VLOOKUP(VLOOKUP(AN149,MAPPING!$B$16:$D$21,2,1),MAPPING!$C$16:$E$21,2,0)=7000,0,VLOOKUP(VLOOKUP(AN149,MAPPING!$B$16:$D$21,2,1),MAPPING!$C$16:$E$21,2,0)))</f>
        <v>0</v>
      </c>
      <c r="V149" s="58">
        <f>(K149*VLOOKUP(N149/K149,MAPPING!$B$23:$C$30,2,10))</f>
        <v>0</v>
      </c>
      <c r="W149" s="58">
        <f t="shared" si="67"/>
        <v>0</v>
      </c>
      <c r="X149" s="58">
        <f t="shared" si="68"/>
        <v>6760</v>
      </c>
      <c r="Y149" s="116">
        <f>ROUND(SUM(Q149:W149)/INVOICE!$I$5,2)</f>
        <v>4.8499999999999996</v>
      </c>
      <c r="AA149" s="38" t="s">
        <v>2578</v>
      </c>
      <c r="AB149" s="38" t="s">
        <v>93</v>
      </c>
      <c r="AC149" s="38" t="s">
        <v>2579</v>
      </c>
      <c r="AD149" s="38" t="s">
        <v>8519</v>
      </c>
      <c r="AE149" s="38" t="s">
        <v>4840</v>
      </c>
      <c r="AF149" s="38" t="s">
        <v>8520</v>
      </c>
      <c r="AG149" s="38" t="s">
        <v>567</v>
      </c>
      <c r="AH149" s="38" t="s">
        <v>61</v>
      </c>
      <c r="AI149" s="38">
        <v>1</v>
      </c>
      <c r="AJ149" s="38">
        <v>0.4</v>
      </c>
      <c r="AK149" s="38">
        <v>1.3</v>
      </c>
      <c r="AL149" s="38">
        <v>1.3</v>
      </c>
      <c r="AM149" s="38" t="s">
        <v>204</v>
      </c>
      <c r="AN149" s="38">
        <v>23.59</v>
      </c>
      <c r="AO149" s="38" t="s">
        <v>62</v>
      </c>
      <c r="AP149" s="38" t="s">
        <v>62</v>
      </c>
      <c r="AQ149" s="38" t="s">
        <v>62</v>
      </c>
      <c r="AR149" s="38" t="s">
        <v>62</v>
      </c>
      <c r="AS149" s="38" t="s">
        <v>62</v>
      </c>
      <c r="AT149" s="38" t="s">
        <v>205</v>
      </c>
      <c r="AU149" s="38" t="s">
        <v>206</v>
      </c>
      <c r="AV149" s="38" t="s">
        <v>207</v>
      </c>
      <c r="AW149" s="38" t="s">
        <v>61</v>
      </c>
      <c r="AX149" s="38" t="s">
        <v>63</v>
      </c>
      <c r="AY149" s="39" t="s">
        <v>8521</v>
      </c>
      <c r="AZ149" s="38" t="s">
        <v>8522</v>
      </c>
      <c r="BA149" s="39" t="s">
        <v>8522</v>
      </c>
      <c r="BB149" s="38" t="s">
        <v>196</v>
      </c>
      <c r="BC149" s="38" t="s">
        <v>197</v>
      </c>
      <c r="BD149" s="38" t="s">
        <v>94</v>
      </c>
      <c r="BE149" s="38" t="s">
        <v>208</v>
      </c>
      <c r="BF149" s="38" t="s">
        <v>64</v>
      </c>
      <c r="BG149" s="38" t="s">
        <v>61</v>
      </c>
      <c r="BH149" s="38" t="s">
        <v>209</v>
      </c>
    </row>
    <row r="150" spans="2:60" x14ac:dyDescent="0.3">
      <c r="B150" s="55">
        <f t="shared" si="50"/>
        <v>146</v>
      </c>
      <c r="C150" s="55" t="str">
        <f t="shared" si="51"/>
        <v>NRT</v>
      </c>
      <c r="D150" s="55" t="str">
        <f t="shared" si="52"/>
        <v>2025-09-05</v>
      </c>
      <c r="E150" s="55" t="str">
        <f t="shared" si="53"/>
        <v>82020038060</v>
      </c>
      <c r="F150" s="55" t="str">
        <f t="shared" si="54"/>
        <v>PJP030146964</v>
      </c>
      <c r="G150" s="55" t="str">
        <f t="shared" si="55"/>
        <v>지승민</v>
      </c>
      <c r="H150" s="53" t="str">
        <f t="shared" si="56"/>
        <v>일반(목록배제,Normal-Manifest Exception)</v>
      </c>
      <c r="I150" s="62">
        <f t="shared" si="57"/>
        <v>100.5</v>
      </c>
      <c r="J150" s="53" t="str">
        <f t="shared" si="58"/>
        <v>BRCH USA</v>
      </c>
      <c r="K150" s="55">
        <f t="shared" si="59"/>
        <v>1</v>
      </c>
      <c r="L150" s="54">
        <f t="shared" si="60"/>
        <v>0.45</v>
      </c>
      <c r="M150" s="54">
        <f t="shared" si="61"/>
        <v>1.4</v>
      </c>
      <c r="N150" s="54">
        <f t="shared" si="62"/>
        <v>1.4</v>
      </c>
      <c r="O150" s="54">
        <f t="shared" si="63"/>
        <v>0.5</v>
      </c>
      <c r="P150" s="55" t="str">
        <f t="shared" si="64"/>
        <v>6094325151338</v>
      </c>
      <c r="Q150" s="70">
        <f t="shared" si="65"/>
        <v>6760</v>
      </c>
      <c r="R150" s="58">
        <v>0</v>
      </c>
      <c r="S150" s="57">
        <f t="shared" si="66"/>
        <v>0</v>
      </c>
      <c r="T150" s="58">
        <v>0</v>
      </c>
      <c r="U150" s="58">
        <f>(IF(VLOOKUP(VLOOKUP(AN150,MAPPING!$B$16:$D$21,2,1),MAPPING!$C$16:$E$21,2,0)=7000,0,VLOOKUP(VLOOKUP(AN150,MAPPING!$B$16:$D$21,2,1),MAPPING!$C$16:$E$21,2,0)))</f>
        <v>0</v>
      </c>
      <c r="V150" s="58">
        <f>(K150*VLOOKUP(N150/K150,MAPPING!$B$23:$C$30,2,10))</f>
        <v>0</v>
      </c>
      <c r="W150" s="58">
        <f t="shared" si="67"/>
        <v>0</v>
      </c>
      <c r="X150" s="58">
        <f t="shared" si="68"/>
        <v>6760</v>
      </c>
      <c r="Y150" s="116">
        <f>ROUND(SUM(Q150:W150)/INVOICE!$I$5,2)</f>
        <v>4.8499999999999996</v>
      </c>
      <c r="AA150" s="38" t="s">
        <v>2578</v>
      </c>
      <c r="AB150" s="38" t="s">
        <v>93</v>
      </c>
      <c r="AC150" s="38" t="s">
        <v>2579</v>
      </c>
      <c r="AD150" s="38" t="s">
        <v>8523</v>
      </c>
      <c r="AE150" s="38" t="s">
        <v>304</v>
      </c>
      <c r="AF150" s="38" t="s">
        <v>8524</v>
      </c>
      <c r="AG150" s="38" t="s">
        <v>8525</v>
      </c>
      <c r="AH150" s="38" t="s">
        <v>61</v>
      </c>
      <c r="AI150" s="38">
        <v>1</v>
      </c>
      <c r="AJ150" s="38">
        <v>0.45</v>
      </c>
      <c r="AK150" s="38">
        <v>1.4</v>
      </c>
      <c r="AL150" s="38">
        <v>1.4</v>
      </c>
      <c r="AM150" s="38" t="s">
        <v>66</v>
      </c>
      <c r="AN150" s="38">
        <v>100.5</v>
      </c>
      <c r="AO150" s="38" t="s">
        <v>62</v>
      </c>
      <c r="AP150" s="38" t="s">
        <v>62</v>
      </c>
      <c r="AQ150" s="38" t="s">
        <v>62</v>
      </c>
      <c r="AR150" s="38" t="s">
        <v>62</v>
      </c>
      <c r="AS150" s="38" t="s">
        <v>62</v>
      </c>
      <c r="AT150" s="38" t="s">
        <v>205</v>
      </c>
      <c r="AU150" s="38" t="s">
        <v>206</v>
      </c>
      <c r="AV150" s="38" t="s">
        <v>207</v>
      </c>
      <c r="AW150" s="38" t="s">
        <v>61</v>
      </c>
      <c r="AX150" s="38" t="s">
        <v>63</v>
      </c>
      <c r="AY150" s="39" t="s">
        <v>8526</v>
      </c>
      <c r="AZ150" s="38" t="s">
        <v>8527</v>
      </c>
      <c r="BA150" s="39" t="s">
        <v>8527</v>
      </c>
      <c r="BB150" s="38" t="s">
        <v>196</v>
      </c>
      <c r="BC150" s="38" t="s">
        <v>197</v>
      </c>
      <c r="BD150" s="38" t="s">
        <v>94</v>
      </c>
      <c r="BE150" s="38" t="s">
        <v>208</v>
      </c>
      <c r="BF150" s="38" t="s">
        <v>64</v>
      </c>
      <c r="BG150" s="38" t="s">
        <v>61</v>
      </c>
      <c r="BH150" s="38" t="s">
        <v>209</v>
      </c>
    </row>
    <row r="151" spans="2:60" x14ac:dyDescent="0.3">
      <c r="B151" s="55">
        <f t="shared" si="50"/>
        <v>147</v>
      </c>
      <c r="C151" s="55" t="str">
        <f t="shared" si="51"/>
        <v>NRT</v>
      </c>
      <c r="D151" s="55" t="str">
        <f t="shared" si="52"/>
        <v>2025-09-05</v>
      </c>
      <c r="E151" s="55" t="str">
        <f t="shared" si="53"/>
        <v>82020038060</v>
      </c>
      <c r="F151" s="55" t="str">
        <f t="shared" si="54"/>
        <v>PJP030166953</v>
      </c>
      <c r="G151" s="55" t="str">
        <f t="shared" si="55"/>
        <v>박승우</v>
      </c>
      <c r="H151" s="53" t="str">
        <f t="shared" si="56"/>
        <v>목록(Manifest)</v>
      </c>
      <c r="I151" s="62">
        <f t="shared" si="57"/>
        <v>71.41</v>
      </c>
      <c r="J151" s="53" t="str">
        <f t="shared" si="58"/>
        <v>BRCH USA</v>
      </c>
      <c r="K151" s="55">
        <f t="shared" si="59"/>
        <v>1</v>
      </c>
      <c r="L151" s="54">
        <f t="shared" si="60"/>
        <v>3.5</v>
      </c>
      <c r="M151" s="54">
        <f t="shared" si="61"/>
        <v>2.8</v>
      </c>
      <c r="N151" s="54">
        <f t="shared" si="62"/>
        <v>3.5</v>
      </c>
      <c r="O151" s="54">
        <f t="shared" si="63"/>
        <v>3.5</v>
      </c>
      <c r="P151" s="55" t="str">
        <f t="shared" si="64"/>
        <v>6094325150025</v>
      </c>
      <c r="Q151" s="70">
        <f t="shared" si="65"/>
        <v>12820</v>
      </c>
      <c r="R151" s="58">
        <v>0</v>
      </c>
      <c r="S151" s="57">
        <f t="shared" si="66"/>
        <v>0</v>
      </c>
      <c r="T151" s="58">
        <v>0</v>
      </c>
      <c r="U151" s="58">
        <f>(IF(VLOOKUP(VLOOKUP(AN151,MAPPING!$B$16:$D$21,2,1),MAPPING!$C$16:$E$21,2,0)=7000,0,VLOOKUP(VLOOKUP(AN151,MAPPING!$B$16:$D$21,2,1),MAPPING!$C$16:$E$21,2,0)))</f>
        <v>0</v>
      </c>
      <c r="V151" s="58">
        <f>(K151*VLOOKUP(N151/K151,MAPPING!$B$23:$C$30,2,10))</f>
        <v>550</v>
      </c>
      <c r="W151" s="58">
        <f t="shared" si="67"/>
        <v>0</v>
      </c>
      <c r="X151" s="58">
        <f t="shared" si="68"/>
        <v>13370</v>
      </c>
      <c r="Y151" s="116">
        <f>ROUND(SUM(Q151:W151)/INVOICE!$I$5,2)</f>
        <v>9.59</v>
      </c>
      <c r="AA151" s="38" t="s">
        <v>2578</v>
      </c>
      <c r="AB151" s="38" t="s">
        <v>93</v>
      </c>
      <c r="AC151" s="38" t="s">
        <v>2579</v>
      </c>
      <c r="AD151" s="38" t="s">
        <v>8528</v>
      </c>
      <c r="AE151" s="38" t="s">
        <v>8529</v>
      </c>
      <c r="AF151" s="38" t="s">
        <v>8530</v>
      </c>
      <c r="AG151" s="38" t="s">
        <v>8531</v>
      </c>
      <c r="AH151" s="38" t="s">
        <v>61</v>
      </c>
      <c r="AI151" s="38">
        <v>1</v>
      </c>
      <c r="AJ151" s="38">
        <v>3.5</v>
      </c>
      <c r="AK151" s="38">
        <v>2.8</v>
      </c>
      <c r="AL151" s="38">
        <v>3.5</v>
      </c>
      <c r="AM151" s="38" t="s">
        <v>204</v>
      </c>
      <c r="AN151" s="38">
        <v>71.41</v>
      </c>
      <c r="AO151" s="38" t="s">
        <v>62</v>
      </c>
      <c r="AP151" s="38" t="s">
        <v>62</v>
      </c>
      <c r="AQ151" s="38" t="s">
        <v>62</v>
      </c>
      <c r="AR151" s="38" t="s">
        <v>62</v>
      </c>
      <c r="AS151" s="38" t="s">
        <v>62</v>
      </c>
      <c r="AT151" s="38" t="s">
        <v>205</v>
      </c>
      <c r="AU151" s="38" t="s">
        <v>206</v>
      </c>
      <c r="AV151" s="38" t="s">
        <v>207</v>
      </c>
      <c r="AW151" s="38" t="s">
        <v>61</v>
      </c>
      <c r="AX151" s="38" t="s">
        <v>63</v>
      </c>
      <c r="AY151" s="39" t="s">
        <v>8532</v>
      </c>
      <c r="AZ151" s="38" t="s">
        <v>8533</v>
      </c>
      <c r="BA151" s="39" t="s">
        <v>8533</v>
      </c>
      <c r="BB151" s="38" t="s">
        <v>196</v>
      </c>
      <c r="BC151" s="38" t="s">
        <v>197</v>
      </c>
      <c r="BD151" s="38" t="s">
        <v>94</v>
      </c>
      <c r="BE151" s="38" t="s">
        <v>208</v>
      </c>
      <c r="BF151" s="38" t="s">
        <v>64</v>
      </c>
      <c r="BG151" s="38" t="s">
        <v>61</v>
      </c>
      <c r="BH151" s="38" t="s">
        <v>209</v>
      </c>
    </row>
    <row r="152" spans="2:60" x14ac:dyDescent="0.3">
      <c r="B152" s="55">
        <f t="shared" si="50"/>
        <v>148</v>
      </c>
      <c r="C152" s="55" t="str">
        <f t="shared" si="51"/>
        <v>NRT</v>
      </c>
      <c r="D152" s="55" t="str">
        <f t="shared" si="52"/>
        <v>2025-09-05</v>
      </c>
      <c r="E152" s="55" t="str">
        <f t="shared" si="53"/>
        <v>82020038060</v>
      </c>
      <c r="F152" s="55" t="str">
        <f t="shared" si="54"/>
        <v>PJP030150844</v>
      </c>
      <c r="G152" s="55" t="str">
        <f t="shared" si="55"/>
        <v>임지아</v>
      </c>
      <c r="H152" s="53" t="str">
        <f t="shared" si="56"/>
        <v>목록(Manifest)</v>
      </c>
      <c r="I152" s="62">
        <f t="shared" si="57"/>
        <v>98.16</v>
      </c>
      <c r="J152" s="53" t="str">
        <f t="shared" si="58"/>
        <v>BRCH USA</v>
      </c>
      <c r="K152" s="55">
        <f t="shared" si="59"/>
        <v>1</v>
      </c>
      <c r="L152" s="54">
        <f t="shared" si="60"/>
        <v>2.6</v>
      </c>
      <c r="M152" s="54">
        <f t="shared" si="61"/>
        <v>2.2999999999999998</v>
      </c>
      <c r="N152" s="54">
        <f t="shared" si="62"/>
        <v>2.6</v>
      </c>
      <c r="O152" s="54">
        <f t="shared" si="63"/>
        <v>3</v>
      </c>
      <c r="P152" s="55" t="str">
        <f t="shared" si="64"/>
        <v>6094325142749</v>
      </c>
      <c r="Q152" s="70">
        <f t="shared" si="65"/>
        <v>11810</v>
      </c>
      <c r="R152" s="58">
        <v>0</v>
      </c>
      <c r="S152" s="57">
        <f t="shared" si="66"/>
        <v>0</v>
      </c>
      <c r="T152" s="58">
        <v>0</v>
      </c>
      <c r="U152" s="58">
        <f>(IF(VLOOKUP(VLOOKUP(AN152,MAPPING!$B$16:$D$21,2,1),MAPPING!$C$16:$E$21,2,0)=7000,0,VLOOKUP(VLOOKUP(AN152,MAPPING!$B$16:$D$21,2,1),MAPPING!$C$16:$E$21,2,0)))</f>
        <v>0</v>
      </c>
      <c r="V152" s="58">
        <f>(K152*VLOOKUP(N152/K152,MAPPING!$B$23:$C$30,2,10))</f>
        <v>550</v>
      </c>
      <c r="W152" s="58">
        <f t="shared" si="67"/>
        <v>0</v>
      </c>
      <c r="X152" s="58">
        <f t="shared" si="68"/>
        <v>12360</v>
      </c>
      <c r="Y152" s="116">
        <f>ROUND(SUM(Q152:W152)/INVOICE!$I$5,2)</f>
        <v>8.8699999999999992</v>
      </c>
      <c r="AA152" s="38" t="s">
        <v>2578</v>
      </c>
      <c r="AB152" s="38" t="s">
        <v>93</v>
      </c>
      <c r="AC152" s="38" t="s">
        <v>2579</v>
      </c>
      <c r="AD152" s="38" t="s">
        <v>8534</v>
      </c>
      <c r="AE152" s="38" t="s">
        <v>8535</v>
      </c>
      <c r="AF152" s="38" t="s">
        <v>8536</v>
      </c>
      <c r="AG152" s="38" t="s">
        <v>8537</v>
      </c>
      <c r="AH152" s="38" t="s">
        <v>61</v>
      </c>
      <c r="AI152" s="38">
        <v>1</v>
      </c>
      <c r="AJ152" s="38">
        <v>2.6</v>
      </c>
      <c r="AK152" s="38">
        <v>2.2999999999999998</v>
      </c>
      <c r="AL152" s="38">
        <v>2.6</v>
      </c>
      <c r="AM152" s="38" t="s">
        <v>204</v>
      </c>
      <c r="AN152" s="38">
        <v>98.16</v>
      </c>
      <c r="AO152" s="38" t="s">
        <v>62</v>
      </c>
      <c r="AP152" s="38" t="s">
        <v>62</v>
      </c>
      <c r="AQ152" s="38" t="s">
        <v>62</v>
      </c>
      <c r="AR152" s="38" t="s">
        <v>62</v>
      </c>
      <c r="AS152" s="38" t="s">
        <v>62</v>
      </c>
      <c r="AT152" s="38" t="s">
        <v>205</v>
      </c>
      <c r="AU152" s="38" t="s">
        <v>206</v>
      </c>
      <c r="AV152" s="38" t="s">
        <v>207</v>
      </c>
      <c r="AW152" s="38" t="s">
        <v>61</v>
      </c>
      <c r="AX152" s="38" t="s">
        <v>63</v>
      </c>
      <c r="AY152" s="39" t="s">
        <v>8538</v>
      </c>
      <c r="AZ152" s="38" t="s">
        <v>8539</v>
      </c>
      <c r="BA152" s="39" t="s">
        <v>8539</v>
      </c>
      <c r="BB152" s="38" t="s">
        <v>196</v>
      </c>
      <c r="BC152" s="38" t="s">
        <v>197</v>
      </c>
      <c r="BD152" s="38" t="s">
        <v>94</v>
      </c>
      <c r="BE152" s="38" t="s">
        <v>208</v>
      </c>
      <c r="BF152" s="38" t="s">
        <v>64</v>
      </c>
      <c r="BG152" s="38" t="s">
        <v>61</v>
      </c>
      <c r="BH152" s="38" t="s">
        <v>209</v>
      </c>
    </row>
    <row r="153" spans="2:60" x14ac:dyDescent="0.3">
      <c r="B153" s="55">
        <f t="shared" si="50"/>
        <v>149</v>
      </c>
      <c r="C153" s="55" t="str">
        <f t="shared" si="51"/>
        <v>NRT</v>
      </c>
      <c r="D153" s="55" t="str">
        <f t="shared" si="52"/>
        <v>2025-09-05</v>
      </c>
      <c r="E153" s="55" t="str">
        <f t="shared" si="53"/>
        <v>82020038060</v>
      </c>
      <c r="F153" s="55" t="str">
        <f t="shared" si="54"/>
        <v>PJP030162747</v>
      </c>
      <c r="G153" s="55" t="str">
        <f t="shared" si="55"/>
        <v>안상현</v>
      </c>
      <c r="H153" s="53" t="str">
        <f t="shared" si="56"/>
        <v>목록(Manifest)</v>
      </c>
      <c r="I153" s="62">
        <f t="shared" si="57"/>
        <v>120.6</v>
      </c>
      <c r="J153" s="53" t="str">
        <f t="shared" si="58"/>
        <v>BRCH USA</v>
      </c>
      <c r="K153" s="55">
        <f t="shared" si="59"/>
        <v>1</v>
      </c>
      <c r="L153" s="54">
        <f t="shared" si="60"/>
        <v>0.85</v>
      </c>
      <c r="M153" s="54">
        <f t="shared" si="61"/>
        <v>1.3</v>
      </c>
      <c r="N153" s="54">
        <f t="shared" si="62"/>
        <v>1.3</v>
      </c>
      <c r="O153" s="54">
        <f t="shared" si="63"/>
        <v>1</v>
      </c>
      <c r="P153" s="55" t="str">
        <f t="shared" si="64"/>
        <v>6094325151323</v>
      </c>
      <c r="Q153" s="70">
        <f t="shared" si="65"/>
        <v>7770</v>
      </c>
      <c r="R153" s="58">
        <v>0</v>
      </c>
      <c r="S153" s="57">
        <f t="shared" si="66"/>
        <v>0</v>
      </c>
      <c r="T153" s="58">
        <v>0</v>
      </c>
      <c r="U153" s="58">
        <f>(IF(VLOOKUP(VLOOKUP(AN153,MAPPING!$B$16:$D$21,2,1),MAPPING!$C$16:$E$21,2,0)=7000,0,VLOOKUP(VLOOKUP(AN153,MAPPING!$B$16:$D$21,2,1),MAPPING!$C$16:$E$21,2,0)))</f>
        <v>0</v>
      </c>
      <c r="V153" s="58">
        <f>(K153*VLOOKUP(N153/K153,MAPPING!$B$23:$C$30,2,10))</f>
        <v>0</v>
      </c>
      <c r="W153" s="58">
        <f t="shared" si="67"/>
        <v>0</v>
      </c>
      <c r="X153" s="58">
        <f t="shared" si="68"/>
        <v>7770</v>
      </c>
      <c r="Y153" s="116">
        <f>ROUND(SUM(Q153:W153)/INVOICE!$I$5,2)</f>
        <v>5.57</v>
      </c>
      <c r="AA153" s="38" t="s">
        <v>2578</v>
      </c>
      <c r="AB153" s="38" t="s">
        <v>93</v>
      </c>
      <c r="AC153" s="38" t="s">
        <v>2579</v>
      </c>
      <c r="AD153" s="38" t="s">
        <v>8540</v>
      </c>
      <c r="AE153" s="38" t="s">
        <v>8541</v>
      </c>
      <c r="AF153" s="38" t="s">
        <v>8542</v>
      </c>
      <c r="AG153" s="38" t="s">
        <v>8543</v>
      </c>
      <c r="AH153" s="38" t="s">
        <v>61</v>
      </c>
      <c r="AI153" s="38">
        <v>1</v>
      </c>
      <c r="AJ153" s="38">
        <v>0.85</v>
      </c>
      <c r="AK153" s="38">
        <v>1.3</v>
      </c>
      <c r="AL153" s="38">
        <v>1.3</v>
      </c>
      <c r="AM153" s="38" t="s">
        <v>204</v>
      </c>
      <c r="AN153" s="38">
        <v>120.6</v>
      </c>
      <c r="AO153" s="38" t="s">
        <v>62</v>
      </c>
      <c r="AP153" s="38" t="s">
        <v>62</v>
      </c>
      <c r="AQ153" s="38" t="s">
        <v>62</v>
      </c>
      <c r="AR153" s="38" t="s">
        <v>62</v>
      </c>
      <c r="AS153" s="38" t="s">
        <v>62</v>
      </c>
      <c r="AT153" s="38" t="s">
        <v>205</v>
      </c>
      <c r="AU153" s="38" t="s">
        <v>206</v>
      </c>
      <c r="AV153" s="38" t="s">
        <v>207</v>
      </c>
      <c r="AW153" s="38" t="s">
        <v>61</v>
      </c>
      <c r="AX153" s="38" t="s">
        <v>63</v>
      </c>
      <c r="AY153" s="39" t="s">
        <v>8544</v>
      </c>
      <c r="AZ153" s="38" t="s">
        <v>8545</v>
      </c>
      <c r="BA153" s="39" t="s">
        <v>8545</v>
      </c>
      <c r="BB153" s="38" t="s">
        <v>196</v>
      </c>
      <c r="BC153" s="38" t="s">
        <v>197</v>
      </c>
      <c r="BD153" s="38" t="s">
        <v>94</v>
      </c>
      <c r="BE153" s="38" t="s">
        <v>208</v>
      </c>
      <c r="BF153" s="38" t="s">
        <v>64</v>
      </c>
      <c r="BG153" s="38" t="s">
        <v>61</v>
      </c>
      <c r="BH153" s="38" t="s">
        <v>209</v>
      </c>
    </row>
    <row r="154" spans="2:60" x14ac:dyDescent="0.3">
      <c r="B154" s="55">
        <f t="shared" si="50"/>
        <v>150</v>
      </c>
      <c r="C154" s="55" t="str">
        <f t="shared" si="51"/>
        <v>NRT</v>
      </c>
      <c r="D154" s="55" t="str">
        <f t="shared" si="52"/>
        <v>2025-09-05</v>
      </c>
      <c r="E154" s="55" t="str">
        <f t="shared" si="53"/>
        <v>82020038060</v>
      </c>
      <c r="F154" s="55" t="str">
        <f t="shared" si="54"/>
        <v>PJP030132817</v>
      </c>
      <c r="G154" s="55" t="str">
        <f t="shared" si="55"/>
        <v>구영모</v>
      </c>
      <c r="H154" s="53" t="str">
        <f t="shared" si="56"/>
        <v>일반(목록배제,Normal-Manifest Exception)</v>
      </c>
      <c r="I154" s="62">
        <f t="shared" si="57"/>
        <v>134</v>
      </c>
      <c r="J154" s="53" t="str">
        <f t="shared" si="58"/>
        <v>BRCH USA</v>
      </c>
      <c r="K154" s="55">
        <f t="shared" si="59"/>
        <v>1</v>
      </c>
      <c r="L154" s="54">
        <f t="shared" si="60"/>
        <v>1.05</v>
      </c>
      <c r="M154" s="54">
        <f t="shared" si="61"/>
        <v>2.2999999999999998</v>
      </c>
      <c r="N154" s="54">
        <f t="shared" si="62"/>
        <v>2.2999999999999998</v>
      </c>
      <c r="O154" s="54">
        <f t="shared" si="63"/>
        <v>1.5</v>
      </c>
      <c r="P154" s="55" t="str">
        <f t="shared" si="64"/>
        <v>6094325151131</v>
      </c>
      <c r="Q154" s="70">
        <f t="shared" si="65"/>
        <v>8780</v>
      </c>
      <c r="R154" s="58">
        <v>0</v>
      </c>
      <c r="S154" s="57">
        <f t="shared" si="66"/>
        <v>0</v>
      </c>
      <c r="T154" s="58">
        <v>0</v>
      </c>
      <c r="U154" s="58">
        <f>(IF(VLOOKUP(VLOOKUP(AN154,MAPPING!$B$16:$D$21,2,1),MAPPING!$C$16:$E$21,2,0)=7000,0,VLOOKUP(VLOOKUP(AN154,MAPPING!$B$16:$D$21,2,1),MAPPING!$C$16:$E$21,2,0)))</f>
        <v>0</v>
      </c>
      <c r="V154" s="58">
        <f>(K154*VLOOKUP(N154/K154,MAPPING!$B$23:$C$30,2,10))</f>
        <v>550</v>
      </c>
      <c r="W154" s="58">
        <f t="shared" si="67"/>
        <v>0</v>
      </c>
      <c r="X154" s="58">
        <f t="shared" si="68"/>
        <v>9330</v>
      </c>
      <c r="Y154" s="116">
        <f>ROUND(SUM(Q154:W154)/INVOICE!$I$5,2)</f>
        <v>6.69</v>
      </c>
      <c r="AA154" s="38" t="s">
        <v>2578</v>
      </c>
      <c r="AB154" s="38" t="s">
        <v>93</v>
      </c>
      <c r="AC154" s="38" t="s">
        <v>2579</v>
      </c>
      <c r="AD154" s="38" t="s">
        <v>8546</v>
      </c>
      <c r="AE154" s="38" t="s">
        <v>7900</v>
      </c>
      <c r="AF154" s="38" t="s">
        <v>7901</v>
      </c>
      <c r="AG154" s="38" t="s">
        <v>7902</v>
      </c>
      <c r="AH154" s="38" t="s">
        <v>61</v>
      </c>
      <c r="AI154" s="38">
        <v>1</v>
      </c>
      <c r="AJ154" s="38">
        <v>1.05</v>
      </c>
      <c r="AK154" s="38">
        <v>2.2999999999999998</v>
      </c>
      <c r="AL154" s="38">
        <v>2.2999999999999998</v>
      </c>
      <c r="AM154" s="38" t="s">
        <v>66</v>
      </c>
      <c r="AN154" s="38">
        <v>134</v>
      </c>
      <c r="AO154" s="38" t="s">
        <v>62</v>
      </c>
      <c r="AP154" s="38" t="s">
        <v>62</v>
      </c>
      <c r="AQ154" s="38" t="s">
        <v>62</v>
      </c>
      <c r="AR154" s="38" t="s">
        <v>61</v>
      </c>
      <c r="AS154" s="38" t="s">
        <v>62</v>
      </c>
      <c r="AT154" s="38" t="s">
        <v>205</v>
      </c>
      <c r="AU154" s="38" t="s">
        <v>206</v>
      </c>
      <c r="AV154" s="38" t="s">
        <v>207</v>
      </c>
      <c r="AW154" s="38" t="s">
        <v>61</v>
      </c>
      <c r="AX154" s="38" t="s">
        <v>63</v>
      </c>
      <c r="AY154" s="39" t="s">
        <v>8547</v>
      </c>
      <c r="AZ154" s="38" t="s">
        <v>8548</v>
      </c>
      <c r="BA154" s="39" t="s">
        <v>8548</v>
      </c>
      <c r="BB154" s="38" t="s">
        <v>196</v>
      </c>
      <c r="BC154" s="38" t="s">
        <v>197</v>
      </c>
      <c r="BD154" s="38" t="s">
        <v>94</v>
      </c>
      <c r="BE154" s="38" t="s">
        <v>208</v>
      </c>
      <c r="BF154" s="38" t="s">
        <v>64</v>
      </c>
      <c r="BG154" s="38" t="s">
        <v>61</v>
      </c>
      <c r="BH154" s="38" t="s">
        <v>209</v>
      </c>
    </row>
    <row r="155" spans="2:60" x14ac:dyDescent="0.3">
      <c r="B155" s="55">
        <f t="shared" si="50"/>
        <v>151</v>
      </c>
      <c r="C155" s="55" t="str">
        <f t="shared" si="51"/>
        <v>NRT</v>
      </c>
      <c r="D155" s="55" t="str">
        <f t="shared" si="52"/>
        <v>2025-09-05</v>
      </c>
      <c r="E155" s="55" t="str">
        <f t="shared" si="53"/>
        <v>82020038060</v>
      </c>
      <c r="F155" s="55" t="str">
        <f t="shared" si="54"/>
        <v>PJP030156881</v>
      </c>
      <c r="G155" s="55" t="str">
        <f t="shared" si="55"/>
        <v>최종현</v>
      </c>
      <c r="H155" s="53" t="str">
        <f t="shared" si="56"/>
        <v>일반(목록배제,Normal-Manifest Exception)</v>
      </c>
      <c r="I155" s="62">
        <f t="shared" si="57"/>
        <v>100.5</v>
      </c>
      <c r="J155" s="53" t="str">
        <f t="shared" si="58"/>
        <v>BRCH USA</v>
      </c>
      <c r="K155" s="55">
        <f t="shared" si="59"/>
        <v>1</v>
      </c>
      <c r="L155" s="54">
        <f t="shared" si="60"/>
        <v>0.4</v>
      </c>
      <c r="M155" s="54">
        <f t="shared" si="61"/>
        <v>0.8</v>
      </c>
      <c r="N155" s="54">
        <f t="shared" si="62"/>
        <v>0.8</v>
      </c>
      <c r="O155" s="54">
        <f t="shared" si="63"/>
        <v>0.5</v>
      </c>
      <c r="P155" s="55" t="str">
        <f t="shared" si="64"/>
        <v>6094325151112</v>
      </c>
      <c r="Q155" s="70">
        <f t="shared" si="65"/>
        <v>6760</v>
      </c>
      <c r="R155" s="58">
        <v>0</v>
      </c>
      <c r="S155" s="57">
        <f t="shared" si="66"/>
        <v>0</v>
      </c>
      <c r="T155" s="58">
        <v>0</v>
      </c>
      <c r="U155" s="58">
        <f>(IF(VLOOKUP(VLOOKUP(AN155,MAPPING!$B$16:$D$21,2,1),MAPPING!$C$16:$E$21,2,0)=7000,0,VLOOKUP(VLOOKUP(AN155,MAPPING!$B$16:$D$21,2,1),MAPPING!$C$16:$E$21,2,0)))</f>
        <v>0</v>
      </c>
      <c r="V155" s="58">
        <f>(K155*VLOOKUP(N155/K155,MAPPING!$B$23:$C$30,2,10))</f>
        <v>0</v>
      </c>
      <c r="W155" s="58">
        <f t="shared" si="67"/>
        <v>0</v>
      </c>
      <c r="X155" s="58">
        <f t="shared" si="68"/>
        <v>6760</v>
      </c>
      <c r="Y155" s="116">
        <f>ROUND(SUM(Q155:W155)/INVOICE!$I$5,2)</f>
        <v>4.8499999999999996</v>
      </c>
      <c r="AA155" s="38" t="s">
        <v>2578</v>
      </c>
      <c r="AB155" s="38" t="s">
        <v>93</v>
      </c>
      <c r="AC155" s="38" t="s">
        <v>2579</v>
      </c>
      <c r="AD155" s="38" t="s">
        <v>8549</v>
      </c>
      <c r="AE155" s="38" t="s">
        <v>7947</v>
      </c>
      <c r="AF155" s="38" t="s">
        <v>7948</v>
      </c>
      <c r="AG155" s="38" t="s">
        <v>1642</v>
      </c>
      <c r="AH155" s="38" t="s">
        <v>61</v>
      </c>
      <c r="AI155" s="38">
        <v>1</v>
      </c>
      <c r="AJ155" s="38">
        <v>0.4</v>
      </c>
      <c r="AK155" s="38">
        <v>0.8</v>
      </c>
      <c r="AL155" s="38">
        <v>0.8</v>
      </c>
      <c r="AM155" s="38" t="s">
        <v>66</v>
      </c>
      <c r="AN155" s="38">
        <v>100.5</v>
      </c>
      <c r="AO155" s="38" t="s">
        <v>62</v>
      </c>
      <c r="AP155" s="38" t="s">
        <v>62</v>
      </c>
      <c r="AQ155" s="38" t="s">
        <v>62</v>
      </c>
      <c r="AR155" s="38" t="s">
        <v>61</v>
      </c>
      <c r="AS155" s="38" t="s">
        <v>62</v>
      </c>
      <c r="AT155" s="38" t="s">
        <v>205</v>
      </c>
      <c r="AU155" s="38" t="s">
        <v>206</v>
      </c>
      <c r="AV155" s="38" t="s">
        <v>207</v>
      </c>
      <c r="AW155" s="38" t="s">
        <v>61</v>
      </c>
      <c r="AX155" s="38" t="s">
        <v>63</v>
      </c>
      <c r="AY155" s="39" t="s">
        <v>8550</v>
      </c>
      <c r="AZ155" s="38" t="s">
        <v>8551</v>
      </c>
      <c r="BA155" s="39" t="s">
        <v>8551</v>
      </c>
      <c r="BB155" s="38" t="s">
        <v>196</v>
      </c>
      <c r="BC155" s="38" t="s">
        <v>197</v>
      </c>
      <c r="BD155" s="38" t="s">
        <v>94</v>
      </c>
      <c r="BE155" s="38" t="s">
        <v>208</v>
      </c>
      <c r="BF155" s="38" t="s">
        <v>64</v>
      </c>
      <c r="BG155" s="38" t="s">
        <v>61</v>
      </c>
      <c r="BH155" s="38" t="s">
        <v>209</v>
      </c>
    </row>
    <row r="156" spans="2:60" x14ac:dyDescent="0.3">
      <c r="B156" s="55">
        <f t="shared" si="50"/>
        <v>152</v>
      </c>
      <c r="C156" s="55" t="str">
        <f t="shared" si="51"/>
        <v>NRT</v>
      </c>
      <c r="D156" s="55" t="str">
        <f t="shared" si="52"/>
        <v>2025-09-05</v>
      </c>
      <c r="E156" s="55" t="str">
        <f t="shared" si="53"/>
        <v>82020038060</v>
      </c>
      <c r="F156" s="55" t="str">
        <f t="shared" si="54"/>
        <v>PJP026435470</v>
      </c>
      <c r="G156" s="55" t="str">
        <f t="shared" si="55"/>
        <v>김효진</v>
      </c>
      <c r="H156" s="53" t="str">
        <f t="shared" si="56"/>
        <v>목록(Manifest)</v>
      </c>
      <c r="I156" s="62">
        <f t="shared" si="57"/>
        <v>127.97</v>
      </c>
      <c r="J156" s="53" t="str">
        <f t="shared" si="58"/>
        <v>BRCH USA</v>
      </c>
      <c r="K156" s="55">
        <f t="shared" si="59"/>
        <v>1</v>
      </c>
      <c r="L156" s="54">
        <f t="shared" si="60"/>
        <v>0.5</v>
      </c>
      <c r="M156" s="54">
        <f t="shared" si="61"/>
        <v>0.5</v>
      </c>
      <c r="N156" s="54">
        <f t="shared" si="62"/>
        <v>0.5</v>
      </c>
      <c r="O156" s="54">
        <f t="shared" si="63"/>
        <v>0.5</v>
      </c>
      <c r="P156" s="55" t="str">
        <f t="shared" si="64"/>
        <v>6094325151320</v>
      </c>
      <c r="Q156" s="70">
        <f t="shared" si="65"/>
        <v>6760</v>
      </c>
      <c r="R156" s="58">
        <v>0</v>
      </c>
      <c r="S156" s="57">
        <f t="shared" si="66"/>
        <v>0</v>
      </c>
      <c r="T156" s="58">
        <v>0</v>
      </c>
      <c r="U156" s="58">
        <f>(IF(VLOOKUP(VLOOKUP(AN156,MAPPING!$B$16:$D$21,2,1),MAPPING!$C$16:$E$21,2,0)=7000,0,VLOOKUP(VLOOKUP(AN156,MAPPING!$B$16:$D$21,2,1),MAPPING!$C$16:$E$21,2,0)))</f>
        <v>0</v>
      </c>
      <c r="V156" s="58">
        <f>(K156*VLOOKUP(N156/K156,MAPPING!$B$23:$C$30,2,10))</f>
        <v>0</v>
      </c>
      <c r="W156" s="58">
        <f t="shared" si="67"/>
        <v>0</v>
      </c>
      <c r="X156" s="58">
        <f t="shared" si="68"/>
        <v>6760</v>
      </c>
      <c r="Y156" s="116">
        <f>ROUND(SUM(Q156:W156)/INVOICE!$I$5,2)</f>
        <v>4.8499999999999996</v>
      </c>
      <c r="AA156" s="38" t="s">
        <v>2578</v>
      </c>
      <c r="AB156" s="38" t="s">
        <v>93</v>
      </c>
      <c r="AC156" s="38" t="s">
        <v>2579</v>
      </c>
      <c r="AD156" s="38" t="s">
        <v>8552</v>
      </c>
      <c r="AE156" s="38" t="s">
        <v>7843</v>
      </c>
      <c r="AF156" s="38" t="s">
        <v>7844</v>
      </c>
      <c r="AG156" s="38" t="s">
        <v>7845</v>
      </c>
      <c r="AH156" s="38" t="s">
        <v>61</v>
      </c>
      <c r="AI156" s="38">
        <v>1</v>
      </c>
      <c r="AJ156" s="38">
        <v>0.5</v>
      </c>
      <c r="AK156" s="38">
        <v>0.5</v>
      </c>
      <c r="AL156" s="38">
        <v>0.5</v>
      </c>
      <c r="AM156" s="38" t="s">
        <v>204</v>
      </c>
      <c r="AN156" s="38">
        <v>127.97</v>
      </c>
      <c r="AO156" s="38" t="s">
        <v>62</v>
      </c>
      <c r="AP156" s="38" t="s">
        <v>62</v>
      </c>
      <c r="AQ156" s="38" t="s">
        <v>62</v>
      </c>
      <c r="AR156" s="38" t="s">
        <v>62</v>
      </c>
      <c r="AS156" s="38" t="s">
        <v>62</v>
      </c>
      <c r="AT156" s="38" t="s">
        <v>205</v>
      </c>
      <c r="AU156" s="38" t="s">
        <v>206</v>
      </c>
      <c r="AV156" s="38" t="s">
        <v>207</v>
      </c>
      <c r="AW156" s="38" t="s">
        <v>61</v>
      </c>
      <c r="AX156" s="38" t="s">
        <v>63</v>
      </c>
      <c r="AY156" s="39" t="s">
        <v>8553</v>
      </c>
      <c r="AZ156" s="38" t="s">
        <v>8554</v>
      </c>
      <c r="BA156" s="39" t="s">
        <v>8554</v>
      </c>
      <c r="BB156" s="38" t="s">
        <v>196</v>
      </c>
      <c r="BC156" s="38" t="s">
        <v>197</v>
      </c>
      <c r="BD156" s="38" t="s">
        <v>94</v>
      </c>
      <c r="BE156" s="38" t="s">
        <v>208</v>
      </c>
      <c r="BF156" s="38" t="s">
        <v>64</v>
      </c>
      <c r="BG156" s="38" t="s">
        <v>61</v>
      </c>
      <c r="BH156" s="38" t="s">
        <v>209</v>
      </c>
    </row>
    <row r="157" spans="2:60" x14ac:dyDescent="0.3">
      <c r="B157" s="55">
        <f t="shared" si="50"/>
        <v>153</v>
      </c>
      <c r="C157" s="55" t="str">
        <f t="shared" si="51"/>
        <v>NRT</v>
      </c>
      <c r="D157" s="55" t="str">
        <f t="shared" si="52"/>
        <v>2025-09-05</v>
      </c>
      <c r="E157" s="55" t="str">
        <f t="shared" si="53"/>
        <v>82020038060</v>
      </c>
      <c r="F157" s="55" t="str">
        <f t="shared" si="54"/>
        <v>PJP030160833</v>
      </c>
      <c r="G157" s="55" t="str">
        <f t="shared" si="55"/>
        <v>정희정</v>
      </c>
      <c r="H157" s="53" t="str">
        <f t="shared" si="56"/>
        <v>목록(Manifest)</v>
      </c>
      <c r="I157" s="62">
        <f t="shared" si="57"/>
        <v>33.46</v>
      </c>
      <c r="J157" s="53" t="str">
        <f t="shared" si="58"/>
        <v>BRCH USA</v>
      </c>
      <c r="K157" s="55">
        <f t="shared" si="59"/>
        <v>1</v>
      </c>
      <c r="L157" s="54">
        <f t="shared" si="60"/>
        <v>0.25</v>
      </c>
      <c r="M157" s="54">
        <f t="shared" si="61"/>
        <v>1.3</v>
      </c>
      <c r="N157" s="54">
        <f t="shared" si="62"/>
        <v>1.3</v>
      </c>
      <c r="O157" s="54">
        <f t="shared" si="63"/>
        <v>0.5</v>
      </c>
      <c r="P157" s="55" t="str">
        <f t="shared" si="64"/>
        <v>6094325148053</v>
      </c>
      <c r="Q157" s="70">
        <f t="shared" si="65"/>
        <v>6760</v>
      </c>
      <c r="R157" s="58">
        <v>0</v>
      </c>
      <c r="S157" s="57">
        <f t="shared" si="66"/>
        <v>0</v>
      </c>
      <c r="T157" s="58">
        <v>0</v>
      </c>
      <c r="U157" s="58">
        <f>(IF(VLOOKUP(VLOOKUP(AN157,MAPPING!$B$16:$D$21,2,1),MAPPING!$C$16:$E$21,2,0)=7000,0,VLOOKUP(VLOOKUP(AN157,MAPPING!$B$16:$D$21,2,1),MAPPING!$C$16:$E$21,2,0)))</f>
        <v>0</v>
      </c>
      <c r="V157" s="58">
        <f>(K157*VLOOKUP(N157/K157,MAPPING!$B$23:$C$30,2,10))</f>
        <v>0</v>
      </c>
      <c r="W157" s="58">
        <f t="shared" si="67"/>
        <v>0</v>
      </c>
      <c r="X157" s="58">
        <f t="shared" si="68"/>
        <v>6760</v>
      </c>
      <c r="Y157" s="116">
        <f>ROUND(SUM(Q157:W157)/INVOICE!$I$5,2)</f>
        <v>4.8499999999999996</v>
      </c>
      <c r="AA157" s="38" t="s">
        <v>2578</v>
      </c>
      <c r="AB157" s="38" t="s">
        <v>93</v>
      </c>
      <c r="AC157" s="38" t="s">
        <v>2579</v>
      </c>
      <c r="AD157" s="38" t="s">
        <v>8555</v>
      </c>
      <c r="AE157" s="38" t="s">
        <v>8556</v>
      </c>
      <c r="AF157" s="38" t="s">
        <v>8557</v>
      </c>
      <c r="AG157" s="38" t="s">
        <v>8558</v>
      </c>
      <c r="AH157" s="38" t="s">
        <v>61</v>
      </c>
      <c r="AI157" s="38">
        <v>1</v>
      </c>
      <c r="AJ157" s="38">
        <v>0.25</v>
      </c>
      <c r="AK157" s="38">
        <v>1.3</v>
      </c>
      <c r="AL157" s="38">
        <v>1.3</v>
      </c>
      <c r="AM157" s="38" t="s">
        <v>204</v>
      </c>
      <c r="AN157" s="38">
        <v>33.46</v>
      </c>
      <c r="AO157" s="38" t="s">
        <v>62</v>
      </c>
      <c r="AP157" s="38" t="s">
        <v>62</v>
      </c>
      <c r="AQ157" s="38" t="s">
        <v>62</v>
      </c>
      <c r="AR157" s="38" t="s">
        <v>62</v>
      </c>
      <c r="AS157" s="38" t="s">
        <v>62</v>
      </c>
      <c r="AT157" s="38" t="s">
        <v>205</v>
      </c>
      <c r="AU157" s="38" t="s">
        <v>206</v>
      </c>
      <c r="AV157" s="38" t="s">
        <v>207</v>
      </c>
      <c r="AW157" s="38" t="s">
        <v>61</v>
      </c>
      <c r="AX157" s="38" t="s">
        <v>63</v>
      </c>
      <c r="AY157" s="39" t="s">
        <v>8559</v>
      </c>
      <c r="AZ157" s="38" t="s">
        <v>8560</v>
      </c>
      <c r="BA157" s="39" t="s">
        <v>8560</v>
      </c>
      <c r="BB157" s="38" t="s">
        <v>196</v>
      </c>
      <c r="BC157" s="38" t="s">
        <v>197</v>
      </c>
      <c r="BD157" s="38" t="s">
        <v>94</v>
      </c>
      <c r="BE157" s="38" t="s">
        <v>208</v>
      </c>
      <c r="BF157" s="38" t="s">
        <v>64</v>
      </c>
      <c r="BG157" s="38" t="s">
        <v>61</v>
      </c>
      <c r="BH157" s="38" t="s">
        <v>209</v>
      </c>
    </row>
    <row r="158" spans="2:60" x14ac:dyDescent="0.3">
      <c r="B158" s="55">
        <f t="shared" si="50"/>
        <v>154</v>
      </c>
      <c r="C158" s="55" t="str">
        <f t="shared" si="51"/>
        <v>NRT</v>
      </c>
      <c r="D158" s="55" t="str">
        <f t="shared" si="52"/>
        <v>2025-09-05</v>
      </c>
      <c r="E158" s="55" t="str">
        <f t="shared" si="53"/>
        <v>82020038060</v>
      </c>
      <c r="F158" s="55" t="str">
        <f t="shared" si="54"/>
        <v>PJP030147590</v>
      </c>
      <c r="G158" s="55" t="str">
        <f t="shared" si="55"/>
        <v>김혜민</v>
      </c>
      <c r="H158" s="53" t="str">
        <f t="shared" si="56"/>
        <v>목록(Manifest)</v>
      </c>
      <c r="I158" s="62">
        <f t="shared" si="57"/>
        <v>142.04</v>
      </c>
      <c r="J158" s="53" t="str">
        <f t="shared" si="58"/>
        <v>BRCH USA</v>
      </c>
      <c r="K158" s="55">
        <f t="shared" si="59"/>
        <v>1</v>
      </c>
      <c r="L158" s="54">
        <f t="shared" si="60"/>
        <v>2.6</v>
      </c>
      <c r="M158" s="54">
        <f t="shared" si="61"/>
        <v>10.1</v>
      </c>
      <c r="N158" s="54">
        <f t="shared" si="62"/>
        <v>10.5</v>
      </c>
      <c r="O158" s="54">
        <f t="shared" si="63"/>
        <v>3</v>
      </c>
      <c r="P158" s="55" t="str">
        <f t="shared" si="64"/>
        <v>6094325149941</v>
      </c>
      <c r="Q158" s="70">
        <f t="shared" si="65"/>
        <v>11810</v>
      </c>
      <c r="R158" s="58">
        <v>0</v>
      </c>
      <c r="S158" s="57">
        <f t="shared" si="66"/>
        <v>0</v>
      </c>
      <c r="T158" s="58">
        <v>0</v>
      </c>
      <c r="U158" s="58">
        <f>(IF(VLOOKUP(VLOOKUP(AN158,MAPPING!$B$16:$D$21,2,1),MAPPING!$C$16:$E$21,2,0)=7000,0,VLOOKUP(VLOOKUP(AN158,MAPPING!$B$16:$D$21,2,1),MAPPING!$C$16:$E$21,2,0)))</f>
        <v>0</v>
      </c>
      <c r="V158" s="58">
        <f>(K158*VLOOKUP(N158/K158,MAPPING!$B$23:$C$30,2,10))</f>
        <v>4500</v>
      </c>
      <c r="W158" s="58">
        <f t="shared" si="67"/>
        <v>0</v>
      </c>
      <c r="X158" s="58">
        <f t="shared" si="68"/>
        <v>16310</v>
      </c>
      <c r="Y158" s="116">
        <f>ROUND(SUM(Q158:W158)/INVOICE!$I$5,2)</f>
        <v>11.7</v>
      </c>
      <c r="AA158" s="38" t="s">
        <v>2578</v>
      </c>
      <c r="AB158" s="38" t="s">
        <v>93</v>
      </c>
      <c r="AC158" s="38" t="s">
        <v>2579</v>
      </c>
      <c r="AD158" s="38" t="s">
        <v>8561</v>
      </c>
      <c r="AE158" s="38" t="s">
        <v>255</v>
      </c>
      <c r="AF158" s="38" t="s">
        <v>256</v>
      </c>
      <c r="AG158" s="38" t="s">
        <v>257</v>
      </c>
      <c r="AH158" s="38" t="s">
        <v>61</v>
      </c>
      <c r="AI158" s="38">
        <v>1</v>
      </c>
      <c r="AJ158" s="38">
        <v>2.6</v>
      </c>
      <c r="AK158" s="38">
        <v>10.1</v>
      </c>
      <c r="AL158" s="38">
        <v>10.5</v>
      </c>
      <c r="AM158" s="38" t="s">
        <v>204</v>
      </c>
      <c r="AN158" s="38">
        <v>142.04</v>
      </c>
      <c r="AO158" s="38" t="s">
        <v>62</v>
      </c>
      <c r="AP158" s="38" t="s">
        <v>62</v>
      </c>
      <c r="AQ158" s="38" t="s">
        <v>62</v>
      </c>
      <c r="AR158" s="38" t="s">
        <v>62</v>
      </c>
      <c r="AS158" s="38" t="s">
        <v>62</v>
      </c>
      <c r="AT158" s="38" t="s">
        <v>205</v>
      </c>
      <c r="AU158" s="38" t="s">
        <v>206</v>
      </c>
      <c r="AV158" s="38" t="s">
        <v>207</v>
      </c>
      <c r="AW158" s="38" t="s">
        <v>61</v>
      </c>
      <c r="AX158" s="38" t="s">
        <v>63</v>
      </c>
      <c r="AY158" s="39" t="s">
        <v>8562</v>
      </c>
      <c r="AZ158" s="38" t="s">
        <v>8563</v>
      </c>
      <c r="BA158" s="39" t="s">
        <v>8563</v>
      </c>
      <c r="BB158" s="38" t="s">
        <v>196</v>
      </c>
      <c r="BC158" s="38" t="s">
        <v>197</v>
      </c>
      <c r="BD158" s="38" t="s">
        <v>94</v>
      </c>
      <c r="BE158" s="38" t="s">
        <v>208</v>
      </c>
      <c r="BF158" s="38" t="s">
        <v>64</v>
      </c>
      <c r="BG158" s="38" t="s">
        <v>61</v>
      </c>
      <c r="BH158" s="38" t="s">
        <v>209</v>
      </c>
    </row>
    <row r="159" spans="2:60" x14ac:dyDescent="0.3">
      <c r="B159" s="55">
        <f t="shared" si="50"/>
        <v>155</v>
      </c>
      <c r="C159" s="55" t="str">
        <f t="shared" si="51"/>
        <v>NRT</v>
      </c>
      <c r="D159" s="55" t="str">
        <f t="shared" si="52"/>
        <v>2025-09-05</v>
      </c>
      <c r="E159" s="55" t="str">
        <f t="shared" si="53"/>
        <v>82020038060</v>
      </c>
      <c r="F159" s="55" t="str">
        <f t="shared" si="54"/>
        <v>PJP030162458</v>
      </c>
      <c r="G159" s="55" t="str">
        <f t="shared" si="55"/>
        <v>배현지</v>
      </c>
      <c r="H159" s="53" t="str">
        <f t="shared" si="56"/>
        <v>목록(Manifest)</v>
      </c>
      <c r="I159" s="62">
        <f t="shared" si="57"/>
        <v>66.930000000000007</v>
      </c>
      <c r="J159" s="53" t="str">
        <f t="shared" si="58"/>
        <v>BRCH USA</v>
      </c>
      <c r="K159" s="55">
        <f t="shared" si="59"/>
        <v>1</v>
      </c>
      <c r="L159" s="54">
        <f t="shared" si="60"/>
        <v>0.45</v>
      </c>
      <c r="M159" s="54">
        <f t="shared" si="61"/>
        <v>0.6</v>
      </c>
      <c r="N159" s="54">
        <f t="shared" si="62"/>
        <v>0.6</v>
      </c>
      <c r="O159" s="54">
        <f t="shared" si="63"/>
        <v>0.5</v>
      </c>
      <c r="P159" s="55" t="str">
        <f t="shared" si="64"/>
        <v>6094325151383</v>
      </c>
      <c r="Q159" s="70">
        <f t="shared" si="65"/>
        <v>6760</v>
      </c>
      <c r="R159" s="58">
        <v>0</v>
      </c>
      <c r="S159" s="57">
        <f t="shared" si="66"/>
        <v>0</v>
      </c>
      <c r="T159" s="58">
        <v>0</v>
      </c>
      <c r="U159" s="58">
        <f>(IF(VLOOKUP(VLOOKUP(AN159,MAPPING!$B$16:$D$21,2,1),MAPPING!$C$16:$E$21,2,0)=7000,0,VLOOKUP(VLOOKUP(AN159,MAPPING!$B$16:$D$21,2,1),MAPPING!$C$16:$E$21,2,0)))</f>
        <v>0</v>
      </c>
      <c r="V159" s="58">
        <f>(K159*VLOOKUP(N159/K159,MAPPING!$B$23:$C$30,2,10))</f>
        <v>0</v>
      </c>
      <c r="W159" s="58">
        <f t="shared" si="67"/>
        <v>0</v>
      </c>
      <c r="X159" s="58">
        <f t="shared" si="68"/>
        <v>6760</v>
      </c>
      <c r="Y159" s="116">
        <f>ROUND(SUM(Q159:W159)/INVOICE!$I$5,2)</f>
        <v>4.8499999999999996</v>
      </c>
      <c r="AA159" s="38" t="s">
        <v>2578</v>
      </c>
      <c r="AB159" s="38" t="s">
        <v>93</v>
      </c>
      <c r="AC159" s="38" t="s">
        <v>2579</v>
      </c>
      <c r="AD159" s="38" t="s">
        <v>8564</v>
      </c>
      <c r="AE159" s="38" t="s">
        <v>8565</v>
      </c>
      <c r="AF159" s="38" t="s">
        <v>8566</v>
      </c>
      <c r="AG159" s="38" t="s">
        <v>8567</v>
      </c>
      <c r="AH159" s="38" t="s">
        <v>61</v>
      </c>
      <c r="AI159" s="38">
        <v>1</v>
      </c>
      <c r="AJ159" s="38">
        <v>0.45</v>
      </c>
      <c r="AK159" s="38">
        <v>0.6</v>
      </c>
      <c r="AL159" s="38">
        <v>0.6</v>
      </c>
      <c r="AM159" s="38" t="s">
        <v>204</v>
      </c>
      <c r="AN159" s="38">
        <v>66.930000000000007</v>
      </c>
      <c r="AO159" s="38" t="s">
        <v>62</v>
      </c>
      <c r="AP159" s="38" t="s">
        <v>62</v>
      </c>
      <c r="AQ159" s="38" t="s">
        <v>62</v>
      </c>
      <c r="AR159" s="38" t="s">
        <v>62</v>
      </c>
      <c r="AS159" s="38" t="s">
        <v>62</v>
      </c>
      <c r="AT159" s="38" t="s">
        <v>205</v>
      </c>
      <c r="AU159" s="38" t="s">
        <v>206</v>
      </c>
      <c r="AV159" s="38" t="s">
        <v>207</v>
      </c>
      <c r="AW159" s="38" t="s">
        <v>61</v>
      </c>
      <c r="AX159" s="38" t="s">
        <v>63</v>
      </c>
      <c r="AY159" s="39" t="s">
        <v>8568</v>
      </c>
      <c r="AZ159" s="38" t="s">
        <v>8569</v>
      </c>
      <c r="BA159" s="39" t="s">
        <v>8569</v>
      </c>
      <c r="BB159" s="38" t="s">
        <v>196</v>
      </c>
      <c r="BC159" s="38" t="s">
        <v>197</v>
      </c>
      <c r="BD159" s="38" t="s">
        <v>94</v>
      </c>
      <c r="BE159" s="38" t="s">
        <v>208</v>
      </c>
      <c r="BF159" s="38" t="s">
        <v>64</v>
      </c>
      <c r="BG159" s="38" t="s">
        <v>61</v>
      </c>
      <c r="BH159" s="38" t="s">
        <v>209</v>
      </c>
    </row>
    <row r="160" spans="2:60" x14ac:dyDescent="0.3">
      <c r="B160" s="55">
        <f t="shared" si="50"/>
        <v>156</v>
      </c>
      <c r="C160" s="55" t="str">
        <f t="shared" si="51"/>
        <v>NRT</v>
      </c>
      <c r="D160" s="55" t="str">
        <f t="shared" si="52"/>
        <v>2025-09-05</v>
      </c>
      <c r="E160" s="55" t="str">
        <f t="shared" si="53"/>
        <v>82020038060</v>
      </c>
      <c r="F160" s="55" t="str">
        <f t="shared" si="54"/>
        <v>PJP030162899</v>
      </c>
      <c r="G160" s="55" t="str">
        <f t="shared" si="55"/>
        <v>이형철</v>
      </c>
      <c r="H160" s="53" t="str">
        <f t="shared" si="56"/>
        <v>목록(Manifest)</v>
      </c>
      <c r="I160" s="62">
        <f t="shared" si="57"/>
        <v>103.18</v>
      </c>
      <c r="J160" s="53" t="str">
        <f t="shared" si="58"/>
        <v>BRCH USA</v>
      </c>
      <c r="K160" s="55">
        <f t="shared" si="59"/>
        <v>1</v>
      </c>
      <c r="L160" s="54">
        <f t="shared" si="60"/>
        <v>0.3</v>
      </c>
      <c r="M160" s="54">
        <f t="shared" si="61"/>
        <v>0.5</v>
      </c>
      <c r="N160" s="54">
        <f t="shared" si="62"/>
        <v>0.5</v>
      </c>
      <c r="O160" s="54">
        <f t="shared" si="63"/>
        <v>0.5</v>
      </c>
      <c r="P160" s="55" t="str">
        <f t="shared" si="64"/>
        <v>6094325151292</v>
      </c>
      <c r="Q160" s="70">
        <f t="shared" si="65"/>
        <v>6760</v>
      </c>
      <c r="R160" s="58">
        <v>0</v>
      </c>
      <c r="S160" s="57">
        <f t="shared" si="66"/>
        <v>0</v>
      </c>
      <c r="T160" s="58">
        <v>0</v>
      </c>
      <c r="U160" s="58">
        <f>(IF(VLOOKUP(VLOOKUP(AN160,MAPPING!$B$16:$D$21,2,1),MAPPING!$C$16:$E$21,2,0)=7000,0,VLOOKUP(VLOOKUP(AN160,MAPPING!$B$16:$D$21,2,1),MAPPING!$C$16:$E$21,2,0)))</f>
        <v>0</v>
      </c>
      <c r="V160" s="58">
        <f>(K160*VLOOKUP(N160/K160,MAPPING!$B$23:$C$30,2,10))</f>
        <v>0</v>
      </c>
      <c r="W160" s="58">
        <f t="shared" si="67"/>
        <v>0</v>
      </c>
      <c r="X160" s="58">
        <f t="shared" si="68"/>
        <v>6760</v>
      </c>
      <c r="Y160" s="116">
        <f>ROUND(SUM(Q160:W160)/INVOICE!$I$5,2)</f>
        <v>4.8499999999999996</v>
      </c>
      <c r="AA160" s="38" t="s">
        <v>2578</v>
      </c>
      <c r="AB160" s="38" t="s">
        <v>93</v>
      </c>
      <c r="AC160" s="38" t="s">
        <v>2579</v>
      </c>
      <c r="AD160" s="38" t="s">
        <v>8570</v>
      </c>
      <c r="AE160" s="38" t="s">
        <v>8015</v>
      </c>
      <c r="AF160" s="38" t="s">
        <v>8016</v>
      </c>
      <c r="AG160" s="38" t="s">
        <v>7763</v>
      </c>
      <c r="AH160" s="38" t="s">
        <v>61</v>
      </c>
      <c r="AI160" s="38">
        <v>1</v>
      </c>
      <c r="AJ160" s="38">
        <v>0.3</v>
      </c>
      <c r="AK160" s="38">
        <v>0.5</v>
      </c>
      <c r="AL160" s="38">
        <v>0.5</v>
      </c>
      <c r="AM160" s="38" t="s">
        <v>204</v>
      </c>
      <c r="AN160" s="38">
        <v>103.18</v>
      </c>
      <c r="AO160" s="38" t="s">
        <v>62</v>
      </c>
      <c r="AP160" s="38" t="s">
        <v>62</v>
      </c>
      <c r="AQ160" s="38" t="s">
        <v>62</v>
      </c>
      <c r="AR160" s="38" t="s">
        <v>62</v>
      </c>
      <c r="AS160" s="38" t="s">
        <v>62</v>
      </c>
      <c r="AT160" s="38" t="s">
        <v>205</v>
      </c>
      <c r="AU160" s="38" t="s">
        <v>206</v>
      </c>
      <c r="AV160" s="38" t="s">
        <v>207</v>
      </c>
      <c r="AW160" s="38" t="s">
        <v>61</v>
      </c>
      <c r="AX160" s="38" t="s">
        <v>63</v>
      </c>
      <c r="AY160" s="39" t="s">
        <v>8571</v>
      </c>
      <c r="AZ160" s="38" t="s">
        <v>8572</v>
      </c>
      <c r="BA160" s="39" t="s">
        <v>8572</v>
      </c>
      <c r="BB160" s="38" t="s">
        <v>196</v>
      </c>
      <c r="BC160" s="38" t="s">
        <v>197</v>
      </c>
      <c r="BD160" s="38" t="s">
        <v>94</v>
      </c>
      <c r="BE160" s="38" t="s">
        <v>208</v>
      </c>
      <c r="BF160" s="38" t="s">
        <v>64</v>
      </c>
      <c r="BG160" s="38" t="s">
        <v>61</v>
      </c>
      <c r="BH160" s="38" t="s">
        <v>209</v>
      </c>
    </row>
    <row r="161" spans="2:60" x14ac:dyDescent="0.3">
      <c r="B161" s="55">
        <f t="shared" si="50"/>
        <v>157</v>
      </c>
      <c r="C161" s="55" t="str">
        <f t="shared" si="51"/>
        <v>NRT</v>
      </c>
      <c r="D161" s="55" t="str">
        <f t="shared" si="52"/>
        <v>2025-09-05</v>
      </c>
      <c r="E161" s="55" t="str">
        <f t="shared" si="53"/>
        <v>82020038060</v>
      </c>
      <c r="F161" s="55" t="str">
        <f t="shared" si="54"/>
        <v>PJP030147451</v>
      </c>
      <c r="G161" s="55" t="str">
        <f t="shared" si="55"/>
        <v>이동민</v>
      </c>
      <c r="H161" s="53" t="str">
        <f t="shared" si="56"/>
        <v>목록(Manifest)</v>
      </c>
      <c r="I161" s="62">
        <f t="shared" si="57"/>
        <v>114.38</v>
      </c>
      <c r="J161" s="53" t="str">
        <f t="shared" si="58"/>
        <v>BRCH USA</v>
      </c>
      <c r="K161" s="55">
        <f t="shared" si="59"/>
        <v>1</v>
      </c>
      <c r="L161" s="54">
        <f t="shared" si="60"/>
        <v>2.4500000000000002</v>
      </c>
      <c r="M161" s="54">
        <f t="shared" si="61"/>
        <v>4.7</v>
      </c>
      <c r="N161" s="54">
        <f t="shared" si="62"/>
        <v>4.7</v>
      </c>
      <c r="O161" s="54">
        <f t="shared" si="63"/>
        <v>2.5</v>
      </c>
      <c r="P161" s="55" t="str">
        <f t="shared" si="64"/>
        <v>6094325150412</v>
      </c>
      <c r="Q161" s="70">
        <f t="shared" si="65"/>
        <v>10800</v>
      </c>
      <c r="R161" s="58">
        <v>0</v>
      </c>
      <c r="S161" s="57">
        <f t="shared" si="66"/>
        <v>0</v>
      </c>
      <c r="T161" s="58">
        <v>0</v>
      </c>
      <c r="U161" s="58">
        <f>(IF(VLOOKUP(VLOOKUP(AN161,MAPPING!$B$16:$D$21,2,1),MAPPING!$C$16:$E$21,2,0)=7000,0,VLOOKUP(VLOOKUP(AN161,MAPPING!$B$16:$D$21,2,1),MAPPING!$C$16:$E$21,2,0)))</f>
        <v>0</v>
      </c>
      <c r="V161" s="58">
        <f>(K161*VLOOKUP(N161/K161,MAPPING!$B$23:$C$30,2,10))</f>
        <v>550</v>
      </c>
      <c r="W161" s="58">
        <f t="shared" si="67"/>
        <v>0</v>
      </c>
      <c r="X161" s="58">
        <f t="shared" si="68"/>
        <v>11350</v>
      </c>
      <c r="Y161" s="116">
        <f>ROUND(SUM(Q161:W161)/INVOICE!$I$5,2)</f>
        <v>8.14</v>
      </c>
      <c r="AA161" s="38" t="s">
        <v>2578</v>
      </c>
      <c r="AB161" s="38" t="s">
        <v>93</v>
      </c>
      <c r="AC161" s="38" t="s">
        <v>2579</v>
      </c>
      <c r="AD161" s="38" t="s">
        <v>8573</v>
      </c>
      <c r="AE161" s="38" t="s">
        <v>323</v>
      </c>
      <c r="AF161" s="38" t="s">
        <v>324</v>
      </c>
      <c r="AG161" s="38" t="s">
        <v>325</v>
      </c>
      <c r="AH161" s="38" t="s">
        <v>61</v>
      </c>
      <c r="AI161" s="38">
        <v>1</v>
      </c>
      <c r="AJ161" s="38">
        <v>2.4500000000000002</v>
      </c>
      <c r="AK161" s="38">
        <v>4.7</v>
      </c>
      <c r="AL161" s="38">
        <v>4.7</v>
      </c>
      <c r="AM161" s="38" t="s">
        <v>204</v>
      </c>
      <c r="AN161" s="38">
        <v>114.38</v>
      </c>
      <c r="AO161" s="38" t="s">
        <v>62</v>
      </c>
      <c r="AP161" s="38" t="s">
        <v>62</v>
      </c>
      <c r="AQ161" s="38" t="s">
        <v>62</v>
      </c>
      <c r="AR161" s="38" t="s">
        <v>62</v>
      </c>
      <c r="AS161" s="38" t="s">
        <v>62</v>
      </c>
      <c r="AT161" s="38" t="s">
        <v>205</v>
      </c>
      <c r="AU161" s="38" t="s">
        <v>206</v>
      </c>
      <c r="AV161" s="38" t="s">
        <v>207</v>
      </c>
      <c r="AW161" s="38" t="s">
        <v>61</v>
      </c>
      <c r="AX161" s="38" t="s">
        <v>63</v>
      </c>
      <c r="AY161" s="39" t="s">
        <v>8574</v>
      </c>
      <c r="AZ161" s="38" t="s">
        <v>8575</v>
      </c>
      <c r="BA161" s="39" t="s">
        <v>8575</v>
      </c>
      <c r="BB161" s="38" t="s">
        <v>196</v>
      </c>
      <c r="BC161" s="38" t="s">
        <v>197</v>
      </c>
      <c r="BD161" s="38" t="s">
        <v>94</v>
      </c>
      <c r="BE161" s="38" t="s">
        <v>208</v>
      </c>
      <c r="BF161" s="38" t="s">
        <v>64</v>
      </c>
      <c r="BG161" s="38" t="s">
        <v>61</v>
      </c>
      <c r="BH161" s="38" t="s">
        <v>209</v>
      </c>
    </row>
    <row r="162" spans="2:60" x14ac:dyDescent="0.3">
      <c r="B162" s="55">
        <f t="shared" si="50"/>
        <v>158</v>
      </c>
      <c r="C162" s="55" t="str">
        <f t="shared" si="51"/>
        <v>NRT</v>
      </c>
      <c r="D162" s="55" t="str">
        <f t="shared" si="52"/>
        <v>2025-09-05</v>
      </c>
      <c r="E162" s="55" t="str">
        <f t="shared" si="53"/>
        <v>82020038060</v>
      </c>
      <c r="F162" s="55" t="str">
        <f t="shared" si="54"/>
        <v>PJP030141681</v>
      </c>
      <c r="G162" s="55" t="str">
        <f t="shared" si="55"/>
        <v>김지훈</v>
      </c>
      <c r="H162" s="53" t="str">
        <f t="shared" si="56"/>
        <v>일반(목록배제,Normal-Manifest Exception)</v>
      </c>
      <c r="I162" s="62">
        <f t="shared" si="57"/>
        <v>100.5</v>
      </c>
      <c r="J162" s="53" t="str">
        <f t="shared" si="58"/>
        <v>BRCH USA</v>
      </c>
      <c r="K162" s="55">
        <f t="shared" si="59"/>
        <v>1</v>
      </c>
      <c r="L162" s="54">
        <f t="shared" si="60"/>
        <v>0.45</v>
      </c>
      <c r="M162" s="54">
        <f t="shared" si="61"/>
        <v>0.8</v>
      </c>
      <c r="N162" s="54">
        <f t="shared" si="62"/>
        <v>0.8</v>
      </c>
      <c r="O162" s="54">
        <f t="shared" si="63"/>
        <v>0.5</v>
      </c>
      <c r="P162" s="55" t="str">
        <f t="shared" si="64"/>
        <v>6094325150916</v>
      </c>
      <c r="Q162" s="70">
        <f t="shared" si="65"/>
        <v>6760</v>
      </c>
      <c r="R162" s="58">
        <v>0</v>
      </c>
      <c r="S162" s="57">
        <f t="shared" si="66"/>
        <v>0</v>
      </c>
      <c r="T162" s="58">
        <v>0</v>
      </c>
      <c r="U162" s="58">
        <f>(IF(VLOOKUP(VLOOKUP(AN162,MAPPING!$B$16:$D$21,2,1),MAPPING!$C$16:$E$21,2,0)=7000,0,VLOOKUP(VLOOKUP(AN162,MAPPING!$B$16:$D$21,2,1),MAPPING!$C$16:$E$21,2,0)))</f>
        <v>0</v>
      </c>
      <c r="V162" s="58">
        <f>(K162*VLOOKUP(N162/K162,MAPPING!$B$23:$C$30,2,10))</f>
        <v>0</v>
      </c>
      <c r="W162" s="58">
        <f t="shared" si="67"/>
        <v>0</v>
      </c>
      <c r="X162" s="58">
        <f t="shared" si="68"/>
        <v>6760</v>
      </c>
      <c r="Y162" s="116">
        <f>ROUND(SUM(Q162:W162)/INVOICE!$I$5,2)</f>
        <v>4.8499999999999996</v>
      </c>
      <c r="AA162" s="38" t="s">
        <v>2578</v>
      </c>
      <c r="AB162" s="38" t="s">
        <v>93</v>
      </c>
      <c r="AC162" s="38" t="s">
        <v>2579</v>
      </c>
      <c r="AD162" s="38" t="s">
        <v>8576</v>
      </c>
      <c r="AE162" s="38" t="s">
        <v>5183</v>
      </c>
      <c r="AF162" s="38" t="s">
        <v>7795</v>
      </c>
      <c r="AG162" s="38" t="s">
        <v>7796</v>
      </c>
      <c r="AH162" s="38" t="s">
        <v>61</v>
      </c>
      <c r="AI162" s="38">
        <v>1</v>
      </c>
      <c r="AJ162" s="38">
        <v>0.45</v>
      </c>
      <c r="AK162" s="38">
        <v>0.8</v>
      </c>
      <c r="AL162" s="38">
        <v>0.8</v>
      </c>
      <c r="AM162" s="38" t="s">
        <v>66</v>
      </c>
      <c r="AN162" s="38">
        <v>100.5</v>
      </c>
      <c r="AO162" s="38" t="s">
        <v>62</v>
      </c>
      <c r="AP162" s="38" t="s">
        <v>62</v>
      </c>
      <c r="AQ162" s="38" t="s">
        <v>62</v>
      </c>
      <c r="AR162" s="38" t="s">
        <v>61</v>
      </c>
      <c r="AS162" s="38" t="s">
        <v>62</v>
      </c>
      <c r="AT162" s="38" t="s">
        <v>205</v>
      </c>
      <c r="AU162" s="38" t="s">
        <v>206</v>
      </c>
      <c r="AV162" s="38" t="s">
        <v>207</v>
      </c>
      <c r="AW162" s="38" t="s">
        <v>61</v>
      </c>
      <c r="AX162" s="38" t="s">
        <v>63</v>
      </c>
      <c r="AY162" s="39" t="s">
        <v>8577</v>
      </c>
      <c r="AZ162" s="38" t="s">
        <v>8578</v>
      </c>
      <c r="BA162" s="39" t="s">
        <v>8578</v>
      </c>
      <c r="BB162" s="38" t="s">
        <v>196</v>
      </c>
      <c r="BC162" s="38" t="s">
        <v>197</v>
      </c>
      <c r="BD162" s="38" t="s">
        <v>94</v>
      </c>
      <c r="BE162" s="38" t="s">
        <v>208</v>
      </c>
      <c r="BF162" s="38" t="s">
        <v>64</v>
      </c>
      <c r="BG162" s="38" t="s">
        <v>61</v>
      </c>
      <c r="BH162" s="38" t="s">
        <v>209</v>
      </c>
    </row>
    <row r="163" spans="2:60" x14ac:dyDescent="0.3">
      <c r="B163" s="55">
        <f t="shared" si="50"/>
        <v>159</v>
      </c>
      <c r="C163" s="55" t="str">
        <f t="shared" si="51"/>
        <v>NRT</v>
      </c>
      <c r="D163" s="55" t="str">
        <f t="shared" si="52"/>
        <v>2025-09-05</v>
      </c>
      <c r="E163" s="55" t="str">
        <f t="shared" si="53"/>
        <v>82020038060</v>
      </c>
      <c r="F163" s="55" t="str">
        <f t="shared" si="54"/>
        <v>PJP030139668</v>
      </c>
      <c r="G163" s="55" t="str">
        <f t="shared" si="55"/>
        <v>정은서</v>
      </c>
      <c r="H163" s="53" t="str">
        <f t="shared" si="56"/>
        <v>일반(목록배제,Normal-Manifest Exception)</v>
      </c>
      <c r="I163" s="62">
        <f t="shared" si="57"/>
        <v>100.5</v>
      </c>
      <c r="J163" s="53" t="str">
        <f t="shared" si="58"/>
        <v>BRCH USA</v>
      </c>
      <c r="K163" s="55">
        <f t="shared" si="59"/>
        <v>1</v>
      </c>
      <c r="L163" s="54">
        <f t="shared" si="60"/>
        <v>0.4</v>
      </c>
      <c r="M163" s="54">
        <f t="shared" si="61"/>
        <v>0.8</v>
      </c>
      <c r="N163" s="54">
        <f t="shared" si="62"/>
        <v>0.8</v>
      </c>
      <c r="O163" s="54">
        <f t="shared" si="63"/>
        <v>0.5</v>
      </c>
      <c r="P163" s="55" t="str">
        <f t="shared" si="64"/>
        <v>6094325150554</v>
      </c>
      <c r="Q163" s="70">
        <f t="shared" si="65"/>
        <v>6760</v>
      </c>
      <c r="R163" s="58">
        <v>0</v>
      </c>
      <c r="S163" s="57">
        <f t="shared" si="66"/>
        <v>0</v>
      </c>
      <c r="T163" s="58">
        <v>0</v>
      </c>
      <c r="U163" s="58">
        <f>(IF(VLOOKUP(VLOOKUP(AN163,MAPPING!$B$16:$D$21,2,1),MAPPING!$C$16:$E$21,2,0)=7000,0,VLOOKUP(VLOOKUP(AN163,MAPPING!$B$16:$D$21,2,1),MAPPING!$C$16:$E$21,2,0)))</f>
        <v>0</v>
      </c>
      <c r="V163" s="58">
        <f>(K163*VLOOKUP(N163/K163,MAPPING!$B$23:$C$30,2,10))</f>
        <v>0</v>
      </c>
      <c r="W163" s="58">
        <f t="shared" si="67"/>
        <v>0</v>
      </c>
      <c r="X163" s="58">
        <f t="shared" si="68"/>
        <v>6760</v>
      </c>
      <c r="Y163" s="116">
        <f>ROUND(SUM(Q163:W163)/INVOICE!$I$5,2)</f>
        <v>4.8499999999999996</v>
      </c>
      <c r="AA163" s="38" t="s">
        <v>2578</v>
      </c>
      <c r="AB163" s="38" t="s">
        <v>93</v>
      </c>
      <c r="AC163" s="38" t="s">
        <v>2579</v>
      </c>
      <c r="AD163" s="38" t="s">
        <v>8579</v>
      </c>
      <c r="AE163" s="38" t="s">
        <v>8580</v>
      </c>
      <c r="AF163" s="38" t="s">
        <v>8581</v>
      </c>
      <c r="AG163" s="38" t="s">
        <v>8582</v>
      </c>
      <c r="AH163" s="38" t="s">
        <v>61</v>
      </c>
      <c r="AI163" s="38">
        <v>1</v>
      </c>
      <c r="AJ163" s="38">
        <v>0.4</v>
      </c>
      <c r="AK163" s="38">
        <v>0.8</v>
      </c>
      <c r="AL163" s="38">
        <v>0.8</v>
      </c>
      <c r="AM163" s="38" t="s">
        <v>66</v>
      </c>
      <c r="AN163" s="38">
        <v>100.5</v>
      </c>
      <c r="AO163" s="38" t="s">
        <v>62</v>
      </c>
      <c r="AP163" s="38" t="s">
        <v>62</v>
      </c>
      <c r="AQ163" s="38" t="s">
        <v>62</v>
      </c>
      <c r="AR163" s="38" t="s">
        <v>61</v>
      </c>
      <c r="AS163" s="38" t="s">
        <v>62</v>
      </c>
      <c r="AT163" s="38" t="s">
        <v>205</v>
      </c>
      <c r="AU163" s="38" t="s">
        <v>206</v>
      </c>
      <c r="AV163" s="38" t="s">
        <v>207</v>
      </c>
      <c r="AW163" s="38" t="s">
        <v>61</v>
      </c>
      <c r="AX163" s="38" t="s">
        <v>63</v>
      </c>
      <c r="AY163" s="39" t="s">
        <v>8583</v>
      </c>
      <c r="AZ163" s="38" t="s">
        <v>8584</v>
      </c>
      <c r="BA163" s="39" t="s">
        <v>8584</v>
      </c>
      <c r="BB163" s="38" t="s">
        <v>196</v>
      </c>
      <c r="BC163" s="38" t="s">
        <v>197</v>
      </c>
      <c r="BD163" s="38" t="s">
        <v>94</v>
      </c>
      <c r="BE163" s="38" t="s">
        <v>208</v>
      </c>
      <c r="BF163" s="38" t="s">
        <v>64</v>
      </c>
      <c r="BG163" s="38" t="s">
        <v>61</v>
      </c>
      <c r="BH163" s="38" t="s">
        <v>209</v>
      </c>
    </row>
    <row r="164" spans="2:60" x14ac:dyDescent="0.3">
      <c r="B164" s="55">
        <f t="shared" si="50"/>
        <v>160</v>
      </c>
      <c r="C164" s="55" t="str">
        <f t="shared" si="51"/>
        <v>NRT</v>
      </c>
      <c r="D164" s="55" t="str">
        <f t="shared" si="52"/>
        <v>2025-09-05</v>
      </c>
      <c r="E164" s="55" t="str">
        <f t="shared" si="53"/>
        <v>82020038060</v>
      </c>
      <c r="F164" s="55" t="str">
        <f t="shared" si="54"/>
        <v>PJP030136437</v>
      </c>
      <c r="G164" s="55" t="str">
        <f t="shared" si="55"/>
        <v>배윤주</v>
      </c>
      <c r="H164" s="53" t="str">
        <f t="shared" si="56"/>
        <v>목록(Manifest)</v>
      </c>
      <c r="I164" s="62">
        <f t="shared" si="57"/>
        <v>58.89</v>
      </c>
      <c r="J164" s="53" t="str">
        <f t="shared" si="58"/>
        <v>BRCH USA</v>
      </c>
      <c r="K164" s="55">
        <f t="shared" si="59"/>
        <v>1</v>
      </c>
      <c r="L164" s="54">
        <f t="shared" si="60"/>
        <v>0.7</v>
      </c>
      <c r="M164" s="54">
        <f t="shared" si="61"/>
        <v>2</v>
      </c>
      <c r="N164" s="54">
        <f t="shared" si="62"/>
        <v>2</v>
      </c>
      <c r="O164" s="54">
        <f t="shared" si="63"/>
        <v>1</v>
      </c>
      <c r="P164" s="55" t="str">
        <f t="shared" si="64"/>
        <v>6094325151355</v>
      </c>
      <c r="Q164" s="70">
        <f t="shared" si="65"/>
        <v>7770</v>
      </c>
      <c r="R164" s="58">
        <v>0</v>
      </c>
      <c r="S164" s="57">
        <f t="shared" si="66"/>
        <v>0</v>
      </c>
      <c r="T164" s="58">
        <v>0</v>
      </c>
      <c r="U164" s="58">
        <f>(IF(VLOOKUP(VLOOKUP(AN164,MAPPING!$B$16:$D$21,2,1),MAPPING!$C$16:$E$21,2,0)=7000,0,VLOOKUP(VLOOKUP(AN164,MAPPING!$B$16:$D$21,2,1),MAPPING!$C$16:$E$21,2,0)))</f>
        <v>0</v>
      </c>
      <c r="V164" s="58">
        <f>(K164*VLOOKUP(N164/K164,MAPPING!$B$23:$C$30,2,10))</f>
        <v>0</v>
      </c>
      <c r="W164" s="58">
        <f t="shared" si="67"/>
        <v>0</v>
      </c>
      <c r="X164" s="58">
        <f t="shared" si="68"/>
        <v>7770</v>
      </c>
      <c r="Y164" s="116">
        <f>ROUND(SUM(Q164:W164)/INVOICE!$I$5,2)</f>
        <v>5.57</v>
      </c>
      <c r="AA164" s="38" t="s">
        <v>2578</v>
      </c>
      <c r="AB164" s="38" t="s">
        <v>93</v>
      </c>
      <c r="AC164" s="38" t="s">
        <v>2579</v>
      </c>
      <c r="AD164" s="38" t="s">
        <v>8585</v>
      </c>
      <c r="AE164" s="38" t="s">
        <v>8586</v>
      </c>
      <c r="AF164" s="38" t="s">
        <v>8587</v>
      </c>
      <c r="AG164" s="38" t="s">
        <v>8588</v>
      </c>
      <c r="AH164" s="38" t="s">
        <v>61</v>
      </c>
      <c r="AI164" s="38">
        <v>1</v>
      </c>
      <c r="AJ164" s="38">
        <v>0.7</v>
      </c>
      <c r="AK164" s="38">
        <v>2</v>
      </c>
      <c r="AL164" s="38">
        <v>2</v>
      </c>
      <c r="AM164" s="38" t="s">
        <v>204</v>
      </c>
      <c r="AN164" s="38">
        <v>58.89</v>
      </c>
      <c r="AO164" s="38" t="s">
        <v>62</v>
      </c>
      <c r="AP164" s="38" t="s">
        <v>62</v>
      </c>
      <c r="AQ164" s="38" t="s">
        <v>62</v>
      </c>
      <c r="AR164" s="38" t="s">
        <v>62</v>
      </c>
      <c r="AS164" s="38" t="s">
        <v>62</v>
      </c>
      <c r="AT164" s="38" t="s">
        <v>205</v>
      </c>
      <c r="AU164" s="38" t="s">
        <v>206</v>
      </c>
      <c r="AV164" s="38" t="s">
        <v>207</v>
      </c>
      <c r="AW164" s="38" t="s">
        <v>61</v>
      </c>
      <c r="AX164" s="38" t="s">
        <v>63</v>
      </c>
      <c r="AY164" s="39" t="s">
        <v>8589</v>
      </c>
      <c r="AZ164" s="38" t="s">
        <v>8590</v>
      </c>
      <c r="BA164" s="39" t="s">
        <v>8590</v>
      </c>
      <c r="BB164" s="38" t="s">
        <v>196</v>
      </c>
      <c r="BC164" s="38" t="s">
        <v>197</v>
      </c>
      <c r="BD164" s="38" t="s">
        <v>94</v>
      </c>
      <c r="BE164" s="38" t="s">
        <v>208</v>
      </c>
      <c r="BF164" s="38" t="s">
        <v>64</v>
      </c>
      <c r="BG164" s="38" t="s">
        <v>61</v>
      </c>
      <c r="BH164" s="38" t="s">
        <v>209</v>
      </c>
    </row>
    <row r="165" spans="2:60" x14ac:dyDescent="0.3">
      <c r="B165" s="55">
        <f t="shared" si="50"/>
        <v>161</v>
      </c>
      <c r="C165" s="55" t="str">
        <f t="shared" si="51"/>
        <v>NRT</v>
      </c>
      <c r="D165" s="55" t="str">
        <f t="shared" si="52"/>
        <v>2025-09-05</v>
      </c>
      <c r="E165" s="55" t="str">
        <f t="shared" si="53"/>
        <v>82020038060</v>
      </c>
      <c r="F165" s="55" t="str">
        <f t="shared" si="54"/>
        <v>PJP030152507</v>
      </c>
      <c r="G165" s="55" t="str">
        <f t="shared" si="55"/>
        <v>오병호</v>
      </c>
      <c r="H165" s="53" t="str">
        <f t="shared" si="56"/>
        <v>일반(목록배제,Normal-Manifest Exception)</v>
      </c>
      <c r="I165" s="62">
        <f t="shared" si="57"/>
        <v>100.5</v>
      </c>
      <c r="J165" s="53" t="str">
        <f t="shared" si="58"/>
        <v>BRCH USA</v>
      </c>
      <c r="K165" s="55">
        <f t="shared" si="59"/>
        <v>1</v>
      </c>
      <c r="L165" s="54">
        <f t="shared" si="60"/>
        <v>0.4</v>
      </c>
      <c r="M165" s="54">
        <f t="shared" si="61"/>
        <v>0.8</v>
      </c>
      <c r="N165" s="54">
        <f t="shared" si="62"/>
        <v>0.8</v>
      </c>
      <c r="O165" s="54">
        <f t="shared" si="63"/>
        <v>0.5</v>
      </c>
      <c r="P165" s="55" t="str">
        <f t="shared" si="64"/>
        <v>6094325151258</v>
      </c>
      <c r="Q165" s="70">
        <f t="shared" si="65"/>
        <v>6760</v>
      </c>
      <c r="R165" s="58">
        <v>0</v>
      </c>
      <c r="S165" s="57">
        <f t="shared" si="66"/>
        <v>0</v>
      </c>
      <c r="T165" s="58">
        <v>0</v>
      </c>
      <c r="U165" s="58">
        <f>(IF(VLOOKUP(VLOOKUP(AN165,MAPPING!$B$16:$D$21,2,1),MAPPING!$C$16:$E$21,2,0)=7000,0,VLOOKUP(VLOOKUP(AN165,MAPPING!$B$16:$D$21,2,1),MAPPING!$C$16:$E$21,2,0)))</f>
        <v>0</v>
      </c>
      <c r="V165" s="58">
        <f>(K165*VLOOKUP(N165/K165,MAPPING!$B$23:$C$30,2,10))</f>
        <v>0</v>
      </c>
      <c r="W165" s="58">
        <f t="shared" si="67"/>
        <v>0</v>
      </c>
      <c r="X165" s="58">
        <f t="shared" si="68"/>
        <v>6760</v>
      </c>
      <c r="Y165" s="116">
        <f>ROUND(SUM(Q165:W165)/INVOICE!$I$5,2)</f>
        <v>4.8499999999999996</v>
      </c>
      <c r="AA165" s="38" t="s">
        <v>2578</v>
      </c>
      <c r="AB165" s="38" t="s">
        <v>93</v>
      </c>
      <c r="AC165" s="38" t="s">
        <v>2579</v>
      </c>
      <c r="AD165" s="38" t="s">
        <v>8591</v>
      </c>
      <c r="AE165" s="38" t="s">
        <v>8592</v>
      </c>
      <c r="AF165" s="38" t="s">
        <v>8593</v>
      </c>
      <c r="AG165" s="38" t="s">
        <v>8594</v>
      </c>
      <c r="AH165" s="38" t="s">
        <v>61</v>
      </c>
      <c r="AI165" s="38">
        <v>1</v>
      </c>
      <c r="AJ165" s="38">
        <v>0.4</v>
      </c>
      <c r="AK165" s="38">
        <v>0.8</v>
      </c>
      <c r="AL165" s="38">
        <v>0.8</v>
      </c>
      <c r="AM165" s="38" t="s">
        <v>66</v>
      </c>
      <c r="AN165" s="38">
        <v>100.5</v>
      </c>
      <c r="AO165" s="38" t="s">
        <v>62</v>
      </c>
      <c r="AP165" s="38" t="s">
        <v>62</v>
      </c>
      <c r="AQ165" s="38" t="s">
        <v>62</v>
      </c>
      <c r="AR165" s="38" t="s">
        <v>62</v>
      </c>
      <c r="AS165" s="38" t="s">
        <v>62</v>
      </c>
      <c r="AT165" s="38" t="s">
        <v>205</v>
      </c>
      <c r="AU165" s="38" t="s">
        <v>206</v>
      </c>
      <c r="AV165" s="38" t="s">
        <v>207</v>
      </c>
      <c r="AW165" s="38" t="s">
        <v>61</v>
      </c>
      <c r="AX165" s="38" t="s">
        <v>63</v>
      </c>
      <c r="AY165" s="39" t="s">
        <v>8595</v>
      </c>
      <c r="AZ165" s="38" t="s">
        <v>8596</v>
      </c>
      <c r="BA165" s="39" t="s">
        <v>8596</v>
      </c>
      <c r="BB165" s="38" t="s">
        <v>196</v>
      </c>
      <c r="BC165" s="38" t="s">
        <v>197</v>
      </c>
      <c r="BD165" s="38" t="s">
        <v>94</v>
      </c>
      <c r="BE165" s="38" t="s">
        <v>208</v>
      </c>
      <c r="BF165" s="38" t="s">
        <v>64</v>
      </c>
      <c r="BG165" s="38" t="s">
        <v>61</v>
      </c>
      <c r="BH165" s="38" t="s">
        <v>209</v>
      </c>
    </row>
    <row r="166" spans="2:60" x14ac:dyDescent="0.3">
      <c r="B166" s="55">
        <f t="shared" si="50"/>
        <v>162</v>
      </c>
      <c r="C166" s="55" t="str">
        <f t="shared" si="51"/>
        <v>NRT</v>
      </c>
      <c r="D166" s="55" t="str">
        <f t="shared" si="52"/>
        <v>2025-09-05</v>
      </c>
      <c r="E166" s="55" t="str">
        <f t="shared" si="53"/>
        <v>82020038060</v>
      </c>
      <c r="F166" s="55" t="str">
        <f t="shared" si="54"/>
        <v>PJP030138836</v>
      </c>
      <c r="G166" s="55" t="str">
        <f t="shared" si="55"/>
        <v>홍지오</v>
      </c>
      <c r="H166" s="53" t="str">
        <f t="shared" si="56"/>
        <v>목록(Manifest)</v>
      </c>
      <c r="I166" s="62">
        <f t="shared" si="57"/>
        <v>33.5</v>
      </c>
      <c r="J166" s="53" t="str">
        <f t="shared" si="58"/>
        <v>BRCH USA</v>
      </c>
      <c r="K166" s="55">
        <f t="shared" si="59"/>
        <v>1</v>
      </c>
      <c r="L166" s="54">
        <f t="shared" si="60"/>
        <v>0.85</v>
      </c>
      <c r="M166" s="54">
        <f t="shared" si="61"/>
        <v>2.7</v>
      </c>
      <c r="N166" s="54">
        <f t="shared" si="62"/>
        <v>2.7</v>
      </c>
      <c r="O166" s="54">
        <f t="shared" si="63"/>
        <v>1</v>
      </c>
      <c r="P166" s="55" t="str">
        <f t="shared" si="64"/>
        <v>6094325150744</v>
      </c>
      <c r="Q166" s="70">
        <f t="shared" si="65"/>
        <v>7770</v>
      </c>
      <c r="R166" s="58">
        <v>0</v>
      </c>
      <c r="S166" s="57">
        <f t="shared" si="66"/>
        <v>0</v>
      </c>
      <c r="T166" s="58">
        <v>0</v>
      </c>
      <c r="U166" s="58">
        <f>(IF(VLOOKUP(VLOOKUP(AN166,MAPPING!$B$16:$D$21,2,1),MAPPING!$C$16:$E$21,2,0)=7000,0,VLOOKUP(VLOOKUP(AN166,MAPPING!$B$16:$D$21,2,1),MAPPING!$C$16:$E$21,2,0)))</f>
        <v>0</v>
      </c>
      <c r="V166" s="58">
        <f>(K166*VLOOKUP(N166/K166,MAPPING!$B$23:$C$30,2,10))</f>
        <v>550</v>
      </c>
      <c r="W166" s="58">
        <f t="shared" si="67"/>
        <v>0</v>
      </c>
      <c r="X166" s="58">
        <f t="shared" si="68"/>
        <v>8320</v>
      </c>
      <c r="Y166" s="116">
        <f>ROUND(SUM(Q166:W166)/INVOICE!$I$5,2)</f>
        <v>5.97</v>
      </c>
      <c r="AA166" s="38" t="s">
        <v>2578</v>
      </c>
      <c r="AB166" s="38" t="s">
        <v>93</v>
      </c>
      <c r="AC166" s="38" t="s">
        <v>2579</v>
      </c>
      <c r="AD166" s="38" t="s">
        <v>8597</v>
      </c>
      <c r="AE166" s="38" t="s">
        <v>8598</v>
      </c>
      <c r="AF166" s="38" t="s">
        <v>8599</v>
      </c>
      <c r="AG166" s="38" t="s">
        <v>282</v>
      </c>
      <c r="AH166" s="38" t="s">
        <v>61</v>
      </c>
      <c r="AI166" s="38">
        <v>1</v>
      </c>
      <c r="AJ166" s="38">
        <v>0.85</v>
      </c>
      <c r="AK166" s="38">
        <v>2.7</v>
      </c>
      <c r="AL166" s="38">
        <v>2.7</v>
      </c>
      <c r="AM166" s="38" t="s">
        <v>204</v>
      </c>
      <c r="AN166" s="38">
        <v>33.5</v>
      </c>
      <c r="AO166" s="38" t="s">
        <v>62</v>
      </c>
      <c r="AP166" s="38" t="s">
        <v>62</v>
      </c>
      <c r="AQ166" s="38" t="s">
        <v>62</v>
      </c>
      <c r="AR166" s="38" t="s">
        <v>62</v>
      </c>
      <c r="AS166" s="38" t="s">
        <v>62</v>
      </c>
      <c r="AT166" s="38" t="s">
        <v>205</v>
      </c>
      <c r="AU166" s="38" t="s">
        <v>206</v>
      </c>
      <c r="AV166" s="38" t="s">
        <v>207</v>
      </c>
      <c r="AW166" s="38" t="s">
        <v>61</v>
      </c>
      <c r="AX166" s="38" t="s">
        <v>63</v>
      </c>
      <c r="AY166" s="39" t="s">
        <v>8600</v>
      </c>
      <c r="AZ166" s="38" t="s">
        <v>8601</v>
      </c>
      <c r="BA166" s="39" t="s">
        <v>8601</v>
      </c>
      <c r="BB166" s="38" t="s">
        <v>196</v>
      </c>
      <c r="BC166" s="38" t="s">
        <v>197</v>
      </c>
      <c r="BD166" s="38" t="s">
        <v>94</v>
      </c>
      <c r="BE166" s="38" t="s">
        <v>208</v>
      </c>
      <c r="BF166" s="38" t="s">
        <v>64</v>
      </c>
      <c r="BG166" s="38" t="s">
        <v>61</v>
      </c>
      <c r="BH166" s="38" t="s">
        <v>209</v>
      </c>
    </row>
    <row r="167" spans="2:60" x14ac:dyDescent="0.3">
      <c r="B167" s="55">
        <f t="shared" si="50"/>
        <v>163</v>
      </c>
      <c r="C167" s="55" t="str">
        <f t="shared" si="51"/>
        <v>NRT</v>
      </c>
      <c r="D167" s="55" t="str">
        <f t="shared" si="52"/>
        <v>2025-09-05</v>
      </c>
      <c r="E167" s="55" t="str">
        <f t="shared" si="53"/>
        <v>82020038060</v>
      </c>
      <c r="F167" s="55" t="str">
        <f t="shared" si="54"/>
        <v>PJP030165491</v>
      </c>
      <c r="G167" s="55" t="str">
        <f t="shared" si="55"/>
        <v>이호규</v>
      </c>
      <c r="H167" s="53" t="str">
        <f t="shared" si="56"/>
        <v>목록(Manifest)</v>
      </c>
      <c r="I167" s="62">
        <f t="shared" si="57"/>
        <v>93.8</v>
      </c>
      <c r="J167" s="53" t="str">
        <f t="shared" si="58"/>
        <v>BRCH USA</v>
      </c>
      <c r="K167" s="55">
        <f t="shared" si="59"/>
        <v>1</v>
      </c>
      <c r="L167" s="54">
        <f t="shared" si="60"/>
        <v>0.55000000000000004</v>
      </c>
      <c r="M167" s="54">
        <f t="shared" si="61"/>
        <v>0.5</v>
      </c>
      <c r="N167" s="54">
        <f t="shared" si="62"/>
        <v>0.6</v>
      </c>
      <c r="O167" s="54">
        <f t="shared" si="63"/>
        <v>1</v>
      </c>
      <c r="P167" s="55" t="str">
        <f t="shared" si="64"/>
        <v>6094325151225</v>
      </c>
      <c r="Q167" s="70">
        <f t="shared" si="65"/>
        <v>7770</v>
      </c>
      <c r="R167" s="58">
        <v>0</v>
      </c>
      <c r="S167" s="57">
        <f t="shared" si="66"/>
        <v>0</v>
      </c>
      <c r="T167" s="58">
        <v>0</v>
      </c>
      <c r="U167" s="58">
        <f>(IF(VLOOKUP(VLOOKUP(AN167,MAPPING!$B$16:$D$21,2,1),MAPPING!$C$16:$E$21,2,0)=7000,0,VLOOKUP(VLOOKUP(AN167,MAPPING!$B$16:$D$21,2,1),MAPPING!$C$16:$E$21,2,0)))</f>
        <v>0</v>
      </c>
      <c r="V167" s="58">
        <f>(K167*VLOOKUP(N167/K167,MAPPING!$B$23:$C$30,2,10))</f>
        <v>0</v>
      </c>
      <c r="W167" s="58">
        <f t="shared" si="67"/>
        <v>0</v>
      </c>
      <c r="X167" s="58">
        <f t="shared" si="68"/>
        <v>7770</v>
      </c>
      <c r="Y167" s="116">
        <f>ROUND(SUM(Q167:W167)/INVOICE!$I$5,2)</f>
        <v>5.57</v>
      </c>
      <c r="AA167" s="38" t="s">
        <v>2578</v>
      </c>
      <c r="AB167" s="38" t="s">
        <v>93</v>
      </c>
      <c r="AC167" s="38" t="s">
        <v>2579</v>
      </c>
      <c r="AD167" s="38" t="s">
        <v>8602</v>
      </c>
      <c r="AE167" s="38" t="s">
        <v>8603</v>
      </c>
      <c r="AF167" s="38" t="s">
        <v>8604</v>
      </c>
      <c r="AG167" s="38" t="s">
        <v>8605</v>
      </c>
      <c r="AH167" s="38" t="s">
        <v>61</v>
      </c>
      <c r="AI167" s="38">
        <v>1</v>
      </c>
      <c r="AJ167" s="38">
        <v>0.55000000000000004</v>
      </c>
      <c r="AK167" s="38">
        <v>0.5</v>
      </c>
      <c r="AL167" s="38">
        <v>0.6</v>
      </c>
      <c r="AM167" s="38" t="s">
        <v>204</v>
      </c>
      <c r="AN167" s="38">
        <v>93.8</v>
      </c>
      <c r="AO167" s="38" t="s">
        <v>62</v>
      </c>
      <c r="AP167" s="38" t="s">
        <v>62</v>
      </c>
      <c r="AQ167" s="38" t="s">
        <v>62</v>
      </c>
      <c r="AR167" s="38" t="s">
        <v>62</v>
      </c>
      <c r="AS167" s="38" t="s">
        <v>62</v>
      </c>
      <c r="AT167" s="38" t="s">
        <v>205</v>
      </c>
      <c r="AU167" s="38" t="s">
        <v>206</v>
      </c>
      <c r="AV167" s="38" t="s">
        <v>207</v>
      </c>
      <c r="AW167" s="38" t="s">
        <v>61</v>
      </c>
      <c r="AX167" s="38" t="s">
        <v>63</v>
      </c>
      <c r="AY167" s="39" t="s">
        <v>8606</v>
      </c>
      <c r="AZ167" s="38" t="s">
        <v>8607</v>
      </c>
      <c r="BA167" s="39" t="s">
        <v>8607</v>
      </c>
      <c r="BB167" s="38" t="s">
        <v>196</v>
      </c>
      <c r="BC167" s="38" t="s">
        <v>197</v>
      </c>
      <c r="BD167" s="38" t="s">
        <v>94</v>
      </c>
      <c r="BE167" s="38" t="s">
        <v>208</v>
      </c>
      <c r="BF167" s="38" t="s">
        <v>64</v>
      </c>
      <c r="BG167" s="38" t="s">
        <v>61</v>
      </c>
      <c r="BH167" s="38" t="s">
        <v>209</v>
      </c>
    </row>
    <row r="168" spans="2:60" x14ac:dyDescent="0.3">
      <c r="B168" s="55">
        <f t="shared" si="50"/>
        <v>164</v>
      </c>
      <c r="C168" s="55" t="str">
        <f t="shared" si="51"/>
        <v>NRT</v>
      </c>
      <c r="D168" s="55" t="str">
        <f t="shared" si="52"/>
        <v>2025-09-05</v>
      </c>
      <c r="E168" s="55" t="str">
        <f t="shared" si="53"/>
        <v>82020038060</v>
      </c>
      <c r="F168" s="55" t="str">
        <f t="shared" si="54"/>
        <v>PJP030130789</v>
      </c>
      <c r="G168" s="55" t="str">
        <f t="shared" si="55"/>
        <v>김경진</v>
      </c>
      <c r="H168" s="53" t="str">
        <f t="shared" si="56"/>
        <v>목록(Manifest)</v>
      </c>
      <c r="I168" s="62">
        <f t="shared" si="57"/>
        <v>91.12</v>
      </c>
      <c r="J168" s="53" t="str">
        <f t="shared" si="58"/>
        <v>BRCH USA</v>
      </c>
      <c r="K168" s="55">
        <f t="shared" si="59"/>
        <v>1</v>
      </c>
      <c r="L168" s="54">
        <f t="shared" si="60"/>
        <v>0.25</v>
      </c>
      <c r="M168" s="54">
        <f t="shared" si="61"/>
        <v>1.3</v>
      </c>
      <c r="N168" s="54">
        <f t="shared" si="62"/>
        <v>1.3</v>
      </c>
      <c r="O168" s="54">
        <f t="shared" si="63"/>
        <v>0.5</v>
      </c>
      <c r="P168" s="55" t="str">
        <f t="shared" si="64"/>
        <v>6094325150562</v>
      </c>
      <c r="Q168" s="70">
        <f t="shared" si="65"/>
        <v>6760</v>
      </c>
      <c r="R168" s="58">
        <v>0</v>
      </c>
      <c r="S168" s="57">
        <f t="shared" si="66"/>
        <v>0</v>
      </c>
      <c r="T168" s="58">
        <v>0</v>
      </c>
      <c r="U168" s="58">
        <f>(IF(VLOOKUP(VLOOKUP(AN168,MAPPING!$B$16:$D$21,2,1),MAPPING!$C$16:$E$21,2,0)=7000,0,VLOOKUP(VLOOKUP(AN168,MAPPING!$B$16:$D$21,2,1),MAPPING!$C$16:$E$21,2,0)))</f>
        <v>0</v>
      </c>
      <c r="V168" s="58">
        <f>(K168*VLOOKUP(N168/K168,MAPPING!$B$23:$C$30,2,10))</f>
        <v>0</v>
      </c>
      <c r="W168" s="58">
        <f t="shared" si="67"/>
        <v>0</v>
      </c>
      <c r="X168" s="58">
        <f t="shared" si="68"/>
        <v>6760</v>
      </c>
      <c r="Y168" s="116">
        <f>ROUND(SUM(Q168:W168)/INVOICE!$I$5,2)</f>
        <v>4.8499999999999996</v>
      </c>
      <c r="AA168" s="38" t="s">
        <v>2578</v>
      </c>
      <c r="AB168" s="38" t="s">
        <v>93</v>
      </c>
      <c r="AC168" s="38" t="s">
        <v>2579</v>
      </c>
      <c r="AD168" s="38" t="s">
        <v>8608</v>
      </c>
      <c r="AE168" s="38" t="s">
        <v>8609</v>
      </c>
      <c r="AF168" s="38" t="s">
        <v>8610</v>
      </c>
      <c r="AG168" s="38" t="s">
        <v>227</v>
      </c>
      <c r="AH168" s="38" t="s">
        <v>61</v>
      </c>
      <c r="AI168" s="38">
        <v>1</v>
      </c>
      <c r="AJ168" s="38">
        <v>0.25</v>
      </c>
      <c r="AK168" s="38">
        <v>1.3</v>
      </c>
      <c r="AL168" s="38">
        <v>1.3</v>
      </c>
      <c r="AM168" s="38" t="s">
        <v>204</v>
      </c>
      <c r="AN168" s="38">
        <v>91.12</v>
      </c>
      <c r="AO168" s="38" t="s">
        <v>62</v>
      </c>
      <c r="AP168" s="38" t="s">
        <v>62</v>
      </c>
      <c r="AQ168" s="38" t="s">
        <v>62</v>
      </c>
      <c r="AR168" s="38" t="s">
        <v>62</v>
      </c>
      <c r="AS168" s="38" t="s">
        <v>62</v>
      </c>
      <c r="AT168" s="38" t="s">
        <v>205</v>
      </c>
      <c r="AU168" s="38" t="s">
        <v>206</v>
      </c>
      <c r="AV168" s="38" t="s">
        <v>207</v>
      </c>
      <c r="AW168" s="38" t="s">
        <v>61</v>
      </c>
      <c r="AX168" s="38" t="s">
        <v>63</v>
      </c>
      <c r="AY168" s="39" t="s">
        <v>8611</v>
      </c>
      <c r="AZ168" s="38" t="s">
        <v>8612</v>
      </c>
      <c r="BA168" s="39" t="s">
        <v>8612</v>
      </c>
      <c r="BB168" s="38" t="s">
        <v>196</v>
      </c>
      <c r="BC168" s="38" t="s">
        <v>197</v>
      </c>
      <c r="BD168" s="38" t="s">
        <v>94</v>
      </c>
      <c r="BE168" s="38" t="s">
        <v>208</v>
      </c>
      <c r="BF168" s="38" t="s">
        <v>64</v>
      </c>
      <c r="BG168" s="38" t="s">
        <v>61</v>
      </c>
      <c r="BH168" s="38" t="s">
        <v>209</v>
      </c>
    </row>
    <row r="169" spans="2:60" x14ac:dyDescent="0.3">
      <c r="B169" s="55">
        <f t="shared" si="50"/>
        <v>165</v>
      </c>
      <c r="C169" s="55" t="str">
        <f t="shared" si="51"/>
        <v>NRT</v>
      </c>
      <c r="D169" s="55" t="str">
        <f t="shared" si="52"/>
        <v>2025-09-05</v>
      </c>
      <c r="E169" s="55" t="str">
        <f t="shared" si="53"/>
        <v>82020038060</v>
      </c>
      <c r="F169" s="55" t="str">
        <f t="shared" si="54"/>
        <v>PJP030148846</v>
      </c>
      <c r="G169" s="55" t="str">
        <f t="shared" si="55"/>
        <v>김경진</v>
      </c>
      <c r="H169" s="53" t="str">
        <f t="shared" si="56"/>
        <v>목록(Manifest)</v>
      </c>
      <c r="I169" s="62">
        <f t="shared" si="57"/>
        <v>91.12</v>
      </c>
      <c r="J169" s="53" t="str">
        <f t="shared" si="58"/>
        <v>BRCH USA</v>
      </c>
      <c r="K169" s="55">
        <f t="shared" si="59"/>
        <v>1</v>
      </c>
      <c r="L169" s="54">
        <f t="shared" si="60"/>
        <v>0.25</v>
      </c>
      <c r="M169" s="54">
        <f t="shared" si="61"/>
        <v>1.3</v>
      </c>
      <c r="N169" s="54">
        <f t="shared" si="62"/>
        <v>1.3</v>
      </c>
      <c r="O169" s="54">
        <f t="shared" si="63"/>
        <v>0.5</v>
      </c>
      <c r="P169" s="55" t="str">
        <f t="shared" si="64"/>
        <v>6094325150996</v>
      </c>
      <c r="Q169" s="70">
        <f t="shared" si="65"/>
        <v>6760</v>
      </c>
      <c r="R169" s="58">
        <v>0</v>
      </c>
      <c r="S169" s="57">
        <f t="shared" si="66"/>
        <v>0</v>
      </c>
      <c r="T169" s="58">
        <v>0</v>
      </c>
      <c r="U169" s="58">
        <f>(IF(VLOOKUP(VLOOKUP(AN169,MAPPING!$B$16:$D$21,2,1),MAPPING!$C$16:$E$21,2,0)=7000,0,VLOOKUP(VLOOKUP(AN169,MAPPING!$B$16:$D$21,2,1),MAPPING!$C$16:$E$21,2,0)))</f>
        <v>0</v>
      </c>
      <c r="V169" s="58">
        <f>(K169*VLOOKUP(N169/K169,MAPPING!$B$23:$C$30,2,10))</f>
        <v>0</v>
      </c>
      <c r="W169" s="58">
        <f t="shared" si="67"/>
        <v>0</v>
      </c>
      <c r="X169" s="58">
        <f t="shared" si="68"/>
        <v>6760</v>
      </c>
      <c r="Y169" s="116">
        <f>ROUND(SUM(Q169:W169)/INVOICE!$I$5,2)</f>
        <v>4.8499999999999996</v>
      </c>
      <c r="AA169" s="38" t="s">
        <v>2578</v>
      </c>
      <c r="AB169" s="38" t="s">
        <v>93</v>
      </c>
      <c r="AC169" s="38" t="s">
        <v>2579</v>
      </c>
      <c r="AD169" s="38" t="s">
        <v>8613</v>
      </c>
      <c r="AE169" s="38" t="s">
        <v>8609</v>
      </c>
      <c r="AF169" s="38" t="s">
        <v>8610</v>
      </c>
      <c r="AG169" s="38" t="s">
        <v>227</v>
      </c>
      <c r="AH169" s="38" t="s">
        <v>61</v>
      </c>
      <c r="AI169" s="38">
        <v>1</v>
      </c>
      <c r="AJ169" s="38">
        <v>0.25</v>
      </c>
      <c r="AK169" s="38">
        <v>1.3</v>
      </c>
      <c r="AL169" s="38">
        <v>1.3</v>
      </c>
      <c r="AM169" s="38" t="s">
        <v>204</v>
      </c>
      <c r="AN169" s="38">
        <v>91.12</v>
      </c>
      <c r="AO169" s="38" t="s">
        <v>62</v>
      </c>
      <c r="AP169" s="38" t="s">
        <v>62</v>
      </c>
      <c r="AQ169" s="38" t="s">
        <v>62</v>
      </c>
      <c r="AR169" s="38" t="s">
        <v>62</v>
      </c>
      <c r="AS169" s="38" t="s">
        <v>62</v>
      </c>
      <c r="AT169" s="38" t="s">
        <v>205</v>
      </c>
      <c r="AU169" s="38" t="s">
        <v>206</v>
      </c>
      <c r="AV169" s="38" t="s">
        <v>207</v>
      </c>
      <c r="AW169" s="38" t="s">
        <v>61</v>
      </c>
      <c r="AX169" s="38" t="s">
        <v>63</v>
      </c>
      <c r="AY169" s="39" t="s">
        <v>8614</v>
      </c>
      <c r="AZ169" s="38" t="s">
        <v>8615</v>
      </c>
      <c r="BA169" s="39" t="s">
        <v>8615</v>
      </c>
      <c r="BB169" s="38" t="s">
        <v>196</v>
      </c>
      <c r="BC169" s="38" t="s">
        <v>197</v>
      </c>
      <c r="BD169" s="38" t="s">
        <v>94</v>
      </c>
      <c r="BE169" s="38" t="s">
        <v>208</v>
      </c>
      <c r="BF169" s="38" t="s">
        <v>64</v>
      </c>
      <c r="BG169" s="38" t="s">
        <v>61</v>
      </c>
      <c r="BH169" s="38" t="s">
        <v>209</v>
      </c>
    </row>
    <row r="170" spans="2:60" x14ac:dyDescent="0.3">
      <c r="B170" s="55">
        <f t="shared" si="50"/>
        <v>166</v>
      </c>
      <c r="C170" s="55" t="str">
        <f t="shared" si="51"/>
        <v>NRT</v>
      </c>
      <c r="D170" s="55" t="str">
        <f t="shared" si="52"/>
        <v>2025-09-05</v>
      </c>
      <c r="E170" s="55" t="str">
        <f t="shared" si="53"/>
        <v>82020038060</v>
      </c>
      <c r="F170" s="55" t="str">
        <f t="shared" si="54"/>
        <v>PJP030137002</v>
      </c>
      <c r="G170" s="55" t="str">
        <f t="shared" si="55"/>
        <v>김현우</v>
      </c>
      <c r="H170" s="53" t="str">
        <f t="shared" si="56"/>
        <v>목록(Manifest)</v>
      </c>
      <c r="I170" s="62">
        <f t="shared" si="57"/>
        <v>107.2</v>
      </c>
      <c r="J170" s="53" t="str">
        <f t="shared" si="58"/>
        <v>BRCH USA</v>
      </c>
      <c r="K170" s="55">
        <f t="shared" si="59"/>
        <v>1</v>
      </c>
      <c r="L170" s="54">
        <f t="shared" si="60"/>
        <v>0.3</v>
      </c>
      <c r="M170" s="54">
        <f t="shared" si="61"/>
        <v>1</v>
      </c>
      <c r="N170" s="54">
        <f t="shared" si="62"/>
        <v>1</v>
      </c>
      <c r="O170" s="54">
        <f t="shared" si="63"/>
        <v>0.5</v>
      </c>
      <c r="P170" s="55" t="str">
        <f t="shared" si="64"/>
        <v>6094325150789</v>
      </c>
      <c r="Q170" s="70">
        <f t="shared" si="65"/>
        <v>6760</v>
      </c>
      <c r="R170" s="58">
        <v>0</v>
      </c>
      <c r="S170" s="57">
        <f t="shared" si="66"/>
        <v>0</v>
      </c>
      <c r="T170" s="58">
        <v>0</v>
      </c>
      <c r="U170" s="58">
        <f>(IF(VLOOKUP(VLOOKUP(AN170,MAPPING!$B$16:$D$21,2,1),MAPPING!$C$16:$E$21,2,0)=7000,0,VLOOKUP(VLOOKUP(AN170,MAPPING!$B$16:$D$21,2,1),MAPPING!$C$16:$E$21,2,0)))</f>
        <v>0</v>
      </c>
      <c r="V170" s="58">
        <f>(K170*VLOOKUP(N170/K170,MAPPING!$B$23:$C$30,2,10))</f>
        <v>0</v>
      </c>
      <c r="W170" s="58">
        <f t="shared" si="67"/>
        <v>0</v>
      </c>
      <c r="X170" s="58">
        <f t="shared" si="68"/>
        <v>6760</v>
      </c>
      <c r="Y170" s="116">
        <f>ROUND(SUM(Q170:W170)/INVOICE!$I$5,2)</f>
        <v>4.8499999999999996</v>
      </c>
      <c r="AA170" s="38" t="s">
        <v>2578</v>
      </c>
      <c r="AB170" s="38" t="s">
        <v>93</v>
      </c>
      <c r="AC170" s="38" t="s">
        <v>2579</v>
      </c>
      <c r="AD170" s="38" t="s">
        <v>8616</v>
      </c>
      <c r="AE170" s="38" t="s">
        <v>225</v>
      </c>
      <c r="AF170" s="38" t="s">
        <v>226</v>
      </c>
      <c r="AG170" s="38" t="s">
        <v>227</v>
      </c>
      <c r="AH170" s="38" t="s">
        <v>61</v>
      </c>
      <c r="AI170" s="38">
        <v>1</v>
      </c>
      <c r="AJ170" s="38">
        <v>0.3</v>
      </c>
      <c r="AK170" s="38">
        <v>1</v>
      </c>
      <c r="AL170" s="38">
        <v>1</v>
      </c>
      <c r="AM170" s="38" t="s">
        <v>204</v>
      </c>
      <c r="AN170" s="38">
        <v>107.2</v>
      </c>
      <c r="AO170" s="38" t="s">
        <v>62</v>
      </c>
      <c r="AP170" s="38" t="s">
        <v>62</v>
      </c>
      <c r="AQ170" s="38" t="s">
        <v>62</v>
      </c>
      <c r="AR170" s="38" t="s">
        <v>62</v>
      </c>
      <c r="AS170" s="38" t="s">
        <v>62</v>
      </c>
      <c r="AT170" s="38" t="s">
        <v>205</v>
      </c>
      <c r="AU170" s="38" t="s">
        <v>206</v>
      </c>
      <c r="AV170" s="38" t="s">
        <v>207</v>
      </c>
      <c r="AW170" s="38" t="s">
        <v>61</v>
      </c>
      <c r="AX170" s="38" t="s">
        <v>63</v>
      </c>
      <c r="AY170" s="39" t="s">
        <v>8617</v>
      </c>
      <c r="AZ170" s="38" t="s">
        <v>8618</v>
      </c>
      <c r="BA170" s="39" t="s">
        <v>8618</v>
      </c>
      <c r="BB170" s="38" t="s">
        <v>196</v>
      </c>
      <c r="BC170" s="38" t="s">
        <v>197</v>
      </c>
      <c r="BD170" s="38" t="s">
        <v>94</v>
      </c>
      <c r="BE170" s="38" t="s">
        <v>208</v>
      </c>
      <c r="BF170" s="38" t="s">
        <v>64</v>
      </c>
      <c r="BG170" s="38" t="s">
        <v>61</v>
      </c>
      <c r="BH170" s="38" t="s">
        <v>209</v>
      </c>
    </row>
    <row r="171" spans="2:60" x14ac:dyDescent="0.3">
      <c r="B171" s="55">
        <f t="shared" si="50"/>
        <v>167</v>
      </c>
      <c r="C171" s="55" t="str">
        <f t="shared" si="51"/>
        <v>NRT</v>
      </c>
      <c r="D171" s="55" t="str">
        <f t="shared" si="52"/>
        <v>2025-09-05</v>
      </c>
      <c r="E171" s="55" t="str">
        <f t="shared" si="53"/>
        <v>82020038060</v>
      </c>
      <c r="F171" s="55" t="str">
        <f t="shared" si="54"/>
        <v>PJP030143273</v>
      </c>
      <c r="G171" s="55" t="str">
        <f t="shared" si="55"/>
        <v>정새미</v>
      </c>
      <c r="H171" s="53" t="str">
        <f t="shared" si="56"/>
        <v>간이(Simple)</v>
      </c>
      <c r="I171" s="62">
        <f t="shared" si="57"/>
        <v>353.76</v>
      </c>
      <c r="J171" s="53" t="str">
        <f t="shared" si="58"/>
        <v>BRCH USA</v>
      </c>
      <c r="K171" s="55">
        <f t="shared" si="59"/>
        <v>1</v>
      </c>
      <c r="L171" s="54">
        <f t="shared" si="60"/>
        <v>1.2</v>
      </c>
      <c r="M171" s="54">
        <f t="shared" si="61"/>
        <v>6.6</v>
      </c>
      <c r="N171" s="54">
        <f t="shared" si="62"/>
        <v>7</v>
      </c>
      <c r="O171" s="54">
        <f t="shared" si="63"/>
        <v>1.5</v>
      </c>
      <c r="P171" s="55" t="str">
        <f t="shared" si="64"/>
        <v>6094325150723</v>
      </c>
      <c r="Q171" s="70">
        <f t="shared" si="65"/>
        <v>8780</v>
      </c>
      <c r="R171" s="58">
        <v>0</v>
      </c>
      <c r="S171" s="57">
        <f t="shared" si="66"/>
        <v>0</v>
      </c>
      <c r="T171" s="58">
        <v>0</v>
      </c>
      <c r="U171" s="58">
        <f>(IF(VLOOKUP(VLOOKUP(AN171,MAPPING!$B$16:$D$21,2,1),MAPPING!$C$16:$E$21,2,0)=7000,0,VLOOKUP(VLOOKUP(AN171,MAPPING!$B$16:$D$21,2,1),MAPPING!$C$16:$E$21,2,0)))</f>
        <v>0</v>
      </c>
      <c r="V171" s="58">
        <f>(K171*VLOOKUP(N171/K171,MAPPING!$B$23:$C$30,2,10))</f>
        <v>1200</v>
      </c>
      <c r="W171" s="58">
        <f t="shared" si="67"/>
        <v>0</v>
      </c>
      <c r="X171" s="58">
        <f t="shared" si="68"/>
        <v>9980</v>
      </c>
      <c r="Y171" s="116">
        <f>ROUND(SUM(Q171:W171)/INVOICE!$I$5,2)</f>
        <v>7.16</v>
      </c>
      <c r="AA171" s="38" t="s">
        <v>2578</v>
      </c>
      <c r="AB171" s="38" t="s">
        <v>93</v>
      </c>
      <c r="AC171" s="38" t="s">
        <v>2579</v>
      </c>
      <c r="AD171" s="38" t="s">
        <v>8619</v>
      </c>
      <c r="AE171" s="38" t="s">
        <v>8620</v>
      </c>
      <c r="AF171" s="38" t="s">
        <v>8621</v>
      </c>
      <c r="AG171" s="38" t="s">
        <v>8622</v>
      </c>
      <c r="AH171" s="38" t="s">
        <v>61</v>
      </c>
      <c r="AI171" s="38">
        <v>1</v>
      </c>
      <c r="AJ171" s="38">
        <v>1.2</v>
      </c>
      <c r="AK171" s="38">
        <v>6.6</v>
      </c>
      <c r="AL171" s="38">
        <v>7</v>
      </c>
      <c r="AM171" s="38" t="s">
        <v>65</v>
      </c>
      <c r="AN171" s="38">
        <v>353.76</v>
      </c>
      <c r="AO171" s="38" t="s">
        <v>62</v>
      </c>
      <c r="AP171" s="38" t="s">
        <v>62</v>
      </c>
      <c r="AQ171" s="38" t="s">
        <v>62</v>
      </c>
      <c r="AR171" s="38" t="s">
        <v>62</v>
      </c>
      <c r="AS171" s="38" t="s">
        <v>62</v>
      </c>
      <c r="AT171" s="38" t="s">
        <v>205</v>
      </c>
      <c r="AU171" s="38" t="s">
        <v>206</v>
      </c>
      <c r="AV171" s="38" t="s">
        <v>207</v>
      </c>
      <c r="AW171" s="38" t="s">
        <v>61</v>
      </c>
      <c r="AX171" s="38" t="s">
        <v>63</v>
      </c>
      <c r="AY171" s="39" t="s">
        <v>8623</v>
      </c>
      <c r="AZ171" s="38" t="s">
        <v>8624</v>
      </c>
      <c r="BA171" s="39" t="s">
        <v>8624</v>
      </c>
      <c r="BB171" s="38" t="s">
        <v>196</v>
      </c>
      <c r="BC171" s="38" t="s">
        <v>197</v>
      </c>
      <c r="BD171" s="38" t="s">
        <v>94</v>
      </c>
      <c r="BE171" s="38" t="s">
        <v>208</v>
      </c>
      <c r="BF171" s="38" t="s">
        <v>64</v>
      </c>
      <c r="BG171" s="38" t="s">
        <v>61</v>
      </c>
      <c r="BH171" s="38" t="s">
        <v>209</v>
      </c>
    </row>
    <row r="172" spans="2:60" x14ac:dyDescent="0.3">
      <c r="B172" s="55">
        <f t="shared" si="50"/>
        <v>168</v>
      </c>
      <c r="C172" s="55" t="str">
        <f t="shared" si="51"/>
        <v>NRT</v>
      </c>
      <c r="D172" s="55" t="str">
        <f t="shared" si="52"/>
        <v>2025-09-05</v>
      </c>
      <c r="E172" s="55" t="str">
        <f t="shared" si="53"/>
        <v>82020038060</v>
      </c>
      <c r="F172" s="55" t="str">
        <f t="shared" si="54"/>
        <v>PJP030143694</v>
      </c>
      <c r="G172" s="55" t="str">
        <f t="shared" si="55"/>
        <v>김은지</v>
      </c>
      <c r="H172" s="53" t="str">
        <f t="shared" si="56"/>
        <v>목록(Manifest)</v>
      </c>
      <c r="I172" s="62">
        <f t="shared" si="57"/>
        <v>59.3</v>
      </c>
      <c r="J172" s="53" t="str">
        <f t="shared" si="58"/>
        <v>BRCH USA</v>
      </c>
      <c r="K172" s="55">
        <f t="shared" si="59"/>
        <v>1</v>
      </c>
      <c r="L172" s="54">
        <f t="shared" si="60"/>
        <v>0.8</v>
      </c>
      <c r="M172" s="54">
        <f t="shared" si="61"/>
        <v>5</v>
      </c>
      <c r="N172" s="54">
        <f t="shared" si="62"/>
        <v>5</v>
      </c>
      <c r="O172" s="54">
        <f t="shared" si="63"/>
        <v>1</v>
      </c>
      <c r="P172" s="55" t="str">
        <f t="shared" si="64"/>
        <v>6094325150286</v>
      </c>
      <c r="Q172" s="70">
        <f t="shared" si="65"/>
        <v>7770</v>
      </c>
      <c r="R172" s="58">
        <v>0</v>
      </c>
      <c r="S172" s="57">
        <f t="shared" si="66"/>
        <v>0</v>
      </c>
      <c r="T172" s="58">
        <v>0</v>
      </c>
      <c r="U172" s="58">
        <f>(IF(VLOOKUP(VLOOKUP(AN172,MAPPING!$B$16:$D$21,2,1),MAPPING!$C$16:$E$21,2,0)=7000,0,VLOOKUP(VLOOKUP(AN172,MAPPING!$B$16:$D$21,2,1),MAPPING!$C$16:$E$21,2,0)))</f>
        <v>0</v>
      </c>
      <c r="V172" s="58">
        <f>(K172*VLOOKUP(N172/K172,MAPPING!$B$23:$C$30,2,10))</f>
        <v>550</v>
      </c>
      <c r="W172" s="58">
        <f t="shared" si="67"/>
        <v>0</v>
      </c>
      <c r="X172" s="58">
        <f t="shared" si="68"/>
        <v>8320</v>
      </c>
      <c r="Y172" s="116">
        <f>ROUND(SUM(Q172:W172)/INVOICE!$I$5,2)</f>
        <v>5.97</v>
      </c>
      <c r="AA172" s="38" t="s">
        <v>2578</v>
      </c>
      <c r="AB172" s="38" t="s">
        <v>93</v>
      </c>
      <c r="AC172" s="38" t="s">
        <v>2579</v>
      </c>
      <c r="AD172" s="38" t="s">
        <v>8625</v>
      </c>
      <c r="AE172" s="38" t="s">
        <v>7991</v>
      </c>
      <c r="AF172" s="38" t="s">
        <v>8626</v>
      </c>
      <c r="AG172" s="38" t="s">
        <v>3821</v>
      </c>
      <c r="AH172" s="38" t="s">
        <v>61</v>
      </c>
      <c r="AI172" s="38">
        <v>1</v>
      </c>
      <c r="AJ172" s="38">
        <v>0.8</v>
      </c>
      <c r="AK172" s="38">
        <v>5</v>
      </c>
      <c r="AL172" s="38">
        <v>5</v>
      </c>
      <c r="AM172" s="38" t="s">
        <v>204</v>
      </c>
      <c r="AN172" s="38">
        <v>59.3</v>
      </c>
      <c r="AO172" s="38" t="s">
        <v>62</v>
      </c>
      <c r="AP172" s="38" t="s">
        <v>62</v>
      </c>
      <c r="AQ172" s="38" t="s">
        <v>62</v>
      </c>
      <c r="AR172" s="38" t="s">
        <v>62</v>
      </c>
      <c r="AS172" s="38" t="s">
        <v>62</v>
      </c>
      <c r="AT172" s="38" t="s">
        <v>205</v>
      </c>
      <c r="AU172" s="38" t="s">
        <v>206</v>
      </c>
      <c r="AV172" s="38" t="s">
        <v>207</v>
      </c>
      <c r="AW172" s="38" t="s">
        <v>61</v>
      </c>
      <c r="AX172" s="38" t="s">
        <v>63</v>
      </c>
      <c r="AY172" s="39" t="s">
        <v>8627</v>
      </c>
      <c r="AZ172" s="38" t="s">
        <v>8628</v>
      </c>
      <c r="BA172" s="39" t="s">
        <v>8628</v>
      </c>
      <c r="BB172" s="38" t="s">
        <v>196</v>
      </c>
      <c r="BC172" s="38" t="s">
        <v>197</v>
      </c>
      <c r="BD172" s="38" t="s">
        <v>94</v>
      </c>
      <c r="BE172" s="38" t="s">
        <v>208</v>
      </c>
      <c r="BF172" s="38" t="s">
        <v>64</v>
      </c>
      <c r="BG172" s="38" t="s">
        <v>61</v>
      </c>
      <c r="BH172" s="38" t="s">
        <v>209</v>
      </c>
    </row>
    <row r="173" spans="2:60" x14ac:dyDescent="0.3">
      <c r="B173" s="55">
        <f t="shared" si="50"/>
        <v>169</v>
      </c>
      <c r="C173" s="55" t="str">
        <f t="shared" si="51"/>
        <v>NRT</v>
      </c>
      <c r="D173" s="55" t="str">
        <f t="shared" si="52"/>
        <v>2025-09-05</v>
      </c>
      <c r="E173" s="55" t="str">
        <f t="shared" si="53"/>
        <v>82020038060</v>
      </c>
      <c r="F173" s="55" t="str">
        <f t="shared" si="54"/>
        <v>PJP030164977</v>
      </c>
      <c r="G173" s="55" t="str">
        <f t="shared" si="55"/>
        <v>정진숙</v>
      </c>
      <c r="H173" s="53" t="str">
        <f t="shared" si="56"/>
        <v>일반(목록배제,Normal-Manifest Exception)</v>
      </c>
      <c r="I173" s="62">
        <f t="shared" si="57"/>
        <v>100.5</v>
      </c>
      <c r="J173" s="53" t="str">
        <f t="shared" si="58"/>
        <v>BRCH USA</v>
      </c>
      <c r="K173" s="55">
        <f t="shared" si="59"/>
        <v>1</v>
      </c>
      <c r="L173" s="54">
        <f t="shared" si="60"/>
        <v>0.4</v>
      </c>
      <c r="M173" s="54">
        <f t="shared" si="61"/>
        <v>0.8</v>
      </c>
      <c r="N173" s="54">
        <f t="shared" si="62"/>
        <v>0.8</v>
      </c>
      <c r="O173" s="54">
        <f t="shared" si="63"/>
        <v>0.5</v>
      </c>
      <c r="P173" s="55" t="str">
        <f t="shared" si="64"/>
        <v>6094325151414</v>
      </c>
      <c r="Q173" s="70">
        <f t="shared" si="65"/>
        <v>6760</v>
      </c>
      <c r="R173" s="58">
        <v>0</v>
      </c>
      <c r="S173" s="57">
        <f t="shared" si="66"/>
        <v>0</v>
      </c>
      <c r="T173" s="58">
        <v>0</v>
      </c>
      <c r="U173" s="58">
        <f>(IF(VLOOKUP(VLOOKUP(AN173,MAPPING!$B$16:$D$21,2,1),MAPPING!$C$16:$E$21,2,0)=7000,0,VLOOKUP(VLOOKUP(AN173,MAPPING!$B$16:$D$21,2,1),MAPPING!$C$16:$E$21,2,0)))</f>
        <v>0</v>
      </c>
      <c r="V173" s="58">
        <f>(K173*VLOOKUP(N173/K173,MAPPING!$B$23:$C$30,2,10))</f>
        <v>0</v>
      </c>
      <c r="W173" s="58">
        <f t="shared" si="67"/>
        <v>0</v>
      </c>
      <c r="X173" s="58">
        <f t="shared" si="68"/>
        <v>6760</v>
      </c>
      <c r="Y173" s="116">
        <f>ROUND(SUM(Q173:W173)/INVOICE!$I$5,2)</f>
        <v>4.8499999999999996</v>
      </c>
      <c r="AA173" s="38" t="s">
        <v>2578</v>
      </c>
      <c r="AB173" s="38" t="s">
        <v>93</v>
      </c>
      <c r="AC173" s="38" t="s">
        <v>2579</v>
      </c>
      <c r="AD173" s="38" t="s">
        <v>8629</v>
      </c>
      <c r="AE173" s="38" t="s">
        <v>8630</v>
      </c>
      <c r="AF173" s="38" t="s">
        <v>8631</v>
      </c>
      <c r="AG173" s="38" t="s">
        <v>568</v>
      </c>
      <c r="AH173" s="38" t="s">
        <v>61</v>
      </c>
      <c r="AI173" s="38">
        <v>1</v>
      </c>
      <c r="AJ173" s="38">
        <v>0.4</v>
      </c>
      <c r="AK173" s="38">
        <v>0.8</v>
      </c>
      <c r="AL173" s="38">
        <v>0.8</v>
      </c>
      <c r="AM173" s="38" t="s">
        <v>66</v>
      </c>
      <c r="AN173" s="38">
        <v>100.5</v>
      </c>
      <c r="AO173" s="38" t="s">
        <v>62</v>
      </c>
      <c r="AP173" s="38" t="s">
        <v>62</v>
      </c>
      <c r="AQ173" s="38" t="s">
        <v>62</v>
      </c>
      <c r="AR173" s="38" t="s">
        <v>62</v>
      </c>
      <c r="AS173" s="38" t="s">
        <v>62</v>
      </c>
      <c r="AT173" s="38" t="s">
        <v>205</v>
      </c>
      <c r="AU173" s="38" t="s">
        <v>206</v>
      </c>
      <c r="AV173" s="38" t="s">
        <v>207</v>
      </c>
      <c r="AW173" s="38" t="s">
        <v>61</v>
      </c>
      <c r="AX173" s="38" t="s">
        <v>63</v>
      </c>
      <c r="AY173" s="39" t="s">
        <v>8632</v>
      </c>
      <c r="AZ173" s="38" t="s">
        <v>8633</v>
      </c>
      <c r="BA173" s="39" t="s">
        <v>8633</v>
      </c>
      <c r="BB173" s="38" t="s">
        <v>196</v>
      </c>
      <c r="BC173" s="38" t="s">
        <v>197</v>
      </c>
      <c r="BD173" s="38" t="s">
        <v>94</v>
      </c>
      <c r="BE173" s="38" t="s">
        <v>208</v>
      </c>
      <c r="BF173" s="38" t="s">
        <v>64</v>
      </c>
      <c r="BG173" s="38" t="s">
        <v>61</v>
      </c>
      <c r="BH173" s="38" t="s">
        <v>209</v>
      </c>
    </row>
    <row r="174" spans="2:60" x14ac:dyDescent="0.3">
      <c r="B174" s="55">
        <f t="shared" si="50"/>
        <v>170</v>
      </c>
      <c r="C174" s="55" t="str">
        <f t="shared" si="51"/>
        <v>NRT</v>
      </c>
      <c r="D174" s="55" t="str">
        <f t="shared" si="52"/>
        <v>2025-09-05</v>
      </c>
      <c r="E174" s="55" t="str">
        <f t="shared" si="53"/>
        <v>82020038060</v>
      </c>
      <c r="F174" s="55" t="str">
        <f t="shared" si="54"/>
        <v>PJP030162995</v>
      </c>
      <c r="G174" s="55" t="str">
        <f t="shared" si="55"/>
        <v>유주형</v>
      </c>
      <c r="H174" s="53" t="str">
        <f t="shared" si="56"/>
        <v>일반(목록배제,Normal-Manifest Exception)</v>
      </c>
      <c r="I174" s="62">
        <f t="shared" si="57"/>
        <v>100.5</v>
      </c>
      <c r="J174" s="53" t="str">
        <f t="shared" si="58"/>
        <v>BRCH USA</v>
      </c>
      <c r="K174" s="55">
        <f t="shared" si="59"/>
        <v>1</v>
      </c>
      <c r="L174" s="54">
        <f t="shared" si="60"/>
        <v>0.4</v>
      </c>
      <c r="M174" s="54">
        <f t="shared" si="61"/>
        <v>0.8</v>
      </c>
      <c r="N174" s="54">
        <f t="shared" si="62"/>
        <v>0.8</v>
      </c>
      <c r="O174" s="54">
        <f t="shared" si="63"/>
        <v>0.5</v>
      </c>
      <c r="P174" s="55" t="str">
        <f t="shared" si="64"/>
        <v>6094325151162</v>
      </c>
      <c r="Q174" s="70">
        <f t="shared" si="65"/>
        <v>6760</v>
      </c>
      <c r="R174" s="58">
        <v>0</v>
      </c>
      <c r="S174" s="57">
        <f t="shared" si="66"/>
        <v>0</v>
      </c>
      <c r="T174" s="58">
        <v>0</v>
      </c>
      <c r="U174" s="58">
        <f>(IF(VLOOKUP(VLOOKUP(AN174,MAPPING!$B$16:$D$21,2,1),MAPPING!$C$16:$E$21,2,0)=7000,0,VLOOKUP(VLOOKUP(AN174,MAPPING!$B$16:$D$21,2,1),MAPPING!$C$16:$E$21,2,0)))</f>
        <v>0</v>
      </c>
      <c r="V174" s="58">
        <f>(K174*VLOOKUP(N174/K174,MAPPING!$B$23:$C$30,2,10))</f>
        <v>0</v>
      </c>
      <c r="W174" s="58">
        <f t="shared" si="67"/>
        <v>0</v>
      </c>
      <c r="X174" s="58">
        <f t="shared" si="68"/>
        <v>6760</v>
      </c>
      <c r="Y174" s="116">
        <f>ROUND(SUM(Q174:W174)/INVOICE!$I$5,2)</f>
        <v>4.8499999999999996</v>
      </c>
      <c r="AA174" s="38" t="s">
        <v>2578</v>
      </c>
      <c r="AB174" s="38" t="s">
        <v>93</v>
      </c>
      <c r="AC174" s="38" t="s">
        <v>2579</v>
      </c>
      <c r="AD174" s="38" t="s">
        <v>8634</v>
      </c>
      <c r="AE174" s="38" t="s">
        <v>8635</v>
      </c>
      <c r="AF174" s="38" t="s">
        <v>8636</v>
      </c>
      <c r="AG174" s="38" t="s">
        <v>3359</v>
      </c>
      <c r="AH174" s="38" t="s">
        <v>61</v>
      </c>
      <c r="AI174" s="38">
        <v>1</v>
      </c>
      <c r="AJ174" s="38">
        <v>0.4</v>
      </c>
      <c r="AK174" s="38">
        <v>0.8</v>
      </c>
      <c r="AL174" s="38">
        <v>0.8</v>
      </c>
      <c r="AM174" s="38" t="s">
        <v>66</v>
      </c>
      <c r="AN174" s="38">
        <v>100.5</v>
      </c>
      <c r="AO174" s="38" t="s">
        <v>62</v>
      </c>
      <c r="AP174" s="38" t="s">
        <v>62</v>
      </c>
      <c r="AQ174" s="38" t="s">
        <v>62</v>
      </c>
      <c r="AR174" s="38" t="s">
        <v>62</v>
      </c>
      <c r="AS174" s="38" t="s">
        <v>62</v>
      </c>
      <c r="AT174" s="38" t="s">
        <v>205</v>
      </c>
      <c r="AU174" s="38" t="s">
        <v>206</v>
      </c>
      <c r="AV174" s="38" t="s">
        <v>207</v>
      </c>
      <c r="AW174" s="38" t="s">
        <v>61</v>
      </c>
      <c r="AX174" s="38" t="s">
        <v>63</v>
      </c>
      <c r="AY174" s="39" t="s">
        <v>8637</v>
      </c>
      <c r="AZ174" s="38" t="s">
        <v>8638</v>
      </c>
      <c r="BA174" s="39" t="s">
        <v>8638</v>
      </c>
      <c r="BB174" s="38" t="s">
        <v>196</v>
      </c>
      <c r="BC174" s="38" t="s">
        <v>197</v>
      </c>
      <c r="BD174" s="38" t="s">
        <v>94</v>
      </c>
      <c r="BE174" s="38" t="s">
        <v>208</v>
      </c>
      <c r="BF174" s="38" t="s">
        <v>64</v>
      </c>
      <c r="BG174" s="38" t="s">
        <v>61</v>
      </c>
      <c r="BH174" s="38" t="s">
        <v>209</v>
      </c>
    </row>
    <row r="175" spans="2:60" x14ac:dyDescent="0.3">
      <c r="B175" s="55">
        <f t="shared" si="50"/>
        <v>171</v>
      </c>
      <c r="C175" s="55" t="str">
        <f t="shared" si="51"/>
        <v>NRT</v>
      </c>
      <c r="D175" s="55" t="str">
        <f t="shared" si="52"/>
        <v>2025-09-05</v>
      </c>
      <c r="E175" s="55" t="str">
        <f t="shared" si="53"/>
        <v>82020038060</v>
      </c>
      <c r="F175" s="55" t="str">
        <f t="shared" si="54"/>
        <v>PJP030156354</v>
      </c>
      <c r="G175" s="55" t="str">
        <f t="shared" si="55"/>
        <v>김현호</v>
      </c>
      <c r="H175" s="53" t="str">
        <f t="shared" si="56"/>
        <v>목록(Manifest)</v>
      </c>
      <c r="I175" s="62">
        <f t="shared" si="57"/>
        <v>51.73</v>
      </c>
      <c r="J175" s="53" t="str">
        <f t="shared" si="58"/>
        <v>BRCH USA</v>
      </c>
      <c r="K175" s="55">
        <f t="shared" si="59"/>
        <v>1</v>
      </c>
      <c r="L175" s="54">
        <f t="shared" si="60"/>
        <v>3.35</v>
      </c>
      <c r="M175" s="54">
        <f t="shared" si="61"/>
        <v>4.9000000000000004</v>
      </c>
      <c r="N175" s="54">
        <f t="shared" si="62"/>
        <v>4.9000000000000004</v>
      </c>
      <c r="O175" s="54">
        <f t="shared" si="63"/>
        <v>3.5</v>
      </c>
      <c r="P175" s="55" t="str">
        <f t="shared" si="64"/>
        <v>6094325150596</v>
      </c>
      <c r="Q175" s="70">
        <f t="shared" si="65"/>
        <v>12820</v>
      </c>
      <c r="R175" s="58">
        <v>0</v>
      </c>
      <c r="S175" s="57">
        <f t="shared" si="66"/>
        <v>0</v>
      </c>
      <c r="T175" s="58">
        <v>0</v>
      </c>
      <c r="U175" s="58">
        <f>(IF(VLOOKUP(VLOOKUP(AN175,MAPPING!$B$16:$D$21,2,1),MAPPING!$C$16:$E$21,2,0)=7000,0,VLOOKUP(VLOOKUP(AN175,MAPPING!$B$16:$D$21,2,1),MAPPING!$C$16:$E$21,2,0)))</f>
        <v>0</v>
      </c>
      <c r="V175" s="58">
        <f>(K175*VLOOKUP(N175/K175,MAPPING!$B$23:$C$30,2,10))</f>
        <v>550</v>
      </c>
      <c r="W175" s="58">
        <f t="shared" si="67"/>
        <v>0</v>
      </c>
      <c r="X175" s="58">
        <f t="shared" si="68"/>
        <v>13370</v>
      </c>
      <c r="Y175" s="116">
        <f>ROUND(SUM(Q175:W175)/INVOICE!$I$5,2)</f>
        <v>9.59</v>
      </c>
      <c r="AA175" s="38" t="s">
        <v>2578</v>
      </c>
      <c r="AB175" s="38" t="s">
        <v>93</v>
      </c>
      <c r="AC175" s="38" t="s">
        <v>2579</v>
      </c>
      <c r="AD175" s="38" t="s">
        <v>8639</v>
      </c>
      <c r="AE175" s="38" t="s">
        <v>8640</v>
      </c>
      <c r="AF175" s="38" t="s">
        <v>8641</v>
      </c>
      <c r="AG175" s="38" t="s">
        <v>8642</v>
      </c>
      <c r="AH175" s="38" t="s">
        <v>61</v>
      </c>
      <c r="AI175" s="38">
        <v>1</v>
      </c>
      <c r="AJ175" s="38">
        <v>3.35</v>
      </c>
      <c r="AK175" s="38">
        <v>4.9000000000000004</v>
      </c>
      <c r="AL175" s="38">
        <v>4.9000000000000004</v>
      </c>
      <c r="AM175" s="38" t="s">
        <v>204</v>
      </c>
      <c r="AN175" s="38">
        <v>51.73</v>
      </c>
      <c r="AO175" s="38" t="s">
        <v>62</v>
      </c>
      <c r="AP175" s="38" t="s">
        <v>62</v>
      </c>
      <c r="AQ175" s="38" t="s">
        <v>62</v>
      </c>
      <c r="AR175" s="38" t="s">
        <v>62</v>
      </c>
      <c r="AS175" s="38" t="s">
        <v>62</v>
      </c>
      <c r="AT175" s="38" t="s">
        <v>205</v>
      </c>
      <c r="AU175" s="38" t="s">
        <v>206</v>
      </c>
      <c r="AV175" s="38" t="s">
        <v>207</v>
      </c>
      <c r="AW175" s="38" t="s">
        <v>61</v>
      </c>
      <c r="AX175" s="38" t="s">
        <v>63</v>
      </c>
      <c r="AY175" s="39" t="s">
        <v>8643</v>
      </c>
      <c r="AZ175" s="38" t="s">
        <v>8644</v>
      </c>
      <c r="BA175" s="39" t="s">
        <v>8644</v>
      </c>
      <c r="BB175" s="38" t="s">
        <v>196</v>
      </c>
      <c r="BC175" s="38" t="s">
        <v>197</v>
      </c>
      <c r="BD175" s="38" t="s">
        <v>94</v>
      </c>
      <c r="BE175" s="38" t="s">
        <v>208</v>
      </c>
      <c r="BF175" s="38" t="s">
        <v>64</v>
      </c>
      <c r="BG175" s="38" t="s">
        <v>61</v>
      </c>
      <c r="BH175" s="38" t="s">
        <v>209</v>
      </c>
    </row>
    <row r="176" spans="2:60" x14ac:dyDescent="0.3">
      <c r="B176" s="55">
        <f t="shared" si="50"/>
        <v>172</v>
      </c>
      <c r="C176" s="55" t="str">
        <f t="shared" si="51"/>
        <v>NRT</v>
      </c>
      <c r="D176" s="55" t="str">
        <f t="shared" si="52"/>
        <v>2025-09-05</v>
      </c>
      <c r="E176" s="55" t="str">
        <f t="shared" si="53"/>
        <v>82020038060</v>
      </c>
      <c r="F176" s="55" t="str">
        <f t="shared" si="54"/>
        <v>PJP030146531</v>
      </c>
      <c r="G176" s="55" t="str">
        <f t="shared" si="55"/>
        <v>김민준</v>
      </c>
      <c r="H176" s="53" t="str">
        <f t="shared" si="56"/>
        <v>일반(목록배제,Normal-Manifest Exception)</v>
      </c>
      <c r="I176" s="62">
        <f t="shared" si="57"/>
        <v>100.5</v>
      </c>
      <c r="J176" s="53" t="str">
        <f t="shared" si="58"/>
        <v>BRCH USA</v>
      </c>
      <c r="K176" s="55">
        <f t="shared" si="59"/>
        <v>1</v>
      </c>
      <c r="L176" s="54">
        <f t="shared" si="60"/>
        <v>0.4</v>
      </c>
      <c r="M176" s="54">
        <f t="shared" si="61"/>
        <v>0.8</v>
      </c>
      <c r="N176" s="54">
        <f t="shared" si="62"/>
        <v>0.8</v>
      </c>
      <c r="O176" s="54">
        <f t="shared" si="63"/>
        <v>0.5</v>
      </c>
      <c r="P176" s="55" t="str">
        <f t="shared" si="64"/>
        <v>6094325151293</v>
      </c>
      <c r="Q176" s="70">
        <f t="shared" si="65"/>
        <v>6760</v>
      </c>
      <c r="R176" s="58">
        <v>0</v>
      </c>
      <c r="S176" s="57">
        <f t="shared" si="66"/>
        <v>0</v>
      </c>
      <c r="T176" s="58">
        <v>0</v>
      </c>
      <c r="U176" s="58">
        <f>(IF(VLOOKUP(VLOOKUP(AN176,MAPPING!$B$16:$D$21,2,1),MAPPING!$C$16:$E$21,2,0)=7000,0,VLOOKUP(VLOOKUP(AN176,MAPPING!$B$16:$D$21,2,1),MAPPING!$C$16:$E$21,2,0)))</f>
        <v>0</v>
      </c>
      <c r="V176" s="58">
        <f>(K176*VLOOKUP(N176/K176,MAPPING!$B$23:$C$30,2,10))</f>
        <v>0</v>
      </c>
      <c r="W176" s="58">
        <f t="shared" si="67"/>
        <v>0</v>
      </c>
      <c r="X176" s="58">
        <f t="shared" si="68"/>
        <v>6760</v>
      </c>
      <c r="Y176" s="116">
        <f>ROUND(SUM(Q176:W176)/INVOICE!$I$5,2)</f>
        <v>4.8499999999999996</v>
      </c>
      <c r="AA176" s="38" t="s">
        <v>2578</v>
      </c>
      <c r="AB176" s="38" t="s">
        <v>93</v>
      </c>
      <c r="AC176" s="38" t="s">
        <v>2579</v>
      </c>
      <c r="AD176" s="38" t="s">
        <v>8645</v>
      </c>
      <c r="AE176" s="38" t="s">
        <v>8646</v>
      </c>
      <c r="AF176" s="38" t="s">
        <v>8647</v>
      </c>
      <c r="AG176" s="38" t="s">
        <v>8648</v>
      </c>
      <c r="AH176" s="38" t="s">
        <v>61</v>
      </c>
      <c r="AI176" s="38">
        <v>1</v>
      </c>
      <c r="AJ176" s="38">
        <v>0.4</v>
      </c>
      <c r="AK176" s="38">
        <v>0.8</v>
      </c>
      <c r="AL176" s="38">
        <v>0.8</v>
      </c>
      <c r="AM176" s="38" t="s">
        <v>66</v>
      </c>
      <c r="AN176" s="38">
        <v>100.5</v>
      </c>
      <c r="AO176" s="38" t="s">
        <v>62</v>
      </c>
      <c r="AP176" s="38" t="s">
        <v>62</v>
      </c>
      <c r="AQ176" s="38" t="s">
        <v>62</v>
      </c>
      <c r="AR176" s="38" t="s">
        <v>61</v>
      </c>
      <c r="AS176" s="38" t="s">
        <v>62</v>
      </c>
      <c r="AT176" s="38" t="s">
        <v>205</v>
      </c>
      <c r="AU176" s="38" t="s">
        <v>206</v>
      </c>
      <c r="AV176" s="38" t="s">
        <v>207</v>
      </c>
      <c r="AW176" s="38" t="s">
        <v>61</v>
      </c>
      <c r="AX176" s="38" t="s">
        <v>63</v>
      </c>
      <c r="AY176" s="39" t="s">
        <v>8649</v>
      </c>
      <c r="AZ176" s="38" t="s">
        <v>8650</v>
      </c>
      <c r="BA176" s="39" t="s">
        <v>8650</v>
      </c>
      <c r="BB176" s="38" t="s">
        <v>196</v>
      </c>
      <c r="BC176" s="38" t="s">
        <v>197</v>
      </c>
      <c r="BD176" s="38" t="s">
        <v>94</v>
      </c>
      <c r="BE176" s="38" t="s">
        <v>208</v>
      </c>
      <c r="BF176" s="38" t="s">
        <v>64</v>
      </c>
      <c r="BG176" s="38" t="s">
        <v>61</v>
      </c>
      <c r="BH176" s="38" t="s">
        <v>209</v>
      </c>
    </row>
    <row r="177" spans="2:60" x14ac:dyDescent="0.3">
      <c r="B177" s="55">
        <f t="shared" si="50"/>
        <v>173</v>
      </c>
      <c r="C177" s="55" t="str">
        <f t="shared" si="51"/>
        <v>NRT</v>
      </c>
      <c r="D177" s="55" t="str">
        <f t="shared" si="52"/>
        <v>2025-09-05</v>
      </c>
      <c r="E177" s="55" t="str">
        <f t="shared" si="53"/>
        <v>82020038060</v>
      </c>
      <c r="F177" s="55" t="str">
        <f t="shared" si="54"/>
        <v>PJP026445925</v>
      </c>
      <c r="G177" s="55" t="str">
        <f t="shared" si="55"/>
        <v>염다연</v>
      </c>
      <c r="H177" s="53" t="str">
        <f t="shared" si="56"/>
        <v>목록(Manifest)</v>
      </c>
      <c r="I177" s="62">
        <f t="shared" si="57"/>
        <v>41.28</v>
      </c>
      <c r="J177" s="53" t="str">
        <f t="shared" si="58"/>
        <v>BRCH USA</v>
      </c>
      <c r="K177" s="55">
        <f t="shared" si="59"/>
        <v>1</v>
      </c>
      <c r="L177" s="54">
        <f t="shared" si="60"/>
        <v>1.5</v>
      </c>
      <c r="M177" s="54">
        <f t="shared" si="61"/>
        <v>1.9</v>
      </c>
      <c r="N177" s="54">
        <f t="shared" si="62"/>
        <v>1.9</v>
      </c>
      <c r="O177" s="54">
        <f t="shared" si="63"/>
        <v>1.5</v>
      </c>
      <c r="P177" s="55" t="str">
        <f t="shared" si="64"/>
        <v>6094325151396</v>
      </c>
      <c r="Q177" s="70">
        <f t="shared" si="65"/>
        <v>8780</v>
      </c>
      <c r="R177" s="58">
        <v>0</v>
      </c>
      <c r="S177" s="57">
        <f t="shared" si="66"/>
        <v>0</v>
      </c>
      <c r="T177" s="58">
        <v>0</v>
      </c>
      <c r="U177" s="58">
        <f>(IF(VLOOKUP(VLOOKUP(AN177,MAPPING!$B$16:$D$21,2,1),MAPPING!$C$16:$E$21,2,0)=7000,0,VLOOKUP(VLOOKUP(AN177,MAPPING!$B$16:$D$21,2,1),MAPPING!$C$16:$E$21,2,0)))</f>
        <v>0</v>
      </c>
      <c r="V177" s="58">
        <f>(K177*VLOOKUP(N177/K177,MAPPING!$B$23:$C$30,2,10))</f>
        <v>0</v>
      </c>
      <c r="W177" s="58">
        <f t="shared" si="67"/>
        <v>0</v>
      </c>
      <c r="X177" s="58">
        <f t="shared" si="68"/>
        <v>8780</v>
      </c>
      <c r="Y177" s="116">
        <f>ROUND(SUM(Q177:W177)/INVOICE!$I$5,2)</f>
        <v>6.3</v>
      </c>
      <c r="AA177" s="38" t="s">
        <v>2578</v>
      </c>
      <c r="AB177" s="38" t="s">
        <v>93</v>
      </c>
      <c r="AC177" s="38" t="s">
        <v>2579</v>
      </c>
      <c r="AD177" s="38" t="s">
        <v>8651</v>
      </c>
      <c r="AE177" s="38" t="s">
        <v>8652</v>
      </c>
      <c r="AF177" s="38" t="s">
        <v>8653</v>
      </c>
      <c r="AG177" s="38" t="s">
        <v>8654</v>
      </c>
      <c r="AH177" s="38" t="s">
        <v>61</v>
      </c>
      <c r="AI177" s="38">
        <v>1</v>
      </c>
      <c r="AJ177" s="38">
        <v>1.5</v>
      </c>
      <c r="AK177" s="38">
        <v>1.9</v>
      </c>
      <c r="AL177" s="38">
        <v>1.9</v>
      </c>
      <c r="AM177" s="38" t="s">
        <v>204</v>
      </c>
      <c r="AN177" s="38">
        <v>41.28</v>
      </c>
      <c r="AO177" s="38" t="s">
        <v>62</v>
      </c>
      <c r="AP177" s="38" t="s">
        <v>62</v>
      </c>
      <c r="AQ177" s="38" t="s">
        <v>62</v>
      </c>
      <c r="AR177" s="38" t="s">
        <v>62</v>
      </c>
      <c r="AS177" s="38" t="s">
        <v>62</v>
      </c>
      <c r="AT177" s="38" t="s">
        <v>205</v>
      </c>
      <c r="AU177" s="38" t="s">
        <v>206</v>
      </c>
      <c r="AV177" s="38" t="s">
        <v>207</v>
      </c>
      <c r="AW177" s="38" t="s">
        <v>61</v>
      </c>
      <c r="AX177" s="38" t="s">
        <v>63</v>
      </c>
      <c r="AY177" s="39" t="s">
        <v>8655</v>
      </c>
      <c r="AZ177" s="38" t="s">
        <v>8656</v>
      </c>
      <c r="BA177" s="39" t="s">
        <v>8656</v>
      </c>
      <c r="BB177" s="38" t="s">
        <v>196</v>
      </c>
      <c r="BC177" s="38" t="s">
        <v>197</v>
      </c>
      <c r="BD177" s="38" t="s">
        <v>94</v>
      </c>
      <c r="BE177" s="38" t="s">
        <v>208</v>
      </c>
      <c r="BF177" s="38" t="s">
        <v>64</v>
      </c>
      <c r="BG177" s="38" t="s">
        <v>61</v>
      </c>
      <c r="BH177" s="38" t="s">
        <v>209</v>
      </c>
    </row>
    <row r="178" spans="2:60" x14ac:dyDescent="0.3">
      <c r="B178" s="55">
        <f t="shared" si="50"/>
        <v>174</v>
      </c>
      <c r="C178" s="55" t="str">
        <f t="shared" si="51"/>
        <v>NRT</v>
      </c>
      <c r="D178" s="55" t="str">
        <f t="shared" si="52"/>
        <v>2025-09-05</v>
      </c>
      <c r="E178" s="55" t="str">
        <f t="shared" si="53"/>
        <v>82020038060</v>
      </c>
      <c r="F178" s="55" t="str">
        <f t="shared" si="54"/>
        <v>PJP030131449</v>
      </c>
      <c r="G178" s="55" t="str">
        <f t="shared" si="55"/>
        <v>김미희</v>
      </c>
      <c r="H178" s="53" t="str">
        <f t="shared" si="56"/>
        <v>간이(Simple)</v>
      </c>
      <c r="I178" s="62">
        <f t="shared" si="57"/>
        <v>339.02</v>
      </c>
      <c r="J178" s="53" t="str">
        <f t="shared" si="58"/>
        <v>BRCH USA</v>
      </c>
      <c r="K178" s="55">
        <f t="shared" si="59"/>
        <v>1</v>
      </c>
      <c r="L178" s="54">
        <f t="shared" si="60"/>
        <v>1.25</v>
      </c>
      <c r="M178" s="54">
        <f t="shared" si="61"/>
        <v>3.1</v>
      </c>
      <c r="N178" s="54">
        <f t="shared" si="62"/>
        <v>3.1</v>
      </c>
      <c r="O178" s="54">
        <f t="shared" si="63"/>
        <v>1.5</v>
      </c>
      <c r="P178" s="55" t="str">
        <f t="shared" si="64"/>
        <v>6094325150454</v>
      </c>
      <c r="Q178" s="70">
        <f t="shared" si="65"/>
        <v>8780</v>
      </c>
      <c r="R178" s="58">
        <v>0</v>
      </c>
      <c r="S178" s="57">
        <f t="shared" si="66"/>
        <v>0</v>
      </c>
      <c r="T178" s="58">
        <v>0</v>
      </c>
      <c r="U178" s="58">
        <f>(IF(VLOOKUP(VLOOKUP(AN178,MAPPING!$B$16:$D$21,2,1),MAPPING!$C$16:$E$21,2,0)=7000,0,VLOOKUP(VLOOKUP(AN178,MAPPING!$B$16:$D$21,2,1),MAPPING!$C$16:$E$21,2,0)))</f>
        <v>0</v>
      </c>
      <c r="V178" s="58">
        <f>(K178*VLOOKUP(N178/K178,MAPPING!$B$23:$C$30,2,10))</f>
        <v>550</v>
      </c>
      <c r="W178" s="58">
        <f t="shared" si="67"/>
        <v>0</v>
      </c>
      <c r="X178" s="58">
        <f t="shared" si="68"/>
        <v>9330</v>
      </c>
      <c r="Y178" s="116">
        <f>ROUND(SUM(Q178:W178)/INVOICE!$I$5,2)</f>
        <v>6.69</v>
      </c>
      <c r="AA178" s="38" t="s">
        <v>2578</v>
      </c>
      <c r="AB178" s="38" t="s">
        <v>93</v>
      </c>
      <c r="AC178" s="38" t="s">
        <v>2579</v>
      </c>
      <c r="AD178" s="38" t="s">
        <v>8657</v>
      </c>
      <c r="AE178" s="38" t="s">
        <v>8658</v>
      </c>
      <c r="AF178" s="38" t="s">
        <v>8659</v>
      </c>
      <c r="AG178" s="38" t="s">
        <v>8660</v>
      </c>
      <c r="AH178" s="38" t="s">
        <v>61</v>
      </c>
      <c r="AI178" s="38">
        <v>1</v>
      </c>
      <c r="AJ178" s="38">
        <v>1.25</v>
      </c>
      <c r="AK178" s="38">
        <v>3.1</v>
      </c>
      <c r="AL178" s="38">
        <v>3.1</v>
      </c>
      <c r="AM178" s="38" t="s">
        <v>65</v>
      </c>
      <c r="AN178" s="38">
        <v>339.02</v>
      </c>
      <c r="AO178" s="38" t="s">
        <v>62</v>
      </c>
      <c r="AP178" s="38" t="s">
        <v>62</v>
      </c>
      <c r="AQ178" s="38" t="s">
        <v>62</v>
      </c>
      <c r="AR178" s="38" t="s">
        <v>62</v>
      </c>
      <c r="AS178" s="38" t="s">
        <v>62</v>
      </c>
      <c r="AT178" s="38" t="s">
        <v>205</v>
      </c>
      <c r="AU178" s="38" t="s">
        <v>206</v>
      </c>
      <c r="AV178" s="38" t="s">
        <v>207</v>
      </c>
      <c r="AW178" s="38" t="s">
        <v>61</v>
      </c>
      <c r="AX178" s="38" t="s">
        <v>63</v>
      </c>
      <c r="AY178" s="39" t="s">
        <v>8661</v>
      </c>
      <c r="AZ178" s="38" t="s">
        <v>8662</v>
      </c>
      <c r="BA178" s="39" t="s">
        <v>8662</v>
      </c>
      <c r="BB178" s="38" t="s">
        <v>196</v>
      </c>
      <c r="BC178" s="38" t="s">
        <v>197</v>
      </c>
      <c r="BD178" s="38" t="s">
        <v>94</v>
      </c>
      <c r="BE178" s="38" t="s">
        <v>208</v>
      </c>
      <c r="BF178" s="38" t="s">
        <v>64</v>
      </c>
      <c r="BG178" s="38" t="s">
        <v>61</v>
      </c>
      <c r="BH178" s="38" t="s">
        <v>209</v>
      </c>
    </row>
    <row r="179" spans="2:60" x14ac:dyDescent="0.3">
      <c r="B179" s="55">
        <f t="shared" si="50"/>
        <v>175</v>
      </c>
      <c r="C179" s="55" t="str">
        <f t="shared" si="51"/>
        <v>NRT</v>
      </c>
      <c r="D179" s="55" t="str">
        <f t="shared" si="52"/>
        <v>2025-09-05</v>
      </c>
      <c r="E179" s="55" t="str">
        <f t="shared" si="53"/>
        <v>82020038060</v>
      </c>
      <c r="F179" s="55" t="str">
        <f t="shared" si="54"/>
        <v>PJP030133241</v>
      </c>
      <c r="G179" s="55" t="str">
        <f t="shared" si="55"/>
        <v>공소정</v>
      </c>
      <c r="H179" s="53" t="str">
        <f t="shared" si="56"/>
        <v>목록(Manifest)</v>
      </c>
      <c r="I179" s="62">
        <f t="shared" si="57"/>
        <v>139.30000000000001</v>
      </c>
      <c r="J179" s="53" t="str">
        <f t="shared" si="58"/>
        <v>BRCH USA</v>
      </c>
      <c r="K179" s="55">
        <f t="shared" si="59"/>
        <v>1</v>
      </c>
      <c r="L179" s="54">
        <f t="shared" si="60"/>
        <v>1.05</v>
      </c>
      <c r="M179" s="54">
        <f t="shared" si="61"/>
        <v>2.7</v>
      </c>
      <c r="N179" s="54">
        <f t="shared" si="62"/>
        <v>2.7</v>
      </c>
      <c r="O179" s="54">
        <f t="shared" si="63"/>
        <v>1.5</v>
      </c>
      <c r="P179" s="55" t="str">
        <f t="shared" si="64"/>
        <v>6094325150315</v>
      </c>
      <c r="Q179" s="70">
        <f t="shared" si="65"/>
        <v>8780</v>
      </c>
      <c r="R179" s="58">
        <v>0</v>
      </c>
      <c r="S179" s="57">
        <f t="shared" si="66"/>
        <v>0</v>
      </c>
      <c r="T179" s="58">
        <v>0</v>
      </c>
      <c r="U179" s="58">
        <f>(IF(VLOOKUP(VLOOKUP(AN179,MAPPING!$B$16:$D$21,2,1),MAPPING!$C$16:$E$21,2,0)=7000,0,VLOOKUP(VLOOKUP(AN179,MAPPING!$B$16:$D$21,2,1),MAPPING!$C$16:$E$21,2,0)))</f>
        <v>0</v>
      </c>
      <c r="V179" s="58">
        <f>(K179*VLOOKUP(N179/K179,MAPPING!$B$23:$C$30,2,10))</f>
        <v>550</v>
      </c>
      <c r="W179" s="58">
        <f t="shared" si="67"/>
        <v>0</v>
      </c>
      <c r="X179" s="58">
        <f t="shared" si="68"/>
        <v>9330</v>
      </c>
      <c r="Y179" s="116">
        <f>ROUND(SUM(Q179:W179)/INVOICE!$I$5,2)</f>
        <v>6.69</v>
      </c>
      <c r="AA179" s="38" t="s">
        <v>2578</v>
      </c>
      <c r="AB179" s="38" t="s">
        <v>93</v>
      </c>
      <c r="AC179" s="38" t="s">
        <v>2579</v>
      </c>
      <c r="AD179" s="38" t="s">
        <v>8663</v>
      </c>
      <c r="AE179" s="38" t="s">
        <v>8664</v>
      </c>
      <c r="AF179" s="38" t="s">
        <v>8665</v>
      </c>
      <c r="AG179" s="38" t="s">
        <v>8666</v>
      </c>
      <c r="AH179" s="38" t="s">
        <v>61</v>
      </c>
      <c r="AI179" s="38">
        <v>1</v>
      </c>
      <c r="AJ179" s="38">
        <v>1.05</v>
      </c>
      <c r="AK179" s="38">
        <v>2.7</v>
      </c>
      <c r="AL179" s="38">
        <v>2.7</v>
      </c>
      <c r="AM179" s="38" t="s">
        <v>204</v>
      </c>
      <c r="AN179" s="38">
        <v>139.30000000000001</v>
      </c>
      <c r="AO179" s="38" t="s">
        <v>62</v>
      </c>
      <c r="AP179" s="38" t="s">
        <v>62</v>
      </c>
      <c r="AQ179" s="38" t="s">
        <v>62</v>
      </c>
      <c r="AR179" s="38" t="s">
        <v>62</v>
      </c>
      <c r="AS179" s="38" t="s">
        <v>62</v>
      </c>
      <c r="AT179" s="38" t="s">
        <v>205</v>
      </c>
      <c r="AU179" s="38" t="s">
        <v>206</v>
      </c>
      <c r="AV179" s="38" t="s">
        <v>207</v>
      </c>
      <c r="AW179" s="38" t="s">
        <v>61</v>
      </c>
      <c r="AX179" s="38" t="s">
        <v>63</v>
      </c>
      <c r="AY179" s="39" t="s">
        <v>8667</v>
      </c>
      <c r="AZ179" s="38" t="s">
        <v>8668</v>
      </c>
      <c r="BA179" s="39" t="s">
        <v>8668</v>
      </c>
      <c r="BB179" s="38" t="s">
        <v>196</v>
      </c>
      <c r="BC179" s="38" t="s">
        <v>197</v>
      </c>
      <c r="BD179" s="38" t="s">
        <v>94</v>
      </c>
      <c r="BE179" s="38" t="s">
        <v>208</v>
      </c>
      <c r="BF179" s="38" t="s">
        <v>64</v>
      </c>
      <c r="BG179" s="38" t="s">
        <v>61</v>
      </c>
      <c r="BH179" s="38" t="s">
        <v>209</v>
      </c>
    </row>
    <row r="180" spans="2:60" x14ac:dyDescent="0.3">
      <c r="B180" s="55">
        <f t="shared" si="50"/>
        <v>176</v>
      </c>
      <c r="C180" s="55" t="str">
        <f t="shared" si="51"/>
        <v>NRT</v>
      </c>
      <c r="D180" s="55" t="str">
        <f t="shared" si="52"/>
        <v>2025-09-05</v>
      </c>
      <c r="E180" s="55" t="str">
        <f t="shared" si="53"/>
        <v>82020038060</v>
      </c>
      <c r="F180" s="55" t="str">
        <f t="shared" si="54"/>
        <v>PJP030153119</v>
      </c>
      <c r="G180" s="55" t="str">
        <f t="shared" si="55"/>
        <v>김성우</v>
      </c>
      <c r="H180" s="53" t="str">
        <f t="shared" si="56"/>
        <v>목록(Manifest)</v>
      </c>
      <c r="I180" s="62">
        <f t="shared" si="57"/>
        <v>28.68</v>
      </c>
      <c r="J180" s="53" t="str">
        <f t="shared" si="58"/>
        <v>BRCH USA</v>
      </c>
      <c r="K180" s="55">
        <f t="shared" si="59"/>
        <v>1</v>
      </c>
      <c r="L180" s="54">
        <f t="shared" si="60"/>
        <v>0.85</v>
      </c>
      <c r="M180" s="54">
        <f t="shared" si="61"/>
        <v>1.3</v>
      </c>
      <c r="N180" s="54">
        <f t="shared" si="62"/>
        <v>1.3</v>
      </c>
      <c r="O180" s="54">
        <f t="shared" si="63"/>
        <v>1</v>
      </c>
      <c r="P180" s="55" t="str">
        <f t="shared" si="64"/>
        <v>6094325150743</v>
      </c>
      <c r="Q180" s="70">
        <f t="shared" si="65"/>
        <v>7770</v>
      </c>
      <c r="R180" s="58">
        <v>0</v>
      </c>
      <c r="S180" s="57">
        <f t="shared" si="66"/>
        <v>0</v>
      </c>
      <c r="T180" s="58">
        <v>0</v>
      </c>
      <c r="U180" s="58">
        <f>(IF(VLOOKUP(VLOOKUP(AN180,MAPPING!$B$16:$D$21,2,1),MAPPING!$C$16:$E$21,2,0)=7000,0,VLOOKUP(VLOOKUP(AN180,MAPPING!$B$16:$D$21,2,1),MAPPING!$C$16:$E$21,2,0)))</f>
        <v>0</v>
      </c>
      <c r="V180" s="58">
        <f>(K180*VLOOKUP(N180/K180,MAPPING!$B$23:$C$30,2,10))</f>
        <v>0</v>
      </c>
      <c r="W180" s="58">
        <f t="shared" si="67"/>
        <v>0</v>
      </c>
      <c r="X180" s="58">
        <f t="shared" si="68"/>
        <v>7770</v>
      </c>
      <c r="Y180" s="116">
        <f>ROUND(SUM(Q180:W180)/INVOICE!$I$5,2)</f>
        <v>5.57</v>
      </c>
      <c r="AA180" s="38" t="s">
        <v>2578</v>
      </c>
      <c r="AB180" s="38" t="s">
        <v>93</v>
      </c>
      <c r="AC180" s="38" t="s">
        <v>2579</v>
      </c>
      <c r="AD180" s="38" t="s">
        <v>8669</v>
      </c>
      <c r="AE180" s="38" t="s">
        <v>8670</v>
      </c>
      <c r="AF180" s="38" t="s">
        <v>8671</v>
      </c>
      <c r="AG180" s="38" t="s">
        <v>8672</v>
      </c>
      <c r="AH180" s="38" t="s">
        <v>61</v>
      </c>
      <c r="AI180" s="38">
        <v>1</v>
      </c>
      <c r="AJ180" s="38">
        <v>0.85</v>
      </c>
      <c r="AK180" s="38">
        <v>1.3</v>
      </c>
      <c r="AL180" s="38">
        <v>1.3</v>
      </c>
      <c r="AM180" s="38" t="s">
        <v>204</v>
      </c>
      <c r="AN180" s="38">
        <v>28.68</v>
      </c>
      <c r="AO180" s="38" t="s">
        <v>62</v>
      </c>
      <c r="AP180" s="38" t="s">
        <v>62</v>
      </c>
      <c r="AQ180" s="38" t="s">
        <v>62</v>
      </c>
      <c r="AR180" s="38" t="s">
        <v>62</v>
      </c>
      <c r="AS180" s="38" t="s">
        <v>62</v>
      </c>
      <c r="AT180" s="38" t="s">
        <v>205</v>
      </c>
      <c r="AU180" s="38" t="s">
        <v>206</v>
      </c>
      <c r="AV180" s="38" t="s">
        <v>207</v>
      </c>
      <c r="AW180" s="38" t="s">
        <v>61</v>
      </c>
      <c r="AX180" s="38" t="s">
        <v>63</v>
      </c>
      <c r="AY180" s="39" t="s">
        <v>8673</v>
      </c>
      <c r="AZ180" s="38" t="s">
        <v>8674</v>
      </c>
      <c r="BA180" s="39" t="s">
        <v>8674</v>
      </c>
      <c r="BB180" s="38" t="s">
        <v>196</v>
      </c>
      <c r="BC180" s="38" t="s">
        <v>197</v>
      </c>
      <c r="BD180" s="38" t="s">
        <v>94</v>
      </c>
      <c r="BE180" s="38" t="s">
        <v>208</v>
      </c>
      <c r="BF180" s="38" t="s">
        <v>64</v>
      </c>
      <c r="BG180" s="38" t="s">
        <v>61</v>
      </c>
      <c r="BH180" s="38" t="s">
        <v>209</v>
      </c>
    </row>
    <row r="181" spans="2:60" x14ac:dyDescent="0.3">
      <c r="B181" s="55">
        <f t="shared" si="50"/>
        <v>177</v>
      </c>
      <c r="C181" s="55" t="str">
        <f t="shared" si="51"/>
        <v>NRT</v>
      </c>
      <c r="D181" s="55" t="str">
        <f t="shared" si="52"/>
        <v>2025-09-05</v>
      </c>
      <c r="E181" s="55" t="str">
        <f t="shared" si="53"/>
        <v>82020038060</v>
      </c>
      <c r="F181" s="55" t="str">
        <f t="shared" si="54"/>
        <v>PJP030161445</v>
      </c>
      <c r="G181" s="55" t="str">
        <f t="shared" si="55"/>
        <v>유승곤</v>
      </c>
      <c r="H181" s="53" t="str">
        <f t="shared" si="56"/>
        <v>목록(Manifest)</v>
      </c>
      <c r="I181" s="62">
        <f t="shared" si="57"/>
        <v>26.67</v>
      </c>
      <c r="J181" s="53" t="str">
        <f t="shared" si="58"/>
        <v>BRCH USA</v>
      </c>
      <c r="K181" s="55">
        <f t="shared" si="59"/>
        <v>1</v>
      </c>
      <c r="L181" s="54">
        <f t="shared" si="60"/>
        <v>0.3</v>
      </c>
      <c r="M181" s="54">
        <f t="shared" si="61"/>
        <v>1.1000000000000001</v>
      </c>
      <c r="N181" s="54">
        <f t="shared" si="62"/>
        <v>1.1000000000000001</v>
      </c>
      <c r="O181" s="54">
        <f t="shared" si="63"/>
        <v>0.5</v>
      </c>
      <c r="P181" s="55" t="str">
        <f t="shared" si="64"/>
        <v>6094325150807</v>
      </c>
      <c r="Q181" s="70">
        <f t="shared" si="65"/>
        <v>6760</v>
      </c>
      <c r="R181" s="58">
        <v>0</v>
      </c>
      <c r="S181" s="57">
        <f t="shared" si="66"/>
        <v>0</v>
      </c>
      <c r="T181" s="58">
        <v>0</v>
      </c>
      <c r="U181" s="58">
        <f>(IF(VLOOKUP(VLOOKUP(AN181,MAPPING!$B$16:$D$21,2,1),MAPPING!$C$16:$E$21,2,0)=7000,0,VLOOKUP(VLOOKUP(AN181,MAPPING!$B$16:$D$21,2,1),MAPPING!$C$16:$E$21,2,0)))</f>
        <v>0</v>
      </c>
      <c r="V181" s="58">
        <f>(K181*VLOOKUP(N181/K181,MAPPING!$B$23:$C$30,2,10))</f>
        <v>0</v>
      </c>
      <c r="W181" s="58">
        <f t="shared" si="67"/>
        <v>0</v>
      </c>
      <c r="X181" s="58">
        <f t="shared" si="68"/>
        <v>6760</v>
      </c>
      <c r="Y181" s="116">
        <f>ROUND(SUM(Q181:W181)/INVOICE!$I$5,2)</f>
        <v>4.8499999999999996</v>
      </c>
      <c r="AA181" s="38" t="s">
        <v>2578</v>
      </c>
      <c r="AB181" s="38" t="s">
        <v>93</v>
      </c>
      <c r="AC181" s="38" t="s">
        <v>2579</v>
      </c>
      <c r="AD181" s="38" t="s">
        <v>8675</v>
      </c>
      <c r="AE181" s="38" t="s">
        <v>8676</v>
      </c>
      <c r="AF181" s="38" t="s">
        <v>8677</v>
      </c>
      <c r="AG181" s="38" t="s">
        <v>8678</v>
      </c>
      <c r="AH181" s="38" t="s">
        <v>61</v>
      </c>
      <c r="AI181" s="38">
        <v>1</v>
      </c>
      <c r="AJ181" s="38">
        <v>0.3</v>
      </c>
      <c r="AK181" s="38">
        <v>1.1000000000000001</v>
      </c>
      <c r="AL181" s="38">
        <v>1.1000000000000001</v>
      </c>
      <c r="AM181" s="38" t="s">
        <v>204</v>
      </c>
      <c r="AN181" s="38">
        <v>26.67</v>
      </c>
      <c r="AO181" s="38" t="s">
        <v>62</v>
      </c>
      <c r="AP181" s="38" t="s">
        <v>62</v>
      </c>
      <c r="AQ181" s="38" t="s">
        <v>62</v>
      </c>
      <c r="AR181" s="38" t="s">
        <v>62</v>
      </c>
      <c r="AS181" s="38" t="s">
        <v>62</v>
      </c>
      <c r="AT181" s="38" t="s">
        <v>205</v>
      </c>
      <c r="AU181" s="38" t="s">
        <v>206</v>
      </c>
      <c r="AV181" s="38" t="s">
        <v>207</v>
      </c>
      <c r="AW181" s="38" t="s">
        <v>61</v>
      </c>
      <c r="AX181" s="38" t="s">
        <v>63</v>
      </c>
      <c r="AY181" s="39" t="s">
        <v>8679</v>
      </c>
      <c r="AZ181" s="38" t="s">
        <v>8680</v>
      </c>
      <c r="BA181" s="39" t="s">
        <v>8680</v>
      </c>
      <c r="BB181" s="38" t="s">
        <v>196</v>
      </c>
      <c r="BC181" s="38" t="s">
        <v>197</v>
      </c>
      <c r="BD181" s="38" t="s">
        <v>94</v>
      </c>
      <c r="BE181" s="38" t="s">
        <v>208</v>
      </c>
      <c r="BF181" s="38" t="s">
        <v>64</v>
      </c>
      <c r="BG181" s="38" t="s">
        <v>61</v>
      </c>
      <c r="BH181" s="38" t="s">
        <v>209</v>
      </c>
    </row>
    <row r="182" spans="2:60" x14ac:dyDescent="0.3">
      <c r="B182" s="55">
        <f t="shared" si="50"/>
        <v>178</v>
      </c>
      <c r="C182" s="55" t="str">
        <f t="shared" si="51"/>
        <v>NRT</v>
      </c>
      <c r="D182" s="55" t="str">
        <f t="shared" si="52"/>
        <v>2025-09-05</v>
      </c>
      <c r="E182" s="55" t="str">
        <f t="shared" si="53"/>
        <v>82020038060</v>
      </c>
      <c r="F182" s="55" t="str">
        <f t="shared" si="54"/>
        <v>PJP030148871</v>
      </c>
      <c r="G182" s="55" t="str">
        <f t="shared" si="55"/>
        <v>이태중</v>
      </c>
      <c r="H182" s="53" t="str">
        <f t="shared" si="56"/>
        <v>목록(Manifest)</v>
      </c>
      <c r="I182" s="62">
        <f t="shared" si="57"/>
        <v>146.86000000000001</v>
      </c>
      <c r="J182" s="53" t="str">
        <f t="shared" si="58"/>
        <v>BRCH USA</v>
      </c>
      <c r="K182" s="55">
        <f t="shared" si="59"/>
        <v>1</v>
      </c>
      <c r="L182" s="54">
        <f t="shared" si="60"/>
        <v>0.75</v>
      </c>
      <c r="M182" s="54">
        <f t="shared" si="61"/>
        <v>3.1</v>
      </c>
      <c r="N182" s="54">
        <f t="shared" si="62"/>
        <v>3.1</v>
      </c>
      <c r="O182" s="54">
        <f t="shared" si="63"/>
        <v>1</v>
      </c>
      <c r="P182" s="55" t="str">
        <f t="shared" si="64"/>
        <v>6094325151198</v>
      </c>
      <c r="Q182" s="70">
        <f t="shared" si="65"/>
        <v>7770</v>
      </c>
      <c r="R182" s="58">
        <v>0</v>
      </c>
      <c r="S182" s="57">
        <f t="shared" si="66"/>
        <v>0</v>
      </c>
      <c r="T182" s="58">
        <v>0</v>
      </c>
      <c r="U182" s="58">
        <f>(IF(VLOOKUP(VLOOKUP(AN182,MAPPING!$B$16:$D$21,2,1),MAPPING!$C$16:$E$21,2,0)=7000,0,VLOOKUP(VLOOKUP(AN182,MAPPING!$B$16:$D$21,2,1),MAPPING!$C$16:$E$21,2,0)))</f>
        <v>0</v>
      </c>
      <c r="V182" s="58">
        <f>(K182*VLOOKUP(N182/K182,MAPPING!$B$23:$C$30,2,10))</f>
        <v>550</v>
      </c>
      <c r="W182" s="58">
        <f t="shared" si="67"/>
        <v>0</v>
      </c>
      <c r="X182" s="58">
        <f t="shared" si="68"/>
        <v>8320</v>
      </c>
      <c r="Y182" s="116">
        <f>ROUND(SUM(Q182:W182)/INVOICE!$I$5,2)</f>
        <v>5.97</v>
      </c>
      <c r="AA182" s="38" t="s">
        <v>2578</v>
      </c>
      <c r="AB182" s="38" t="s">
        <v>93</v>
      </c>
      <c r="AC182" s="38" t="s">
        <v>2579</v>
      </c>
      <c r="AD182" s="38" t="s">
        <v>8681</v>
      </c>
      <c r="AE182" s="38" t="s">
        <v>629</v>
      </c>
      <c r="AF182" s="38" t="s">
        <v>630</v>
      </c>
      <c r="AG182" s="38" t="s">
        <v>328</v>
      </c>
      <c r="AH182" s="38" t="s">
        <v>61</v>
      </c>
      <c r="AI182" s="38">
        <v>1</v>
      </c>
      <c r="AJ182" s="38">
        <v>0.75</v>
      </c>
      <c r="AK182" s="38">
        <v>3.1</v>
      </c>
      <c r="AL182" s="38">
        <v>3.1</v>
      </c>
      <c r="AM182" s="38" t="s">
        <v>204</v>
      </c>
      <c r="AN182" s="38">
        <v>146.86000000000001</v>
      </c>
      <c r="AO182" s="38" t="s">
        <v>62</v>
      </c>
      <c r="AP182" s="38" t="s">
        <v>62</v>
      </c>
      <c r="AQ182" s="38" t="s">
        <v>62</v>
      </c>
      <c r="AR182" s="38" t="s">
        <v>62</v>
      </c>
      <c r="AS182" s="38" t="s">
        <v>62</v>
      </c>
      <c r="AT182" s="38" t="s">
        <v>205</v>
      </c>
      <c r="AU182" s="38" t="s">
        <v>206</v>
      </c>
      <c r="AV182" s="38" t="s">
        <v>207</v>
      </c>
      <c r="AW182" s="38" t="s">
        <v>61</v>
      </c>
      <c r="AX182" s="38" t="s">
        <v>63</v>
      </c>
      <c r="AY182" s="39" t="s">
        <v>8682</v>
      </c>
      <c r="AZ182" s="38" t="s">
        <v>8683</v>
      </c>
      <c r="BA182" s="39" t="s">
        <v>8683</v>
      </c>
      <c r="BB182" s="38" t="s">
        <v>196</v>
      </c>
      <c r="BC182" s="38" t="s">
        <v>197</v>
      </c>
      <c r="BD182" s="38" t="s">
        <v>94</v>
      </c>
      <c r="BE182" s="38" t="s">
        <v>208</v>
      </c>
      <c r="BF182" s="38" t="s">
        <v>64</v>
      </c>
      <c r="BG182" s="38" t="s">
        <v>61</v>
      </c>
      <c r="BH182" s="38" t="s">
        <v>209</v>
      </c>
    </row>
    <row r="183" spans="2:60" x14ac:dyDescent="0.3">
      <c r="B183" s="55">
        <f t="shared" si="50"/>
        <v>179</v>
      </c>
      <c r="C183" s="55" t="str">
        <f t="shared" si="51"/>
        <v>NRT</v>
      </c>
      <c r="D183" s="55" t="str">
        <f t="shared" si="52"/>
        <v>2025-09-05</v>
      </c>
      <c r="E183" s="55" t="str">
        <f t="shared" si="53"/>
        <v>82020038060</v>
      </c>
      <c r="F183" s="55" t="str">
        <f t="shared" si="54"/>
        <v>PJP030164257</v>
      </c>
      <c r="G183" s="55" t="str">
        <f t="shared" si="55"/>
        <v>신화엽</v>
      </c>
      <c r="H183" s="53" t="str">
        <f t="shared" si="56"/>
        <v>일반(목록배제,Normal-Manifest Exception)</v>
      </c>
      <c r="I183" s="62">
        <f t="shared" si="57"/>
        <v>100.5</v>
      </c>
      <c r="J183" s="53" t="str">
        <f t="shared" si="58"/>
        <v>BRCH USA</v>
      </c>
      <c r="K183" s="55">
        <f t="shared" si="59"/>
        <v>1</v>
      </c>
      <c r="L183" s="54">
        <f t="shared" si="60"/>
        <v>0.4</v>
      </c>
      <c r="M183" s="54">
        <f t="shared" si="61"/>
        <v>0.8</v>
      </c>
      <c r="N183" s="54">
        <f t="shared" si="62"/>
        <v>0.8</v>
      </c>
      <c r="O183" s="54">
        <f t="shared" si="63"/>
        <v>0.5</v>
      </c>
      <c r="P183" s="55" t="str">
        <f t="shared" si="64"/>
        <v>6094325151382</v>
      </c>
      <c r="Q183" s="70">
        <f t="shared" si="65"/>
        <v>6760</v>
      </c>
      <c r="R183" s="58">
        <v>0</v>
      </c>
      <c r="S183" s="57">
        <f t="shared" si="66"/>
        <v>0</v>
      </c>
      <c r="T183" s="58">
        <v>0</v>
      </c>
      <c r="U183" s="58">
        <f>(IF(VLOOKUP(VLOOKUP(AN183,MAPPING!$B$16:$D$21,2,1),MAPPING!$C$16:$E$21,2,0)=7000,0,VLOOKUP(VLOOKUP(AN183,MAPPING!$B$16:$D$21,2,1),MAPPING!$C$16:$E$21,2,0)))</f>
        <v>0</v>
      </c>
      <c r="V183" s="58">
        <f>(K183*VLOOKUP(N183/K183,MAPPING!$B$23:$C$30,2,10))</f>
        <v>0</v>
      </c>
      <c r="W183" s="58">
        <f t="shared" si="67"/>
        <v>0</v>
      </c>
      <c r="X183" s="58">
        <f t="shared" si="68"/>
        <v>6760</v>
      </c>
      <c r="Y183" s="116">
        <f>ROUND(SUM(Q183:W183)/INVOICE!$I$5,2)</f>
        <v>4.8499999999999996</v>
      </c>
      <c r="AA183" s="38" t="s">
        <v>2578</v>
      </c>
      <c r="AB183" s="38" t="s">
        <v>93</v>
      </c>
      <c r="AC183" s="38" t="s">
        <v>2579</v>
      </c>
      <c r="AD183" s="38" t="s">
        <v>8684</v>
      </c>
      <c r="AE183" s="38" t="s">
        <v>8685</v>
      </c>
      <c r="AF183" s="38" t="s">
        <v>8686</v>
      </c>
      <c r="AG183" s="38" t="s">
        <v>8687</v>
      </c>
      <c r="AH183" s="38" t="s">
        <v>61</v>
      </c>
      <c r="AI183" s="38">
        <v>1</v>
      </c>
      <c r="AJ183" s="38">
        <v>0.4</v>
      </c>
      <c r="AK183" s="38">
        <v>0.8</v>
      </c>
      <c r="AL183" s="38">
        <v>0.8</v>
      </c>
      <c r="AM183" s="38" t="s">
        <v>66</v>
      </c>
      <c r="AN183" s="38">
        <v>100.5</v>
      </c>
      <c r="AO183" s="38" t="s">
        <v>62</v>
      </c>
      <c r="AP183" s="38" t="s">
        <v>62</v>
      </c>
      <c r="AQ183" s="38" t="s">
        <v>62</v>
      </c>
      <c r="AR183" s="38" t="s">
        <v>61</v>
      </c>
      <c r="AS183" s="38" t="s">
        <v>62</v>
      </c>
      <c r="AT183" s="38" t="s">
        <v>205</v>
      </c>
      <c r="AU183" s="38" t="s">
        <v>206</v>
      </c>
      <c r="AV183" s="38" t="s">
        <v>207</v>
      </c>
      <c r="AW183" s="38" t="s">
        <v>61</v>
      </c>
      <c r="AX183" s="38" t="s">
        <v>63</v>
      </c>
      <c r="AY183" s="39" t="s">
        <v>8688</v>
      </c>
      <c r="AZ183" s="38" t="s">
        <v>8689</v>
      </c>
      <c r="BA183" s="39" t="s">
        <v>8689</v>
      </c>
      <c r="BB183" s="38" t="s">
        <v>196</v>
      </c>
      <c r="BC183" s="38" t="s">
        <v>197</v>
      </c>
      <c r="BD183" s="38" t="s">
        <v>94</v>
      </c>
      <c r="BE183" s="38" t="s">
        <v>208</v>
      </c>
      <c r="BF183" s="38" t="s">
        <v>64</v>
      </c>
      <c r="BG183" s="38" t="s">
        <v>61</v>
      </c>
      <c r="BH183" s="38" t="s">
        <v>209</v>
      </c>
    </row>
    <row r="184" spans="2:60" x14ac:dyDescent="0.3">
      <c r="B184" s="55">
        <f t="shared" si="50"/>
        <v>180</v>
      </c>
      <c r="C184" s="55" t="str">
        <f t="shared" si="51"/>
        <v>NRT</v>
      </c>
      <c r="D184" s="55" t="str">
        <f t="shared" si="52"/>
        <v>2025-09-05</v>
      </c>
      <c r="E184" s="55" t="str">
        <f t="shared" si="53"/>
        <v>82020038060</v>
      </c>
      <c r="F184" s="55" t="str">
        <f t="shared" si="54"/>
        <v>PJP030148074</v>
      </c>
      <c r="G184" s="55" t="str">
        <f t="shared" si="55"/>
        <v>이수현</v>
      </c>
      <c r="H184" s="53" t="str">
        <f t="shared" si="56"/>
        <v>목록(Manifest)</v>
      </c>
      <c r="I184" s="62">
        <f t="shared" si="57"/>
        <v>128.51</v>
      </c>
      <c r="J184" s="53" t="str">
        <f t="shared" si="58"/>
        <v>BRCH USA</v>
      </c>
      <c r="K184" s="55">
        <f t="shared" si="59"/>
        <v>1</v>
      </c>
      <c r="L184" s="54">
        <f t="shared" si="60"/>
        <v>0.35</v>
      </c>
      <c r="M184" s="54">
        <f t="shared" si="61"/>
        <v>0.5</v>
      </c>
      <c r="N184" s="54">
        <f t="shared" si="62"/>
        <v>0.5</v>
      </c>
      <c r="O184" s="54">
        <f t="shared" si="63"/>
        <v>0.5</v>
      </c>
      <c r="P184" s="55" t="str">
        <f t="shared" si="64"/>
        <v>6094325151051</v>
      </c>
      <c r="Q184" s="70">
        <f t="shared" si="65"/>
        <v>6760</v>
      </c>
      <c r="R184" s="58">
        <v>0</v>
      </c>
      <c r="S184" s="57">
        <f t="shared" si="66"/>
        <v>0</v>
      </c>
      <c r="T184" s="58">
        <v>0</v>
      </c>
      <c r="U184" s="58">
        <f>(IF(VLOOKUP(VLOOKUP(AN184,MAPPING!$B$16:$D$21,2,1),MAPPING!$C$16:$E$21,2,0)=7000,0,VLOOKUP(VLOOKUP(AN184,MAPPING!$B$16:$D$21,2,1),MAPPING!$C$16:$E$21,2,0)))</f>
        <v>0</v>
      </c>
      <c r="V184" s="58">
        <f>(K184*VLOOKUP(N184/K184,MAPPING!$B$23:$C$30,2,10))</f>
        <v>0</v>
      </c>
      <c r="W184" s="58">
        <f t="shared" si="67"/>
        <v>0</v>
      </c>
      <c r="X184" s="58">
        <f t="shared" si="68"/>
        <v>6760</v>
      </c>
      <c r="Y184" s="116">
        <f>ROUND(SUM(Q184:W184)/INVOICE!$I$5,2)</f>
        <v>4.8499999999999996</v>
      </c>
      <c r="AA184" s="38" t="s">
        <v>2578</v>
      </c>
      <c r="AB184" s="38" t="s">
        <v>93</v>
      </c>
      <c r="AC184" s="38" t="s">
        <v>2579</v>
      </c>
      <c r="AD184" s="38" t="s">
        <v>8690</v>
      </c>
      <c r="AE184" s="38" t="s">
        <v>7761</v>
      </c>
      <c r="AF184" s="38" t="s">
        <v>7762</v>
      </c>
      <c r="AG184" s="38" t="s">
        <v>7763</v>
      </c>
      <c r="AH184" s="38" t="s">
        <v>61</v>
      </c>
      <c r="AI184" s="38">
        <v>1</v>
      </c>
      <c r="AJ184" s="38">
        <v>0.35</v>
      </c>
      <c r="AK184" s="38">
        <v>0.5</v>
      </c>
      <c r="AL184" s="38">
        <v>0.5</v>
      </c>
      <c r="AM184" s="38" t="s">
        <v>204</v>
      </c>
      <c r="AN184" s="38">
        <v>128.51</v>
      </c>
      <c r="AO184" s="38" t="s">
        <v>62</v>
      </c>
      <c r="AP184" s="38" t="s">
        <v>62</v>
      </c>
      <c r="AQ184" s="38" t="s">
        <v>62</v>
      </c>
      <c r="AR184" s="38" t="s">
        <v>62</v>
      </c>
      <c r="AS184" s="38" t="s">
        <v>62</v>
      </c>
      <c r="AT184" s="38" t="s">
        <v>205</v>
      </c>
      <c r="AU184" s="38" t="s">
        <v>206</v>
      </c>
      <c r="AV184" s="38" t="s">
        <v>207</v>
      </c>
      <c r="AW184" s="38" t="s">
        <v>61</v>
      </c>
      <c r="AX184" s="38" t="s">
        <v>63</v>
      </c>
      <c r="AY184" s="39" t="s">
        <v>8691</v>
      </c>
      <c r="AZ184" s="38" t="s">
        <v>8692</v>
      </c>
      <c r="BA184" s="39" t="s">
        <v>8692</v>
      </c>
      <c r="BB184" s="38" t="s">
        <v>196</v>
      </c>
      <c r="BC184" s="38" t="s">
        <v>197</v>
      </c>
      <c r="BD184" s="38" t="s">
        <v>94</v>
      </c>
      <c r="BE184" s="38" t="s">
        <v>208</v>
      </c>
      <c r="BF184" s="38" t="s">
        <v>64</v>
      </c>
      <c r="BG184" s="38" t="s">
        <v>61</v>
      </c>
      <c r="BH184" s="38" t="s">
        <v>209</v>
      </c>
    </row>
    <row r="185" spans="2:60" x14ac:dyDescent="0.3">
      <c r="B185" s="55">
        <f t="shared" si="50"/>
        <v>181</v>
      </c>
      <c r="C185" s="55" t="str">
        <f t="shared" si="51"/>
        <v>NRT</v>
      </c>
      <c r="D185" s="55" t="str">
        <f t="shared" si="52"/>
        <v>2025-09-05</v>
      </c>
      <c r="E185" s="55" t="str">
        <f t="shared" si="53"/>
        <v>82020038060</v>
      </c>
      <c r="F185" s="55" t="str">
        <f t="shared" si="54"/>
        <v>PJP030138137</v>
      </c>
      <c r="G185" s="55" t="str">
        <f t="shared" si="55"/>
        <v>전서연</v>
      </c>
      <c r="H185" s="53" t="str">
        <f t="shared" si="56"/>
        <v>목록(Manifest)</v>
      </c>
      <c r="I185" s="62">
        <f t="shared" si="57"/>
        <v>114.54</v>
      </c>
      <c r="J185" s="53" t="str">
        <f t="shared" si="58"/>
        <v>BRCH USA</v>
      </c>
      <c r="K185" s="55">
        <f t="shared" si="59"/>
        <v>1</v>
      </c>
      <c r="L185" s="54">
        <f t="shared" si="60"/>
        <v>0.15</v>
      </c>
      <c r="M185" s="54">
        <f t="shared" si="61"/>
        <v>0.4</v>
      </c>
      <c r="N185" s="54">
        <f t="shared" si="62"/>
        <v>0.4</v>
      </c>
      <c r="O185" s="54">
        <f t="shared" si="63"/>
        <v>0.5</v>
      </c>
      <c r="P185" s="55" t="str">
        <f t="shared" si="64"/>
        <v>6094325150901</v>
      </c>
      <c r="Q185" s="70">
        <f t="shared" si="65"/>
        <v>6760</v>
      </c>
      <c r="R185" s="58">
        <v>0</v>
      </c>
      <c r="S185" s="57">
        <f t="shared" si="66"/>
        <v>0</v>
      </c>
      <c r="T185" s="58">
        <v>0</v>
      </c>
      <c r="U185" s="58">
        <f>(IF(VLOOKUP(VLOOKUP(AN185,MAPPING!$B$16:$D$21,2,1),MAPPING!$C$16:$E$21,2,0)=7000,0,VLOOKUP(VLOOKUP(AN185,MAPPING!$B$16:$D$21,2,1),MAPPING!$C$16:$E$21,2,0)))</f>
        <v>0</v>
      </c>
      <c r="V185" s="58">
        <f>(K185*VLOOKUP(N185/K185,MAPPING!$B$23:$C$30,2,10))</f>
        <v>0</v>
      </c>
      <c r="W185" s="58">
        <f t="shared" si="67"/>
        <v>0</v>
      </c>
      <c r="X185" s="58">
        <f t="shared" si="68"/>
        <v>6760</v>
      </c>
      <c r="Y185" s="116">
        <f>ROUND(SUM(Q185:W185)/INVOICE!$I$5,2)</f>
        <v>4.8499999999999996</v>
      </c>
      <c r="AA185" s="38" t="s">
        <v>2578</v>
      </c>
      <c r="AB185" s="38" t="s">
        <v>93</v>
      </c>
      <c r="AC185" s="38" t="s">
        <v>2579</v>
      </c>
      <c r="AD185" s="38" t="s">
        <v>8693</v>
      </c>
      <c r="AE185" s="38" t="s">
        <v>8694</v>
      </c>
      <c r="AF185" s="38" t="s">
        <v>8695</v>
      </c>
      <c r="AG185" s="38" t="s">
        <v>8696</v>
      </c>
      <c r="AH185" s="38" t="s">
        <v>61</v>
      </c>
      <c r="AI185" s="38">
        <v>1</v>
      </c>
      <c r="AJ185" s="38">
        <v>0.15</v>
      </c>
      <c r="AK185" s="38">
        <v>0.4</v>
      </c>
      <c r="AL185" s="38">
        <v>0.4</v>
      </c>
      <c r="AM185" s="38" t="s">
        <v>204</v>
      </c>
      <c r="AN185" s="38">
        <v>114.54</v>
      </c>
      <c r="AO185" s="38" t="s">
        <v>62</v>
      </c>
      <c r="AP185" s="38" t="s">
        <v>62</v>
      </c>
      <c r="AQ185" s="38" t="s">
        <v>62</v>
      </c>
      <c r="AR185" s="38" t="s">
        <v>62</v>
      </c>
      <c r="AS185" s="38" t="s">
        <v>62</v>
      </c>
      <c r="AT185" s="38" t="s">
        <v>205</v>
      </c>
      <c r="AU185" s="38" t="s">
        <v>206</v>
      </c>
      <c r="AV185" s="38" t="s">
        <v>207</v>
      </c>
      <c r="AW185" s="38" t="s">
        <v>61</v>
      </c>
      <c r="AX185" s="38" t="s">
        <v>63</v>
      </c>
      <c r="AY185" s="39" t="s">
        <v>8697</v>
      </c>
      <c r="AZ185" s="38" t="s">
        <v>8698</v>
      </c>
      <c r="BA185" s="39" t="s">
        <v>8698</v>
      </c>
      <c r="BB185" s="38" t="s">
        <v>196</v>
      </c>
      <c r="BC185" s="38" t="s">
        <v>197</v>
      </c>
      <c r="BD185" s="38" t="s">
        <v>94</v>
      </c>
      <c r="BE185" s="38" t="s">
        <v>208</v>
      </c>
      <c r="BF185" s="38" t="s">
        <v>64</v>
      </c>
      <c r="BG185" s="38" t="s">
        <v>61</v>
      </c>
      <c r="BH185" s="38" t="s">
        <v>209</v>
      </c>
    </row>
    <row r="186" spans="2:60" x14ac:dyDescent="0.3">
      <c r="B186" s="55">
        <f t="shared" si="50"/>
        <v>182</v>
      </c>
      <c r="C186" s="55" t="str">
        <f t="shared" si="51"/>
        <v>NRT</v>
      </c>
      <c r="D186" s="55" t="str">
        <f t="shared" si="52"/>
        <v>2025-09-05</v>
      </c>
      <c r="E186" s="55" t="str">
        <f t="shared" si="53"/>
        <v>82020038060</v>
      </c>
      <c r="F186" s="55" t="str">
        <f t="shared" si="54"/>
        <v>PJP030161137</v>
      </c>
      <c r="G186" s="55" t="str">
        <f t="shared" si="55"/>
        <v>신현주</v>
      </c>
      <c r="H186" s="53" t="str">
        <f t="shared" si="56"/>
        <v>목록(Manifest)</v>
      </c>
      <c r="I186" s="62">
        <f t="shared" si="57"/>
        <v>9.2899999999999991</v>
      </c>
      <c r="J186" s="53" t="str">
        <f t="shared" si="58"/>
        <v>BRCH USA</v>
      </c>
      <c r="K186" s="55">
        <f t="shared" si="59"/>
        <v>1</v>
      </c>
      <c r="L186" s="54">
        <f t="shared" si="60"/>
        <v>0.4</v>
      </c>
      <c r="M186" s="54">
        <f t="shared" si="61"/>
        <v>0.8</v>
      </c>
      <c r="N186" s="54">
        <f t="shared" si="62"/>
        <v>0.8</v>
      </c>
      <c r="O186" s="54">
        <f t="shared" si="63"/>
        <v>0.5</v>
      </c>
      <c r="P186" s="55" t="str">
        <f t="shared" si="64"/>
        <v>6094325147228</v>
      </c>
      <c r="Q186" s="70">
        <f t="shared" si="65"/>
        <v>6760</v>
      </c>
      <c r="R186" s="58">
        <v>0</v>
      </c>
      <c r="S186" s="57">
        <f t="shared" si="66"/>
        <v>0</v>
      </c>
      <c r="T186" s="58">
        <v>0</v>
      </c>
      <c r="U186" s="58">
        <f>(IF(VLOOKUP(VLOOKUP(AN186,MAPPING!$B$16:$D$21,2,1),MAPPING!$C$16:$E$21,2,0)=7000,0,VLOOKUP(VLOOKUP(AN186,MAPPING!$B$16:$D$21,2,1),MAPPING!$C$16:$E$21,2,0)))</f>
        <v>0</v>
      </c>
      <c r="V186" s="58">
        <f>(K186*VLOOKUP(N186/K186,MAPPING!$B$23:$C$30,2,10))</f>
        <v>0</v>
      </c>
      <c r="W186" s="58">
        <f t="shared" si="67"/>
        <v>0</v>
      </c>
      <c r="X186" s="58">
        <f t="shared" si="68"/>
        <v>6760</v>
      </c>
      <c r="Y186" s="116">
        <f>ROUND(SUM(Q186:W186)/INVOICE!$I$5,2)</f>
        <v>4.8499999999999996</v>
      </c>
      <c r="AA186" s="38" t="s">
        <v>2578</v>
      </c>
      <c r="AB186" s="38" t="s">
        <v>93</v>
      </c>
      <c r="AC186" s="38" t="s">
        <v>2579</v>
      </c>
      <c r="AD186" s="38" t="s">
        <v>8699</v>
      </c>
      <c r="AE186" s="38" t="s">
        <v>8700</v>
      </c>
      <c r="AF186" s="38" t="s">
        <v>8701</v>
      </c>
      <c r="AG186" s="38" t="s">
        <v>8702</v>
      </c>
      <c r="AH186" s="38" t="s">
        <v>61</v>
      </c>
      <c r="AI186" s="38">
        <v>1</v>
      </c>
      <c r="AJ186" s="38">
        <v>0.4</v>
      </c>
      <c r="AK186" s="38">
        <v>0.8</v>
      </c>
      <c r="AL186" s="38">
        <v>0.8</v>
      </c>
      <c r="AM186" s="38" t="s">
        <v>204</v>
      </c>
      <c r="AN186" s="38">
        <v>9.2899999999999991</v>
      </c>
      <c r="AO186" s="38" t="s">
        <v>62</v>
      </c>
      <c r="AP186" s="38" t="s">
        <v>62</v>
      </c>
      <c r="AQ186" s="38" t="s">
        <v>62</v>
      </c>
      <c r="AR186" s="38" t="s">
        <v>62</v>
      </c>
      <c r="AS186" s="38" t="s">
        <v>62</v>
      </c>
      <c r="AT186" s="38" t="s">
        <v>205</v>
      </c>
      <c r="AU186" s="38" t="s">
        <v>206</v>
      </c>
      <c r="AV186" s="38" t="s">
        <v>207</v>
      </c>
      <c r="AW186" s="38" t="s">
        <v>61</v>
      </c>
      <c r="AX186" s="38" t="s">
        <v>63</v>
      </c>
      <c r="AY186" s="39" t="s">
        <v>8703</v>
      </c>
      <c r="AZ186" s="38" t="s">
        <v>8704</v>
      </c>
      <c r="BA186" s="39" t="s">
        <v>8704</v>
      </c>
      <c r="BB186" s="38" t="s">
        <v>196</v>
      </c>
      <c r="BC186" s="38" t="s">
        <v>197</v>
      </c>
      <c r="BD186" s="38" t="s">
        <v>94</v>
      </c>
      <c r="BE186" s="38" t="s">
        <v>208</v>
      </c>
      <c r="BF186" s="38" t="s">
        <v>64</v>
      </c>
      <c r="BG186" s="38" t="s">
        <v>61</v>
      </c>
      <c r="BH186" s="38" t="s">
        <v>209</v>
      </c>
    </row>
    <row r="187" spans="2:60" x14ac:dyDescent="0.3">
      <c r="B187" s="55">
        <f t="shared" si="50"/>
        <v>183</v>
      </c>
      <c r="C187" s="55" t="str">
        <f t="shared" si="51"/>
        <v>NRT</v>
      </c>
      <c r="D187" s="55" t="str">
        <f t="shared" si="52"/>
        <v>2025-09-05</v>
      </c>
      <c r="E187" s="55" t="str">
        <f t="shared" si="53"/>
        <v>82020038060</v>
      </c>
      <c r="F187" s="55" t="str">
        <f t="shared" si="54"/>
        <v>PJP030164014</v>
      </c>
      <c r="G187" s="55" t="str">
        <f t="shared" si="55"/>
        <v>백경희</v>
      </c>
      <c r="H187" s="53" t="str">
        <f t="shared" si="56"/>
        <v>목록(Manifest)</v>
      </c>
      <c r="I187" s="62">
        <f t="shared" si="57"/>
        <v>128.97999999999999</v>
      </c>
      <c r="J187" s="53" t="str">
        <f t="shared" si="58"/>
        <v>BRCH USA</v>
      </c>
      <c r="K187" s="55">
        <f t="shared" si="59"/>
        <v>1</v>
      </c>
      <c r="L187" s="54">
        <f t="shared" si="60"/>
        <v>0.3</v>
      </c>
      <c r="M187" s="54">
        <f t="shared" si="61"/>
        <v>0.5</v>
      </c>
      <c r="N187" s="54">
        <f t="shared" si="62"/>
        <v>0.5</v>
      </c>
      <c r="O187" s="54">
        <f t="shared" si="63"/>
        <v>0.5</v>
      </c>
      <c r="P187" s="55" t="str">
        <f t="shared" si="64"/>
        <v>6094325151149</v>
      </c>
      <c r="Q187" s="70">
        <f t="shared" si="65"/>
        <v>6760</v>
      </c>
      <c r="R187" s="58">
        <v>0</v>
      </c>
      <c r="S187" s="57">
        <f t="shared" si="66"/>
        <v>0</v>
      </c>
      <c r="T187" s="58">
        <v>0</v>
      </c>
      <c r="U187" s="58">
        <f>(IF(VLOOKUP(VLOOKUP(AN187,MAPPING!$B$16:$D$21,2,1),MAPPING!$C$16:$E$21,2,0)=7000,0,VLOOKUP(VLOOKUP(AN187,MAPPING!$B$16:$D$21,2,1),MAPPING!$C$16:$E$21,2,0)))</f>
        <v>0</v>
      </c>
      <c r="V187" s="58">
        <f>(K187*VLOOKUP(N187/K187,MAPPING!$B$23:$C$30,2,10))</f>
        <v>0</v>
      </c>
      <c r="W187" s="58">
        <f t="shared" si="67"/>
        <v>0</v>
      </c>
      <c r="X187" s="58">
        <f t="shared" si="68"/>
        <v>6760</v>
      </c>
      <c r="Y187" s="116">
        <f>ROUND(SUM(Q187:W187)/INVOICE!$I$5,2)</f>
        <v>4.8499999999999996</v>
      </c>
      <c r="AA187" s="38" t="s">
        <v>2578</v>
      </c>
      <c r="AB187" s="38" t="s">
        <v>93</v>
      </c>
      <c r="AC187" s="38" t="s">
        <v>2579</v>
      </c>
      <c r="AD187" s="38" t="s">
        <v>8705</v>
      </c>
      <c r="AE187" s="38" t="s">
        <v>7773</v>
      </c>
      <c r="AF187" s="38" t="s">
        <v>7774</v>
      </c>
      <c r="AG187" s="38" t="s">
        <v>7763</v>
      </c>
      <c r="AH187" s="38" t="s">
        <v>61</v>
      </c>
      <c r="AI187" s="38">
        <v>1</v>
      </c>
      <c r="AJ187" s="38">
        <v>0.3</v>
      </c>
      <c r="AK187" s="38">
        <v>0.5</v>
      </c>
      <c r="AL187" s="38">
        <v>0.5</v>
      </c>
      <c r="AM187" s="38" t="s">
        <v>204</v>
      </c>
      <c r="AN187" s="38">
        <v>128.97999999999999</v>
      </c>
      <c r="AO187" s="38" t="s">
        <v>62</v>
      </c>
      <c r="AP187" s="38" t="s">
        <v>62</v>
      </c>
      <c r="AQ187" s="38" t="s">
        <v>62</v>
      </c>
      <c r="AR187" s="38" t="s">
        <v>62</v>
      </c>
      <c r="AS187" s="38" t="s">
        <v>62</v>
      </c>
      <c r="AT187" s="38" t="s">
        <v>205</v>
      </c>
      <c r="AU187" s="38" t="s">
        <v>206</v>
      </c>
      <c r="AV187" s="38" t="s">
        <v>207</v>
      </c>
      <c r="AW187" s="38" t="s">
        <v>61</v>
      </c>
      <c r="AX187" s="38" t="s">
        <v>63</v>
      </c>
      <c r="AY187" s="39" t="s">
        <v>8706</v>
      </c>
      <c r="AZ187" s="38" t="s">
        <v>8707</v>
      </c>
      <c r="BA187" s="39" t="s">
        <v>8707</v>
      </c>
      <c r="BB187" s="38" t="s">
        <v>196</v>
      </c>
      <c r="BC187" s="38" t="s">
        <v>197</v>
      </c>
      <c r="BD187" s="38" t="s">
        <v>94</v>
      </c>
      <c r="BE187" s="38" t="s">
        <v>208</v>
      </c>
      <c r="BF187" s="38" t="s">
        <v>64</v>
      </c>
      <c r="BG187" s="38" t="s">
        <v>61</v>
      </c>
      <c r="BH187" s="38" t="s">
        <v>209</v>
      </c>
    </row>
    <row r="188" spans="2:60" x14ac:dyDescent="0.3">
      <c r="B188" s="55">
        <f t="shared" si="50"/>
        <v>184</v>
      </c>
      <c r="C188" s="55" t="str">
        <f t="shared" si="51"/>
        <v>NRT</v>
      </c>
      <c r="D188" s="55" t="str">
        <f t="shared" si="52"/>
        <v>2025-09-05</v>
      </c>
      <c r="E188" s="55" t="str">
        <f t="shared" si="53"/>
        <v>82020038060</v>
      </c>
      <c r="F188" s="55" t="str">
        <f t="shared" si="54"/>
        <v>PJP030139101</v>
      </c>
      <c r="G188" s="55" t="str">
        <f t="shared" si="55"/>
        <v>이예진</v>
      </c>
      <c r="H188" s="53" t="str">
        <f t="shared" si="56"/>
        <v>목록(Manifest)</v>
      </c>
      <c r="I188" s="62">
        <f t="shared" si="57"/>
        <v>142.71</v>
      </c>
      <c r="J188" s="53" t="str">
        <f t="shared" si="58"/>
        <v>BRCH USA</v>
      </c>
      <c r="K188" s="55">
        <f t="shared" si="59"/>
        <v>1</v>
      </c>
      <c r="L188" s="54">
        <f t="shared" si="60"/>
        <v>0.4</v>
      </c>
      <c r="M188" s="54">
        <f t="shared" si="61"/>
        <v>0.9</v>
      </c>
      <c r="N188" s="54">
        <f t="shared" si="62"/>
        <v>0.9</v>
      </c>
      <c r="O188" s="54">
        <f t="shared" si="63"/>
        <v>0.5</v>
      </c>
      <c r="P188" s="55" t="str">
        <f t="shared" si="64"/>
        <v>6094325151050</v>
      </c>
      <c r="Q188" s="70">
        <f t="shared" si="65"/>
        <v>6760</v>
      </c>
      <c r="R188" s="58">
        <v>0</v>
      </c>
      <c r="S188" s="57">
        <f t="shared" si="66"/>
        <v>0</v>
      </c>
      <c r="T188" s="58">
        <v>0</v>
      </c>
      <c r="U188" s="58">
        <f>(IF(VLOOKUP(VLOOKUP(AN188,MAPPING!$B$16:$D$21,2,1),MAPPING!$C$16:$E$21,2,0)=7000,0,VLOOKUP(VLOOKUP(AN188,MAPPING!$B$16:$D$21,2,1),MAPPING!$C$16:$E$21,2,0)))</f>
        <v>0</v>
      </c>
      <c r="V188" s="58">
        <f>(K188*VLOOKUP(N188/K188,MAPPING!$B$23:$C$30,2,10))</f>
        <v>0</v>
      </c>
      <c r="W188" s="58">
        <f t="shared" si="67"/>
        <v>0</v>
      </c>
      <c r="X188" s="58">
        <f t="shared" si="68"/>
        <v>6760</v>
      </c>
      <c r="Y188" s="116">
        <f>ROUND(SUM(Q188:W188)/INVOICE!$I$5,2)</f>
        <v>4.8499999999999996</v>
      </c>
      <c r="AA188" s="38" t="s">
        <v>2578</v>
      </c>
      <c r="AB188" s="38" t="s">
        <v>93</v>
      </c>
      <c r="AC188" s="38" t="s">
        <v>2579</v>
      </c>
      <c r="AD188" s="38" t="s">
        <v>8708</v>
      </c>
      <c r="AE188" s="38" t="s">
        <v>8709</v>
      </c>
      <c r="AF188" s="38" t="s">
        <v>8710</v>
      </c>
      <c r="AG188" s="38" t="s">
        <v>8711</v>
      </c>
      <c r="AH188" s="38" t="s">
        <v>61</v>
      </c>
      <c r="AI188" s="38">
        <v>1</v>
      </c>
      <c r="AJ188" s="38">
        <v>0.4</v>
      </c>
      <c r="AK188" s="38">
        <v>0.9</v>
      </c>
      <c r="AL188" s="38">
        <v>0.9</v>
      </c>
      <c r="AM188" s="38" t="s">
        <v>204</v>
      </c>
      <c r="AN188" s="38">
        <v>142.71</v>
      </c>
      <c r="AO188" s="38" t="s">
        <v>62</v>
      </c>
      <c r="AP188" s="38" t="s">
        <v>62</v>
      </c>
      <c r="AQ188" s="38" t="s">
        <v>62</v>
      </c>
      <c r="AR188" s="38" t="s">
        <v>62</v>
      </c>
      <c r="AS188" s="38" t="s">
        <v>62</v>
      </c>
      <c r="AT188" s="38" t="s">
        <v>205</v>
      </c>
      <c r="AU188" s="38" t="s">
        <v>206</v>
      </c>
      <c r="AV188" s="38" t="s">
        <v>207</v>
      </c>
      <c r="AW188" s="38" t="s">
        <v>61</v>
      </c>
      <c r="AX188" s="38" t="s">
        <v>63</v>
      </c>
      <c r="AY188" s="39" t="s">
        <v>8712</v>
      </c>
      <c r="AZ188" s="38" t="s">
        <v>8713</v>
      </c>
      <c r="BA188" s="39" t="s">
        <v>8713</v>
      </c>
      <c r="BB188" s="38" t="s">
        <v>196</v>
      </c>
      <c r="BC188" s="38" t="s">
        <v>197</v>
      </c>
      <c r="BD188" s="38" t="s">
        <v>94</v>
      </c>
      <c r="BE188" s="38" t="s">
        <v>208</v>
      </c>
      <c r="BF188" s="38" t="s">
        <v>64</v>
      </c>
      <c r="BG188" s="38" t="s">
        <v>61</v>
      </c>
      <c r="BH188" s="38" t="s">
        <v>209</v>
      </c>
    </row>
    <row r="189" spans="2:60" x14ac:dyDescent="0.3">
      <c r="B189" s="55">
        <f t="shared" si="50"/>
        <v>185</v>
      </c>
      <c r="C189" s="55" t="str">
        <f t="shared" si="51"/>
        <v>NRT</v>
      </c>
      <c r="D189" s="55" t="str">
        <f t="shared" si="52"/>
        <v>2025-09-05</v>
      </c>
      <c r="E189" s="55" t="str">
        <f t="shared" si="53"/>
        <v>82020038060</v>
      </c>
      <c r="F189" s="55" t="str">
        <f t="shared" si="54"/>
        <v>PJP030153724</v>
      </c>
      <c r="G189" s="55" t="str">
        <f t="shared" si="55"/>
        <v>박성철</v>
      </c>
      <c r="H189" s="53" t="str">
        <f t="shared" si="56"/>
        <v>일반(목록배제,Normal-Manifest Exception)</v>
      </c>
      <c r="I189" s="62">
        <f t="shared" si="57"/>
        <v>59.65</v>
      </c>
      <c r="J189" s="53" t="str">
        <f t="shared" si="58"/>
        <v>BRCH USA</v>
      </c>
      <c r="K189" s="55">
        <f t="shared" si="59"/>
        <v>1</v>
      </c>
      <c r="L189" s="54">
        <f t="shared" si="60"/>
        <v>2.1</v>
      </c>
      <c r="M189" s="54">
        <f t="shared" si="61"/>
        <v>3.9</v>
      </c>
      <c r="N189" s="54">
        <f t="shared" si="62"/>
        <v>3.9</v>
      </c>
      <c r="O189" s="54">
        <f t="shared" si="63"/>
        <v>2.5</v>
      </c>
      <c r="P189" s="55" t="str">
        <f t="shared" si="64"/>
        <v>6094325149707</v>
      </c>
      <c r="Q189" s="70">
        <f t="shared" si="65"/>
        <v>10800</v>
      </c>
      <c r="R189" s="58">
        <v>0</v>
      </c>
      <c r="S189" s="57">
        <f t="shared" si="66"/>
        <v>0</v>
      </c>
      <c r="T189" s="58">
        <v>0</v>
      </c>
      <c r="U189" s="58">
        <f>(IF(VLOOKUP(VLOOKUP(AN189,MAPPING!$B$16:$D$21,2,1),MAPPING!$C$16:$E$21,2,0)=7000,0,VLOOKUP(VLOOKUP(AN189,MAPPING!$B$16:$D$21,2,1),MAPPING!$C$16:$E$21,2,0)))</f>
        <v>0</v>
      </c>
      <c r="V189" s="58">
        <f>(K189*VLOOKUP(N189/K189,MAPPING!$B$23:$C$30,2,10))</f>
        <v>550</v>
      </c>
      <c r="W189" s="58">
        <f t="shared" si="67"/>
        <v>0</v>
      </c>
      <c r="X189" s="58">
        <f t="shared" si="68"/>
        <v>11350</v>
      </c>
      <c r="Y189" s="116">
        <f>ROUND(SUM(Q189:W189)/INVOICE!$I$5,2)</f>
        <v>8.14</v>
      </c>
      <c r="AA189" s="38" t="s">
        <v>2578</v>
      </c>
      <c r="AB189" s="38" t="s">
        <v>93</v>
      </c>
      <c r="AC189" s="38" t="s">
        <v>2579</v>
      </c>
      <c r="AD189" s="38" t="s">
        <v>8714</v>
      </c>
      <c r="AE189" s="38" t="s">
        <v>8715</v>
      </c>
      <c r="AF189" s="38" t="s">
        <v>8716</v>
      </c>
      <c r="AG189" s="38" t="s">
        <v>8717</v>
      </c>
      <c r="AH189" s="38" t="s">
        <v>61</v>
      </c>
      <c r="AI189" s="38">
        <v>1</v>
      </c>
      <c r="AJ189" s="38">
        <v>2.1</v>
      </c>
      <c r="AK189" s="38">
        <v>3.9</v>
      </c>
      <c r="AL189" s="38">
        <v>3.9</v>
      </c>
      <c r="AM189" s="38" t="s">
        <v>66</v>
      </c>
      <c r="AN189" s="38">
        <v>59.65</v>
      </c>
      <c r="AO189" s="38" t="s">
        <v>62</v>
      </c>
      <c r="AP189" s="38" t="s">
        <v>62</v>
      </c>
      <c r="AQ189" s="38" t="s">
        <v>62</v>
      </c>
      <c r="AR189" s="38" t="s">
        <v>62</v>
      </c>
      <c r="AS189" s="38" t="s">
        <v>62</v>
      </c>
      <c r="AT189" s="38" t="s">
        <v>205</v>
      </c>
      <c r="AU189" s="38" t="s">
        <v>206</v>
      </c>
      <c r="AV189" s="38" t="s">
        <v>207</v>
      </c>
      <c r="AW189" s="38" t="s">
        <v>61</v>
      </c>
      <c r="AX189" s="38" t="s">
        <v>63</v>
      </c>
      <c r="AY189" s="39" t="s">
        <v>8718</v>
      </c>
      <c r="AZ189" s="38" t="s">
        <v>8719</v>
      </c>
      <c r="BA189" s="39" t="s">
        <v>8719</v>
      </c>
      <c r="BB189" s="38" t="s">
        <v>196</v>
      </c>
      <c r="BC189" s="38" t="s">
        <v>197</v>
      </c>
      <c r="BD189" s="38" t="s">
        <v>94</v>
      </c>
      <c r="BE189" s="38" t="s">
        <v>208</v>
      </c>
      <c r="BF189" s="38" t="s">
        <v>64</v>
      </c>
      <c r="BG189" s="38" t="s">
        <v>61</v>
      </c>
      <c r="BH189" s="38" t="s">
        <v>209</v>
      </c>
    </row>
    <row r="190" spans="2:60" x14ac:dyDescent="0.3">
      <c r="B190" s="55">
        <f t="shared" si="50"/>
        <v>186</v>
      </c>
      <c r="C190" s="55" t="str">
        <f t="shared" si="51"/>
        <v>NRT</v>
      </c>
      <c r="D190" s="55" t="str">
        <f t="shared" si="52"/>
        <v>2025-09-05</v>
      </c>
      <c r="E190" s="55" t="str">
        <f t="shared" si="53"/>
        <v>82020038060</v>
      </c>
      <c r="F190" s="55" t="str">
        <f t="shared" si="54"/>
        <v>PJP030140198</v>
      </c>
      <c r="G190" s="55" t="str">
        <f t="shared" si="55"/>
        <v>양도현</v>
      </c>
      <c r="H190" s="53" t="str">
        <f t="shared" si="56"/>
        <v>일반(목록배제,Normal-Manifest Exception)</v>
      </c>
      <c r="I190" s="62">
        <f t="shared" si="57"/>
        <v>120.51</v>
      </c>
      <c r="J190" s="53" t="str">
        <f t="shared" si="58"/>
        <v>BRCH USA</v>
      </c>
      <c r="K190" s="55">
        <f t="shared" si="59"/>
        <v>1</v>
      </c>
      <c r="L190" s="54">
        <f t="shared" si="60"/>
        <v>2.9</v>
      </c>
      <c r="M190" s="54">
        <f t="shared" si="61"/>
        <v>6.4</v>
      </c>
      <c r="N190" s="54">
        <f t="shared" si="62"/>
        <v>6.5</v>
      </c>
      <c r="O190" s="54">
        <f t="shared" si="63"/>
        <v>3</v>
      </c>
      <c r="P190" s="55" t="str">
        <f t="shared" si="64"/>
        <v>6094325149698</v>
      </c>
      <c r="Q190" s="70">
        <f t="shared" si="65"/>
        <v>11810</v>
      </c>
      <c r="R190" s="58">
        <v>0</v>
      </c>
      <c r="S190" s="57">
        <f t="shared" si="66"/>
        <v>0</v>
      </c>
      <c r="T190" s="58">
        <v>0</v>
      </c>
      <c r="U190" s="58">
        <f>(IF(VLOOKUP(VLOOKUP(AN190,MAPPING!$B$16:$D$21,2,1),MAPPING!$C$16:$E$21,2,0)=7000,0,VLOOKUP(VLOOKUP(AN190,MAPPING!$B$16:$D$21,2,1),MAPPING!$C$16:$E$21,2,0)))</f>
        <v>0</v>
      </c>
      <c r="V190" s="58">
        <f>(K190*VLOOKUP(N190/K190,MAPPING!$B$23:$C$30,2,10))</f>
        <v>1200</v>
      </c>
      <c r="W190" s="58">
        <f t="shared" si="67"/>
        <v>0</v>
      </c>
      <c r="X190" s="58">
        <f t="shared" si="68"/>
        <v>13010</v>
      </c>
      <c r="Y190" s="116">
        <f>ROUND(SUM(Q190:W190)/INVOICE!$I$5,2)</f>
        <v>9.33</v>
      </c>
      <c r="AA190" s="38" t="s">
        <v>2578</v>
      </c>
      <c r="AB190" s="38" t="s">
        <v>93</v>
      </c>
      <c r="AC190" s="38" t="s">
        <v>2579</v>
      </c>
      <c r="AD190" s="38" t="s">
        <v>8720</v>
      </c>
      <c r="AE190" s="38" t="s">
        <v>7936</v>
      </c>
      <c r="AF190" s="38" t="s">
        <v>7937</v>
      </c>
      <c r="AG190" s="38" t="s">
        <v>500</v>
      </c>
      <c r="AH190" s="38" t="s">
        <v>61</v>
      </c>
      <c r="AI190" s="38">
        <v>1</v>
      </c>
      <c r="AJ190" s="38">
        <v>2.9</v>
      </c>
      <c r="AK190" s="38">
        <v>6.4</v>
      </c>
      <c r="AL190" s="38">
        <v>6.5</v>
      </c>
      <c r="AM190" s="38" t="s">
        <v>66</v>
      </c>
      <c r="AN190" s="38">
        <v>120.51</v>
      </c>
      <c r="AO190" s="38" t="s">
        <v>62</v>
      </c>
      <c r="AP190" s="38" t="s">
        <v>62</v>
      </c>
      <c r="AQ190" s="38" t="s">
        <v>62</v>
      </c>
      <c r="AR190" s="38" t="s">
        <v>62</v>
      </c>
      <c r="AS190" s="38" t="s">
        <v>62</v>
      </c>
      <c r="AT190" s="38" t="s">
        <v>205</v>
      </c>
      <c r="AU190" s="38" t="s">
        <v>206</v>
      </c>
      <c r="AV190" s="38" t="s">
        <v>207</v>
      </c>
      <c r="AW190" s="38" t="s">
        <v>61</v>
      </c>
      <c r="AX190" s="38" t="s">
        <v>63</v>
      </c>
      <c r="AY190" s="39" t="s">
        <v>8721</v>
      </c>
      <c r="AZ190" s="38" t="s">
        <v>8722</v>
      </c>
      <c r="BA190" s="39" t="s">
        <v>8722</v>
      </c>
      <c r="BB190" s="38" t="s">
        <v>196</v>
      </c>
      <c r="BC190" s="38" t="s">
        <v>197</v>
      </c>
      <c r="BD190" s="38" t="s">
        <v>94</v>
      </c>
      <c r="BE190" s="38" t="s">
        <v>208</v>
      </c>
      <c r="BF190" s="38" t="s">
        <v>64</v>
      </c>
      <c r="BG190" s="38" t="s">
        <v>61</v>
      </c>
      <c r="BH190" s="38" t="s">
        <v>209</v>
      </c>
    </row>
    <row r="191" spans="2:60" x14ac:dyDescent="0.3">
      <c r="B191" s="55">
        <f t="shared" si="50"/>
        <v>187</v>
      </c>
      <c r="C191" s="55" t="str">
        <f t="shared" si="51"/>
        <v>NRT</v>
      </c>
      <c r="D191" s="55" t="str">
        <f t="shared" si="52"/>
        <v>2025-09-05</v>
      </c>
      <c r="E191" s="55" t="str">
        <f t="shared" si="53"/>
        <v>82020038060</v>
      </c>
      <c r="F191" s="55" t="str">
        <f t="shared" si="54"/>
        <v>PJP030144338</v>
      </c>
      <c r="G191" s="55" t="str">
        <f t="shared" si="55"/>
        <v>장교민</v>
      </c>
      <c r="H191" s="53" t="str">
        <f t="shared" si="56"/>
        <v>목록(Manifest)</v>
      </c>
      <c r="I191" s="62">
        <f t="shared" si="57"/>
        <v>82.47</v>
      </c>
      <c r="J191" s="53" t="str">
        <f t="shared" si="58"/>
        <v>BRCH USA</v>
      </c>
      <c r="K191" s="55">
        <f t="shared" si="59"/>
        <v>1</v>
      </c>
      <c r="L191" s="54">
        <f t="shared" si="60"/>
        <v>1.8</v>
      </c>
      <c r="M191" s="54">
        <f t="shared" si="61"/>
        <v>2.8</v>
      </c>
      <c r="N191" s="54">
        <f t="shared" si="62"/>
        <v>2.8</v>
      </c>
      <c r="O191" s="54">
        <f t="shared" si="63"/>
        <v>2</v>
      </c>
      <c r="P191" s="55" t="str">
        <f t="shared" si="64"/>
        <v>6094325151020</v>
      </c>
      <c r="Q191" s="70">
        <f t="shared" si="65"/>
        <v>9790</v>
      </c>
      <c r="R191" s="58">
        <v>0</v>
      </c>
      <c r="S191" s="57">
        <f t="shared" si="66"/>
        <v>0</v>
      </c>
      <c r="T191" s="58">
        <v>0</v>
      </c>
      <c r="U191" s="58">
        <f>(IF(VLOOKUP(VLOOKUP(AN191,MAPPING!$B$16:$D$21,2,1),MAPPING!$C$16:$E$21,2,0)=7000,0,VLOOKUP(VLOOKUP(AN191,MAPPING!$B$16:$D$21,2,1),MAPPING!$C$16:$E$21,2,0)))</f>
        <v>0</v>
      </c>
      <c r="V191" s="58">
        <f>(K191*VLOOKUP(N191/K191,MAPPING!$B$23:$C$30,2,10))</f>
        <v>550</v>
      </c>
      <c r="W191" s="58">
        <f t="shared" si="67"/>
        <v>0</v>
      </c>
      <c r="X191" s="58">
        <f t="shared" si="68"/>
        <v>10340</v>
      </c>
      <c r="Y191" s="116">
        <f>ROUND(SUM(Q191:W191)/INVOICE!$I$5,2)</f>
        <v>7.42</v>
      </c>
      <c r="AA191" s="38" t="s">
        <v>2578</v>
      </c>
      <c r="AB191" s="38" t="s">
        <v>93</v>
      </c>
      <c r="AC191" s="38" t="s">
        <v>2579</v>
      </c>
      <c r="AD191" s="38" t="s">
        <v>8723</v>
      </c>
      <c r="AE191" s="38" t="s">
        <v>8724</v>
      </c>
      <c r="AF191" s="38" t="s">
        <v>8725</v>
      </c>
      <c r="AG191" s="38" t="s">
        <v>8726</v>
      </c>
      <c r="AH191" s="38" t="s">
        <v>61</v>
      </c>
      <c r="AI191" s="38">
        <v>1</v>
      </c>
      <c r="AJ191" s="38">
        <v>1.8</v>
      </c>
      <c r="AK191" s="38">
        <v>2.8</v>
      </c>
      <c r="AL191" s="38">
        <v>2.8</v>
      </c>
      <c r="AM191" s="38" t="s">
        <v>204</v>
      </c>
      <c r="AN191" s="38">
        <v>82.47</v>
      </c>
      <c r="AO191" s="38" t="s">
        <v>62</v>
      </c>
      <c r="AP191" s="38" t="s">
        <v>62</v>
      </c>
      <c r="AQ191" s="38" t="s">
        <v>62</v>
      </c>
      <c r="AR191" s="38" t="s">
        <v>62</v>
      </c>
      <c r="AS191" s="38" t="s">
        <v>62</v>
      </c>
      <c r="AT191" s="38" t="s">
        <v>205</v>
      </c>
      <c r="AU191" s="38" t="s">
        <v>206</v>
      </c>
      <c r="AV191" s="38" t="s">
        <v>207</v>
      </c>
      <c r="AW191" s="38" t="s">
        <v>61</v>
      </c>
      <c r="AX191" s="38" t="s">
        <v>63</v>
      </c>
      <c r="AY191" s="39" t="s">
        <v>8727</v>
      </c>
      <c r="AZ191" s="38" t="s">
        <v>8728</v>
      </c>
      <c r="BA191" s="39" t="s">
        <v>8728</v>
      </c>
      <c r="BB191" s="38" t="s">
        <v>196</v>
      </c>
      <c r="BC191" s="38" t="s">
        <v>197</v>
      </c>
      <c r="BD191" s="38" t="s">
        <v>94</v>
      </c>
      <c r="BE191" s="38" t="s">
        <v>208</v>
      </c>
      <c r="BF191" s="38" t="s">
        <v>64</v>
      </c>
      <c r="BG191" s="38" t="s">
        <v>61</v>
      </c>
      <c r="BH191" s="38" t="s">
        <v>209</v>
      </c>
    </row>
    <row r="192" spans="2:60" x14ac:dyDescent="0.3">
      <c r="B192" s="55">
        <f t="shared" si="50"/>
        <v>188</v>
      </c>
      <c r="C192" s="55" t="str">
        <f t="shared" si="51"/>
        <v>NRT</v>
      </c>
      <c r="D192" s="55" t="str">
        <f t="shared" si="52"/>
        <v>2025-09-05</v>
      </c>
      <c r="E192" s="55" t="str">
        <f t="shared" si="53"/>
        <v>82020038060</v>
      </c>
      <c r="F192" s="55" t="str">
        <f t="shared" si="54"/>
        <v>PJP030134140</v>
      </c>
      <c r="G192" s="55" t="str">
        <f t="shared" si="55"/>
        <v>구지민</v>
      </c>
      <c r="H192" s="53" t="str">
        <f t="shared" si="56"/>
        <v>목록(Manifest)</v>
      </c>
      <c r="I192" s="62">
        <f t="shared" si="57"/>
        <v>132.16999999999999</v>
      </c>
      <c r="J192" s="53" t="str">
        <f t="shared" si="58"/>
        <v>BRCH USA</v>
      </c>
      <c r="K192" s="55">
        <f t="shared" si="59"/>
        <v>1</v>
      </c>
      <c r="L192" s="54">
        <f t="shared" si="60"/>
        <v>3.05</v>
      </c>
      <c r="M192" s="54">
        <f t="shared" si="61"/>
        <v>4.5999999999999996</v>
      </c>
      <c r="N192" s="54">
        <f t="shared" si="62"/>
        <v>4.5999999999999996</v>
      </c>
      <c r="O192" s="54">
        <f t="shared" si="63"/>
        <v>3.5</v>
      </c>
      <c r="P192" s="55" t="str">
        <f t="shared" si="64"/>
        <v>6094325150903</v>
      </c>
      <c r="Q192" s="70">
        <f t="shared" si="65"/>
        <v>12820</v>
      </c>
      <c r="R192" s="58">
        <v>0</v>
      </c>
      <c r="S192" s="57">
        <f t="shared" si="66"/>
        <v>0</v>
      </c>
      <c r="T192" s="58">
        <v>0</v>
      </c>
      <c r="U192" s="58">
        <f>(IF(VLOOKUP(VLOOKUP(AN192,MAPPING!$B$16:$D$21,2,1),MAPPING!$C$16:$E$21,2,0)=7000,0,VLOOKUP(VLOOKUP(AN192,MAPPING!$B$16:$D$21,2,1),MAPPING!$C$16:$E$21,2,0)))</f>
        <v>0</v>
      </c>
      <c r="V192" s="58">
        <f>(K192*VLOOKUP(N192/K192,MAPPING!$B$23:$C$30,2,10))</f>
        <v>550</v>
      </c>
      <c r="W192" s="58">
        <f t="shared" si="67"/>
        <v>0</v>
      </c>
      <c r="X192" s="58">
        <f t="shared" si="68"/>
        <v>13370</v>
      </c>
      <c r="Y192" s="116">
        <f>ROUND(SUM(Q192:W192)/INVOICE!$I$5,2)</f>
        <v>9.59</v>
      </c>
      <c r="AA192" s="38" t="s">
        <v>2578</v>
      </c>
      <c r="AB192" s="38" t="s">
        <v>93</v>
      </c>
      <c r="AC192" s="38" t="s">
        <v>2579</v>
      </c>
      <c r="AD192" s="38" t="s">
        <v>8729</v>
      </c>
      <c r="AE192" s="38" t="s">
        <v>8730</v>
      </c>
      <c r="AF192" s="38" t="s">
        <v>8731</v>
      </c>
      <c r="AG192" s="38" t="s">
        <v>8732</v>
      </c>
      <c r="AH192" s="38" t="s">
        <v>61</v>
      </c>
      <c r="AI192" s="38">
        <v>1</v>
      </c>
      <c r="AJ192" s="38">
        <v>3.05</v>
      </c>
      <c r="AK192" s="38">
        <v>4.5999999999999996</v>
      </c>
      <c r="AL192" s="38">
        <v>4.5999999999999996</v>
      </c>
      <c r="AM192" s="38" t="s">
        <v>204</v>
      </c>
      <c r="AN192" s="38">
        <v>132.16999999999999</v>
      </c>
      <c r="AO192" s="38" t="s">
        <v>62</v>
      </c>
      <c r="AP192" s="38" t="s">
        <v>62</v>
      </c>
      <c r="AQ192" s="38" t="s">
        <v>62</v>
      </c>
      <c r="AR192" s="38" t="s">
        <v>62</v>
      </c>
      <c r="AS192" s="38" t="s">
        <v>62</v>
      </c>
      <c r="AT192" s="38" t="s">
        <v>205</v>
      </c>
      <c r="AU192" s="38" t="s">
        <v>206</v>
      </c>
      <c r="AV192" s="38" t="s">
        <v>207</v>
      </c>
      <c r="AW192" s="38" t="s">
        <v>61</v>
      </c>
      <c r="AX192" s="38" t="s">
        <v>63</v>
      </c>
      <c r="AY192" s="39" t="s">
        <v>8733</v>
      </c>
      <c r="AZ192" s="38" t="s">
        <v>8734</v>
      </c>
      <c r="BA192" s="39" t="s">
        <v>8734</v>
      </c>
      <c r="BB192" s="38" t="s">
        <v>196</v>
      </c>
      <c r="BC192" s="38" t="s">
        <v>197</v>
      </c>
      <c r="BD192" s="38" t="s">
        <v>94</v>
      </c>
      <c r="BE192" s="38" t="s">
        <v>208</v>
      </c>
      <c r="BF192" s="38" t="s">
        <v>64</v>
      </c>
      <c r="BG192" s="38" t="s">
        <v>61</v>
      </c>
      <c r="BH192" s="38" t="s">
        <v>209</v>
      </c>
    </row>
    <row r="193" spans="2:60" x14ac:dyDescent="0.3">
      <c r="B193" s="55">
        <f t="shared" si="50"/>
        <v>189</v>
      </c>
      <c r="C193" s="55" t="str">
        <f t="shared" si="51"/>
        <v>NRT</v>
      </c>
      <c r="D193" s="55" t="str">
        <f t="shared" si="52"/>
        <v>2025-09-05</v>
      </c>
      <c r="E193" s="55" t="str">
        <f t="shared" si="53"/>
        <v>82020038060</v>
      </c>
      <c r="F193" s="55" t="str">
        <f t="shared" si="54"/>
        <v>PJP030165295</v>
      </c>
      <c r="G193" s="55" t="str">
        <f t="shared" si="55"/>
        <v>이은별</v>
      </c>
      <c r="H193" s="53" t="str">
        <f t="shared" si="56"/>
        <v>목록(Manifest)</v>
      </c>
      <c r="I193" s="62">
        <f t="shared" si="57"/>
        <v>0.67</v>
      </c>
      <c r="J193" s="53" t="str">
        <f t="shared" si="58"/>
        <v>BRCH USA</v>
      </c>
      <c r="K193" s="55">
        <f t="shared" si="59"/>
        <v>1</v>
      </c>
      <c r="L193" s="54">
        <f t="shared" si="60"/>
        <v>0.15</v>
      </c>
      <c r="M193" s="54">
        <f t="shared" si="61"/>
        <v>0.8</v>
      </c>
      <c r="N193" s="54">
        <f t="shared" si="62"/>
        <v>0.8</v>
      </c>
      <c r="O193" s="54">
        <f t="shared" si="63"/>
        <v>0.5</v>
      </c>
      <c r="P193" s="55" t="str">
        <f t="shared" si="64"/>
        <v>6094325144843</v>
      </c>
      <c r="Q193" s="70">
        <f t="shared" si="65"/>
        <v>6760</v>
      </c>
      <c r="R193" s="58">
        <v>0</v>
      </c>
      <c r="S193" s="57">
        <f t="shared" si="66"/>
        <v>0</v>
      </c>
      <c r="T193" s="58">
        <v>0</v>
      </c>
      <c r="U193" s="58">
        <f>(IF(VLOOKUP(VLOOKUP(AN193,MAPPING!$B$16:$D$21,2,1),MAPPING!$C$16:$E$21,2,0)=7000,0,VLOOKUP(VLOOKUP(AN193,MAPPING!$B$16:$D$21,2,1),MAPPING!$C$16:$E$21,2,0)))</f>
        <v>0</v>
      </c>
      <c r="V193" s="58">
        <f>(K193*VLOOKUP(N193/K193,MAPPING!$B$23:$C$30,2,10))</f>
        <v>0</v>
      </c>
      <c r="W193" s="58">
        <f t="shared" si="67"/>
        <v>0</v>
      </c>
      <c r="X193" s="58">
        <f t="shared" si="68"/>
        <v>6760</v>
      </c>
      <c r="Y193" s="116">
        <f>ROUND(SUM(Q193:W193)/INVOICE!$I$5,2)</f>
        <v>4.8499999999999996</v>
      </c>
      <c r="AA193" s="38" t="s">
        <v>2578</v>
      </c>
      <c r="AB193" s="38" t="s">
        <v>93</v>
      </c>
      <c r="AC193" s="38" t="s">
        <v>2579</v>
      </c>
      <c r="AD193" s="38" t="s">
        <v>8735</v>
      </c>
      <c r="AE193" s="38" t="s">
        <v>8736</v>
      </c>
      <c r="AF193" s="38" t="s">
        <v>8737</v>
      </c>
      <c r="AG193" s="38" t="s">
        <v>8738</v>
      </c>
      <c r="AH193" s="38" t="s">
        <v>61</v>
      </c>
      <c r="AI193" s="38">
        <v>1</v>
      </c>
      <c r="AJ193" s="38">
        <v>0.15</v>
      </c>
      <c r="AK193" s="38">
        <v>0.8</v>
      </c>
      <c r="AL193" s="38">
        <v>0.8</v>
      </c>
      <c r="AM193" s="38" t="s">
        <v>204</v>
      </c>
      <c r="AN193" s="38">
        <v>0.67</v>
      </c>
      <c r="AO193" s="38" t="s">
        <v>62</v>
      </c>
      <c r="AP193" s="38" t="s">
        <v>62</v>
      </c>
      <c r="AQ193" s="38" t="s">
        <v>62</v>
      </c>
      <c r="AR193" s="38" t="s">
        <v>62</v>
      </c>
      <c r="AS193" s="38" t="s">
        <v>62</v>
      </c>
      <c r="AT193" s="38" t="s">
        <v>205</v>
      </c>
      <c r="AU193" s="38" t="s">
        <v>206</v>
      </c>
      <c r="AV193" s="38" t="s">
        <v>207</v>
      </c>
      <c r="AW193" s="38" t="s">
        <v>61</v>
      </c>
      <c r="AX193" s="38" t="s">
        <v>63</v>
      </c>
      <c r="AY193" s="39" t="s">
        <v>8739</v>
      </c>
      <c r="AZ193" s="38" t="s">
        <v>8740</v>
      </c>
      <c r="BA193" s="39" t="s">
        <v>8740</v>
      </c>
      <c r="BB193" s="38" t="s">
        <v>196</v>
      </c>
      <c r="BC193" s="38" t="s">
        <v>197</v>
      </c>
      <c r="BD193" s="38" t="s">
        <v>94</v>
      </c>
      <c r="BE193" s="38" t="s">
        <v>208</v>
      </c>
      <c r="BF193" s="38" t="s">
        <v>64</v>
      </c>
      <c r="BG193" s="38" t="s">
        <v>61</v>
      </c>
      <c r="BH193" s="38" t="s">
        <v>209</v>
      </c>
    </row>
    <row r="194" spans="2:60" x14ac:dyDescent="0.3">
      <c r="B194" s="55">
        <f t="shared" si="50"/>
        <v>190</v>
      </c>
      <c r="C194" s="55" t="str">
        <f t="shared" si="51"/>
        <v>NRT</v>
      </c>
      <c r="D194" s="55" t="str">
        <f t="shared" si="52"/>
        <v>2025-09-05</v>
      </c>
      <c r="E194" s="55" t="str">
        <f t="shared" si="53"/>
        <v>82020038060</v>
      </c>
      <c r="F194" s="55" t="str">
        <f t="shared" si="54"/>
        <v>PJP030157038</v>
      </c>
      <c r="G194" s="55" t="str">
        <f t="shared" si="55"/>
        <v>김희정</v>
      </c>
      <c r="H194" s="53" t="str">
        <f t="shared" si="56"/>
        <v>목록(Manifest)</v>
      </c>
      <c r="I194" s="62">
        <f t="shared" si="57"/>
        <v>100.6</v>
      </c>
      <c r="J194" s="53" t="str">
        <f t="shared" si="58"/>
        <v>BRCH USA</v>
      </c>
      <c r="K194" s="55">
        <f t="shared" si="59"/>
        <v>1</v>
      </c>
      <c r="L194" s="54">
        <f t="shared" si="60"/>
        <v>0.55000000000000004</v>
      </c>
      <c r="M194" s="54">
        <f t="shared" si="61"/>
        <v>1.1000000000000001</v>
      </c>
      <c r="N194" s="54">
        <f t="shared" si="62"/>
        <v>1.1000000000000001</v>
      </c>
      <c r="O194" s="54">
        <f t="shared" si="63"/>
        <v>1</v>
      </c>
      <c r="P194" s="55" t="str">
        <f t="shared" si="64"/>
        <v>6094325151224</v>
      </c>
      <c r="Q194" s="70">
        <f t="shared" si="65"/>
        <v>7770</v>
      </c>
      <c r="R194" s="58">
        <v>0</v>
      </c>
      <c r="S194" s="57">
        <f t="shared" si="66"/>
        <v>0</v>
      </c>
      <c r="T194" s="58">
        <v>0</v>
      </c>
      <c r="U194" s="58">
        <f>(IF(VLOOKUP(VLOOKUP(AN194,MAPPING!$B$16:$D$21,2,1),MAPPING!$C$16:$E$21,2,0)=7000,0,VLOOKUP(VLOOKUP(AN194,MAPPING!$B$16:$D$21,2,1),MAPPING!$C$16:$E$21,2,0)))</f>
        <v>0</v>
      </c>
      <c r="V194" s="58">
        <f>(K194*VLOOKUP(N194/K194,MAPPING!$B$23:$C$30,2,10))</f>
        <v>0</v>
      </c>
      <c r="W194" s="58">
        <f t="shared" si="67"/>
        <v>0</v>
      </c>
      <c r="X194" s="58">
        <f t="shared" si="68"/>
        <v>7770</v>
      </c>
      <c r="Y194" s="116">
        <f>ROUND(SUM(Q194:W194)/INVOICE!$I$5,2)</f>
        <v>5.57</v>
      </c>
      <c r="AA194" s="38" t="s">
        <v>2578</v>
      </c>
      <c r="AB194" s="38" t="s">
        <v>93</v>
      </c>
      <c r="AC194" s="38" t="s">
        <v>2579</v>
      </c>
      <c r="AD194" s="38" t="s">
        <v>8741</v>
      </c>
      <c r="AE194" s="38" t="s">
        <v>8742</v>
      </c>
      <c r="AF194" s="38" t="s">
        <v>8743</v>
      </c>
      <c r="AG194" s="38" t="s">
        <v>584</v>
      </c>
      <c r="AH194" s="38" t="s">
        <v>61</v>
      </c>
      <c r="AI194" s="38">
        <v>1</v>
      </c>
      <c r="AJ194" s="38">
        <v>0.55000000000000004</v>
      </c>
      <c r="AK194" s="38">
        <v>1.1000000000000001</v>
      </c>
      <c r="AL194" s="38">
        <v>1.1000000000000001</v>
      </c>
      <c r="AM194" s="38" t="s">
        <v>204</v>
      </c>
      <c r="AN194" s="38">
        <v>100.6</v>
      </c>
      <c r="AO194" s="38" t="s">
        <v>62</v>
      </c>
      <c r="AP194" s="38" t="s">
        <v>62</v>
      </c>
      <c r="AQ194" s="38" t="s">
        <v>62</v>
      </c>
      <c r="AR194" s="38" t="s">
        <v>62</v>
      </c>
      <c r="AS194" s="38" t="s">
        <v>62</v>
      </c>
      <c r="AT194" s="38" t="s">
        <v>205</v>
      </c>
      <c r="AU194" s="38" t="s">
        <v>206</v>
      </c>
      <c r="AV194" s="38" t="s">
        <v>207</v>
      </c>
      <c r="AW194" s="38" t="s">
        <v>61</v>
      </c>
      <c r="AX194" s="38" t="s">
        <v>63</v>
      </c>
      <c r="AY194" s="39" t="s">
        <v>8744</v>
      </c>
      <c r="AZ194" s="38" t="s">
        <v>8745</v>
      </c>
      <c r="BA194" s="39" t="s">
        <v>8745</v>
      </c>
      <c r="BB194" s="38" t="s">
        <v>196</v>
      </c>
      <c r="BC194" s="38" t="s">
        <v>197</v>
      </c>
      <c r="BD194" s="38" t="s">
        <v>94</v>
      </c>
      <c r="BE194" s="38" t="s">
        <v>208</v>
      </c>
      <c r="BF194" s="38" t="s">
        <v>64</v>
      </c>
      <c r="BG194" s="38" t="s">
        <v>61</v>
      </c>
      <c r="BH194" s="38" t="s">
        <v>209</v>
      </c>
    </row>
    <row r="195" spans="2:60" x14ac:dyDescent="0.3">
      <c r="B195" s="55">
        <f t="shared" si="50"/>
        <v>191</v>
      </c>
      <c r="C195" s="55" t="str">
        <f t="shared" si="51"/>
        <v>NRT</v>
      </c>
      <c r="D195" s="55" t="str">
        <f t="shared" si="52"/>
        <v>2025-09-05</v>
      </c>
      <c r="E195" s="55" t="str">
        <f t="shared" si="53"/>
        <v>82020038060</v>
      </c>
      <c r="F195" s="55" t="str">
        <f t="shared" si="54"/>
        <v>PJP030141721</v>
      </c>
      <c r="G195" s="55" t="str">
        <f t="shared" si="55"/>
        <v>조성애</v>
      </c>
      <c r="H195" s="53" t="str">
        <f t="shared" si="56"/>
        <v>목록(Manifest)</v>
      </c>
      <c r="I195" s="62">
        <f t="shared" si="57"/>
        <v>137.35</v>
      </c>
      <c r="J195" s="53" t="str">
        <f t="shared" si="58"/>
        <v>BRCH USA</v>
      </c>
      <c r="K195" s="55">
        <f t="shared" si="59"/>
        <v>1</v>
      </c>
      <c r="L195" s="54">
        <f t="shared" si="60"/>
        <v>0.55000000000000004</v>
      </c>
      <c r="M195" s="54">
        <f t="shared" si="61"/>
        <v>1.6</v>
      </c>
      <c r="N195" s="54">
        <f t="shared" si="62"/>
        <v>1.6</v>
      </c>
      <c r="O195" s="54">
        <f t="shared" si="63"/>
        <v>1</v>
      </c>
      <c r="P195" s="55" t="str">
        <f t="shared" si="64"/>
        <v>6094325150535</v>
      </c>
      <c r="Q195" s="70">
        <f t="shared" si="65"/>
        <v>7770</v>
      </c>
      <c r="R195" s="58">
        <v>0</v>
      </c>
      <c r="S195" s="57">
        <f t="shared" si="66"/>
        <v>0</v>
      </c>
      <c r="T195" s="58">
        <v>0</v>
      </c>
      <c r="U195" s="58">
        <f>(IF(VLOOKUP(VLOOKUP(AN195,MAPPING!$B$16:$D$21,2,1),MAPPING!$C$16:$E$21,2,0)=7000,0,VLOOKUP(VLOOKUP(AN195,MAPPING!$B$16:$D$21,2,1),MAPPING!$C$16:$E$21,2,0)))</f>
        <v>0</v>
      </c>
      <c r="V195" s="58">
        <f>(K195*VLOOKUP(N195/K195,MAPPING!$B$23:$C$30,2,10))</f>
        <v>0</v>
      </c>
      <c r="W195" s="58">
        <f t="shared" si="67"/>
        <v>0</v>
      </c>
      <c r="X195" s="58">
        <f t="shared" si="68"/>
        <v>7770</v>
      </c>
      <c r="Y195" s="116">
        <f>ROUND(SUM(Q195:W195)/INVOICE!$I$5,2)</f>
        <v>5.57</v>
      </c>
      <c r="AA195" s="38" t="s">
        <v>2578</v>
      </c>
      <c r="AB195" s="38" t="s">
        <v>93</v>
      </c>
      <c r="AC195" s="38" t="s">
        <v>2579</v>
      </c>
      <c r="AD195" s="38" t="s">
        <v>8746</v>
      </c>
      <c r="AE195" s="38" t="s">
        <v>269</v>
      </c>
      <c r="AF195" s="38" t="s">
        <v>270</v>
      </c>
      <c r="AG195" s="38" t="s">
        <v>271</v>
      </c>
      <c r="AH195" s="38" t="s">
        <v>61</v>
      </c>
      <c r="AI195" s="38">
        <v>1</v>
      </c>
      <c r="AJ195" s="38">
        <v>0.55000000000000004</v>
      </c>
      <c r="AK195" s="38">
        <v>1.6</v>
      </c>
      <c r="AL195" s="38">
        <v>1.6</v>
      </c>
      <c r="AM195" s="38" t="s">
        <v>204</v>
      </c>
      <c r="AN195" s="38">
        <v>137.35</v>
      </c>
      <c r="AO195" s="38" t="s">
        <v>62</v>
      </c>
      <c r="AP195" s="38" t="s">
        <v>62</v>
      </c>
      <c r="AQ195" s="38" t="s">
        <v>62</v>
      </c>
      <c r="AR195" s="38" t="s">
        <v>62</v>
      </c>
      <c r="AS195" s="38" t="s">
        <v>62</v>
      </c>
      <c r="AT195" s="38" t="s">
        <v>205</v>
      </c>
      <c r="AU195" s="38" t="s">
        <v>206</v>
      </c>
      <c r="AV195" s="38" t="s">
        <v>207</v>
      </c>
      <c r="AW195" s="38" t="s">
        <v>61</v>
      </c>
      <c r="AX195" s="38" t="s">
        <v>63</v>
      </c>
      <c r="AY195" s="39" t="s">
        <v>8747</v>
      </c>
      <c r="AZ195" s="38" t="s">
        <v>8748</v>
      </c>
      <c r="BA195" s="39" t="s">
        <v>8748</v>
      </c>
      <c r="BB195" s="38" t="s">
        <v>196</v>
      </c>
      <c r="BC195" s="38" t="s">
        <v>197</v>
      </c>
      <c r="BD195" s="38" t="s">
        <v>94</v>
      </c>
      <c r="BE195" s="38" t="s">
        <v>208</v>
      </c>
      <c r="BF195" s="38" t="s">
        <v>64</v>
      </c>
      <c r="BG195" s="38" t="s">
        <v>61</v>
      </c>
      <c r="BH195" s="38" t="s">
        <v>209</v>
      </c>
    </row>
    <row r="196" spans="2:60" x14ac:dyDescent="0.3">
      <c r="B196" s="55">
        <f t="shared" si="50"/>
        <v>192</v>
      </c>
      <c r="C196" s="55" t="str">
        <f t="shared" si="51"/>
        <v>NRT</v>
      </c>
      <c r="D196" s="55" t="str">
        <f t="shared" si="52"/>
        <v>2025-09-05</v>
      </c>
      <c r="E196" s="55" t="str">
        <f t="shared" si="53"/>
        <v>82020038060</v>
      </c>
      <c r="F196" s="55" t="str">
        <f t="shared" si="54"/>
        <v>PJP030154812</v>
      </c>
      <c r="G196" s="55" t="str">
        <f t="shared" si="55"/>
        <v>박준태</v>
      </c>
      <c r="H196" s="53" t="str">
        <f t="shared" si="56"/>
        <v>목록(Manifest)</v>
      </c>
      <c r="I196" s="62">
        <f t="shared" si="57"/>
        <v>46.7</v>
      </c>
      <c r="J196" s="53" t="str">
        <f t="shared" si="58"/>
        <v>BRCH USA</v>
      </c>
      <c r="K196" s="55">
        <f t="shared" si="59"/>
        <v>1</v>
      </c>
      <c r="L196" s="54">
        <f t="shared" si="60"/>
        <v>0.4</v>
      </c>
      <c r="M196" s="54">
        <f t="shared" si="61"/>
        <v>1.2</v>
      </c>
      <c r="N196" s="54">
        <f t="shared" si="62"/>
        <v>1.2</v>
      </c>
      <c r="O196" s="54">
        <f t="shared" si="63"/>
        <v>0.5</v>
      </c>
      <c r="P196" s="55" t="str">
        <f t="shared" si="64"/>
        <v>6094325151331</v>
      </c>
      <c r="Q196" s="70">
        <f t="shared" si="65"/>
        <v>6760</v>
      </c>
      <c r="R196" s="58">
        <v>0</v>
      </c>
      <c r="S196" s="57">
        <f t="shared" si="66"/>
        <v>0</v>
      </c>
      <c r="T196" s="58">
        <v>0</v>
      </c>
      <c r="U196" s="58">
        <f>(IF(VLOOKUP(VLOOKUP(AN196,MAPPING!$B$16:$D$21,2,1),MAPPING!$C$16:$E$21,2,0)=7000,0,VLOOKUP(VLOOKUP(AN196,MAPPING!$B$16:$D$21,2,1),MAPPING!$C$16:$E$21,2,0)))</f>
        <v>0</v>
      </c>
      <c r="V196" s="58">
        <f>(K196*VLOOKUP(N196/K196,MAPPING!$B$23:$C$30,2,10))</f>
        <v>0</v>
      </c>
      <c r="W196" s="58">
        <f t="shared" si="67"/>
        <v>0</v>
      </c>
      <c r="X196" s="58">
        <f t="shared" si="68"/>
        <v>6760</v>
      </c>
      <c r="Y196" s="116">
        <f>ROUND(SUM(Q196:W196)/INVOICE!$I$5,2)</f>
        <v>4.8499999999999996</v>
      </c>
      <c r="AA196" s="38" t="s">
        <v>2578</v>
      </c>
      <c r="AB196" s="38" t="s">
        <v>93</v>
      </c>
      <c r="AC196" s="38" t="s">
        <v>2579</v>
      </c>
      <c r="AD196" s="38" t="s">
        <v>8749</v>
      </c>
      <c r="AE196" s="38" t="s">
        <v>8750</v>
      </c>
      <c r="AF196" s="38" t="s">
        <v>7768</v>
      </c>
      <c r="AG196" s="38" t="s">
        <v>7769</v>
      </c>
      <c r="AH196" s="38" t="s">
        <v>61</v>
      </c>
      <c r="AI196" s="38">
        <v>1</v>
      </c>
      <c r="AJ196" s="38">
        <v>0.4</v>
      </c>
      <c r="AK196" s="38">
        <v>1.2</v>
      </c>
      <c r="AL196" s="38">
        <v>1.2</v>
      </c>
      <c r="AM196" s="38" t="s">
        <v>204</v>
      </c>
      <c r="AN196" s="38">
        <v>46.7</v>
      </c>
      <c r="AO196" s="38" t="s">
        <v>62</v>
      </c>
      <c r="AP196" s="38" t="s">
        <v>62</v>
      </c>
      <c r="AQ196" s="38" t="s">
        <v>62</v>
      </c>
      <c r="AR196" s="38" t="s">
        <v>62</v>
      </c>
      <c r="AS196" s="38" t="s">
        <v>62</v>
      </c>
      <c r="AT196" s="38" t="s">
        <v>205</v>
      </c>
      <c r="AU196" s="38" t="s">
        <v>206</v>
      </c>
      <c r="AV196" s="38" t="s">
        <v>207</v>
      </c>
      <c r="AW196" s="38" t="s">
        <v>61</v>
      </c>
      <c r="AX196" s="38" t="s">
        <v>63</v>
      </c>
      <c r="AY196" s="39" t="s">
        <v>8751</v>
      </c>
      <c r="AZ196" s="38" t="s">
        <v>8752</v>
      </c>
      <c r="BA196" s="39" t="s">
        <v>8752</v>
      </c>
      <c r="BB196" s="38" t="s">
        <v>196</v>
      </c>
      <c r="BC196" s="38" t="s">
        <v>197</v>
      </c>
      <c r="BD196" s="38" t="s">
        <v>94</v>
      </c>
      <c r="BE196" s="38" t="s">
        <v>208</v>
      </c>
      <c r="BF196" s="38" t="s">
        <v>64</v>
      </c>
      <c r="BG196" s="38" t="s">
        <v>61</v>
      </c>
      <c r="BH196" s="38" t="s">
        <v>209</v>
      </c>
    </row>
    <row r="197" spans="2:60" x14ac:dyDescent="0.3">
      <c r="B197" s="55">
        <f t="shared" si="50"/>
        <v>193</v>
      </c>
      <c r="C197" s="55" t="str">
        <f t="shared" si="51"/>
        <v>NRT</v>
      </c>
      <c r="D197" s="55" t="str">
        <f t="shared" si="52"/>
        <v>2025-09-05</v>
      </c>
      <c r="E197" s="55" t="str">
        <f t="shared" si="53"/>
        <v>82020038060</v>
      </c>
      <c r="F197" s="55" t="str">
        <f t="shared" si="54"/>
        <v>PJP030146535</v>
      </c>
      <c r="G197" s="55" t="str">
        <f t="shared" si="55"/>
        <v>안다봄</v>
      </c>
      <c r="H197" s="53" t="str">
        <f t="shared" si="56"/>
        <v>목록(Manifest)</v>
      </c>
      <c r="I197" s="62">
        <f t="shared" si="57"/>
        <v>97.58</v>
      </c>
      <c r="J197" s="53" t="str">
        <f t="shared" si="58"/>
        <v>BRCH USA</v>
      </c>
      <c r="K197" s="55">
        <f t="shared" si="59"/>
        <v>1</v>
      </c>
      <c r="L197" s="54">
        <f t="shared" si="60"/>
        <v>0.75</v>
      </c>
      <c r="M197" s="54">
        <f t="shared" si="61"/>
        <v>1.3</v>
      </c>
      <c r="N197" s="54">
        <f t="shared" si="62"/>
        <v>1.3</v>
      </c>
      <c r="O197" s="54">
        <f t="shared" si="63"/>
        <v>1</v>
      </c>
      <c r="P197" s="55" t="str">
        <f t="shared" si="64"/>
        <v>6094325151095</v>
      </c>
      <c r="Q197" s="70">
        <f t="shared" si="65"/>
        <v>7770</v>
      </c>
      <c r="R197" s="58">
        <v>0</v>
      </c>
      <c r="S197" s="57">
        <f t="shared" si="66"/>
        <v>0</v>
      </c>
      <c r="T197" s="58">
        <v>0</v>
      </c>
      <c r="U197" s="58">
        <f>(IF(VLOOKUP(VLOOKUP(AN197,MAPPING!$B$16:$D$21,2,1),MAPPING!$C$16:$E$21,2,0)=7000,0,VLOOKUP(VLOOKUP(AN197,MAPPING!$B$16:$D$21,2,1),MAPPING!$C$16:$E$21,2,0)))</f>
        <v>0</v>
      </c>
      <c r="V197" s="58">
        <f>(K197*VLOOKUP(N197/K197,MAPPING!$B$23:$C$30,2,10))</f>
        <v>0</v>
      </c>
      <c r="W197" s="58">
        <f t="shared" si="67"/>
        <v>0</v>
      </c>
      <c r="X197" s="58">
        <f t="shared" si="68"/>
        <v>7770</v>
      </c>
      <c r="Y197" s="116">
        <f>ROUND(SUM(Q197:W197)/INVOICE!$I$5,2)</f>
        <v>5.57</v>
      </c>
      <c r="AA197" s="38" t="s">
        <v>2578</v>
      </c>
      <c r="AB197" s="38" t="s">
        <v>93</v>
      </c>
      <c r="AC197" s="38" t="s">
        <v>2579</v>
      </c>
      <c r="AD197" s="38" t="s">
        <v>8753</v>
      </c>
      <c r="AE197" s="38" t="s">
        <v>8754</v>
      </c>
      <c r="AF197" s="38" t="s">
        <v>8755</v>
      </c>
      <c r="AG197" s="38" t="s">
        <v>8756</v>
      </c>
      <c r="AH197" s="38" t="s">
        <v>61</v>
      </c>
      <c r="AI197" s="38">
        <v>1</v>
      </c>
      <c r="AJ197" s="38">
        <v>0.75</v>
      </c>
      <c r="AK197" s="38">
        <v>1.3</v>
      </c>
      <c r="AL197" s="38">
        <v>1.3</v>
      </c>
      <c r="AM197" s="38" t="s">
        <v>204</v>
      </c>
      <c r="AN197" s="38">
        <v>97.58</v>
      </c>
      <c r="AO197" s="38" t="s">
        <v>62</v>
      </c>
      <c r="AP197" s="38" t="s">
        <v>62</v>
      </c>
      <c r="AQ197" s="38" t="s">
        <v>62</v>
      </c>
      <c r="AR197" s="38" t="s">
        <v>62</v>
      </c>
      <c r="AS197" s="38" t="s">
        <v>62</v>
      </c>
      <c r="AT197" s="38" t="s">
        <v>205</v>
      </c>
      <c r="AU197" s="38" t="s">
        <v>206</v>
      </c>
      <c r="AV197" s="38" t="s">
        <v>207</v>
      </c>
      <c r="AW197" s="38" t="s">
        <v>61</v>
      </c>
      <c r="AX197" s="38" t="s">
        <v>63</v>
      </c>
      <c r="AY197" s="39" t="s">
        <v>8757</v>
      </c>
      <c r="AZ197" s="38" t="s">
        <v>8758</v>
      </c>
      <c r="BA197" s="39" t="s">
        <v>8758</v>
      </c>
      <c r="BB197" s="38" t="s">
        <v>196</v>
      </c>
      <c r="BC197" s="38" t="s">
        <v>197</v>
      </c>
      <c r="BD197" s="38" t="s">
        <v>94</v>
      </c>
      <c r="BE197" s="38" t="s">
        <v>208</v>
      </c>
      <c r="BF197" s="38" t="s">
        <v>64</v>
      </c>
      <c r="BG197" s="38" t="s">
        <v>61</v>
      </c>
      <c r="BH197" s="38" t="s">
        <v>209</v>
      </c>
    </row>
    <row r="198" spans="2:60" x14ac:dyDescent="0.3">
      <c r="B198" s="55">
        <f t="shared" ref="B198:B261" si="69">B197+1</f>
        <v>194</v>
      </c>
      <c r="C198" s="55" t="str">
        <f t="shared" si="51"/>
        <v>NRT</v>
      </c>
      <c r="D198" s="55" t="str">
        <f t="shared" si="52"/>
        <v>2025-09-05</v>
      </c>
      <c r="E198" s="55" t="str">
        <f t="shared" si="53"/>
        <v>82020038060</v>
      </c>
      <c r="F198" s="55" t="str">
        <f t="shared" si="54"/>
        <v>PJP030157388</v>
      </c>
      <c r="G198" s="55" t="str">
        <f t="shared" si="55"/>
        <v>이봉규</v>
      </c>
      <c r="H198" s="53" t="str">
        <f t="shared" si="56"/>
        <v>목록(Manifest)</v>
      </c>
      <c r="I198" s="62">
        <f t="shared" si="57"/>
        <v>40.200000000000003</v>
      </c>
      <c r="J198" s="53" t="str">
        <f t="shared" si="58"/>
        <v>BRCH USA</v>
      </c>
      <c r="K198" s="55">
        <f t="shared" si="59"/>
        <v>1</v>
      </c>
      <c r="L198" s="54">
        <f t="shared" si="60"/>
        <v>2.4500000000000002</v>
      </c>
      <c r="M198" s="54">
        <f t="shared" si="61"/>
        <v>3.6</v>
      </c>
      <c r="N198" s="54">
        <f t="shared" si="62"/>
        <v>3.6</v>
      </c>
      <c r="O198" s="54">
        <f t="shared" si="63"/>
        <v>2.5</v>
      </c>
      <c r="P198" s="55" t="str">
        <f t="shared" si="64"/>
        <v>6094325148596</v>
      </c>
      <c r="Q198" s="70">
        <f t="shared" si="65"/>
        <v>10800</v>
      </c>
      <c r="R198" s="58">
        <v>0</v>
      </c>
      <c r="S198" s="57">
        <f t="shared" si="66"/>
        <v>0</v>
      </c>
      <c r="T198" s="58">
        <v>0</v>
      </c>
      <c r="U198" s="58">
        <f>(IF(VLOOKUP(VLOOKUP(AN198,MAPPING!$B$16:$D$21,2,1),MAPPING!$C$16:$E$21,2,0)=7000,0,VLOOKUP(VLOOKUP(AN198,MAPPING!$B$16:$D$21,2,1),MAPPING!$C$16:$E$21,2,0)))</f>
        <v>0</v>
      </c>
      <c r="V198" s="58">
        <f>(K198*VLOOKUP(N198/K198,MAPPING!$B$23:$C$30,2,10))</f>
        <v>550</v>
      </c>
      <c r="W198" s="58">
        <f t="shared" si="67"/>
        <v>0</v>
      </c>
      <c r="X198" s="58">
        <f t="shared" si="68"/>
        <v>11350</v>
      </c>
      <c r="Y198" s="116">
        <f>ROUND(SUM(Q198:W198)/INVOICE!$I$5,2)</f>
        <v>8.14</v>
      </c>
      <c r="AA198" s="38" t="s">
        <v>2578</v>
      </c>
      <c r="AB198" s="38" t="s">
        <v>93</v>
      </c>
      <c r="AC198" s="38" t="s">
        <v>2579</v>
      </c>
      <c r="AD198" s="38" t="s">
        <v>8759</v>
      </c>
      <c r="AE198" s="38" t="s">
        <v>8760</v>
      </c>
      <c r="AF198" s="38" t="s">
        <v>8761</v>
      </c>
      <c r="AG198" s="38" t="s">
        <v>8762</v>
      </c>
      <c r="AH198" s="38" t="s">
        <v>61</v>
      </c>
      <c r="AI198" s="38">
        <v>1</v>
      </c>
      <c r="AJ198" s="38">
        <v>2.4500000000000002</v>
      </c>
      <c r="AK198" s="38">
        <v>3.6</v>
      </c>
      <c r="AL198" s="38">
        <v>3.6</v>
      </c>
      <c r="AM198" s="38" t="s">
        <v>204</v>
      </c>
      <c r="AN198" s="38">
        <v>40.200000000000003</v>
      </c>
      <c r="AO198" s="38" t="s">
        <v>62</v>
      </c>
      <c r="AP198" s="38" t="s">
        <v>62</v>
      </c>
      <c r="AQ198" s="38" t="s">
        <v>62</v>
      </c>
      <c r="AR198" s="38" t="s">
        <v>62</v>
      </c>
      <c r="AS198" s="38" t="s">
        <v>62</v>
      </c>
      <c r="AT198" s="38" t="s">
        <v>205</v>
      </c>
      <c r="AU198" s="38" t="s">
        <v>206</v>
      </c>
      <c r="AV198" s="38" t="s">
        <v>207</v>
      </c>
      <c r="AW198" s="38" t="s">
        <v>61</v>
      </c>
      <c r="AX198" s="38" t="s">
        <v>63</v>
      </c>
      <c r="AY198" s="39" t="s">
        <v>8763</v>
      </c>
      <c r="AZ198" s="38" t="s">
        <v>8764</v>
      </c>
      <c r="BA198" s="39" t="s">
        <v>8764</v>
      </c>
      <c r="BB198" s="38" t="s">
        <v>196</v>
      </c>
      <c r="BC198" s="38" t="s">
        <v>197</v>
      </c>
      <c r="BD198" s="38" t="s">
        <v>94</v>
      </c>
      <c r="BE198" s="38" t="s">
        <v>208</v>
      </c>
      <c r="BF198" s="38" t="s">
        <v>64</v>
      </c>
      <c r="BG198" s="38" t="s">
        <v>61</v>
      </c>
      <c r="BH198" s="38" t="s">
        <v>209</v>
      </c>
    </row>
    <row r="199" spans="2:60" x14ac:dyDescent="0.3">
      <c r="B199" s="55">
        <f t="shared" si="69"/>
        <v>195</v>
      </c>
      <c r="C199" s="55" t="str">
        <f t="shared" ref="C199:C262" si="70">AB199</f>
        <v>NRT</v>
      </c>
      <c r="D199" s="55" t="str">
        <f t="shared" ref="D199:D262" si="71">AA199</f>
        <v>2025-09-05</v>
      </c>
      <c r="E199" s="55" t="str">
        <f t="shared" ref="E199:E262" si="72">AC199</f>
        <v>82020038060</v>
      </c>
      <c r="F199" s="55" t="str">
        <f t="shared" ref="F199:F262" si="73">AD199</f>
        <v>PJP030157405</v>
      </c>
      <c r="G199" s="55" t="str">
        <f t="shared" ref="G199:G262" si="74">AE199</f>
        <v>오은성</v>
      </c>
      <c r="H199" s="53" t="str">
        <f t="shared" ref="H199:H262" si="75">AM199</f>
        <v>일반(목록배제,Normal-Manifest Exception)</v>
      </c>
      <c r="I199" s="62">
        <f t="shared" ref="I199:I262" si="76">AN199</f>
        <v>100.5</v>
      </c>
      <c r="J199" s="53" t="str">
        <f t="shared" ref="J199:J262" si="77">AU199</f>
        <v>BRCH USA</v>
      </c>
      <c r="K199" s="55">
        <f t="shared" ref="K199:K262" si="78">AI199</f>
        <v>1</v>
      </c>
      <c r="L199" s="54">
        <f t="shared" ref="L199:L262" si="79">AJ199</f>
        <v>0.5</v>
      </c>
      <c r="M199" s="54">
        <f t="shared" ref="M199:M262" si="80">AK199</f>
        <v>1.2</v>
      </c>
      <c r="N199" s="54">
        <f t="shared" ref="N199:N262" si="81">AL199</f>
        <v>1.2</v>
      </c>
      <c r="O199" s="54">
        <f t="shared" ref="O199:O262" si="82">CEILING(L199,0.5)</f>
        <v>0.5</v>
      </c>
      <c r="P199" s="55" t="str">
        <f t="shared" ref="P199:P262" si="83">AY199</f>
        <v>6094325151229</v>
      </c>
      <c r="Q199" s="70">
        <f t="shared" ref="Q199:Q262" si="84">6760+(O199-0.5)/0.5*1010</f>
        <v>6760</v>
      </c>
      <c r="R199" s="58">
        <v>0</v>
      </c>
      <c r="S199" s="57">
        <f t="shared" ref="S199:S262" si="85">2500*(K199-1)</f>
        <v>0</v>
      </c>
      <c r="T199" s="58">
        <v>0</v>
      </c>
      <c r="U199" s="58">
        <f>(IF(VLOOKUP(VLOOKUP(AN199,MAPPING!$B$16:$D$21,2,1),MAPPING!$C$16:$E$21,2,0)=7000,0,VLOOKUP(VLOOKUP(AN199,MAPPING!$B$16:$D$21,2,1),MAPPING!$C$16:$E$21,2,0)))</f>
        <v>0</v>
      </c>
      <c r="V199" s="58">
        <f>(K199*VLOOKUP(N199/K199,MAPPING!$B$23:$C$30,2,10))</f>
        <v>0</v>
      </c>
      <c r="W199" s="58">
        <f t="shared" ref="W199:W262" si="86">IF(_xlfn.CEILING.MATH(N199-30,1)&lt;0,0,_xlfn.CEILING.MATH(N199-30,1))*400</f>
        <v>0</v>
      </c>
      <c r="X199" s="58">
        <f t="shared" ref="X199:X262" si="87">SUM(Q199:W199)</f>
        <v>6760</v>
      </c>
      <c r="Y199" s="116">
        <f>ROUND(SUM(Q199:W199)/INVOICE!$I$5,2)</f>
        <v>4.8499999999999996</v>
      </c>
      <c r="AA199" s="38" t="s">
        <v>2578</v>
      </c>
      <c r="AB199" s="38" t="s">
        <v>93</v>
      </c>
      <c r="AC199" s="38" t="s">
        <v>2579</v>
      </c>
      <c r="AD199" s="38" t="s">
        <v>8765</v>
      </c>
      <c r="AE199" s="38" t="s">
        <v>8766</v>
      </c>
      <c r="AF199" s="38" t="s">
        <v>8767</v>
      </c>
      <c r="AG199" s="38" t="s">
        <v>8768</v>
      </c>
      <c r="AH199" s="38" t="s">
        <v>61</v>
      </c>
      <c r="AI199" s="38">
        <v>1</v>
      </c>
      <c r="AJ199" s="38">
        <v>0.5</v>
      </c>
      <c r="AK199" s="38">
        <v>1.2</v>
      </c>
      <c r="AL199" s="38">
        <v>1.2</v>
      </c>
      <c r="AM199" s="38" t="s">
        <v>66</v>
      </c>
      <c r="AN199" s="38">
        <v>100.5</v>
      </c>
      <c r="AO199" s="38" t="s">
        <v>62</v>
      </c>
      <c r="AP199" s="38" t="s">
        <v>62</v>
      </c>
      <c r="AQ199" s="38" t="s">
        <v>62</v>
      </c>
      <c r="AR199" s="38" t="s">
        <v>62</v>
      </c>
      <c r="AS199" s="38" t="s">
        <v>62</v>
      </c>
      <c r="AT199" s="38" t="s">
        <v>205</v>
      </c>
      <c r="AU199" s="38" t="s">
        <v>206</v>
      </c>
      <c r="AV199" s="38" t="s">
        <v>207</v>
      </c>
      <c r="AW199" s="38" t="s">
        <v>61</v>
      </c>
      <c r="AX199" s="38" t="s">
        <v>63</v>
      </c>
      <c r="AY199" s="39" t="s">
        <v>8769</v>
      </c>
      <c r="AZ199" s="38" t="s">
        <v>8770</v>
      </c>
      <c r="BA199" s="39" t="s">
        <v>8770</v>
      </c>
      <c r="BB199" s="38" t="s">
        <v>196</v>
      </c>
      <c r="BC199" s="38" t="s">
        <v>197</v>
      </c>
      <c r="BD199" s="38" t="s">
        <v>94</v>
      </c>
      <c r="BE199" s="38" t="s">
        <v>208</v>
      </c>
      <c r="BF199" s="38" t="s">
        <v>64</v>
      </c>
      <c r="BG199" s="38" t="s">
        <v>61</v>
      </c>
      <c r="BH199" s="38" t="s">
        <v>209</v>
      </c>
    </row>
    <row r="200" spans="2:60" x14ac:dyDescent="0.3">
      <c r="B200" s="55">
        <f t="shared" si="69"/>
        <v>196</v>
      </c>
      <c r="C200" s="55" t="str">
        <f t="shared" si="70"/>
        <v>NRT</v>
      </c>
      <c r="D200" s="55" t="str">
        <f t="shared" si="71"/>
        <v>2025-09-05</v>
      </c>
      <c r="E200" s="55" t="str">
        <f t="shared" si="72"/>
        <v>82020038060</v>
      </c>
      <c r="F200" s="55" t="str">
        <f t="shared" si="73"/>
        <v>PJP026453537</v>
      </c>
      <c r="G200" s="55" t="str">
        <f t="shared" si="74"/>
        <v>김태남</v>
      </c>
      <c r="H200" s="53" t="str">
        <f t="shared" si="75"/>
        <v>목록(Manifest)</v>
      </c>
      <c r="I200" s="62">
        <f t="shared" si="76"/>
        <v>121.27</v>
      </c>
      <c r="J200" s="53" t="str">
        <f t="shared" si="77"/>
        <v>BRCH USA</v>
      </c>
      <c r="K200" s="55">
        <f t="shared" si="78"/>
        <v>1</v>
      </c>
      <c r="L200" s="54">
        <f t="shared" si="79"/>
        <v>4.25</v>
      </c>
      <c r="M200" s="54">
        <f t="shared" si="80"/>
        <v>8.1</v>
      </c>
      <c r="N200" s="54">
        <f t="shared" si="81"/>
        <v>8.5</v>
      </c>
      <c r="O200" s="54">
        <f t="shared" si="82"/>
        <v>4.5</v>
      </c>
      <c r="P200" s="55" t="str">
        <f t="shared" si="83"/>
        <v>6094325151170</v>
      </c>
      <c r="Q200" s="70">
        <f t="shared" si="84"/>
        <v>14840</v>
      </c>
      <c r="R200" s="58">
        <v>0</v>
      </c>
      <c r="S200" s="57">
        <f t="shared" si="85"/>
        <v>0</v>
      </c>
      <c r="T200" s="58">
        <v>0</v>
      </c>
      <c r="U200" s="58">
        <f>(IF(VLOOKUP(VLOOKUP(AN200,MAPPING!$B$16:$D$21,2,1),MAPPING!$C$16:$E$21,2,0)=7000,0,VLOOKUP(VLOOKUP(AN200,MAPPING!$B$16:$D$21,2,1),MAPPING!$C$16:$E$21,2,0)))</f>
        <v>0</v>
      </c>
      <c r="V200" s="58">
        <f>(K200*VLOOKUP(N200/K200,MAPPING!$B$23:$C$30,2,10))</f>
        <v>1200</v>
      </c>
      <c r="W200" s="58">
        <f t="shared" si="86"/>
        <v>0</v>
      </c>
      <c r="X200" s="58">
        <f t="shared" si="87"/>
        <v>16040</v>
      </c>
      <c r="Y200" s="116">
        <f>ROUND(SUM(Q200:W200)/INVOICE!$I$5,2)</f>
        <v>11.51</v>
      </c>
      <c r="AA200" s="38" t="s">
        <v>2578</v>
      </c>
      <c r="AB200" s="38" t="s">
        <v>93</v>
      </c>
      <c r="AC200" s="38" t="s">
        <v>2579</v>
      </c>
      <c r="AD200" s="38" t="s">
        <v>8771</v>
      </c>
      <c r="AE200" s="38" t="s">
        <v>8772</v>
      </c>
      <c r="AF200" s="38" t="s">
        <v>8773</v>
      </c>
      <c r="AG200" s="38" t="s">
        <v>8774</v>
      </c>
      <c r="AH200" s="38" t="s">
        <v>61</v>
      </c>
      <c r="AI200" s="38">
        <v>1</v>
      </c>
      <c r="AJ200" s="38">
        <v>4.25</v>
      </c>
      <c r="AK200" s="38">
        <v>8.1</v>
      </c>
      <c r="AL200" s="38">
        <v>8.5</v>
      </c>
      <c r="AM200" s="38" t="s">
        <v>204</v>
      </c>
      <c r="AN200" s="38">
        <v>121.27</v>
      </c>
      <c r="AO200" s="38" t="s">
        <v>62</v>
      </c>
      <c r="AP200" s="38" t="s">
        <v>62</v>
      </c>
      <c r="AQ200" s="38" t="s">
        <v>62</v>
      </c>
      <c r="AR200" s="38" t="s">
        <v>62</v>
      </c>
      <c r="AS200" s="38" t="s">
        <v>62</v>
      </c>
      <c r="AT200" s="38" t="s">
        <v>205</v>
      </c>
      <c r="AU200" s="38" t="s">
        <v>206</v>
      </c>
      <c r="AV200" s="38" t="s">
        <v>207</v>
      </c>
      <c r="AW200" s="38" t="s">
        <v>61</v>
      </c>
      <c r="AX200" s="38" t="s">
        <v>63</v>
      </c>
      <c r="AY200" s="39" t="s">
        <v>8775</v>
      </c>
      <c r="AZ200" s="38" t="s">
        <v>8776</v>
      </c>
      <c r="BA200" s="39" t="s">
        <v>8776</v>
      </c>
      <c r="BB200" s="38" t="s">
        <v>196</v>
      </c>
      <c r="BC200" s="38" t="s">
        <v>197</v>
      </c>
      <c r="BD200" s="38" t="s">
        <v>94</v>
      </c>
      <c r="BE200" s="38" t="s">
        <v>208</v>
      </c>
      <c r="BF200" s="38" t="s">
        <v>64</v>
      </c>
      <c r="BG200" s="38" t="s">
        <v>61</v>
      </c>
      <c r="BH200" s="38" t="s">
        <v>209</v>
      </c>
    </row>
    <row r="201" spans="2:60" x14ac:dyDescent="0.3">
      <c r="B201" s="55">
        <f t="shared" si="69"/>
        <v>197</v>
      </c>
      <c r="C201" s="55" t="str">
        <f t="shared" si="70"/>
        <v>NRT</v>
      </c>
      <c r="D201" s="55" t="str">
        <f t="shared" si="71"/>
        <v>2025-09-05</v>
      </c>
      <c r="E201" s="55" t="str">
        <f t="shared" si="72"/>
        <v>82020038060</v>
      </c>
      <c r="F201" s="55" t="str">
        <f t="shared" si="73"/>
        <v>PJP030165617</v>
      </c>
      <c r="G201" s="55" t="str">
        <f t="shared" si="74"/>
        <v>전지웅</v>
      </c>
      <c r="H201" s="53" t="str">
        <f t="shared" si="75"/>
        <v>목록(Manifest)</v>
      </c>
      <c r="I201" s="62">
        <f t="shared" si="76"/>
        <v>30.22</v>
      </c>
      <c r="J201" s="53" t="str">
        <f t="shared" si="77"/>
        <v>BRCH USA</v>
      </c>
      <c r="K201" s="55">
        <f t="shared" si="78"/>
        <v>1</v>
      </c>
      <c r="L201" s="54">
        <f t="shared" si="79"/>
        <v>0.25</v>
      </c>
      <c r="M201" s="54">
        <f t="shared" si="80"/>
        <v>1.1000000000000001</v>
      </c>
      <c r="N201" s="54">
        <f t="shared" si="81"/>
        <v>1.1000000000000001</v>
      </c>
      <c r="O201" s="54">
        <f t="shared" si="82"/>
        <v>0.5</v>
      </c>
      <c r="P201" s="55" t="str">
        <f t="shared" si="83"/>
        <v>6094325151194</v>
      </c>
      <c r="Q201" s="70">
        <f t="shared" si="84"/>
        <v>6760</v>
      </c>
      <c r="R201" s="58">
        <v>0</v>
      </c>
      <c r="S201" s="57">
        <f t="shared" si="85"/>
        <v>0</v>
      </c>
      <c r="T201" s="58">
        <v>0</v>
      </c>
      <c r="U201" s="58">
        <f>(IF(VLOOKUP(VLOOKUP(AN201,MAPPING!$B$16:$D$21,2,1),MAPPING!$C$16:$E$21,2,0)=7000,0,VLOOKUP(VLOOKUP(AN201,MAPPING!$B$16:$D$21,2,1),MAPPING!$C$16:$E$21,2,0)))</f>
        <v>0</v>
      </c>
      <c r="V201" s="58">
        <f>(K201*VLOOKUP(N201/K201,MAPPING!$B$23:$C$30,2,10))</f>
        <v>0</v>
      </c>
      <c r="W201" s="58">
        <f t="shared" si="86"/>
        <v>0</v>
      </c>
      <c r="X201" s="58">
        <f t="shared" si="87"/>
        <v>6760</v>
      </c>
      <c r="Y201" s="116">
        <f>ROUND(SUM(Q201:W201)/INVOICE!$I$5,2)</f>
        <v>4.8499999999999996</v>
      </c>
      <c r="AA201" s="38" t="s">
        <v>2578</v>
      </c>
      <c r="AB201" s="38" t="s">
        <v>93</v>
      </c>
      <c r="AC201" s="38" t="s">
        <v>2579</v>
      </c>
      <c r="AD201" s="38" t="s">
        <v>8777</v>
      </c>
      <c r="AE201" s="38" t="s">
        <v>8778</v>
      </c>
      <c r="AF201" s="38" t="s">
        <v>8779</v>
      </c>
      <c r="AG201" s="38" t="s">
        <v>8780</v>
      </c>
      <c r="AH201" s="38" t="s">
        <v>61</v>
      </c>
      <c r="AI201" s="38">
        <v>1</v>
      </c>
      <c r="AJ201" s="38">
        <v>0.25</v>
      </c>
      <c r="AK201" s="38">
        <v>1.1000000000000001</v>
      </c>
      <c r="AL201" s="38">
        <v>1.1000000000000001</v>
      </c>
      <c r="AM201" s="38" t="s">
        <v>204</v>
      </c>
      <c r="AN201" s="38">
        <v>30.22</v>
      </c>
      <c r="AO201" s="38" t="s">
        <v>62</v>
      </c>
      <c r="AP201" s="38" t="s">
        <v>62</v>
      </c>
      <c r="AQ201" s="38" t="s">
        <v>62</v>
      </c>
      <c r="AR201" s="38" t="s">
        <v>62</v>
      </c>
      <c r="AS201" s="38" t="s">
        <v>62</v>
      </c>
      <c r="AT201" s="38" t="s">
        <v>205</v>
      </c>
      <c r="AU201" s="38" t="s">
        <v>206</v>
      </c>
      <c r="AV201" s="38" t="s">
        <v>207</v>
      </c>
      <c r="AW201" s="38" t="s">
        <v>61</v>
      </c>
      <c r="AX201" s="38" t="s">
        <v>63</v>
      </c>
      <c r="AY201" s="39" t="s">
        <v>8781</v>
      </c>
      <c r="AZ201" s="38" t="s">
        <v>8782</v>
      </c>
      <c r="BA201" s="39" t="s">
        <v>8782</v>
      </c>
      <c r="BB201" s="38" t="s">
        <v>196</v>
      </c>
      <c r="BC201" s="38" t="s">
        <v>197</v>
      </c>
      <c r="BD201" s="38" t="s">
        <v>94</v>
      </c>
      <c r="BE201" s="38" t="s">
        <v>208</v>
      </c>
      <c r="BF201" s="38" t="s">
        <v>64</v>
      </c>
      <c r="BG201" s="38" t="s">
        <v>61</v>
      </c>
      <c r="BH201" s="38" t="s">
        <v>209</v>
      </c>
    </row>
    <row r="202" spans="2:60" x14ac:dyDescent="0.3">
      <c r="B202" s="55">
        <f t="shared" si="69"/>
        <v>198</v>
      </c>
      <c r="C202" s="55" t="str">
        <f t="shared" si="70"/>
        <v>NRT</v>
      </c>
      <c r="D202" s="55" t="str">
        <f t="shared" si="71"/>
        <v>2025-09-05</v>
      </c>
      <c r="E202" s="55" t="str">
        <f t="shared" si="72"/>
        <v>82020038060</v>
      </c>
      <c r="F202" s="55" t="str">
        <f t="shared" si="73"/>
        <v>PJP030165262</v>
      </c>
      <c r="G202" s="55" t="str">
        <f t="shared" si="74"/>
        <v>김여울</v>
      </c>
      <c r="H202" s="53" t="str">
        <f t="shared" si="75"/>
        <v>목록(Manifest)</v>
      </c>
      <c r="I202" s="62">
        <f t="shared" si="76"/>
        <v>121.68</v>
      </c>
      <c r="J202" s="53" t="str">
        <f t="shared" si="77"/>
        <v>BRCH USA</v>
      </c>
      <c r="K202" s="55">
        <f t="shared" si="78"/>
        <v>1</v>
      </c>
      <c r="L202" s="54">
        <f t="shared" si="79"/>
        <v>0.5</v>
      </c>
      <c r="M202" s="54">
        <f t="shared" si="80"/>
        <v>1</v>
      </c>
      <c r="N202" s="54">
        <f t="shared" si="81"/>
        <v>1</v>
      </c>
      <c r="O202" s="54">
        <f t="shared" si="82"/>
        <v>0.5</v>
      </c>
      <c r="P202" s="55" t="str">
        <f t="shared" si="83"/>
        <v>6094325148088</v>
      </c>
      <c r="Q202" s="70">
        <f t="shared" si="84"/>
        <v>6760</v>
      </c>
      <c r="R202" s="58">
        <v>0</v>
      </c>
      <c r="S202" s="57">
        <f t="shared" si="85"/>
        <v>0</v>
      </c>
      <c r="T202" s="58">
        <v>0</v>
      </c>
      <c r="U202" s="58">
        <f>(IF(VLOOKUP(VLOOKUP(AN202,MAPPING!$B$16:$D$21,2,1),MAPPING!$C$16:$E$21,2,0)=7000,0,VLOOKUP(VLOOKUP(AN202,MAPPING!$B$16:$D$21,2,1),MAPPING!$C$16:$E$21,2,0)))</f>
        <v>0</v>
      </c>
      <c r="V202" s="58">
        <f>(K202*VLOOKUP(N202/K202,MAPPING!$B$23:$C$30,2,10))</f>
        <v>0</v>
      </c>
      <c r="W202" s="58">
        <f t="shared" si="86"/>
        <v>0</v>
      </c>
      <c r="X202" s="58">
        <f t="shared" si="87"/>
        <v>6760</v>
      </c>
      <c r="Y202" s="116">
        <f>ROUND(SUM(Q202:W202)/INVOICE!$I$5,2)</f>
        <v>4.8499999999999996</v>
      </c>
      <c r="AA202" s="38" t="s">
        <v>2578</v>
      </c>
      <c r="AB202" s="38" t="s">
        <v>93</v>
      </c>
      <c r="AC202" s="38" t="s">
        <v>2579</v>
      </c>
      <c r="AD202" s="38" t="s">
        <v>8783</v>
      </c>
      <c r="AE202" s="38" t="s">
        <v>8784</v>
      </c>
      <c r="AF202" s="38" t="s">
        <v>8785</v>
      </c>
      <c r="AG202" s="38" t="s">
        <v>8786</v>
      </c>
      <c r="AH202" s="38" t="s">
        <v>61</v>
      </c>
      <c r="AI202" s="38">
        <v>1</v>
      </c>
      <c r="AJ202" s="38">
        <v>0.5</v>
      </c>
      <c r="AK202" s="38">
        <v>1</v>
      </c>
      <c r="AL202" s="38">
        <v>1</v>
      </c>
      <c r="AM202" s="38" t="s">
        <v>204</v>
      </c>
      <c r="AN202" s="38">
        <v>121.68</v>
      </c>
      <c r="AO202" s="38" t="s">
        <v>62</v>
      </c>
      <c r="AP202" s="38" t="s">
        <v>62</v>
      </c>
      <c r="AQ202" s="38" t="s">
        <v>62</v>
      </c>
      <c r="AR202" s="38" t="s">
        <v>62</v>
      </c>
      <c r="AS202" s="38" t="s">
        <v>62</v>
      </c>
      <c r="AT202" s="38" t="s">
        <v>205</v>
      </c>
      <c r="AU202" s="38" t="s">
        <v>206</v>
      </c>
      <c r="AV202" s="38" t="s">
        <v>207</v>
      </c>
      <c r="AW202" s="38" t="s">
        <v>61</v>
      </c>
      <c r="AX202" s="38" t="s">
        <v>63</v>
      </c>
      <c r="AY202" s="39" t="s">
        <v>8787</v>
      </c>
      <c r="AZ202" s="38" t="s">
        <v>8788</v>
      </c>
      <c r="BA202" s="39" t="s">
        <v>8788</v>
      </c>
      <c r="BB202" s="38" t="s">
        <v>196</v>
      </c>
      <c r="BC202" s="38" t="s">
        <v>197</v>
      </c>
      <c r="BD202" s="38" t="s">
        <v>94</v>
      </c>
      <c r="BE202" s="38" t="s">
        <v>208</v>
      </c>
      <c r="BF202" s="38" t="s">
        <v>64</v>
      </c>
      <c r="BG202" s="38" t="s">
        <v>61</v>
      </c>
      <c r="BH202" s="38" t="s">
        <v>209</v>
      </c>
    </row>
    <row r="203" spans="2:60" x14ac:dyDescent="0.3">
      <c r="B203" s="55">
        <f t="shared" si="69"/>
        <v>199</v>
      </c>
      <c r="C203" s="55" t="str">
        <f t="shared" si="70"/>
        <v>NRT</v>
      </c>
      <c r="D203" s="55" t="str">
        <f t="shared" si="71"/>
        <v>2025-09-05</v>
      </c>
      <c r="E203" s="55" t="str">
        <f t="shared" si="72"/>
        <v>82020038060</v>
      </c>
      <c r="F203" s="55" t="str">
        <f t="shared" si="73"/>
        <v>PJP030131083</v>
      </c>
      <c r="G203" s="55" t="str">
        <f t="shared" si="74"/>
        <v>최유빈</v>
      </c>
      <c r="H203" s="53" t="str">
        <f t="shared" si="75"/>
        <v>목록(Manifest)</v>
      </c>
      <c r="I203" s="62">
        <f t="shared" si="76"/>
        <v>7.26</v>
      </c>
      <c r="J203" s="53" t="str">
        <f t="shared" si="77"/>
        <v>BRCH USA</v>
      </c>
      <c r="K203" s="55">
        <f t="shared" si="78"/>
        <v>1</v>
      </c>
      <c r="L203" s="54">
        <f t="shared" si="79"/>
        <v>0.2</v>
      </c>
      <c r="M203" s="54">
        <f t="shared" si="80"/>
        <v>0.4</v>
      </c>
      <c r="N203" s="54">
        <f t="shared" si="81"/>
        <v>0.4</v>
      </c>
      <c r="O203" s="54">
        <f t="shared" si="82"/>
        <v>0.5</v>
      </c>
      <c r="P203" s="55" t="str">
        <f t="shared" si="83"/>
        <v>6094325148044</v>
      </c>
      <c r="Q203" s="70">
        <f t="shared" si="84"/>
        <v>6760</v>
      </c>
      <c r="R203" s="58">
        <v>0</v>
      </c>
      <c r="S203" s="57">
        <f t="shared" si="85"/>
        <v>0</v>
      </c>
      <c r="T203" s="58">
        <v>0</v>
      </c>
      <c r="U203" s="58">
        <f>(IF(VLOOKUP(VLOOKUP(AN203,MAPPING!$B$16:$D$21,2,1),MAPPING!$C$16:$E$21,2,0)=7000,0,VLOOKUP(VLOOKUP(AN203,MAPPING!$B$16:$D$21,2,1),MAPPING!$C$16:$E$21,2,0)))</f>
        <v>0</v>
      </c>
      <c r="V203" s="58">
        <f>(K203*VLOOKUP(N203/K203,MAPPING!$B$23:$C$30,2,10))</f>
        <v>0</v>
      </c>
      <c r="W203" s="58">
        <f t="shared" si="86"/>
        <v>0</v>
      </c>
      <c r="X203" s="58">
        <f t="shared" si="87"/>
        <v>6760</v>
      </c>
      <c r="Y203" s="116">
        <f>ROUND(SUM(Q203:W203)/INVOICE!$I$5,2)</f>
        <v>4.8499999999999996</v>
      </c>
      <c r="AA203" s="38" t="s">
        <v>2578</v>
      </c>
      <c r="AB203" s="38" t="s">
        <v>93</v>
      </c>
      <c r="AC203" s="38" t="s">
        <v>2579</v>
      </c>
      <c r="AD203" s="38" t="s">
        <v>8789</v>
      </c>
      <c r="AE203" s="38" t="s">
        <v>8790</v>
      </c>
      <c r="AF203" s="38" t="s">
        <v>8791</v>
      </c>
      <c r="AG203" s="38" t="s">
        <v>8792</v>
      </c>
      <c r="AH203" s="38" t="s">
        <v>61</v>
      </c>
      <c r="AI203" s="38">
        <v>1</v>
      </c>
      <c r="AJ203" s="38">
        <v>0.2</v>
      </c>
      <c r="AK203" s="38">
        <v>0.4</v>
      </c>
      <c r="AL203" s="38">
        <v>0.4</v>
      </c>
      <c r="AM203" s="38" t="s">
        <v>204</v>
      </c>
      <c r="AN203" s="38">
        <v>7.26</v>
      </c>
      <c r="AO203" s="38" t="s">
        <v>62</v>
      </c>
      <c r="AP203" s="38" t="s">
        <v>62</v>
      </c>
      <c r="AQ203" s="38" t="s">
        <v>62</v>
      </c>
      <c r="AR203" s="38" t="s">
        <v>62</v>
      </c>
      <c r="AS203" s="38" t="s">
        <v>62</v>
      </c>
      <c r="AT203" s="38" t="s">
        <v>205</v>
      </c>
      <c r="AU203" s="38" t="s">
        <v>206</v>
      </c>
      <c r="AV203" s="38" t="s">
        <v>207</v>
      </c>
      <c r="AW203" s="38" t="s">
        <v>61</v>
      </c>
      <c r="AX203" s="38" t="s">
        <v>63</v>
      </c>
      <c r="AY203" s="39" t="s">
        <v>8793</v>
      </c>
      <c r="AZ203" s="38" t="s">
        <v>8794</v>
      </c>
      <c r="BA203" s="39" t="s">
        <v>8794</v>
      </c>
      <c r="BB203" s="38" t="s">
        <v>196</v>
      </c>
      <c r="BC203" s="38" t="s">
        <v>197</v>
      </c>
      <c r="BD203" s="38" t="s">
        <v>94</v>
      </c>
      <c r="BE203" s="38" t="s">
        <v>208</v>
      </c>
      <c r="BF203" s="38" t="s">
        <v>64</v>
      </c>
      <c r="BG203" s="38" t="s">
        <v>61</v>
      </c>
      <c r="BH203" s="38" t="s">
        <v>209</v>
      </c>
    </row>
    <row r="204" spans="2:60" x14ac:dyDescent="0.3">
      <c r="B204" s="55">
        <f t="shared" si="69"/>
        <v>200</v>
      </c>
      <c r="C204" s="55" t="str">
        <f t="shared" si="70"/>
        <v>NRT</v>
      </c>
      <c r="D204" s="55" t="str">
        <f t="shared" si="71"/>
        <v>2025-09-05</v>
      </c>
      <c r="E204" s="55" t="str">
        <f t="shared" si="72"/>
        <v>82020038060</v>
      </c>
      <c r="F204" s="55" t="str">
        <f t="shared" si="73"/>
        <v>PJP030159116</v>
      </c>
      <c r="G204" s="55" t="str">
        <f t="shared" si="74"/>
        <v>김기홍</v>
      </c>
      <c r="H204" s="53" t="str">
        <f t="shared" si="75"/>
        <v>간이(Simple)</v>
      </c>
      <c r="I204" s="62">
        <f t="shared" si="76"/>
        <v>1265.8</v>
      </c>
      <c r="J204" s="53" t="str">
        <f t="shared" si="77"/>
        <v>BRCH USA</v>
      </c>
      <c r="K204" s="55">
        <f t="shared" si="78"/>
        <v>1</v>
      </c>
      <c r="L204" s="54">
        <f t="shared" si="79"/>
        <v>4.7</v>
      </c>
      <c r="M204" s="54">
        <f t="shared" si="80"/>
        <v>8.6</v>
      </c>
      <c r="N204" s="54">
        <f t="shared" si="81"/>
        <v>9</v>
      </c>
      <c r="O204" s="54">
        <f t="shared" si="82"/>
        <v>5</v>
      </c>
      <c r="P204" s="55" t="str">
        <f t="shared" si="83"/>
        <v>6094325151316</v>
      </c>
      <c r="Q204" s="70">
        <f t="shared" si="84"/>
        <v>15850</v>
      </c>
      <c r="R204" s="58">
        <v>0</v>
      </c>
      <c r="S204" s="57">
        <f t="shared" si="85"/>
        <v>0</v>
      </c>
      <c r="T204" s="58">
        <v>0</v>
      </c>
      <c r="U204" s="58">
        <f>(IF(VLOOKUP(VLOOKUP(AN204,MAPPING!$B$16:$D$21,2,1),MAPPING!$C$16:$E$21,2,0)=7000,0,VLOOKUP(VLOOKUP(AN204,MAPPING!$B$16:$D$21,2,1),MAPPING!$C$16:$E$21,2,0)))</f>
        <v>0</v>
      </c>
      <c r="V204" s="58">
        <f>(K204*VLOOKUP(N204/K204,MAPPING!$B$23:$C$30,2,10))</f>
        <v>1200</v>
      </c>
      <c r="W204" s="58">
        <f t="shared" si="86"/>
        <v>0</v>
      </c>
      <c r="X204" s="58">
        <f t="shared" si="87"/>
        <v>17050</v>
      </c>
      <c r="Y204" s="116">
        <f>ROUND(SUM(Q204:W204)/INVOICE!$I$5,2)</f>
        <v>12.23</v>
      </c>
      <c r="AA204" s="38" t="s">
        <v>2578</v>
      </c>
      <c r="AB204" s="38" t="s">
        <v>93</v>
      </c>
      <c r="AC204" s="38" t="s">
        <v>2579</v>
      </c>
      <c r="AD204" s="38" t="s">
        <v>8795</v>
      </c>
      <c r="AE204" s="38" t="s">
        <v>8796</v>
      </c>
      <c r="AF204" s="38" t="s">
        <v>8797</v>
      </c>
      <c r="AG204" s="38" t="s">
        <v>8798</v>
      </c>
      <c r="AH204" s="38" t="s">
        <v>61</v>
      </c>
      <c r="AI204" s="38">
        <v>1</v>
      </c>
      <c r="AJ204" s="38">
        <v>4.7</v>
      </c>
      <c r="AK204" s="38">
        <v>8.6</v>
      </c>
      <c r="AL204" s="38">
        <v>9</v>
      </c>
      <c r="AM204" s="38" t="s">
        <v>65</v>
      </c>
      <c r="AN204" s="38">
        <v>1265.8</v>
      </c>
      <c r="AO204" s="38" t="s">
        <v>62</v>
      </c>
      <c r="AP204" s="38" t="s">
        <v>62</v>
      </c>
      <c r="AQ204" s="38" t="s">
        <v>62</v>
      </c>
      <c r="AR204" s="38" t="s">
        <v>62</v>
      </c>
      <c r="AS204" s="38" t="s">
        <v>62</v>
      </c>
      <c r="AT204" s="38" t="s">
        <v>205</v>
      </c>
      <c r="AU204" s="38" t="s">
        <v>206</v>
      </c>
      <c r="AV204" s="38" t="s">
        <v>207</v>
      </c>
      <c r="AW204" s="38" t="s">
        <v>61</v>
      </c>
      <c r="AX204" s="38" t="s">
        <v>63</v>
      </c>
      <c r="AY204" s="39" t="s">
        <v>8799</v>
      </c>
      <c r="AZ204" s="38" t="s">
        <v>8800</v>
      </c>
      <c r="BA204" s="39" t="s">
        <v>8800</v>
      </c>
      <c r="BB204" s="38" t="s">
        <v>196</v>
      </c>
      <c r="BC204" s="38" t="s">
        <v>197</v>
      </c>
      <c r="BD204" s="38" t="s">
        <v>94</v>
      </c>
      <c r="BE204" s="38" t="s">
        <v>208</v>
      </c>
      <c r="BF204" s="38" t="s">
        <v>64</v>
      </c>
      <c r="BG204" s="38" t="s">
        <v>61</v>
      </c>
      <c r="BH204" s="38" t="s">
        <v>209</v>
      </c>
    </row>
    <row r="205" spans="2:60" x14ac:dyDescent="0.3">
      <c r="B205" s="55">
        <f t="shared" si="69"/>
        <v>201</v>
      </c>
      <c r="C205" s="55" t="str">
        <f t="shared" si="70"/>
        <v>NRT</v>
      </c>
      <c r="D205" s="55" t="str">
        <f t="shared" si="71"/>
        <v>2025-09-05</v>
      </c>
      <c r="E205" s="55" t="str">
        <f t="shared" si="72"/>
        <v>82020038060</v>
      </c>
      <c r="F205" s="55" t="str">
        <f t="shared" si="73"/>
        <v>PJP030147440</v>
      </c>
      <c r="G205" s="55" t="str">
        <f t="shared" si="74"/>
        <v>백경희</v>
      </c>
      <c r="H205" s="53" t="str">
        <f t="shared" si="75"/>
        <v>목록(Manifest)</v>
      </c>
      <c r="I205" s="62">
        <f t="shared" si="76"/>
        <v>128.05000000000001</v>
      </c>
      <c r="J205" s="53" t="str">
        <f t="shared" si="77"/>
        <v>BIG BRIDGE INTL (BRCH USA)</v>
      </c>
      <c r="K205" s="55">
        <f t="shared" si="78"/>
        <v>1</v>
      </c>
      <c r="L205" s="54">
        <f t="shared" si="79"/>
        <v>0.3</v>
      </c>
      <c r="M205" s="54">
        <f t="shared" si="80"/>
        <v>0.5</v>
      </c>
      <c r="N205" s="54">
        <f t="shared" si="81"/>
        <v>0.5</v>
      </c>
      <c r="O205" s="54">
        <f t="shared" si="82"/>
        <v>0.5</v>
      </c>
      <c r="P205" s="55" t="str">
        <f t="shared" si="83"/>
        <v>6094325151071</v>
      </c>
      <c r="Q205" s="70">
        <f t="shared" si="84"/>
        <v>6760</v>
      </c>
      <c r="R205" s="58">
        <v>0</v>
      </c>
      <c r="S205" s="57">
        <f t="shared" si="85"/>
        <v>0</v>
      </c>
      <c r="T205" s="58">
        <v>0</v>
      </c>
      <c r="U205" s="58">
        <f>(IF(VLOOKUP(VLOOKUP(AN205,MAPPING!$B$16:$D$21,2,1),MAPPING!$C$16:$E$21,2,0)=7000,0,VLOOKUP(VLOOKUP(AN205,MAPPING!$B$16:$D$21,2,1),MAPPING!$C$16:$E$21,2,0)))</f>
        <v>0</v>
      </c>
      <c r="V205" s="58">
        <f>(K205*VLOOKUP(N205/K205,MAPPING!$B$23:$C$30,2,10))</f>
        <v>0</v>
      </c>
      <c r="W205" s="58">
        <f t="shared" si="86"/>
        <v>0</v>
      </c>
      <c r="X205" s="58">
        <f t="shared" si="87"/>
        <v>6760</v>
      </c>
      <c r="Y205" s="116">
        <f>ROUND(SUM(Q205:W205)/INVOICE!$I$5,2)</f>
        <v>4.8499999999999996</v>
      </c>
      <c r="AA205" s="38" t="s">
        <v>2578</v>
      </c>
      <c r="AB205" s="38" t="s">
        <v>93</v>
      </c>
      <c r="AC205" s="38" t="s">
        <v>2579</v>
      </c>
      <c r="AD205" s="38" t="s">
        <v>8801</v>
      </c>
      <c r="AE205" s="38" t="s">
        <v>7773</v>
      </c>
      <c r="AF205" s="38" t="s">
        <v>7774</v>
      </c>
      <c r="AG205" s="38" t="s">
        <v>7763</v>
      </c>
      <c r="AH205" s="38" t="s">
        <v>61</v>
      </c>
      <c r="AI205" s="38">
        <v>1</v>
      </c>
      <c r="AJ205" s="38">
        <v>0.3</v>
      </c>
      <c r="AK205" s="38">
        <v>0.5</v>
      </c>
      <c r="AL205" s="38">
        <v>0.5</v>
      </c>
      <c r="AM205" s="38" t="s">
        <v>204</v>
      </c>
      <c r="AN205" s="38">
        <v>128.05000000000001</v>
      </c>
      <c r="AO205" s="38" t="s">
        <v>62</v>
      </c>
      <c r="AP205" s="38" t="s">
        <v>62</v>
      </c>
      <c r="AQ205" s="38" t="s">
        <v>62</v>
      </c>
      <c r="AR205" s="38" t="s">
        <v>62</v>
      </c>
      <c r="AS205" s="38" t="s">
        <v>62</v>
      </c>
      <c r="AT205" s="38" t="s">
        <v>205</v>
      </c>
      <c r="AU205" s="38" t="s">
        <v>8802</v>
      </c>
      <c r="AV205" s="38" t="s">
        <v>207</v>
      </c>
      <c r="AW205" s="38" t="s">
        <v>61</v>
      </c>
      <c r="AX205" s="38" t="s">
        <v>63</v>
      </c>
      <c r="AY205" s="39" t="s">
        <v>8803</v>
      </c>
      <c r="AZ205" s="38" t="s">
        <v>8804</v>
      </c>
      <c r="BA205" s="39" t="s">
        <v>8804</v>
      </c>
      <c r="BB205" s="38" t="s">
        <v>196</v>
      </c>
      <c r="BC205" s="38" t="s">
        <v>197</v>
      </c>
      <c r="BD205" s="38" t="s">
        <v>94</v>
      </c>
      <c r="BE205" s="38" t="s">
        <v>208</v>
      </c>
      <c r="BF205" s="38" t="s">
        <v>64</v>
      </c>
      <c r="BG205" s="38" t="s">
        <v>61</v>
      </c>
      <c r="BH205" s="38" t="s">
        <v>209</v>
      </c>
    </row>
    <row r="206" spans="2:60" x14ac:dyDescent="0.3">
      <c r="B206" s="55">
        <f t="shared" si="69"/>
        <v>202</v>
      </c>
      <c r="C206" s="55" t="str">
        <f t="shared" si="70"/>
        <v>NRT</v>
      </c>
      <c r="D206" s="55" t="str">
        <f t="shared" si="71"/>
        <v>2025-09-05</v>
      </c>
      <c r="E206" s="55" t="str">
        <f t="shared" si="72"/>
        <v>82020038060</v>
      </c>
      <c r="F206" s="55" t="str">
        <f t="shared" si="73"/>
        <v>PJP030137150</v>
      </c>
      <c r="G206" s="55" t="str">
        <f t="shared" si="74"/>
        <v>조재민</v>
      </c>
      <c r="H206" s="53" t="str">
        <f t="shared" si="75"/>
        <v>간이(Simple)</v>
      </c>
      <c r="I206" s="62">
        <f t="shared" si="76"/>
        <v>206.36</v>
      </c>
      <c r="J206" s="53" t="str">
        <f t="shared" si="77"/>
        <v>BIG BRIDGE INTL (BRCH USA)</v>
      </c>
      <c r="K206" s="55">
        <f t="shared" si="78"/>
        <v>1</v>
      </c>
      <c r="L206" s="54">
        <f t="shared" si="79"/>
        <v>0.55000000000000004</v>
      </c>
      <c r="M206" s="54">
        <f t="shared" si="80"/>
        <v>1.5</v>
      </c>
      <c r="N206" s="54">
        <f t="shared" si="81"/>
        <v>1.5</v>
      </c>
      <c r="O206" s="54">
        <f t="shared" si="82"/>
        <v>1</v>
      </c>
      <c r="P206" s="55" t="str">
        <f t="shared" si="83"/>
        <v>6094325150587</v>
      </c>
      <c r="Q206" s="70">
        <f t="shared" si="84"/>
        <v>7770</v>
      </c>
      <c r="R206" s="58">
        <v>0</v>
      </c>
      <c r="S206" s="57">
        <f t="shared" si="85"/>
        <v>0</v>
      </c>
      <c r="T206" s="58">
        <v>0</v>
      </c>
      <c r="U206" s="58">
        <f>(IF(VLOOKUP(VLOOKUP(AN206,MAPPING!$B$16:$D$21,2,1),MAPPING!$C$16:$E$21,2,0)=7000,0,VLOOKUP(VLOOKUP(AN206,MAPPING!$B$16:$D$21,2,1),MAPPING!$C$16:$E$21,2,0)))</f>
        <v>0</v>
      </c>
      <c r="V206" s="58">
        <f>(K206*VLOOKUP(N206/K206,MAPPING!$B$23:$C$30,2,10))</f>
        <v>0</v>
      </c>
      <c r="W206" s="58">
        <f t="shared" si="86"/>
        <v>0</v>
      </c>
      <c r="X206" s="58">
        <f t="shared" si="87"/>
        <v>7770</v>
      </c>
      <c r="Y206" s="116">
        <f>ROUND(SUM(Q206:W206)/INVOICE!$I$5,2)</f>
        <v>5.57</v>
      </c>
      <c r="AA206" s="38" t="s">
        <v>2578</v>
      </c>
      <c r="AB206" s="38" t="s">
        <v>93</v>
      </c>
      <c r="AC206" s="38" t="s">
        <v>2579</v>
      </c>
      <c r="AD206" s="38" t="s">
        <v>8805</v>
      </c>
      <c r="AE206" s="38" t="s">
        <v>8806</v>
      </c>
      <c r="AF206" s="38" t="s">
        <v>8807</v>
      </c>
      <c r="AG206" s="38" t="s">
        <v>8808</v>
      </c>
      <c r="AH206" s="38" t="s">
        <v>61</v>
      </c>
      <c r="AI206" s="38">
        <v>1</v>
      </c>
      <c r="AJ206" s="38">
        <v>0.55000000000000004</v>
      </c>
      <c r="AK206" s="38">
        <v>1.5</v>
      </c>
      <c r="AL206" s="38">
        <v>1.5</v>
      </c>
      <c r="AM206" s="38" t="s">
        <v>65</v>
      </c>
      <c r="AN206" s="38">
        <v>206.36</v>
      </c>
      <c r="AO206" s="38" t="s">
        <v>62</v>
      </c>
      <c r="AP206" s="38" t="s">
        <v>62</v>
      </c>
      <c r="AQ206" s="38" t="s">
        <v>62</v>
      </c>
      <c r="AR206" s="38" t="s">
        <v>62</v>
      </c>
      <c r="AS206" s="38" t="s">
        <v>62</v>
      </c>
      <c r="AT206" s="38" t="s">
        <v>205</v>
      </c>
      <c r="AU206" s="38" t="s">
        <v>8802</v>
      </c>
      <c r="AV206" s="38" t="s">
        <v>207</v>
      </c>
      <c r="AW206" s="38" t="s">
        <v>61</v>
      </c>
      <c r="AX206" s="38" t="s">
        <v>63</v>
      </c>
      <c r="AY206" s="39" t="s">
        <v>8809</v>
      </c>
      <c r="AZ206" s="38" t="s">
        <v>8810</v>
      </c>
      <c r="BA206" s="39" t="s">
        <v>8810</v>
      </c>
      <c r="BB206" s="38" t="s">
        <v>196</v>
      </c>
      <c r="BC206" s="38" t="s">
        <v>197</v>
      </c>
      <c r="BD206" s="38" t="s">
        <v>94</v>
      </c>
      <c r="BE206" s="38" t="s">
        <v>208</v>
      </c>
      <c r="BF206" s="38" t="s">
        <v>64</v>
      </c>
      <c r="BG206" s="38" t="s">
        <v>61</v>
      </c>
      <c r="BH206" s="38" t="s">
        <v>209</v>
      </c>
    </row>
    <row r="207" spans="2:60" x14ac:dyDescent="0.3">
      <c r="B207" s="55">
        <f t="shared" si="69"/>
        <v>203</v>
      </c>
      <c r="C207" s="55" t="str">
        <f t="shared" si="70"/>
        <v>NRT</v>
      </c>
      <c r="D207" s="55" t="str">
        <f t="shared" si="71"/>
        <v>2025-09-05</v>
      </c>
      <c r="E207" s="55" t="str">
        <f t="shared" si="72"/>
        <v>82020038060</v>
      </c>
      <c r="F207" s="55" t="str">
        <f t="shared" si="73"/>
        <v>PJP030144158</v>
      </c>
      <c r="G207" s="55" t="str">
        <f t="shared" si="74"/>
        <v>김태현</v>
      </c>
      <c r="H207" s="53" t="str">
        <f t="shared" si="75"/>
        <v>일반(목록배제,Normal-Manifest Exception)</v>
      </c>
      <c r="I207" s="62">
        <f t="shared" si="76"/>
        <v>100.5</v>
      </c>
      <c r="J207" s="53" t="str">
        <f t="shared" si="77"/>
        <v>BIG BRIDGE INTL (BRCH USA)</v>
      </c>
      <c r="K207" s="55">
        <f t="shared" si="78"/>
        <v>1</v>
      </c>
      <c r="L207" s="54">
        <f t="shared" si="79"/>
        <v>0.4</v>
      </c>
      <c r="M207" s="54">
        <f t="shared" si="80"/>
        <v>0.8</v>
      </c>
      <c r="N207" s="54">
        <f t="shared" si="81"/>
        <v>0.8</v>
      </c>
      <c r="O207" s="54">
        <f t="shared" si="82"/>
        <v>0.5</v>
      </c>
      <c r="P207" s="55" t="str">
        <f t="shared" si="83"/>
        <v>6094325151147</v>
      </c>
      <c r="Q207" s="70">
        <f t="shared" si="84"/>
        <v>6760</v>
      </c>
      <c r="R207" s="58">
        <v>0</v>
      </c>
      <c r="S207" s="57">
        <f t="shared" si="85"/>
        <v>0</v>
      </c>
      <c r="T207" s="58">
        <v>0</v>
      </c>
      <c r="U207" s="58">
        <f>(IF(VLOOKUP(VLOOKUP(AN207,MAPPING!$B$16:$D$21,2,1),MAPPING!$C$16:$E$21,2,0)=7000,0,VLOOKUP(VLOOKUP(AN207,MAPPING!$B$16:$D$21,2,1),MAPPING!$C$16:$E$21,2,0)))</f>
        <v>0</v>
      </c>
      <c r="V207" s="58">
        <f>(K207*VLOOKUP(N207/K207,MAPPING!$B$23:$C$30,2,10))</f>
        <v>0</v>
      </c>
      <c r="W207" s="58">
        <f t="shared" si="86"/>
        <v>0</v>
      </c>
      <c r="X207" s="58">
        <f t="shared" si="87"/>
        <v>6760</v>
      </c>
      <c r="Y207" s="116">
        <f>ROUND(SUM(Q207:W207)/INVOICE!$I$5,2)</f>
        <v>4.8499999999999996</v>
      </c>
      <c r="AA207" s="38" t="s">
        <v>2578</v>
      </c>
      <c r="AB207" s="38" t="s">
        <v>93</v>
      </c>
      <c r="AC207" s="38" t="s">
        <v>2579</v>
      </c>
      <c r="AD207" s="38" t="s">
        <v>8811</v>
      </c>
      <c r="AE207" s="38" t="s">
        <v>8812</v>
      </c>
      <c r="AF207" s="38" t="s">
        <v>8813</v>
      </c>
      <c r="AG207" s="38" t="s">
        <v>8814</v>
      </c>
      <c r="AH207" s="38" t="s">
        <v>61</v>
      </c>
      <c r="AI207" s="38">
        <v>1</v>
      </c>
      <c r="AJ207" s="38">
        <v>0.4</v>
      </c>
      <c r="AK207" s="38">
        <v>0.8</v>
      </c>
      <c r="AL207" s="38">
        <v>0.8</v>
      </c>
      <c r="AM207" s="38" t="s">
        <v>66</v>
      </c>
      <c r="AN207" s="38">
        <v>100.5</v>
      </c>
      <c r="AO207" s="38" t="s">
        <v>62</v>
      </c>
      <c r="AP207" s="38" t="s">
        <v>62</v>
      </c>
      <c r="AQ207" s="38" t="s">
        <v>62</v>
      </c>
      <c r="AR207" s="38" t="s">
        <v>62</v>
      </c>
      <c r="AS207" s="38" t="s">
        <v>62</v>
      </c>
      <c r="AT207" s="38" t="s">
        <v>205</v>
      </c>
      <c r="AU207" s="38" t="s">
        <v>8802</v>
      </c>
      <c r="AV207" s="38" t="s">
        <v>207</v>
      </c>
      <c r="AW207" s="38" t="s">
        <v>61</v>
      </c>
      <c r="AX207" s="38" t="s">
        <v>63</v>
      </c>
      <c r="AY207" s="39" t="s">
        <v>8815</v>
      </c>
      <c r="AZ207" s="38" t="s">
        <v>8816</v>
      </c>
      <c r="BA207" s="39" t="s">
        <v>8816</v>
      </c>
      <c r="BB207" s="38" t="s">
        <v>196</v>
      </c>
      <c r="BC207" s="38" t="s">
        <v>197</v>
      </c>
      <c r="BD207" s="38" t="s">
        <v>94</v>
      </c>
      <c r="BE207" s="38" t="s">
        <v>208</v>
      </c>
      <c r="BF207" s="38" t="s">
        <v>64</v>
      </c>
      <c r="BG207" s="38" t="s">
        <v>61</v>
      </c>
      <c r="BH207" s="38" t="s">
        <v>209</v>
      </c>
    </row>
    <row r="208" spans="2:60" x14ac:dyDescent="0.3">
      <c r="B208" s="55">
        <f t="shared" si="69"/>
        <v>204</v>
      </c>
      <c r="C208" s="55" t="str">
        <f t="shared" si="70"/>
        <v>NRT</v>
      </c>
      <c r="D208" s="55" t="str">
        <f t="shared" si="71"/>
        <v>2025-09-05</v>
      </c>
      <c r="E208" s="55" t="str">
        <f t="shared" si="72"/>
        <v>82020038060</v>
      </c>
      <c r="F208" s="55" t="str">
        <f t="shared" si="73"/>
        <v>PJP030128605</v>
      </c>
      <c r="G208" s="55" t="str">
        <f t="shared" si="74"/>
        <v>강용성</v>
      </c>
      <c r="H208" s="53" t="str">
        <f t="shared" si="75"/>
        <v>목록(Manifest)</v>
      </c>
      <c r="I208" s="62">
        <f t="shared" si="76"/>
        <v>84.42</v>
      </c>
      <c r="J208" s="53" t="str">
        <f t="shared" si="77"/>
        <v>BIG BRIDGE INTL (BRCH USA)</v>
      </c>
      <c r="K208" s="55">
        <f t="shared" si="78"/>
        <v>1</v>
      </c>
      <c r="L208" s="54">
        <f t="shared" si="79"/>
        <v>0.6</v>
      </c>
      <c r="M208" s="54">
        <f t="shared" si="80"/>
        <v>1.1000000000000001</v>
      </c>
      <c r="N208" s="54">
        <f t="shared" si="81"/>
        <v>1.1000000000000001</v>
      </c>
      <c r="O208" s="54">
        <f t="shared" si="82"/>
        <v>1</v>
      </c>
      <c r="P208" s="55" t="str">
        <f t="shared" si="83"/>
        <v>6094325151202</v>
      </c>
      <c r="Q208" s="70">
        <f t="shared" si="84"/>
        <v>7770</v>
      </c>
      <c r="R208" s="58">
        <v>0</v>
      </c>
      <c r="S208" s="57">
        <f t="shared" si="85"/>
        <v>0</v>
      </c>
      <c r="T208" s="58">
        <v>0</v>
      </c>
      <c r="U208" s="58">
        <f>(IF(VLOOKUP(VLOOKUP(AN208,MAPPING!$B$16:$D$21,2,1),MAPPING!$C$16:$E$21,2,0)=7000,0,VLOOKUP(VLOOKUP(AN208,MAPPING!$B$16:$D$21,2,1),MAPPING!$C$16:$E$21,2,0)))</f>
        <v>0</v>
      </c>
      <c r="V208" s="58">
        <f>(K208*VLOOKUP(N208/K208,MAPPING!$B$23:$C$30,2,10))</f>
        <v>0</v>
      </c>
      <c r="W208" s="58">
        <f t="shared" si="86"/>
        <v>0</v>
      </c>
      <c r="X208" s="58">
        <f t="shared" si="87"/>
        <v>7770</v>
      </c>
      <c r="Y208" s="116">
        <f>ROUND(SUM(Q208:W208)/INVOICE!$I$5,2)</f>
        <v>5.57</v>
      </c>
      <c r="AA208" s="38" t="s">
        <v>2578</v>
      </c>
      <c r="AB208" s="38" t="s">
        <v>93</v>
      </c>
      <c r="AC208" s="38" t="s">
        <v>2579</v>
      </c>
      <c r="AD208" s="38" t="s">
        <v>8817</v>
      </c>
      <c r="AE208" s="38" t="s">
        <v>8818</v>
      </c>
      <c r="AF208" s="38" t="s">
        <v>8819</v>
      </c>
      <c r="AG208" s="38" t="s">
        <v>8820</v>
      </c>
      <c r="AH208" s="38" t="s">
        <v>61</v>
      </c>
      <c r="AI208" s="38">
        <v>1</v>
      </c>
      <c r="AJ208" s="38">
        <v>0.6</v>
      </c>
      <c r="AK208" s="38">
        <v>1.1000000000000001</v>
      </c>
      <c r="AL208" s="38">
        <v>1.1000000000000001</v>
      </c>
      <c r="AM208" s="38" t="s">
        <v>204</v>
      </c>
      <c r="AN208" s="38">
        <v>84.42</v>
      </c>
      <c r="AO208" s="38" t="s">
        <v>62</v>
      </c>
      <c r="AP208" s="38" t="s">
        <v>62</v>
      </c>
      <c r="AQ208" s="38" t="s">
        <v>62</v>
      </c>
      <c r="AR208" s="38" t="s">
        <v>62</v>
      </c>
      <c r="AS208" s="38" t="s">
        <v>62</v>
      </c>
      <c r="AT208" s="38" t="s">
        <v>205</v>
      </c>
      <c r="AU208" s="38" t="s">
        <v>8802</v>
      </c>
      <c r="AV208" s="38" t="s">
        <v>207</v>
      </c>
      <c r="AW208" s="38" t="s">
        <v>61</v>
      </c>
      <c r="AX208" s="38" t="s">
        <v>63</v>
      </c>
      <c r="AY208" s="39" t="s">
        <v>8821</v>
      </c>
      <c r="AZ208" s="38" t="s">
        <v>8822</v>
      </c>
      <c r="BA208" s="39" t="s">
        <v>8822</v>
      </c>
      <c r="BB208" s="38" t="s">
        <v>196</v>
      </c>
      <c r="BC208" s="38" t="s">
        <v>197</v>
      </c>
      <c r="BD208" s="38" t="s">
        <v>94</v>
      </c>
      <c r="BE208" s="38" t="s">
        <v>208</v>
      </c>
      <c r="BF208" s="38" t="s">
        <v>64</v>
      </c>
      <c r="BG208" s="38" t="s">
        <v>61</v>
      </c>
      <c r="BH208" s="38" t="s">
        <v>209</v>
      </c>
    </row>
    <row r="209" spans="2:60" x14ac:dyDescent="0.3">
      <c r="B209" s="55">
        <f t="shared" si="69"/>
        <v>205</v>
      </c>
      <c r="C209" s="55" t="str">
        <f t="shared" si="70"/>
        <v>NRT</v>
      </c>
      <c r="D209" s="55" t="str">
        <f t="shared" si="71"/>
        <v>2025-09-05</v>
      </c>
      <c r="E209" s="55" t="str">
        <f t="shared" si="72"/>
        <v>82020038060</v>
      </c>
      <c r="F209" s="55" t="str">
        <f t="shared" si="73"/>
        <v>PJP030141406</v>
      </c>
      <c r="G209" s="55" t="str">
        <f t="shared" si="74"/>
        <v>정승혜</v>
      </c>
      <c r="H209" s="53" t="str">
        <f t="shared" si="75"/>
        <v>목록(Manifest)</v>
      </c>
      <c r="I209" s="62">
        <f t="shared" si="76"/>
        <v>140.69999999999999</v>
      </c>
      <c r="J209" s="53" t="str">
        <f t="shared" si="77"/>
        <v>BIG BRIDGE INTL (BRCH USA)</v>
      </c>
      <c r="K209" s="55">
        <f t="shared" si="78"/>
        <v>1</v>
      </c>
      <c r="L209" s="54">
        <f t="shared" si="79"/>
        <v>0.5</v>
      </c>
      <c r="M209" s="54">
        <f t="shared" si="80"/>
        <v>1</v>
      </c>
      <c r="N209" s="54">
        <f t="shared" si="81"/>
        <v>1</v>
      </c>
      <c r="O209" s="54">
        <f t="shared" si="82"/>
        <v>0.5</v>
      </c>
      <c r="P209" s="55" t="str">
        <f t="shared" si="83"/>
        <v>6094325149852</v>
      </c>
      <c r="Q209" s="70">
        <f t="shared" si="84"/>
        <v>6760</v>
      </c>
      <c r="R209" s="58">
        <v>0</v>
      </c>
      <c r="S209" s="57">
        <f t="shared" si="85"/>
        <v>0</v>
      </c>
      <c r="T209" s="58">
        <v>0</v>
      </c>
      <c r="U209" s="58">
        <f>(IF(VLOOKUP(VLOOKUP(AN209,MAPPING!$B$16:$D$21,2,1),MAPPING!$C$16:$E$21,2,0)=7000,0,VLOOKUP(VLOOKUP(AN209,MAPPING!$B$16:$D$21,2,1),MAPPING!$C$16:$E$21,2,0)))</f>
        <v>0</v>
      </c>
      <c r="V209" s="58">
        <f>(K209*VLOOKUP(N209/K209,MAPPING!$B$23:$C$30,2,10))</f>
        <v>0</v>
      </c>
      <c r="W209" s="58">
        <f t="shared" si="86"/>
        <v>0</v>
      </c>
      <c r="X209" s="58">
        <f t="shared" si="87"/>
        <v>6760</v>
      </c>
      <c r="Y209" s="116">
        <f>ROUND(SUM(Q209:W209)/INVOICE!$I$5,2)</f>
        <v>4.8499999999999996</v>
      </c>
      <c r="AA209" s="38" t="s">
        <v>2578</v>
      </c>
      <c r="AB209" s="38" t="s">
        <v>93</v>
      </c>
      <c r="AC209" s="38" t="s">
        <v>2579</v>
      </c>
      <c r="AD209" s="38" t="s">
        <v>8823</v>
      </c>
      <c r="AE209" s="38" t="s">
        <v>8824</v>
      </c>
      <c r="AF209" s="38" t="s">
        <v>8825</v>
      </c>
      <c r="AG209" s="38" t="s">
        <v>608</v>
      </c>
      <c r="AH209" s="38" t="s">
        <v>61</v>
      </c>
      <c r="AI209" s="38">
        <v>1</v>
      </c>
      <c r="AJ209" s="38">
        <v>0.5</v>
      </c>
      <c r="AK209" s="38">
        <v>1</v>
      </c>
      <c r="AL209" s="38">
        <v>1</v>
      </c>
      <c r="AM209" s="38" t="s">
        <v>204</v>
      </c>
      <c r="AN209" s="38">
        <v>140.69999999999999</v>
      </c>
      <c r="AO209" s="38" t="s">
        <v>62</v>
      </c>
      <c r="AP209" s="38" t="s">
        <v>62</v>
      </c>
      <c r="AQ209" s="38" t="s">
        <v>62</v>
      </c>
      <c r="AR209" s="38" t="s">
        <v>62</v>
      </c>
      <c r="AS209" s="38" t="s">
        <v>62</v>
      </c>
      <c r="AT209" s="38" t="s">
        <v>205</v>
      </c>
      <c r="AU209" s="38" t="s">
        <v>8802</v>
      </c>
      <c r="AV209" s="38" t="s">
        <v>207</v>
      </c>
      <c r="AW209" s="38" t="s">
        <v>61</v>
      </c>
      <c r="AX209" s="38" t="s">
        <v>63</v>
      </c>
      <c r="AY209" s="39" t="s">
        <v>8826</v>
      </c>
      <c r="AZ209" s="38" t="s">
        <v>8827</v>
      </c>
      <c r="BA209" s="39" t="s">
        <v>8827</v>
      </c>
      <c r="BB209" s="38" t="s">
        <v>196</v>
      </c>
      <c r="BC209" s="38" t="s">
        <v>197</v>
      </c>
      <c r="BD209" s="38" t="s">
        <v>94</v>
      </c>
      <c r="BE209" s="38" t="s">
        <v>208</v>
      </c>
      <c r="BF209" s="38" t="s">
        <v>64</v>
      </c>
      <c r="BG209" s="38" t="s">
        <v>61</v>
      </c>
      <c r="BH209" s="38" t="s">
        <v>209</v>
      </c>
    </row>
    <row r="210" spans="2:60" x14ac:dyDescent="0.3">
      <c r="B210" s="55">
        <f t="shared" si="69"/>
        <v>206</v>
      </c>
      <c r="C210" s="55" t="str">
        <f t="shared" si="70"/>
        <v>NRT</v>
      </c>
      <c r="D210" s="55" t="str">
        <f t="shared" si="71"/>
        <v>2025-09-05</v>
      </c>
      <c r="E210" s="55" t="str">
        <f t="shared" si="72"/>
        <v>82020038060</v>
      </c>
      <c r="F210" s="55" t="str">
        <f t="shared" si="73"/>
        <v>PJP030143096</v>
      </c>
      <c r="G210" s="55" t="str">
        <f t="shared" si="74"/>
        <v>김진성</v>
      </c>
      <c r="H210" s="53" t="str">
        <f t="shared" si="75"/>
        <v>목록(Manifest)</v>
      </c>
      <c r="I210" s="62">
        <f t="shared" si="76"/>
        <v>110.03</v>
      </c>
      <c r="J210" s="53" t="str">
        <f t="shared" si="77"/>
        <v>BIG BRIDGE INTL (BRCH USA)</v>
      </c>
      <c r="K210" s="55">
        <f t="shared" si="78"/>
        <v>1</v>
      </c>
      <c r="L210" s="54">
        <f t="shared" si="79"/>
        <v>1.55</v>
      </c>
      <c r="M210" s="54">
        <f t="shared" si="80"/>
        <v>2</v>
      </c>
      <c r="N210" s="54">
        <f t="shared" si="81"/>
        <v>2</v>
      </c>
      <c r="O210" s="54">
        <f t="shared" si="82"/>
        <v>2</v>
      </c>
      <c r="P210" s="55" t="str">
        <f t="shared" si="83"/>
        <v>6094325150017</v>
      </c>
      <c r="Q210" s="70">
        <f t="shared" si="84"/>
        <v>9790</v>
      </c>
      <c r="R210" s="58">
        <v>0</v>
      </c>
      <c r="S210" s="57">
        <f t="shared" si="85"/>
        <v>0</v>
      </c>
      <c r="T210" s="58">
        <v>0</v>
      </c>
      <c r="U210" s="58">
        <f>(IF(VLOOKUP(VLOOKUP(AN210,MAPPING!$B$16:$D$21,2,1),MAPPING!$C$16:$E$21,2,0)=7000,0,VLOOKUP(VLOOKUP(AN210,MAPPING!$B$16:$D$21,2,1),MAPPING!$C$16:$E$21,2,0)))</f>
        <v>0</v>
      </c>
      <c r="V210" s="58">
        <f>(K210*VLOOKUP(N210/K210,MAPPING!$B$23:$C$30,2,10))</f>
        <v>0</v>
      </c>
      <c r="W210" s="58">
        <f t="shared" si="86"/>
        <v>0</v>
      </c>
      <c r="X210" s="58">
        <f t="shared" si="87"/>
        <v>9790</v>
      </c>
      <c r="Y210" s="116">
        <f>ROUND(SUM(Q210:W210)/INVOICE!$I$5,2)</f>
        <v>7.02</v>
      </c>
      <c r="AA210" s="38" t="s">
        <v>2578</v>
      </c>
      <c r="AB210" s="38" t="s">
        <v>93</v>
      </c>
      <c r="AC210" s="38" t="s">
        <v>2579</v>
      </c>
      <c r="AD210" s="38" t="s">
        <v>8828</v>
      </c>
      <c r="AE210" s="38" t="s">
        <v>8829</v>
      </c>
      <c r="AF210" s="38" t="s">
        <v>8830</v>
      </c>
      <c r="AG210" s="38" t="s">
        <v>8831</v>
      </c>
      <c r="AH210" s="38" t="s">
        <v>61</v>
      </c>
      <c r="AI210" s="38">
        <v>1</v>
      </c>
      <c r="AJ210" s="38">
        <v>1.55</v>
      </c>
      <c r="AK210" s="38">
        <v>2</v>
      </c>
      <c r="AL210" s="38">
        <v>2</v>
      </c>
      <c r="AM210" s="38" t="s">
        <v>204</v>
      </c>
      <c r="AN210" s="38">
        <v>110.03</v>
      </c>
      <c r="AO210" s="38" t="s">
        <v>62</v>
      </c>
      <c r="AP210" s="38" t="s">
        <v>62</v>
      </c>
      <c r="AQ210" s="38" t="s">
        <v>62</v>
      </c>
      <c r="AR210" s="38" t="s">
        <v>62</v>
      </c>
      <c r="AS210" s="38" t="s">
        <v>62</v>
      </c>
      <c r="AT210" s="38" t="s">
        <v>205</v>
      </c>
      <c r="AU210" s="38" t="s">
        <v>8802</v>
      </c>
      <c r="AV210" s="38" t="s">
        <v>207</v>
      </c>
      <c r="AW210" s="38" t="s">
        <v>61</v>
      </c>
      <c r="AX210" s="38" t="s">
        <v>63</v>
      </c>
      <c r="AY210" s="39" t="s">
        <v>8832</v>
      </c>
      <c r="AZ210" s="38" t="s">
        <v>8833</v>
      </c>
      <c r="BA210" s="39" t="s">
        <v>8833</v>
      </c>
      <c r="BB210" s="38" t="s">
        <v>196</v>
      </c>
      <c r="BC210" s="38" t="s">
        <v>197</v>
      </c>
      <c r="BD210" s="38" t="s">
        <v>94</v>
      </c>
      <c r="BE210" s="38" t="s">
        <v>208</v>
      </c>
      <c r="BF210" s="38" t="s">
        <v>64</v>
      </c>
      <c r="BG210" s="38" t="s">
        <v>61</v>
      </c>
      <c r="BH210" s="38" t="s">
        <v>209</v>
      </c>
    </row>
    <row r="211" spans="2:60" x14ac:dyDescent="0.3">
      <c r="B211" s="55">
        <f t="shared" si="69"/>
        <v>207</v>
      </c>
      <c r="C211" s="55" t="str">
        <f t="shared" si="70"/>
        <v>NRT</v>
      </c>
      <c r="D211" s="55" t="str">
        <f t="shared" si="71"/>
        <v>2025-09-05</v>
      </c>
      <c r="E211" s="55" t="str">
        <f t="shared" si="72"/>
        <v>82020038060</v>
      </c>
      <c r="F211" s="55" t="str">
        <f t="shared" si="73"/>
        <v>PJP030153710</v>
      </c>
      <c r="G211" s="55" t="str">
        <f t="shared" si="74"/>
        <v>오연경</v>
      </c>
      <c r="H211" s="53" t="str">
        <f t="shared" si="75"/>
        <v>목록(Manifest)</v>
      </c>
      <c r="I211" s="62">
        <f t="shared" si="76"/>
        <v>143.65</v>
      </c>
      <c r="J211" s="53" t="str">
        <f t="shared" si="77"/>
        <v>BIG BRIDGE INTL (BRCH USA)</v>
      </c>
      <c r="K211" s="55">
        <f t="shared" si="78"/>
        <v>1</v>
      </c>
      <c r="L211" s="54">
        <f t="shared" si="79"/>
        <v>3</v>
      </c>
      <c r="M211" s="54">
        <f t="shared" si="80"/>
        <v>5.9</v>
      </c>
      <c r="N211" s="54">
        <f t="shared" si="81"/>
        <v>6</v>
      </c>
      <c r="O211" s="54">
        <f t="shared" si="82"/>
        <v>3</v>
      </c>
      <c r="P211" s="55" t="str">
        <f t="shared" si="83"/>
        <v>6094325150298</v>
      </c>
      <c r="Q211" s="70">
        <f t="shared" si="84"/>
        <v>11810</v>
      </c>
      <c r="R211" s="58">
        <v>0</v>
      </c>
      <c r="S211" s="57">
        <f t="shared" si="85"/>
        <v>0</v>
      </c>
      <c r="T211" s="58">
        <v>0</v>
      </c>
      <c r="U211" s="58">
        <f>(IF(VLOOKUP(VLOOKUP(AN211,MAPPING!$B$16:$D$21,2,1),MAPPING!$C$16:$E$21,2,0)=7000,0,VLOOKUP(VLOOKUP(AN211,MAPPING!$B$16:$D$21,2,1),MAPPING!$C$16:$E$21,2,0)))</f>
        <v>0</v>
      </c>
      <c r="V211" s="58">
        <f>(K211*VLOOKUP(N211/K211,MAPPING!$B$23:$C$30,2,10))</f>
        <v>1200</v>
      </c>
      <c r="W211" s="58">
        <f t="shared" si="86"/>
        <v>0</v>
      </c>
      <c r="X211" s="58">
        <f t="shared" si="87"/>
        <v>13010</v>
      </c>
      <c r="Y211" s="116">
        <f>ROUND(SUM(Q211:W211)/INVOICE!$I$5,2)</f>
        <v>9.33</v>
      </c>
      <c r="AA211" s="38" t="s">
        <v>2578</v>
      </c>
      <c r="AB211" s="38" t="s">
        <v>93</v>
      </c>
      <c r="AC211" s="38" t="s">
        <v>2579</v>
      </c>
      <c r="AD211" s="38" t="s">
        <v>8834</v>
      </c>
      <c r="AE211" s="38" t="s">
        <v>8835</v>
      </c>
      <c r="AF211" s="38" t="s">
        <v>8836</v>
      </c>
      <c r="AG211" s="38" t="s">
        <v>8837</v>
      </c>
      <c r="AH211" s="38" t="s">
        <v>61</v>
      </c>
      <c r="AI211" s="38">
        <v>1</v>
      </c>
      <c r="AJ211" s="38">
        <v>3</v>
      </c>
      <c r="AK211" s="38">
        <v>5.9</v>
      </c>
      <c r="AL211" s="38">
        <v>6</v>
      </c>
      <c r="AM211" s="38" t="s">
        <v>204</v>
      </c>
      <c r="AN211" s="38">
        <v>143.65</v>
      </c>
      <c r="AO211" s="38" t="s">
        <v>62</v>
      </c>
      <c r="AP211" s="38" t="s">
        <v>62</v>
      </c>
      <c r="AQ211" s="38" t="s">
        <v>62</v>
      </c>
      <c r="AR211" s="38" t="s">
        <v>62</v>
      </c>
      <c r="AS211" s="38" t="s">
        <v>62</v>
      </c>
      <c r="AT211" s="38" t="s">
        <v>205</v>
      </c>
      <c r="AU211" s="38" t="s">
        <v>8802</v>
      </c>
      <c r="AV211" s="38" t="s">
        <v>207</v>
      </c>
      <c r="AW211" s="38" t="s">
        <v>61</v>
      </c>
      <c r="AX211" s="38" t="s">
        <v>63</v>
      </c>
      <c r="AY211" s="39" t="s">
        <v>8838</v>
      </c>
      <c r="AZ211" s="38" t="s">
        <v>8839</v>
      </c>
      <c r="BA211" s="39" t="s">
        <v>8839</v>
      </c>
      <c r="BB211" s="38" t="s">
        <v>196</v>
      </c>
      <c r="BC211" s="38" t="s">
        <v>197</v>
      </c>
      <c r="BD211" s="38" t="s">
        <v>94</v>
      </c>
      <c r="BE211" s="38" t="s">
        <v>208</v>
      </c>
      <c r="BF211" s="38" t="s">
        <v>64</v>
      </c>
      <c r="BG211" s="38" t="s">
        <v>61</v>
      </c>
      <c r="BH211" s="38" t="s">
        <v>209</v>
      </c>
    </row>
    <row r="212" spans="2:60" x14ac:dyDescent="0.3">
      <c r="B212" s="55">
        <f t="shared" si="69"/>
        <v>208</v>
      </c>
      <c r="C212" s="55" t="str">
        <f t="shared" si="70"/>
        <v>NRT</v>
      </c>
      <c r="D212" s="55" t="str">
        <f t="shared" si="71"/>
        <v>2025-09-05</v>
      </c>
      <c r="E212" s="55" t="str">
        <f t="shared" si="72"/>
        <v>82020038060</v>
      </c>
      <c r="F212" s="55" t="str">
        <f t="shared" si="73"/>
        <v>PJP030134205</v>
      </c>
      <c r="G212" s="55" t="str">
        <f t="shared" si="74"/>
        <v>김민규</v>
      </c>
      <c r="H212" s="53" t="str">
        <f t="shared" si="75"/>
        <v>일반(목록배제,Normal-Manifest Exception)</v>
      </c>
      <c r="I212" s="62">
        <f t="shared" si="76"/>
        <v>100.5</v>
      </c>
      <c r="J212" s="53" t="str">
        <f t="shared" si="77"/>
        <v>BIG BRIDGE INTL (BRCH USA)</v>
      </c>
      <c r="K212" s="55">
        <f t="shared" si="78"/>
        <v>1</v>
      </c>
      <c r="L212" s="54">
        <f t="shared" si="79"/>
        <v>0.3</v>
      </c>
      <c r="M212" s="54">
        <f t="shared" si="80"/>
        <v>0.4</v>
      </c>
      <c r="N212" s="54">
        <f t="shared" si="81"/>
        <v>0.4</v>
      </c>
      <c r="O212" s="54">
        <f t="shared" si="82"/>
        <v>0.5</v>
      </c>
      <c r="P212" s="55" t="str">
        <f t="shared" si="83"/>
        <v>6094325151081</v>
      </c>
      <c r="Q212" s="70">
        <f t="shared" si="84"/>
        <v>6760</v>
      </c>
      <c r="R212" s="58">
        <v>0</v>
      </c>
      <c r="S212" s="57">
        <f t="shared" si="85"/>
        <v>0</v>
      </c>
      <c r="T212" s="58">
        <v>0</v>
      </c>
      <c r="U212" s="58">
        <f>(IF(VLOOKUP(VLOOKUP(AN212,MAPPING!$B$16:$D$21,2,1),MAPPING!$C$16:$E$21,2,0)=7000,0,VLOOKUP(VLOOKUP(AN212,MAPPING!$B$16:$D$21,2,1),MAPPING!$C$16:$E$21,2,0)))</f>
        <v>0</v>
      </c>
      <c r="V212" s="58">
        <f>(K212*VLOOKUP(N212/K212,MAPPING!$B$23:$C$30,2,10))</f>
        <v>0</v>
      </c>
      <c r="W212" s="58">
        <f t="shared" si="86"/>
        <v>0</v>
      </c>
      <c r="X212" s="58">
        <f t="shared" si="87"/>
        <v>6760</v>
      </c>
      <c r="Y212" s="116">
        <f>ROUND(SUM(Q212:W212)/INVOICE!$I$5,2)</f>
        <v>4.8499999999999996</v>
      </c>
      <c r="AA212" s="38" t="s">
        <v>2578</v>
      </c>
      <c r="AB212" s="38" t="s">
        <v>93</v>
      </c>
      <c r="AC212" s="38" t="s">
        <v>2579</v>
      </c>
      <c r="AD212" s="38" t="s">
        <v>8840</v>
      </c>
      <c r="AE212" s="38" t="s">
        <v>6215</v>
      </c>
      <c r="AF212" s="38" t="s">
        <v>8841</v>
      </c>
      <c r="AG212" s="38" t="s">
        <v>8842</v>
      </c>
      <c r="AH212" s="38" t="s">
        <v>61</v>
      </c>
      <c r="AI212" s="38">
        <v>1</v>
      </c>
      <c r="AJ212" s="38">
        <v>0.3</v>
      </c>
      <c r="AK212" s="38">
        <v>0.4</v>
      </c>
      <c r="AL212" s="38">
        <v>0.4</v>
      </c>
      <c r="AM212" s="38" t="s">
        <v>66</v>
      </c>
      <c r="AN212" s="38">
        <v>100.5</v>
      </c>
      <c r="AO212" s="38" t="s">
        <v>62</v>
      </c>
      <c r="AP212" s="38" t="s">
        <v>62</v>
      </c>
      <c r="AQ212" s="38" t="s">
        <v>62</v>
      </c>
      <c r="AR212" s="38" t="s">
        <v>62</v>
      </c>
      <c r="AS212" s="38" t="s">
        <v>62</v>
      </c>
      <c r="AT212" s="38" t="s">
        <v>205</v>
      </c>
      <c r="AU212" s="38" t="s">
        <v>8802</v>
      </c>
      <c r="AV212" s="38" t="s">
        <v>207</v>
      </c>
      <c r="AW212" s="38" t="s">
        <v>61</v>
      </c>
      <c r="AX212" s="38" t="s">
        <v>63</v>
      </c>
      <c r="AY212" s="39" t="s">
        <v>8843</v>
      </c>
      <c r="AZ212" s="38" t="s">
        <v>8844</v>
      </c>
      <c r="BA212" s="39" t="s">
        <v>8844</v>
      </c>
      <c r="BB212" s="38" t="s">
        <v>196</v>
      </c>
      <c r="BC212" s="38" t="s">
        <v>197</v>
      </c>
      <c r="BD212" s="38" t="s">
        <v>94</v>
      </c>
      <c r="BE212" s="38" t="s">
        <v>208</v>
      </c>
      <c r="BF212" s="38" t="s">
        <v>64</v>
      </c>
      <c r="BG212" s="38" t="s">
        <v>61</v>
      </c>
      <c r="BH212" s="38" t="s">
        <v>209</v>
      </c>
    </row>
    <row r="213" spans="2:60" x14ac:dyDescent="0.3">
      <c r="B213" s="55">
        <f t="shared" si="69"/>
        <v>209</v>
      </c>
      <c r="C213" s="55" t="str">
        <f t="shared" si="70"/>
        <v>NRT</v>
      </c>
      <c r="D213" s="55" t="str">
        <f t="shared" si="71"/>
        <v>2025-09-05</v>
      </c>
      <c r="E213" s="55" t="str">
        <f t="shared" si="72"/>
        <v>82020038060</v>
      </c>
      <c r="F213" s="55" t="str">
        <f t="shared" si="73"/>
        <v>PJP030140646</v>
      </c>
      <c r="G213" s="55" t="str">
        <f t="shared" si="74"/>
        <v>박일호</v>
      </c>
      <c r="H213" s="53" t="str">
        <f t="shared" si="75"/>
        <v>목록취하(허용배제,Manifest-Drop)</v>
      </c>
      <c r="I213" s="62">
        <f t="shared" si="76"/>
        <v>135.52000000000001</v>
      </c>
      <c r="J213" s="53" t="str">
        <f t="shared" si="77"/>
        <v>BIG BRIDGE INTL (BRCH USA)</v>
      </c>
      <c r="K213" s="55">
        <f t="shared" si="78"/>
        <v>1</v>
      </c>
      <c r="L213" s="54">
        <f t="shared" si="79"/>
        <v>3.25</v>
      </c>
      <c r="M213" s="54">
        <f t="shared" si="80"/>
        <v>9.6999999999999993</v>
      </c>
      <c r="N213" s="54">
        <f t="shared" si="81"/>
        <v>10</v>
      </c>
      <c r="O213" s="54">
        <f t="shared" si="82"/>
        <v>3.5</v>
      </c>
      <c r="P213" s="55" t="str">
        <f t="shared" si="83"/>
        <v>6094325150738</v>
      </c>
      <c r="Q213" s="70">
        <f t="shared" si="84"/>
        <v>12820</v>
      </c>
      <c r="R213" s="58">
        <v>0</v>
      </c>
      <c r="S213" s="57">
        <f t="shared" si="85"/>
        <v>0</v>
      </c>
      <c r="T213" s="58">
        <v>0</v>
      </c>
      <c r="U213" s="58">
        <f>(IF(VLOOKUP(VLOOKUP(AN213,MAPPING!$B$16:$D$21,2,1),MAPPING!$C$16:$E$21,2,0)=7000,0,VLOOKUP(VLOOKUP(AN213,MAPPING!$B$16:$D$21,2,1),MAPPING!$C$16:$E$21,2,0)))</f>
        <v>0</v>
      </c>
      <c r="V213" s="58">
        <f>(K213*VLOOKUP(N213/K213,MAPPING!$B$23:$C$30,2,10))</f>
        <v>1200</v>
      </c>
      <c r="W213" s="58">
        <f t="shared" si="86"/>
        <v>0</v>
      </c>
      <c r="X213" s="58">
        <f t="shared" si="87"/>
        <v>14020</v>
      </c>
      <c r="Y213" s="116">
        <f>ROUND(SUM(Q213:W213)/INVOICE!$I$5,2)</f>
        <v>10.06</v>
      </c>
      <c r="AA213" s="38" t="s">
        <v>2578</v>
      </c>
      <c r="AB213" s="38" t="s">
        <v>93</v>
      </c>
      <c r="AC213" s="38" t="s">
        <v>2579</v>
      </c>
      <c r="AD213" s="38" t="s">
        <v>8845</v>
      </c>
      <c r="AE213" s="38" t="s">
        <v>8846</v>
      </c>
      <c r="AF213" s="38" t="s">
        <v>8847</v>
      </c>
      <c r="AG213" s="38" t="s">
        <v>8848</v>
      </c>
      <c r="AH213" s="38" t="s">
        <v>8849</v>
      </c>
      <c r="AI213" s="38">
        <v>1</v>
      </c>
      <c r="AJ213" s="38">
        <v>3.25</v>
      </c>
      <c r="AK213" s="38">
        <v>9.6999999999999993</v>
      </c>
      <c r="AL213" s="38">
        <v>10</v>
      </c>
      <c r="AM213" s="38" t="s">
        <v>245</v>
      </c>
      <c r="AN213" s="38">
        <v>135.52000000000001</v>
      </c>
      <c r="AO213" s="38" t="s">
        <v>62</v>
      </c>
      <c r="AP213" s="38" t="s">
        <v>62</v>
      </c>
      <c r="AQ213" s="38" t="s">
        <v>62</v>
      </c>
      <c r="AR213" s="38" t="s">
        <v>62</v>
      </c>
      <c r="AS213" s="38" t="s">
        <v>62</v>
      </c>
      <c r="AT213" s="38" t="s">
        <v>205</v>
      </c>
      <c r="AU213" s="38" t="s">
        <v>8802</v>
      </c>
      <c r="AV213" s="38" t="s">
        <v>207</v>
      </c>
      <c r="AW213" s="38" t="s">
        <v>61</v>
      </c>
      <c r="AX213" s="38" t="s">
        <v>63</v>
      </c>
      <c r="AY213" s="39" t="s">
        <v>8850</v>
      </c>
      <c r="AZ213" s="38" t="s">
        <v>8851</v>
      </c>
      <c r="BA213" s="39" t="s">
        <v>8851</v>
      </c>
      <c r="BB213" s="38" t="s">
        <v>196</v>
      </c>
      <c r="BC213" s="38" t="s">
        <v>197</v>
      </c>
      <c r="BD213" s="38" t="s">
        <v>94</v>
      </c>
      <c r="BE213" s="38" t="s">
        <v>208</v>
      </c>
      <c r="BF213" s="38" t="s">
        <v>64</v>
      </c>
      <c r="BG213" s="38" t="s">
        <v>61</v>
      </c>
      <c r="BH213" s="38" t="s">
        <v>209</v>
      </c>
    </row>
    <row r="214" spans="2:60" x14ac:dyDescent="0.3">
      <c r="B214" s="55">
        <f t="shared" si="69"/>
        <v>210</v>
      </c>
      <c r="C214" s="55" t="str">
        <f t="shared" si="70"/>
        <v>NRT</v>
      </c>
      <c r="D214" s="55" t="str">
        <f t="shared" si="71"/>
        <v>2025-09-05</v>
      </c>
      <c r="E214" s="55" t="str">
        <f t="shared" si="72"/>
        <v>82020038060</v>
      </c>
      <c r="F214" s="55" t="str">
        <f t="shared" si="73"/>
        <v>PJP026442549</v>
      </c>
      <c r="G214" s="55" t="str">
        <f t="shared" si="74"/>
        <v>이광수</v>
      </c>
      <c r="H214" s="53" t="str">
        <f t="shared" si="75"/>
        <v>일반(목록배제,Normal-Manifest Exception)</v>
      </c>
      <c r="I214" s="62">
        <f t="shared" si="76"/>
        <v>67</v>
      </c>
      <c r="J214" s="53" t="str">
        <f t="shared" si="77"/>
        <v>BIG BRIDGE INTL (BRCH USA)</v>
      </c>
      <c r="K214" s="55">
        <f t="shared" si="78"/>
        <v>1</v>
      </c>
      <c r="L214" s="54">
        <f t="shared" si="79"/>
        <v>0.15</v>
      </c>
      <c r="M214" s="54">
        <f t="shared" si="80"/>
        <v>0.1</v>
      </c>
      <c r="N214" s="54">
        <f t="shared" si="81"/>
        <v>0.2</v>
      </c>
      <c r="O214" s="54">
        <f t="shared" si="82"/>
        <v>0.5</v>
      </c>
      <c r="P214" s="55" t="str">
        <f t="shared" si="83"/>
        <v>6094325151146</v>
      </c>
      <c r="Q214" s="70">
        <f t="shared" si="84"/>
        <v>6760</v>
      </c>
      <c r="R214" s="58">
        <v>0</v>
      </c>
      <c r="S214" s="57">
        <f t="shared" si="85"/>
        <v>0</v>
      </c>
      <c r="T214" s="58">
        <v>0</v>
      </c>
      <c r="U214" s="58">
        <f>(IF(VLOOKUP(VLOOKUP(AN214,MAPPING!$B$16:$D$21,2,1),MAPPING!$C$16:$E$21,2,0)=7000,0,VLOOKUP(VLOOKUP(AN214,MAPPING!$B$16:$D$21,2,1),MAPPING!$C$16:$E$21,2,0)))</f>
        <v>0</v>
      </c>
      <c r="V214" s="58">
        <f>(K214*VLOOKUP(N214/K214,MAPPING!$B$23:$C$30,2,10))</f>
        <v>0</v>
      </c>
      <c r="W214" s="58">
        <f t="shared" si="86"/>
        <v>0</v>
      </c>
      <c r="X214" s="58">
        <f t="shared" si="87"/>
        <v>6760</v>
      </c>
      <c r="Y214" s="116">
        <f>ROUND(SUM(Q214:W214)/INVOICE!$I$5,2)</f>
        <v>4.8499999999999996</v>
      </c>
      <c r="AA214" s="38" t="s">
        <v>2578</v>
      </c>
      <c r="AB214" s="38" t="s">
        <v>93</v>
      </c>
      <c r="AC214" s="38" t="s">
        <v>2579</v>
      </c>
      <c r="AD214" s="38" t="s">
        <v>8852</v>
      </c>
      <c r="AE214" s="38" t="s">
        <v>8853</v>
      </c>
      <c r="AF214" s="38" t="s">
        <v>8854</v>
      </c>
      <c r="AG214" s="38" t="s">
        <v>8855</v>
      </c>
      <c r="AH214" s="38" t="s">
        <v>61</v>
      </c>
      <c r="AI214" s="38">
        <v>1</v>
      </c>
      <c r="AJ214" s="38">
        <v>0.15</v>
      </c>
      <c r="AK214" s="38">
        <v>0.1</v>
      </c>
      <c r="AL214" s="38">
        <v>0.2</v>
      </c>
      <c r="AM214" s="38" t="s">
        <v>66</v>
      </c>
      <c r="AN214" s="38">
        <v>67</v>
      </c>
      <c r="AO214" s="38" t="s">
        <v>62</v>
      </c>
      <c r="AP214" s="38" t="s">
        <v>62</v>
      </c>
      <c r="AQ214" s="38" t="s">
        <v>62</v>
      </c>
      <c r="AR214" s="38" t="s">
        <v>62</v>
      </c>
      <c r="AS214" s="38" t="s">
        <v>62</v>
      </c>
      <c r="AT214" s="38" t="s">
        <v>205</v>
      </c>
      <c r="AU214" s="38" t="s">
        <v>8802</v>
      </c>
      <c r="AV214" s="38" t="s">
        <v>207</v>
      </c>
      <c r="AW214" s="38" t="s">
        <v>61</v>
      </c>
      <c r="AX214" s="38" t="s">
        <v>63</v>
      </c>
      <c r="AY214" s="39" t="s">
        <v>8856</v>
      </c>
      <c r="AZ214" s="38" t="s">
        <v>8857</v>
      </c>
      <c r="BA214" s="39" t="s">
        <v>8857</v>
      </c>
      <c r="BB214" s="38" t="s">
        <v>196</v>
      </c>
      <c r="BC214" s="38" t="s">
        <v>197</v>
      </c>
      <c r="BD214" s="38" t="s">
        <v>94</v>
      </c>
      <c r="BE214" s="38" t="s">
        <v>208</v>
      </c>
      <c r="BF214" s="38" t="s">
        <v>64</v>
      </c>
      <c r="BG214" s="38" t="s">
        <v>61</v>
      </c>
      <c r="BH214" s="38" t="s">
        <v>209</v>
      </c>
    </row>
    <row r="215" spans="2:60" x14ac:dyDescent="0.3">
      <c r="B215" s="55">
        <f t="shared" si="69"/>
        <v>211</v>
      </c>
      <c r="C215" s="55" t="str">
        <f t="shared" si="70"/>
        <v>NRT</v>
      </c>
      <c r="D215" s="55" t="str">
        <f t="shared" si="71"/>
        <v>2025-09-05</v>
      </c>
      <c r="E215" s="55" t="str">
        <f t="shared" si="72"/>
        <v>82020038060</v>
      </c>
      <c r="F215" s="55" t="str">
        <f t="shared" si="73"/>
        <v>PJP030148464</v>
      </c>
      <c r="G215" s="55" t="str">
        <f t="shared" si="74"/>
        <v>이민주</v>
      </c>
      <c r="H215" s="53" t="str">
        <f t="shared" si="75"/>
        <v>목록(Manifest)</v>
      </c>
      <c r="I215" s="62">
        <f t="shared" si="76"/>
        <v>42.08</v>
      </c>
      <c r="J215" s="53" t="str">
        <f t="shared" si="77"/>
        <v>BIG BRIDGE INTL (BRCH USA)</v>
      </c>
      <c r="K215" s="55">
        <f t="shared" si="78"/>
        <v>1</v>
      </c>
      <c r="L215" s="54">
        <f t="shared" si="79"/>
        <v>0.6</v>
      </c>
      <c r="M215" s="54">
        <f t="shared" si="80"/>
        <v>1.8</v>
      </c>
      <c r="N215" s="54">
        <f t="shared" si="81"/>
        <v>1.8</v>
      </c>
      <c r="O215" s="54">
        <f t="shared" si="82"/>
        <v>1</v>
      </c>
      <c r="P215" s="55" t="str">
        <f t="shared" si="83"/>
        <v>6094325150966</v>
      </c>
      <c r="Q215" s="70">
        <f t="shared" si="84"/>
        <v>7770</v>
      </c>
      <c r="R215" s="58">
        <v>0</v>
      </c>
      <c r="S215" s="57">
        <f t="shared" si="85"/>
        <v>0</v>
      </c>
      <c r="T215" s="58">
        <v>0</v>
      </c>
      <c r="U215" s="58">
        <f>(IF(VLOOKUP(VLOOKUP(AN215,MAPPING!$B$16:$D$21,2,1),MAPPING!$C$16:$E$21,2,0)=7000,0,VLOOKUP(VLOOKUP(AN215,MAPPING!$B$16:$D$21,2,1),MAPPING!$C$16:$E$21,2,0)))</f>
        <v>0</v>
      </c>
      <c r="V215" s="58">
        <f>(K215*VLOOKUP(N215/K215,MAPPING!$B$23:$C$30,2,10))</f>
        <v>0</v>
      </c>
      <c r="W215" s="58">
        <f t="shared" si="86"/>
        <v>0</v>
      </c>
      <c r="X215" s="58">
        <f t="shared" si="87"/>
        <v>7770</v>
      </c>
      <c r="Y215" s="116">
        <f>ROUND(SUM(Q215:W215)/INVOICE!$I$5,2)</f>
        <v>5.57</v>
      </c>
      <c r="AA215" s="38" t="s">
        <v>2578</v>
      </c>
      <c r="AB215" s="38" t="s">
        <v>93</v>
      </c>
      <c r="AC215" s="38" t="s">
        <v>2579</v>
      </c>
      <c r="AD215" s="38" t="s">
        <v>8858</v>
      </c>
      <c r="AE215" s="38" t="s">
        <v>8859</v>
      </c>
      <c r="AF215" s="38" t="s">
        <v>8860</v>
      </c>
      <c r="AG215" s="38" t="s">
        <v>8861</v>
      </c>
      <c r="AH215" s="38" t="s">
        <v>61</v>
      </c>
      <c r="AI215" s="38">
        <v>1</v>
      </c>
      <c r="AJ215" s="38">
        <v>0.6</v>
      </c>
      <c r="AK215" s="38">
        <v>1.8</v>
      </c>
      <c r="AL215" s="38">
        <v>1.8</v>
      </c>
      <c r="AM215" s="38" t="s">
        <v>204</v>
      </c>
      <c r="AN215" s="38">
        <v>42.08</v>
      </c>
      <c r="AO215" s="38" t="s">
        <v>62</v>
      </c>
      <c r="AP215" s="38" t="s">
        <v>62</v>
      </c>
      <c r="AQ215" s="38" t="s">
        <v>62</v>
      </c>
      <c r="AR215" s="38" t="s">
        <v>62</v>
      </c>
      <c r="AS215" s="38" t="s">
        <v>62</v>
      </c>
      <c r="AT215" s="38" t="s">
        <v>205</v>
      </c>
      <c r="AU215" s="38" t="s">
        <v>8802</v>
      </c>
      <c r="AV215" s="38" t="s">
        <v>207</v>
      </c>
      <c r="AW215" s="38" t="s">
        <v>61</v>
      </c>
      <c r="AX215" s="38" t="s">
        <v>63</v>
      </c>
      <c r="AY215" s="39" t="s">
        <v>8862</v>
      </c>
      <c r="AZ215" s="38" t="s">
        <v>8863</v>
      </c>
      <c r="BA215" s="39" t="s">
        <v>8863</v>
      </c>
      <c r="BB215" s="38" t="s">
        <v>196</v>
      </c>
      <c r="BC215" s="38" t="s">
        <v>197</v>
      </c>
      <c r="BD215" s="38" t="s">
        <v>94</v>
      </c>
      <c r="BE215" s="38" t="s">
        <v>208</v>
      </c>
      <c r="BF215" s="38" t="s">
        <v>64</v>
      </c>
      <c r="BG215" s="38" t="s">
        <v>61</v>
      </c>
      <c r="BH215" s="38" t="s">
        <v>209</v>
      </c>
    </row>
    <row r="216" spans="2:60" x14ac:dyDescent="0.3">
      <c r="B216" s="55">
        <f t="shared" si="69"/>
        <v>212</v>
      </c>
      <c r="C216" s="55" t="str">
        <f t="shared" si="70"/>
        <v>NRT</v>
      </c>
      <c r="D216" s="55" t="str">
        <f t="shared" si="71"/>
        <v>2025-09-05</v>
      </c>
      <c r="E216" s="55" t="str">
        <f t="shared" si="72"/>
        <v>82020038060</v>
      </c>
      <c r="F216" s="55" t="str">
        <f t="shared" si="73"/>
        <v>PJP030159576</v>
      </c>
      <c r="G216" s="55" t="str">
        <f t="shared" si="74"/>
        <v>이윤제</v>
      </c>
      <c r="H216" s="53" t="str">
        <f t="shared" si="75"/>
        <v>일반(목록배제,Normal-Manifest Exception)</v>
      </c>
      <c r="I216" s="62">
        <f t="shared" si="76"/>
        <v>100.5</v>
      </c>
      <c r="J216" s="53" t="str">
        <f t="shared" si="77"/>
        <v>BIG BRIDGE INTL (BRCH USA)</v>
      </c>
      <c r="K216" s="55">
        <f t="shared" si="78"/>
        <v>1</v>
      </c>
      <c r="L216" s="54">
        <f t="shared" si="79"/>
        <v>0.35</v>
      </c>
      <c r="M216" s="54">
        <f t="shared" si="80"/>
        <v>1.1000000000000001</v>
      </c>
      <c r="N216" s="54">
        <f t="shared" si="81"/>
        <v>1.1000000000000001</v>
      </c>
      <c r="O216" s="54">
        <f t="shared" si="82"/>
        <v>0.5</v>
      </c>
      <c r="P216" s="55" t="str">
        <f t="shared" si="83"/>
        <v>6094325151332</v>
      </c>
      <c r="Q216" s="70">
        <f t="shared" si="84"/>
        <v>6760</v>
      </c>
      <c r="R216" s="58">
        <v>0</v>
      </c>
      <c r="S216" s="57">
        <f t="shared" si="85"/>
        <v>0</v>
      </c>
      <c r="T216" s="58">
        <v>0</v>
      </c>
      <c r="U216" s="58">
        <f>(IF(VLOOKUP(VLOOKUP(AN216,MAPPING!$B$16:$D$21,2,1),MAPPING!$C$16:$E$21,2,0)=7000,0,VLOOKUP(VLOOKUP(AN216,MAPPING!$B$16:$D$21,2,1),MAPPING!$C$16:$E$21,2,0)))</f>
        <v>0</v>
      </c>
      <c r="V216" s="58">
        <f>(K216*VLOOKUP(N216/K216,MAPPING!$B$23:$C$30,2,10))</f>
        <v>0</v>
      </c>
      <c r="W216" s="58">
        <f t="shared" si="86"/>
        <v>0</v>
      </c>
      <c r="X216" s="58">
        <f t="shared" si="87"/>
        <v>6760</v>
      </c>
      <c r="Y216" s="116">
        <f>ROUND(SUM(Q216:W216)/INVOICE!$I$5,2)</f>
        <v>4.8499999999999996</v>
      </c>
      <c r="AA216" s="38" t="s">
        <v>2578</v>
      </c>
      <c r="AB216" s="38" t="s">
        <v>93</v>
      </c>
      <c r="AC216" s="38" t="s">
        <v>2579</v>
      </c>
      <c r="AD216" s="38" t="s">
        <v>8864</v>
      </c>
      <c r="AE216" s="38" t="s">
        <v>8865</v>
      </c>
      <c r="AF216" s="38" t="s">
        <v>8866</v>
      </c>
      <c r="AG216" s="38" t="s">
        <v>8867</v>
      </c>
      <c r="AH216" s="38" t="s">
        <v>61</v>
      </c>
      <c r="AI216" s="38">
        <v>1</v>
      </c>
      <c r="AJ216" s="38">
        <v>0.35</v>
      </c>
      <c r="AK216" s="38">
        <v>1.1000000000000001</v>
      </c>
      <c r="AL216" s="38">
        <v>1.1000000000000001</v>
      </c>
      <c r="AM216" s="38" t="s">
        <v>66</v>
      </c>
      <c r="AN216" s="38">
        <v>100.5</v>
      </c>
      <c r="AO216" s="38" t="s">
        <v>62</v>
      </c>
      <c r="AP216" s="38" t="s">
        <v>62</v>
      </c>
      <c r="AQ216" s="38" t="s">
        <v>62</v>
      </c>
      <c r="AR216" s="38" t="s">
        <v>62</v>
      </c>
      <c r="AS216" s="38" t="s">
        <v>62</v>
      </c>
      <c r="AT216" s="38" t="s">
        <v>205</v>
      </c>
      <c r="AU216" s="38" t="s">
        <v>8802</v>
      </c>
      <c r="AV216" s="38" t="s">
        <v>207</v>
      </c>
      <c r="AW216" s="38" t="s">
        <v>61</v>
      </c>
      <c r="AX216" s="38" t="s">
        <v>63</v>
      </c>
      <c r="AY216" s="39" t="s">
        <v>8868</v>
      </c>
      <c r="AZ216" s="38" t="s">
        <v>8869</v>
      </c>
      <c r="BA216" s="39" t="s">
        <v>8869</v>
      </c>
      <c r="BB216" s="38" t="s">
        <v>196</v>
      </c>
      <c r="BC216" s="38" t="s">
        <v>197</v>
      </c>
      <c r="BD216" s="38" t="s">
        <v>94</v>
      </c>
      <c r="BE216" s="38" t="s">
        <v>208</v>
      </c>
      <c r="BF216" s="38" t="s">
        <v>64</v>
      </c>
      <c r="BG216" s="38" t="s">
        <v>61</v>
      </c>
      <c r="BH216" s="38" t="s">
        <v>209</v>
      </c>
    </row>
    <row r="217" spans="2:60" x14ac:dyDescent="0.3">
      <c r="B217" s="55">
        <f t="shared" si="69"/>
        <v>213</v>
      </c>
      <c r="C217" s="55" t="str">
        <f t="shared" si="70"/>
        <v>NRT</v>
      </c>
      <c r="D217" s="55" t="str">
        <f t="shared" si="71"/>
        <v>2025-09-05</v>
      </c>
      <c r="E217" s="55" t="str">
        <f t="shared" si="72"/>
        <v>82020038060</v>
      </c>
      <c r="F217" s="55" t="str">
        <f t="shared" si="73"/>
        <v>PJP030131674</v>
      </c>
      <c r="G217" s="55" t="str">
        <f t="shared" si="74"/>
        <v>김근아</v>
      </c>
      <c r="H217" s="53" t="str">
        <f t="shared" si="75"/>
        <v>목록(Manifest)</v>
      </c>
      <c r="I217" s="62">
        <f t="shared" si="76"/>
        <v>100.24</v>
      </c>
      <c r="J217" s="53" t="str">
        <f t="shared" si="77"/>
        <v>BIG BRIDGE INTL (BRCH USA)</v>
      </c>
      <c r="K217" s="55">
        <f t="shared" si="78"/>
        <v>1</v>
      </c>
      <c r="L217" s="54">
        <f t="shared" si="79"/>
        <v>0.55000000000000004</v>
      </c>
      <c r="M217" s="54">
        <f t="shared" si="80"/>
        <v>0.6</v>
      </c>
      <c r="N217" s="54">
        <f t="shared" si="81"/>
        <v>0.6</v>
      </c>
      <c r="O217" s="54">
        <f t="shared" si="82"/>
        <v>1</v>
      </c>
      <c r="P217" s="55" t="str">
        <f t="shared" si="83"/>
        <v>6094325150970</v>
      </c>
      <c r="Q217" s="70">
        <f t="shared" si="84"/>
        <v>7770</v>
      </c>
      <c r="R217" s="58">
        <v>0</v>
      </c>
      <c r="S217" s="57">
        <f t="shared" si="85"/>
        <v>0</v>
      </c>
      <c r="T217" s="58">
        <v>0</v>
      </c>
      <c r="U217" s="58">
        <f>(IF(VLOOKUP(VLOOKUP(AN217,MAPPING!$B$16:$D$21,2,1),MAPPING!$C$16:$E$21,2,0)=7000,0,VLOOKUP(VLOOKUP(AN217,MAPPING!$B$16:$D$21,2,1),MAPPING!$C$16:$E$21,2,0)))</f>
        <v>0</v>
      </c>
      <c r="V217" s="58">
        <f>(K217*VLOOKUP(N217/K217,MAPPING!$B$23:$C$30,2,10))</f>
        <v>0</v>
      </c>
      <c r="W217" s="58">
        <f t="shared" si="86"/>
        <v>0</v>
      </c>
      <c r="X217" s="58">
        <f t="shared" si="87"/>
        <v>7770</v>
      </c>
      <c r="Y217" s="116">
        <f>ROUND(SUM(Q217:W217)/INVOICE!$I$5,2)</f>
        <v>5.57</v>
      </c>
      <c r="AA217" s="38" t="s">
        <v>2578</v>
      </c>
      <c r="AB217" s="38" t="s">
        <v>93</v>
      </c>
      <c r="AC217" s="38" t="s">
        <v>2579</v>
      </c>
      <c r="AD217" s="38" t="s">
        <v>8870</v>
      </c>
      <c r="AE217" s="38" t="s">
        <v>8871</v>
      </c>
      <c r="AF217" s="38" t="s">
        <v>8872</v>
      </c>
      <c r="AG217" s="38" t="s">
        <v>7615</v>
      </c>
      <c r="AH217" s="38" t="s">
        <v>61</v>
      </c>
      <c r="AI217" s="38">
        <v>1</v>
      </c>
      <c r="AJ217" s="38">
        <v>0.55000000000000004</v>
      </c>
      <c r="AK217" s="38">
        <v>0.6</v>
      </c>
      <c r="AL217" s="38">
        <v>0.6</v>
      </c>
      <c r="AM217" s="38" t="s">
        <v>204</v>
      </c>
      <c r="AN217" s="38">
        <v>100.24</v>
      </c>
      <c r="AO217" s="38" t="s">
        <v>62</v>
      </c>
      <c r="AP217" s="38" t="s">
        <v>62</v>
      </c>
      <c r="AQ217" s="38" t="s">
        <v>62</v>
      </c>
      <c r="AR217" s="38" t="s">
        <v>62</v>
      </c>
      <c r="AS217" s="38" t="s">
        <v>62</v>
      </c>
      <c r="AT217" s="38" t="s">
        <v>205</v>
      </c>
      <c r="AU217" s="38" t="s">
        <v>8802</v>
      </c>
      <c r="AV217" s="38" t="s">
        <v>207</v>
      </c>
      <c r="AW217" s="38" t="s">
        <v>61</v>
      </c>
      <c r="AX217" s="38" t="s">
        <v>63</v>
      </c>
      <c r="AY217" s="39" t="s">
        <v>8873</v>
      </c>
      <c r="AZ217" s="38" t="s">
        <v>8874</v>
      </c>
      <c r="BA217" s="39" t="s">
        <v>8874</v>
      </c>
      <c r="BB217" s="38" t="s">
        <v>196</v>
      </c>
      <c r="BC217" s="38" t="s">
        <v>197</v>
      </c>
      <c r="BD217" s="38" t="s">
        <v>94</v>
      </c>
      <c r="BE217" s="38" t="s">
        <v>208</v>
      </c>
      <c r="BF217" s="38" t="s">
        <v>64</v>
      </c>
      <c r="BG217" s="38" t="s">
        <v>61</v>
      </c>
      <c r="BH217" s="38" t="s">
        <v>209</v>
      </c>
    </row>
    <row r="218" spans="2:60" x14ac:dyDescent="0.3">
      <c r="B218" s="55">
        <f t="shared" si="69"/>
        <v>214</v>
      </c>
      <c r="C218" s="55" t="str">
        <f t="shared" si="70"/>
        <v>NRT</v>
      </c>
      <c r="D218" s="55" t="str">
        <f t="shared" si="71"/>
        <v>2025-09-05</v>
      </c>
      <c r="E218" s="55" t="str">
        <f t="shared" si="72"/>
        <v>82020038060</v>
      </c>
      <c r="F218" s="55" t="str">
        <f t="shared" si="73"/>
        <v>PJP030149127</v>
      </c>
      <c r="G218" s="55" t="str">
        <f t="shared" si="74"/>
        <v>이재현</v>
      </c>
      <c r="H218" s="53" t="str">
        <f t="shared" si="75"/>
        <v>목록(Manifest)</v>
      </c>
      <c r="I218" s="62">
        <f t="shared" si="76"/>
        <v>140.03</v>
      </c>
      <c r="J218" s="53" t="str">
        <f t="shared" si="77"/>
        <v>BIG BRIDGE INTL (BRCH USA)</v>
      </c>
      <c r="K218" s="55">
        <f t="shared" si="78"/>
        <v>1</v>
      </c>
      <c r="L218" s="54">
        <f t="shared" si="79"/>
        <v>0.6</v>
      </c>
      <c r="M218" s="54">
        <f t="shared" si="80"/>
        <v>1.1000000000000001</v>
      </c>
      <c r="N218" s="54">
        <f t="shared" si="81"/>
        <v>1.1000000000000001</v>
      </c>
      <c r="O218" s="54">
        <f t="shared" si="82"/>
        <v>1</v>
      </c>
      <c r="P218" s="55" t="str">
        <f t="shared" si="83"/>
        <v>6094325148582</v>
      </c>
      <c r="Q218" s="70">
        <f t="shared" si="84"/>
        <v>7770</v>
      </c>
      <c r="R218" s="58">
        <v>0</v>
      </c>
      <c r="S218" s="57">
        <f t="shared" si="85"/>
        <v>0</v>
      </c>
      <c r="T218" s="58">
        <v>0</v>
      </c>
      <c r="U218" s="58">
        <f>(IF(VLOOKUP(VLOOKUP(AN218,MAPPING!$B$16:$D$21,2,1),MAPPING!$C$16:$E$21,2,0)=7000,0,VLOOKUP(VLOOKUP(AN218,MAPPING!$B$16:$D$21,2,1),MAPPING!$C$16:$E$21,2,0)))</f>
        <v>0</v>
      </c>
      <c r="V218" s="58">
        <f>(K218*VLOOKUP(N218/K218,MAPPING!$B$23:$C$30,2,10))</f>
        <v>0</v>
      </c>
      <c r="W218" s="58">
        <f t="shared" si="86"/>
        <v>0</v>
      </c>
      <c r="X218" s="58">
        <f t="shared" si="87"/>
        <v>7770</v>
      </c>
      <c r="Y218" s="116">
        <f>ROUND(SUM(Q218:W218)/INVOICE!$I$5,2)</f>
        <v>5.57</v>
      </c>
      <c r="AA218" s="38" t="s">
        <v>2578</v>
      </c>
      <c r="AB218" s="38" t="s">
        <v>93</v>
      </c>
      <c r="AC218" s="38" t="s">
        <v>2579</v>
      </c>
      <c r="AD218" s="38" t="s">
        <v>8875</v>
      </c>
      <c r="AE218" s="38" t="s">
        <v>8876</v>
      </c>
      <c r="AF218" s="38" t="s">
        <v>8877</v>
      </c>
      <c r="AG218" s="38" t="s">
        <v>8878</v>
      </c>
      <c r="AH218" s="38" t="s">
        <v>61</v>
      </c>
      <c r="AI218" s="38">
        <v>1</v>
      </c>
      <c r="AJ218" s="38">
        <v>0.6</v>
      </c>
      <c r="AK218" s="38">
        <v>1.1000000000000001</v>
      </c>
      <c r="AL218" s="38">
        <v>1.1000000000000001</v>
      </c>
      <c r="AM218" s="38" t="s">
        <v>204</v>
      </c>
      <c r="AN218" s="38">
        <v>140.03</v>
      </c>
      <c r="AO218" s="38" t="s">
        <v>62</v>
      </c>
      <c r="AP218" s="38" t="s">
        <v>62</v>
      </c>
      <c r="AQ218" s="38" t="s">
        <v>62</v>
      </c>
      <c r="AR218" s="38" t="s">
        <v>62</v>
      </c>
      <c r="AS218" s="38" t="s">
        <v>62</v>
      </c>
      <c r="AT218" s="38" t="s">
        <v>205</v>
      </c>
      <c r="AU218" s="38" t="s">
        <v>8802</v>
      </c>
      <c r="AV218" s="38" t="s">
        <v>207</v>
      </c>
      <c r="AW218" s="38" t="s">
        <v>61</v>
      </c>
      <c r="AX218" s="38" t="s">
        <v>63</v>
      </c>
      <c r="AY218" s="39" t="s">
        <v>8879</v>
      </c>
      <c r="AZ218" s="38" t="s">
        <v>8880</v>
      </c>
      <c r="BA218" s="39" t="s">
        <v>8880</v>
      </c>
      <c r="BB218" s="38" t="s">
        <v>196</v>
      </c>
      <c r="BC218" s="38" t="s">
        <v>197</v>
      </c>
      <c r="BD218" s="38" t="s">
        <v>94</v>
      </c>
      <c r="BE218" s="38" t="s">
        <v>208</v>
      </c>
      <c r="BF218" s="38" t="s">
        <v>64</v>
      </c>
      <c r="BG218" s="38" t="s">
        <v>61</v>
      </c>
      <c r="BH218" s="38" t="s">
        <v>209</v>
      </c>
    </row>
    <row r="219" spans="2:60" x14ac:dyDescent="0.3">
      <c r="B219" s="55">
        <f t="shared" si="69"/>
        <v>215</v>
      </c>
      <c r="C219" s="55" t="str">
        <f t="shared" si="70"/>
        <v>NRT</v>
      </c>
      <c r="D219" s="55" t="str">
        <f t="shared" si="71"/>
        <v>2025-09-05</v>
      </c>
      <c r="E219" s="55" t="str">
        <f t="shared" si="72"/>
        <v>82020038060</v>
      </c>
      <c r="F219" s="55" t="str">
        <f t="shared" si="73"/>
        <v>PJP030149221</v>
      </c>
      <c r="G219" s="55" t="str">
        <f t="shared" si="74"/>
        <v>이정권</v>
      </c>
      <c r="H219" s="53" t="str">
        <f t="shared" si="75"/>
        <v>목록(Manifest)</v>
      </c>
      <c r="I219" s="62">
        <f t="shared" si="76"/>
        <v>127.57</v>
      </c>
      <c r="J219" s="53" t="str">
        <f t="shared" si="77"/>
        <v>BIG BRIDGE INTL (BRCH USA)</v>
      </c>
      <c r="K219" s="55">
        <f t="shared" si="78"/>
        <v>1</v>
      </c>
      <c r="L219" s="54">
        <f t="shared" si="79"/>
        <v>0.3</v>
      </c>
      <c r="M219" s="54">
        <f t="shared" si="80"/>
        <v>0.5</v>
      </c>
      <c r="N219" s="54">
        <f t="shared" si="81"/>
        <v>0.5</v>
      </c>
      <c r="O219" s="54">
        <f t="shared" si="82"/>
        <v>0.5</v>
      </c>
      <c r="P219" s="55" t="str">
        <f t="shared" si="83"/>
        <v>6094325151308</v>
      </c>
      <c r="Q219" s="70">
        <f t="shared" si="84"/>
        <v>6760</v>
      </c>
      <c r="R219" s="58">
        <v>0</v>
      </c>
      <c r="S219" s="57">
        <f t="shared" si="85"/>
        <v>0</v>
      </c>
      <c r="T219" s="58">
        <v>0</v>
      </c>
      <c r="U219" s="58">
        <f>(IF(VLOOKUP(VLOOKUP(AN219,MAPPING!$B$16:$D$21,2,1),MAPPING!$C$16:$E$21,2,0)=7000,0,VLOOKUP(VLOOKUP(AN219,MAPPING!$B$16:$D$21,2,1),MAPPING!$C$16:$E$21,2,0)))</f>
        <v>0</v>
      </c>
      <c r="V219" s="58">
        <f>(K219*VLOOKUP(N219/K219,MAPPING!$B$23:$C$30,2,10))</f>
        <v>0</v>
      </c>
      <c r="W219" s="58">
        <f t="shared" si="86"/>
        <v>0</v>
      </c>
      <c r="X219" s="58">
        <f t="shared" si="87"/>
        <v>6760</v>
      </c>
      <c r="Y219" s="116">
        <f>ROUND(SUM(Q219:W219)/INVOICE!$I$5,2)</f>
        <v>4.8499999999999996</v>
      </c>
      <c r="AA219" s="38" t="s">
        <v>2578</v>
      </c>
      <c r="AB219" s="38" t="s">
        <v>93</v>
      </c>
      <c r="AC219" s="38" t="s">
        <v>2579</v>
      </c>
      <c r="AD219" s="38" t="s">
        <v>8881</v>
      </c>
      <c r="AE219" s="38" t="s">
        <v>8020</v>
      </c>
      <c r="AF219" s="38" t="s">
        <v>8021</v>
      </c>
      <c r="AG219" s="38" t="s">
        <v>7763</v>
      </c>
      <c r="AH219" s="38" t="s">
        <v>61</v>
      </c>
      <c r="AI219" s="38">
        <v>1</v>
      </c>
      <c r="AJ219" s="38">
        <v>0.3</v>
      </c>
      <c r="AK219" s="38">
        <v>0.5</v>
      </c>
      <c r="AL219" s="38">
        <v>0.5</v>
      </c>
      <c r="AM219" s="38" t="s">
        <v>204</v>
      </c>
      <c r="AN219" s="38">
        <v>127.57</v>
      </c>
      <c r="AO219" s="38" t="s">
        <v>62</v>
      </c>
      <c r="AP219" s="38" t="s">
        <v>62</v>
      </c>
      <c r="AQ219" s="38" t="s">
        <v>62</v>
      </c>
      <c r="AR219" s="38" t="s">
        <v>62</v>
      </c>
      <c r="AS219" s="38" t="s">
        <v>62</v>
      </c>
      <c r="AT219" s="38" t="s">
        <v>205</v>
      </c>
      <c r="AU219" s="38" t="s">
        <v>8802</v>
      </c>
      <c r="AV219" s="38" t="s">
        <v>207</v>
      </c>
      <c r="AW219" s="38" t="s">
        <v>61</v>
      </c>
      <c r="AX219" s="38" t="s">
        <v>63</v>
      </c>
      <c r="AY219" s="39" t="s">
        <v>8882</v>
      </c>
      <c r="AZ219" s="38" t="s">
        <v>8883</v>
      </c>
      <c r="BA219" s="39" t="s">
        <v>8883</v>
      </c>
      <c r="BB219" s="38" t="s">
        <v>196</v>
      </c>
      <c r="BC219" s="38" t="s">
        <v>197</v>
      </c>
      <c r="BD219" s="38" t="s">
        <v>94</v>
      </c>
      <c r="BE219" s="38" t="s">
        <v>208</v>
      </c>
      <c r="BF219" s="38" t="s">
        <v>64</v>
      </c>
      <c r="BG219" s="38" t="s">
        <v>61</v>
      </c>
      <c r="BH219" s="38" t="s">
        <v>209</v>
      </c>
    </row>
    <row r="220" spans="2:60" x14ac:dyDescent="0.3">
      <c r="B220" s="55">
        <f t="shared" si="69"/>
        <v>216</v>
      </c>
      <c r="C220" s="55" t="str">
        <f t="shared" si="70"/>
        <v>NRT</v>
      </c>
      <c r="D220" s="55" t="str">
        <f t="shared" si="71"/>
        <v>2025-09-05</v>
      </c>
      <c r="E220" s="55" t="str">
        <f t="shared" si="72"/>
        <v>82020038060</v>
      </c>
      <c r="F220" s="55" t="str">
        <f t="shared" si="73"/>
        <v>PJP030141684</v>
      </c>
      <c r="G220" s="55" t="str">
        <f t="shared" si="74"/>
        <v>곽민영</v>
      </c>
      <c r="H220" s="53" t="str">
        <f t="shared" si="75"/>
        <v>목록(Manifest)</v>
      </c>
      <c r="I220" s="62">
        <f t="shared" si="76"/>
        <v>42.75</v>
      </c>
      <c r="J220" s="53" t="str">
        <f t="shared" si="77"/>
        <v>BIG BRIDGE INTL (BRCH USA)</v>
      </c>
      <c r="K220" s="55">
        <f t="shared" si="78"/>
        <v>1</v>
      </c>
      <c r="L220" s="54">
        <f t="shared" si="79"/>
        <v>0.55000000000000004</v>
      </c>
      <c r="M220" s="54">
        <f t="shared" si="80"/>
        <v>1.4</v>
      </c>
      <c r="N220" s="54">
        <f t="shared" si="81"/>
        <v>1.4</v>
      </c>
      <c r="O220" s="54">
        <f t="shared" si="82"/>
        <v>1</v>
      </c>
      <c r="P220" s="55" t="str">
        <f t="shared" si="83"/>
        <v>6094325151214</v>
      </c>
      <c r="Q220" s="70">
        <f t="shared" si="84"/>
        <v>7770</v>
      </c>
      <c r="R220" s="58">
        <v>0</v>
      </c>
      <c r="S220" s="57">
        <f t="shared" si="85"/>
        <v>0</v>
      </c>
      <c r="T220" s="58">
        <v>0</v>
      </c>
      <c r="U220" s="58">
        <f>(IF(VLOOKUP(VLOOKUP(AN220,MAPPING!$B$16:$D$21,2,1),MAPPING!$C$16:$E$21,2,0)=7000,0,VLOOKUP(VLOOKUP(AN220,MAPPING!$B$16:$D$21,2,1),MAPPING!$C$16:$E$21,2,0)))</f>
        <v>0</v>
      </c>
      <c r="V220" s="58">
        <f>(K220*VLOOKUP(N220/K220,MAPPING!$B$23:$C$30,2,10))</f>
        <v>0</v>
      </c>
      <c r="W220" s="58">
        <f t="shared" si="86"/>
        <v>0</v>
      </c>
      <c r="X220" s="58">
        <f t="shared" si="87"/>
        <v>7770</v>
      </c>
      <c r="Y220" s="116">
        <f>ROUND(SUM(Q220:W220)/INVOICE!$I$5,2)</f>
        <v>5.57</v>
      </c>
      <c r="AA220" s="38" t="s">
        <v>2578</v>
      </c>
      <c r="AB220" s="38" t="s">
        <v>93</v>
      </c>
      <c r="AC220" s="38" t="s">
        <v>2579</v>
      </c>
      <c r="AD220" s="38" t="s">
        <v>8884</v>
      </c>
      <c r="AE220" s="38" t="s">
        <v>8885</v>
      </c>
      <c r="AF220" s="38" t="s">
        <v>8886</v>
      </c>
      <c r="AG220" s="38" t="s">
        <v>429</v>
      </c>
      <c r="AH220" s="38" t="s">
        <v>61</v>
      </c>
      <c r="AI220" s="38">
        <v>1</v>
      </c>
      <c r="AJ220" s="38">
        <v>0.55000000000000004</v>
      </c>
      <c r="AK220" s="38">
        <v>1.4</v>
      </c>
      <c r="AL220" s="38">
        <v>1.4</v>
      </c>
      <c r="AM220" s="38" t="s">
        <v>204</v>
      </c>
      <c r="AN220" s="38">
        <v>42.75</v>
      </c>
      <c r="AO220" s="38" t="s">
        <v>62</v>
      </c>
      <c r="AP220" s="38" t="s">
        <v>62</v>
      </c>
      <c r="AQ220" s="38" t="s">
        <v>62</v>
      </c>
      <c r="AR220" s="38" t="s">
        <v>62</v>
      </c>
      <c r="AS220" s="38" t="s">
        <v>62</v>
      </c>
      <c r="AT220" s="38" t="s">
        <v>205</v>
      </c>
      <c r="AU220" s="38" t="s">
        <v>8802</v>
      </c>
      <c r="AV220" s="38" t="s">
        <v>207</v>
      </c>
      <c r="AW220" s="38" t="s">
        <v>61</v>
      </c>
      <c r="AX220" s="38" t="s">
        <v>63</v>
      </c>
      <c r="AY220" s="39" t="s">
        <v>8887</v>
      </c>
      <c r="AZ220" s="38" t="s">
        <v>8888</v>
      </c>
      <c r="BA220" s="39" t="s">
        <v>8888</v>
      </c>
      <c r="BB220" s="38" t="s">
        <v>196</v>
      </c>
      <c r="BC220" s="38" t="s">
        <v>197</v>
      </c>
      <c r="BD220" s="38" t="s">
        <v>94</v>
      </c>
      <c r="BE220" s="38" t="s">
        <v>208</v>
      </c>
      <c r="BF220" s="38" t="s">
        <v>64</v>
      </c>
      <c r="BG220" s="38" t="s">
        <v>61</v>
      </c>
      <c r="BH220" s="38" t="s">
        <v>209</v>
      </c>
    </row>
    <row r="221" spans="2:60" x14ac:dyDescent="0.3">
      <c r="B221" s="55">
        <f t="shared" si="69"/>
        <v>217</v>
      </c>
      <c r="C221" s="55" t="str">
        <f t="shared" si="70"/>
        <v>NRT</v>
      </c>
      <c r="D221" s="55" t="str">
        <f t="shared" si="71"/>
        <v>2025-09-05</v>
      </c>
      <c r="E221" s="55" t="str">
        <f t="shared" si="72"/>
        <v>82020038060</v>
      </c>
      <c r="F221" s="55" t="str">
        <f t="shared" si="73"/>
        <v>PJP030128580</v>
      </c>
      <c r="G221" s="55" t="str">
        <f t="shared" si="74"/>
        <v>지경미</v>
      </c>
      <c r="H221" s="53" t="str">
        <f t="shared" si="75"/>
        <v>일반(목록배제,Normal-Manifest Exception)</v>
      </c>
      <c r="I221" s="62">
        <f t="shared" si="76"/>
        <v>77.11</v>
      </c>
      <c r="J221" s="53" t="str">
        <f t="shared" si="77"/>
        <v>BIG BRIDGE INTL (BRCH USA)</v>
      </c>
      <c r="K221" s="55">
        <f t="shared" si="78"/>
        <v>1</v>
      </c>
      <c r="L221" s="54">
        <f t="shared" si="79"/>
        <v>1.4</v>
      </c>
      <c r="M221" s="54">
        <f t="shared" si="80"/>
        <v>2.2000000000000002</v>
      </c>
      <c r="N221" s="54">
        <f t="shared" si="81"/>
        <v>2.2000000000000002</v>
      </c>
      <c r="O221" s="54">
        <f t="shared" si="82"/>
        <v>1.5</v>
      </c>
      <c r="P221" s="55" t="str">
        <f t="shared" si="83"/>
        <v>6094325150558</v>
      </c>
      <c r="Q221" s="70">
        <f t="shared" si="84"/>
        <v>8780</v>
      </c>
      <c r="R221" s="58">
        <v>0</v>
      </c>
      <c r="S221" s="57">
        <f t="shared" si="85"/>
        <v>0</v>
      </c>
      <c r="T221" s="58">
        <v>0</v>
      </c>
      <c r="U221" s="58">
        <f>(IF(VLOOKUP(VLOOKUP(AN221,MAPPING!$B$16:$D$21,2,1),MAPPING!$C$16:$E$21,2,0)=7000,0,VLOOKUP(VLOOKUP(AN221,MAPPING!$B$16:$D$21,2,1),MAPPING!$C$16:$E$21,2,0)))</f>
        <v>0</v>
      </c>
      <c r="V221" s="58">
        <f>(K221*VLOOKUP(N221/K221,MAPPING!$B$23:$C$30,2,10))</f>
        <v>550</v>
      </c>
      <c r="W221" s="58">
        <f t="shared" si="86"/>
        <v>0</v>
      </c>
      <c r="X221" s="58">
        <f t="shared" si="87"/>
        <v>9330</v>
      </c>
      <c r="Y221" s="116">
        <f>ROUND(SUM(Q221:W221)/INVOICE!$I$5,2)</f>
        <v>6.69</v>
      </c>
      <c r="AA221" s="38" t="s">
        <v>2578</v>
      </c>
      <c r="AB221" s="38" t="s">
        <v>93</v>
      </c>
      <c r="AC221" s="38" t="s">
        <v>2579</v>
      </c>
      <c r="AD221" s="38" t="s">
        <v>8889</v>
      </c>
      <c r="AE221" s="38" t="s">
        <v>8890</v>
      </c>
      <c r="AF221" s="38" t="s">
        <v>8891</v>
      </c>
      <c r="AG221" s="38" t="s">
        <v>8892</v>
      </c>
      <c r="AH221" s="38" t="s">
        <v>61</v>
      </c>
      <c r="AI221" s="38">
        <v>1</v>
      </c>
      <c r="AJ221" s="38">
        <v>1.4</v>
      </c>
      <c r="AK221" s="38">
        <v>2.2000000000000002</v>
      </c>
      <c r="AL221" s="38">
        <v>2.2000000000000002</v>
      </c>
      <c r="AM221" s="38" t="s">
        <v>66</v>
      </c>
      <c r="AN221" s="38">
        <v>77.11</v>
      </c>
      <c r="AO221" s="38" t="s">
        <v>62</v>
      </c>
      <c r="AP221" s="38" t="s">
        <v>62</v>
      </c>
      <c r="AQ221" s="38" t="s">
        <v>62</v>
      </c>
      <c r="AR221" s="38" t="s">
        <v>62</v>
      </c>
      <c r="AS221" s="38" t="s">
        <v>62</v>
      </c>
      <c r="AT221" s="38" t="s">
        <v>205</v>
      </c>
      <c r="AU221" s="38" t="s">
        <v>8802</v>
      </c>
      <c r="AV221" s="38" t="s">
        <v>207</v>
      </c>
      <c r="AW221" s="38" t="s">
        <v>61</v>
      </c>
      <c r="AX221" s="38" t="s">
        <v>63</v>
      </c>
      <c r="AY221" s="39" t="s">
        <v>8893</v>
      </c>
      <c r="AZ221" s="38" t="s">
        <v>8894</v>
      </c>
      <c r="BA221" s="39" t="s">
        <v>8894</v>
      </c>
      <c r="BB221" s="38" t="s">
        <v>196</v>
      </c>
      <c r="BC221" s="38" t="s">
        <v>197</v>
      </c>
      <c r="BD221" s="38" t="s">
        <v>94</v>
      </c>
      <c r="BE221" s="38" t="s">
        <v>208</v>
      </c>
      <c r="BF221" s="38" t="s">
        <v>64</v>
      </c>
      <c r="BG221" s="38" t="s">
        <v>61</v>
      </c>
      <c r="BH221" s="38" t="s">
        <v>209</v>
      </c>
    </row>
    <row r="222" spans="2:60" x14ac:dyDescent="0.3">
      <c r="B222" s="55">
        <f t="shared" si="69"/>
        <v>218</v>
      </c>
      <c r="C222" s="55" t="str">
        <f t="shared" si="70"/>
        <v>NRT</v>
      </c>
      <c r="D222" s="55" t="str">
        <f t="shared" si="71"/>
        <v>2025-09-05</v>
      </c>
      <c r="E222" s="55" t="str">
        <f t="shared" si="72"/>
        <v>82020038060</v>
      </c>
      <c r="F222" s="55" t="str">
        <f t="shared" si="73"/>
        <v>PJP030150058</v>
      </c>
      <c r="G222" s="55" t="str">
        <f t="shared" si="74"/>
        <v>최려나</v>
      </c>
      <c r="H222" s="53" t="str">
        <f t="shared" si="75"/>
        <v>일반(목록배제,Normal-Manifest Exception)</v>
      </c>
      <c r="I222" s="62">
        <f t="shared" si="76"/>
        <v>46.83</v>
      </c>
      <c r="J222" s="53" t="str">
        <f t="shared" si="77"/>
        <v>BIG BRIDGE INTL (BRCH USA)</v>
      </c>
      <c r="K222" s="55">
        <f t="shared" si="78"/>
        <v>1</v>
      </c>
      <c r="L222" s="54">
        <f t="shared" si="79"/>
        <v>0.4</v>
      </c>
      <c r="M222" s="54">
        <f t="shared" si="80"/>
        <v>0.9</v>
      </c>
      <c r="N222" s="54">
        <f t="shared" si="81"/>
        <v>0.9</v>
      </c>
      <c r="O222" s="54">
        <f t="shared" si="82"/>
        <v>0.5</v>
      </c>
      <c r="P222" s="55" t="str">
        <f t="shared" si="83"/>
        <v>6094325151312</v>
      </c>
      <c r="Q222" s="70">
        <f t="shared" si="84"/>
        <v>6760</v>
      </c>
      <c r="R222" s="58">
        <v>0</v>
      </c>
      <c r="S222" s="57">
        <f t="shared" si="85"/>
        <v>0</v>
      </c>
      <c r="T222" s="58">
        <v>0</v>
      </c>
      <c r="U222" s="58">
        <f>(IF(VLOOKUP(VLOOKUP(AN222,MAPPING!$B$16:$D$21,2,1),MAPPING!$C$16:$E$21,2,0)=7000,0,VLOOKUP(VLOOKUP(AN222,MAPPING!$B$16:$D$21,2,1),MAPPING!$C$16:$E$21,2,0)))</f>
        <v>0</v>
      </c>
      <c r="V222" s="58">
        <f>(K222*VLOOKUP(N222/K222,MAPPING!$B$23:$C$30,2,10))</f>
        <v>0</v>
      </c>
      <c r="W222" s="58">
        <f t="shared" si="86"/>
        <v>0</v>
      </c>
      <c r="X222" s="58">
        <f t="shared" si="87"/>
        <v>6760</v>
      </c>
      <c r="Y222" s="116">
        <f>ROUND(SUM(Q222:W222)/INVOICE!$I$5,2)</f>
        <v>4.8499999999999996</v>
      </c>
      <c r="AA222" s="38" t="s">
        <v>2578</v>
      </c>
      <c r="AB222" s="38" t="s">
        <v>93</v>
      </c>
      <c r="AC222" s="38" t="s">
        <v>2579</v>
      </c>
      <c r="AD222" s="38" t="s">
        <v>8895</v>
      </c>
      <c r="AE222" s="38" t="s">
        <v>8896</v>
      </c>
      <c r="AF222" s="38" t="s">
        <v>8897</v>
      </c>
      <c r="AG222" s="38" t="s">
        <v>8898</v>
      </c>
      <c r="AH222" s="38" t="s">
        <v>8899</v>
      </c>
      <c r="AI222" s="38">
        <v>1</v>
      </c>
      <c r="AJ222" s="38">
        <v>0.4</v>
      </c>
      <c r="AK222" s="38">
        <v>0.9</v>
      </c>
      <c r="AL222" s="38">
        <v>0.9</v>
      </c>
      <c r="AM222" s="38" t="s">
        <v>66</v>
      </c>
      <c r="AN222" s="38">
        <v>46.83</v>
      </c>
      <c r="AO222" s="38" t="s">
        <v>62</v>
      </c>
      <c r="AP222" s="38" t="s">
        <v>62</v>
      </c>
      <c r="AQ222" s="38" t="s">
        <v>62</v>
      </c>
      <c r="AR222" s="38" t="s">
        <v>62</v>
      </c>
      <c r="AS222" s="38" t="s">
        <v>62</v>
      </c>
      <c r="AT222" s="38" t="s">
        <v>205</v>
      </c>
      <c r="AU222" s="38" t="s">
        <v>8802</v>
      </c>
      <c r="AV222" s="38" t="s">
        <v>207</v>
      </c>
      <c r="AW222" s="38" t="s">
        <v>61</v>
      </c>
      <c r="AX222" s="38" t="s">
        <v>63</v>
      </c>
      <c r="AY222" s="39" t="s">
        <v>8900</v>
      </c>
      <c r="AZ222" s="38" t="s">
        <v>8901</v>
      </c>
      <c r="BA222" s="39" t="s">
        <v>8901</v>
      </c>
      <c r="BB222" s="38" t="s">
        <v>196</v>
      </c>
      <c r="BC222" s="38" t="s">
        <v>197</v>
      </c>
      <c r="BD222" s="38" t="s">
        <v>94</v>
      </c>
      <c r="BE222" s="38" t="s">
        <v>208</v>
      </c>
      <c r="BF222" s="38" t="s">
        <v>64</v>
      </c>
      <c r="BG222" s="38" t="s">
        <v>61</v>
      </c>
      <c r="BH222" s="38" t="s">
        <v>209</v>
      </c>
    </row>
    <row r="223" spans="2:60" x14ac:dyDescent="0.3">
      <c r="B223" s="55">
        <f t="shared" si="69"/>
        <v>219</v>
      </c>
      <c r="C223" s="55" t="str">
        <f t="shared" si="70"/>
        <v>NRT</v>
      </c>
      <c r="D223" s="55" t="str">
        <f t="shared" si="71"/>
        <v>2025-09-05</v>
      </c>
      <c r="E223" s="55" t="str">
        <f t="shared" si="72"/>
        <v>82020038060</v>
      </c>
      <c r="F223" s="55" t="str">
        <f t="shared" si="73"/>
        <v>PJP030137954</v>
      </c>
      <c r="G223" s="55" t="str">
        <f t="shared" si="74"/>
        <v>김민재</v>
      </c>
      <c r="H223" s="53" t="str">
        <f t="shared" si="75"/>
        <v>목록(Manifest)</v>
      </c>
      <c r="I223" s="62">
        <f t="shared" si="76"/>
        <v>108.93</v>
      </c>
      <c r="J223" s="53" t="str">
        <f t="shared" si="77"/>
        <v>BIG BRIDGE INTL (BRCH USA)</v>
      </c>
      <c r="K223" s="55">
        <f t="shared" si="78"/>
        <v>1</v>
      </c>
      <c r="L223" s="54">
        <f t="shared" si="79"/>
        <v>1.85</v>
      </c>
      <c r="M223" s="54">
        <f t="shared" si="80"/>
        <v>2.2000000000000002</v>
      </c>
      <c r="N223" s="54">
        <f t="shared" si="81"/>
        <v>2.2000000000000002</v>
      </c>
      <c r="O223" s="54">
        <f t="shared" si="82"/>
        <v>2</v>
      </c>
      <c r="P223" s="55" t="str">
        <f t="shared" si="83"/>
        <v>6094325151200</v>
      </c>
      <c r="Q223" s="70">
        <f t="shared" si="84"/>
        <v>9790</v>
      </c>
      <c r="R223" s="58">
        <v>0</v>
      </c>
      <c r="S223" s="57">
        <f t="shared" si="85"/>
        <v>0</v>
      </c>
      <c r="T223" s="58">
        <v>0</v>
      </c>
      <c r="U223" s="58">
        <f>(IF(VLOOKUP(VLOOKUP(AN223,MAPPING!$B$16:$D$21,2,1),MAPPING!$C$16:$E$21,2,0)=7000,0,VLOOKUP(VLOOKUP(AN223,MAPPING!$B$16:$D$21,2,1),MAPPING!$C$16:$E$21,2,0)))</f>
        <v>0</v>
      </c>
      <c r="V223" s="58">
        <f>(K223*VLOOKUP(N223/K223,MAPPING!$B$23:$C$30,2,10))</f>
        <v>550</v>
      </c>
      <c r="W223" s="58">
        <f t="shared" si="86"/>
        <v>0</v>
      </c>
      <c r="X223" s="58">
        <f t="shared" si="87"/>
        <v>10340</v>
      </c>
      <c r="Y223" s="116">
        <f>ROUND(SUM(Q223:W223)/INVOICE!$I$5,2)</f>
        <v>7.42</v>
      </c>
      <c r="AA223" s="38" t="s">
        <v>2578</v>
      </c>
      <c r="AB223" s="38" t="s">
        <v>93</v>
      </c>
      <c r="AC223" s="38" t="s">
        <v>2579</v>
      </c>
      <c r="AD223" s="38" t="s">
        <v>8902</v>
      </c>
      <c r="AE223" s="38" t="s">
        <v>586</v>
      </c>
      <c r="AF223" s="38" t="s">
        <v>8903</v>
      </c>
      <c r="AG223" s="38" t="s">
        <v>8904</v>
      </c>
      <c r="AH223" s="38" t="s">
        <v>61</v>
      </c>
      <c r="AI223" s="38">
        <v>1</v>
      </c>
      <c r="AJ223" s="38">
        <v>1.85</v>
      </c>
      <c r="AK223" s="38">
        <v>2.2000000000000002</v>
      </c>
      <c r="AL223" s="38">
        <v>2.2000000000000002</v>
      </c>
      <c r="AM223" s="38" t="s">
        <v>204</v>
      </c>
      <c r="AN223" s="38">
        <v>108.93</v>
      </c>
      <c r="AO223" s="38" t="s">
        <v>62</v>
      </c>
      <c r="AP223" s="38" t="s">
        <v>62</v>
      </c>
      <c r="AQ223" s="38" t="s">
        <v>62</v>
      </c>
      <c r="AR223" s="38" t="s">
        <v>62</v>
      </c>
      <c r="AS223" s="38" t="s">
        <v>62</v>
      </c>
      <c r="AT223" s="38" t="s">
        <v>205</v>
      </c>
      <c r="AU223" s="38" t="s">
        <v>8802</v>
      </c>
      <c r="AV223" s="38" t="s">
        <v>207</v>
      </c>
      <c r="AW223" s="38" t="s">
        <v>61</v>
      </c>
      <c r="AX223" s="38" t="s">
        <v>63</v>
      </c>
      <c r="AY223" s="39" t="s">
        <v>8905</v>
      </c>
      <c r="AZ223" s="38" t="s">
        <v>8906</v>
      </c>
      <c r="BA223" s="39" t="s">
        <v>8906</v>
      </c>
      <c r="BB223" s="38" t="s">
        <v>196</v>
      </c>
      <c r="BC223" s="38" t="s">
        <v>197</v>
      </c>
      <c r="BD223" s="38" t="s">
        <v>94</v>
      </c>
      <c r="BE223" s="38" t="s">
        <v>208</v>
      </c>
      <c r="BF223" s="38" t="s">
        <v>64</v>
      </c>
      <c r="BG223" s="38" t="s">
        <v>61</v>
      </c>
      <c r="BH223" s="38" t="s">
        <v>209</v>
      </c>
    </row>
    <row r="224" spans="2:60" x14ac:dyDescent="0.3">
      <c r="B224" s="55">
        <f t="shared" si="69"/>
        <v>220</v>
      </c>
      <c r="C224" s="55" t="str">
        <f t="shared" si="70"/>
        <v>NRT</v>
      </c>
      <c r="D224" s="55" t="str">
        <f t="shared" si="71"/>
        <v>2025-09-05</v>
      </c>
      <c r="E224" s="55" t="str">
        <f t="shared" si="72"/>
        <v>82020038060</v>
      </c>
      <c r="F224" s="55" t="str">
        <f t="shared" si="73"/>
        <v>PJP026421196</v>
      </c>
      <c r="G224" s="55" t="str">
        <f t="shared" si="74"/>
        <v>토이쩔어스</v>
      </c>
      <c r="H224" s="53" t="str">
        <f t="shared" si="75"/>
        <v>일반(목록배제,Normal-Manifest Exception)</v>
      </c>
      <c r="I224" s="62">
        <f t="shared" si="76"/>
        <v>111.89</v>
      </c>
      <c r="J224" s="53" t="str">
        <f t="shared" si="77"/>
        <v>BIG BRIDGE INTL (BRCH USA)</v>
      </c>
      <c r="K224" s="55">
        <f t="shared" si="78"/>
        <v>1</v>
      </c>
      <c r="L224" s="54">
        <f t="shared" si="79"/>
        <v>0.75</v>
      </c>
      <c r="M224" s="54">
        <f t="shared" si="80"/>
        <v>1.4</v>
      </c>
      <c r="N224" s="54">
        <f t="shared" si="81"/>
        <v>1.4</v>
      </c>
      <c r="O224" s="54">
        <f t="shared" si="82"/>
        <v>1</v>
      </c>
      <c r="P224" s="55" t="str">
        <f t="shared" si="83"/>
        <v>6094325149920</v>
      </c>
      <c r="Q224" s="70">
        <f t="shared" si="84"/>
        <v>7770</v>
      </c>
      <c r="R224" s="58">
        <v>0</v>
      </c>
      <c r="S224" s="57">
        <f t="shared" si="85"/>
        <v>0</v>
      </c>
      <c r="T224" s="58">
        <v>0</v>
      </c>
      <c r="U224" s="58">
        <f>(IF(VLOOKUP(VLOOKUP(AN224,MAPPING!$B$16:$D$21,2,1),MAPPING!$C$16:$E$21,2,0)=7000,0,VLOOKUP(VLOOKUP(AN224,MAPPING!$B$16:$D$21,2,1),MAPPING!$C$16:$E$21,2,0)))</f>
        <v>0</v>
      </c>
      <c r="V224" s="58">
        <f>(K224*VLOOKUP(N224/K224,MAPPING!$B$23:$C$30,2,10))</f>
        <v>0</v>
      </c>
      <c r="W224" s="58">
        <f t="shared" si="86"/>
        <v>0</v>
      </c>
      <c r="X224" s="58">
        <f t="shared" si="87"/>
        <v>7770</v>
      </c>
      <c r="Y224" s="116">
        <f>ROUND(SUM(Q224:W224)/INVOICE!$I$5,2)</f>
        <v>5.57</v>
      </c>
      <c r="AA224" s="38" t="s">
        <v>2578</v>
      </c>
      <c r="AB224" s="38" t="s">
        <v>93</v>
      </c>
      <c r="AC224" s="38" t="s">
        <v>2579</v>
      </c>
      <c r="AD224" s="38" t="s">
        <v>8907</v>
      </c>
      <c r="AE224" s="38" t="s">
        <v>8908</v>
      </c>
      <c r="AF224" s="38" t="s">
        <v>8909</v>
      </c>
      <c r="AG224" s="38" t="s">
        <v>8910</v>
      </c>
      <c r="AH224" s="38" t="s">
        <v>156</v>
      </c>
      <c r="AI224" s="38">
        <v>1</v>
      </c>
      <c r="AJ224" s="38">
        <v>0.75</v>
      </c>
      <c r="AK224" s="38">
        <v>1.4</v>
      </c>
      <c r="AL224" s="38">
        <v>1.4</v>
      </c>
      <c r="AM224" s="38" t="s">
        <v>66</v>
      </c>
      <c r="AN224" s="38">
        <v>111.89</v>
      </c>
      <c r="AO224" s="38" t="s">
        <v>62</v>
      </c>
      <c r="AP224" s="38" t="s">
        <v>62</v>
      </c>
      <c r="AQ224" s="38" t="s">
        <v>62</v>
      </c>
      <c r="AR224" s="38" t="s">
        <v>62</v>
      </c>
      <c r="AS224" s="38" t="s">
        <v>62</v>
      </c>
      <c r="AT224" s="38" t="s">
        <v>205</v>
      </c>
      <c r="AU224" s="38" t="s">
        <v>8802</v>
      </c>
      <c r="AV224" s="38" t="s">
        <v>207</v>
      </c>
      <c r="AW224" s="38" t="s">
        <v>61</v>
      </c>
      <c r="AX224" s="38" t="s">
        <v>63</v>
      </c>
      <c r="AY224" s="39" t="s">
        <v>8911</v>
      </c>
      <c r="AZ224" s="38" t="s">
        <v>8912</v>
      </c>
      <c r="BA224" s="39" t="s">
        <v>8912</v>
      </c>
      <c r="BB224" s="38" t="s">
        <v>196</v>
      </c>
      <c r="BC224" s="38" t="s">
        <v>197</v>
      </c>
      <c r="BD224" s="38" t="s">
        <v>94</v>
      </c>
      <c r="BE224" s="38" t="s">
        <v>208</v>
      </c>
      <c r="BF224" s="38" t="s">
        <v>64</v>
      </c>
      <c r="BG224" s="38" t="s">
        <v>61</v>
      </c>
      <c r="BH224" s="38" t="s">
        <v>209</v>
      </c>
    </row>
    <row r="225" spans="2:60" x14ac:dyDescent="0.3">
      <c r="B225" s="55">
        <f t="shared" si="69"/>
        <v>221</v>
      </c>
      <c r="C225" s="55" t="str">
        <f t="shared" si="70"/>
        <v>NRT</v>
      </c>
      <c r="D225" s="55" t="str">
        <f t="shared" si="71"/>
        <v>2025-09-05</v>
      </c>
      <c r="E225" s="55" t="str">
        <f t="shared" si="72"/>
        <v>82020038060</v>
      </c>
      <c r="F225" s="55" t="str">
        <f t="shared" si="73"/>
        <v>PJP026424159</v>
      </c>
      <c r="G225" s="55" t="str">
        <f t="shared" si="74"/>
        <v>박소정</v>
      </c>
      <c r="H225" s="53" t="str">
        <f t="shared" si="75"/>
        <v>목록(Manifest)</v>
      </c>
      <c r="I225" s="62">
        <f t="shared" si="76"/>
        <v>8.84</v>
      </c>
      <c r="J225" s="53" t="str">
        <f t="shared" si="77"/>
        <v>BIG BRIDGE INTL (BRCH USA)</v>
      </c>
      <c r="K225" s="55">
        <f t="shared" si="78"/>
        <v>1</v>
      </c>
      <c r="L225" s="54">
        <f t="shared" si="79"/>
        <v>0.15</v>
      </c>
      <c r="M225" s="54">
        <f t="shared" si="80"/>
        <v>0.2</v>
      </c>
      <c r="N225" s="54">
        <f t="shared" si="81"/>
        <v>0.2</v>
      </c>
      <c r="O225" s="54">
        <f t="shared" si="82"/>
        <v>0.5</v>
      </c>
      <c r="P225" s="55" t="str">
        <f t="shared" si="83"/>
        <v>6094325151240</v>
      </c>
      <c r="Q225" s="70">
        <f t="shared" si="84"/>
        <v>6760</v>
      </c>
      <c r="R225" s="58">
        <v>0</v>
      </c>
      <c r="S225" s="57">
        <f t="shared" si="85"/>
        <v>0</v>
      </c>
      <c r="T225" s="58">
        <v>0</v>
      </c>
      <c r="U225" s="58">
        <f>(IF(VLOOKUP(VLOOKUP(AN225,MAPPING!$B$16:$D$21,2,1),MAPPING!$C$16:$E$21,2,0)=7000,0,VLOOKUP(VLOOKUP(AN225,MAPPING!$B$16:$D$21,2,1),MAPPING!$C$16:$E$21,2,0)))</f>
        <v>0</v>
      </c>
      <c r="V225" s="58">
        <f>(K225*VLOOKUP(N225/K225,MAPPING!$B$23:$C$30,2,10))</f>
        <v>0</v>
      </c>
      <c r="W225" s="58">
        <f t="shared" si="86"/>
        <v>0</v>
      </c>
      <c r="X225" s="58">
        <f t="shared" si="87"/>
        <v>6760</v>
      </c>
      <c r="Y225" s="116">
        <f>ROUND(SUM(Q225:W225)/INVOICE!$I$5,2)</f>
        <v>4.8499999999999996</v>
      </c>
      <c r="AA225" s="38" t="s">
        <v>2578</v>
      </c>
      <c r="AB225" s="38" t="s">
        <v>93</v>
      </c>
      <c r="AC225" s="38" t="s">
        <v>2579</v>
      </c>
      <c r="AD225" s="38" t="s">
        <v>8913</v>
      </c>
      <c r="AE225" s="38" t="s">
        <v>8914</v>
      </c>
      <c r="AF225" s="38" t="s">
        <v>8915</v>
      </c>
      <c r="AG225" s="38" t="s">
        <v>8916</v>
      </c>
      <c r="AH225" s="38" t="s">
        <v>61</v>
      </c>
      <c r="AI225" s="38">
        <v>1</v>
      </c>
      <c r="AJ225" s="38">
        <v>0.15</v>
      </c>
      <c r="AK225" s="38">
        <v>0.2</v>
      </c>
      <c r="AL225" s="38">
        <v>0.2</v>
      </c>
      <c r="AM225" s="38" t="s">
        <v>204</v>
      </c>
      <c r="AN225" s="38">
        <v>8.84</v>
      </c>
      <c r="AO225" s="38" t="s">
        <v>62</v>
      </c>
      <c r="AP225" s="38" t="s">
        <v>62</v>
      </c>
      <c r="AQ225" s="38" t="s">
        <v>62</v>
      </c>
      <c r="AR225" s="38" t="s">
        <v>62</v>
      </c>
      <c r="AS225" s="38" t="s">
        <v>62</v>
      </c>
      <c r="AT225" s="38" t="s">
        <v>205</v>
      </c>
      <c r="AU225" s="38" t="s">
        <v>8802</v>
      </c>
      <c r="AV225" s="38" t="s">
        <v>207</v>
      </c>
      <c r="AW225" s="38" t="s">
        <v>61</v>
      </c>
      <c r="AX225" s="38" t="s">
        <v>63</v>
      </c>
      <c r="AY225" s="39" t="s">
        <v>8917</v>
      </c>
      <c r="AZ225" s="38" t="s">
        <v>8918</v>
      </c>
      <c r="BA225" s="39" t="s">
        <v>8918</v>
      </c>
      <c r="BB225" s="38" t="s">
        <v>196</v>
      </c>
      <c r="BC225" s="38" t="s">
        <v>197</v>
      </c>
      <c r="BD225" s="38" t="s">
        <v>94</v>
      </c>
      <c r="BE225" s="38" t="s">
        <v>208</v>
      </c>
      <c r="BF225" s="38" t="s">
        <v>64</v>
      </c>
      <c r="BG225" s="38" t="s">
        <v>61</v>
      </c>
      <c r="BH225" s="38" t="s">
        <v>209</v>
      </c>
    </row>
    <row r="226" spans="2:60" x14ac:dyDescent="0.3">
      <c r="B226" s="55">
        <f t="shared" si="69"/>
        <v>222</v>
      </c>
      <c r="C226" s="55" t="str">
        <f t="shared" si="70"/>
        <v>NRT</v>
      </c>
      <c r="D226" s="55" t="str">
        <f t="shared" si="71"/>
        <v>2025-09-05</v>
      </c>
      <c r="E226" s="55" t="str">
        <f t="shared" si="72"/>
        <v>82020038060</v>
      </c>
      <c r="F226" s="55" t="str">
        <f t="shared" si="73"/>
        <v>PJP030153642</v>
      </c>
      <c r="G226" s="55" t="str">
        <f t="shared" si="74"/>
        <v>김상기</v>
      </c>
      <c r="H226" s="53" t="str">
        <f t="shared" si="75"/>
        <v>목록(Manifest)</v>
      </c>
      <c r="I226" s="62">
        <f t="shared" si="76"/>
        <v>62.65</v>
      </c>
      <c r="J226" s="53" t="str">
        <f t="shared" si="77"/>
        <v>BIG BRIDGE INTL (BRCH USA)</v>
      </c>
      <c r="K226" s="55">
        <f t="shared" si="78"/>
        <v>1</v>
      </c>
      <c r="L226" s="54">
        <f t="shared" si="79"/>
        <v>0.3</v>
      </c>
      <c r="M226" s="54">
        <f t="shared" si="80"/>
        <v>0.6</v>
      </c>
      <c r="N226" s="54">
        <f t="shared" si="81"/>
        <v>0.6</v>
      </c>
      <c r="O226" s="54">
        <f t="shared" si="82"/>
        <v>0.5</v>
      </c>
      <c r="P226" s="55" t="str">
        <f t="shared" si="83"/>
        <v>6094325150033</v>
      </c>
      <c r="Q226" s="70">
        <f t="shared" si="84"/>
        <v>6760</v>
      </c>
      <c r="R226" s="58">
        <v>0</v>
      </c>
      <c r="S226" s="57">
        <f t="shared" si="85"/>
        <v>0</v>
      </c>
      <c r="T226" s="58">
        <v>0</v>
      </c>
      <c r="U226" s="58">
        <f>(IF(VLOOKUP(VLOOKUP(AN226,MAPPING!$B$16:$D$21,2,1),MAPPING!$C$16:$E$21,2,0)=7000,0,VLOOKUP(VLOOKUP(AN226,MAPPING!$B$16:$D$21,2,1),MAPPING!$C$16:$E$21,2,0)))</f>
        <v>0</v>
      </c>
      <c r="V226" s="58">
        <f>(K226*VLOOKUP(N226/K226,MAPPING!$B$23:$C$30,2,10))</f>
        <v>0</v>
      </c>
      <c r="W226" s="58">
        <f t="shared" si="86"/>
        <v>0</v>
      </c>
      <c r="X226" s="58">
        <f t="shared" si="87"/>
        <v>6760</v>
      </c>
      <c r="Y226" s="116">
        <f>ROUND(SUM(Q226:W226)/INVOICE!$I$5,2)</f>
        <v>4.8499999999999996</v>
      </c>
      <c r="AA226" s="38" t="s">
        <v>2578</v>
      </c>
      <c r="AB226" s="38" t="s">
        <v>93</v>
      </c>
      <c r="AC226" s="38" t="s">
        <v>2579</v>
      </c>
      <c r="AD226" s="38" t="s">
        <v>8919</v>
      </c>
      <c r="AE226" s="38" t="s">
        <v>8920</v>
      </c>
      <c r="AF226" s="38" t="s">
        <v>8921</v>
      </c>
      <c r="AG226" s="38" t="s">
        <v>1688</v>
      </c>
      <c r="AH226" s="38" t="s">
        <v>61</v>
      </c>
      <c r="AI226" s="38">
        <v>1</v>
      </c>
      <c r="AJ226" s="38">
        <v>0.3</v>
      </c>
      <c r="AK226" s="38">
        <v>0.6</v>
      </c>
      <c r="AL226" s="38">
        <v>0.6</v>
      </c>
      <c r="AM226" s="38" t="s">
        <v>204</v>
      </c>
      <c r="AN226" s="38">
        <v>62.65</v>
      </c>
      <c r="AO226" s="38" t="s">
        <v>62</v>
      </c>
      <c r="AP226" s="38" t="s">
        <v>62</v>
      </c>
      <c r="AQ226" s="38" t="s">
        <v>62</v>
      </c>
      <c r="AR226" s="38" t="s">
        <v>62</v>
      </c>
      <c r="AS226" s="38" t="s">
        <v>62</v>
      </c>
      <c r="AT226" s="38" t="s">
        <v>205</v>
      </c>
      <c r="AU226" s="38" t="s">
        <v>8802</v>
      </c>
      <c r="AV226" s="38" t="s">
        <v>207</v>
      </c>
      <c r="AW226" s="38" t="s">
        <v>61</v>
      </c>
      <c r="AX226" s="38" t="s">
        <v>63</v>
      </c>
      <c r="AY226" s="39" t="s">
        <v>8922</v>
      </c>
      <c r="AZ226" s="38" t="s">
        <v>8923</v>
      </c>
      <c r="BA226" s="39" t="s">
        <v>8923</v>
      </c>
      <c r="BB226" s="38" t="s">
        <v>196</v>
      </c>
      <c r="BC226" s="38" t="s">
        <v>197</v>
      </c>
      <c r="BD226" s="38" t="s">
        <v>94</v>
      </c>
      <c r="BE226" s="38" t="s">
        <v>208</v>
      </c>
      <c r="BF226" s="38" t="s">
        <v>64</v>
      </c>
      <c r="BG226" s="38" t="s">
        <v>61</v>
      </c>
      <c r="BH226" s="38" t="s">
        <v>209</v>
      </c>
    </row>
    <row r="227" spans="2:60" x14ac:dyDescent="0.3">
      <c r="B227" s="55">
        <f t="shared" si="69"/>
        <v>223</v>
      </c>
      <c r="C227" s="55" t="str">
        <f t="shared" si="70"/>
        <v>NRT</v>
      </c>
      <c r="D227" s="55" t="str">
        <f t="shared" si="71"/>
        <v>2025-09-05</v>
      </c>
      <c r="E227" s="55" t="str">
        <f t="shared" si="72"/>
        <v>82020038060</v>
      </c>
      <c r="F227" s="55" t="str">
        <f t="shared" si="73"/>
        <v>PJP026438278</v>
      </c>
      <c r="G227" s="55" t="str">
        <f t="shared" si="74"/>
        <v>윤소라</v>
      </c>
      <c r="H227" s="53" t="str">
        <f t="shared" si="75"/>
        <v>목록(Manifest)</v>
      </c>
      <c r="I227" s="62">
        <f t="shared" si="76"/>
        <v>107.31</v>
      </c>
      <c r="J227" s="53" t="str">
        <f t="shared" si="77"/>
        <v>BIG BRIDGE INTL (BRCH USA)</v>
      </c>
      <c r="K227" s="55">
        <f t="shared" si="78"/>
        <v>1</v>
      </c>
      <c r="L227" s="54">
        <f t="shared" si="79"/>
        <v>1.95</v>
      </c>
      <c r="M227" s="54">
        <f t="shared" si="80"/>
        <v>3.6</v>
      </c>
      <c r="N227" s="54">
        <f t="shared" si="81"/>
        <v>3.6</v>
      </c>
      <c r="O227" s="54">
        <f t="shared" si="82"/>
        <v>2</v>
      </c>
      <c r="P227" s="55" t="str">
        <f t="shared" si="83"/>
        <v>6094325151221</v>
      </c>
      <c r="Q227" s="70">
        <f t="shared" si="84"/>
        <v>9790</v>
      </c>
      <c r="R227" s="58">
        <v>0</v>
      </c>
      <c r="S227" s="57">
        <f t="shared" si="85"/>
        <v>0</v>
      </c>
      <c r="T227" s="58">
        <v>0</v>
      </c>
      <c r="U227" s="58">
        <f>(IF(VLOOKUP(VLOOKUP(AN227,MAPPING!$B$16:$D$21,2,1),MAPPING!$C$16:$E$21,2,0)=7000,0,VLOOKUP(VLOOKUP(AN227,MAPPING!$B$16:$D$21,2,1),MAPPING!$C$16:$E$21,2,0)))</f>
        <v>0</v>
      </c>
      <c r="V227" s="58">
        <f>(K227*VLOOKUP(N227/K227,MAPPING!$B$23:$C$30,2,10))</f>
        <v>550</v>
      </c>
      <c r="W227" s="58">
        <f t="shared" si="86"/>
        <v>0</v>
      </c>
      <c r="X227" s="58">
        <f t="shared" si="87"/>
        <v>10340</v>
      </c>
      <c r="Y227" s="116">
        <f>ROUND(SUM(Q227:W227)/INVOICE!$I$5,2)</f>
        <v>7.42</v>
      </c>
      <c r="AA227" s="38" t="s">
        <v>2578</v>
      </c>
      <c r="AB227" s="38" t="s">
        <v>93</v>
      </c>
      <c r="AC227" s="38" t="s">
        <v>2579</v>
      </c>
      <c r="AD227" s="38" t="s">
        <v>8924</v>
      </c>
      <c r="AE227" s="38" t="s">
        <v>8925</v>
      </c>
      <c r="AF227" s="38" t="s">
        <v>8926</v>
      </c>
      <c r="AG227" s="38" t="s">
        <v>8927</v>
      </c>
      <c r="AH227" s="38" t="s">
        <v>61</v>
      </c>
      <c r="AI227" s="38">
        <v>1</v>
      </c>
      <c r="AJ227" s="38">
        <v>1.95</v>
      </c>
      <c r="AK227" s="38">
        <v>3.6</v>
      </c>
      <c r="AL227" s="38">
        <v>3.6</v>
      </c>
      <c r="AM227" s="38" t="s">
        <v>204</v>
      </c>
      <c r="AN227" s="38">
        <v>107.31</v>
      </c>
      <c r="AO227" s="38" t="s">
        <v>62</v>
      </c>
      <c r="AP227" s="38" t="s">
        <v>62</v>
      </c>
      <c r="AQ227" s="38" t="s">
        <v>62</v>
      </c>
      <c r="AR227" s="38" t="s">
        <v>62</v>
      </c>
      <c r="AS227" s="38" t="s">
        <v>62</v>
      </c>
      <c r="AT227" s="38" t="s">
        <v>205</v>
      </c>
      <c r="AU227" s="38" t="s">
        <v>8802</v>
      </c>
      <c r="AV227" s="38" t="s">
        <v>207</v>
      </c>
      <c r="AW227" s="38" t="s">
        <v>61</v>
      </c>
      <c r="AX227" s="38" t="s">
        <v>63</v>
      </c>
      <c r="AY227" s="39" t="s">
        <v>8928</v>
      </c>
      <c r="AZ227" s="38" t="s">
        <v>8929</v>
      </c>
      <c r="BA227" s="39" t="s">
        <v>8929</v>
      </c>
      <c r="BB227" s="38" t="s">
        <v>196</v>
      </c>
      <c r="BC227" s="38" t="s">
        <v>197</v>
      </c>
      <c r="BD227" s="38" t="s">
        <v>94</v>
      </c>
      <c r="BE227" s="38" t="s">
        <v>208</v>
      </c>
      <c r="BF227" s="38" t="s">
        <v>64</v>
      </c>
      <c r="BG227" s="38" t="s">
        <v>61</v>
      </c>
      <c r="BH227" s="38" t="s">
        <v>209</v>
      </c>
    </row>
    <row r="228" spans="2:60" x14ac:dyDescent="0.3">
      <c r="B228" s="55">
        <f t="shared" si="69"/>
        <v>224</v>
      </c>
      <c r="C228" s="55" t="str">
        <f t="shared" si="70"/>
        <v>NRT</v>
      </c>
      <c r="D228" s="55" t="str">
        <f t="shared" si="71"/>
        <v>2025-09-05</v>
      </c>
      <c r="E228" s="55" t="str">
        <f t="shared" si="72"/>
        <v>82020038060</v>
      </c>
      <c r="F228" s="55" t="str">
        <f t="shared" si="73"/>
        <v>PJP030153965</v>
      </c>
      <c r="G228" s="55" t="str">
        <f t="shared" si="74"/>
        <v>정영주</v>
      </c>
      <c r="H228" s="53" t="str">
        <f t="shared" si="75"/>
        <v>일반(목록배제,Normal-Manifest Exception)</v>
      </c>
      <c r="I228" s="62">
        <f t="shared" si="76"/>
        <v>29.46</v>
      </c>
      <c r="J228" s="53" t="str">
        <f t="shared" si="77"/>
        <v>BIG BRIDGE INTL (BRCH USA)</v>
      </c>
      <c r="K228" s="55">
        <f t="shared" si="78"/>
        <v>1</v>
      </c>
      <c r="L228" s="54">
        <f t="shared" si="79"/>
        <v>0.75</v>
      </c>
      <c r="M228" s="54">
        <f t="shared" si="80"/>
        <v>1.3</v>
      </c>
      <c r="N228" s="54">
        <f t="shared" si="81"/>
        <v>1.3</v>
      </c>
      <c r="O228" s="54">
        <f t="shared" si="82"/>
        <v>1</v>
      </c>
      <c r="P228" s="55" t="str">
        <f t="shared" si="83"/>
        <v>6094325150988</v>
      </c>
      <c r="Q228" s="70">
        <f t="shared" si="84"/>
        <v>7770</v>
      </c>
      <c r="R228" s="58">
        <v>0</v>
      </c>
      <c r="S228" s="57">
        <f t="shared" si="85"/>
        <v>0</v>
      </c>
      <c r="T228" s="58">
        <v>0</v>
      </c>
      <c r="U228" s="58">
        <f>(IF(VLOOKUP(VLOOKUP(AN228,MAPPING!$B$16:$D$21,2,1),MAPPING!$C$16:$E$21,2,0)=7000,0,VLOOKUP(VLOOKUP(AN228,MAPPING!$B$16:$D$21,2,1),MAPPING!$C$16:$E$21,2,0)))</f>
        <v>0</v>
      </c>
      <c r="V228" s="58">
        <f>(K228*VLOOKUP(N228/K228,MAPPING!$B$23:$C$30,2,10))</f>
        <v>0</v>
      </c>
      <c r="W228" s="58">
        <f t="shared" si="86"/>
        <v>0</v>
      </c>
      <c r="X228" s="58">
        <f t="shared" si="87"/>
        <v>7770</v>
      </c>
      <c r="Y228" s="116">
        <f>ROUND(SUM(Q228:W228)/INVOICE!$I$5,2)</f>
        <v>5.57</v>
      </c>
      <c r="AA228" s="38" t="s">
        <v>2578</v>
      </c>
      <c r="AB228" s="38" t="s">
        <v>93</v>
      </c>
      <c r="AC228" s="38" t="s">
        <v>2579</v>
      </c>
      <c r="AD228" s="38" t="s">
        <v>8930</v>
      </c>
      <c r="AE228" s="38" t="s">
        <v>8931</v>
      </c>
      <c r="AF228" s="38" t="s">
        <v>8932</v>
      </c>
      <c r="AG228" s="38" t="s">
        <v>8933</v>
      </c>
      <c r="AH228" s="38" t="s">
        <v>61</v>
      </c>
      <c r="AI228" s="38">
        <v>1</v>
      </c>
      <c r="AJ228" s="38">
        <v>0.75</v>
      </c>
      <c r="AK228" s="38">
        <v>1.3</v>
      </c>
      <c r="AL228" s="38">
        <v>1.3</v>
      </c>
      <c r="AM228" s="38" t="s">
        <v>66</v>
      </c>
      <c r="AN228" s="38">
        <v>29.46</v>
      </c>
      <c r="AO228" s="38" t="s">
        <v>62</v>
      </c>
      <c r="AP228" s="38" t="s">
        <v>62</v>
      </c>
      <c r="AQ228" s="38" t="s">
        <v>62</v>
      </c>
      <c r="AR228" s="38" t="s">
        <v>62</v>
      </c>
      <c r="AS228" s="38" t="s">
        <v>62</v>
      </c>
      <c r="AT228" s="38" t="s">
        <v>205</v>
      </c>
      <c r="AU228" s="38" t="s">
        <v>8802</v>
      </c>
      <c r="AV228" s="38" t="s">
        <v>207</v>
      </c>
      <c r="AW228" s="38" t="s">
        <v>61</v>
      </c>
      <c r="AX228" s="38" t="s">
        <v>63</v>
      </c>
      <c r="AY228" s="39" t="s">
        <v>8934</v>
      </c>
      <c r="AZ228" s="38" t="s">
        <v>8935</v>
      </c>
      <c r="BA228" s="39" t="s">
        <v>8935</v>
      </c>
      <c r="BB228" s="38" t="s">
        <v>196</v>
      </c>
      <c r="BC228" s="38" t="s">
        <v>197</v>
      </c>
      <c r="BD228" s="38" t="s">
        <v>94</v>
      </c>
      <c r="BE228" s="38" t="s">
        <v>208</v>
      </c>
      <c r="BF228" s="38" t="s">
        <v>64</v>
      </c>
      <c r="BG228" s="38" t="s">
        <v>61</v>
      </c>
      <c r="BH228" s="38" t="s">
        <v>209</v>
      </c>
    </row>
    <row r="229" spans="2:60" x14ac:dyDescent="0.3">
      <c r="B229" s="55">
        <f t="shared" si="69"/>
        <v>225</v>
      </c>
      <c r="C229" s="55" t="str">
        <f t="shared" si="70"/>
        <v>NRT</v>
      </c>
      <c r="D229" s="55" t="str">
        <f t="shared" si="71"/>
        <v>2025-09-05</v>
      </c>
      <c r="E229" s="55" t="str">
        <f t="shared" si="72"/>
        <v>82020038060</v>
      </c>
      <c r="F229" s="55" t="str">
        <f t="shared" si="73"/>
        <v>PJP030141401</v>
      </c>
      <c r="G229" s="55" t="str">
        <f t="shared" si="74"/>
        <v>김광진</v>
      </c>
      <c r="H229" s="53" t="str">
        <f t="shared" si="75"/>
        <v>일반(목록배제,Normal-Manifest Exception)</v>
      </c>
      <c r="I229" s="62">
        <f t="shared" si="76"/>
        <v>147.88999999999999</v>
      </c>
      <c r="J229" s="53" t="str">
        <f t="shared" si="77"/>
        <v>BIG BRIDGE INTL (BRCH USA)</v>
      </c>
      <c r="K229" s="55">
        <f t="shared" si="78"/>
        <v>1</v>
      </c>
      <c r="L229" s="54">
        <f t="shared" si="79"/>
        <v>2</v>
      </c>
      <c r="M229" s="54">
        <f t="shared" si="80"/>
        <v>3</v>
      </c>
      <c r="N229" s="54">
        <f t="shared" si="81"/>
        <v>3</v>
      </c>
      <c r="O229" s="54">
        <f t="shared" si="82"/>
        <v>2</v>
      </c>
      <c r="P229" s="55" t="str">
        <f t="shared" si="83"/>
        <v>6094325150983</v>
      </c>
      <c r="Q229" s="70">
        <f t="shared" si="84"/>
        <v>9790</v>
      </c>
      <c r="R229" s="58">
        <v>0</v>
      </c>
      <c r="S229" s="57">
        <f t="shared" si="85"/>
        <v>0</v>
      </c>
      <c r="T229" s="58">
        <v>0</v>
      </c>
      <c r="U229" s="58">
        <f>(IF(VLOOKUP(VLOOKUP(AN229,MAPPING!$B$16:$D$21,2,1),MAPPING!$C$16:$E$21,2,0)=7000,0,VLOOKUP(VLOOKUP(AN229,MAPPING!$B$16:$D$21,2,1),MAPPING!$C$16:$E$21,2,0)))</f>
        <v>0</v>
      </c>
      <c r="V229" s="58">
        <f>(K229*VLOOKUP(N229/K229,MAPPING!$B$23:$C$30,2,10))</f>
        <v>550</v>
      </c>
      <c r="W229" s="58">
        <f t="shared" si="86"/>
        <v>0</v>
      </c>
      <c r="X229" s="58">
        <f t="shared" si="87"/>
        <v>10340</v>
      </c>
      <c r="Y229" s="116">
        <f>ROUND(SUM(Q229:W229)/INVOICE!$I$5,2)</f>
        <v>7.42</v>
      </c>
      <c r="AA229" s="38" t="s">
        <v>2578</v>
      </c>
      <c r="AB229" s="38" t="s">
        <v>93</v>
      </c>
      <c r="AC229" s="38" t="s">
        <v>2579</v>
      </c>
      <c r="AD229" s="38" t="s">
        <v>8936</v>
      </c>
      <c r="AE229" s="38" t="s">
        <v>8937</v>
      </c>
      <c r="AF229" s="38" t="s">
        <v>8938</v>
      </c>
      <c r="AG229" s="38" t="s">
        <v>8939</v>
      </c>
      <c r="AH229" s="38" t="s">
        <v>61</v>
      </c>
      <c r="AI229" s="38">
        <v>1</v>
      </c>
      <c r="AJ229" s="38">
        <v>2</v>
      </c>
      <c r="AK229" s="38">
        <v>3</v>
      </c>
      <c r="AL229" s="38">
        <v>3</v>
      </c>
      <c r="AM229" s="38" t="s">
        <v>66</v>
      </c>
      <c r="AN229" s="38">
        <v>147.88999999999999</v>
      </c>
      <c r="AO229" s="38" t="s">
        <v>62</v>
      </c>
      <c r="AP229" s="38" t="s">
        <v>62</v>
      </c>
      <c r="AQ229" s="38" t="s">
        <v>62</v>
      </c>
      <c r="AR229" s="38" t="s">
        <v>62</v>
      </c>
      <c r="AS229" s="38" t="s">
        <v>62</v>
      </c>
      <c r="AT229" s="38" t="s">
        <v>205</v>
      </c>
      <c r="AU229" s="38" t="s">
        <v>8802</v>
      </c>
      <c r="AV229" s="38" t="s">
        <v>207</v>
      </c>
      <c r="AW229" s="38" t="s">
        <v>61</v>
      </c>
      <c r="AX229" s="38" t="s">
        <v>63</v>
      </c>
      <c r="AY229" s="39" t="s">
        <v>8940</v>
      </c>
      <c r="AZ229" s="38" t="s">
        <v>8941</v>
      </c>
      <c r="BA229" s="39" t="s">
        <v>8941</v>
      </c>
      <c r="BB229" s="38" t="s">
        <v>196</v>
      </c>
      <c r="BC229" s="38" t="s">
        <v>197</v>
      </c>
      <c r="BD229" s="38" t="s">
        <v>94</v>
      </c>
      <c r="BE229" s="38" t="s">
        <v>208</v>
      </c>
      <c r="BF229" s="38" t="s">
        <v>64</v>
      </c>
      <c r="BG229" s="38" t="s">
        <v>61</v>
      </c>
      <c r="BH229" s="38" t="s">
        <v>209</v>
      </c>
    </row>
    <row r="230" spans="2:60" x14ac:dyDescent="0.3">
      <c r="B230" s="55">
        <f t="shared" si="69"/>
        <v>226</v>
      </c>
      <c r="C230" s="55" t="str">
        <f t="shared" si="70"/>
        <v>NRT</v>
      </c>
      <c r="D230" s="55" t="str">
        <f t="shared" si="71"/>
        <v>2025-09-05</v>
      </c>
      <c r="E230" s="55" t="str">
        <f t="shared" si="72"/>
        <v>82020038060</v>
      </c>
      <c r="F230" s="55" t="str">
        <f t="shared" si="73"/>
        <v>PJP030161223</v>
      </c>
      <c r="G230" s="55" t="str">
        <f t="shared" si="74"/>
        <v>김정민</v>
      </c>
      <c r="H230" s="53" t="str">
        <f t="shared" si="75"/>
        <v>간이(Simple)</v>
      </c>
      <c r="I230" s="62">
        <f t="shared" si="76"/>
        <v>217.42</v>
      </c>
      <c r="J230" s="53" t="str">
        <f t="shared" si="77"/>
        <v>BIG BRIDGE INTL (BRCH USA)</v>
      </c>
      <c r="K230" s="55">
        <f t="shared" si="78"/>
        <v>1</v>
      </c>
      <c r="L230" s="54">
        <f t="shared" si="79"/>
        <v>0.75</v>
      </c>
      <c r="M230" s="54">
        <f t="shared" si="80"/>
        <v>1.9</v>
      </c>
      <c r="N230" s="54">
        <f t="shared" si="81"/>
        <v>1.9</v>
      </c>
      <c r="O230" s="54">
        <f t="shared" si="82"/>
        <v>1</v>
      </c>
      <c r="P230" s="55" t="str">
        <f t="shared" si="83"/>
        <v>6094325151189</v>
      </c>
      <c r="Q230" s="70">
        <f t="shared" si="84"/>
        <v>7770</v>
      </c>
      <c r="R230" s="58">
        <v>0</v>
      </c>
      <c r="S230" s="57">
        <f t="shared" si="85"/>
        <v>0</v>
      </c>
      <c r="T230" s="58">
        <v>0</v>
      </c>
      <c r="U230" s="58">
        <f>(IF(VLOOKUP(VLOOKUP(AN230,MAPPING!$B$16:$D$21,2,1),MAPPING!$C$16:$E$21,2,0)=7000,0,VLOOKUP(VLOOKUP(AN230,MAPPING!$B$16:$D$21,2,1),MAPPING!$C$16:$E$21,2,0)))</f>
        <v>0</v>
      </c>
      <c r="V230" s="58">
        <f>(K230*VLOOKUP(N230/K230,MAPPING!$B$23:$C$30,2,10))</f>
        <v>0</v>
      </c>
      <c r="W230" s="58">
        <f t="shared" si="86"/>
        <v>0</v>
      </c>
      <c r="X230" s="58">
        <f t="shared" si="87"/>
        <v>7770</v>
      </c>
      <c r="Y230" s="116">
        <f>ROUND(SUM(Q230:W230)/INVOICE!$I$5,2)</f>
        <v>5.57</v>
      </c>
      <c r="AA230" s="38" t="s">
        <v>2578</v>
      </c>
      <c r="AB230" s="38" t="s">
        <v>93</v>
      </c>
      <c r="AC230" s="38" t="s">
        <v>2579</v>
      </c>
      <c r="AD230" s="38" t="s">
        <v>8942</v>
      </c>
      <c r="AE230" s="38" t="s">
        <v>1802</v>
      </c>
      <c r="AF230" s="38" t="s">
        <v>8943</v>
      </c>
      <c r="AG230" s="38" t="s">
        <v>3465</v>
      </c>
      <c r="AH230" s="38" t="s">
        <v>61</v>
      </c>
      <c r="AI230" s="38">
        <v>1</v>
      </c>
      <c r="AJ230" s="38">
        <v>0.75</v>
      </c>
      <c r="AK230" s="38">
        <v>1.9</v>
      </c>
      <c r="AL230" s="38">
        <v>1.9</v>
      </c>
      <c r="AM230" s="38" t="s">
        <v>65</v>
      </c>
      <c r="AN230" s="38">
        <v>217.42</v>
      </c>
      <c r="AO230" s="38" t="s">
        <v>62</v>
      </c>
      <c r="AP230" s="38" t="s">
        <v>62</v>
      </c>
      <c r="AQ230" s="38" t="s">
        <v>62</v>
      </c>
      <c r="AR230" s="38" t="s">
        <v>62</v>
      </c>
      <c r="AS230" s="38" t="s">
        <v>62</v>
      </c>
      <c r="AT230" s="38" t="s">
        <v>205</v>
      </c>
      <c r="AU230" s="38" t="s">
        <v>8802</v>
      </c>
      <c r="AV230" s="38" t="s">
        <v>207</v>
      </c>
      <c r="AW230" s="38" t="s">
        <v>61</v>
      </c>
      <c r="AX230" s="38" t="s">
        <v>63</v>
      </c>
      <c r="AY230" s="39" t="s">
        <v>8944</v>
      </c>
      <c r="AZ230" s="38" t="s">
        <v>8945</v>
      </c>
      <c r="BA230" s="39" t="s">
        <v>8945</v>
      </c>
      <c r="BB230" s="38" t="s">
        <v>196</v>
      </c>
      <c r="BC230" s="38" t="s">
        <v>197</v>
      </c>
      <c r="BD230" s="38" t="s">
        <v>94</v>
      </c>
      <c r="BE230" s="38" t="s">
        <v>208</v>
      </c>
      <c r="BF230" s="38" t="s">
        <v>64</v>
      </c>
      <c r="BG230" s="38" t="s">
        <v>61</v>
      </c>
      <c r="BH230" s="38" t="s">
        <v>209</v>
      </c>
    </row>
    <row r="231" spans="2:60" x14ac:dyDescent="0.3">
      <c r="B231" s="55">
        <f t="shared" si="69"/>
        <v>227</v>
      </c>
      <c r="C231" s="55" t="str">
        <f t="shared" si="70"/>
        <v>NRT</v>
      </c>
      <c r="D231" s="55" t="str">
        <f t="shared" si="71"/>
        <v>2025-09-05</v>
      </c>
      <c r="E231" s="55" t="str">
        <f t="shared" si="72"/>
        <v>82020038060</v>
      </c>
      <c r="F231" s="55" t="str">
        <f t="shared" si="73"/>
        <v>PJP030135873</v>
      </c>
      <c r="G231" s="55" t="str">
        <f t="shared" si="74"/>
        <v>박일호</v>
      </c>
      <c r="H231" s="53" t="str">
        <f t="shared" si="75"/>
        <v>목록취하(허용배제,Manifest-Drop)</v>
      </c>
      <c r="I231" s="62">
        <f t="shared" si="76"/>
        <v>135.16</v>
      </c>
      <c r="J231" s="53" t="str">
        <f t="shared" si="77"/>
        <v>BIG BRIDGE INTL (BRCH USA)</v>
      </c>
      <c r="K231" s="55">
        <f t="shared" si="78"/>
        <v>1</v>
      </c>
      <c r="L231" s="54">
        <f t="shared" si="79"/>
        <v>5.9</v>
      </c>
      <c r="M231" s="54">
        <f t="shared" si="80"/>
        <v>17.5</v>
      </c>
      <c r="N231" s="54">
        <f t="shared" si="81"/>
        <v>17.5</v>
      </c>
      <c r="O231" s="54">
        <f t="shared" si="82"/>
        <v>6</v>
      </c>
      <c r="P231" s="55" t="str">
        <f t="shared" si="83"/>
        <v>6094325150784</v>
      </c>
      <c r="Q231" s="70">
        <f t="shared" si="84"/>
        <v>17870</v>
      </c>
      <c r="R231" s="58">
        <v>0</v>
      </c>
      <c r="S231" s="57">
        <f t="shared" si="85"/>
        <v>0</v>
      </c>
      <c r="T231" s="58">
        <v>0</v>
      </c>
      <c r="U231" s="58">
        <f>(IF(VLOOKUP(VLOOKUP(AN231,MAPPING!$B$16:$D$21,2,1),MAPPING!$C$16:$E$21,2,0)=7000,0,VLOOKUP(VLOOKUP(AN231,MAPPING!$B$16:$D$21,2,1),MAPPING!$C$16:$E$21,2,0)))</f>
        <v>0</v>
      </c>
      <c r="V231" s="58">
        <f>(K231*VLOOKUP(N231/K231,MAPPING!$B$23:$C$30,2,10))</f>
        <v>4500</v>
      </c>
      <c r="W231" s="58">
        <f t="shared" si="86"/>
        <v>0</v>
      </c>
      <c r="X231" s="58">
        <f t="shared" si="87"/>
        <v>22370</v>
      </c>
      <c r="Y231" s="116">
        <f>ROUND(SUM(Q231:W231)/INVOICE!$I$5,2)</f>
        <v>16.05</v>
      </c>
      <c r="AA231" s="38" t="s">
        <v>2578</v>
      </c>
      <c r="AB231" s="38" t="s">
        <v>93</v>
      </c>
      <c r="AC231" s="38" t="s">
        <v>2579</v>
      </c>
      <c r="AD231" s="38" t="s">
        <v>8946</v>
      </c>
      <c r="AE231" s="38" t="s">
        <v>8846</v>
      </c>
      <c r="AF231" s="38" t="s">
        <v>8847</v>
      </c>
      <c r="AG231" s="38" t="s">
        <v>8848</v>
      </c>
      <c r="AH231" s="38" t="s">
        <v>8849</v>
      </c>
      <c r="AI231" s="38">
        <v>1</v>
      </c>
      <c r="AJ231" s="38">
        <v>5.9</v>
      </c>
      <c r="AK231" s="38">
        <v>17.5</v>
      </c>
      <c r="AL231" s="38">
        <v>17.5</v>
      </c>
      <c r="AM231" s="38" t="s">
        <v>245</v>
      </c>
      <c r="AN231" s="38">
        <v>135.16</v>
      </c>
      <c r="AO231" s="38" t="s">
        <v>62</v>
      </c>
      <c r="AP231" s="38" t="s">
        <v>62</v>
      </c>
      <c r="AQ231" s="38" t="s">
        <v>62</v>
      </c>
      <c r="AR231" s="38" t="s">
        <v>62</v>
      </c>
      <c r="AS231" s="38" t="s">
        <v>62</v>
      </c>
      <c r="AT231" s="38" t="s">
        <v>205</v>
      </c>
      <c r="AU231" s="38" t="s">
        <v>8802</v>
      </c>
      <c r="AV231" s="38" t="s">
        <v>207</v>
      </c>
      <c r="AW231" s="38" t="s">
        <v>61</v>
      </c>
      <c r="AX231" s="38" t="s">
        <v>63</v>
      </c>
      <c r="AY231" s="39" t="s">
        <v>8947</v>
      </c>
      <c r="AZ231" s="38" t="s">
        <v>8948</v>
      </c>
      <c r="BA231" s="39" t="s">
        <v>8948</v>
      </c>
      <c r="BB231" s="38" t="s">
        <v>196</v>
      </c>
      <c r="BC231" s="38" t="s">
        <v>197</v>
      </c>
      <c r="BD231" s="38" t="s">
        <v>94</v>
      </c>
      <c r="BE231" s="38" t="s">
        <v>208</v>
      </c>
      <c r="BF231" s="38" t="s">
        <v>64</v>
      </c>
      <c r="BG231" s="38" t="s">
        <v>61</v>
      </c>
      <c r="BH231" s="38" t="s">
        <v>209</v>
      </c>
    </row>
    <row r="232" spans="2:60" x14ac:dyDescent="0.3">
      <c r="B232" s="55">
        <f t="shared" si="69"/>
        <v>228</v>
      </c>
      <c r="C232" s="55" t="str">
        <f t="shared" si="70"/>
        <v>NRT</v>
      </c>
      <c r="D232" s="55" t="str">
        <f t="shared" si="71"/>
        <v>2025-09-05</v>
      </c>
      <c r="E232" s="55" t="str">
        <f t="shared" si="72"/>
        <v>82020038060</v>
      </c>
      <c r="F232" s="55" t="str">
        <f t="shared" si="73"/>
        <v>PJP030137238</v>
      </c>
      <c r="G232" s="55" t="str">
        <f t="shared" si="74"/>
        <v>지승민</v>
      </c>
      <c r="H232" s="53" t="str">
        <f t="shared" si="75"/>
        <v>일반(목록배제,Normal-Manifest Exception)</v>
      </c>
      <c r="I232" s="62">
        <f t="shared" si="76"/>
        <v>100.5</v>
      </c>
      <c r="J232" s="53" t="str">
        <f t="shared" si="77"/>
        <v>BIG BRIDGE INTL (BRCH USA)</v>
      </c>
      <c r="K232" s="55">
        <f t="shared" si="78"/>
        <v>1</v>
      </c>
      <c r="L232" s="54">
        <f t="shared" si="79"/>
        <v>0.45</v>
      </c>
      <c r="M232" s="54">
        <f t="shared" si="80"/>
        <v>1.3</v>
      </c>
      <c r="N232" s="54">
        <f t="shared" si="81"/>
        <v>1.3</v>
      </c>
      <c r="O232" s="54">
        <f t="shared" si="82"/>
        <v>0.5</v>
      </c>
      <c r="P232" s="55" t="str">
        <f t="shared" si="83"/>
        <v>6094325150709</v>
      </c>
      <c r="Q232" s="70">
        <f t="shared" si="84"/>
        <v>6760</v>
      </c>
      <c r="R232" s="58">
        <v>0</v>
      </c>
      <c r="S232" s="57">
        <f t="shared" si="85"/>
        <v>0</v>
      </c>
      <c r="T232" s="58">
        <v>0</v>
      </c>
      <c r="U232" s="58">
        <f>(IF(VLOOKUP(VLOOKUP(AN232,MAPPING!$B$16:$D$21,2,1),MAPPING!$C$16:$E$21,2,0)=7000,0,VLOOKUP(VLOOKUP(AN232,MAPPING!$B$16:$D$21,2,1),MAPPING!$C$16:$E$21,2,0)))</f>
        <v>0</v>
      </c>
      <c r="V232" s="58">
        <f>(K232*VLOOKUP(N232/K232,MAPPING!$B$23:$C$30,2,10))</f>
        <v>0</v>
      </c>
      <c r="W232" s="58">
        <f t="shared" si="86"/>
        <v>0</v>
      </c>
      <c r="X232" s="58">
        <f t="shared" si="87"/>
        <v>6760</v>
      </c>
      <c r="Y232" s="116">
        <f>ROUND(SUM(Q232:W232)/INVOICE!$I$5,2)</f>
        <v>4.8499999999999996</v>
      </c>
      <c r="AA232" s="38" t="s">
        <v>2578</v>
      </c>
      <c r="AB232" s="38" t="s">
        <v>93</v>
      </c>
      <c r="AC232" s="38" t="s">
        <v>2579</v>
      </c>
      <c r="AD232" s="38" t="s">
        <v>8949</v>
      </c>
      <c r="AE232" s="38" t="s">
        <v>304</v>
      </c>
      <c r="AF232" s="38" t="s">
        <v>8524</v>
      </c>
      <c r="AG232" s="38" t="s">
        <v>8525</v>
      </c>
      <c r="AH232" s="38" t="s">
        <v>61</v>
      </c>
      <c r="AI232" s="38">
        <v>1</v>
      </c>
      <c r="AJ232" s="38">
        <v>0.45</v>
      </c>
      <c r="AK232" s="38">
        <v>1.3</v>
      </c>
      <c r="AL232" s="38">
        <v>1.3</v>
      </c>
      <c r="AM232" s="38" t="s">
        <v>66</v>
      </c>
      <c r="AN232" s="38">
        <v>100.5</v>
      </c>
      <c r="AO232" s="38" t="s">
        <v>62</v>
      </c>
      <c r="AP232" s="38" t="s">
        <v>62</v>
      </c>
      <c r="AQ232" s="38" t="s">
        <v>62</v>
      </c>
      <c r="AR232" s="38" t="s">
        <v>61</v>
      </c>
      <c r="AS232" s="38" t="s">
        <v>62</v>
      </c>
      <c r="AT232" s="38" t="s">
        <v>205</v>
      </c>
      <c r="AU232" s="38" t="s">
        <v>8802</v>
      </c>
      <c r="AV232" s="38" t="s">
        <v>207</v>
      </c>
      <c r="AW232" s="38" t="s">
        <v>61</v>
      </c>
      <c r="AX232" s="38" t="s">
        <v>63</v>
      </c>
      <c r="AY232" s="39" t="s">
        <v>8950</v>
      </c>
      <c r="AZ232" s="38" t="s">
        <v>8951</v>
      </c>
      <c r="BA232" s="39" t="s">
        <v>8951</v>
      </c>
      <c r="BB232" s="38" t="s">
        <v>196</v>
      </c>
      <c r="BC232" s="38" t="s">
        <v>197</v>
      </c>
      <c r="BD232" s="38" t="s">
        <v>94</v>
      </c>
      <c r="BE232" s="38" t="s">
        <v>208</v>
      </c>
      <c r="BF232" s="38" t="s">
        <v>64</v>
      </c>
      <c r="BG232" s="38" t="s">
        <v>61</v>
      </c>
      <c r="BH232" s="38" t="s">
        <v>209</v>
      </c>
    </row>
    <row r="233" spans="2:60" x14ac:dyDescent="0.3">
      <c r="B233" s="55">
        <f t="shared" si="69"/>
        <v>229</v>
      </c>
      <c r="C233" s="55" t="str">
        <f t="shared" si="70"/>
        <v>NRT</v>
      </c>
      <c r="D233" s="55" t="str">
        <f t="shared" si="71"/>
        <v>2025-09-05</v>
      </c>
      <c r="E233" s="55" t="str">
        <f t="shared" si="72"/>
        <v>82020038060</v>
      </c>
      <c r="F233" s="55" t="str">
        <f t="shared" si="73"/>
        <v>PJP030139801</v>
      </c>
      <c r="G233" s="55" t="str">
        <f t="shared" si="74"/>
        <v>김광진</v>
      </c>
      <c r="H233" s="53" t="str">
        <f t="shared" si="75"/>
        <v>간이(Simple)</v>
      </c>
      <c r="I233" s="62">
        <f t="shared" si="76"/>
        <v>155.43</v>
      </c>
      <c r="J233" s="53" t="str">
        <f t="shared" si="77"/>
        <v>BIG BRIDGE INTL (BRCH USA)</v>
      </c>
      <c r="K233" s="55">
        <f t="shared" si="78"/>
        <v>1</v>
      </c>
      <c r="L233" s="54">
        <f t="shared" si="79"/>
        <v>8.1</v>
      </c>
      <c r="M233" s="54">
        <f t="shared" si="80"/>
        <v>3.9</v>
      </c>
      <c r="N233" s="54">
        <f t="shared" si="81"/>
        <v>8.5</v>
      </c>
      <c r="O233" s="54">
        <f t="shared" si="82"/>
        <v>8.5</v>
      </c>
      <c r="P233" s="55" t="str">
        <f t="shared" si="83"/>
        <v>6094325151031</v>
      </c>
      <c r="Q233" s="70">
        <f t="shared" si="84"/>
        <v>22920</v>
      </c>
      <c r="R233" s="58">
        <v>0</v>
      </c>
      <c r="S233" s="57">
        <f t="shared" si="85"/>
        <v>0</v>
      </c>
      <c r="T233" s="58">
        <v>0</v>
      </c>
      <c r="U233" s="58">
        <f>(IF(VLOOKUP(VLOOKUP(AN233,MAPPING!$B$16:$D$21,2,1),MAPPING!$C$16:$E$21,2,0)=7000,0,VLOOKUP(VLOOKUP(AN233,MAPPING!$B$16:$D$21,2,1),MAPPING!$C$16:$E$21,2,0)))</f>
        <v>0</v>
      </c>
      <c r="V233" s="58">
        <f>(K233*VLOOKUP(N233/K233,MAPPING!$B$23:$C$30,2,10))</f>
        <v>1200</v>
      </c>
      <c r="W233" s="58">
        <f t="shared" si="86"/>
        <v>0</v>
      </c>
      <c r="X233" s="58">
        <f t="shared" si="87"/>
        <v>24120</v>
      </c>
      <c r="Y233" s="116">
        <f>ROUND(SUM(Q233:W233)/INVOICE!$I$5,2)</f>
        <v>17.3</v>
      </c>
      <c r="AA233" s="38" t="s">
        <v>2578</v>
      </c>
      <c r="AB233" s="38" t="s">
        <v>93</v>
      </c>
      <c r="AC233" s="38" t="s">
        <v>2579</v>
      </c>
      <c r="AD233" s="38" t="s">
        <v>8952</v>
      </c>
      <c r="AE233" s="38" t="s">
        <v>8937</v>
      </c>
      <c r="AF233" s="38" t="s">
        <v>8938</v>
      </c>
      <c r="AG233" s="38" t="s">
        <v>8939</v>
      </c>
      <c r="AH233" s="38" t="s">
        <v>156</v>
      </c>
      <c r="AI233" s="38">
        <v>1</v>
      </c>
      <c r="AJ233" s="38">
        <v>8.1</v>
      </c>
      <c r="AK233" s="38">
        <v>3.9</v>
      </c>
      <c r="AL233" s="38">
        <v>8.5</v>
      </c>
      <c r="AM233" s="38" t="s">
        <v>65</v>
      </c>
      <c r="AN233" s="38">
        <v>155.43</v>
      </c>
      <c r="AO233" s="38" t="s">
        <v>62</v>
      </c>
      <c r="AP233" s="38" t="s">
        <v>62</v>
      </c>
      <c r="AQ233" s="38" t="s">
        <v>62</v>
      </c>
      <c r="AR233" s="38" t="s">
        <v>62</v>
      </c>
      <c r="AS233" s="38" t="s">
        <v>62</v>
      </c>
      <c r="AT233" s="38" t="s">
        <v>205</v>
      </c>
      <c r="AU233" s="38" t="s">
        <v>8802</v>
      </c>
      <c r="AV233" s="38" t="s">
        <v>207</v>
      </c>
      <c r="AW233" s="38" t="s">
        <v>61</v>
      </c>
      <c r="AX233" s="38" t="s">
        <v>63</v>
      </c>
      <c r="AY233" s="39" t="s">
        <v>8953</v>
      </c>
      <c r="AZ233" s="38" t="s">
        <v>8954</v>
      </c>
      <c r="BA233" s="39" t="s">
        <v>8954</v>
      </c>
      <c r="BB233" s="38" t="s">
        <v>196</v>
      </c>
      <c r="BC233" s="38" t="s">
        <v>197</v>
      </c>
      <c r="BD233" s="38" t="s">
        <v>94</v>
      </c>
      <c r="BE233" s="38" t="s">
        <v>208</v>
      </c>
      <c r="BF233" s="38" t="s">
        <v>64</v>
      </c>
      <c r="BG233" s="38" t="s">
        <v>61</v>
      </c>
      <c r="BH233" s="38" t="s">
        <v>209</v>
      </c>
    </row>
    <row r="234" spans="2:60" x14ac:dyDescent="0.3">
      <c r="B234" s="55">
        <f t="shared" si="69"/>
        <v>230</v>
      </c>
      <c r="C234" s="55" t="str">
        <f t="shared" si="70"/>
        <v>NRT</v>
      </c>
      <c r="D234" s="55" t="str">
        <f t="shared" si="71"/>
        <v>2025-09-05</v>
      </c>
      <c r="E234" s="55" t="str">
        <f t="shared" si="72"/>
        <v>82020038060</v>
      </c>
      <c r="F234" s="55" t="str">
        <f t="shared" si="73"/>
        <v>PJP030167811</v>
      </c>
      <c r="G234" s="55" t="str">
        <f t="shared" si="74"/>
        <v>노해성</v>
      </c>
      <c r="H234" s="53" t="str">
        <f t="shared" si="75"/>
        <v>목록(Manifest)</v>
      </c>
      <c r="I234" s="62">
        <f t="shared" si="76"/>
        <v>101.64</v>
      </c>
      <c r="J234" s="53" t="str">
        <f t="shared" si="77"/>
        <v>BIG BRIDGE INTL (BRCH USA)</v>
      </c>
      <c r="K234" s="55">
        <f t="shared" si="78"/>
        <v>1</v>
      </c>
      <c r="L234" s="54">
        <f t="shared" si="79"/>
        <v>0.85</v>
      </c>
      <c r="M234" s="54">
        <f t="shared" si="80"/>
        <v>2.5</v>
      </c>
      <c r="N234" s="54">
        <f t="shared" si="81"/>
        <v>2.5</v>
      </c>
      <c r="O234" s="54">
        <f t="shared" si="82"/>
        <v>1</v>
      </c>
      <c r="P234" s="55" t="str">
        <f t="shared" si="83"/>
        <v>6094325151441</v>
      </c>
      <c r="Q234" s="70">
        <f t="shared" si="84"/>
        <v>7770</v>
      </c>
      <c r="R234" s="58">
        <v>0</v>
      </c>
      <c r="S234" s="57">
        <f t="shared" si="85"/>
        <v>0</v>
      </c>
      <c r="T234" s="58">
        <v>0</v>
      </c>
      <c r="U234" s="58">
        <f>(IF(VLOOKUP(VLOOKUP(AN234,MAPPING!$B$16:$D$21,2,1),MAPPING!$C$16:$E$21,2,0)=7000,0,VLOOKUP(VLOOKUP(AN234,MAPPING!$B$16:$D$21,2,1),MAPPING!$C$16:$E$21,2,0)))</f>
        <v>0</v>
      </c>
      <c r="V234" s="58">
        <f>(K234*VLOOKUP(N234/K234,MAPPING!$B$23:$C$30,2,10))</f>
        <v>550</v>
      </c>
      <c r="W234" s="58">
        <f t="shared" si="86"/>
        <v>0</v>
      </c>
      <c r="X234" s="58">
        <f t="shared" si="87"/>
        <v>8320</v>
      </c>
      <c r="Y234" s="116">
        <f>ROUND(SUM(Q234:W234)/INVOICE!$I$5,2)</f>
        <v>5.97</v>
      </c>
      <c r="AA234" s="38" t="s">
        <v>2578</v>
      </c>
      <c r="AB234" s="38" t="s">
        <v>93</v>
      </c>
      <c r="AC234" s="38" t="s">
        <v>2579</v>
      </c>
      <c r="AD234" s="38" t="s">
        <v>8955</v>
      </c>
      <c r="AE234" s="38" t="s">
        <v>8956</v>
      </c>
      <c r="AF234" s="38" t="s">
        <v>8957</v>
      </c>
      <c r="AG234" s="38" t="s">
        <v>8958</v>
      </c>
      <c r="AH234" s="38" t="s">
        <v>61</v>
      </c>
      <c r="AI234" s="38">
        <v>1</v>
      </c>
      <c r="AJ234" s="38">
        <v>0.85</v>
      </c>
      <c r="AK234" s="38">
        <v>2.5</v>
      </c>
      <c r="AL234" s="38">
        <v>2.5</v>
      </c>
      <c r="AM234" s="38" t="s">
        <v>204</v>
      </c>
      <c r="AN234" s="38">
        <v>101.64</v>
      </c>
      <c r="AO234" s="38" t="s">
        <v>62</v>
      </c>
      <c r="AP234" s="38" t="s">
        <v>62</v>
      </c>
      <c r="AQ234" s="38" t="s">
        <v>62</v>
      </c>
      <c r="AR234" s="38" t="s">
        <v>62</v>
      </c>
      <c r="AS234" s="38" t="s">
        <v>62</v>
      </c>
      <c r="AT234" s="38" t="s">
        <v>205</v>
      </c>
      <c r="AU234" s="38" t="s">
        <v>8802</v>
      </c>
      <c r="AV234" s="38" t="s">
        <v>207</v>
      </c>
      <c r="AW234" s="38" t="s">
        <v>61</v>
      </c>
      <c r="AX234" s="38" t="s">
        <v>63</v>
      </c>
      <c r="AY234" s="39" t="s">
        <v>8959</v>
      </c>
      <c r="AZ234" s="38" t="s">
        <v>8960</v>
      </c>
      <c r="BA234" s="39" t="s">
        <v>8960</v>
      </c>
      <c r="BB234" s="38" t="s">
        <v>196</v>
      </c>
      <c r="BC234" s="38" t="s">
        <v>197</v>
      </c>
      <c r="BD234" s="38" t="s">
        <v>94</v>
      </c>
      <c r="BE234" s="38" t="s">
        <v>208</v>
      </c>
      <c r="BF234" s="38" t="s">
        <v>64</v>
      </c>
      <c r="BG234" s="38" t="s">
        <v>61</v>
      </c>
      <c r="BH234" s="38" t="s">
        <v>209</v>
      </c>
    </row>
    <row r="235" spans="2:60" x14ac:dyDescent="0.3">
      <c r="B235" s="55">
        <f t="shared" si="69"/>
        <v>231</v>
      </c>
      <c r="C235" s="55" t="str">
        <f t="shared" si="70"/>
        <v>NRT</v>
      </c>
      <c r="D235" s="55" t="str">
        <f t="shared" si="71"/>
        <v>2025-09-05</v>
      </c>
      <c r="E235" s="55" t="str">
        <f t="shared" si="72"/>
        <v>82020038060</v>
      </c>
      <c r="F235" s="55" t="str">
        <f t="shared" si="73"/>
        <v>PJP030155146</v>
      </c>
      <c r="G235" s="55" t="str">
        <f t="shared" si="74"/>
        <v>고창영</v>
      </c>
      <c r="H235" s="53" t="str">
        <f t="shared" si="75"/>
        <v>일반(목록배제,Normal-Manifest Exception)</v>
      </c>
      <c r="I235" s="62">
        <f t="shared" si="76"/>
        <v>6.57</v>
      </c>
      <c r="J235" s="53" t="str">
        <f t="shared" si="77"/>
        <v>BIG BRIDGE INTL (BRCH USA)</v>
      </c>
      <c r="K235" s="55">
        <f t="shared" si="78"/>
        <v>1</v>
      </c>
      <c r="L235" s="54">
        <f t="shared" si="79"/>
        <v>1.65</v>
      </c>
      <c r="M235" s="54">
        <f t="shared" si="80"/>
        <v>0.9</v>
      </c>
      <c r="N235" s="54">
        <f t="shared" si="81"/>
        <v>1.7</v>
      </c>
      <c r="O235" s="54">
        <f t="shared" si="82"/>
        <v>2</v>
      </c>
      <c r="P235" s="55" t="str">
        <f t="shared" si="83"/>
        <v>6094325151230</v>
      </c>
      <c r="Q235" s="70">
        <f t="shared" si="84"/>
        <v>9790</v>
      </c>
      <c r="R235" s="58">
        <v>0</v>
      </c>
      <c r="S235" s="57">
        <f t="shared" si="85"/>
        <v>0</v>
      </c>
      <c r="T235" s="58">
        <v>0</v>
      </c>
      <c r="U235" s="58">
        <f>(IF(VLOOKUP(VLOOKUP(AN235,MAPPING!$B$16:$D$21,2,1),MAPPING!$C$16:$E$21,2,0)=7000,0,VLOOKUP(VLOOKUP(AN235,MAPPING!$B$16:$D$21,2,1),MAPPING!$C$16:$E$21,2,0)))</f>
        <v>0</v>
      </c>
      <c r="V235" s="58">
        <f>(K235*VLOOKUP(N235/K235,MAPPING!$B$23:$C$30,2,10))</f>
        <v>0</v>
      </c>
      <c r="W235" s="58">
        <f t="shared" si="86"/>
        <v>0</v>
      </c>
      <c r="X235" s="58">
        <f t="shared" si="87"/>
        <v>9790</v>
      </c>
      <c r="Y235" s="116">
        <f>ROUND(SUM(Q235:W235)/INVOICE!$I$5,2)</f>
        <v>7.02</v>
      </c>
      <c r="AA235" s="38" t="s">
        <v>2578</v>
      </c>
      <c r="AB235" s="38" t="s">
        <v>93</v>
      </c>
      <c r="AC235" s="38" t="s">
        <v>2579</v>
      </c>
      <c r="AD235" s="38" t="s">
        <v>8961</v>
      </c>
      <c r="AE235" s="38" t="s">
        <v>242</v>
      </c>
      <c r="AF235" s="38" t="s">
        <v>243</v>
      </c>
      <c r="AG235" s="38" t="s">
        <v>244</v>
      </c>
      <c r="AH235" s="38" t="s">
        <v>61</v>
      </c>
      <c r="AI235" s="38">
        <v>1</v>
      </c>
      <c r="AJ235" s="38">
        <v>1.65</v>
      </c>
      <c r="AK235" s="38">
        <v>0.9</v>
      </c>
      <c r="AL235" s="38">
        <v>1.7</v>
      </c>
      <c r="AM235" s="38" t="s">
        <v>66</v>
      </c>
      <c r="AN235" s="38">
        <v>6.57</v>
      </c>
      <c r="AO235" s="38" t="s">
        <v>62</v>
      </c>
      <c r="AP235" s="38" t="s">
        <v>62</v>
      </c>
      <c r="AQ235" s="38" t="s">
        <v>62</v>
      </c>
      <c r="AR235" s="38" t="s">
        <v>62</v>
      </c>
      <c r="AS235" s="38" t="s">
        <v>62</v>
      </c>
      <c r="AT235" s="38" t="s">
        <v>205</v>
      </c>
      <c r="AU235" s="38" t="s">
        <v>8802</v>
      </c>
      <c r="AV235" s="38" t="s">
        <v>207</v>
      </c>
      <c r="AW235" s="38" t="s">
        <v>61</v>
      </c>
      <c r="AX235" s="38" t="s">
        <v>63</v>
      </c>
      <c r="AY235" s="39" t="s">
        <v>8962</v>
      </c>
      <c r="AZ235" s="38" t="s">
        <v>8963</v>
      </c>
      <c r="BA235" s="39" t="s">
        <v>8963</v>
      </c>
      <c r="BB235" s="38" t="s">
        <v>196</v>
      </c>
      <c r="BC235" s="38" t="s">
        <v>197</v>
      </c>
      <c r="BD235" s="38" t="s">
        <v>94</v>
      </c>
      <c r="BE235" s="38" t="s">
        <v>208</v>
      </c>
      <c r="BF235" s="38" t="s">
        <v>64</v>
      </c>
      <c r="BG235" s="38" t="s">
        <v>61</v>
      </c>
      <c r="BH235" s="38" t="s">
        <v>209</v>
      </c>
    </row>
    <row r="236" spans="2:60" x14ac:dyDescent="0.3">
      <c r="B236" s="55">
        <f t="shared" si="69"/>
        <v>232</v>
      </c>
      <c r="C236" s="55" t="str">
        <f t="shared" si="70"/>
        <v>NRT</v>
      </c>
      <c r="D236" s="55" t="str">
        <f t="shared" si="71"/>
        <v>2025-09-05</v>
      </c>
      <c r="E236" s="55" t="str">
        <f t="shared" si="72"/>
        <v>82020038060</v>
      </c>
      <c r="F236" s="55" t="str">
        <f t="shared" si="73"/>
        <v>PJP030157182</v>
      </c>
      <c r="G236" s="55" t="str">
        <f t="shared" si="74"/>
        <v>송주영</v>
      </c>
      <c r="H236" s="53" t="str">
        <f t="shared" si="75"/>
        <v>일반(목록배제,Normal-Manifest Exception)</v>
      </c>
      <c r="I236" s="62">
        <f t="shared" si="76"/>
        <v>100.5</v>
      </c>
      <c r="J236" s="53" t="str">
        <f t="shared" si="77"/>
        <v>BIG BRIDGE INTL (BRCH USA)</v>
      </c>
      <c r="K236" s="55">
        <f t="shared" si="78"/>
        <v>1</v>
      </c>
      <c r="L236" s="54">
        <f t="shared" si="79"/>
        <v>0.2</v>
      </c>
      <c r="M236" s="54">
        <f t="shared" si="80"/>
        <v>0.5</v>
      </c>
      <c r="N236" s="54">
        <f t="shared" si="81"/>
        <v>0.5</v>
      </c>
      <c r="O236" s="54">
        <f t="shared" si="82"/>
        <v>0.5</v>
      </c>
      <c r="P236" s="55" t="str">
        <f t="shared" si="83"/>
        <v>6094325151252</v>
      </c>
      <c r="Q236" s="70">
        <f t="shared" si="84"/>
        <v>6760</v>
      </c>
      <c r="R236" s="58">
        <v>0</v>
      </c>
      <c r="S236" s="57">
        <f t="shared" si="85"/>
        <v>0</v>
      </c>
      <c r="T236" s="58">
        <v>0</v>
      </c>
      <c r="U236" s="58">
        <f>(IF(VLOOKUP(VLOOKUP(AN236,MAPPING!$B$16:$D$21,2,1),MAPPING!$C$16:$E$21,2,0)=7000,0,VLOOKUP(VLOOKUP(AN236,MAPPING!$B$16:$D$21,2,1),MAPPING!$C$16:$E$21,2,0)))</f>
        <v>0</v>
      </c>
      <c r="V236" s="58">
        <f>(K236*VLOOKUP(N236/K236,MAPPING!$B$23:$C$30,2,10))</f>
        <v>0</v>
      </c>
      <c r="W236" s="58">
        <f t="shared" si="86"/>
        <v>0</v>
      </c>
      <c r="X236" s="58">
        <f t="shared" si="87"/>
        <v>6760</v>
      </c>
      <c r="Y236" s="116">
        <f>ROUND(SUM(Q236:W236)/INVOICE!$I$5,2)</f>
        <v>4.8499999999999996</v>
      </c>
      <c r="AA236" s="38" t="s">
        <v>2578</v>
      </c>
      <c r="AB236" s="38" t="s">
        <v>93</v>
      </c>
      <c r="AC236" s="38" t="s">
        <v>2579</v>
      </c>
      <c r="AD236" s="38" t="s">
        <v>8964</v>
      </c>
      <c r="AE236" s="38" t="s">
        <v>8965</v>
      </c>
      <c r="AF236" s="38" t="s">
        <v>8966</v>
      </c>
      <c r="AG236" s="38" t="s">
        <v>8967</v>
      </c>
      <c r="AH236" s="38" t="s">
        <v>61</v>
      </c>
      <c r="AI236" s="38">
        <v>1</v>
      </c>
      <c r="AJ236" s="38">
        <v>0.2</v>
      </c>
      <c r="AK236" s="38">
        <v>0.5</v>
      </c>
      <c r="AL236" s="38">
        <v>0.5</v>
      </c>
      <c r="AM236" s="38" t="s">
        <v>66</v>
      </c>
      <c r="AN236" s="38">
        <v>100.5</v>
      </c>
      <c r="AO236" s="38" t="s">
        <v>62</v>
      </c>
      <c r="AP236" s="38" t="s">
        <v>62</v>
      </c>
      <c r="AQ236" s="38" t="s">
        <v>62</v>
      </c>
      <c r="AR236" s="38" t="s">
        <v>62</v>
      </c>
      <c r="AS236" s="38" t="s">
        <v>62</v>
      </c>
      <c r="AT236" s="38" t="s">
        <v>205</v>
      </c>
      <c r="AU236" s="38" t="s">
        <v>8802</v>
      </c>
      <c r="AV236" s="38" t="s">
        <v>207</v>
      </c>
      <c r="AW236" s="38" t="s">
        <v>61</v>
      </c>
      <c r="AX236" s="38" t="s">
        <v>63</v>
      </c>
      <c r="AY236" s="39" t="s">
        <v>8968</v>
      </c>
      <c r="AZ236" s="38" t="s">
        <v>8969</v>
      </c>
      <c r="BA236" s="39" t="s">
        <v>8969</v>
      </c>
      <c r="BB236" s="38" t="s">
        <v>196</v>
      </c>
      <c r="BC236" s="38" t="s">
        <v>197</v>
      </c>
      <c r="BD236" s="38" t="s">
        <v>94</v>
      </c>
      <c r="BE236" s="38" t="s">
        <v>208</v>
      </c>
      <c r="BF236" s="38" t="s">
        <v>64</v>
      </c>
      <c r="BG236" s="38" t="s">
        <v>61</v>
      </c>
      <c r="BH236" s="38" t="s">
        <v>209</v>
      </c>
    </row>
    <row r="237" spans="2:60" x14ac:dyDescent="0.3">
      <c r="B237" s="55">
        <f t="shared" si="69"/>
        <v>233</v>
      </c>
      <c r="C237" s="55" t="str">
        <f t="shared" si="70"/>
        <v>NRT</v>
      </c>
      <c r="D237" s="55" t="str">
        <f t="shared" si="71"/>
        <v>2025-09-05</v>
      </c>
      <c r="E237" s="55" t="str">
        <f t="shared" si="72"/>
        <v>82020038060</v>
      </c>
      <c r="F237" s="55" t="str">
        <f t="shared" si="73"/>
        <v>PJP030135500</v>
      </c>
      <c r="G237" s="55" t="str">
        <f t="shared" si="74"/>
        <v>김민주</v>
      </c>
      <c r="H237" s="53" t="str">
        <f t="shared" si="75"/>
        <v>일반(목록배제,Normal-Manifest Exception)</v>
      </c>
      <c r="I237" s="62">
        <f t="shared" si="76"/>
        <v>100.5</v>
      </c>
      <c r="J237" s="53" t="str">
        <f t="shared" si="77"/>
        <v>BIG BRIDGE INTL (BRCH USA)</v>
      </c>
      <c r="K237" s="55">
        <f t="shared" si="78"/>
        <v>1</v>
      </c>
      <c r="L237" s="54">
        <f t="shared" si="79"/>
        <v>0.4</v>
      </c>
      <c r="M237" s="54">
        <f t="shared" si="80"/>
        <v>0.7</v>
      </c>
      <c r="N237" s="54">
        <f t="shared" si="81"/>
        <v>0.7</v>
      </c>
      <c r="O237" s="54">
        <f t="shared" si="82"/>
        <v>0.5</v>
      </c>
      <c r="P237" s="55" t="str">
        <f t="shared" si="83"/>
        <v>6094325151440</v>
      </c>
      <c r="Q237" s="70">
        <f t="shared" si="84"/>
        <v>6760</v>
      </c>
      <c r="R237" s="58">
        <v>0</v>
      </c>
      <c r="S237" s="57">
        <f t="shared" si="85"/>
        <v>0</v>
      </c>
      <c r="T237" s="58">
        <v>0</v>
      </c>
      <c r="U237" s="58">
        <f>(IF(VLOOKUP(VLOOKUP(AN237,MAPPING!$B$16:$D$21,2,1),MAPPING!$C$16:$E$21,2,0)=7000,0,VLOOKUP(VLOOKUP(AN237,MAPPING!$B$16:$D$21,2,1),MAPPING!$C$16:$E$21,2,0)))</f>
        <v>0</v>
      </c>
      <c r="V237" s="58">
        <f>(K237*VLOOKUP(N237/K237,MAPPING!$B$23:$C$30,2,10))</f>
        <v>0</v>
      </c>
      <c r="W237" s="58">
        <f t="shared" si="86"/>
        <v>0</v>
      </c>
      <c r="X237" s="58">
        <f t="shared" si="87"/>
        <v>6760</v>
      </c>
      <c r="Y237" s="116">
        <f>ROUND(SUM(Q237:W237)/INVOICE!$I$5,2)</f>
        <v>4.8499999999999996</v>
      </c>
      <c r="AA237" s="38" t="s">
        <v>2578</v>
      </c>
      <c r="AB237" s="38" t="s">
        <v>93</v>
      </c>
      <c r="AC237" s="38" t="s">
        <v>2579</v>
      </c>
      <c r="AD237" s="38" t="s">
        <v>8970</v>
      </c>
      <c r="AE237" s="38" t="s">
        <v>2996</v>
      </c>
      <c r="AF237" s="38" t="s">
        <v>8971</v>
      </c>
      <c r="AG237" s="38" t="s">
        <v>8972</v>
      </c>
      <c r="AH237" s="38" t="s">
        <v>61</v>
      </c>
      <c r="AI237" s="38">
        <v>1</v>
      </c>
      <c r="AJ237" s="38">
        <v>0.4</v>
      </c>
      <c r="AK237" s="38">
        <v>0.7</v>
      </c>
      <c r="AL237" s="38">
        <v>0.7</v>
      </c>
      <c r="AM237" s="38" t="s">
        <v>66</v>
      </c>
      <c r="AN237" s="38">
        <v>100.5</v>
      </c>
      <c r="AO237" s="38" t="s">
        <v>62</v>
      </c>
      <c r="AP237" s="38" t="s">
        <v>62</v>
      </c>
      <c r="AQ237" s="38" t="s">
        <v>62</v>
      </c>
      <c r="AR237" s="38" t="s">
        <v>62</v>
      </c>
      <c r="AS237" s="38" t="s">
        <v>62</v>
      </c>
      <c r="AT237" s="38" t="s">
        <v>205</v>
      </c>
      <c r="AU237" s="38" t="s">
        <v>8802</v>
      </c>
      <c r="AV237" s="38" t="s">
        <v>207</v>
      </c>
      <c r="AW237" s="38" t="s">
        <v>61</v>
      </c>
      <c r="AX237" s="38" t="s">
        <v>63</v>
      </c>
      <c r="AY237" s="39" t="s">
        <v>8973</v>
      </c>
      <c r="AZ237" s="38" t="s">
        <v>8974</v>
      </c>
      <c r="BA237" s="39" t="s">
        <v>8974</v>
      </c>
      <c r="BB237" s="38" t="s">
        <v>196</v>
      </c>
      <c r="BC237" s="38" t="s">
        <v>197</v>
      </c>
      <c r="BD237" s="38" t="s">
        <v>94</v>
      </c>
      <c r="BE237" s="38" t="s">
        <v>208</v>
      </c>
      <c r="BF237" s="38" t="s">
        <v>64</v>
      </c>
      <c r="BG237" s="38" t="s">
        <v>61</v>
      </c>
      <c r="BH237" s="38" t="s">
        <v>209</v>
      </c>
    </row>
    <row r="238" spans="2:60" x14ac:dyDescent="0.3">
      <c r="B238" s="55">
        <f t="shared" si="69"/>
        <v>234</v>
      </c>
      <c r="C238" s="55" t="str">
        <f t="shared" si="70"/>
        <v>NRT</v>
      </c>
      <c r="D238" s="55" t="str">
        <f t="shared" si="71"/>
        <v>2025-09-05</v>
      </c>
      <c r="E238" s="55" t="str">
        <f t="shared" si="72"/>
        <v>82020038060</v>
      </c>
      <c r="F238" s="55" t="str">
        <f t="shared" si="73"/>
        <v>PJP030147901</v>
      </c>
      <c r="G238" s="55" t="str">
        <f t="shared" si="74"/>
        <v>구영모</v>
      </c>
      <c r="H238" s="53" t="str">
        <f t="shared" si="75"/>
        <v>일반(목록배제,Normal-Manifest Exception)</v>
      </c>
      <c r="I238" s="62">
        <f t="shared" si="76"/>
        <v>134</v>
      </c>
      <c r="J238" s="53" t="str">
        <f t="shared" si="77"/>
        <v>BIG BRIDGE INTL (BRCH USA)</v>
      </c>
      <c r="K238" s="55">
        <f t="shared" si="78"/>
        <v>1</v>
      </c>
      <c r="L238" s="54">
        <f t="shared" si="79"/>
        <v>1.05</v>
      </c>
      <c r="M238" s="54">
        <f t="shared" si="80"/>
        <v>2.2000000000000002</v>
      </c>
      <c r="N238" s="54">
        <f t="shared" si="81"/>
        <v>2.2000000000000002</v>
      </c>
      <c r="O238" s="54">
        <f t="shared" si="82"/>
        <v>1.5</v>
      </c>
      <c r="P238" s="55" t="str">
        <f t="shared" si="83"/>
        <v>6094325150337</v>
      </c>
      <c r="Q238" s="70">
        <f t="shared" si="84"/>
        <v>8780</v>
      </c>
      <c r="R238" s="58">
        <v>0</v>
      </c>
      <c r="S238" s="57">
        <f t="shared" si="85"/>
        <v>0</v>
      </c>
      <c r="T238" s="58">
        <v>0</v>
      </c>
      <c r="U238" s="58">
        <f>(IF(VLOOKUP(VLOOKUP(AN238,MAPPING!$B$16:$D$21,2,1),MAPPING!$C$16:$E$21,2,0)=7000,0,VLOOKUP(VLOOKUP(AN238,MAPPING!$B$16:$D$21,2,1),MAPPING!$C$16:$E$21,2,0)))</f>
        <v>0</v>
      </c>
      <c r="V238" s="58">
        <f>(K238*VLOOKUP(N238/K238,MAPPING!$B$23:$C$30,2,10))</f>
        <v>550</v>
      </c>
      <c r="W238" s="58">
        <f t="shared" si="86"/>
        <v>0</v>
      </c>
      <c r="X238" s="58">
        <f t="shared" si="87"/>
        <v>9330</v>
      </c>
      <c r="Y238" s="116">
        <f>ROUND(SUM(Q238:W238)/INVOICE!$I$5,2)</f>
        <v>6.69</v>
      </c>
      <c r="AA238" s="38" t="s">
        <v>2578</v>
      </c>
      <c r="AB238" s="38" t="s">
        <v>93</v>
      </c>
      <c r="AC238" s="38" t="s">
        <v>2579</v>
      </c>
      <c r="AD238" s="38" t="s">
        <v>8975</v>
      </c>
      <c r="AE238" s="38" t="s">
        <v>7900</v>
      </c>
      <c r="AF238" s="38" t="s">
        <v>7901</v>
      </c>
      <c r="AG238" s="38" t="s">
        <v>7902</v>
      </c>
      <c r="AH238" s="38" t="s">
        <v>61</v>
      </c>
      <c r="AI238" s="38">
        <v>1</v>
      </c>
      <c r="AJ238" s="38">
        <v>1.05</v>
      </c>
      <c r="AK238" s="38">
        <v>2.2000000000000002</v>
      </c>
      <c r="AL238" s="38">
        <v>2.2000000000000002</v>
      </c>
      <c r="AM238" s="38" t="s">
        <v>66</v>
      </c>
      <c r="AN238" s="38">
        <v>134</v>
      </c>
      <c r="AO238" s="38" t="s">
        <v>62</v>
      </c>
      <c r="AP238" s="38" t="s">
        <v>62</v>
      </c>
      <c r="AQ238" s="38" t="s">
        <v>62</v>
      </c>
      <c r="AR238" s="38" t="s">
        <v>61</v>
      </c>
      <c r="AS238" s="38" t="s">
        <v>62</v>
      </c>
      <c r="AT238" s="38" t="s">
        <v>205</v>
      </c>
      <c r="AU238" s="38" t="s">
        <v>8802</v>
      </c>
      <c r="AV238" s="38" t="s">
        <v>207</v>
      </c>
      <c r="AW238" s="38" t="s">
        <v>61</v>
      </c>
      <c r="AX238" s="38" t="s">
        <v>63</v>
      </c>
      <c r="AY238" s="39" t="s">
        <v>8976</v>
      </c>
      <c r="AZ238" s="38" t="s">
        <v>8977</v>
      </c>
      <c r="BA238" s="39" t="s">
        <v>8977</v>
      </c>
      <c r="BB238" s="38" t="s">
        <v>196</v>
      </c>
      <c r="BC238" s="38" t="s">
        <v>197</v>
      </c>
      <c r="BD238" s="38" t="s">
        <v>94</v>
      </c>
      <c r="BE238" s="38" t="s">
        <v>208</v>
      </c>
      <c r="BF238" s="38" t="s">
        <v>64</v>
      </c>
      <c r="BG238" s="38" t="s">
        <v>61</v>
      </c>
      <c r="BH238" s="38" t="s">
        <v>209</v>
      </c>
    </row>
    <row r="239" spans="2:60" x14ac:dyDescent="0.3">
      <c r="B239" s="55">
        <f t="shared" si="69"/>
        <v>235</v>
      </c>
      <c r="C239" s="55" t="str">
        <f t="shared" si="70"/>
        <v>NRT</v>
      </c>
      <c r="D239" s="55" t="str">
        <f t="shared" si="71"/>
        <v>2025-09-05</v>
      </c>
      <c r="E239" s="55" t="str">
        <f t="shared" si="72"/>
        <v>82020038060</v>
      </c>
      <c r="F239" s="55" t="str">
        <f t="shared" si="73"/>
        <v>PJP030166841</v>
      </c>
      <c r="G239" s="55" t="str">
        <f t="shared" si="74"/>
        <v>김명애</v>
      </c>
      <c r="H239" s="53" t="str">
        <f t="shared" si="75"/>
        <v>목록(Manifest)</v>
      </c>
      <c r="I239" s="62">
        <f t="shared" si="76"/>
        <v>126.76</v>
      </c>
      <c r="J239" s="53" t="str">
        <f t="shared" si="77"/>
        <v>BIG BRIDGE INTL (BRCH USA)</v>
      </c>
      <c r="K239" s="55">
        <f t="shared" si="78"/>
        <v>1</v>
      </c>
      <c r="L239" s="54">
        <f t="shared" si="79"/>
        <v>0.55000000000000004</v>
      </c>
      <c r="M239" s="54">
        <f t="shared" si="80"/>
        <v>1.2</v>
      </c>
      <c r="N239" s="54">
        <f t="shared" si="81"/>
        <v>1.2</v>
      </c>
      <c r="O239" s="54">
        <f t="shared" si="82"/>
        <v>1</v>
      </c>
      <c r="P239" s="55" t="str">
        <f t="shared" si="83"/>
        <v>6094325151344</v>
      </c>
      <c r="Q239" s="70">
        <f t="shared" si="84"/>
        <v>7770</v>
      </c>
      <c r="R239" s="58">
        <v>0</v>
      </c>
      <c r="S239" s="57">
        <f t="shared" si="85"/>
        <v>0</v>
      </c>
      <c r="T239" s="58">
        <v>0</v>
      </c>
      <c r="U239" s="58">
        <f>(IF(VLOOKUP(VLOOKUP(AN239,MAPPING!$B$16:$D$21,2,1),MAPPING!$C$16:$E$21,2,0)=7000,0,VLOOKUP(VLOOKUP(AN239,MAPPING!$B$16:$D$21,2,1),MAPPING!$C$16:$E$21,2,0)))</f>
        <v>0</v>
      </c>
      <c r="V239" s="58">
        <f>(K239*VLOOKUP(N239/K239,MAPPING!$B$23:$C$30,2,10))</f>
        <v>0</v>
      </c>
      <c r="W239" s="58">
        <f t="shared" si="86"/>
        <v>0</v>
      </c>
      <c r="X239" s="58">
        <f t="shared" si="87"/>
        <v>7770</v>
      </c>
      <c r="Y239" s="116">
        <f>ROUND(SUM(Q239:W239)/INVOICE!$I$5,2)</f>
        <v>5.57</v>
      </c>
      <c r="AA239" s="38" t="s">
        <v>2578</v>
      </c>
      <c r="AB239" s="38" t="s">
        <v>93</v>
      </c>
      <c r="AC239" s="38" t="s">
        <v>2579</v>
      </c>
      <c r="AD239" s="38" t="s">
        <v>8978</v>
      </c>
      <c r="AE239" s="38" t="s">
        <v>263</v>
      </c>
      <c r="AF239" s="38" t="s">
        <v>264</v>
      </c>
      <c r="AG239" s="38" t="s">
        <v>265</v>
      </c>
      <c r="AH239" s="38" t="s">
        <v>61</v>
      </c>
      <c r="AI239" s="38">
        <v>1</v>
      </c>
      <c r="AJ239" s="38">
        <v>0.55000000000000004</v>
      </c>
      <c r="AK239" s="38">
        <v>1.2</v>
      </c>
      <c r="AL239" s="38">
        <v>1.2</v>
      </c>
      <c r="AM239" s="38" t="s">
        <v>204</v>
      </c>
      <c r="AN239" s="38">
        <v>126.76</v>
      </c>
      <c r="AO239" s="38" t="s">
        <v>62</v>
      </c>
      <c r="AP239" s="38" t="s">
        <v>62</v>
      </c>
      <c r="AQ239" s="38" t="s">
        <v>62</v>
      </c>
      <c r="AR239" s="38" t="s">
        <v>62</v>
      </c>
      <c r="AS239" s="38" t="s">
        <v>62</v>
      </c>
      <c r="AT239" s="38" t="s">
        <v>205</v>
      </c>
      <c r="AU239" s="38" t="s">
        <v>8802</v>
      </c>
      <c r="AV239" s="38" t="s">
        <v>207</v>
      </c>
      <c r="AW239" s="38" t="s">
        <v>61</v>
      </c>
      <c r="AX239" s="38" t="s">
        <v>63</v>
      </c>
      <c r="AY239" s="39" t="s">
        <v>8979</v>
      </c>
      <c r="AZ239" s="38" t="s">
        <v>8980</v>
      </c>
      <c r="BA239" s="39" t="s">
        <v>8980</v>
      </c>
      <c r="BB239" s="38" t="s">
        <v>196</v>
      </c>
      <c r="BC239" s="38" t="s">
        <v>197</v>
      </c>
      <c r="BD239" s="38" t="s">
        <v>94</v>
      </c>
      <c r="BE239" s="38" t="s">
        <v>208</v>
      </c>
      <c r="BF239" s="38" t="s">
        <v>64</v>
      </c>
      <c r="BG239" s="38" t="s">
        <v>61</v>
      </c>
      <c r="BH239" s="38" t="s">
        <v>209</v>
      </c>
    </row>
    <row r="240" spans="2:60" x14ac:dyDescent="0.3">
      <c r="B240" s="55">
        <f t="shared" si="69"/>
        <v>236</v>
      </c>
      <c r="C240" s="55" t="str">
        <f t="shared" si="70"/>
        <v>NRT</v>
      </c>
      <c r="D240" s="55" t="str">
        <f t="shared" si="71"/>
        <v>2025-09-05</v>
      </c>
      <c r="E240" s="55" t="str">
        <f t="shared" si="72"/>
        <v>82020038060</v>
      </c>
      <c r="F240" s="55" t="str">
        <f t="shared" si="73"/>
        <v>PJP030166445</v>
      </c>
      <c r="G240" s="55" t="str">
        <f t="shared" si="74"/>
        <v>박혜민</v>
      </c>
      <c r="H240" s="53" t="str">
        <f t="shared" si="75"/>
        <v>목록(Manifest)</v>
      </c>
      <c r="I240" s="62">
        <f t="shared" si="76"/>
        <v>41.61</v>
      </c>
      <c r="J240" s="53" t="str">
        <f t="shared" si="77"/>
        <v>BIG BRIDGE INTL (BRCH USA)</v>
      </c>
      <c r="K240" s="55">
        <f t="shared" si="78"/>
        <v>1</v>
      </c>
      <c r="L240" s="54">
        <f t="shared" si="79"/>
        <v>0.85</v>
      </c>
      <c r="M240" s="54">
        <f t="shared" si="80"/>
        <v>0.4</v>
      </c>
      <c r="N240" s="54">
        <f t="shared" si="81"/>
        <v>0.9</v>
      </c>
      <c r="O240" s="54">
        <f t="shared" si="82"/>
        <v>1</v>
      </c>
      <c r="P240" s="55" t="str">
        <f t="shared" si="83"/>
        <v>6094325151128</v>
      </c>
      <c r="Q240" s="70">
        <f t="shared" si="84"/>
        <v>7770</v>
      </c>
      <c r="R240" s="58">
        <v>0</v>
      </c>
      <c r="S240" s="57">
        <f t="shared" si="85"/>
        <v>0</v>
      </c>
      <c r="T240" s="58">
        <v>0</v>
      </c>
      <c r="U240" s="58">
        <f>(IF(VLOOKUP(VLOOKUP(AN240,MAPPING!$B$16:$D$21,2,1),MAPPING!$C$16:$E$21,2,0)=7000,0,VLOOKUP(VLOOKUP(AN240,MAPPING!$B$16:$D$21,2,1),MAPPING!$C$16:$E$21,2,0)))</f>
        <v>0</v>
      </c>
      <c r="V240" s="58">
        <f>(K240*VLOOKUP(N240/K240,MAPPING!$B$23:$C$30,2,10))</f>
        <v>0</v>
      </c>
      <c r="W240" s="58">
        <f t="shared" si="86"/>
        <v>0</v>
      </c>
      <c r="X240" s="58">
        <f t="shared" si="87"/>
        <v>7770</v>
      </c>
      <c r="Y240" s="116">
        <f>ROUND(SUM(Q240:W240)/INVOICE!$I$5,2)</f>
        <v>5.57</v>
      </c>
      <c r="AA240" s="38" t="s">
        <v>2578</v>
      </c>
      <c r="AB240" s="38" t="s">
        <v>93</v>
      </c>
      <c r="AC240" s="38" t="s">
        <v>2579</v>
      </c>
      <c r="AD240" s="38" t="s">
        <v>8981</v>
      </c>
      <c r="AE240" s="38" t="s">
        <v>8982</v>
      </c>
      <c r="AF240" s="38" t="s">
        <v>8983</v>
      </c>
      <c r="AG240" s="38" t="s">
        <v>8984</v>
      </c>
      <c r="AH240" s="38" t="s">
        <v>61</v>
      </c>
      <c r="AI240" s="38">
        <v>1</v>
      </c>
      <c r="AJ240" s="38">
        <v>0.85</v>
      </c>
      <c r="AK240" s="38">
        <v>0.4</v>
      </c>
      <c r="AL240" s="38">
        <v>0.9</v>
      </c>
      <c r="AM240" s="38" t="s">
        <v>204</v>
      </c>
      <c r="AN240" s="38">
        <v>41.61</v>
      </c>
      <c r="AO240" s="38" t="s">
        <v>62</v>
      </c>
      <c r="AP240" s="38" t="s">
        <v>62</v>
      </c>
      <c r="AQ240" s="38" t="s">
        <v>62</v>
      </c>
      <c r="AR240" s="38" t="s">
        <v>62</v>
      </c>
      <c r="AS240" s="38" t="s">
        <v>62</v>
      </c>
      <c r="AT240" s="38" t="s">
        <v>205</v>
      </c>
      <c r="AU240" s="38" t="s">
        <v>8802</v>
      </c>
      <c r="AV240" s="38" t="s">
        <v>207</v>
      </c>
      <c r="AW240" s="38" t="s">
        <v>61</v>
      </c>
      <c r="AX240" s="38" t="s">
        <v>63</v>
      </c>
      <c r="AY240" s="39" t="s">
        <v>8985</v>
      </c>
      <c r="AZ240" s="38" t="s">
        <v>8986</v>
      </c>
      <c r="BA240" s="39" t="s">
        <v>8986</v>
      </c>
      <c r="BB240" s="38" t="s">
        <v>196</v>
      </c>
      <c r="BC240" s="38" t="s">
        <v>197</v>
      </c>
      <c r="BD240" s="38" t="s">
        <v>94</v>
      </c>
      <c r="BE240" s="38" t="s">
        <v>208</v>
      </c>
      <c r="BF240" s="38" t="s">
        <v>64</v>
      </c>
      <c r="BG240" s="38" t="s">
        <v>61</v>
      </c>
      <c r="BH240" s="38" t="s">
        <v>209</v>
      </c>
    </row>
    <row r="241" spans="2:60" x14ac:dyDescent="0.3">
      <c r="B241" s="55">
        <f t="shared" si="69"/>
        <v>237</v>
      </c>
      <c r="C241" s="55" t="str">
        <f t="shared" si="70"/>
        <v>NRT</v>
      </c>
      <c r="D241" s="55" t="str">
        <f t="shared" si="71"/>
        <v>2025-09-05</v>
      </c>
      <c r="E241" s="55" t="str">
        <f t="shared" si="72"/>
        <v>82020038060</v>
      </c>
      <c r="F241" s="55" t="str">
        <f t="shared" si="73"/>
        <v>PJP030134825</v>
      </c>
      <c r="G241" s="55" t="str">
        <f t="shared" si="74"/>
        <v>박도연</v>
      </c>
      <c r="H241" s="53" t="str">
        <f t="shared" si="75"/>
        <v>목록(Manifest)</v>
      </c>
      <c r="I241" s="62">
        <f t="shared" si="76"/>
        <v>99.7</v>
      </c>
      <c r="J241" s="53" t="str">
        <f t="shared" si="77"/>
        <v>BIG BRIDGE INTL (BRCH USA)</v>
      </c>
      <c r="K241" s="55">
        <f t="shared" si="78"/>
        <v>1</v>
      </c>
      <c r="L241" s="54">
        <f t="shared" si="79"/>
        <v>0.5</v>
      </c>
      <c r="M241" s="54">
        <f t="shared" si="80"/>
        <v>0.8</v>
      </c>
      <c r="N241" s="54">
        <f t="shared" si="81"/>
        <v>0.8</v>
      </c>
      <c r="O241" s="54">
        <f t="shared" si="82"/>
        <v>0.5</v>
      </c>
      <c r="P241" s="55" t="str">
        <f t="shared" si="83"/>
        <v>6094325146630</v>
      </c>
      <c r="Q241" s="70">
        <f t="shared" si="84"/>
        <v>6760</v>
      </c>
      <c r="R241" s="58">
        <v>0</v>
      </c>
      <c r="S241" s="57">
        <f t="shared" si="85"/>
        <v>0</v>
      </c>
      <c r="T241" s="58">
        <v>0</v>
      </c>
      <c r="U241" s="58">
        <f>(IF(VLOOKUP(VLOOKUP(AN241,MAPPING!$B$16:$D$21,2,1),MAPPING!$C$16:$E$21,2,0)=7000,0,VLOOKUP(VLOOKUP(AN241,MAPPING!$B$16:$D$21,2,1),MAPPING!$C$16:$E$21,2,0)))</f>
        <v>0</v>
      </c>
      <c r="V241" s="58">
        <f>(K241*VLOOKUP(N241/K241,MAPPING!$B$23:$C$30,2,10))</f>
        <v>0</v>
      </c>
      <c r="W241" s="58">
        <f t="shared" si="86"/>
        <v>0</v>
      </c>
      <c r="X241" s="58">
        <f t="shared" si="87"/>
        <v>6760</v>
      </c>
      <c r="Y241" s="116">
        <f>ROUND(SUM(Q241:W241)/INVOICE!$I$5,2)</f>
        <v>4.8499999999999996</v>
      </c>
      <c r="AA241" s="38" t="s">
        <v>2578</v>
      </c>
      <c r="AB241" s="38" t="s">
        <v>93</v>
      </c>
      <c r="AC241" s="38" t="s">
        <v>2579</v>
      </c>
      <c r="AD241" s="38" t="s">
        <v>8987</v>
      </c>
      <c r="AE241" s="38" t="s">
        <v>8988</v>
      </c>
      <c r="AF241" s="38" t="s">
        <v>8989</v>
      </c>
      <c r="AG241" s="38" t="s">
        <v>8990</v>
      </c>
      <c r="AH241" s="38" t="s">
        <v>61</v>
      </c>
      <c r="AI241" s="38">
        <v>1</v>
      </c>
      <c r="AJ241" s="38">
        <v>0.5</v>
      </c>
      <c r="AK241" s="38">
        <v>0.8</v>
      </c>
      <c r="AL241" s="38">
        <v>0.8</v>
      </c>
      <c r="AM241" s="38" t="s">
        <v>204</v>
      </c>
      <c r="AN241" s="38">
        <v>99.7</v>
      </c>
      <c r="AO241" s="38" t="s">
        <v>62</v>
      </c>
      <c r="AP241" s="38" t="s">
        <v>62</v>
      </c>
      <c r="AQ241" s="38" t="s">
        <v>62</v>
      </c>
      <c r="AR241" s="38" t="s">
        <v>62</v>
      </c>
      <c r="AS241" s="38" t="s">
        <v>62</v>
      </c>
      <c r="AT241" s="38" t="s">
        <v>205</v>
      </c>
      <c r="AU241" s="38" t="s">
        <v>8802</v>
      </c>
      <c r="AV241" s="38" t="s">
        <v>207</v>
      </c>
      <c r="AW241" s="38" t="s">
        <v>61</v>
      </c>
      <c r="AX241" s="38" t="s">
        <v>63</v>
      </c>
      <c r="AY241" s="39" t="s">
        <v>8991</v>
      </c>
      <c r="AZ241" s="38" t="s">
        <v>8992</v>
      </c>
      <c r="BA241" s="39" t="s">
        <v>8992</v>
      </c>
      <c r="BB241" s="38" t="s">
        <v>196</v>
      </c>
      <c r="BC241" s="38" t="s">
        <v>197</v>
      </c>
      <c r="BD241" s="38" t="s">
        <v>94</v>
      </c>
      <c r="BE241" s="38" t="s">
        <v>208</v>
      </c>
      <c r="BF241" s="38" t="s">
        <v>64</v>
      </c>
      <c r="BG241" s="38" t="s">
        <v>61</v>
      </c>
      <c r="BH241" s="38" t="s">
        <v>209</v>
      </c>
    </row>
    <row r="242" spans="2:60" x14ac:dyDescent="0.3">
      <c r="B242" s="55">
        <f t="shared" si="69"/>
        <v>238</v>
      </c>
      <c r="C242" s="55" t="str">
        <f t="shared" si="70"/>
        <v>NRT</v>
      </c>
      <c r="D242" s="55" t="str">
        <f t="shared" si="71"/>
        <v>2025-09-05</v>
      </c>
      <c r="E242" s="55" t="str">
        <f t="shared" si="72"/>
        <v>82020038060</v>
      </c>
      <c r="F242" s="55" t="str">
        <f t="shared" si="73"/>
        <v>PJP030140061</v>
      </c>
      <c r="G242" s="55" t="str">
        <f t="shared" si="74"/>
        <v>이영준</v>
      </c>
      <c r="H242" s="53" t="str">
        <f t="shared" si="75"/>
        <v>목록(Manifest)</v>
      </c>
      <c r="I242" s="62">
        <f t="shared" si="76"/>
        <v>5.68</v>
      </c>
      <c r="J242" s="53" t="str">
        <f t="shared" si="77"/>
        <v>BIG BRIDGE INTL (BRCH USA)</v>
      </c>
      <c r="K242" s="55">
        <f t="shared" si="78"/>
        <v>1</v>
      </c>
      <c r="L242" s="54">
        <f t="shared" si="79"/>
        <v>0.2</v>
      </c>
      <c r="M242" s="54">
        <f t="shared" si="80"/>
        <v>1.4</v>
      </c>
      <c r="N242" s="54">
        <f t="shared" si="81"/>
        <v>1.4</v>
      </c>
      <c r="O242" s="54">
        <f t="shared" si="82"/>
        <v>0.5</v>
      </c>
      <c r="P242" s="55" t="str">
        <f t="shared" si="83"/>
        <v>6094325151239</v>
      </c>
      <c r="Q242" s="70">
        <f t="shared" si="84"/>
        <v>6760</v>
      </c>
      <c r="R242" s="58">
        <v>0</v>
      </c>
      <c r="S242" s="57">
        <f t="shared" si="85"/>
        <v>0</v>
      </c>
      <c r="T242" s="58">
        <v>0</v>
      </c>
      <c r="U242" s="58">
        <f>(IF(VLOOKUP(VLOOKUP(AN242,MAPPING!$B$16:$D$21,2,1),MAPPING!$C$16:$E$21,2,0)=7000,0,VLOOKUP(VLOOKUP(AN242,MAPPING!$B$16:$D$21,2,1),MAPPING!$C$16:$E$21,2,0)))</f>
        <v>0</v>
      </c>
      <c r="V242" s="58">
        <f>(K242*VLOOKUP(N242/K242,MAPPING!$B$23:$C$30,2,10))</f>
        <v>0</v>
      </c>
      <c r="W242" s="58">
        <f t="shared" si="86"/>
        <v>0</v>
      </c>
      <c r="X242" s="58">
        <f t="shared" si="87"/>
        <v>6760</v>
      </c>
      <c r="Y242" s="116">
        <f>ROUND(SUM(Q242:W242)/INVOICE!$I$5,2)</f>
        <v>4.8499999999999996</v>
      </c>
      <c r="AA242" s="38" t="s">
        <v>2578</v>
      </c>
      <c r="AB242" s="38" t="s">
        <v>93</v>
      </c>
      <c r="AC242" s="38" t="s">
        <v>2579</v>
      </c>
      <c r="AD242" s="38" t="s">
        <v>8993</v>
      </c>
      <c r="AE242" s="38" t="s">
        <v>8994</v>
      </c>
      <c r="AF242" s="38" t="s">
        <v>8995</v>
      </c>
      <c r="AG242" s="38" t="s">
        <v>8996</v>
      </c>
      <c r="AH242" s="38" t="s">
        <v>61</v>
      </c>
      <c r="AI242" s="38">
        <v>1</v>
      </c>
      <c r="AJ242" s="38">
        <v>0.2</v>
      </c>
      <c r="AK242" s="38">
        <v>1.4</v>
      </c>
      <c r="AL242" s="38">
        <v>1.4</v>
      </c>
      <c r="AM242" s="38" t="s">
        <v>204</v>
      </c>
      <c r="AN242" s="38">
        <v>5.68</v>
      </c>
      <c r="AO242" s="38" t="s">
        <v>62</v>
      </c>
      <c r="AP242" s="38" t="s">
        <v>62</v>
      </c>
      <c r="AQ242" s="38" t="s">
        <v>62</v>
      </c>
      <c r="AR242" s="38" t="s">
        <v>62</v>
      </c>
      <c r="AS242" s="38" t="s">
        <v>62</v>
      </c>
      <c r="AT242" s="38" t="s">
        <v>205</v>
      </c>
      <c r="AU242" s="38" t="s">
        <v>8802</v>
      </c>
      <c r="AV242" s="38" t="s">
        <v>207</v>
      </c>
      <c r="AW242" s="38" t="s">
        <v>61</v>
      </c>
      <c r="AX242" s="38" t="s">
        <v>63</v>
      </c>
      <c r="AY242" s="39" t="s">
        <v>8997</v>
      </c>
      <c r="AZ242" s="38" t="s">
        <v>8998</v>
      </c>
      <c r="BA242" s="39" t="s">
        <v>8998</v>
      </c>
      <c r="BB242" s="38" t="s">
        <v>196</v>
      </c>
      <c r="BC242" s="38" t="s">
        <v>197</v>
      </c>
      <c r="BD242" s="38" t="s">
        <v>94</v>
      </c>
      <c r="BE242" s="38" t="s">
        <v>208</v>
      </c>
      <c r="BF242" s="38" t="s">
        <v>64</v>
      </c>
      <c r="BG242" s="38" t="s">
        <v>61</v>
      </c>
      <c r="BH242" s="38" t="s">
        <v>209</v>
      </c>
    </row>
    <row r="243" spans="2:60" x14ac:dyDescent="0.3">
      <c r="B243" s="55">
        <f t="shared" si="69"/>
        <v>239</v>
      </c>
      <c r="C243" s="55" t="str">
        <f t="shared" si="70"/>
        <v>NRT</v>
      </c>
      <c r="D243" s="55" t="str">
        <f t="shared" si="71"/>
        <v>2025-09-05</v>
      </c>
      <c r="E243" s="55" t="str">
        <f t="shared" si="72"/>
        <v>82020038060</v>
      </c>
      <c r="F243" s="55" t="str">
        <f t="shared" si="73"/>
        <v>PJP030130275</v>
      </c>
      <c r="G243" s="55" t="str">
        <f t="shared" si="74"/>
        <v>이정인</v>
      </c>
      <c r="H243" s="53" t="str">
        <f t="shared" si="75"/>
        <v>목록(Manifest)</v>
      </c>
      <c r="I243" s="62">
        <f t="shared" si="76"/>
        <v>58.29</v>
      </c>
      <c r="J243" s="53" t="str">
        <f t="shared" si="77"/>
        <v>BIG BRIDGE INTL (BRCH USA)</v>
      </c>
      <c r="K243" s="55">
        <f t="shared" si="78"/>
        <v>1</v>
      </c>
      <c r="L243" s="54">
        <f t="shared" si="79"/>
        <v>0.95</v>
      </c>
      <c r="M243" s="54">
        <f t="shared" si="80"/>
        <v>0.6</v>
      </c>
      <c r="N243" s="54">
        <f t="shared" si="81"/>
        <v>1</v>
      </c>
      <c r="O243" s="54">
        <f t="shared" si="82"/>
        <v>1</v>
      </c>
      <c r="P243" s="55" t="str">
        <f t="shared" si="83"/>
        <v>6094325151413</v>
      </c>
      <c r="Q243" s="70">
        <f t="shared" si="84"/>
        <v>7770</v>
      </c>
      <c r="R243" s="58">
        <v>0</v>
      </c>
      <c r="S243" s="57">
        <f t="shared" si="85"/>
        <v>0</v>
      </c>
      <c r="T243" s="58">
        <v>0</v>
      </c>
      <c r="U243" s="58">
        <f>(IF(VLOOKUP(VLOOKUP(AN243,MAPPING!$B$16:$D$21,2,1),MAPPING!$C$16:$E$21,2,0)=7000,0,VLOOKUP(VLOOKUP(AN243,MAPPING!$B$16:$D$21,2,1),MAPPING!$C$16:$E$21,2,0)))</f>
        <v>0</v>
      </c>
      <c r="V243" s="58">
        <f>(K243*VLOOKUP(N243/K243,MAPPING!$B$23:$C$30,2,10))</f>
        <v>0</v>
      </c>
      <c r="W243" s="58">
        <f t="shared" si="86"/>
        <v>0</v>
      </c>
      <c r="X243" s="58">
        <f t="shared" si="87"/>
        <v>7770</v>
      </c>
      <c r="Y243" s="116">
        <f>ROUND(SUM(Q243:W243)/INVOICE!$I$5,2)</f>
        <v>5.57</v>
      </c>
      <c r="AA243" s="38" t="s">
        <v>2578</v>
      </c>
      <c r="AB243" s="38" t="s">
        <v>93</v>
      </c>
      <c r="AC243" s="38" t="s">
        <v>2579</v>
      </c>
      <c r="AD243" s="38" t="s">
        <v>8999</v>
      </c>
      <c r="AE243" s="38" t="s">
        <v>9000</v>
      </c>
      <c r="AF243" s="38" t="s">
        <v>9001</v>
      </c>
      <c r="AG243" s="38" t="s">
        <v>9002</v>
      </c>
      <c r="AH243" s="38" t="s">
        <v>61</v>
      </c>
      <c r="AI243" s="38">
        <v>1</v>
      </c>
      <c r="AJ243" s="38">
        <v>0.95</v>
      </c>
      <c r="AK243" s="38">
        <v>0.6</v>
      </c>
      <c r="AL243" s="38">
        <v>1</v>
      </c>
      <c r="AM243" s="38" t="s">
        <v>204</v>
      </c>
      <c r="AN243" s="38">
        <v>58.29</v>
      </c>
      <c r="AO243" s="38" t="s">
        <v>62</v>
      </c>
      <c r="AP243" s="38" t="s">
        <v>62</v>
      </c>
      <c r="AQ243" s="38" t="s">
        <v>62</v>
      </c>
      <c r="AR243" s="38" t="s">
        <v>62</v>
      </c>
      <c r="AS243" s="38" t="s">
        <v>62</v>
      </c>
      <c r="AT243" s="38" t="s">
        <v>205</v>
      </c>
      <c r="AU243" s="38" t="s">
        <v>8802</v>
      </c>
      <c r="AV243" s="38" t="s">
        <v>207</v>
      </c>
      <c r="AW243" s="38" t="s">
        <v>61</v>
      </c>
      <c r="AX243" s="38" t="s">
        <v>63</v>
      </c>
      <c r="AY243" s="39" t="s">
        <v>9003</v>
      </c>
      <c r="AZ243" s="38" t="s">
        <v>9004</v>
      </c>
      <c r="BA243" s="39" t="s">
        <v>9004</v>
      </c>
      <c r="BB243" s="38" t="s">
        <v>196</v>
      </c>
      <c r="BC243" s="38" t="s">
        <v>197</v>
      </c>
      <c r="BD243" s="38" t="s">
        <v>94</v>
      </c>
      <c r="BE243" s="38" t="s">
        <v>208</v>
      </c>
      <c r="BF243" s="38" t="s">
        <v>64</v>
      </c>
      <c r="BG243" s="38" t="s">
        <v>61</v>
      </c>
      <c r="BH243" s="38" t="s">
        <v>209</v>
      </c>
    </row>
    <row r="244" spans="2:60" x14ac:dyDescent="0.3">
      <c r="B244" s="55">
        <f t="shared" si="69"/>
        <v>240</v>
      </c>
      <c r="C244" s="55" t="str">
        <f t="shared" si="70"/>
        <v>NRT</v>
      </c>
      <c r="D244" s="55" t="str">
        <f t="shared" si="71"/>
        <v>2025-09-05</v>
      </c>
      <c r="E244" s="55" t="str">
        <f t="shared" si="72"/>
        <v>82020038060</v>
      </c>
      <c r="F244" s="55" t="str">
        <f t="shared" si="73"/>
        <v>PJP030145722</v>
      </c>
      <c r="G244" s="55" t="str">
        <f t="shared" si="74"/>
        <v>김형인</v>
      </c>
      <c r="H244" s="53" t="str">
        <f t="shared" si="75"/>
        <v>목록(Manifest)</v>
      </c>
      <c r="I244" s="62">
        <f t="shared" si="76"/>
        <v>132.99</v>
      </c>
      <c r="J244" s="53" t="str">
        <f t="shared" si="77"/>
        <v>BIG BRIDGE INTL (BRCH USA)</v>
      </c>
      <c r="K244" s="55">
        <f t="shared" si="78"/>
        <v>1</v>
      </c>
      <c r="L244" s="54">
        <f t="shared" si="79"/>
        <v>4.25</v>
      </c>
      <c r="M244" s="54">
        <f t="shared" si="80"/>
        <v>5.5</v>
      </c>
      <c r="N244" s="54">
        <f t="shared" si="81"/>
        <v>5.5</v>
      </c>
      <c r="O244" s="54">
        <f t="shared" si="82"/>
        <v>4.5</v>
      </c>
      <c r="P244" s="55" t="str">
        <f t="shared" si="83"/>
        <v>6094325150191</v>
      </c>
      <c r="Q244" s="70">
        <f t="shared" si="84"/>
        <v>14840</v>
      </c>
      <c r="R244" s="58">
        <v>0</v>
      </c>
      <c r="S244" s="57">
        <f t="shared" si="85"/>
        <v>0</v>
      </c>
      <c r="T244" s="58">
        <v>0</v>
      </c>
      <c r="U244" s="58">
        <f>(IF(VLOOKUP(VLOOKUP(AN244,MAPPING!$B$16:$D$21,2,1),MAPPING!$C$16:$E$21,2,0)=7000,0,VLOOKUP(VLOOKUP(AN244,MAPPING!$B$16:$D$21,2,1),MAPPING!$C$16:$E$21,2,0)))</f>
        <v>0</v>
      </c>
      <c r="V244" s="58">
        <f>(K244*VLOOKUP(N244/K244,MAPPING!$B$23:$C$30,2,10))</f>
        <v>1200</v>
      </c>
      <c r="W244" s="58">
        <f t="shared" si="86"/>
        <v>0</v>
      </c>
      <c r="X244" s="58">
        <f t="shared" si="87"/>
        <v>16040</v>
      </c>
      <c r="Y244" s="116">
        <f>ROUND(SUM(Q244:W244)/INVOICE!$I$5,2)</f>
        <v>11.51</v>
      </c>
      <c r="AA244" s="38" t="s">
        <v>2578</v>
      </c>
      <c r="AB244" s="38" t="s">
        <v>93</v>
      </c>
      <c r="AC244" s="38" t="s">
        <v>2579</v>
      </c>
      <c r="AD244" s="38" t="s">
        <v>9005</v>
      </c>
      <c r="AE244" s="38" t="s">
        <v>9006</v>
      </c>
      <c r="AF244" s="38" t="s">
        <v>9007</v>
      </c>
      <c r="AG244" s="38" t="s">
        <v>9008</v>
      </c>
      <c r="AH244" s="38" t="s">
        <v>61</v>
      </c>
      <c r="AI244" s="38">
        <v>1</v>
      </c>
      <c r="AJ244" s="38">
        <v>4.25</v>
      </c>
      <c r="AK244" s="38">
        <v>5.5</v>
      </c>
      <c r="AL244" s="38">
        <v>5.5</v>
      </c>
      <c r="AM244" s="38" t="s">
        <v>204</v>
      </c>
      <c r="AN244" s="38">
        <v>132.99</v>
      </c>
      <c r="AO244" s="38" t="s">
        <v>62</v>
      </c>
      <c r="AP244" s="38" t="s">
        <v>62</v>
      </c>
      <c r="AQ244" s="38" t="s">
        <v>62</v>
      </c>
      <c r="AR244" s="38" t="s">
        <v>62</v>
      </c>
      <c r="AS244" s="38" t="s">
        <v>62</v>
      </c>
      <c r="AT244" s="38" t="s">
        <v>205</v>
      </c>
      <c r="AU244" s="38" t="s">
        <v>8802</v>
      </c>
      <c r="AV244" s="38" t="s">
        <v>207</v>
      </c>
      <c r="AW244" s="38" t="s">
        <v>61</v>
      </c>
      <c r="AX244" s="38" t="s">
        <v>63</v>
      </c>
      <c r="AY244" s="39" t="s">
        <v>9009</v>
      </c>
      <c r="AZ244" s="38" t="s">
        <v>9010</v>
      </c>
      <c r="BA244" s="39" t="s">
        <v>9010</v>
      </c>
      <c r="BB244" s="38" t="s">
        <v>196</v>
      </c>
      <c r="BC244" s="38" t="s">
        <v>197</v>
      </c>
      <c r="BD244" s="38" t="s">
        <v>94</v>
      </c>
      <c r="BE244" s="38" t="s">
        <v>208</v>
      </c>
      <c r="BF244" s="38" t="s">
        <v>64</v>
      </c>
      <c r="BG244" s="38" t="s">
        <v>61</v>
      </c>
      <c r="BH244" s="38" t="s">
        <v>209</v>
      </c>
    </row>
    <row r="245" spans="2:60" x14ac:dyDescent="0.3">
      <c r="B245" s="55">
        <f t="shared" si="69"/>
        <v>241</v>
      </c>
      <c r="C245" s="55" t="str">
        <f t="shared" si="70"/>
        <v>NRT</v>
      </c>
      <c r="D245" s="55" t="str">
        <f t="shared" si="71"/>
        <v>2025-09-05</v>
      </c>
      <c r="E245" s="55" t="str">
        <f t="shared" si="72"/>
        <v>82020038060</v>
      </c>
      <c r="F245" s="55" t="str">
        <f t="shared" si="73"/>
        <v>PJP030139268</v>
      </c>
      <c r="G245" s="55" t="str">
        <f t="shared" si="74"/>
        <v>박수경</v>
      </c>
      <c r="H245" s="53" t="str">
        <f t="shared" si="75"/>
        <v>목록(Manifest)</v>
      </c>
      <c r="I245" s="62">
        <f t="shared" si="76"/>
        <v>79.599999999999994</v>
      </c>
      <c r="J245" s="53" t="str">
        <f t="shared" si="77"/>
        <v>BIG BRIDGE INTL (BRCH USA)</v>
      </c>
      <c r="K245" s="55">
        <f t="shared" si="78"/>
        <v>1</v>
      </c>
      <c r="L245" s="54">
        <f t="shared" si="79"/>
        <v>0.65</v>
      </c>
      <c r="M245" s="54">
        <f t="shared" si="80"/>
        <v>1.2</v>
      </c>
      <c r="N245" s="54">
        <f t="shared" si="81"/>
        <v>1.2</v>
      </c>
      <c r="O245" s="54">
        <f t="shared" si="82"/>
        <v>1</v>
      </c>
      <c r="P245" s="55" t="str">
        <f t="shared" si="83"/>
        <v>6094325150373</v>
      </c>
      <c r="Q245" s="70">
        <f t="shared" si="84"/>
        <v>7770</v>
      </c>
      <c r="R245" s="58">
        <v>0</v>
      </c>
      <c r="S245" s="57">
        <f t="shared" si="85"/>
        <v>0</v>
      </c>
      <c r="T245" s="58">
        <v>0</v>
      </c>
      <c r="U245" s="58">
        <f>(IF(VLOOKUP(VLOOKUP(AN245,MAPPING!$B$16:$D$21,2,1),MAPPING!$C$16:$E$21,2,0)=7000,0,VLOOKUP(VLOOKUP(AN245,MAPPING!$B$16:$D$21,2,1),MAPPING!$C$16:$E$21,2,0)))</f>
        <v>0</v>
      </c>
      <c r="V245" s="58">
        <f>(K245*VLOOKUP(N245/K245,MAPPING!$B$23:$C$30,2,10))</f>
        <v>0</v>
      </c>
      <c r="W245" s="58">
        <f t="shared" si="86"/>
        <v>0</v>
      </c>
      <c r="X245" s="58">
        <f t="shared" si="87"/>
        <v>7770</v>
      </c>
      <c r="Y245" s="116">
        <f>ROUND(SUM(Q245:W245)/INVOICE!$I$5,2)</f>
        <v>5.57</v>
      </c>
      <c r="AA245" s="38" t="s">
        <v>2578</v>
      </c>
      <c r="AB245" s="38" t="s">
        <v>93</v>
      </c>
      <c r="AC245" s="38" t="s">
        <v>2579</v>
      </c>
      <c r="AD245" s="38" t="s">
        <v>9011</v>
      </c>
      <c r="AE245" s="38" t="s">
        <v>393</v>
      </c>
      <c r="AF245" s="38" t="s">
        <v>9012</v>
      </c>
      <c r="AG245" s="38" t="s">
        <v>9013</v>
      </c>
      <c r="AH245" s="38" t="s">
        <v>61</v>
      </c>
      <c r="AI245" s="38">
        <v>1</v>
      </c>
      <c r="AJ245" s="38">
        <v>0.65</v>
      </c>
      <c r="AK245" s="38">
        <v>1.2</v>
      </c>
      <c r="AL245" s="38">
        <v>1.2</v>
      </c>
      <c r="AM245" s="38" t="s">
        <v>204</v>
      </c>
      <c r="AN245" s="38">
        <v>79.599999999999994</v>
      </c>
      <c r="AO245" s="38" t="s">
        <v>62</v>
      </c>
      <c r="AP245" s="38" t="s">
        <v>62</v>
      </c>
      <c r="AQ245" s="38" t="s">
        <v>62</v>
      </c>
      <c r="AR245" s="38" t="s">
        <v>62</v>
      </c>
      <c r="AS245" s="38" t="s">
        <v>62</v>
      </c>
      <c r="AT245" s="38" t="s">
        <v>205</v>
      </c>
      <c r="AU245" s="38" t="s">
        <v>8802</v>
      </c>
      <c r="AV245" s="38" t="s">
        <v>207</v>
      </c>
      <c r="AW245" s="38" t="s">
        <v>61</v>
      </c>
      <c r="AX245" s="38" t="s">
        <v>63</v>
      </c>
      <c r="AY245" s="39" t="s">
        <v>9014</v>
      </c>
      <c r="AZ245" s="38" t="s">
        <v>9015</v>
      </c>
      <c r="BA245" s="39" t="s">
        <v>9015</v>
      </c>
      <c r="BB245" s="38" t="s">
        <v>196</v>
      </c>
      <c r="BC245" s="38" t="s">
        <v>197</v>
      </c>
      <c r="BD245" s="38" t="s">
        <v>94</v>
      </c>
      <c r="BE245" s="38" t="s">
        <v>208</v>
      </c>
      <c r="BF245" s="38" t="s">
        <v>64</v>
      </c>
      <c r="BG245" s="38" t="s">
        <v>61</v>
      </c>
      <c r="BH245" s="38" t="s">
        <v>209</v>
      </c>
    </row>
    <row r="246" spans="2:60" x14ac:dyDescent="0.3">
      <c r="B246" s="55">
        <f t="shared" si="69"/>
        <v>242</v>
      </c>
      <c r="C246" s="55" t="str">
        <f t="shared" si="70"/>
        <v>NRT</v>
      </c>
      <c r="D246" s="55" t="str">
        <f t="shared" si="71"/>
        <v>2025-09-06</v>
      </c>
      <c r="E246" s="55" t="str">
        <f t="shared" si="72"/>
        <v>82020038071</v>
      </c>
      <c r="F246" s="55" t="str">
        <f t="shared" si="73"/>
        <v>PJP030135752</v>
      </c>
      <c r="G246" s="55" t="str">
        <f t="shared" si="74"/>
        <v>한시연</v>
      </c>
      <c r="H246" s="53" t="str">
        <f t="shared" si="75"/>
        <v>목록(Manifest)</v>
      </c>
      <c r="I246" s="62">
        <f t="shared" si="76"/>
        <v>77.94</v>
      </c>
      <c r="J246" s="53" t="str">
        <f t="shared" si="77"/>
        <v>BIG BRIDGE INTL (BRCH USA)</v>
      </c>
      <c r="K246" s="55">
        <f t="shared" si="78"/>
        <v>1</v>
      </c>
      <c r="L246" s="54">
        <f t="shared" si="79"/>
        <v>0.45</v>
      </c>
      <c r="M246" s="54">
        <f t="shared" si="80"/>
        <v>1.3</v>
      </c>
      <c r="N246" s="54">
        <f t="shared" si="81"/>
        <v>1.3</v>
      </c>
      <c r="O246" s="54">
        <f t="shared" si="82"/>
        <v>0.5</v>
      </c>
      <c r="P246" s="55" t="str">
        <f t="shared" si="83"/>
        <v>6094325151099</v>
      </c>
      <c r="Q246" s="70">
        <f t="shared" si="84"/>
        <v>6760</v>
      </c>
      <c r="R246" s="58">
        <v>0</v>
      </c>
      <c r="S246" s="57">
        <f t="shared" si="85"/>
        <v>0</v>
      </c>
      <c r="T246" s="58">
        <v>0</v>
      </c>
      <c r="U246" s="58">
        <f>(IF(VLOOKUP(VLOOKUP(AN246,MAPPING!$B$16:$D$21,2,1),MAPPING!$C$16:$E$21,2,0)=7000,0,VLOOKUP(VLOOKUP(AN246,MAPPING!$B$16:$D$21,2,1),MAPPING!$C$16:$E$21,2,0)))</f>
        <v>0</v>
      </c>
      <c r="V246" s="58">
        <f>(K246*VLOOKUP(N246/K246,MAPPING!$B$23:$C$30,2,10))</f>
        <v>0</v>
      </c>
      <c r="W246" s="58">
        <f t="shared" si="86"/>
        <v>0</v>
      </c>
      <c r="X246" s="58">
        <f t="shared" si="87"/>
        <v>6760</v>
      </c>
      <c r="Y246" s="116">
        <f>ROUND(SUM(Q246:W246)/INVOICE!$I$5,2)</f>
        <v>4.8499999999999996</v>
      </c>
      <c r="AA246" s="38" t="s">
        <v>2929</v>
      </c>
      <c r="AB246" s="38" t="s">
        <v>93</v>
      </c>
      <c r="AC246" s="38" t="s">
        <v>2930</v>
      </c>
      <c r="AD246" s="38" t="s">
        <v>9016</v>
      </c>
      <c r="AE246" s="38" t="s">
        <v>7826</v>
      </c>
      <c r="AF246" s="38" t="s">
        <v>7827</v>
      </c>
      <c r="AG246" s="38" t="s">
        <v>7828</v>
      </c>
      <c r="AH246" s="38" t="s">
        <v>61</v>
      </c>
      <c r="AI246" s="38">
        <v>1</v>
      </c>
      <c r="AJ246" s="38">
        <v>0.45</v>
      </c>
      <c r="AK246" s="38">
        <v>1.3</v>
      </c>
      <c r="AL246" s="38">
        <v>1.3</v>
      </c>
      <c r="AM246" s="38" t="s">
        <v>204</v>
      </c>
      <c r="AN246" s="38">
        <v>77.94</v>
      </c>
      <c r="AO246" s="38" t="s">
        <v>62</v>
      </c>
      <c r="AP246" s="38" t="s">
        <v>62</v>
      </c>
      <c r="AQ246" s="38" t="s">
        <v>62</v>
      </c>
      <c r="AR246" s="38" t="s">
        <v>62</v>
      </c>
      <c r="AS246" s="38" t="s">
        <v>62</v>
      </c>
      <c r="AT246" s="38" t="s">
        <v>205</v>
      </c>
      <c r="AU246" s="38" t="s">
        <v>8802</v>
      </c>
      <c r="AV246" s="38" t="s">
        <v>207</v>
      </c>
      <c r="AW246" s="38" t="s">
        <v>61</v>
      </c>
      <c r="AX246" s="38" t="s">
        <v>63</v>
      </c>
      <c r="AY246" s="39" t="s">
        <v>9017</v>
      </c>
      <c r="AZ246" s="38" t="s">
        <v>9018</v>
      </c>
      <c r="BA246" s="39" t="s">
        <v>9018</v>
      </c>
      <c r="BB246" s="38" t="s">
        <v>196</v>
      </c>
      <c r="BC246" s="38" t="s">
        <v>2938</v>
      </c>
      <c r="BD246" s="38" t="s">
        <v>94</v>
      </c>
      <c r="BE246" s="38" t="s">
        <v>208</v>
      </c>
      <c r="BF246" s="38" t="s">
        <v>64</v>
      </c>
      <c r="BG246" s="38" t="s">
        <v>61</v>
      </c>
      <c r="BH246" s="38" t="s">
        <v>209</v>
      </c>
    </row>
    <row r="247" spans="2:60" x14ac:dyDescent="0.3">
      <c r="B247" s="55">
        <f t="shared" si="69"/>
        <v>243</v>
      </c>
      <c r="C247" s="55" t="str">
        <f t="shared" si="70"/>
        <v>NRT</v>
      </c>
      <c r="D247" s="55" t="str">
        <f t="shared" si="71"/>
        <v>2025-09-06</v>
      </c>
      <c r="E247" s="55" t="str">
        <f t="shared" si="72"/>
        <v>82020038071</v>
      </c>
      <c r="F247" s="55" t="str">
        <f t="shared" si="73"/>
        <v>PJP030142539</v>
      </c>
      <c r="G247" s="55" t="str">
        <f t="shared" si="74"/>
        <v>한예지</v>
      </c>
      <c r="H247" s="53" t="str">
        <f t="shared" si="75"/>
        <v>목록(Manifest)</v>
      </c>
      <c r="I247" s="62">
        <f t="shared" si="76"/>
        <v>31.89</v>
      </c>
      <c r="J247" s="53" t="str">
        <f t="shared" si="77"/>
        <v>BIG BRIDGE INTL (BRCH USA)</v>
      </c>
      <c r="K247" s="55">
        <f t="shared" si="78"/>
        <v>1</v>
      </c>
      <c r="L247" s="54">
        <f t="shared" si="79"/>
        <v>1.25</v>
      </c>
      <c r="M247" s="54">
        <f t="shared" si="80"/>
        <v>1.2</v>
      </c>
      <c r="N247" s="54">
        <f t="shared" si="81"/>
        <v>1.3</v>
      </c>
      <c r="O247" s="54">
        <f t="shared" si="82"/>
        <v>1.5</v>
      </c>
      <c r="P247" s="55" t="str">
        <f t="shared" si="83"/>
        <v>6094325151482</v>
      </c>
      <c r="Q247" s="70">
        <f t="shared" si="84"/>
        <v>8780</v>
      </c>
      <c r="R247" s="58">
        <v>0</v>
      </c>
      <c r="S247" s="57">
        <f t="shared" si="85"/>
        <v>0</v>
      </c>
      <c r="T247" s="58">
        <v>0</v>
      </c>
      <c r="U247" s="58">
        <f>(IF(VLOOKUP(VLOOKUP(AN247,MAPPING!$B$16:$D$21,2,1),MAPPING!$C$16:$E$21,2,0)=7000,0,VLOOKUP(VLOOKUP(AN247,MAPPING!$B$16:$D$21,2,1),MAPPING!$C$16:$E$21,2,0)))</f>
        <v>0</v>
      </c>
      <c r="V247" s="58">
        <f>(K247*VLOOKUP(N247/K247,MAPPING!$B$23:$C$30,2,10))</f>
        <v>0</v>
      </c>
      <c r="W247" s="58">
        <f t="shared" si="86"/>
        <v>0</v>
      </c>
      <c r="X247" s="58">
        <f t="shared" si="87"/>
        <v>8780</v>
      </c>
      <c r="Y247" s="116">
        <f>ROUND(SUM(Q247:W247)/INVOICE!$I$5,2)</f>
        <v>6.3</v>
      </c>
      <c r="AA247" s="38" t="s">
        <v>2929</v>
      </c>
      <c r="AB247" s="38" t="s">
        <v>93</v>
      </c>
      <c r="AC247" s="38" t="s">
        <v>2930</v>
      </c>
      <c r="AD247" s="38" t="s">
        <v>9019</v>
      </c>
      <c r="AE247" s="38" t="s">
        <v>9020</v>
      </c>
      <c r="AF247" s="38" t="s">
        <v>9021</v>
      </c>
      <c r="AG247" s="38" t="s">
        <v>2816</v>
      </c>
      <c r="AH247" s="38" t="s">
        <v>61</v>
      </c>
      <c r="AI247" s="38">
        <v>1</v>
      </c>
      <c r="AJ247" s="38">
        <v>1.25</v>
      </c>
      <c r="AK247" s="38">
        <v>1.2</v>
      </c>
      <c r="AL247" s="38">
        <v>1.3</v>
      </c>
      <c r="AM247" s="38" t="s">
        <v>204</v>
      </c>
      <c r="AN247" s="38">
        <v>31.89</v>
      </c>
      <c r="AO247" s="38" t="s">
        <v>62</v>
      </c>
      <c r="AP247" s="38" t="s">
        <v>62</v>
      </c>
      <c r="AQ247" s="38" t="s">
        <v>62</v>
      </c>
      <c r="AR247" s="38" t="s">
        <v>62</v>
      </c>
      <c r="AS247" s="38" t="s">
        <v>62</v>
      </c>
      <c r="AT247" s="38" t="s">
        <v>205</v>
      </c>
      <c r="AU247" s="38" t="s">
        <v>8802</v>
      </c>
      <c r="AV247" s="38" t="s">
        <v>207</v>
      </c>
      <c r="AW247" s="38" t="s">
        <v>61</v>
      </c>
      <c r="AX247" s="38" t="s">
        <v>63</v>
      </c>
      <c r="AY247" s="39" t="s">
        <v>9022</v>
      </c>
      <c r="AZ247" s="38" t="s">
        <v>9023</v>
      </c>
      <c r="BA247" s="39" t="s">
        <v>9023</v>
      </c>
      <c r="BB247" s="38" t="s">
        <v>196</v>
      </c>
      <c r="BC247" s="38" t="s">
        <v>2938</v>
      </c>
      <c r="BD247" s="38" t="s">
        <v>94</v>
      </c>
      <c r="BE247" s="38" t="s">
        <v>208</v>
      </c>
      <c r="BF247" s="38" t="s">
        <v>64</v>
      </c>
      <c r="BG247" s="38" t="s">
        <v>61</v>
      </c>
      <c r="BH247" s="38" t="s">
        <v>209</v>
      </c>
    </row>
    <row r="248" spans="2:60" x14ac:dyDescent="0.3">
      <c r="B248" s="55">
        <f t="shared" si="69"/>
        <v>244</v>
      </c>
      <c r="C248" s="55" t="str">
        <f t="shared" si="70"/>
        <v>NRT</v>
      </c>
      <c r="D248" s="55" t="str">
        <f t="shared" si="71"/>
        <v>2025-09-06</v>
      </c>
      <c r="E248" s="55" t="str">
        <f t="shared" si="72"/>
        <v>82020038071</v>
      </c>
      <c r="F248" s="55" t="str">
        <f t="shared" si="73"/>
        <v>PJP030145342</v>
      </c>
      <c r="G248" s="55" t="str">
        <f t="shared" si="74"/>
        <v>박충무</v>
      </c>
      <c r="H248" s="53" t="str">
        <f t="shared" si="75"/>
        <v>일반(목록배제,Normal-Manifest Exception)</v>
      </c>
      <c r="I248" s="62">
        <f t="shared" si="76"/>
        <v>100.5</v>
      </c>
      <c r="J248" s="53" t="str">
        <f t="shared" si="77"/>
        <v>BIG BRIDGE INTL (BRCH USA)</v>
      </c>
      <c r="K248" s="55">
        <f t="shared" si="78"/>
        <v>1</v>
      </c>
      <c r="L248" s="54">
        <f t="shared" si="79"/>
        <v>0.4</v>
      </c>
      <c r="M248" s="54">
        <f t="shared" si="80"/>
        <v>0.8</v>
      </c>
      <c r="N248" s="54">
        <f t="shared" si="81"/>
        <v>0.8</v>
      </c>
      <c r="O248" s="54">
        <f t="shared" si="82"/>
        <v>0.5</v>
      </c>
      <c r="P248" s="55" t="str">
        <f t="shared" si="83"/>
        <v>6094325150700</v>
      </c>
      <c r="Q248" s="70">
        <f t="shared" si="84"/>
        <v>6760</v>
      </c>
      <c r="R248" s="58">
        <v>0</v>
      </c>
      <c r="S248" s="57">
        <f t="shared" si="85"/>
        <v>0</v>
      </c>
      <c r="T248" s="58">
        <v>0</v>
      </c>
      <c r="U248" s="58">
        <f>(IF(VLOOKUP(VLOOKUP(AN248,MAPPING!$B$16:$D$21,2,1),MAPPING!$C$16:$E$21,2,0)=7000,0,VLOOKUP(VLOOKUP(AN248,MAPPING!$B$16:$D$21,2,1),MAPPING!$C$16:$E$21,2,0)))</f>
        <v>0</v>
      </c>
      <c r="V248" s="58">
        <f>(K248*VLOOKUP(N248/K248,MAPPING!$B$23:$C$30,2,10))</f>
        <v>0</v>
      </c>
      <c r="W248" s="58">
        <f t="shared" si="86"/>
        <v>0</v>
      </c>
      <c r="X248" s="58">
        <f t="shared" si="87"/>
        <v>6760</v>
      </c>
      <c r="Y248" s="116">
        <f>ROUND(SUM(Q248:W248)/INVOICE!$I$5,2)</f>
        <v>4.8499999999999996</v>
      </c>
      <c r="AA248" s="38" t="s">
        <v>2929</v>
      </c>
      <c r="AB248" s="38" t="s">
        <v>93</v>
      </c>
      <c r="AC248" s="38" t="s">
        <v>2930</v>
      </c>
      <c r="AD248" s="38" t="s">
        <v>9024</v>
      </c>
      <c r="AE248" s="38" t="s">
        <v>9025</v>
      </c>
      <c r="AF248" s="38" t="s">
        <v>9026</v>
      </c>
      <c r="AG248" s="38" t="s">
        <v>9027</v>
      </c>
      <c r="AH248" s="38" t="s">
        <v>61</v>
      </c>
      <c r="AI248" s="38">
        <v>1</v>
      </c>
      <c r="AJ248" s="38">
        <v>0.4</v>
      </c>
      <c r="AK248" s="38">
        <v>0.8</v>
      </c>
      <c r="AL248" s="38">
        <v>0.8</v>
      </c>
      <c r="AM248" s="38" t="s">
        <v>66</v>
      </c>
      <c r="AN248" s="38">
        <v>100.5</v>
      </c>
      <c r="AO248" s="38" t="s">
        <v>62</v>
      </c>
      <c r="AP248" s="38" t="s">
        <v>62</v>
      </c>
      <c r="AQ248" s="38" t="s">
        <v>62</v>
      </c>
      <c r="AR248" s="38" t="s">
        <v>62</v>
      </c>
      <c r="AS248" s="38" t="s">
        <v>62</v>
      </c>
      <c r="AT248" s="38" t="s">
        <v>205</v>
      </c>
      <c r="AU248" s="38" t="s">
        <v>8802</v>
      </c>
      <c r="AV248" s="38" t="s">
        <v>207</v>
      </c>
      <c r="AW248" s="38" t="s">
        <v>61</v>
      </c>
      <c r="AX248" s="38" t="s">
        <v>63</v>
      </c>
      <c r="AY248" s="39" t="s">
        <v>9028</v>
      </c>
      <c r="AZ248" s="38" t="s">
        <v>9029</v>
      </c>
      <c r="BA248" s="39" t="s">
        <v>9029</v>
      </c>
      <c r="BB248" s="38" t="s">
        <v>196</v>
      </c>
      <c r="BC248" s="38" t="s">
        <v>2938</v>
      </c>
      <c r="BD248" s="38" t="s">
        <v>94</v>
      </c>
      <c r="BE248" s="38" t="s">
        <v>208</v>
      </c>
      <c r="BF248" s="38" t="s">
        <v>64</v>
      </c>
      <c r="BG248" s="38" t="s">
        <v>61</v>
      </c>
      <c r="BH248" s="38" t="s">
        <v>209</v>
      </c>
    </row>
    <row r="249" spans="2:60" x14ac:dyDescent="0.3">
      <c r="B249" s="55">
        <f t="shared" si="69"/>
        <v>245</v>
      </c>
      <c r="C249" s="55" t="str">
        <f t="shared" si="70"/>
        <v>NRT</v>
      </c>
      <c r="D249" s="55" t="str">
        <f t="shared" si="71"/>
        <v>2025-09-06</v>
      </c>
      <c r="E249" s="55" t="str">
        <f t="shared" si="72"/>
        <v>82020038071</v>
      </c>
      <c r="F249" s="55" t="str">
        <f t="shared" si="73"/>
        <v>PJP030143688</v>
      </c>
      <c r="G249" s="55" t="str">
        <f t="shared" si="74"/>
        <v>강수한</v>
      </c>
      <c r="H249" s="53" t="str">
        <f t="shared" si="75"/>
        <v>목록(Manifest)</v>
      </c>
      <c r="I249" s="62">
        <f t="shared" si="76"/>
        <v>116.58</v>
      </c>
      <c r="J249" s="53" t="str">
        <f t="shared" si="77"/>
        <v>BIG BRIDGE INTL (BRCH USA)</v>
      </c>
      <c r="K249" s="55">
        <f t="shared" si="78"/>
        <v>1</v>
      </c>
      <c r="L249" s="54">
        <f t="shared" si="79"/>
        <v>2.95</v>
      </c>
      <c r="M249" s="54">
        <f t="shared" si="80"/>
        <v>3.9</v>
      </c>
      <c r="N249" s="54">
        <f t="shared" si="81"/>
        <v>3.9</v>
      </c>
      <c r="O249" s="54">
        <f t="shared" si="82"/>
        <v>3</v>
      </c>
      <c r="P249" s="55" t="str">
        <f t="shared" si="83"/>
        <v>6094325149599</v>
      </c>
      <c r="Q249" s="70">
        <f t="shared" si="84"/>
        <v>11810</v>
      </c>
      <c r="R249" s="58">
        <v>0</v>
      </c>
      <c r="S249" s="57">
        <f t="shared" si="85"/>
        <v>0</v>
      </c>
      <c r="T249" s="58">
        <v>0</v>
      </c>
      <c r="U249" s="58">
        <f>(IF(VLOOKUP(VLOOKUP(AN249,MAPPING!$B$16:$D$21,2,1),MAPPING!$C$16:$E$21,2,0)=7000,0,VLOOKUP(VLOOKUP(AN249,MAPPING!$B$16:$D$21,2,1),MAPPING!$C$16:$E$21,2,0)))</f>
        <v>0</v>
      </c>
      <c r="V249" s="58">
        <f>(K249*VLOOKUP(N249/K249,MAPPING!$B$23:$C$30,2,10))</f>
        <v>550</v>
      </c>
      <c r="W249" s="58">
        <f t="shared" si="86"/>
        <v>0</v>
      </c>
      <c r="X249" s="58">
        <f t="shared" si="87"/>
        <v>12360</v>
      </c>
      <c r="Y249" s="116">
        <f>ROUND(SUM(Q249:W249)/INVOICE!$I$5,2)</f>
        <v>8.8699999999999992</v>
      </c>
      <c r="AA249" s="38" t="s">
        <v>2929</v>
      </c>
      <c r="AB249" s="38" t="s">
        <v>93</v>
      </c>
      <c r="AC249" s="38" t="s">
        <v>2930</v>
      </c>
      <c r="AD249" s="38" t="s">
        <v>9030</v>
      </c>
      <c r="AE249" s="38" t="s">
        <v>298</v>
      </c>
      <c r="AF249" s="38" t="s">
        <v>299</v>
      </c>
      <c r="AG249" s="38" t="s">
        <v>300</v>
      </c>
      <c r="AH249" s="38" t="s">
        <v>61</v>
      </c>
      <c r="AI249" s="38">
        <v>1</v>
      </c>
      <c r="AJ249" s="38">
        <v>2.95</v>
      </c>
      <c r="AK249" s="38">
        <v>3.9</v>
      </c>
      <c r="AL249" s="38">
        <v>3.9</v>
      </c>
      <c r="AM249" s="38" t="s">
        <v>204</v>
      </c>
      <c r="AN249" s="38">
        <v>116.58</v>
      </c>
      <c r="AO249" s="38" t="s">
        <v>62</v>
      </c>
      <c r="AP249" s="38" t="s">
        <v>62</v>
      </c>
      <c r="AQ249" s="38" t="s">
        <v>62</v>
      </c>
      <c r="AR249" s="38" t="s">
        <v>62</v>
      </c>
      <c r="AS249" s="38" t="s">
        <v>62</v>
      </c>
      <c r="AT249" s="38" t="s">
        <v>205</v>
      </c>
      <c r="AU249" s="38" t="s">
        <v>8802</v>
      </c>
      <c r="AV249" s="38" t="s">
        <v>207</v>
      </c>
      <c r="AW249" s="38" t="s">
        <v>61</v>
      </c>
      <c r="AX249" s="38" t="s">
        <v>63</v>
      </c>
      <c r="AY249" s="39" t="s">
        <v>9031</v>
      </c>
      <c r="AZ249" s="38" t="s">
        <v>9032</v>
      </c>
      <c r="BA249" s="39" t="s">
        <v>9032</v>
      </c>
      <c r="BB249" s="38" t="s">
        <v>196</v>
      </c>
      <c r="BC249" s="38" t="s">
        <v>2938</v>
      </c>
      <c r="BD249" s="38" t="s">
        <v>94</v>
      </c>
      <c r="BE249" s="38" t="s">
        <v>208</v>
      </c>
      <c r="BF249" s="38" t="s">
        <v>64</v>
      </c>
      <c r="BG249" s="38" t="s">
        <v>61</v>
      </c>
      <c r="BH249" s="38" t="s">
        <v>209</v>
      </c>
    </row>
    <row r="250" spans="2:60" x14ac:dyDescent="0.3">
      <c r="B250" s="55">
        <f t="shared" si="69"/>
        <v>246</v>
      </c>
      <c r="C250" s="55" t="str">
        <f t="shared" si="70"/>
        <v>NRT</v>
      </c>
      <c r="D250" s="55" t="str">
        <f t="shared" si="71"/>
        <v>2025-09-06</v>
      </c>
      <c r="E250" s="55" t="str">
        <f t="shared" si="72"/>
        <v>82020038071</v>
      </c>
      <c r="F250" s="55" t="str">
        <f t="shared" si="73"/>
        <v>PJP030154721</v>
      </c>
      <c r="G250" s="55" t="str">
        <f t="shared" si="74"/>
        <v>방건형</v>
      </c>
      <c r="H250" s="53" t="str">
        <f t="shared" si="75"/>
        <v>목록(Manifest)</v>
      </c>
      <c r="I250" s="62">
        <f t="shared" si="76"/>
        <v>108.54</v>
      </c>
      <c r="J250" s="53" t="str">
        <f t="shared" si="77"/>
        <v>BIG BRIDGE INTL (BRCH USA)</v>
      </c>
      <c r="K250" s="55">
        <f t="shared" si="78"/>
        <v>1</v>
      </c>
      <c r="L250" s="54">
        <f t="shared" si="79"/>
        <v>1.9</v>
      </c>
      <c r="M250" s="54">
        <f t="shared" si="80"/>
        <v>3.4</v>
      </c>
      <c r="N250" s="54">
        <f t="shared" si="81"/>
        <v>3.4</v>
      </c>
      <c r="O250" s="54">
        <f t="shared" si="82"/>
        <v>2</v>
      </c>
      <c r="P250" s="55" t="str">
        <f t="shared" si="83"/>
        <v>6094325150891</v>
      </c>
      <c r="Q250" s="70">
        <f t="shared" si="84"/>
        <v>9790</v>
      </c>
      <c r="R250" s="58">
        <v>0</v>
      </c>
      <c r="S250" s="57">
        <f t="shared" si="85"/>
        <v>0</v>
      </c>
      <c r="T250" s="58">
        <v>0</v>
      </c>
      <c r="U250" s="58">
        <f>(IF(VLOOKUP(VLOOKUP(AN250,MAPPING!$B$16:$D$21,2,1),MAPPING!$C$16:$E$21,2,0)=7000,0,VLOOKUP(VLOOKUP(AN250,MAPPING!$B$16:$D$21,2,1),MAPPING!$C$16:$E$21,2,0)))</f>
        <v>0</v>
      </c>
      <c r="V250" s="58">
        <f>(K250*VLOOKUP(N250/K250,MAPPING!$B$23:$C$30,2,10))</f>
        <v>550</v>
      </c>
      <c r="W250" s="58">
        <f t="shared" si="86"/>
        <v>0</v>
      </c>
      <c r="X250" s="58">
        <f t="shared" si="87"/>
        <v>10340</v>
      </c>
      <c r="Y250" s="116">
        <f>ROUND(SUM(Q250:W250)/INVOICE!$I$5,2)</f>
        <v>7.42</v>
      </c>
      <c r="AA250" s="38" t="s">
        <v>2929</v>
      </c>
      <c r="AB250" s="38" t="s">
        <v>93</v>
      </c>
      <c r="AC250" s="38" t="s">
        <v>2930</v>
      </c>
      <c r="AD250" s="38" t="s">
        <v>9033</v>
      </c>
      <c r="AE250" s="38" t="s">
        <v>8460</v>
      </c>
      <c r="AF250" s="38" t="s">
        <v>8461</v>
      </c>
      <c r="AG250" s="38" t="s">
        <v>300</v>
      </c>
      <c r="AH250" s="38" t="s">
        <v>61</v>
      </c>
      <c r="AI250" s="38">
        <v>1</v>
      </c>
      <c r="AJ250" s="38">
        <v>1.9</v>
      </c>
      <c r="AK250" s="38">
        <v>3.4</v>
      </c>
      <c r="AL250" s="38">
        <v>3.4</v>
      </c>
      <c r="AM250" s="38" t="s">
        <v>204</v>
      </c>
      <c r="AN250" s="38">
        <v>108.54</v>
      </c>
      <c r="AO250" s="38" t="s">
        <v>62</v>
      </c>
      <c r="AP250" s="38" t="s">
        <v>62</v>
      </c>
      <c r="AQ250" s="38" t="s">
        <v>62</v>
      </c>
      <c r="AR250" s="38" t="s">
        <v>62</v>
      </c>
      <c r="AS250" s="38" t="s">
        <v>62</v>
      </c>
      <c r="AT250" s="38" t="s">
        <v>205</v>
      </c>
      <c r="AU250" s="38" t="s">
        <v>8802</v>
      </c>
      <c r="AV250" s="38" t="s">
        <v>207</v>
      </c>
      <c r="AW250" s="38" t="s">
        <v>61</v>
      </c>
      <c r="AX250" s="38" t="s">
        <v>63</v>
      </c>
      <c r="AY250" s="39" t="s">
        <v>9034</v>
      </c>
      <c r="AZ250" s="38" t="s">
        <v>9035</v>
      </c>
      <c r="BA250" s="39" t="s">
        <v>9035</v>
      </c>
      <c r="BB250" s="38" t="s">
        <v>196</v>
      </c>
      <c r="BC250" s="38" t="s">
        <v>2938</v>
      </c>
      <c r="BD250" s="38" t="s">
        <v>94</v>
      </c>
      <c r="BE250" s="38" t="s">
        <v>208</v>
      </c>
      <c r="BF250" s="38" t="s">
        <v>64</v>
      </c>
      <c r="BG250" s="38" t="s">
        <v>61</v>
      </c>
      <c r="BH250" s="38" t="s">
        <v>209</v>
      </c>
    </row>
    <row r="251" spans="2:60" x14ac:dyDescent="0.3">
      <c r="B251" s="55">
        <f t="shared" si="69"/>
        <v>247</v>
      </c>
      <c r="C251" s="55" t="str">
        <f t="shared" si="70"/>
        <v>NRT</v>
      </c>
      <c r="D251" s="55" t="str">
        <f t="shared" si="71"/>
        <v>2025-09-06</v>
      </c>
      <c r="E251" s="55" t="str">
        <f t="shared" si="72"/>
        <v>82020038071</v>
      </c>
      <c r="F251" s="55" t="str">
        <f t="shared" si="73"/>
        <v>PJP030151727</v>
      </c>
      <c r="G251" s="55" t="str">
        <f t="shared" si="74"/>
        <v>권혁민</v>
      </c>
      <c r="H251" s="53" t="str">
        <f t="shared" si="75"/>
        <v>목록(Manifest)</v>
      </c>
      <c r="I251" s="62">
        <f t="shared" si="76"/>
        <v>33.49</v>
      </c>
      <c r="J251" s="53" t="str">
        <f t="shared" si="77"/>
        <v>BIG BRIDGE INTL (BRCH USA)</v>
      </c>
      <c r="K251" s="55">
        <f t="shared" si="78"/>
        <v>1</v>
      </c>
      <c r="L251" s="54">
        <f t="shared" si="79"/>
        <v>0.1</v>
      </c>
      <c r="M251" s="54">
        <f t="shared" si="80"/>
        <v>0.6</v>
      </c>
      <c r="N251" s="54">
        <f t="shared" si="81"/>
        <v>0.6</v>
      </c>
      <c r="O251" s="54">
        <f t="shared" si="82"/>
        <v>0.5</v>
      </c>
      <c r="P251" s="55" t="str">
        <f t="shared" si="83"/>
        <v>6094325149745</v>
      </c>
      <c r="Q251" s="70">
        <f t="shared" si="84"/>
        <v>6760</v>
      </c>
      <c r="R251" s="58">
        <v>0</v>
      </c>
      <c r="S251" s="57">
        <f t="shared" si="85"/>
        <v>0</v>
      </c>
      <c r="T251" s="58">
        <v>0</v>
      </c>
      <c r="U251" s="58">
        <f>(IF(VLOOKUP(VLOOKUP(AN251,MAPPING!$B$16:$D$21,2,1),MAPPING!$C$16:$E$21,2,0)=7000,0,VLOOKUP(VLOOKUP(AN251,MAPPING!$B$16:$D$21,2,1),MAPPING!$C$16:$E$21,2,0)))</f>
        <v>0</v>
      </c>
      <c r="V251" s="58">
        <f>(K251*VLOOKUP(N251/K251,MAPPING!$B$23:$C$30,2,10))</f>
        <v>0</v>
      </c>
      <c r="W251" s="58">
        <f t="shared" si="86"/>
        <v>0</v>
      </c>
      <c r="X251" s="58">
        <f t="shared" si="87"/>
        <v>6760</v>
      </c>
      <c r="Y251" s="116">
        <f>ROUND(SUM(Q251:W251)/INVOICE!$I$5,2)</f>
        <v>4.8499999999999996</v>
      </c>
      <c r="AA251" s="38" t="s">
        <v>2929</v>
      </c>
      <c r="AB251" s="38" t="s">
        <v>93</v>
      </c>
      <c r="AC251" s="38" t="s">
        <v>2930</v>
      </c>
      <c r="AD251" s="38" t="s">
        <v>9036</v>
      </c>
      <c r="AE251" s="38" t="s">
        <v>9037</v>
      </c>
      <c r="AF251" s="38" t="s">
        <v>9038</v>
      </c>
      <c r="AG251" s="38" t="s">
        <v>9039</v>
      </c>
      <c r="AH251" s="38" t="s">
        <v>61</v>
      </c>
      <c r="AI251" s="38">
        <v>1</v>
      </c>
      <c r="AJ251" s="38">
        <v>0.1</v>
      </c>
      <c r="AK251" s="38">
        <v>0.6</v>
      </c>
      <c r="AL251" s="38">
        <v>0.6</v>
      </c>
      <c r="AM251" s="38" t="s">
        <v>204</v>
      </c>
      <c r="AN251" s="38">
        <v>33.49</v>
      </c>
      <c r="AO251" s="38" t="s">
        <v>62</v>
      </c>
      <c r="AP251" s="38" t="s">
        <v>62</v>
      </c>
      <c r="AQ251" s="38" t="s">
        <v>62</v>
      </c>
      <c r="AR251" s="38" t="s">
        <v>62</v>
      </c>
      <c r="AS251" s="38" t="s">
        <v>62</v>
      </c>
      <c r="AT251" s="38" t="s">
        <v>205</v>
      </c>
      <c r="AU251" s="38" t="s">
        <v>8802</v>
      </c>
      <c r="AV251" s="38" t="s">
        <v>207</v>
      </c>
      <c r="AW251" s="38" t="s">
        <v>61</v>
      </c>
      <c r="AX251" s="38" t="s">
        <v>63</v>
      </c>
      <c r="AY251" s="39" t="s">
        <v>9040</v>
      </c>
      <c r="AZ251" s="38" t="s">
        <v>9041</v>
      </c>
      <c r="BA251" s="39" t="s">
        <v>9041</v>
      </c>
      <c r="BB251" s="38" t="s">
        <v>196</v>
      </c>
      <c r="BC251" s="38" t="s">
        <v>2938</v>
      </c>
      <c r="BD251" s="38" t="s">
        <v>94</v>
      </c>
      <c r="BE251" s="38" t="s">
        <v>208</v>
      </c>
      <c r="BF251" s="38" t="s">
        <v>64</v>
      </c>
      <c r="BG251" s="38" t="s">
        <v>61</v>
      </c>
      <c r="BH251" s="38" t="s">
        <v>209</v>
      </c>
    </row>
    <row r="252" spans="2:60" x14ac:dyDescent="0.3">
      <c r="B252" s="55">
        <f t="shared" si="69"/>
        <v>248</v>
      </c>
      <c r="C252" s="55" t="str">
        <f t="shared" si="70"/>
        <v>NRT</v>
      </c>
      <c r="D252" s="55" t="str">
        <f t="shared" si="71"/>
        <v>2025-09-06</v>
      </c>
      <c r="E252" s="55" t="str">
        <f t="shared" si="72"/>
        <v>82020038071</v>
      </c>
      <c r="F252" s="55" t="str">
        <f t="shared" si="73"/>
        <v>PJP030141094</v>
      </c>
      <c r="G252" s="55" t="str">
        <f t="shared" si="74"/>
        <v>아이티민</v>
      </c>
      <c r="H252" s="53" t="str">
        <f t="shared" si="75"/>
        <v>간이(Simple)</v>
      </c>
      <c r="I252" s="62">
        <f t="shared" si="76"/>
        <v>264.58</v>
      </c>
      <c r="J252" s="53" t="str">
        <f t="shared" si="77"/>
        <v>BIG BRIDGE INTL (BRCH USA)</v>
      </c>
      <c r="K252" s="55">
        <f t="shared" si="78"/>
        <v>1</v>
      </c>
      <c r="L252" s="54">
        <f t="shared" si="79"/>
        <v>0.8</v>
      </c>
      <c r="M252" s="54">
        <f t="shared" si="80"/>
        <v>2.8</v>
      </c>
      <c r="N252" s="54">
        <f t="shared" si="81"/>
        <v>2.8</v>
      </c>
      <c r="O252" s="54">
        <f t="shared" si="82"/>
        <v>1</v>
      </c>
      <c r="P252" s="55" t="str">
        <f t="shared" si="83"/>
        <v>6094325151309</v>
      </c>
      <c r="Q252" s="70">
        <f t="shared" si="84"/>
        <v>7770</v>
      </c>
      <c r="R252" s="58">
        <v>0</v>
      </c>
      <c r="S252" s="57">
        <f t="shared" si="85"/>
        <v>0</v>
      </c>
      <c r="T252" s="58">
        <v>0</v>
      </c>
      <c r="U252" s="58">
        <f>(IF(VLOOKUP(VLOOKUP(AN252,MAPPING!$B$16:$D$21,2,1),MAPPING!$C$16:$E$21,2,0)=7000,0,VLOOKUP(VLOOKUP(AN252,MAPPING!$B$16:$D$21,2,1),MAPPING!$C$16:$E$21,2,0)))</f>
        <v>0</v>
      </c>
      <c r="V252" s="58">
        <f>(K252*VLOOKUP(N252/K252,MAPPING!$B$23:$C$30,2,10))</f>
        <v>550</v>
      </c>
      <c r="W252" s="58">
        <f t="shared" si="86"/>
        <v>0</v>
      </c>
      <c r="X252" s="58">
        <f t="shared" si="87"/>
        <v>8320</v>
      </c>
      <c r="Y252" s="116">
        <f>ROUND(SUM(Q252:W252)/INVOICE!$I$5,2)</f>
        <v>5.97</v>
      </c>
      <c r="AA252" s="38" t="s">
        <v>2929</v>
      </c>
      <c r="AB252" s="38" t="s">
        <v>93</v>
      </c>
      <c r="AC252" s="38" t="s">
        <v>2930</v>
      </c>
      <c r="AD252" s="38" t="s">
        <v>9042</v>
      </c>
      <c r="AE252" s="38" t="s">
        <v>218</v>
      </c>
      <c r="AF252" s="38" t="s">
        <v>219</v>
      </c>
      <c r="AG252" s="38" t="s">
        <v>220</v>
      </c>
      <c r="AH252" s="38" t="s">
        <v>156</v>
      </c>
      <c r="AI252" s="38">
        <v>1</v>
      </c>
      <c r="AJ252" s="38">
        <v>0.8</v>
      </c>
      <c r="AK252" s="38">
        <v>2.8</v>
      </c>
      <c r="AL252" s="38">
        <v>2.8</v>
      </c>
      <c r="AM252" s="38" t="s">
        <v>65</v>
      </c>
      <c r="AN252" s="38">
        <v>264.58</v>
      </c>
      <c r="AO252" s="38" t="s">
        <v>62</v>
      </c>
      <c r="AP252" s="38" t="s">
        <v>62</v>
      </c>
      <c r="AQ252" s="38" t="s">
        <v>62</v>
      </c>
      <c r="AR252" s="38" t="s">
        <v>62</v>
      </c>
      <c r="AS252" s="38" t="s">
        <v>62</v>
      </c>
      <c r="AT252" s="38" t="s">
        <v>205</v>
      </c>
      <c r="AU252" s="38" t="s">
        <v>8802</v>
      </c>
      <c r="AV252" s="38" t="s">
        <v>207</v>
      </c>
      <c r="AW252" s="38" t="s">
        <v>61</v>
      </c>
      <c r="AX252" s="38" t="s">
        <v>63</v>
      </c>
      <c r="AY252" s="39" t="s">
        <v>9043</v>
      </c>
      <c r="AZ252" s="38" t="s">
        <v>9044</v>
      </c>
      <c r="BA252" s="39" t="s">
        <v>9044</v>
      </c>
      <c r="BB252" s="38" t="s">
        <v>196</v>
      </c>
      <c r="BC252" s="38" t="s">
        <v>2938</v>
      </c>
      <c r="BD252" s="38" t="s">
        <v>94</v>
      </c>
      <c r="BE252" s="38" t="s">
        <v>208</v>
      </c>
      <c r="BF252" s="38" t="s">
        <v>64</v>
      </c>
      <c r="BG252" s="38" t="s">
        <v>61</v>
      </c>
      <c r="BH252" s="38" t="s">
        <v>209</v>
      </c>
    </row>
    <row r="253" spans="2:60" x14ac:dyDescent="0.3">
      <c r="B253" s="55">
        <f t="shared" si="69"/>
        <v>249</v>
      </c>
      <c r="C253" s="55" t="str">
        <f t="shared" si="70"/>
        <v>NRT</v>
      </c>
      <c r="D253" s="55" t="str">
        <f t="shared" si="71"/>
        <v>2025-09-06</v>
      </c>
      <c r="E253" s="55" t="str">
        <f t="shared" si="72"/>
        <v>82020038071</v>
      </c>
      <c r="F253" s="55" t="str">
        <f t="shared" si="73"/>
        <v>PJP030132195</v>
      </c>
      <c r="G253" s="55" t="str">
        <f t="shared" si="74"/>
        <v>김여울</v>
      </c>
      <c r="H253" s="53" t="str">
        <f t="shared" si="75"/>
        <v>목록(Manifest)</v>
      </c>
      <c r="I253" s="62">
        <f t="shared" si="76"/>
        <v>92.18</v>
      </c>
      <c r="J253" s="53" t="str">
        <f t="shared" si="77"/>
        <v>BIG BRIDGE INTL (BRCH USA)</v>
      </c>
      <c r="K253" s="55">
        <f t="shared" si="78"/>
        <v>1</v>
      </c>
      <c r="L253" s="54">
        <f t="shared" si="79"/>
        <v>0.35</v>
      </c>
      <c r="M253" s="54">
        <f t="shared" si="80"/>
        <v>0.7</v>
      </c>
      <c r="N253" s="54">
        <f t="shared" si="81"/>
        <v>0.7</v>
      </c>
      <c r="O253" s="54">
        <f t="shared" si="82"/>
        <v>0.5</v>
      </c>
      <c r="P253" s="55" t="str">
        <f t="shared" si="83"/>
        <v>6094325148174</v>
      </c>
      <c r="Q253" s="70">
        <f t="shared" si="84"/>
        <v>6760</v>
      </c>
      <c r="R253" s="58">
        <v>0</v>
      </c>
      <c r="S253" s="57">
        <f t="shared" si="85"/>
        <v>0</v>
      </c>
      <c r="T253" s="58">
        <v>0</v>
      </c>
      <c r="U253" s="58">
        <f>(IF(VLOOKUP(VLOOKUP(AN253,MAPPING!$B$16:$D$21,2,1),MAPPING!$C$16:$E$21,2,0)=7000,0,VLOOKUP(VLOOKUP(AN253,MAPPING!$B$16:$D$21,2,1),MAPPING!$C$16:$E$21,2,0)))</f>
        <v>0</v>
      </c>
      <c r="V253" s="58">
        <f>(K253*VLOOKUP(N253/K253,MAPPING!$B$23:$C$30,2,10))</f>
        <v>0</v>
      </c>
      <c r="W253" s="58">
        <f t="shared" si="86"/>
        <v>0</v>
      </c>
      <c r="X253" s="58">
        <f t="shared" si="87"/>
        <v>6760</v>
      </c>
      <c r="Y253" s="116">
        <f>ROUND(SUM(Q253:W253)/INVOICE!$I$5,2)</f>
        <v>4.8499999999999996</v>
      </c>
      <c r="AA253" s="38" t="s">
        <v>2929</v>
      </c>
      <c r="AB253" s="38" t="s">
        <v>93</v>
      </c>
      <c r="AC253" s="38" t="s">
        <v>2930</v>
      </c>
      <c r="AD253" s="38" t="s">
        <v>9045</v>
      </c>
      <c r="AE253" s="38" t="s">
        <v>8784</v>
      </c>
      <c r="AF253" s="38" t="s">
        <v>8785</v>
      </c>
      <c r="AG253" s="38" t="s">
        <v>8786</v>
      </c>
      <c r="AH253" s="38" t="s">
        <v>61</v>
      </c>
      <c r="AI253" s="38">
        <v>1</v>
      </c>
      <c r="AJ253" s="38">
        <v>0.35</v>
      </c>
      <c r="AK253" s="38">
        <v>0.7</v>
      </c>
      <c r="AL253" s="38">
        <v>0.7</v>
      </c>
      <c r="AM253" s="38" t="s">
        <v>204</v>
      </c>
      <c r="AN253" s="38">
        <v>92.18</v>
      </c>
      <c r="AO253" s="38" t="s">
        <v>62</v>
      </c>
      <c r="AP253" s="38" t="s">
        <v>62</v>
      </c>
      <c r="AQ253" s="38" t="s">
        <v>62</v>
      </c>
      <c r="AR253" s="38" t="s">
        <v>62</v>
      </c>
      <c r="AS253" s="38" t="s">
        <v>62</v>
      </c>
      <c r="AT253" s="38" t="s">
        <v>205</v>
      </c>
      <c r="AU253" s="38" t="s">
        <v>8802</v>
      </c>
      <c r="AV253" s="38" t="s">
        <v>207</v>
      </c>
      <c r="AW253" s="38" t="s">
        <v>61</v>
      </c>
      <c r="AX253" s="38" t="s">
        <v>63</v>
      </c>
      <c r="AY253" s="39" t="s">
        <v>9046</v>
      </c>
      <c r="AZ253" s="38" t="s">
        <v>9047</v>
      </c>
      <c r="BA253" s="39" t="s">
        <v>9047</v>
      </c>
      <c r="BB253" s="38" t="s">
        <v>196</v>
      </c>
      <c r="BC253" s="38" t="s">
        <v>2938</v>
      </c>
      <c r="BD253" s="38" t="s">
        <v>94</v>
      </c>
      <c r="BE253" s="38" t="s">
        <v>208</v>
      </c>
      <c r="BF253" s="38" t="s">
        <v>64</v>
      </c>
      <c r="BG253" s="38" t="s">
        <v>61</v>
      </c>
      <c r="BH253" s="38" t="s">
        <v>209</v>
      </c>
    </row>
    <row r="254" spans="2:60" x14ac:dyDescent="0.3">
      <c r="B254" s="55">
        <f t="shared" si="69"/>
        <v>250</v>
      </c>
      <c r="C254" s="55" t="str">
        <f t="shared" si="70"/>
        <v>NRT</v>
      </c>
      <c r="D254" s="55" t="str">
        <f t="shared" si="71"/>
        <v>2025-09-06</v>
      </c>
      <c r="E254" s="55" t="str">
        <f t="shared" si="72"/>
        <v>82020038071</v>
      </c>
      <c r="F254" s="55" t="str">
        <f t="shared" si="73"/>
        <v>PJP030149845</v>
      </c>
      <c r="G254" s="55" t="str">
        <f t="shared" si="74"/>
        <v>유지연</v>
      </c>
      <c r="H254" s="53" t="str">
        <f t="shared" si="75"/>
        <v>일반(목록배제,Normal-Manifest Exception)</v>
      </c>
      <c r="I254" s="62">
        <f t="shared" si="76"/>
        <v>59.32</v>
      </c>
      <c r="J254" s="53" t="str">
        <f t="shared" si="77"/>
        <v>BIG BRIDGE INTL (BRCH USA)</v>
      </c>
      <c r="K254" s="55">
        <f t="shared" si="78"/>
        <v>1</v>
      </c>
      <c r="L254" s="54">
        <f t="shared" si="79"/>
        <v>0.9</v>
      </c>
      <c r="M254" s="54">
        <f t="shared" si="80"/>
        <v>1.9</v>
      </c>
      <c r="N254" s="54">
        <f t="shared" si="81"/>
        <v>1.9</v>
      </c>
      <c r="O254" s="54">
        <f t="shared" si="82"/>
        <v>1</v>
      </c>
      <c r="P254" s="55" t="str">
        <f t="shared" si="83"/>
        <v>6094325151273</v>
      </c>
      <c r="Q254" s="70">
        <f t="shared" si="84"/>
        <v>7770</v>
      </c>
      <c r="R254" s="58">
        <v>0</v>
      </c>
      <c r="S254" s="57">
        <f t="shared" si="85"/>
        <v>0</v>
      </c>
      <c r="T254" s="58">
        <v>0</v>
      </c>
      <c r="U254" s="58">
        <f>(IF(VLOOKUP(VLOOKUP(AN254,MAPPING!$B$16:$D$21,2,1),MAPPING!$C$16:$E$21,2,0)=7000,0,VLOOKUP(VLOOKUP(AN254,MAPPING!$B$16:$D$21,2,1),MAPPING!$C$16:$E$21,2,0)))</f>
        <v>0</v>
      </c>
      <c r="V254" s="58">
        <f>(K254*VLOOKUP(N254/K254,MAPPING!$B$23:$C$30,2,10))</f>
        <v>0</v>
      </c>
      <c r="W254" s="58">
        <f t="shared" si="86"/>
        <v>0</v>
      </c>
      <c r="X254" s="58">
        <f t="shared" si="87"/>
        <v>7770</v>
      </c>
      <c r="Y254" s="116">
        <f>ROUND(SUM(Q254:W254)/INVOICE!$I$5,2)</f>
        <v>5.57</v>
      </c>
      <c r="AA254" s="38" t="s">
        <v>2929</v>
      </c>
      <c r="AB254" s="38" t="s">
        <v>93</v>
      </c>
      <c r="AC254" s="38" t="s">
        <v>2930</v>
      </c>
      <c r="AD254" s="38" t="s">
        <v>9048</v>
      </c>
      <c r="AE254" s="38" t="s">
        <v>9049</v>
      </c>
      <c r="AF254" s="38" t="s">
        <v>9050</v>
      </c>
      <c r="AG254" s="38" t="s">
        <v>9051</v>
      </c>
      <c r="AH254" s="38" t="s">
        <v>61</v>
      </c>
      <c r="AI254" s="38">
        <v>1</v>
      </c>
      <c r="AJ254" s="38">
        <v>0.9</v>
      </c>
      <c r="AK254" s="38">
        <v>1.9</v>
      </c>
      <c r="AL254" s="38">
        <v>1.9</v>
      </c>
      <c r="AM254" s="38" t="s">
        <v>66</v>
      </c>
      <c r="AN254" s="38">
        <v>59.32</v>
      </c>
      <c r="AO254" s="38" t="s">
        <v>62</v>
      </c>
      <c r="AP254" s="38" t="s">
        <v>62</v>
      </c>
      <c r="AQ254" s="38" t="s">
        <v>62</v>
      </c>
      <c r="AR254" s="38" t="s">
        <v>62</v>
      </c>
      <c r="AS254" s="38" t="s">
        <v>62</v>
      </c>
      <c r="AT254" s="38" t="s">
        <v>205</v>
      </c>
      <c r="AU254" s="38" t="s">
        <v>8802</v>
      </c>
      <c r="AV254" s="38" t="s">
        <v>207</v>
      </c>
      <c r="AW254" s="38" t="s">
        <v>61</v>
      </c>
      <c r="AX254" s="38" t="s">
        <v>63</v>
      </c>
      <c r="AY254" s="39" t="s">
        <v>9052</v>
      </c>
      <c r="AZ254" s="38" t="s">
        <v>9053</v>
      </c>
      <c r="BA254" s="39" t="s">
        <v>9053</v>
      </c>
      <c r="BB254" s="38" t="s">
        <v>196</v>
      </c>
      <c r="BC254" s="38" t="s">
        <v>2938</v>
      </c>
      <c r="BD254" s="38" t="s">
        <v>94</v>
      </c>
      <c r="BE254" s="38" t="s">
        <v>208</v>
      </c>
      <c r="BF254" s="38" t="s">
        <v>64</v>
      </c>
      <c r="BG254" s="38" t="s">
        <v>61</v>
      </c>
      <c r="BH254" s="38" t="s">
        <v>209</v>
      </c>
    </row>
    <row r="255" spans="2:60" x14ac:dyDescent="0.3">
      <c r="B255" s="55">
        <f t="shared" si="69"/>
        <v>251</v>
      </c>
      <c r="C255" s="55" t="str">
        <f t="shared" si="70"/>
        <v>NRT</v>
      </c>
      <c r="D255" s="55" t="str">
        <f t="shared" si="71"/>
        <v>2025-09-06</v>
      </c>
      <c r="E255" s="55" t="str">
        <f t="shared" si="72"/>
        <v>82020038071</v>
      </c>
      <c r="F255" s="55" t="str">
        <f t="shared" si="73"/>
        <v>PJP030163765</v>
      </c>
      <c r="G255" s="55" t="str">
        <f t="shared" si="74"/>
        <v>최려나</v>
      </c>
      <c r="H255" s="53" t="str">
        <f t="shared" si="75"/>
        <v>목록(Manifest)</v>
      </c>
      <c r="I255" s="62">
        <f t="shared" si="76"/>
        <v>46.83</v>
      </c>
      <c r="J255" s="53" t="str">
        <f t="shared" si="77"/>
        <v>BIG BRIDGE INTL (BRCH USA)</v>
      </c>
      <c r="K255" s="55">
        <f t="shared" si="78"/>
        <v>1</v>
      </c>
      <c r="L255" s="54">
        <f t="shared" si="79"/>
        <v>0.35</v>
      </c>
      <c r="M255" s="54">
        <f t="shared" si="80"/>
        <v>2.2000000000000002</v>
      </c>
      <c r="N255" s="54">
        <f t="shared" si="81"/>
        <v>2.2000000000000002</v>
      </c>
      <c r="O255" s="54">
        <f t="shared" si="82"/>
        <v>0.5</v>
      </c>
      <c r="P255" s="55" t="str">
        <f t="shared" si="83"/>
        <v>6094325151134</v>
      </c>
      <c r="Q255" s="70">
        <f t="shared" si="84"/>
        <v>6760</v>
      </c>
      <c r="R255" s="58">
        <v>0</v>
      </c>
      <c r="S255" s="57">
        <f t="shared" si="85"/>
        <v>0</v>
      </c>
      <c r="T255" s="58">
        <v>0</v>
      </c>
      <c r="U255" s="58">
        <f>(IF(VLOOKUP(VLOOKUP(AN255,MAPPING!$B$16:$D$21,2,1),MAPPING!$C$16:$E$21,2,0)=7000,0,VLOOKUP(VLOOKUP(AN255,MAPPING!$B$16:$D$21,2,1),MAPPING!$C$16:$E$21,2,0)))</f>
        <v>0</v>
      </c>
      <c r="V255" s="58">
        <f>(K255*VLOOKUP(N255/K255,MAPPING!$B$23:$C$30,2,10))</f>
        <v>550</v>
      </c>
      <c r="W255" s="58">
        <f t="shared" si="86"/>
        <v>0</v>
      </c>
      <c r="X255" s="58">
        <f t="shared" si="87"/>
        <v>7310</v>
      </c>
      <c r="Y255" s="116">
        <f>ROUND(SUM(Q255:W255)/INVOICE!$I$5,2)</f>
        <v>5.24</v>
      </c>
      <c r="AA255" s="38" t="s">
        <v>2929</v>
      </c>
      <c r="AB255" s="38" t="s">
        <v>93</v>
      </c>
      <c r="AC255" s="38" t="s">
        <v>2930</v>
      </c>
      <c r="AD255" s="38" t="s">
        <v>9054</v>
      </c>
      <c r="AE255" s="38" t="s">
        <v>8896</v>
      </c>
      <c r="AF255" s="38" t="s">
        <v>8897</v>
      </c>
      <c r="AG255" s="38" t="s">
        <v>8898</v>
      </c>
      <c r="AH255" s="38" t="s">
        <v>61</v>
      </c>
      <c r="AI255" s="38">
        <v>1</v>
      </c>
      <c r="AJ255" s="38">
        <v>0.35</v>
      </c>
      <c r="AK255" s="38">
        <v>2.2000000000000002</v>
      </c>
      <c r="AL255" s="38">
        <v>2.2000000000000002</v>
      </c>
      <c r="AM255" s="38" t="s">
        <v>204</v>
      </c>
      <c r="AN255" s="38">
        <v>46.83</v>
      </c>
      <c r="AO255" s="38" t="s">
        <v>62</v>
      </c>
      <c r="AP255" s="38" t="s">
        <v>62</v>
      </c>
      <c r="AQ255" s="38" t="s">
        <v>62</v>
      </c>
      <c r="AR255" s="38" t="s">
        <v>62</v>
      </c>
      <c r="AS255" s="38" t="s">
        <v>62</v>
      </c>
      <c r="AT255" s="38" t="s">
        <v>205</v>
      </c>
      <c r="AU255" s="38" t="s">
        <v>8802</v>
      </c>
      <c r="AV255" s="38" t="s">
        <v>207</v>
      </c>
      <c r="AW255" s="38" t="s">
        <v>61</v>
      </c>
      <c r="AX255" s="38" t="s">
        <v>63</v>
      </c>
      <c r="AY255" s="39" t="s">
        <v>9055</v>
      </c>
      <c r="AZ255" s="38" t="s">
        <v>9056</v>
      </c>
      <c r="BA255" s="39" t="s">
        <v>9056</v>
      </c>
      <c r="BB255" s="38" t="s">
        <v>196</v>
      </c>
      <c r="BC255" s="38" t="s">
        <v>2938</v>
      </c>
      <c r="BD255" s="38" t="s">
        <v>94</v>
      </c>
      <c r="BE255" s="38" t="s">
        <v>208</v>
      </c>
      <c r="BF255" s="38" t="s">
        <v>64</v>
      </c>
      <c r="BG255" s="38" t="s">
        <v>61</v>
      </c>
      <c r="BH255" s="38" t="s">
        <v>209</v>
      </c>
    </row>
    <row r="256" spans="2:60" x14ac:dyDescent="0.3">
      <c r="B256" s="55">
        <f t="shared" si="69"/>
        <v>252</v>
      </c>
      <c r="C256" s="55" t="str">
        <f t="shared" si="70"/>
        <v>NRT</v>
      </c>
      <c r="D256" s="55" t="str">
        <f t="shared" si="71"/>
        <v>2025-09-06</v>
      </c>
      <c r="E256" s="55" t="str">
        <f t="shared" si="72"/>
        <v>82020038071</v>
      </c>
      <c r="F256" s="55" t="str">
        <f t="shared" si="73"/>
        <v>PJP030150400</v>
      </c>
      <c r="G256" s="55" t="str">
        <f t="shared" si="74"/>
        <v>장은실</v>
      </c>
      <c r="H256" s="53" t="str">
        <f t="shared" si="75"/>
        <v>목록(Manifest)</v>
      </c>
      <c r="I256" s="62">
        <f t="shared" si="76"/>
        <v>36.18</v>
      </c>
      <c r="J256" s="53" t="str">
        <f t="shared" si="77"/>
        <v>BIG BRIDGE INTL (BRCH USA)</v>
      </c>
      <c r="K256" s="55">
        <f t="shared" si="78"/>
        <v>1</v>
      </c>
      <c r="L256" s="54">
        <f t="shared" si="79"/>
        <v>2.1</v>
      </c>
      <c r="M256" s="54">
        <f t="shared" si="80"/>
        <v>2.5</v>
      </c>
      <c r="N256" s="54">
        <f t="shared" si="81"/>
        <v>2.5</v>
      </c>
      <c r="O256" s="54">
        <f t="shared" si="82"/>
        <v>2.5</v>
      </c>
      <c r="P256" s="55" t="str">
        <f t="shared" si="83"/>
        <v>6094325151246</v>
      </c>
      <c r="Q256" s="70">
        <f t="shared" si="84"/>
        <v>10800</v>
      </c>
      <c r="R256" s="58">
        <v>0</v>
      </c>
      <c r="S256" s="57">
        <f t="shared" si="85"/>
        <v>0</v>
      </c>
      <c r="T256" s="58">
        <v>0</v>
      </c>
      <c r="U256" s="58">
        <f>(IF(VLOOKUP(VLOOKUP(AN256,MAPPING!$B$16:$D$21,2,1),MAPPING!$C$16:$E$21,2,0)=7000,0,VLOOKUP(VLOOKUP(AN256,MAPPING!$B$16:$D$21,2,1),MAPPING!$C$16:$E$21,2,0)))</f>
        <v>0</v>
      </c>
      <c r="V256" s="58">
        <f>(K256*VLOOKUP(N256/K256,MAPPING!$B$23:$C$30,2,10))</f>
        <v>550</v>
      </c>
      <c r="W256" s="58">
        <f t="shared" si="86"/>
        <v>0</v>
      </c>
      <c r="X256" s="58">
        <f t="shared" si="87"/>
        <v>11350</v>
      </c>
      <c r="Y256" s="116">
        <f>ROUND(SUM(Q256:W256)/INVOICE!$I$5,2)</f>
        <v>8.14</v>
      </c>
      <c r="AA256" s="38" t="s">
        <v>2929</v>
      </c>
      <c r="AB256" s="38" t="s">
        <v>93</v>
      </c>
      <c r="AC256" s="38" t="s">
        <v>2930</v>
      </c>
      <c r="AD256" s="38" t="s">
        <v>9057</v>
      </c>
      <c r="AE256" s="38" t="s">
        <v>9058</v>
      </c>
      <c r="AF256" s="38" t="s">
        <v>9059</v>
      </c>
      <c r="AG256" s="38" t="s">
        <v>9060</v>
      </c>
      <c r="AH256" s="38" t="s">
        <v>61</v>
      </c>
      <c r="AI256" s="38">
        <v>1</v>
      </c>
      <c r="AJ256" s="38">
        <v>2.1</v>
      </c>
      <c r="AK256" s="38">
        <v>2.5</v>
      </c>
      <c r="AL256" s="38">
        <v>2.5</v>
      </c>
      <c r="AM256" s="38" t="s">
        <v>204</v>
      </c>
      <c r="AN256" s="38">
        <v>36.18</v>
      </c>
      <c r="AO256" s="38" t="s">
        <v>62</v>
      </c>
      <c r="AP256" s="38" t="s">
        <v>62</v>
      </c>
      <c r="AQ256" s="38" t="s">
        <v>62</v>
      </c>
      <c r="AR256" s="38" t="s">
        <v>62</v>
      </c>
      <c r="AS256" s="38" t="s">
        <v>62</v>
      </c>
      <c r="AT256" s="38" t="s">
        <v>205</v>
      </c>
      <c r="AU256" s="38" t="s">
        <v>8802</v>
      </c>
      <c r="AV256" s="38" t="s">
        <v>207</v>
      </c>
      <c r="AW256" s="38" t="s">
        <v>61</v>
      </c>
      <c r="AX256" s="38" t="s">
        <v>63</v>
      </c>
      <c r="AY256" s="39" t="s">
        <v>9061</v>
      </c>
      <c r="AZ256" s="38" t="s">
        <v>9062</v>
      </c>
      <c r="BA256" s="39" t="s">
        <v>9062</v>
      </c>
      <c r="BB256" s="38" t="s">
        <v>196</v>
      </c>
      <c r="BC256" s="38" t="s">
        <v>2938</v>
      </c>
      <c r="BD256" s="38" t="s">
        <v>94</v>
      </c>
      <c r="BE256" s="38" t="s">
        <v>208</v>
      </c>
      <c r="BF256" s="38" t="s">
        <v>64</v>
      </c>
      <c r="BG256" s="38" t="s">
        <v>61</v>
      </c>
      <c r="BH256" s="38" t="s">
        <v>209</v>
      </c>
    </row>
    <row r="257" spans="2:60" x14ac:dyDescent="0.3">
      <c r="B257" s="55">
        <f t="shared" si="69"/>
        <v>253</v>
      </c>
      <c r="C257" s="55" t="str">
        <f t="shared" si="70"/>
        <v>NRT</v>
      </c>
      <c r="D257" s="55" t="str">
        <f t="shared" si="71"/>
        <v>2025-09-06</v>
      </c>
      <c r="E257" s="55" t="str">
        <f t="shared" si="72"/>
        <v>82020038071</v>
      </c>
      <c r="F257" s="55" t="str">
        <f t="shared" si="73"/>
        <v>PJP030165720</v>
      </c>
      <c r="G257" s="55" t="str">
        <f t="shared" si="74"/>
        <v>오정빈</v>
      </c>
      <c r="H257" s="53" t="str">
        <f t="shared" si="75"/>
        <v>선별(검사,Manifest-Inspection)</v>
      </c>
      <c r="I257" s="62">
        <f t="shared" si="76"/>
        <v>42.21</v>
      </c>
      <c r="J257" s="53" t="str">
        <f t="shared" si="77"/>
        <v>BIG BRIDGE INTL (BRCH USA)</v>
      </c>
      <c r="K257" s="55">
        <f t="shared" si="78"/>
        <v>1</v>
      </c>
      <c r="L257" s="54">
        <f t="shared" si="79"/>
        <v>0.3</v>
      </c>
      <c r="M257" s="54">
        <f t="shared" si="80"/>
        <v>1.4</v>
      </c>
      <c r="N257" s="54">
        <f t="shared" si="81"/>
        <v>1.4</v>
      </c>
      <c r="O257" s="54">
        <f t="shared" si="82"/>
        <v>0.5</v>
      </c>
      <c r="P257" s="55" t="str">
        <f t="shared" si="83"/>
        <v>6094325151311</v>
      </c>
      <c r="Q257" s="70">
        <f t="shared" si="84"/>
        <v>6760</v>
      </c>
      <c r="R257" s="58">
        <v>0</v>
      </c>
      <c r="S257" s="57">
        <f t="shared" si="85"/>
        <v>0</v>
      </c>
      <c r="T257" s="58">
        <v>0</v>
      </c>
      <c r="U257" s="58">
        <f>(IF(VLOOKUP(VLOOKUP(AN257,MAPPING!$B$16:$D$21,2,1),MAPPING!$C$16:$E$21,2,0)=7000,0,VLOOKUP(VLOOKUP(AN257,MAPPING!$B$16:$D$21,2,1),MAPPING!$C$16:$E$21,2,0)))</f>
        <v>0</v>
      </c>
      <c r="V257" s="58">
        <f>(K257*VLOOKUP(N257/K257,MAPPING!$B$23:$C$30,2,10))</f>
        <v>0</v>
      </c>
      <c r="W257" s="58">
        <f t="shared" si="86"/>
        <v>0</v>
      </c>
      <c r="X257" s="58">
        <f t="shared" si="87"/>
        <v>6760</v>
      </c>
      <c r="Y257" s="116">
        <f>ROUND(SUM(Q257:W257)/INVOICE!$I$5,2)</f>
        <v>4.8499999999999996</v>
      </c>
      <c r="AA257" s="38" t="s">
        <v>2929</v>
      </c>
      <c r="AB257" s="38" t="s">
        <v>93</v>
      </c>
      <c r="AC257" s="38" t="s">
        <v>2930</v>
      </c>
      <c r="AD257" s="38" t="s">
        <v>9063</v>
      </c>
      <c r="AE257" s="38" t="s">
        <v>9064</v>
      </c>
      <c r="AF257" s="38" t="s">
        <v>9065</v>
      </c>
      <c r="AG257" s="38" t="s">
        <v>9066</v>
      </c>
      <c r="AH257" s="38" t="s">
        <v>61</v>
      </c>
      <c r="AI257" s="38">
        <v>1</v>
      </c>
      <c r="AJ257" s="38">
        <v>0.3</v>
      </c>
      <c r="AK257" s="38">
        <v>1.4</v>
      </c>
      <c r="AL257" s="38">
        <v>1.4</v>
      </c>
      <c r="AM257" s="38" t="s">
        <v>67</v>
      </c>
      <c r="AN257" s="38">
        <v>42.21</v>
      </c>
      <c r="AO257" s="38" t="s">
        <v>62</v>
      </c>
      <c r="AP257" s="38" t="s">
        <v>62</v>
      </c>
      <c r="AQ257" s="38" t="s">
        <v>62</v>
      </c>
      <c r="AR257" s="38" t="s">
        <v>62</v>
      </c>
      <c r="AS257" s="38" t="s">
        <v>62</v>
      </c>
      <c r="AT257" s="38" t="s">
        <v>205</v>
      </c>
      <c r="AU257" s="38" t="s">
        <v>8802</v>
      </c>
      <c r="AV257" s="38" t="s">
        <v>207</v>
      </c>
      <c r="AW257" s="38" t="s">
        <v>61</v>
      </c>
      <c r="AX257" s="38" t="s">
        <v>63</v>
      </c>
      <c r="AY257" s="39" t="s">
        <v>9067</v>
      </c>
      <c r="AZ257" s="38" t="s">
        <v>9068</v>
      </c>
      <c r="BA257" s="39" t="s">
        <v>9068</v>
      </c>
      <c r="BB257" s="38" t="s">
        <v>196</v>
      </c>
      <c r="BC257" s="38" t="s">
        <v>2938</v>
      </c>
      <c r="BD257" s="38" t="s">
        <v>94</v>
      </c>
      <c r="BE257" s="38" t="s">
        <v>208</v>
      </c>
      <c r="BF257" s="38" t="s">
        <v>64</v>
      </c>
      <c r="BG257" s="38" t="s">
        <v>61</v>
      </c>
      <c r="BH257" s="38" t="s">
        <v>209</v>
      </c>
    </row>
    <row r="258" spans="2:60" x14ac:dyDescent="0.3">
      <c r="B258" s="55">
        <f t="shared" si="69"/>
        <v>254</v>
      </c>
      <c r="C258" s="55" t="str">
        <f t="shared" si="70"/>
        <v>NRT</v>
      </c>
      <c r="D258" s="55" t="str">
        <f t="shared" si="71"/>
        <v>2025-09-06</v>
      </c>
      <c r="E258" s="55" t="str">
        <f t="shared" si="72"/>
        <v>82020038071</v>
      </c>
      <c r="F258" s="55" t="str">
        <f t="shared" si="73"/>
        <v>PJP030136910</v>
      </c>
      <c r="G258" s="55" t="str">
        <f t="shared" si="74"/>
        <v>이예린</v>
      </c>
      <c r="H258" s="53" t="str">
        <f t="shared" si="75"/>
        <v>목록(Manifest)</v>
      </c>
      <c r="I258" s="62">
        <f t="shared" si="76"/>
        <v>8.0399999999999991</v>
      </c>
      <c r="J258" s="53" t="str">
        <f t="shared" si="77"/>
        <v>BIG BRIDGE INTL (BRCH USA)</v>
      </c>
      <c r="K258" s="55">
        <f t="shared" si="78"/>
        <v>1</v>
      </c>
      <c r="L258" s="54">
        <f t="shared" si="79"/>
        <v>0.35</v>
      </c>
      <c r="M258" s="54">
        <f t="shared" si="80"/>
        <v>1.2</v>
      </c>
      <c r="N258" s="54">
        <f t="shared" si="81"/>
        <v>1.2</v>
      </c>
      <c r="O258" s="54">
        <f t="shared" si="82"/>
        <v>0.5</v>
      </c>
      <c r="P258" s="55" t="str">
        <f t="shared" si="83"/>
        <v>6094325150881</v>
      </c>
      <c r="Q258" s="70">
        <f t="shared" si="84"/>
        <v>6760</v>
      </c>
      <c r="R258" s="58">
        <v>0</v>
      </c>
      <c r="S258" s="57">
        <f t="shared" si="85"/>
        <v>0</v>
      </c>
      <c r="T258" s="58">
        <v>0</v>
      </c>
      <c r="U258" s="58">
        <f>(IF(VLOOKUP(VLOOKUP(AN258,MAPPING!$B$16:$D$21,2,1),MAPPING!$C$16:$E$21,2,0)=7000,0,VLOOKUP(VLOOKUP(AN258,MAPPING!$B$16:$D$21,2,1),MAPPING!$C$16:$E$21,2,0)))</f>
        <v>0</v>
      </c>
      <c r="V258" s="58">
        <f>(K258*VLOOKUP(N258/K258,MAPPING!$B$23:$C$30,2,10))</f>
        <v>0</v>
      </c>
      <c r="W258" s="58">
        <f t="shared" si="86"/>
        <v>0</v>
      </c>
      <c r="X258" s="58">
        <f t="shared" si="87"/>
        <v>6760</v>
      </c>
      <c r="Y258" s="116">
        <f>ROUND(SUM(Q258:W258)/INVOICE!$I$5,2)</f>
        <v>4.8499999999999996</v>
      </c>
      <c r="AA258" s="38" t="s">
        <v>2929</v>
      </c>
      <c r="AB258" s="38" t="s">
        <v>93</v>
      </c>
      <c r="AC258" s="38" t="s">
        <v>2930</v>
      </c>
      <c r="AD258" s="38" t="s">
        <v>9069</v>
      </c>
      <c r="AE258" s="38" t="s">
        <v>9070</v>
      </c>
      <c r="AF258" s="38" t="s">
        <v>9071</v>
      </c>
      <c r="AG258" s="38" t="s">
        <v>445</v>
      </c>
      <c r="AH258" s="38" t="s">
        <v>61</v>
      </c>
      <c r="AI258" s="38">
        <v>1</v>
      </c>
      <c r="AJ258" s="38">
        <v>0.35</v>
      </c>
      <c r="AK258" s="38">
        <v>1.2</v>
      </c>
      <c r="AL258" s="38">
        <v>1.2</v>
      </c>
      <c r="AM258" s="38" t="s">
        <v>204</v>
      </c>
      <c r="AN258" s="38">
        <v>8.0399999999999991</v>
      </c>
      <c r="AO258" s="38" t="s">
        <v>62</v>
      </c>
      <c r="AP258" s="38" t="s">
        <v>62</v>
      </c>
      <c r="AQ258" s="38" t="s">
        <v>62</v>
      </c>
      <c r="AR258" s="38" t="s">
        <v>62</v>
      </c>
      <c r="AS258" s="38" t="s">
        <v>62</v>
      </c>
      <c r="AT258" s="38" t="s">
        <v>205</v>
      </c>
      <c r="AU258" s="38" t="s">
        <v>8802</v>
      </c>
      <c r="AV258" s="38" t="s">
        <v>207</v>
      </c>
      <c r="AW258" s="38" t="s">
        <v>61</v>
      </c>
      <c r="AX258" s="38" t="s">
        <v>63</v>
      </c>
      <c r="AY258" s="39" t="s">
        <v>9072</v>
      </c>
      <c r="AZ258" s="38" t="s">
        <v>9073</v>
      </c>
      <c r="BA258" s="39" t="s">
        <v>9073</v>
      </c>
      <c r="BB258" s="38" t="s">
        <v>196</v>
      </c>
      <c r="BC258" s="38" t="s">
        <v>2938</v>
      </c>
      <c r="BD258" s="38" t="s">
        <v>94</v>
      </c>
      <c r="BE258" s="38" t="s">
        <v>208</v>
      </c>
      <c r="BF258" s="38" t="s">
        <v>64</v>
      </c>
      <c r="BG258" s="38" t="s">
        <v>61</v>
      </c>
      <c r="BH258" s="38" t="s">
        <v>209</v>
      </c>
    </row>
    <row r="259" spans="2:60" x14ac:dyDescent="0.3">
      <c r="B259" s="55">
        <f t="shared" si="69"/>
        <v>255</v>
      </c>
      <c r="C259" s="55" t="str">
        <f t="shared" si="70"/>
        <v>NRT</v>
      </c>
      <c r="D259" s="55" t="str">
        <f t="shared" si="71"/>
        <v>2025-09-06</v>
      </c>
      <c r="E259" s="55" t="str">
        <f t="shared" si="72"/>
        <v>82020038071</v>
      </c>
      <c r="F259" s="55" t="str">
        <f t="shared" si="73"/>
        <v>PJP030145616</v>
      </c>
      <c r="G259" s="55" t="str">
        <f t="shared" si="74"/>
        <v>김혜민</v>
      </c>
      <c r="H259" s="53" t="str">
        <f t="shared" si="75"/>
        <v>목록(Manifest)</v>
      </c>
      <c r="I259" s="62">
        <f t="shared" si="76"/>
        <v>134.07</v>
      </c>
      <c r="J259" s="53" t="str">
        <f t="shared" si="77"/>
        <v>BIG BRIDGE INTL (BRCH USA)</v>
      </c>
      <c r="K259" s="55">
        <f t="shared" si="78"/>
        <v>1</v>
      </c>
      <c r="L259" s="54">
        <f t="shared" si="79"/>
        <v>0.95</v>
      </c>
      <c r="M259" s="54">
        <f t="shared" si="80"/>
        <v>2.2999999999999998</v>
      </c>
      <c r="N259" s="54">
        <f t="shared" si="81"/>
        <v>2.2999999999999998</v>
      </c>
      <c r="O259" s="54">
        <f t="shared" si="82"/>
        <v>1</v>
      </c>
      <c r="P259" s="55" t="str">
        <f t="shared" si="83"/>
        <v>6094325149930</v>
      </c>
      <c r="Q259" s="70">
        <f t="shared" si="84"/>
        <v>7770</v>
      </c>
      <c r="R259" s="58">
        <v>0</v>
      </c>
      <c r="S259" s="57">
        <f t="shared" si="85"/>
        <v>0</v>
      </c>
      <c r="T259" s="58">
        <v>0</v>
      </c>
      <c r="U259" s="58">
        <f>(IF(VLOOKUP(VLOOKUP(AN259,MAPPING!$B$16:$D$21,2,1),MAPPING!$C$16:$E$21,2,0)=7000,0,VLOOKUP(VLOOKUP(AN259,MAPPING!$B$16:$D$21,2,1),MAPPING!$C$16:$E$21,2,0)))</f>
        <v>0</v>
      </c>
      <c r="V259" s="58">
        <f>(K259*VLOOKUP(N259/K259,MAPPING!$B$23:$C$30,2,10))</f>
        <v>550</v>
      </c>
      <c r="W259" s="58">
        <f t="shared" si="86"/>
        <v>0</v>
      </c>
      <c r="X259" s="58">
        <f t="shared" si="87"/>
        <v>8320</v>
      </c>
      <c r="Y259" s="116">
        <f>ROUND(SUM(Q259:W259)/INVOICE!$I$5,2)</f>
        <v>5.97</v>
      </c>
      <c r="AA259" s="38" t="s">
        <v>2929</v>
      </c>
      <c r="AB259" s="38" t="s">
        <v>93</v>
      </c>
      <c r="AC259" s="38" t="s">
        <v>2930</v>
      </c>
      <c r="AD259" s="38" t="s">
        <v>9074</v>
      </c>
      <c r="AE259" s="38" t="s">
        <v>255</v>
      </c>
      <c r="AF259" s="38" t="s">
        <v>256</v>
      </c>
      <c r="AG259" s="38" t="s">
        <v>257</v>
      </c>
      <c r="AH259" s="38" t="s">
        <v>9075</v>
      </c>
      <c r="AI259" s="38">
        <v>1</v>
      </c>
      <c r="AJ259" s="38">
        <v>0.95</v>
      </c>
      <c r="AK259" s="38">
        <v>2.2999999999999998</v>
      </c>
      <c r="AL259" s="38">
        <v>2.2999999999999998</v>
      </c>
      <c r="AM259" s="38" t="s">
        <v>204</v>
      </c>
      <c r="AN259" s="38">
        <v>134.07</v>
      </c>
      <c r="AO259" s="38" t="s">
        <v>62</v>
      </c>
      <c r="AP259" s="38" t="s">
        <v>62</v>
      </c>
      <c r="AQ259" s="38" t="s">
        <v>62</v>
      </c>
      <c r="AR259" s="38" t="s">
        <v>62</v>
      </c>
      <c r="AS259" s="38" t="s">
        <v>62</v>
      </c>
      <c r="AT259" s="38" t="s">
        <v>205</v>
      </c>
      <c r="AU259" s="38" t="s">
        <v>8802</v>
      </c>
      <c r="AV259" s="38" t="s">
        <v>207</v>
      </c>
      <c r="AW259" s="38" t="s">
        <v>61</v>
      </c>
      <c r="AX259" s="38" t="s">
        <v>63</v>
      </c>
      <c r="AY259" s="39" t="s">
        <v>9076</v>
      </c>
      <c r="AZ259" s="38" t="s">
        <v>9077</v>
      </c>
      <c r="BA259" s="39" t="s">
        <v>9077</v>
      </c>
      <c r="BB259" s="38" t="s">
        <v>196</v>
      </c>
      <c r="BC259" s="38" t="s">
        <v>2938</v>
      </c>
      <c r="BD259" s="38" t="s">
        <v>94</v>
      </c>
      <c r="BE259" s="38" t="s">
        <v>208</v>
      </c>
      <c r="BF259" s="38" t="s">
        <v>64</v>
      </c>
      <c r="BG259" s="38" t="s">
        <v>61</v>
      </c>
      <c r="BH259" s="38" t="s">
        <v>209</v>
      </c>
    </row>
    <row r="260" spans="2:60" x14ac:dyDescent="0.3">
      <c r="B260" s="55">
        <f t="shared" si="69"/>
        <v>256</v>
      </c>
      <c r="C260" s="55" t="str">
        <f t="shared" si="70"/>
        <v>NRT</v>
      </c>
      <c r="D260" s="55" t="str">
        <f t="shared" si="71"/>
        <v>2025-09-06</v>
      </c>
      <c r="E260" s="55" t="str">
        <f t="shared" si="72"/>
        <v>82020038071</v>
      </c>
      <c r="F260" s="55" t="str">
        <f t="shared" si="73"/>
        <v>PJP030152642</v>
      </c>
      <c r="G260" s="55" t="str">
        <f t="shared" si="74"/>
        <v>고창영</v>
      </c>
      <c r="H260" s="53" t="str">
        <f t="shared" si="75"/>
        <v>일반(목록배제,Normal-Manifest Exception)</v>
      </c>
      <c r="I260" s="62">
        <f t="shared" si="76"/>
        <v>6.9</v>
      </c>
      <c r="J260" s="53" t="str">
        <f t="shared" si="77"/>
        <v>BIG BRIDGE INTL (BRCH USA)</v>
      </c>
      <c r="K260" s="55">
        <f t="shared" si="78"/>
        <v>1</v>
      </c>
      <c r="L260" s="54">
        <f t="shared" si="79"/>
        <v>1.9</v>
      </c>
      <c r="M260" s="54">
        <f t="shared" si="80"/>
        <v>0.7</v>
      </c>
      <c r="N260" s="54">
        <f t="shared" si="81"/>
        <v>1.9</v>
      </c>
      <c r="O260" s="54">
        <f t="shared" si="82"/>
        <v>2</v>
      </c>
      <c r="P260" s="55" t="str">
        <f t="shared" si="83"/>
        <v>6094325151400</v>
      </c>
      <c r="Q260" s="70">
        <f t="shared" si="84"/>
        <v>9790</v>
      </c>
      <c r="R260" s="58">
        <v>0</v>
      </c>
      <c r="S260" s="57">
        <f t="shared" si="85"/>
        <v>0</v>
      </c>
      <c r="T260" s="58">
        <v>0</v>
      </c>
      <c r="U260" s="58">
        <f>(IF(VLOOKUP(VLOOKUP(AN260,MAPPING!$B$16:$D$21,2,1),MAPPING!$C$16:$E$21,2,0)=7000,0,VLOOKUP(VLOOKUP(AN260,MAPPING!$B$16:$D$21,2,1),MAPPING!$C$16:$E$21,2,0)))</f>
        <v>0</v>
      </c>
      <c r="V260" s="58">
        <f>(K260*VLOOKUP(N260/K260,MAPPING!$B$23:$C$30,2,10))</f>
        <v>0</v>
      </c>
      <c r="W260" s="58">
        <f t="shared" si="86"/>
        <v>0</v>
      </c>
      <c r="X260" s="58">
        <f t="shared" si="87"/>
        <v>9790</v>
      </c>
      <c r="Y260" s="116">
        <f>ROUND(SUM(Q260:W260)/INVOICE!$I$5,2)</f>
        <v>7.02</v>
      </c>
      <c r="AA260" s="38" t="s">
        <v>2929</v>
      </c>
      <c r="AB260" s="38" t="s">
        <v>93</v>
      </c>
      <c r="AC260" s="38" t="s">
        <v>2930</v>
      </c>
      <c r="AD260" s="38" t="s">
        <v>9078</v>
      </c>
      <c r="AE260" s="38" t="s">
        <v>242</v>
      </c>
      <c r="AF260" s="38" t="s">
        <v>243</v>
      </c>
      <c r="AG260" s="38" t="s">
        <v>244</v>
      </c>
      <c r="AH260" s="38" t="s">
        <v>61</v>
      </c>
      <c r="AI260" s="38">
        <v>1</v>
      </c>
      <c r="AJ260" s="38">
        <v>1.9</v>
      </c>
      <c r="AK260" s="38">
        <v>0.7</v>
      </c>
      <c r="AL260" s="38">
        <v>1.9</v>
      </c>
      <c r="AM260" s="38" t="s">
        <v>66</v>
      </c>
      <c r="AN260" s="38">
        <v>6.9</v>
      </c>
      <c r="AO260" s="38" t="s">
        <v>62</v>
      </c>
      <c r="AP260" s="38" t="s">
        <v>62</v>
      </c>
      <c r="AQ260" s="38" t="s">
        <v>62</v>
      </c>
      <c r="AR260" s="38" t="s">
        <v>62</v>
      </c>
      <c r="AS260" s="38" t="s">
        <v>62</v>
      </c>
      <c r="AT260" s="38" t="s">
        <v>205</v>
      </c>
      <c r="AU260" s="38" t="s">
        <v>8802</v>
      </c>
      <c r="AV260" s="38" t="s">
        <v>207</v>
      </c>
      <c r="AW260" s="38" t="s">
        <v>61</v>
      </c>
      <c r="AX260" s="38" t="s">
        <v>63</v>
      </c>
      <c r="AY260" s="39" t="s">
        <v>9079</v>
      </c>
      <c r="AZ260" s="38" t="s">
        <v>9080</v>
      </c>
      <c r="BA260" s="39" t="s">
        <v>9080</v>
      </c>
      <c r="BB260" s="38" t="s">
        <v>196</v>
      </c>
      <c r="BC260" s="38" t="s">
        <v>2938</v>
      </c>
      <c r="BD260" s="38" t="s">
        <v>94</v>
      </c>
      <c r="BE260" s="38" t="s">
        <v>208</v>
      </c>
      <c r="BF260" s="38" t="s">
        <v>64</v>
      </c>
      <c r="BG260" s="38" t="s">
        <v>61</v>
      </c>
      <c r="BH260" s="38" t="s">
        <v>209</v>
      </c>
    </row>
    <row r="261" spans="2:60" x14ac:dyDescent="0.3">
      <c r="B261" s="55">
        <f t="shared" si="69"/>
        <v>257</v>
      </c>
      <c r="C261" s="55" t="str">
        <f t="shared" si="70"/>
        <v>NRT</v>
      </c>
      <c r="D261" s="55" t="str">
        <f t="shared" si="71"/>
        <v>2025-09-06</v>
      </c>
      <c r="E261" s="55" t="str">
        <f t="shared" si="72"/>
        <v>82020038071</v>
      </c>
      <c r="F261" s="55" t="str">
        <f t="shared" si="73"/>
        <v>PJP030165377</v>
      </c>
      <c r="G261" s="55" t="str">
        <f t="shared" si="74"/>
        <v>김혜민</v>
      </c>
      <c r="H261" s="53" t="str">
        <f t="shared" si="75"/>
        <v>목록(Manifest)</v>
      </c>
      <c r="I261" s="62">
        <f t="shared" si="76"/>
        <v>139.30000000000001</v>
      </c>
      <c r="J261" s="53" t="str">
        <f t="shared" si="77"/>
        <v>BIG BRIDGE INTL (BRCH USA)</v>
      </c>
      <c r="K261" s="55">
        <f t="shared" si="78"/>
        <v>1</v>
      </c>
      <c r="L261" s="54">
        <f t="shared" si="79"/>
        <v>0.75</v>
      </c>
      <c r="M261" s="54">
        <f t="shared" si="80"/>
        <v>1.1000000000000001</v>
      </c>
      <c r="N261" s="54">
        <f t="shared" si="81"/>
        <v>1.1000000000000001</v>
      </c>
      <c r="O261" s="54">
        <f t="shared" si="82"/>
        <v>1</v>
      </c>
      <c r="P261" s="55" t="str">
        <f t="shared" si="83"/>
        <v>6094325150059</v>
      </c>
      <c r="Q261" s="70">
        <f t="shared" si="84"/>
        <v>7770</v>
      </c>
      <c r="R261" s="58">
        <v>0</v>
      </c>
      <c r="S261" s="57">
        <f t="shared" si="85"/>
        <v>0</v>
      </c>
      <c r="T261" s="58">
        <v>0</v>
      </c>
      <c r="U261" s="58">
        <f>(IF(VLOOKUP(VLOOKUP(AN261,MAPPING!$B$16:$D$21,2,1),MAPPING!$C$16:$E$21,2,0)=7000,0,VLOOKUP(VLOOKUP(AN261,MAPPING!$B$16:$D$21,2,1),MAPPING!$C$16:$E$21,2,0)))</f>
        <v>0</v>
      </c>
      <c r="V261" s="58">
        <f>(K261*VLOOKUP(N261/K261,MAPPING!$B$23:$C$30,2,10))</f>
        <v>0</v>
      </c>
      <c r="W261" s="58">
        <f t="shared" si="86"/>
        <v>0</v>
      </c>
      <c r="X261" s="58">
        <f t="shared" si="87"/>
        <v>7770</v>
      </c>
      <c r="Y261" s="116">
        <f>ROUND(SUM(Q261:W261)/INVOICE!$I$5,2)</f>
        <v>5.57</v>
      </c>
      <c r="AA261" s="38" t="s">
        <v>2929</v>
      </c>
      <c r="AB261" s="38" t="s">
        <v>93</v>
      </c>
      <c r="AC261" s="38" t="s">
        <v>2930</v>
      </c>
      <c r="AD261" s="38" t="s">
        <v>9081</v>
      </c>
      <c r="AE261" s="38" t="s">
        <v>255</v>
      </c>
      <c r="AF261" s="38" t="s">
        <v>256</v>
      </c>
      <c r="AG261" s="38" t="s">
        <v>257</v>
      </c>
      <c r="AH261" s="38" t="s">
        <v>9075</v>
      </c>
      <c r="AI261" s="38">
        <v>1</v>
      </c>
      <c r="AJ261" s="38">
        <v>0.75</v>
      </c>
      <c r="AK261" s="38">
        <v>1.1000000000000001</v>
      </c>
      <c r="AL261" s="38">
        <v>1.1000000000000001</v>
      </c>
      <c r="AM261" s="38" t="s">
        <v>204</v>
      </c>
      <c r="AN261" s="38">
        <v>139.30000000000001</v>
      </c>
      <c r="AO261" s="38" t="s">
        <v>62</v>
      </c>
      <c r="AP261" s="38" t="s">
        <v>62</v>
      </c>
      <c r="AQ261" s="38" t="s">
        <v>62</v>
      </c>
      <c r="AR261" s="38" t="s">
        <v>61</v>
      </c>
      <c r="AS261" s="38" t="s">
        <v>62</v>
      </c>
      <c r="AT261" s="38" t="s">
        <v>205</v>
      </c>
      <c r="AU261" s="38" t="s">
        <v>8802</v>
      </c>
      <c r="AV261" s="38" t="s">
        <v>207</v>
      </c>
      <c r="AW261" s="38" t="s">
        <v>61</v>
      </c>
      <c r="AX261" s="38" t="s">
        <v>63</v>
      </c>
      <c r="AY261" s="39" t="s">
        <v>9082</v>
      </c>
      <c r="AZ261" s="38" t="s">
        <v>9083</v>
      </c>
      <c r="BA261" s="39" t="s">
        <v>9083</v>
      </c>
      <c r="BB261" s="38" t="s">
        <v>196</v>
      </c>
      <c r="BC261" s="38" t="s">
        <v>2938</v>
      </c>
      <c r="BD261" s="38" t="s">
        <v>94</v>
      </c>
      <c r="BE261" s="38" t="s">
        <v>208</v>
      </c>
      <c r="BF261" s="38" t="s">
        <v>64</v>
      </c>
      <c r="BG261" s="38" t="s">
        <v>61</v>
      </c>
      <c r="BH261" s="38" t="s">
        <v>209</v>
      </c>
    </row>
    <row r="262" spans="2:60" x14ac:dyDescent="0.3">
      <c r="B262" s="55">
        <f t="shared" ref="B262:B325" si="88">B261+1</f>
        <v>258</v>
      </c>
      <c r="C262" s="55" t="str">
        <f t="shared" si="70"/>
        <v>NRT</v>
      </c>
      <c r="D262" s="55" t="str">
        <f t="shared" si="71"/>
        <v>2025-09-06</v>
      </c>
      <c r="E262" s="55" t="str">
        <f t="shared" si="72"/>
        <v>82020038071</v>
      </c>
      <c r="F262" s="55" t="str">
        <f t="shared" si="73"/>
        <v>PJP030154995</v>
      </c>
      <c r="G262" s="55" t="str">
        <f t="shared" si="74"/>
        <v>이현진</v>
      </c>
      <c r="H262" s="53" t="str">
        <f t="shared" si="75"/>
        <v>일반(목록배제,Normal-Manifest Exception)</v>
      </c>
      <c r="I262" s="62">
        <f t="shared" si="76"/>
        <v>124.35</v>
      </c>
      <c r="J262" s="53" t="str">
        <f t="shared" si="77"/>
        <v>BIG BRIDGE INTL (BRCH USA)</v>
      </c>
      <c r="K262" s="55">
        <f t="shared" si="78"/>
        <v>1</v>
      </c>
      <c r="L262" s="54">
        <f t="shared" si="79"/>
        <v>1</v>
      </c>
      <c r="M262" s="54">
        <f t="shared" si="80"/>
        <v>0.9</v>
      </c>
      <c r="N262" s="54">
        <f t="shared" si="81"/>
        <v>1</v>
      </c>
      <c r="O262" s="54">
        <f t="shared" si="82"/>
        <v>1</v>
      </c>
      <c r="P262" s="55" t="str">
        <f t="shared" si="83"/>
        <v>6094325150976</v>
      </c>
      <c r="Q262" s="70">
        <f t="shared" si="84"/>
        <v>7770</v>
      </c>
      <c r="R262" s="58">
        <v>0</v>
      </c>
      <c r="S262" s="57">
        <f t="shared" si="85"/>
        <v>0</v>
      </c>
      <c r="T262" s="58">
        <v>0</v>
      </c>
      <c r="U262" s="58">
        <f>(IF(VLOOKUP(VLOOKUP(AN262,MAPPING!$B$16:$D$21,2,1),MAPPING!$C$16:$E$21,2,0)=7000,0,VLOOKUP(VLOOKUP(AN262,MAPPING!$B$16:$D$21,2,1),MAPPING!$C$16:$E$21,2,0)))</f>
        <v>0</v>
      </c>
      <c r="V262" s="58">
        <f>(K262*VLOOKUP(N262/K262,MAPPING!$B$23:$C$30,2,10))</f>
        <v>0</v>
      </c>
      <c r="W262" s="58">
        <f t="shared" si="86"/>
        <v>0</v>
      </c>
      <c r="X262" s="58">
        <f t="shared" si="87"/>
        <v>7770</v>
      </c>
      <c r="Y262" s="116">
        <f>ROUND(SUM(Q262:W262)/INVOICE!$I$5,2)</f>
        <v>5.57</v>
      </c>
      <c r="AA262" s="38" t="s">
        <v>2929</v>
      </c>
      <c r="AB262" s="38" t="s">
        <v>93</v>
      </c>
      <c r="AC262" s="38" t="s">
        <v>2930</v>
      </c>
      <c r="AD262" s="38" t="s">
        <v>9084</v>
      </c>
      <c r="AE262" s="38" t="s">
        <v>1333</v>
      </c>
      <c r="AF262" s="38" t="s">
        <v>9085</v>
      </c>
      <c r="AG262" s="38" t="s">
        <v>9086</v>
      </c>
      <c r="AH262" s="38" t="s">
        <v>156</v>
      </c>
      <c r="AI262" s="38">
        <v>1</v>
      </c>
      <c r="AJ262" s="38">
        <v>1</v>
      </c>
      <c r="AK262" s="38">
        <v>0.9</v>
      </c>
      <c r="AL262" s="38">
        <v>1</v>
      </c>
      <c r="AM262" s="38" t="s">
        <v>66</v>
      </c>
      <c r="AN262" s="38">
        <v>124.35</v>
      </c>
      <c r="AO262" s="38" t="s">
        <v>62</v>
      </c>
      <c r="AP262" s="38" t="s">
        <v>62</v>
      </c>
      <c r="AQ262" s="38" t="s">
        <v>62</v>
      </c>
      <c r="AR262" s="38" t="s">
        <v>61</v>
      </c>
      <c r="AS262" s="38" t="s">
        <v>62</v>
      </c>
      <c r="AT262" s="38" t="s">
        <v>205</v>
      </c>
      <c r="AU262" s="38" t="s">
        <v>8802</v>
      </c>
      <c r="AV262" s="38" t="s">
        <v>207</v>
      </c>
      <c r="AW262" s="38" t="s">
        <v>61</v>
      </c>
      <c r="AX262" s="38" t="s">
        <v>63</v>
      </c>
      <c r="AY262" s="39" t="s">
        <v>9087</v>
      </c>
      <c r="AZ262" s="38" t="s">
        <v>9088</v>
      </c>
      <c r="BA262" s="39" t="s">
        <v>9088</v>
      </c>
      <c r="BB262" s="38" t="s">
        <v>196</v>
      </c>
      <c r="BC262" s="38" t="s">
        <v>2938</v>
      </c>
      <c r="BD262" s="38" t="s">
        <v>94</v>
      </c>
      <c r="BE262" s="38" t="s">
        <v>208</v>
      </c>
      <c r="BF262" s="38" t="s">
        <v>64</v>
      </c>
      <c r="BG262" s="38" t="s">
        <v>61</v>
      </c>
      <c r="BH262" s="38" t="s">
        <v>209</v>
      </c>
    </row>
    <row r="263" spans="2:60" x14ac:dyDescent="0.3">
      <c r="B263" s="55">
        <f t="shared" si="88"/>
        <v>259</v>
      </c>
      <c r="C263" s="55" t="str">
        <f t="shared" ref="C263:C326" si="89">AB263</f>
        <v>NRT</v>
      </c>
      <c r="D263" s="55" t="str">
        <f t="shared" ref="D263:D326" si="90">AA263</f>
        <v>2025-09-06</v>
      </c>
      <c r="E263" s="55" t="str">
        <f t="shared" ref="E263:E326" si="91">AC263</f>
        <v>82020038071</v>
      </c>
      <c r="F263" s="55" t="str">
        <f t="shared" ref="F263:F326" si="92">AD263</f>
        <v>PJP030149819</v>
      </c>
      <c r="G263" s="55" t="str">
        <f t="shared" ref="G263:G326" si="93">AE263</f>
        <v>이규현</v>
      </c>
      <c r="H263" s="53" t="str">
        <f t="shared" ref="H263:H326" si="94">AM263</f>
        <v>일반(목록배제,Normal-Manifest Exception)</v>
      </c>
      <c r="I263" s="62">
        <f t="shared" ref="I263:I326" si="95">AN263</f>
        <v>135.33000000000001</v>
      </c>
      <c r="J263" s="53" t="str">
        <f t="shared" ref="J263:J326" si="96">AU263</f>
        <v>BIG BRIDGE INTL (BRCH USA)</v>
      </c>
      <c r="K263" s="55">
        <f t="shared" ref="K263:K326" si="97">AI263</f>
        <v>1</v>
      </c>
      <c r="L263" s="54">
        <f t="shared" ref="L263:L326" si="98">AJ263</f>
        <v>1.35</v>
      </c>
      <c r="M263" s="54">
        <f t="shared" ref="M263:M326" si="99">AK263</f>
        <v>1.8</v>
      </c>
      <c r="N263" s="54">
        <f t="shared" ref="N263:N326" si="100">AL263</f>
        <v>1.8</v>
      </c>
      <c r="O263" s="54">
        <f t="shared" ref="O263:O326" si="101">CEILING(L263,0.5)</f>
        <v>1.5</v>
      </c>
      <c r="P263" s="55" t="str">
        <f t="shared" ref="P263:P326" si="102">AY263</f>
        <v>6094325150443</v>
      </c>
      <c r="Q263" s="70">
        <f t="shared" ref="Q263:Q326" si="103">6760+(O263-0.5)/0.5*1010</f>
        <v>8780</v>
      </c>
      <c r="R263" s="58">
        <v>0</v>
      </c>
      <c r="S263" s="57">
        <f t="shared" ref="S263:S326" si="104">2500*(K263-1)</f>
        <v>0</v>
      </c>
      <c r="T263" s="58">
        <v>0</v>
      </c>
      <c r="U263" s="58">
        <f>(IF(VLOOKUP(VLOOKUP(AN263,MAPPING!$B$16:$D$21,2,1),MAPPING!$C$16:$E$21,2,0)=7000,0,VLOOKUP(VLOOKUP(AN263,MAPPING!$B$16:$D$21,2,1),MAPPING!$C$16:$E$21,2,0)))</f>
        <v>0</v>
      </c>
      <c r="V263" s="58">
        <f>(K263*VLOOKUP(N263/K263,MAPPING!$B$23:$C$30,2,10))</f>
        <v>0</v>
      </c>
      <c r="W263" s="58">
        <f t="shared" ref="W263:W326" si="105">IF(_xlfn.CEILING.MATH(N263-30,1)&lt;0,0,_xlfn.CEILING.MATH(N263-30,1))*400</f>
        <v>0</v>
      </c>
      <c r="X263" s="58">
        <f t="shared" ref="X263:X326" si="106">SUM(Q263:W263)</f>
        <v>8780</v>
      </c>
      <c r="Y263" s="116">
        <f>ROUND(SUM(Q263:W263)/INVOICE!$I$5,2)</f>
        <v>6.3</v>
      </c>
      <c r="AA263" s="38" t="s">
        <v>2929</v>
      </c>
      <c r="AB263" s="38" t="s">
        <v>93</v>
      </c>
      <c r="AC263" s="38" t="s">
        <v>2930</v>
      </c>
      <c r="AD263" s="38" t="s">
        <v>9089</v>
      </c>
      <c r="AE263" s="38" t="s">
        <v>9090</v>
      </c>
      <c r="AF263" s="38" t="s">
        <v>9091</v>
      </c>
      <c r="AG263" s="38" t="s">
        <v>9092</v>
      </c>
      <c r="AH263" s="38" t="s">
        <v>61</v>
      </c>
      <c r="AI263" s="38">
        <v>1</v>
      </c>
      <c r="AJ263" s="38">
        <v>1.35</v>
      </c>
      <c r="AK263" s="38">
        <v>1.8</v>
      </c>
      <c r="AL263" s="38">
        <v>1.8</v>
      </c>
      <c r="AM263" s="38" t="s">
        <v>66</v>
      </c>
      <c r="AN263" s="38">
        <v>135.33000000000001</v>
      </c>
      <c r="AO263" s="38" t="s">
        <v>62</v>
      </c>
      <c r="AP263" s="38" t="s">
        <v>62</v>
      </c>
      <c r="AQ263" s="38" t="s">
        <v>62</v>
      </c>
      <c r="AR263" s="38" t="s">
        <v>62</v>
      </c>
      <c r="AS263" s="38" t="s">
        <v>62</v>
      </c>
      <c r="AT263" s="38" t="s">
        <v>205</v>
      </c>
      <c r="AU263" s="38" t="s">
        <v>8802</v>
      </c>
      <c r="AV263" s="38" t="s">
        <v>207</v>
      </c>
      <c r="AW263" s="38" t="s">
        <v>61</v>
      </c>
      <c r="AX263" s="38" t="s">
        <v>63</v>
      </c>
      <c r="AY263" s="39" t="s">
        <v>9093</v>
      </c>
      <c r="AZ263" s="38" t="s">
        <v>9094</v>
      </c>
      <c r="BA263" s="39" t="s">
        <v>9094</v>
      </c>
      <c r="BB263" s="38" t="s">
        <v>196</v>
      </c>
      <c r="BC263" s="38" t="s">
        <v>2938</v>
      </c>
      <c r="BD263" s="38" t="s">
        <v>94</v>
      </c>
      <c r="BE263" s="38" t="s">
        <v>208</v>
      </c>
      <c r="BF263" s="38" t="s">
        <v>64</v>
      </c>
      <c r="BG263" s="38" t="s">
        <v>61</v>
      </c>
      <c r="BH263" s="38" t="s">
        <v>209</v>
      </c>
    </row>
    <row r="264" spans="2:60" x14ac:dyDescent="0.3">
      <c r="B264" s="55">
        <f t="shared" si="88"/>
        <v>260</v>
      </c>
      <c r="C264" s="55" t="str">
        <f t="shared" si="89"/>
        <v>NRT</v>
      </c>
      <c r="D264" s="55" t="str">
        <f t="shared" si="90"/>
        <v>2025-09-06</v>
      </c>
      <c r="E264" s="55" t="str">
        <f t="shared" si="91"/>
        <v>82020038071</v>
      </c>
      <c r="F264" s="55" t="str">
        <f t="shared" si="92"/>
        <v>PJP030133081</v>
      </c>
      <c r="G264" s="55" t="str">
        <f t="shared" si="93"/>
        <v>안효은</v>
      </c>
      <c r="H264" s="53" t="str">
        <f t="shared" si="94"/>
        <v>간이(Simple)</v>
      </c>
      <c r="I264" s="62">
        <f t="shared" si="95"/>
        <v>196.79</v>
      </c>
      <c r="J264" s="53" t="str">
        <f t="shared" si="96"/>
        <v>BIG BRIDGE INTL (BRCH USA)</v>
      </c>
      <c r="K264" s="55">
        <f t="shared" si="97"/>
        <v>1</v>
      </c>
      <c r="L264" s="54">
        <f t="shared" si="98"/>
        <v>1.8</v>
      </c>
      <c r="M264" s="54">
        <f t="shared" si="99"/>
        <v>0.8</v>
      </c>
      <c r="N264" s="54">
        <f t="shared" si="100"/>
        <v>1.8</v>
      </c>
      <c r="O264" s="54">
        <f t="shared" si="101"/>
        <v>2</v>
      </c>
      <c r="P264" s="55" t="str">
        <f t="shared" si="102"/>
        <v>6094325151367</v>
      </c>
      <c r="Q264" s="70">
        <f t="shared" si="103"/>
        <v>9790</v>
      </c>
      <c r="R264" s="58">
        <v>0</v>
      </c>
      <c r="S264" s="57">
        <f t="shared" si="104"/>
        <v>0</v>
      </c>
      <c r="T264" s="58">
        <v>0</v>
      </c>
      <c r="U264" s="58">
        <f>(IF(VLOOKUP(VLOOKUP(AN264,MAPPING!$B$16:$D$21,2,1),MAPPING!$C$16:$E$21,2,0)=7000,0,VLOOKUP(VLOOKUP(AN264,MAPPING!$B$16:$D$21,2,1),MAPPING!$C$16:$E$21,2,0)))</f>
        <v>0</v>
      </c>
      <c r="V264" s="58">
        <f>(K264*VLOOKUP(N264/K264,MAPPING!$B$23:$C$30,2,10))</f>
        <v>0</v>
      </c>
      <c r="W264" s="58">
        <f t="shared" si="105"/>
        <v>0</v>
      </c>
      <c r="X264" s="58">
        <f t="shared" si="106"/>
        <v>9790</v>
      </c>
      <c r="Y264" s="116">
        <f>ROUND(SUM(Q264:W264)/INVOICE!$I$5,2)</f>
        <v>7.02</v>
      </c>
      <c r="AA264" s="38" t="s">
        <v>2929</v>
      </c>
      <c r="AB264" s="38" t="s">
        <v>93</v>
      </c>
      <c r="AC264" s="38" t="s">
        <v>2930</v>
      </c>
      <c r="AD264" s="38" t="s">
        <v>9095</v>
      </c>
      <c r="AE264" s="38" t="s">
        <v>9096</v>
      </c>
      <c r="AF264" s="38" t="s">
        <v>9097</v>
      </c>
      <c r="AG264" s="38" t="s">
        <v>9098</v>
      </c>
      <c r="AH264" s="38" t="s">
        <v>61</v>
      </c>
      <c r="AI264" s="38">
        <v>1</v>
      </c>
      <c r="AJ264" s="38">
        <v>1.8</v>
      </c>
      <c r="AK264" s="38">
        <v>0.8</v>
      </c>
      <c r="AL264" s="38">
        <v>1.8</v>
      </c>
      <c r="AM264" s="38" t="s">
        <v>65</v>
      </c>
      <c r="AN264" s="38">
        <v>196.79</v>
      </c>
      <c r="AO264" s="38" t="s">
        <v>62</v>
      </c>
      <c r="AP264" s="38" t="s">
        <v>62</v>
      </c>
      <c r="AQ264" s="38" t="s">
        <v>62</v>
      </c>
      <c r="AR264" s="38" t="s">
        <v>62</v>
      </c>
      <c r="AS264" s="38" t="s">
        <v>62</v>
      </c>
      <c r="AT264" s="38" t="s">
        <v>205</v>
      </c>
      <c r="AU264" s="38" t="s">
        <v>8802</v>
      </c>
      <c r="AV264" s="38" t="s">
        <v>207</v>
      </c>
      <c r="AW264" s="38" t="s">
        <v>61</v>
      </c>
      <c r="AX264" s="38" t="s">
        <v>63</v>
      </c>
      <c r="AY264" s="39" t="s">
        <v>9099</v>
      </c>
      <c r="AZ264" s="38" t="s">
        <v>9100</v>
      </c>
      <c r="BA264" s="39" t="s">
        <v>9100</v>
      </c>
      <c r="BB264" s="38" t="s">
        <v>196</v>
      </c>
      <c r="BC264" s="38" t="s">
        <v>2938</v>
      </c>
      <c r="BD264" s="38" t="s">
        <v>94</v>
      </c>
      <c r="BE264" s="38" t="s">
        <v>208</v>
      </c>
      <c r="BF264" s="38" t="s">
        <v>64</v>
      </c>
      <c r="BG264" s="38" t="s">
        <v>61</v>
      </c>
      <c r="BH264" s="38" t="s">
        <v>209</v>
      </c>
    </row>
    <row r="265" spans="2:60" x14ac:dyDescent="0.3">
      <c r="B265" s="55">
        <f t="shared" si="88"/>
        <v>261</v>
      </c>
      <c r="C265" s="55" t="str">
        <f t="shared" si="89"/>
        <v>NRT</v>
      </c>
      <c r="D265" s="55" t="str">
        <f t="shared" si="90"/>
        <v>2025-09-06</v>
      </c>
      <c r="E265" s="55" t="str">
        <f t="shared" si="91"/>
        <v>82020038071</v>
      </c>
      <c r="F265" s="55" t="str">
        <f t="shared" si="92"/>
        <v>PJP030150787</v>
      </c>
      <c r="G265" s="55" t="str">
        <f t="shared" si="93"/>
        <v>최혜리</v>
      </c>
      <c r="H265" s="53" t="str">
        <f t="shared" si="94"/>
        <v>목록(Manifest)</v>
      </c>
      <c r="I265" s="62">
        <f t="shared" si="95"/>
        <v>86.56</v>
      </c>
      <c r="J265" s="53" t="str">
        <f t="shared" si="96"/>
        <v>BIG BRIDGE INTL (BRCH USA)</v>
      </c>
      <c r="K265" s="55">
        <f t="shared" si="97"/>
        <v>1</v>
      </c>
      <c r="L265" s="54">
        <f t="shared" si="98"/>
        <v>0.45</v>
      </c>
      <c r="M265" s="54">
        <f t="shared" si="99"/>
        <v>1</v>
      </c>
      <c r="N265" s="54">
        <f t="shared" si="100"/>
        <v>1</v>
      </c>
      <c r="O265" s="54">
        <f t="shared" si="101"/>
        <v>0.5</v>
      </c>
      <c r="P265" s="55" t="str">
        <f t="shared" si="102"/>
        <v>6094325151509</v>
      </c>
      <c r="Q265" s="70">
        <f t="shared" si="103"/>
        <v>6760</v>
      </c>
      <c r="R265" s="58">
        <v>0</v>
      </c>
      <c r="S265" s="57">
        <f t="shared" si="104"/>
        <v>0</v>
      </c>
      <c r="T265" s="58">
        <v>0</v>
      </c>
      <c r="U265" s="58">
        <f>(IF(VLOOKUP(VLOOKUP(AN265,MAPPING!$B$16:$D$21,2,1),MAPPING!$C$16:$E$21,2,0)=7000,0,VLOOKUP(VLOOKUP(AN265,MAPPING!$B$16:$D$21,2,1),MAPPING!$C$16:$E$21,2,0)))</f>
        <v>0</v>
      </c>
      <c r="V265" s="58">
        <f>(K265*VLOOKUP(N265/K265,MAPPING!$B$23:$C$30,2,10))</f>
        <v>0</v>
      </c>
      <c r="W265" s="58">
        <f t="shared" si="105"/>
        <v>0</v>
      </c>
      <c r="X265" s="58">
        <f t="shared" si="106"/>
        <v>6760</v>
      </c>
      <c r="Y265" s="116">
        <f>ROUND(SUM(Q265:W265)/INVOICE!$I$5,2)</f>
        <v>4.8499999999999996</v>
      </c>
      <c r="AA265" s="38" t="s">
        <v>2929</v>
      </c>
      <c r="AB265" s="38" t="s">
        <v>93</v>
      </c>
      <c r="AC265" s="38" t="s">
        <v>2930</v>
      </c>
      <c r="AD265" s="38" t="s">
        <v>9101</v>
      </c>
      <c r="AE265" s="38" t="s">
        <v>9102</v>
      </c>
      <c r="AF265" s="38" t="s">
        <v>9103</v>
      </c>
      <c r="AG265" s="38" t="s">
        <v>9104</v>
      </c>
      <c r="AH265" s="38" t="s">
        <v>61</v>
      </c>
      <c r="AI265" s="38">
        <v>1</v>
      </c>
      <c r="AJ265" s="38">
        <v>0.45</v>
      </c>
      <c r="AK265" s="38">
        <v>1</v>
      </c>
      <c r="AL265" s="38">
        <v>1</v>
      </c>
      <c r="AM265" s="38" t="s">
        <v>204</v>
      </c>
      <c r="AN265" s="38">
        <v>86.56</v>
      </c>
      <c r="AO265" s="38" t="s">
        <v>62</v>
      </c>
      <c r="AP265" s="38" t="s">
        <v>62</v>
      </c>
      <c r="AQ265" s="38" t="s">
        <v>62</v>
      </c>
      <c r="AR265" s="38" t="s">
        <v>62</v>
      </c>
      <c r="AS265" s="38" t="s">
        <v>62</v>
      </c>
      <c r="AT265" s="38" t="s">
        <v>205</v>
      </c>
      <c r="AU265" s="38" t="s">
        <v>8802</v>
      </c>
      <c r="AV265" s="38" t="s">
        <v>207</v>
      </c>
      <c r="AW265" s="38" t="s">
        <v>61</v>
      </c>
      <c r="AX265" s="38" t="s">
        <v>63</v>
      </c>
      <c r="AY265" s="39" t="s">
        <v>9105</v>
      </c>
      <c r="AZ265" s="38" t="s">
        <v>9106</v>
      </c>
      <c r="BA265" s="39" t="s">
        <v>9106</v>
      </c>
      <c r="BB265" s="38" t="s">
        <v>196</v>
      </c>
      <c r="BC265" s="38" t="s">
        <v>2938</v>
      </c>
      <c r="BD265" s="38" t="s">
        <v>94</v>
      </c>
      <c r="BE265" s="38" t="s">
        <v>208</v>
      </c>
      <c r="BF265" s="38" t="s">
        <v>64</v>
      </c>
      <c r="BG265" s="38" t="s">
        <v>61</v>
      </c>
      <c r="BH265" s="38" t="s">
        <v>209</v>
      </c>
    </row>
    <row r="266" spans="2:60" x14ac:dyDescent="0.3">
      <c r="B266" s="55">
        <f t="shared" si="88"/>
        <v>262</v>
      </c>
      <c r="C266" s="55" t="str">
        <f t="shared" si="89"/>
        <v>NRT</v>
      </c>
      <c r="D266" s="55" t="str">
        <f t="shared" si="90"/>
        <v>2025-09-06</v>
      </c>
      <c r="E266" s="55" t="str">
        <f t="shared" si="91"/>
        <v>82020038071</v>
      </c>
      <c r="F266" s="55" t="str">
        <f t="shared" si="92"/>
        <v>PJP030146433</v>
      </c>
      <c r="G266" s="55" t="str">
        <f t="shared" si="93"/>
        <v>서효일</v>
      </c>
      <c r="H266" s="53" t="str">
        <f t="shared" si="94"/>
        <v>간이(Simple)</v>
      </c>
      <c r="I266" s="62">
        <f t="shared" si="95"/>
        <v>165.69</v>
      </c>
      <c r="J266" s="53" t="str">
        <f t="shared" si="96"/>
        <v>BIG BRIDGE INTL (BRCH USA)</v>
      </c>
      <c r="K266" s="55">
        <f t="shared" si="97"/>
        <v>1</v>
      </c>
      <c r="L266" s="54">
        <f t="shared" si="98"/>
        <v>0.35</v>
      </c>
      <c r="M266" s="54">
        <f t="shared" si="99"/>
        <v>0.7</v>
      </c>
      <c r="N266" s="54">
        <f t="shared" si="100"/>
        <v>0.7</v>
      </c>
      <c r="O266" s="54">
        <f t="shared" si="101"/>
        <v>0.5</v>
      </c>
      <c r="P266" s="55" t="str">
        <f t="shared" si="102"/>
        <v>6094325147356</v>
      </c>
      <c r="Q266" s="70">
        <f t="shared" si="103"/>
        <v>6760</v>
      </c>
      <c r="R266" s="58">
        <v>0</v>
      </c>
      <c r="S266" s="57">
        <f t="shared" si="104"/>
        <v>0</v>
      </c>
      <c r="T266" s="58">
        <v>0</v>
      </c>
      <c r="U266" s="58">
        <f>(IF(VLOOKUP(VLOOKUP(AN266,MAPPING!$B$16:$D$21,2,1),MAPPING!$C$16:$E$21,2,0)=7000,0,VLOOKUP(VLOOKUP(AN266,MAPPING!$B$16:$D$21,2,1),MAPPING!$C$16:$E$21,2,0)))</f>
        <v>0</v>
      </c>
      <c r="V266" s="58">
        <f>(K266*VLOOKUP(N266/K266,MAPPING!$B$23:$C$30,2,10))</f>
        <v>0</v>
      </c>
      <c r="W266" s="58">
        <f t="shared" si="105"/>
        <v>0</v>
      </c>
      <c r="X266" s="58">
        <f t="shared" si="106"/>
        <v>6760</v>
      </c>
      <c r="Y266" s="116">
        <f>ROUND(SUM(Q266:W266)/INVOICE!$I$5,2)</f>
        <v>4.8499999999999996</v>
      </c>
      <c r="AA266" s="38" t="s">
        <v>2929</v>
      </c>
      <c r="AB266" s="38" t="s">
        <v>93</v>
      </c>
      <c r="AC266" s="38" t="s">
        <v>2930</v>
      </c>
      <c r="AD266" s="38" t="s">
        <v>9107</v>
      </c>
      <c r="AE266" s="38" t="s">
        <v>9108</v>
      </c>
      <c r="AF266" s="38" t="s">
        <v>9109</v>
      </c>
      <c r="AG266" s="38" t="s">
        <v>9110</v>
      </c>
      <c r="AH266" s="38" t="s">
        <v>61</v>
      </c>
      <c r="AI266" s="38">
        <v>1</v>
      </c>
      <c r="AJ266" s="38">
        <v>0.35</v>
      </c>
      <c r="AK266" s="38">
        <v>0.7</v>
      </c>
      <c r="AL266" s="38">
        <v>0.7</v>
      </c>
      <c r="AM266" s="38" t="s">
        <v>65</v>
      </c>
      <c r="AN266" s="38">
        <v>165.69</v>
      </c>
      <c r="AO266" s="38" t="s">
        <v>62</v>
      </c>
      <c r="AP266" s="38" t="s">
        <v>62</v>
      </c>
      <c r="AQ266" s="38" t="s">
        <v>62</v>
      </c>
      <c r="AR266" s="38" t="s">
        <v>62</v>
      </c>
      <c r="AS266" s="38" t="s">
        <v>62</v>
      </c>
      <c r="AT266" s="38" t="s">
        <v>205</v>
      </c>
      <c r="AU266" s="38" t="s">
        <v>8802</v>
      </c>
      <c r="AV266" s="38" t="s">
        <v>207</v>
      </c>
      <c r="AW266" s="38" t="s">
        <v>61</v>
      </c>
      <c r="AX266" s="38" t="s">
        <v>63</v>
      </c>
      <c r="AY266" s="39" t="s">
        <v>9111</v>
      </c>
      <c r="AZ266" s="38" t="s">
        <v>9112</v>
      </c>
      <c r="BA266" s="39" t="s">
        <v>9112</v>
      </c>
      <c r="BB266" s="38" t="s">
        <v>196</v>
      </c>
      <c r="BC266" s="38" t="s">
        <v>2938</v>
      </c>
      <c r="BD266" s="38" t="s">
        <v>94</v>
      </c>
      <c r="BE266" s="38" t="s">
        <v>208</v>
      </c>
      <c r="BF266" s="38" t="s">
        <v>64</v>
      </c>
      <c r="BG266" s="38" t="s">
        <v>61</v>
      </c>
      <c r="BH266" s="38" t="s">
        <v>209</v>
      </c>
    </row>
    <row r="267" spans="2:60" x14ac:dyDescent="0.3">
      <c r="B267" s="55">
        <f t="shared" si="88"/>
        <v>263</v>
      </c>
      <c r="C267" s="55" t="str">
        <f t="shared" si="89"/>
        <v>NRT</v>
      </c>
      <c r="D267" s="55" t="str">
        <f t="shared" si="90"/>
        <v>2025-09-06</v>
      </c>
      <c r="E267" s="55" t="str">
        <f t="shared" si="91"/>
        <v>82020038071</v>
      </c>
      <c r="F267" s="55" t="str">
        <f t="shared" si="92"/>
        <v>PJP030158931</v>
      </c>
      <c r="G267" s="55" t="str">
        <f t="shared" si="93"/>
        <v>전혜주</v>
      </c>
      <c r="H267" s="53" t="str">
        <f t="shared" si="94"/>
        <v>일반(목록배제,Normal-Manifest Exception)</v>
      </c>
      <c r="I267" s="62">
        <f t="shared" si="95"/>
        <v>115.46</v>
      </c>
      <c r="J267" s="53" t="str">
        <f t="shared" si="96"/>
        <v>BIG BRIDGE INTL (BRCH USA)</v>
      </c>
      <c r="K267" s="55">
        <f t="shared" si="97"/>
        <v>1</v>
      </c>
      <c r="L267" s="54">
        <f t="shared" si="98"/>
        <v>3</v>
      </c>
      <c r="M267" s="54">
        <f t="shared" si="99"/>
        <v>2.9</v>
      </c>
      <c r="N267" s="54">
        <f t="shared" si="100"/>
        <v>3</v>
      </c>
      <c r="O267" s="54">
        <f t="shared" si="101"/>
        <v>3</v>
      </c>
      <c r="P267" s="55" t="str">
        <f t="shared" si="102"/>
        <v>6094325151045</v>
      </c>
      <c r="Q267" s="70">
        <f t="shared" si="103"/>
        <v>11810</v>
      </c>
      <c r="R267" s="58">
        <v>0</v>
      </c>
      <c r="S267" s="57">
        <f t="shared" si="104"/>
        <v>0</v>
      </c>
      <c r="T267" s="58">
        <v>0</v>
      </c>
      <c r="U267" s="58">
        <f>(IF(VLOOKUP(VLOOKUP(AN267,MAPPING!$B$16:$D$21,2,1),MAPPING!$C$16:$E$21,2,0)=7000,0,VLOOKUP(VLOOKUP(AN267,MAPPING!$B$16:$D$21,2,1),MAPPING!$C$16:$E$21,2,0)))</f>
        <v>0</v>
      </c>
      <c r="V267" s="58">
        <f>(K267*VLOOKUP(N267/K267,MAPPING!$B$23:$C$30,2,10))</f>
        <v>550</v>
      </c>
      <c r="W267" s="58">
        <f t="shared" si="105"/>
        <v>0</v>
      </c>
      <c r="X267" s="58">
        <f t="shared" si="106"/>
        <v>12360</v>
      </c>
      <c r="Y267" s="116">
        <f>ROUND(SUM(Q267:W267)/INVOICE!$I$5,2)</f>
        <v>8.8699999999999992</v>
      </c>
      <c r="AA267" s="38" t="s">
        <v>2929</v>
      </c>
      <c r="AB267" s="38" t="s">
        <v>93</v>
      </c>
      <c r="AC267" s="38" t="s">
        <v>2930</v>
      </c>
      <c r="AD267" s="38" t="s">
        <v>9113</v>
      </c>
      <c r="AE267" s="38" t="s">
        <v>9114</v>
      </c>
      <c r="AF267" s="38" t="s">
        <v>9115</v>
      </c>
      <c r="AG267" s="38" t="s">
        <v>9116</v>
      </c>
      <c r="AH267" s="38" t="s">
        <v>61</v>
      </c>
      <c r="AI267" s="38">
        <v>1</v>
      </c>
      <c r="AJ267" s="38">
        <v>3</v>
      </c>
      <c r="AK267" s="38">
        <v>2.9</v>
      </c>
      <c r="AL267" s="38">
        <v>3</v>
      </c>
      <c r="AM267" s="38" t="s">
        <v>66</v>
      </c>
      <c r="AN267" s="38">
        <v>115.46</v>
      </c>
      <c r="AO267" s="38" t="s">
        <v>62</v>
      </c>
      <c r="AP267" s="38" t="s">
        <v>62</v>
      </c>
      <c r="AQ267" s="38" t="s">
        <v>62</v>
      </c>
      <c r="AR267" s="38" t="s">
        <v>62</v>
      </c>
      <c r="AS267" s="38" t="s">
        <v>62</v>
      </c>
      <c r="AT267" s="38" t="s">
        <v>205</v>
      </c>
      <c r="AU267" s="38" t="s">
        <v>8802</v>
      </c>
      <c r="AV267" s="38" t="s">
        <v>207</v>
      </c>
      <c r="AW267" s="38" t="s">
        <v>61</v>
      </c>
      <c r="AX267" s="38" t="s">
        <v>63</v>
      </c>
      <c r="AY267" s="39" t="s">
        <v>9117</v>
      </c>
      <c r="AZ267" s="38" t="s">
        <v>9118</v>
      </c>
      <c r="BA267" s="39" t="s">
        <v>9118</v>
      </c>
      <c r="BB267" s="38" t="s">
        <v>196</v>
      </c>
      <c r="BC267" s="38" t="s">
        <v>2938</v>
      </c>
      <c r="BD267" s="38" t="s">
        <v>94</v>
      </c>
      <c r="BE267" s="38" t="s">
        <v>208</v>
      </c>
      <c r="BF267" s="38" t="s">
        <v>64</v>
      </c>
      <c r="BG267" s="38" t="s">
        <v>61</v>
      </c>
      <c r="BH267" s="38" t="s">
        <v>209</v>
      </c>
    </row>
    <row r="268" spans="2:60" x14ac:dyDescent="0.3">
      <c r="B268" s="55">
        <f t="shared" si="88"/>
        <v>264</v>
      </c>
      <c r="C268" s="55" t="str">
        <f t="shared" si="89"/>
        <v>NRT</v>
      </c>
      <c r="D268" s="55" t="str">
        <f t="shared" si="90"/>
        <v>2025-09-06</v>
      </c>
      <c r="E268" s="55" t="str">
        <f t="shared" si="91"/>
        <v>82020038071</v>
      </c>
      <c r="F268" s="55" t="str">
        <f t="shared" si="92"/>
        <v>PJP030158877</v>
      </c>
      <c r="G268" s="55" t="str">
        <f t="shared" si="93"/>
        <v>정우진</v>
      </c>
      <c r="H268" s="53" t="str">
        <f t="shared" si="94"/>
        <v>일반(목록배제,Normal-Manifest Exception)</v>
      </c>
      <c r="I268" s="62">
        <f t="shared" si="95"/>
        <v>100.5</v>
      </c>
      <c r="J268" s="53" t="str">
        <f t="shared" si="96"/>
        <v>BIG BRIDGE INTL (BRCH USA)</v>
      </c>
      <c r="K268" s="55">
        <f t="shared" si="97"/>
        <v>1</v>
      </c>
      <c r="L268" s="54">
        <f t="shared" si="98"/>
        <v>0.4</v>
      </c>
      <c r="M268" s="54">
        <f t="shared" si="99"/>
        <v>0.9</v>
      </c>
      <c r="N268" s="54">
        <f t="shared" si="100"/>
        <v>0.9</v>
      </c>
      <c r="O268" s="54">
        <f t="shared" si="101"/>
        <v>0.5</v>
      </c>
      <c r="P268" s="55" t="str">
        <f t="shared" si="102"/>
        <v>6094325151470</v>
      </c>
      <c r="Q268" s="70">
        <f t="shared" si="103"/>
        <v>6760</v>
      </c>
      <c r="R268" s="58">
        <v>0</v>
      </c>
      <c r="S268" s="57">
        <f t="shared" si="104"/>
        <v>0</v>
      </c>
      <c r="T268" s="58">
        <v>0</v>
      </c>
      <c r="U268" s="58">
        <f>(IF(VLOOKUP(VLOOKUP(AN268,MAPPING!$B$16:$D$21,2,1),MAPPING!$C$16:$E$21,2,0)=7000,0,VLOOKUP(VLOOKUP(AN268,MAPPING!$B$16:$D$21,2,1),MAPPING!$C$16:$E$21,2,0)))</f>
        <v>0</v>
      </c>
      <c r="V268" s="58">
        <f>(K268*VLOOKUP(N268/K268,MAPPING!$B$23:$C$30,2,10))</f>
        <v>0</v>
      </c>
      <c r="W268" s="58">
        <f t="shared" si="105"/>
        <v>0</v>
      </c>
      <c r="X268" s="58">
        <f t="shared" si="106"/>
        <v>6760</v>
      </c>
      <c r="Y268" s="116">
        <f>ROUND(SUM(Q268:W268)/INVOICE!$I$5,2)</f>
        <v>4.8499999999999996</v>
      </c>
      <c r="AA268" s="38" t="s">
        <v>2929</v>
      </c>
      <c r="AB268" s="38" t="s">
        <v>93</v>
      </c>
      <c r="AC268" s="38" t="s">
        <v>2930</v>
      </c>
      <c r="AD268" s="38" t="s">
        <v>9119</v>
      </c>
      <c r="AE268" s="38" t="s">
        <v>9120</v>
      </c>
      <c r="AF268" s="38" t="s">
        <v>9121</v>
      </c>
      <c r="AG268" s="38" t="s">
        <v>9122</v>
      </c>
      <c r="AH268" s="38" t="s">
        <v>61</v>
      </c>
      <c r="AI268" s="38">
        <v>1</v>
      </c>
      <c r="AJ268" s="38">
        <v>0.4</v>
      </c>
      <c r="AK268" s="38">
        <v>0.9</v>
      </c>
      <c r="AL268" s="38">
        <v>0.9</v>
      </c>
      <c r="AM268" s="38" t="s">
        <v>66</v>
      </c>
      <c r="AN268" s="38">
        <v>100.5</v>
      </c>
      <c r="AO268" s="38" t="s">
        <v>62</v>
      </c>
      <c r="AP268" s="38" t="s">
        <v>62</v>
      </c>
      <c r="AQ268" s="38" t="s">
        <v>62</v>
      </c>
      <c r="AR268" s="38" t="s">
        <v>61</v>
      </c>
      <c r="AS268" s="38" t="s">
        <v>62</v>
      </c>
      <c r="AT268" s="38" t="s">
        <v>205</v>
      </c>
      <c r="AU268" s="38" t="s">
        <v>8802</v>
      </c>
      <c r="AV268" s="38" t="s">
        <v>207</v>
      </c>
      <c r="AW268" s="38" t="s">
        <v>61</v>
      </c>
      <c r="AX268" s="38" t="s">
        <v>63</v>
      </c>
      <c r="AY268" s="39" t="s">
        <v>9123</v>
      </c>
      <c r="AZ268" s="38" t="s">
        <v>9124</v>
      </c>
      <c r="BA268" s="39" t="s">
        <v>9124</v>
      </c>
      <c r="BB268" s="38" t="s">
        <v>196</v>
      </c>
      <c r="BC268" s="38" t="s">
        <v>2938</v>
      </c>
      <c r="BD268" s="38" t="s">
        <v>94</v>
      </c>
      <c r="BE268" s="38" t="s">
        <v>208</v>
      </c>
      <c r="BF268" s="38" t="s">
        <v>64</v>
      </c>
      <c r="BG268" s="38" t="s">
        <v>61</v>
      </c>
      <c r="BH268" s="38" t="s">
        <v>209</v>
      </c>
    </row>
    <row r="269" spans="2:60" x14ac:dyDescent="0.3">
      <c r="B269" s="55">
        <f t="shared" si="88"/>
        <v>265</v>
      </c>
      <c r="C269" s="55" t="str">
        <f t="shared" si="89"/>
        <v>NRT</v>
      </c>
      <c r="D269" s="55" t="str">
        <f t="shared" si="90"/>
        <v>2025-09-06</v>
      </c>
      <c r="E269" s="55" t="str">
        <f t="shared" si="91"/>
        <v>82020038071</v>
      </c>
      <c r="F269" s="55" t="str">
        <f t="shared" si="92"/>
        <v>PJP030145888</v>
      </c>
      <c r="G269" s="55" t="str">
        <f t="shared" si="93"/>
        <v>이가연</v>
      </c>
      <c r="H269" s="53" t="str">
        <f t="shared" si="94"/>
        <v>목록(Manifest)</v>
      </c>
      <c r="I269" s="62">
        <f t="shared" si="95"/>
        <v>107.35</v>
      </c>
      <c r="J269" s="53" t="str">
        <f t="shared" si="96"/>
        <v>BIG BRIDGE INTL (BRCH USA)</v>
      </c>
      <c r="K269" s="55">
        <f t="shared" si="97"/>
        <v>1</v>
      </c>
      <c r="L269" s="54">
        <f t="shared" si="98"/>
        <v>1.65</v>
      </c>
      <c r="M269" s="54">
        <f t="shared" si="99"/>
        <v>2.9</v>
      </c>
      <c r="N269" s="54">
        <f t="shared" si="100"/>
        <v>2.9</v>
      </c>
      <c r="O269" s="54">
        <f t="shared" si="101"/>
        <v>2</v>
      </c>
      <c r="P269" s="55" t="str">
        <f t="shared" si="102"/>
        <v>6094325151238</v>
      </c>
      <c r="Q269" s="70">
        <f t="shared" si="103"/>
        <v>9790</v>
      </c>
      <c r="R269" s="58">
        <v>0</v>
      </c>
      <c r="S269" s="57">
        <f t="shared" si="104"/>
        <v>0</v>
      </c>
      <c r="T269" s="58">
        <v>0</v>
      </c>
      <c r="U269" s="58">
        <f>(IF(VLOOKUP(VLOOKUP(AN269,MAPPING!$B$16:$D$21,2,1),MAPPING!$C$16:$E$21,2,0)=7000,0,VLOOKUP(VLOOKUP(AN269,MAPPING!$B$16:$D$21,2,1),MAPPING!$C$16:$E$21,2,0)))</f>
        <v>0</v>
      </c>
      <c r="V269" s="58">
        <f>(K269*VLOOKUP(N269/K269,MAPPING!$B$23:$C$30,2,10))</f>
        <v>550</v>
      </c>
      <c r="W269" s="58">
        <f t="shared" si="105"/>
        <v>0</v>
      </c>
      <c r="X269" s="58">
        <f t="shared" si="106"/>
        <v>10340</v>
      </c>
      <c r="Y269" s="116">
        <f>ROUND(SUM(Q269:W269)/INVOICE!$I$5,2)</f>
        <v>7.42</v>
      </c>
      <c r="AA269" s="38" t="s">
        <v>2929</v>
      </c>
      <c r="AB269" s="38" t="s">
        <v>93</v>
      </c>
      <c r="AC269" s="38" t="s">
        <v>2930</v>
      </c>
      <c r="AD269" s="38" t="s">
        <v>9125</v>
      </c>
      <c r="AE269" s="38" t="s">
        <v>326</v>
      </c>
      <c r="AF269" s="38" t="s">
        <v>327</v>
      </c>
      <c r="AG269" s="38" t="s">
        <v>328</v>
      </c>
      <c r="AH269" s="38" t="s">
        <v>61</v>
      </c>
      <c r="AI269" s="38">
        <v>1</v>
      </c>
      <c r="AJ269" s="38">
        <v>1.65</v>
      </c>
      <c r="AK269" s="38">
        <v>2.9</v>
      </c>
      <c r="AL269" s="38">
        <v>2.9</v>
      </c>
      <c r="AM269" s="38" t="s">
        <v>204</v>
      </c>
      <c r="AN269" s="38">
        <v>107.35</v>
      </c>
      <c r="AO269" s="38" t="s">
        <v>62</v>
      </c>
      <c r="AP269" s="38" t="s">
        <v>62</v>
      </c>
      <c r="AQ269" s="38" t="s">
        <v>62</v>
      </c>
      <c r="AR269" s="38" t="s">
        <v>62</v>
      </c>
      <c r="AS269" s="38" t="s">
        <v>62</v>
      </c>
      <c r="AT269" s="38" t="s">
        <v>205</v>
      </c>
      <c r="AU269" s="38" t="s">
        <v>8802</v>
      </c>
      <c r="AV269" s="38" t="s">
        <v>207</v>
      </c>
      <c r="AW269" s="38" t="s">
        <v>61</v>
      </c>
      <c r="AX269" s="38" t="s">
        <v>63</v>
      </c>
      <c r="AY269" s="39" t="s">
        <v>9126</v>
      </c>
      <c r="AZ269" s="38" t="s">
        <v>9127</v>
      </c>
      <c r="BA269" s="39" t="s">
        <v>9127</v>
      </c>
      <c r="BB269" s="38" t="s">
        <v>196</v>
      </c>
      <c r="BC269" s="38" t="s">
        <v>2938</v>
      </c>
      <c r="BD269" s="38" t="s">
        <v>94</v>
      </c>
      <c r="BE269" s="38" t="s">
        <v>208</v>
      </c>
      <c r="BF269" s="38" t="s">
        <v>64</v>
      </c>
      <c r="BG269" s="38" t="s">
        <v>61</v>
      </c>
      <c r="BH269" s="38" t="s">
        <v>209</v>
      </c>
    </row>
    <row r="270" spans="2:60" x14ac:dyDescent="0.3">
      <c r="B270" s="55">
        <f t="shared" si="88"/>
        <v>266</v>
      </c>
      <c r="C270" s="55" t="str">
        <f t="shared" si="89"/>
        <v>NRT</v>
      </c>
      <c r="D270" s="55" t="str">
        <f t="shared" si="90"/>
        <v>2025-09-06</v>
      </c>
      <c r="E270" s="55" t="str">
        <f t="shared" si="91"/>
        <v>82020038071</v>
      </c>
      <c r="F270" s="55" t="str">
        <f t="shared" si="92"/>
        <v>PJP026445150</v>
      </c>
      <c r="G270" s="55" t="str">
        <f t="shared" si="93"/>
        <v>박복례</v>
      </c>
      <c r="H270" s="53" t="str">
        <f t="shared" si="94"/>
        <v>일반(목록배제,Normal-Manifest Exception)</v>
      </c>
      <c r="I270" s="62">
        <f t="shared" si="95"/>
        <v>100.5</v>
      </c>
      <c r="J270" s="53" t="str">
        <f t="shared" si="96"/>
        <v>BIG BRIDGE INTL (BRCH USA)</v>
      </c>
      <c r="K270" s="55">
        <f t="shared" si="97"/>
        <v>1</v>
      </c>
      <c r="L270" s="54">
        <f t="shared" si="98"/>
        <v>0.4</v>
      </c>
      <c r="M270" s="54">
        <f t="shared" si="99"/>
        <v>0.8</v>
      </c>
      <c r="N270" s="54">
        <f t="shared" si="100"/>
        <v>0.8</v>
      </c>
      <c r="O270" s="54">
        <f t="shared" si="101"/>
        <v>0.5</v>
      </c>
      <c r="P270" s="55" t="str">
        <f t="shared" si="102"/>
        <v>6094325151059</v>
      </c>
      <c r="Q270" s="70">
        <f t="shared" si="103"/>
        <v>6760</v>
      </c>
      <c r="R270" s="58">
        <v>0</v>
      </c>
      <c r="S270" s="57">
        <f t="shared" si="104"/>
        <v>0</v>
      </c>
      <c r="T270" s="58">
        <v>0</v>
      </c>
      <c r="U270" s="58">
        <f>(IF(VLOOKUP(VLOOKUP(AN270,MAPPING!$B$16:$D$21,2,1),MAPPING!$C$16:$E$21,2,0)=7000,0,VLOOKUP(VLOOKUP(AN270,MAPPING!$B$16:$D$21,2,1),MAPPING!$C$16:$E$21,2,0)))</f>
        <v>0</v>
      </c>
      <c r="V270" s="58">
        <f>(K270*VLOOKUP(N270/K270,MAPPING!$B$23:$C$30,2,10))</f>
        <v>0</v>
      </c>
      <c r="W270" s="58">
        <f t="shared" si="105"/>
        <v>0</v>
      </c>
      <c r="X270" s="58">
        <f t="shared" si="106"/>
        <v>6760</v>
      </c>
      <c r="Y270" s="116">
        <f>ROUND(SUM(Q270:W270)/INVOICE!$I$5,2)</f>
        <v>4.8499999999999996</v>
      </c>
      <c r="AA270" s="38" t="s">
        <v>2929</v>
      </c>
      <c r="AB270" s="38" t="s">
        <v>93</v>
      </c>
      <c r="AC270" s="38" t="s">
        <v>2930</v>
      </c>
      <c r="AD270" s="38" t="s">
        <v>9128</v>
      </c>
      <c r="AE270" s="38" t="s">
        <v>9129</v>
      </c>
      <c r="AF270" s="38" t="s">
        <v>9130</v>
      </c>
      <c r="AG270" s="38" t="s">
        <v>9131</v>
      </c>
      <c r="AH270" s="38" t="s">
        <v>61</v>
      </c>
      <c r="AI270" s="38">
        <v>1</v>
      </c>
      <c r="AJ270" s="38">
        <v>0.4</v>
      </c>
      <c r="AK270" s="38">
        <v>0.8</v>
      </c>
      <c r="AL270" s="38">
        <v>0.8</v>
      </c>
      <c r="AM270" s="38" t="s">
        <v>66</v>
      </c>
      <c r="AN270" s="38">
        <v>100.5</v>
      </c>
      <c r="AO270" s="38" t="s">
        <v>62</v>
      </c>
      <c r="AP270" s="38" t="s">
        <v>62</v>
      </c>
      <c r="AQ270" s="38" t="s">
        <v>62</v>
      </c>
      <c r="AR270" s="38" t="s">
        <v>62</v>
      </c>
      <c r="AS270" s="38" t="s">
        <v>62</v>
      </c>
      <c r="AT270" s="38" t="s">
        <v>205</v>
      </c>
      <c r="AU270" s="38" t="s">
        <v>8802</v>
      </c>
      <c r="AV270" s="38" t="s">
        <v>207</v>
      </c>
      <c r="AW270" s="38" t="s">
        <v>61</v>
      </c>
      <c r="AX270" s="38" t="s">
        <v>63</v>
      </c>
      <c r="AY270" s="39" t="s">
        <v>9132</v>
      </c>
      <c r="AZ270" s="38" t="s">
        <v>9133</v>
      </c>
      <c r="BA270" s="39" t="s">
        <v>9133</v>
      </c>
      <c r="BB270" s="38" t="s">
        <v>196</v>
      </c>
      <c r="BC270" s="38" t="s">
        <v>2938</v>
      </c>
      <c r="BD270" s="38" t="s">
        <v>94</v>
      </c>
      <c r="BE270" s="38" t="s">
        <v>208</v>
      </c>
      <c r="BF270" s="38" t="s">
        <v>64</v>
      </c>
      <c r="BG270" s="38" t="s">
        <v>61</v>
      </c>
      <c r="BH270" s="38" t="s">
        <v>209</v>
      </c>
    </row>
    <row r="271" spans="2:60" x14ac:dyDescent="0.3">
      <c r="B271" s="55">
        <f t="shared" si="88"/>
        <v>267</v>
      </c>
      <c r="C271" s="55" t="str">
        <f t="shared" si="89"/>
        <v>NRT</v>
      </c>
      <c r="D271" s="55" t="str">
        <f t="shared" si="90"/>
        <v>2025-09-06</v>
      </c>
      <c r="E271" s="55" t="str">
        <f t="shared" si="91"/>
        <v>82020038071</v>
      </c>
      <c r="F271" s="55" t="str">
        <f t="shared" si="92"/>
        <v>PJP030130913</v>
      </c>
      <c r="G271" s="55" t="str">
        <f t="shared" si="93"/>
        <v>김용식</v>
      </c>
      <c r="H271" s="53" t="str">
        <f t="shared" si="94"/>
        <v>일반(목록배제,Normal-Manifest Exception)</v>
      </c>
      <c r="I271" s="62">
        <f t="shared" si="95"/>
        <v>100.5</v>
      </c>
      <c r="J271" s="53" t="str">
        <f t="shared" si="96"/>
        <v>BIG BRIDGE INTL (BRCH USA)</v>
      </c>
      <c r="K271" s="55">
        <f t="shared" si="97"/>
        <v>1</v>
      </c>
      <c r="L271" s="54">
        <f t="shared" si="98"/>
        <v>0.4</v>
      </c>
      <c r="M271" s="54">
        <f t="shared" si="99"/>
        <v>0.7</v>
      </c>
      <c r="N271" s="54">
        <f t="shared" si="100"/>
        <v>0.7</v>
      </c>
      <c r="O271" s="54">
        <f t="shared" si="101"/>
        <v>0.5</v>
      </c>
      <c r="P271" s="55" t="str">
        <f t="shared" si="102"/>
        <v>6094325151466</v>
      </c>
      <c r="Q271" s="70">
        <f t="shared" si="103"/>
        <v>6760</v>
      </c>
      <c r="R271" s="58">
        <v>0</v>
      </c>
      <c r="S271" s="57">
        <f t="shared" si="104"/>
        <v>0</v>
      </c>
      <c r="T271" s="58">
        <v>0</v>
      </c>
      <c r="U271" s="58">
        <f>(IF(VLOOKUP(VLOOKUP(AN271,MAPPING!$B$16:$D$21,2,1),MAPPING!$C$16:$E$21,2,0)=7000,0,VLOOKUP(VLOOKUP(AN271,MAPPING!$B$16:$D$21,2,1),MAPPING!$C$16:$E$21,2,0)))</f>
        <v>0</v>
      </c>
      <c r="V271" s="58">
        <f>(K271*VLOOKUP(N271/K271,MAPPING!$B$23:$C$30,2,10))</f>
        <v>0</v>
      </c>
      <c r="W271" s="58">
        <f t="shared" si="105"/>
        <v>0</v>
      </c>
      <c r="X271" s="58">
        <f t="shared" si="106"/>
        <v>6760</v>
      </c>
      <c r="Y271" s="116">
        <f>ROUND(SUM(Q271:W271)/INVOICE!$I$5,2)</f>
        <v>4.8499999999999996</v>
      </c>
      <c r="AA271" s="38" t="s">
        <v>2929</v>
      </c>
      <c r="AB271" s="38" t="s">
        <v>93</v>
      </c>
      <c r="AC271" s="38" t="s">
        <v>2930</v>
      </c>
      <c r="AD271" s="38" t="s">
        <v>9134</v>
      </c>
      <c r="AE271" s="38" t="s">
        <v>9135</v>
      </c>
      <c r="AF271" s="38" t="s">
        <v>9136</v>
      </c>
      <c r="AG271" s="38" t="s">
        <v>9137</v>
      </c>
      <c r="AH271" s="38" t="s">
        <v>61</v>
      </c>
      <c r="AI271" s="38">
        <v>1</v>
      </c>
      <c r="AJ271" s="38">
        <v>0.4</v>
      </c>
      <c r="AK271" s="38">
        <v>0.7</v>
      </c>
      <c r="AL271" s="38">
        <v>0.7</v>
      </c>
      <c r="AM271" s="38" t="s">
        <v>66</v>
      </c>
      <c r="AN271" s="38">
        <v>100.5</v>
      </c>
      <c r="AO271" s="38" t="s">
        <v>62</v>
      </c>
      <c r="AP271" s="38" t="s">
        <v>62</v>
      </c>
      <c r="AQ271" s="38" t="s">
        <v>62</v>
      </c>
      <c r="AR271" s="38" t="s">
        <v>62</v>
      </c>
      <c r="AS271" s="38" t="s">
        <v>62</v>
      </c>
      <c r="AT271" s="38" t="s">
        <v>205</v>
      </c>
      <c r="AU271" s="38" t="s">
        <v>8802</v>
      </c>
      <c r="AV271" s="38" t="s">
        <v>207</v>
      </c>
      <c r="AW271" s="38" t="s">
        <v>61</v>
      </c>
      <c r="AX271" s="38" t="s">
        <v>63</v>
      </c>
      <c r="AY271" s="39" t="s">
        <v>9138</v>
      </c>
      <c r="AZ271" s="38" t="s">
        <v>9139</v>
      </c>
      <c r="BA271" s="39" t="s">
        <v>9139</v>
      </c>
      <c r="BB271" s="38" t="s">
        <v>196</v>
      </c>
      <c r="BC271" s="38" t="s">
        <v>2938</v>
      </c>
      <c r="BD271" s="38" t="s">
        <v>94</v>
      </c>
      <c r="BE271" s="38" t="s">
        <v>208</v>
      </c>
      <c r="BF271" s="38" t="s">
        <v>64</v>
      </c>
      <c r="BG271" s="38" t="s">
        <v>61</v>
      </c>
      <c r="BH271" s="38" t="s">
        <v>209</v>
      </c>
    </row>
    <row r="272" spans="2:60" x14ac:dyDescent="0.3">
      <c r="B272" s="55">
        <f t="shared" si="88"/>
        <v>268</v>
      </c>
      <c r="C272" s="55" t="str">
        <f t="shared" si="89"/>
        <v>NRT</v>
      </c>
      <c r="D272" s="55" t="str">
        <f t="shared" si="90"/>
        <v>2025-09-06</v>
      </c>
      <c r="E272" s="55" t="str">
        <f t="shared" si="91"/>
        <v>82020038071</v>
      </c>
      <c r="F272" s="55" t="str">
        <f t="shared" si="92"/>
        <v>PJP030161109</v>
      </c>
      <c r="G272" s="55" t="str">
        <f t="shared" si="93"/>
        <v>이대풍</v>
      </c>
      <c r="H272" s="53" t="str">
        <f t="shared" si="94"/>
        <v>일반(목록배제,Normal-Manifest Exception)</v>
      </c>
      <c r="I272" s="62">
        <f t="shared" si="95"/>
        <v>100.5</v>
      </c>
      <c r="J272" s="53" t="str">
        <f t="shared" si="96"/>
        <v>BIG BRIDGE INTL (BRCH USA)</v>
      </c>
      <c r="K272" s="55">
        <f t="shared" si="97"/>
        <v>1</v>
      </c>
      <c r="L272" s="54">
        <f t="shared" si="98"/>
        <v>0.45</v>
      </c>
      <c r="M272" s="54">
        <f t="shared" si="99"/>
        <v>0.6</v>
      </c>
      <c r="N272" s="54">
        <f t="shared" si="100"/>
        <v>0.6</v>
      </c>
      <c r="O272" s="54">
        <f t="shared" si="101"/>
        <v>0.5</v>
      </c>
      <c r="P272" s="55" t="str">
        <f t="shared" si="102"/>
        <v>6094325151260</v>
      </c>
      <c r="Q272" s="70">
        <f t="shared" si="103"/>
        <v>6760</v>
      </c>
      <c r="R272" s="58">
        <v>0</v>
      </c>
      <c r="S272" s="57">
        <f t="shared" si="104"/>
        <v>0</v>
      </c>
      <c r="T272" s="58">
        <v>0</v>
      </c>
      <c r="U272" s="58">
        <f>(IF(VLOOKUP(VLOOKUP(AN272,MAPPING!$B$16:$D$21,2,1),MAPPING!$C$16:$E$21,2,0)=7000,0,VLOOKUP(VLOOKUP(AN272,MAPPING!$B$16:$D$21,2,1),MAPPING!$C$16:$E$21,2,0)))</f>
        <v>0</v>
      </c>
      <c r="V272" s="58">
        <f>(K272*VLOOKUP(N272/K272,MAPPING!$B$23:$C$30,2,10))</f>
        <v>0</v>
      </c>
      <c r="W272" s="58">
        <f t="shared" si="105"/>
        <v>0</v>
      </c>
      <c r="X272" s="58">
        <f t="shared" si="106"/>
        <v>6760</v>
      </c>
      <c r="Y272" s="116">
        <f>ROUND(SUM(Q272:W272)/INVOICE!$I$5,2)</f>
        <v>4.8499999999999996</v>
      </c>
      <c r="AA272" s="38" t="s">
        <v>2929</v>
      </c>
      <c r="AB272" s="38" t="s">
        <v>93</v>
      </c>
      <c r="AC272" s="38" t="s">
        <v>2930</v>
      </c>
      <c r="AD272" s="38" t="s">
        <v>9140</v>
      </c>
      <c r="AE272" s="38" t="s">
        <v>9141</v>
      </c>
      <c r="AF272" s="38" t="s">
        <v>9142</v>
      </c>
      <c r="AG272" s="38" t="s">
        <v>9143</v>
      </c>
      <c r="AH272" s="38" t="s">
        <v>61</v>
      </c>
      <c r="AI272" s="38">
        <v>1</v>
      </c>
      <c r="AJ272" s="38">
        <v>0.45</v>
      </c>
      <c r="AK272" s="38">
        <v>0.6</v>
      </c>
      <c r="AL272" s="38">
        <v>0.6</v>
      </c>
      <c r="AM272" s="38" t="s">
        <v>66</v>
      </c>
      <c r="AN272" s="38">
        <v>100.5</v>
      </c>
      <c r="AO272" s="38" t="s">
        <v>62</v>
      </c>
      <c r="AP272" s="38" t="s">
        <v>62</v>
      </c>
      <c r="AQ272" s="38" t="s">
        <v>62</v>
      </c>
      <c r="AR272" s="38" t="s">
        <v>62</v>
      </c>
      <c r="AS272" s="38" t="s">
        <v>62</v>
      </c>
      <c r="AT272" s="38" t="s">
        <v>205</v>
      </c>
      <c r="AU272" s="38" t="s">
        <v>8802</v>
      </c>
      <c r="AV272" s="38" t="s">
        <v>207</v>
      </c>
      <c r="AW272" s="38" t="s">
        <v>61</v>
      </c>
      <c r="AX272" s="38" t="s">
        <v>63</v>
      </c>
      <c r="AY272" s="39" t="s">
        <v>9144</v>
      </c>
      <c r="AZ272" s="38" t="s">
        <v>9145</v>
      </c>
      <c r="BA272" s="39" t="s">
        <v>9145</v>
      </c>
      <c r="BB272" s="38" t="s">
        <v>196</v>
      </c>
      <c r="BC272" s="38" t="s">
        <v>2938</v>
      </c>
      <c r="BD272" s="38" t="s">
        <v>94</v>
      </c>
      <c r="BE272" s="38" t="s">
        <v>208</v>
      </c>
      <c r="BF272" s="38" t="s">
        <v>64</v>
      </c>
      <c r="BG272" s="38" t="s">
        <v>61</v>
      </c>
      <c r="BH272" s="38" t="s">
        <v>209</v>
      </c>
    </row>
    <row r="273" spans="2:60" x14ac:dyDescent="0.3">
      <c r="B273" s="55">
        <f t="shared" si="88"/>
        <v>269</v>
      </c>
      <c r="C273" s="55" t="str">
        <f t="shared" si="89"/>
        <v>NRT</v>
      </c>
      <c r="D273" s="55" t="str">
        <f t="shared" si="90"/>
        <v>2025-09-06</v>
      </c>
      <c r="E273" s="55" t="str">
        <f t="shared" si="91"/>
        <v>82020038071</v>
      </c>
      <c r="F273" s="55" t="str">
        <f t="shared" si="92"/>
        <v>PJP030148521</v>
      </c>
      <c r="G273" s="55" t="str">
        <f t="shared" si="93"/>
        <v>이진아</v>
      </c>
      <c r="H273" s="53" t="str">
        <f t="shared" si="94"/>
        <v>목록(Manifest)</v>
      </c>
      <c r="I273" s="62">
        <f t="shared" si="95"/>
        <v>118.2</v>
      </c>
      <c r="J273" s="53" t="str">
        <f t="shared" si="96"/>
        <v>BIG BRIDGE INTL (BRCH USA)</v>
      </c>
      <c r="K273" s="55">
        <f t="shared" si="97"/>
        <v>1</v>
      </c>
      <c r="L273" s="54">
        <f t="shared" si="98"/>
        <v>1.55</v>
      </c>
      <c r="M273" s="54">
        <f t="shared" si="99"/>
        <v>4.5</v>
      </c>
      <c r="N273" s="54">
        <f t="shared" si="100"/>
        <v>4.5</v>
      </c>
      <c r="O273" s="54">
        <f t="shared" si="101"/>
        <v>2</v>
      </c>
      <c r="P273" s="55" t="str">
        <f t="shared" si="102"/>
        <v>6094325151008</v>
      </c>
      <c r="Q273" s="70">
        <f t="shared" si="103"/>
        <v>9790</v>
      </c>
      <c r="R273" s="58">
        <v>0</v>
      </c>
      <c r="S273" s="57">
        <f t="shared" si="104"/>
        <v>0</v>
      </c>
      <c r="T273" s="58">
        <v>0</v>
      </c>
      <c r="U273" s="58">
        <f>(IF(VLOOKUP(VLOOKUP(AN273,MAPPING!$B$16:$D$21,2,1),MAPPING!$C$16:$E$21,2,0)=7000,0,VLOOKUP(VLOOKUP(AN273,MAPPING!$B$16:$D$21,2,1),MAPPING!$C$16:$E$21,2,0)))</f>
        <v>0</v>
      </c>
      <c r="V273" s="58">
        <f>(K273*VLOOKUP(N273/K273,MAPPING!$B$23:$C$30,2,10))</f>
        <v>550</v>
      </c>
      <c r="W273" s="58">
        <f t="shared" si="105"/>
        <v>0</v>
      </c>
      <c r="X273" s="58">
        <f t="shared" si="106"/>
        <v>10340</v>
      </c>
      <c r="Y273" s="116">
        <f>ROUND(SUM(Q273:W273)/INVOICE!$I$5,2)</f>
        <v>7.42</v>
      </c>
      <c r="AA273" s="38" t="s">
        <v>2929</v>
      </c>
      <c r="AB273" s="38" t="s">
        <v>93</v>
      </c>
      <c r="AC273" s="38" t="s">
        <v>2930</v>
      </c>
      <c r="AD273" s="38" t="s">
        <v>9146</v>
      </c>
      <c r="AE273" s="38" t="s">
        <v>9147</v>
      </c>
      <c r="AF273" s="38" t="s">
        <v>9148</v>
      </c>
      <c r="AG273" s="38" t="s">
        <v>9149</v>
      </c>
      <c r="AH273" s="38" t="s">
        <v>61</v>
      </c>
      <c r="AI273" s="38">
        <v>1</v>
      </c>
      <c r="AJ273" s="38">
        <v>1.55</v>
      </c>
      <c r="AK273" s="38">
        <v>4.5</v>
      </c>
      <c r="AL273" s="38">
        <v>4.5</v>
      </c>
      <c r="AM273" s="38" t="s">
        <v>204</v>
      </c>
      <c r="AN273" s="38">
        <v>118.2</v>
      </c>
      <c r="AO273" s="38" t="s">
        <v>62</v>
      </c>
      <c r="AP273" s="38" t="s">
        <v>62</v>
      </c>
      <c r="AQ273" s="38" t="s">
        <v>62</v>
      </c>
      <c r="AR273" s="38" t="s">
        <v>62</v>
      </c>
      <c r="AS273" s="38" t="s">
        <v>62</v>
      </c>
      <c r="AT273" s="38" t="s">
        <v>205</v>
      </c>
      <c r="AU273" s="38" t="s">
        <v>8802</v>
      </c>
      <c r="AV273" s="38" t="s">
        <v>207</v>
      </c>
      <c r="AW273" s="38" t="s">
        <v>61</v>
      </c>
      <c r="AX273" s="38" t="s">
        <v>63</v>
      </c>
      <c r="AY273" s="39" t="s">
        <v>9150</v>
      </c>
      <c r="AZ273" s="38" t="s">
        <v>9151</v>
      </c>
      <c r="BA273" s="39" t="s">
        <v>9151</v>
      </c>
      <c r="BB273" s="38" t="s">
        <v>196</v>
      </c>
      <c r="BC273" s="38" t="s">
        <v>2938</v>
      </c>
      <c r="BD273" s="38" t="s">
        <v>94</v>
      </c>
      <c r="BE273" s="38" t="s">
        <v>208</v>
      </c>
      <c r="BF273" s="38" t="s">
        <v>64</v>
      </c>
      <c r="BG273" s="38" t="s">
        <v>61</v>
      </c>
      <c r="BH273" s="38" t="s">
        <v>209</v>
      </c>
    </row>
    <row r="274" spans="2:60" x14ac:dyDescent="0.3">
      <c r="B274" s="55">
        <f t="shared" si="88"/>
        <v>270</v>
      </c>
      <c r="C274" s="55" t="str">
        <f t="shared" si="89"/>
        <v>NRT</v>
      </c>
      <c r="D274" s="55" t="str">
        <f t="shared" si="90"/>
        <v>2025-09-06</v>
      </c>
      <c r="E274" s="55" t="str">
        <f t="shared" si="91"/>
        <v>82020038071</v>
      </c>
      <c r="F274" s="55" t="str">
        <f t="shared" si="92"/>
        <v>PJP030146661</v>
      </c>
      <c r="G274" s="55" t="str">
        <f t="shared" si="93"/>
        <v>권세진</v>
      </c>
      <c r="H274" s="53" t="str">
        <f t="shared" si="94"/>
        <v>목록(Manifest)</v>
      </c>
      <c r="I274" s="62">
        <f t="shared" si="95"/>
        <v>128.63</v>
      </c>
      <c r="J274" s="53" t="str">
        <f t="shared" si="96"/>
        <v>BIG BRIDGE INTL (BRCH USA)</v>
      </c>
      <c r="K274" s="55">
        <f t="shared" si="97"/>
        <v>1</v>
      </c>
      <c r="L274" s="54">
        <f t="shared" si="98"/>
        <v>0.3</v>
      </c>
      <c r="M274" s="54">
        <f t="shared" si="99"/>
        <v>0.5</v>
      </c>
      <c r="N274" s="54">
        <f t="shared" si="100"/>
        <v>0.5</v>
      </c>
      <c r="O274" s="54">
        <f t="shared" si="101"/>
        <v>0.5</v>
      </c>
      <c r="P274" s="55" t="str">
        <f t="shared" si="102"/>
        <v>6094325151351</v>
      </c>
      <c r="Q274" s="70">
        <f t="shared" si="103"/>
        <v>6760</v>
      </c>
      <c r="R274" s="58">
        <v>0</v>
      </c>
      <c r="S274" s="57">
        <f t="shared" si="104"/>
        <v>0</v>
      </c>
      <c r="T274" s="58">
        <v>0</v>
      </c>
      <c r="U274" s="58">
        <f>(IF(VLOOKUP(VLOOKUP(AN274,MAPPING!$B$16:$D$21,2,1),MAPPING!$C$16:$E$21,2,0)=7000,0,VLOOKUP(VLOOKUP(AN274,MAPPING!$B$16:$D$21,2,1),MAPPING!$C$16:$E$21,2,0)))</f>
        <v>0</v>
      </c>
      <c r="V274" s="58">
        <f>(K274*VLOOKUP(N274/K274,MAPPING!$B$23:$C$30,2,10))</f>
        <v>0</v>
      </c>
      <c r="W274" s="58">
        <f t="shared" si="105"/>
        <v>0</v>
      </c>
      <c r="X274" s="58">
        <f t="shared" si="106"/>
        <v>6760</v>
      </c>
      <c r="Y274" s="116">
        <f>ROUND(SUM(Q274:W274)/INVOICE!$I$5,2)</f>
        <v>4.8499999999999996</v>
      </c>
      <c r="AA274" s="38" t="s">
        <v>2929</v>
      </c>
      <c r="AB274" s="38" t="s">
        <v>93</v>
      </c>
      <c r="AC274" s="38" t="s">
        <v>2930</v>
      </c>
      <c r="AD274" s="38" t="s">
        <v>9152</v>
      </c>
      <c r="AE274" s="38" t="s">
        <v>9153</v>
      </c>
      <c r="AF274" s="38" t="s">
        <v>9154</v>
      </c>
      <c r="AG274" s="38" t="s">
        <v>7763</v>
      </c>
      <c r="AH274" s="38" t="s">
        <v>61</v>
      </c>
      <c r="AI274" s="38">
        <v>1</v>
      </c>
      <c r="AJ274" s="38">
        <v>0.3</v>
      </c>
      <c r="AK274" s="38">
        <v>0.5</v>
      </c>
      <c r="AL274" s="38">
        <v>0.5</v>
      </c>
      <c r="AM274" s="38" t="s">
        <v>204</v>
      </c>
      <c r="AN274" s="38">
        <v>128.63</v>
      </c>
      <c r="AO274" s="38" t="s">
        <v>62</v>
      </c>
      <c r="AP274" s="38" t="s">
        <v>62</v>
      </c>
      <c r="AQ274" s="38" t="s">
        <v>62</v>
      </c>
      <c r="AR274" s="38" t="s">
        <v>62</v>
      </c>
      <c r="AS274" s="38" t="s">
        <v>62</v>
      </c>
      <c r="AT274" s="38" t="s">
        <v>205</v>
      </c>
      <c r="AU274" s="38" t="s">
        <v>8802</v>
      </c>
      <c r="AV274" s="38" t="s">
        <v>207</v>
      </c>
      <c r="AW274" s="38" t="s">
        <v>61</v>
      </c>
      <c r="AX274" s="38" t="s">
        <v>63</v>
      </c>
      <c r="AY274" s="39" t="s">
        <v>9155</v>
      </c>
      <c r="AZ274" s="38" t="s">
        <v>9156</v>
      </c>
      <c r="BA274" s="39" t="s">
        <v>9156</v>
      </c>
      <c r="BB274" s="38" t="s">
        <v>196</v>
      </c>
      <c r="BC274" s="38" t="s">
        <v>2938</v>
      </c>
      <c r="BD274" s="38" t="s">
        <v>94</v>
      </c>
      <c r="BE274" s="38" t="s">
        <v>208</v>
      </c>
      <c r="BF274" s="38" t="s">
        <v>64</v>
      </c>
      <c r="BG274" s="38" t="s">
        <v>61</v>
      </c>
      <c r="BH274" s="38" t="s">
        <v>209</v>
      </c>
    </row>
    <row r="275" spans="2:60" x14ac:dyDescent="0.3">
      <c r="B275" s="55">
        <f t="shared" si="88"/>
        <v>271</v>
      </c>
      <c r="C275" s="55" t="str">
        <f t="shared" si="89"/>
        <v>NRT</v>
      </c>
      <c r="D275" s="55" t="str">
        <f t="shared" si="90"/>
        <v>2025-09-06</v>
      </c>
      <c r="E275" s="55" t="str">
        <f t="shared" si="91"/>
        <v>82020038071</v>
      </c>
      <c r="F275" s="55" t="str">
        <f t="shared" si="92"/>
        <v>PJP030157858</v>
      </c>
      <c r="G275" s="55" t="str">
        <f t="shared" si="93"/>
        <v>최소영</v>
      </c>
      <c r="H275" s="53" t="str">
        <f t="shared" si="94"/>
        <v>목록(Manifest)</v>
      </c>
      <c r="I275" s="62">
        <f t="shared" si="95"/>
        <v>135.52000000000001</v>
      </c>
      <c r="J275" s="53" t="str">
        <f t="shared" si="96"/>
        <v>BIG BRIDGE INTL (BRCH USA)</v>
      </c>
      <c r="K275" s="55">
        <f t="shared" si="97"/>
        <v>1</v>
      </c>
      <c r="L275" s="54">
        <f t="shared" si="98"/>
        <v>1.2</v>
      </c>
      <c r="M275" s="54">
        <f t="shared" si="99"/>
        <v>1.9</v>
      </c>
      <c r="N275" s="54">
        <f t="shared" si="100"/>
        <v>1.9</v>
      </c>
      <c r="O275" s="54">
        <f t="shared" si="101"/>
        <v>1.5</v>
      </c>
      <c r="P275" s="55" t="str">
        <f t="shared" si="102"/>
        <v>6094325142062</v>
      </c>
      <c r="Q275" s="70">
        <f t="shared" si="103"/>
        <v>8780</v>
      </c>
      <c r="R275" s="58">
        <v>0</v>
      </c>
      <c r="S275" s="57">
        <f t="shared" si="104"/>
        <v>0</v>
      </c>
      <c r="T275" s="58">
        <v>0</v>
      </c>
      <c r="U275" s="58">
        <f>(IF(VLOOKUP(VLOOKUP(AN275,MAPPING!$B$16:$D$21,2,1),MAPPING!$C$16:$E$21,2,0)=7000,0,VLOOKUP(VLOOKUP(AN275,MAPPING!$B$16:$D$21,2,1),MAPPING!$C$16:$E$21,2,0)))</f>
        <v>0</v>
      </c>
      <c r="V275" s="58">
        <f>(K275*VLOOKUP(N275/K275,MAPPING!$B$23:$C$30,2,10))</f>
        <v>0</v>
      </c>
      <c r="W275" s="58">
        <f t="shared" si="105"/>
        <v>0</v>
      </c>
      <c r="X275" s="58">
        <f t="shared" si="106"/>
        <v>8780</v>
      </c>
      <c r="Y275" s="116">
        <f>ROUND(SUM(Q275:W275)/INVOICE!$I$5,2)</f>
        <v>6.3</v>
      </c>
      <c r="AA275" s="38" t="s">
        <v>2929</v>
      </c>
      <c r="AB275" s="38" t="s">
        <v>93</v>
      </c>
      <c r="AC275" s="38" t="s">
        <v>2930</v>
      </c>
      <c r="AD275" s="38" t="s">
        <v>9157</v>
      </c>
      <c r="AE275" s="38" t="s">
        <v>9158</v>
      </c>
      <c r="AF275" s="38" t="s">
        <v>9159</v>
      </c>
      <c r="AG275" s="38" t="s">
        <v>9160</v>
      </c>
      <c r="AH275" s="38" t="s">
        <v>61</v>
      </c>
      <c r="AI275" s="38">
        <v>1</v>
      </c>
      <c r="AJ275" s="38">
        <v>1.2</v>
      </c>
      <c r="AK275" s="38">
        <v>1.9</v>
      </c>
      <c r="AL275" s="38">
        <v>1.9</v>
      </c>
      <c r="AM275" s="38" t="s">
        <v>204</v>
      </c>
      <c r="AN275" s="38">
        <v>135.52000000000001</v>
      </c>
      <c r="AO275" s="38" t="s">
        <v>62</v>
      </c>
      <c r="AP275" s="38" t="s">
        <v>62</v>
      </c>
      <c r="AQ275" s="38" t="s">
        <v>62</v>
      </c>
      <c r="AR275" s="38" t="s">
        <v>62</v>
      </c>
      <c r="AS275" s="38" t="s">
        <v>62</v>
      </c>
      <c r="AT275" s="38" t="s">
        <v>205</v>
      </c>
      <c r="AU275" s="38" t="s">
        <v>8802</v>
      </c>
      <c r="AV275" s="38" t="s">
        <v>207</v>
      </c>
      <c r="AW275" s="38" t="s">
        <v>61</v>
      </c>
      <c r="AX275" s="38" t="s">
        <v>63</v>
      </c>
      <c r="AY275" s="39" t="s">
        <v>9161</v>
      </c>
      <c r="AZ275" s="38" t="s">
        <v>9162</v>
      </c>
      <c r="BA275" s="39" t="s">
        <v>9162</v>
      </c>
      <c r="BB275" s="38" t="s">
        <v>196</v>
      </c>
      <c r="BC275" s="38" t="s">
        <v>2938</v>
      </c>
      <c r="BD275" s="38" t="s">
        <v>94</v>
      </c>
      <c r="BE275" s="38" t="s">
        <v>208</v>
      </c>
      <c r="BF275" s="38" t="s">
        <v>64</v>
      </c>
      <c r="BG275" s="38" t="s">
        <v>61</v>
      </c>
      <c r="BH275" s="38" t="s">
        <v>209</v>
      </c>
    </row>
    <row r="276" spans="2:60" x14ac:dyDescent="0.3">
      <c r="B276" s="55">
        <f t="shared" si="88"/>
        <v>272</v>
      </c>
      <c r="C276" s="55" t="str">
        <f t="shared" si="89"/>
        <v>NRT</v>
      </c>
      <c r="D276" s="55" t="str">
        <f t="shared" si="90"/>
        <v>2025-09-06</v>
      </c>
      <c r="E276" s="55" t="str">
        <f t="shared" si="91"/>
        <v>82020038071</v>
      </c>
      <c r="F276" s="55" t="str">
        <f t="shared" si="92"/>
        <v>PJP030143325</v>
      </c>
      <c r="G276" s="55" t="str">
        <f t="shared" si="93"/>
        <v>센시블 SENSIBLE</v>
      </c>
      <c r="H276" s="53" t="str">
        <f t="shared" si="94"/>
        <v>간이(Simple)</v>
      </c>
      <c r="I276" s="62">
        <f t="shared" si="95"/>
        <v>1758.58</v>
      </c>
      <c r="J276" s="53" t="str">
        <f t="shared" si="96"/>
        <v>BIG BRIDGE INTL (BRCH USA)</v>
      </c>
      <c r="K276" s="55">
        <f t="shared" si="97"/>
        <v>1</v>
      </c>
      <c r="L276" s="54">
        <f t="shared" si="98"/>
        <v>8.6</v>
      </c>
      <c r="M276" s="54">
        <f t="shared" si="99"/>
        <v>13.1</v>
      </c>
      <c r="N276" s="54">
        <f t="shared" si="100"/>
        <v>13.5</v>
      </c>
      <c r="O276" s="54">
        <f t="shared" si="101"/>
        <v>9</v>
      </c>
      <c r="P276" s="55" t="str">
        <f t="shared" si="102"/>
        <v>6094325150445</v>
      </c>
      <c r="Q276" s="70">
        <f t="shared" si="103"/>
        <v>23930</v>
      </c>
      <c r="R276" s="58">
        <v>0</v>
      </c>
      <c r="S276" s="57">
        <f t="shared" si="104"/>
        <v>0</v>
      </c>
      <c r="T276" s="58">
        <v>0</v>
      </c>
      <c r="U276" s="58">
        <f>(IF(VLOOKUP(VLOOKUP(AN276,MAPPING!$B$16:$D$21,2,1),MAPPING!$C$16:$E$21,2,0)=7000,0,VLOOKUP(VLOOKUP(AN276,MAPPING!$B$16:$D$21,2,1),MAPPING!$C$16:$E$21,2,0)))</f>
        <v>0</v>
      </c>
      <c r="V276" s="58">
        <f>(K276*VLOOKUP(N276/K276,MAPPING!$B$23:$C$30,2,10))</f>
        <v>4500</v>
      </c>
      <c r="W276" s="58">
        <f t="shared" si="105"/>
        <v>0</v>
      </c>
      <c r="X276" s="58">
        <f t="shared" si="106"/>
        <v>28430</v>
      </c>
      <c r="Y276" s="116">
        <f>ROUND(SUM(Q276:W276)/INVOICE!$I$5,2)</f>
        <v>20.39</v>
      </c>
      <c r="AA276" s="38" t="s">
        <v>2929</v>
      </c>
      <c r="AB276" s="38" t="s">
        <v>93</v>
      </c>
      <c r="AC276" s="38" t="s">
        <v>2930</v>
      </c>
      <c r="AD276" s="38" t="s">
        <v>9163</v>
      </c>
      <c r="AE276" s="38" t="s">
        <v>7767</v>
      </c>
      <c r="AF276" s="38" t="s">
        <v>7768</v>
      </c>
      <c r="AG276" s="38" t="s">
        <v>7769</v>
      </c>
      <c r="AH276" s="38" t="s">
        <v>156</v>
      </c>
      <c r="AI276" s="38">
        <v>1</v>
      </c>
      <c r="AJ276" s="38">
        <v>8.6</v>
      </c>
      <c r="AK276" s="38">
        <v>13.1</v>
      </c>
      <c r="AL276" s="38">
        <v>13.5</v>
      </c>
      <c r="AM276" s="38" t="s">
        <v>65</v>
      </c>
      <c r="AN276" s="38">
        <v>1758.58</v>
      </c>
      <c r="AO276" s="38" t="s">
        <v>62</v>
      </c>
      <c r="AP276" s="38" t="s">
        <v>62</v>
      </c>
      <c r="AQ276" s="38" t="s">
        <v>62</v>
      </c>
      <c r="AR276" s="38" t="s">
        <v>62</v>
      </c>
      <c r="AS276" s="38" t="s">
        <v>62</v>
      </c>
      <c r="AT276" s="38" t="s">
        <v>205</v>
      </c>
      <c r="AU276" s="38" t="s">
        <v>8802</v>
      </c>
      <c r="AV276" s="38" t="s">
        <v>207</v>
      </c>
      <c r="AW276" s="38" t="s">
        <v>61</v>
      </c>
      <c r="AX276" s="38" t="s">
        <v>63</v>
      </c>
      <c r="AY276" s="39" t="s">
        <v>9164</v>
      </c>
      <c r="AZ276" s="38" t="s">
        <v>9165</v>
      </c>
      <c r="BA276" s="39" t="s">
        <v>9165</v>
      </c>
      <c r="BB276" s="38" t="s">
        <v>196</v>
      </c>
      <c r="BC276" s="38" t="s">
        <v>2938</v>
      </c>
      <c r="BD276" s="38" t="s">
        <v>94</v>
      </c>
      <c r="BE276" s="38" t="s">
        <v>208</v>
      </c>
      <c r="BF276" s="38" t="s">
        <v>64</v>
      </c>
      <c r="BG276" s="38" t="s">
        <v>61</v>
      </c>
      <c r="BH276" s="38" t="s">
        <v>209</v>
      </c>
    </row>
    <row r="277" spans="2:60" x14ac:dyDescent="0.3">
      <c r="B277" s="55">
        <f t="shared" si="88"/>
        <v>273</v>
      </c>
      <c r="C277" s="55" t="str">
        <f t="shared" si="89"/>
        <v>NRT</v>
      </c>
      <c r="D277" s="55" t="str">
        <f t="shared" si="90"/>
        <v>2025-09-06</v>
      </c>
      <c r="E277" s="55" t="str">
        <f t="shared" si="91"/>
        <v>82020038071</v>
      </c>
      <c r="F277" s="55" t="str">
        <f t="shared" si="92"/>
        <v>PJP030137411</v>
      </c>
      <c r="G277" s="55" t="str">
        <f t="shared" si="93"/>
        <v>배성열</v>
      </c>
      <c r="H277" s="53" t="str">
        <f t="shared" si="94"/>
        <v>목록(Manifest)</v>
      </c>
      <c r="I277" s="62">
        <f t="shared" si="95"/>
        <v>15.75</v>
      </c>
      <c r="J277" s="53" t="str">
        <f t="shared" si="96"/>
        <v>BIG BRIDGE INTL (BRCH USA)</v>
      </c>
      <c r="K277" s="55">
        <f t="shared" si="97"/>
        <v>1</v>
      </c>
      <c r="L277" s="54">
        <f t="shared" si="98"/>
        <v>0.45</v>
      </c>
      <c r="M277" s="54">
        <f t="shared" si="99"/>
        <v>1.4</v>
      </c>
      <c r="N277" s="54">
        <f t="shared" si="100"/>
        <v>1.4</v>
      </c>
      <c r="O277" s="54">
        <f t="shared" si="101"/>
        <v>0.5</v>
      </c>
      <c r="P277" s="55" t="str">
        <f t="shared" si="102"/>
        <v>6094325151493</v>
      </c>
      <c r="Q277" s="70">
        <f t="shared" si="103"/>
        <v>6760</v>
      </c>
      <c r="R277" s="58">
        <v>0</v>
      </c>
      <c r="S277" s="57">
        <f t="shared" si="104"/>
        <v>0</v>
      </c>
      <c r="T277" s="58">
        <v>0</v>
      </c>
      <c r="U277" s="58">
        <f>(IF(VLOOKUP(VLOOKUP(AN277,MAPPING!$B$16:$D$21,2,1),MAPPING!$C$16:$E$21,2,0)=7000,0,VLOOKUP(VLOOKUP(AN277,MAPPING!$B$16:$D$21,2,1),MAPPING!$C$16:$E$21,2,0)))</f>
        <v>0</v>
      </c>
      <c r="V277" s="58">
        <f>(K277*VLOOKUP(N277/K277,MAPPING!$B$23:$C$30,2,10))</f>
        <v>0</v>
      </c>
      <c r="W277" s="58">
        <f t="shared" si="105"/>
        <v>0</v>
      </c>
      <c r="X277" s="58">
        <f t="shared" si="106"/>
        <v>6760</v>
      </c>
      <c r="Y277" s="116">
        <f>ROUND(SUM(Q277:W277)/INVOICE!$I$5,2)</f>
        <v>4.8499999999999996</v>
      </c>
      <c r="AA277" s="38" t="s">
        <v>2929</v>
      </c>
      <c r="AB277" s="38" t="s">
        <v>93</v>
      </c>
      <c r="AC277" s="38" t="s">
        <v>2930</v>
      </c>
      <c r="AD277" s="38" t="s">
        <v>9166</v>
      </c>
      <c r="AE277" s="38" t="s">
        <v>9167</v>
      </c>
      <c r="AF277" s="38" t="s">
        <v>9168</v>
      </c>
      <c r="AG277" s="38" t="s">
        <v>9169</v>
      </c>
      <c r="AH277" s="38" t="s">
        <v>61</v>
      </c>
      <c r="AI277" s="38">
        <v>1</v>
      </c>
      <c r="AJ277" s="38">
        <v>0.45</v>
      </c>
      <c r="AK277" s="38">
        <v>1.4</v>
      </c>
      <c r="AL277" s="38">
        <v>1.4</v>
      </c>
      <c r="AM277" s="38" t="s">
        <v>204</v>
      </c>
      <c r="AN277" s="38">
        <v>15.75</v>
      </c>
      <c r="AO277" s="38" t="s">
        <v>62</v>
      </c>
      <c r="AP277" s="38" t="s">
        <v>62</v>
      </c>
      <c r="AQ277" s="38" t="s">
        <v>62</v>
      </c>
      <c r="AR277" s="38" t="s">
        <v>62</v>
      </c>
      <c r="AS277" s="38" t="s">
        <v>62</v>
      </c>
      <c r="AT277" s="38" t="s">
        <v>205</v>
      </c>
      <c r="AU277" s="38" t="s">
        <v>8802</v>
      </c>
      <c r="AV277" s="38" t="s">
        <v>207</v>
      </c>
      <c r="AW277" s="38" t="s">
        <v>61</v>
      </c>
      <c r="AX277" s="38" t="s">
        <v>63</v>
      </c>
      <c r="AY277" s="39" t="s">
        <v>9170</v>
      </c>
      <c r="AZ277" s="38" t="s">
        <v>9171</v>
      </c>
      <c r="BA277" s="39" t="s">
        <v>9171</v>
      </c>
      <c r="BB277" s="38" t="s">
        <v>196</v>
      </c>
      <c r="BC277" s="38" t="s">
        <v>2938</v>
      </c>
      <c r="BD277" s="38" t="s">
        <v>94</v>
      </c>
      <c r="BE277" s="38" t="s">
        <v>208</v>
      </c>
      <c r="BF277" s="38" t="s">
        <v>64</v>
      </c>
      <c r="BG277" s="38" t="s">
        <v>61</v>
      </c>
      <c r="BH277" s="38" t="s">
        <v>209</v>
      </c>
    </row>
    <row r="278" spans="2:60" x14ac:dyDescent="0.3">
      <c r="B278" s="55">
        <f t="shared" si="88"/>
        <v>274</v>
      </c>
      <c r="C278" s="55" t="str">
        <f t="shared" si="89"/>
        <v>NRT</v>
      </c>
      <c r="D278" s="55" t="str">
        <f t="shared" si="90"/>
        <v>2025-09-06</v>
      </c>
      <c r="E278" s="55" t="str">
        <f t="shared" si="91"/>
        <v>82020038071</v>
      </c>
      <c r="F278" s="55" t="str">
        <f t="shared" si="92"/>
        <v>PJP026429583</v>
      </c>
      <c r="G278" s="55" t="str">
        <f t="shared" si="93"/>
        <v>박성재</v>
      </c>
      <c r="H278" s="53" t="str">
        <f t="shared" si="94"/>
        <v>목록(Manifest)</v>
      </c>
      <c r="I278" s="62">
        <f t="shared" si="95"/>
        <v>41.88</v>
      </c>
      <c r="J278" s="53" t="str">
        <f t="shared" si="96"/>
        <v>BIG BRIDGE INTL (BRCH USA)</v>
      </c>
      <c r="K278" s="55">
        <f t="shared" si="97"/>
        <v>1</v>
      </c>
      <c r="L278" s="54">
        <f t="shared" si="98"/>
        <v>0.55000000000000004</v>
      </c>
      <c r="M278" s="54">
        <f t="shared" si="99"/>
        <v>2.4</v>
      </c>
      <c r="N278" s="54">
        <f t="shared" si="100"/>
        <v>2.4</v>
      </c>
      <c r="O278" s="54">
        <f t="shared" si="101"/>
        <v>1</v>
      </c>
      <c r="P278" s="55" t="str">
        <f t="shared" si="102"/>
        <v>6094325151212</v>
      </c>
      <c r="Q278" s="70">
        <f t="shared" si="103"/>
        <v>7770</v>
      </c>
      <c r="R278" s="58">
        <v>0</v>
      </c>
      <c r="S278" s="57">
        <f t="shared" si="104"/>
        <v>0</v>
      </c>
      <c r="T278" s="58">
        <v>0</v>
      </c>
      <c r="U278" s="58">
        <f>(IF(VLOOKUP(VLOOKUP(AN278,MAPPING!$B$16:$D$21,2,1),MAPPING!$C$16:$E$21,2,0)=7000,0,VLOOKUP(VLOOKUP(AN278,MAPPING!$B$16:$D$21,2,1),MAPPING!$C$16:$E$21,2,0)))</f>
        <v>0</v>
      </c>
      <c r="V278" s="58">
        <f>(K278*VLOOKUP(N278/K278,MAPPING!$B$23:$C$30,2,10))</f>
        <v>550</v>
      </c>
      <c r="W278" s="58">
        <f t="shared" si="105"/>
        <v>0</v>
      </c>
      <c r="X278" s="58">
        <f t="shared" si="106"/>
        <v>8320</v>
      </c>
      <c r="Y278" s="116">
        <f>ROUND(SUM(Q278:W278)/INVOICE!$I$5,2)</f>
        <v>5.97</v>
      </c>
      <c r="AA278" s="38" t="s">
        <v>2929</v>
      </c>
      <c r="AB278" s="38" t="s">
        <v>93</v>
      </c>
      <c r="AC278" s="38" t="s">
        <v>2930</v>
      </c>
      <c r="AD278" s="38" t="s">
        <v>9172</v>
      </c>
      <c r="AE278" s="38" t="s">
        <v>9173</v>
      </c>
      <c r="AF278" s="38" t="s">
        <v>9174</v>
      </c>
      <c r="AG278" s="38" t="s">
        <v>9175</v>
      </c>
      <c r="AH278" s="38" t="s">
        <v>61</v>
      </c>
      <c r="AI278" s="38">
        <v>1</v>
      </c>
      <c r="AJ278" s="38">
        <v>0.55000000000000004</v>
      </c>
      <c r="AK278" s="38">
        <v>2.4</v>
      </c>
      <c r="AL278" s="38">
        <v>2.4</v>
      </c>
      <c r="AM278" s="38" t="s">
        <v>204</v>
      </c>
      <c r="AN278" s="38">
        <v>41.88</v>
      </c>
      <c r="AO278" s="38" t="s">
        <v>62</v>
      </c>
      <c r="AP278" s="38" t="s">
        <v>62</v>
      </c>
      <c r="AQ278" s="38" t="s">
        <v>62</v>
      </c>
      <c r="AR278" s="38" t="s">
        <v>62</v>
      </c>
      <c r="AS278" s="38" t="s">
        <v>62</v>
      </c>
      <c r="AT278" s="38" t="s">
        <v>205</v>
      </c>
      <c r="AU278" s="38" t="s">
        <v>8802</v>
      </c>
      <c r="AV278" s="38" t="s">
        <v>207</v>
      </c>
      <c r="AW278" s="38" t="s">
        <v>61</v>
      </c>
      <c r="AX278" s="38" t="s">
        <v>63</v>
      </c>
      <c r="AY278" s="39" t="s">
        <v>9176</v>
      </c>
      <c r="AZ278" s="38" t="s">
        <v>9177</v>
      </c>
      <c r="BA278" s="39" t="s">
        <v>9177</v>
      </c>
      <c r="BB278" s="38" t="s">
        <v>196</v>
      </c>
      <c r="BC278" s="38" t="s">
        <v>2938</v>
      </c>
      <c r="BD278" s="38" t="s">
        <v>94</v>
      </c>
      <c r="BE278" s="38" t="s">
        <v>208</v>
      </c>
      <c r="BF278" s="38" t="s">
        <v>64</v>
      </c>
      <c r="BG278" s="38" t="s">
        <v>61</v>
      </c>
      <c r="BH278" s="38" t="s">
        <v>209</v>
      </c>
    </row>
    <row r="279" spans="2:60" x14ac:dyDescent="0.3">
      <c r="B279" s="55">
        <f t="shared" si="88"/>
        <v>275</v>
      </c>
      <c r="C279" s="55" t="str">
        <f t="shared" si="89"/>
        <v>NRT</v>
      </c>
      <c r="D279" s="55" t="str">
        <f t="shared" si="90"/>
        <v>2025-09-06</v>
      </c>
      <c r="E279" s="55" t="str">
        <f t="shared" si="91"/>
        <v>82020038071</v>
      </c>
      <c r="F279" s="55" t="str">
        <f t="shared" si="92"/>
        <v>PJP030149144</v>
      </c>
      <c r="G279" s="55" t="str">
        <f t="shared" si="93"/>
        <v>주 한국아트체인</v>
      </c>
      <c r="H279" s="53" t="str">
        <f t="shared" si="94"/>
        <v>간이(Simple)</v>
      </c>
      <c r="I279" s="62">
        <f t="shared" si="95"/>
        <v>487.85</v>
      </c>
      <c r="J279" s="53" t="str">
        <f t="shared" si="96"/>
        <v>BIG BRIDGE INTL (BRCH USA)</v>
      </c>
      <c r="K279" s="55">
        <f t="shared" si="97"/>
        <v>1</v>
      </c>
      <c r="L279" s="54">
        <f t="shared" si="98"/>
        <v>4.8499999999999996</v>
      </c>
      <c r="M279" s="54">
        <f t="shared" si="99"/>
        <v>17.899999999999999</v>
      </c>
      <c r="N279" s="54">
        <f t="shared" si="100"/>
        <v>18</v>
      </c>
      <c r="O279" s="54">
        <f t="shared" si="101"/>
        <v>5</v>
      </c>
      <c r="P279" s="55" t="str">
        <f t="shared" si="102"/>
        <v>6094325150984</v>
      </c>
      <c r="Q279" s="70">
        <f t="shared" si="103"/>
        <v>15850</v>
      </c>
      <c r="R279" s="58">
        <v>0</v>
      </c>
      <c r="S279" s="57">
        <f t="shared" si="104"/>
        <v>0</v>
      </c>
      <c r="T279" s="58">
        <v>0</v>
      </c>
      <c r="U279" s="58">
        <f>(IF(VLOOKUP(VLOOKUP(AN279,MAPPING!$B$16:$D$21,2,1),MAPPING!$C$16:$E$21,2,0)=7000,0,VLOOKUP(VLOOKUP(AN279,MAPPING!$B$16:$D$21,2,1),MAPPING!$C$16:$E$21,2,0)))</f>
        <v>0</v>
      </c>
      <c r="V279" s="58">
        <f>(K279*VLOOKUP(N279/K279,MAPPING!$B$23:$C$30,2,10))</f>
        <v>4500</v>
      </c>
      <c r="W279" s="58">
        <f t="shared" si="105"/>
        <v>0</v>
      </c>
      <c r="X279" s="58">
        <f t="shared" si="106"/>
        <v>20350</v>
      </c>
      <c r="Y279" s="116">
        <f>ROUND(SUM(Q279:W279)/INVOICE!$I$5,2)</f>
        <v>14.6</v>
      </c>
      <c r="AA279" s="38" t="s">
        <v>2929</v>
      </c>
      <c r="AB279" s="38" t="s">
        <v>93</v>
      </c>
      <c r="AC279" s="38" t="s">
        <v>2930</v>
      </c>
      <c r="AD279" s="38" t="s">
        <v>9178</v>
      </c>
      <c r="AE279" s="38" t="s">
        <v>9179</v>
      </c>
      <c r="AF279" s="38" t="s">
        <v>9180</v>
      </c>
      <c r="AG279" s="38" t="s">
        <v>9181</v>
      </c>
      <c r="AH279" s="38" t="s">
        <v>156</v>
      </c>
      <c r="AI279" s="38">
        <v>1</v>
      </c>
      <c r="AJ279" s="38">
        <v>4.8499999999999996</v>
      </c>
      <c r="AK279" s="38">
        <v>17.899999999999999</v>
      </c>
      <c r="AL279" s="38">
        <v>18</v>
      </c>
      <c r="AM279" s="38" t="s">
        <v>65</v>
      </c>
      <c r="AN279" s="38">
        <v>487.85</v>
      </c>
      <c r="AO279" s="38" t="s">
        <v>62</v>
      </c>
      <c r="AP279" s="38" t="s">
        <v>62</v>
      </c>
      <c r="AQ279" s="38" t="s">
        <v>62</v>
      </c>
      <c r="AR279" s="38" t="s">
        <v>62</v>
      </c>
      <c r="AS279" s="38" t="s">
        <v>62</v>
      </c>
      <c r="AT279" s="38" t="s">
        <v>205</v>
      </c>
      <c r="AU279" s="38" t="s">
        <v>8802</v>
      </c>
      <c r="AV279" s="38" t="s">
        <v>207</v>
      </c>
      <c r="AW279" s="38" t="s">
        <v>61</v>
      </c>
      <c r="AX279" s="38" t="s">
        <v>63</v>
      </c>
      <c r="AY279" s="39" t="s">
        <v>9182</v>
      </c>
      <c r="AZ279" s="38" t="s">
        <v>9183</v>
      </c>
      <c r="BA279" s="39" t="s">
        <v>9183</v>
      </c>
      <c r="BB279" s="38" t="s">
        <v>196</v>
      </c>
      <c r="BC279" s="38" t="s">
        <v>2938</v>
      </c>
      <c r="BD279" s="38" t="s">
        <v>94</v>
      </c>
      <c r="BE279" s="38" t="s">
        <v>208</v>
      </c>
      <c r="BF279" s="38" t="s">
        <v>64</v>
      </c>
      <c r="BG279" s="38" t="s">
        <v>61</v>
      </c>
      <c r="BH279" s="38" t="s">
        <v>209</v>
      </c>
    </row>
    <row r="280" spans="2:60" x14ac:dyDescent="0.3">
      <c r="B280" s="55">
        <f t="shared" si="88"/>
        <v>276</v>
      </c>
      <c r="C280" s="55" t="str">
        <f t="shared" si="89"/>
        <v>NRT</v>
      </c>
      <c r="D280" s="55" t="str">
        <f t="shared" si="90"/>
        <v>2025-09-06</v>
      </c>
      <c r="E280" s="55" t="str">
        <f t="shared" si="91"/>
        <v>82020038071</v>
      </c>
      <c r="F280" s="55" t="str">
        <f t="shared" si="92"/>
        <v>PJP030139419</v>
      </c>
      <c r="G280" s="55" t="str">
        <f t="shared" si="93"/>
        <v>김정석</v>
      </c>
      <c r="H280" s="53" t="str">
        <f t="shared" si="94"/>
        <v>목록(Manifest)</v>
      </c>
      <c r="I280" s="62">
        <f t="shared" si="95"/>
        <v>15.75</v>
      </c>
      <c r="J280" s="53" t="str">
        <f t="shared" si="96"/>
        <v>BIG BRIDGE INTL (BRCH USA)</v>
      </c>
      <c r="K280" s="55">
        <f t="shared" si="97"/>
        <v>1</v>
      </c>
      <c r="L280" s="54">
        <f t="shared" si="98"/>
        <v>0.35</v>
      </c>
      <c r="M280" s="54">
        <f t="shared" si="99"/>
        <v>0.5</v>
      </c>
      <c r="N280" s="54">
        <f t="shared" si="100"/>
        <v>0.5</v>
      </c>
      <c r="O280" s="54">
        <f t="shared" si="101"/>
        <v>0.5</v>
      </c>
      <c r="P280" s="55" t="str">
        <f t="shared" si="102"/>
        <v>6094325150850</v>
      </c>
      <c r="Q280" s="70">
        <f t="shared" si="103"/>
        <v>6760</v>
      </c>
      <c r="R280" s="58">
        <v>0</v>
      </c>
      <c r="S280" s="57">
        <f t="shared" si="104"/>
        <v>0</v>
      </c>
      <c r="T280" s="58">
        <v>0</v>
      </c>
      <c r="U280" s="58">
        <f>(IF(VLOOKUP(VLOOKUP(AN280,MAPPING!$B$16:$D$21,2,1),MAPPING!$C$16:$E$21,2,0)=7000,0,VLOOKUP(VLOOKUP(AN280,MAPPING!$B$16:$D$21,2,1),MAPPING!$C$16:$E$21,2,0)))</f>
        <v>0</v>
      </c>
      <c r="V280" s="58">
        <f>(K280*VLOOKUP(N280/K280,MAPPING!$B$23:$C$30,2,10))</f>
        <v>0</v>
      </c>
      <c r="W280" s="58">
        <f t="shared" si="105"/>
        <v>0</v>
      </c>
      <c r="X280" s="58">
        <f t="shared" si="106"/>
        <v>6760</v>
      </c>
      <c r="Y280" s="116">
        <f>ROUND(SUM(Q280:W280)/INVOICE!$I$5,2)</f>
        <v>4.8499999999999996</v>
      </c>
      <c r="AA280" s="38" t="s">
        <v>2929</v>
      </c>
      <c r="AB280" s="38" t="s">
        <v>93</v>
      </c>
      <c r="AC280" s="38" t="s">
        <v>2930</v>
      </c>
      <c r="AD280" s="38" t="s">
        <v>9184</v>
      </c>
      <c r="AE280" s="38" t="s">
        <v>266</v>
      </c>
      <c r="AF280" s="38" t="s">
        <v>267</v>
      </c>
      <c r="AG280" s="38" t="s">
        <v>268</v>
      </c>
      <c r="AH280" s="38" t="s">
        <v>61</v>
      </c>
      <c r="AI280" s="38">
        <v>1</v>
      </c>
      <c r="AJ280" s="38">
        <v>0.35</v>
      </c>
      <c r="AK280" s="38">
        <v>0.5</v>
      </c>
      <c r="AL280" s="38">
        <v>0.5</v>
      </c>
      <c r="AM280" s="38" t="s">
        <v>204</v>
      </c>
      <c r="AN280" s="38">
        <v>15.75</v>
      </c>
      <c r="AO280" s="38" t="s">
        <v>62</v>
      </c>
      <c r="AP280" s="38" t="s">
        <v>62</v>
      </c>
      <c r="AQ280" s="38" t="s">
        <v>62</v>
      </c>
      <c r="AR280" s="38" t="s">
        <v>62</v>
      </c>
      <c r="AS280" s="38" t="s">
        <v>62</v>
      </c>
      <c r="AT280" s="38" t="s">
        <v>205</v>
      </c>
      <c r="AU280" s="38" t="s">
        <v>8802</v>
      </c>
      <c r="AV280" s="38" t="s">
        <v>207</v>
      </c>
      <c r="AW280" s="38" t="s">
        <v>61</v>
      </c>
      <c r="AX280" s="38" t="s">
        <v>63</v>
      </c>
      <c r="AY280" s="39" t="s">
        <v>9185</v>
      </c>
      <c r="AZ280" s="38" t="s">
        <v>9186</v>
      </c>
      <c r="BA280" s="39" t="s">
        <v>9186</v>
      </c>
      <c r="BB280" s="38" t="s">
        <v>196</v>
      </c>
      <c r="BC280" s="38" t="s">
        <v>2938</v>
      </c>
      <c r="BD280" s="38" t="s">
        <v>94</v>
      </c>
      <c r="BE280" s="38" t="s">
        <v>208</v>
      </c>
      <c r="BF280" s="38" t="s">
        <v>64</v>
      </c>
      <c r="BG280" s="38" t="s">
        <v>61</v>
      </c>
      <c r="BH280" s="38" t="s">
        <v>209</v>
      </c>
    </row>
    <row r="281" spans="2:60" x14ac:dyDescent="0.3">
      <c r="B281" s="55">
        <f t="shared" si="88"/>
        <v>277</v>
      </c>
      <c r="C281" s="55" t="str">
        <f t="shared" si="89"/>
        <v>NRT</v>
      </c>
      <c r="D281" s="55" t="str">
        <f t="shared" si="90"/>
        <v>2025-09-06</v>
      </c>
      <c r="E281" s="55" t="str">
        <f t="shared" si="91"/>
        <v>82020038071</v>
      </c>
      <c r="F281" s="55" t="str">
        <f t="shared" si="92"/>
        <v>PJP030144500</v>
      </c>
      <c r="G281" s="55" t="str">
        <f t="shared" si="93"/>
        <v>강준영</v>
      </c>
      <c r="H281" s="53" t="str">
        <f t="shared" si="94"/>
        <v>목록(Manifest)</v>
      </c>
      <c r="I281" s="62">
        <f t="shared" si="95"/>
        <v>7.04</v>
      </c>
      <c r="J281" s="53" t="str">
        <f t="shared" si="96"/>
        <v>BIG BRIDGE INTL (BRCH USA)</v>
      </c>
      <c r="K281" s="55">
        <f t="shared" si="97"/>
        <v>1</v>
      </c>
      <c r="L281" s="54">
        <f t="shared" si="98"/>
        <v>0.35</v>
      </c>
      <c r="M281" s="54">
        <f t="shared" si="99"/>
        <v>1</v>
      </c>
      <c r="N281" s="54">
        <f t="shared" si="100"/>
        <v>1</v>
      </c>
      <c r="O281" s="54">
        <f t="shared" si="101"/>
        <v>0.5</v>
      </c>
      <c r="P281" s="55" t="str">
        <f t="shared" si="102"/>
        <v>6094325151106</v>
      </c>
      <c r="Q281" s="70">
        <f t="shared" si="103"/>
        <v>6760</v>
      </c>
      <c r="R281" s="58">
        <v>0</v>
      </c>
      <c r="S281" s="57">
        <f t="shared" si="104"/>
        <v>0</v>
      </c>
      <c r="T281" s="58">
        <v>0</v>
      </c>
      <c r="U281" s="58">
        <f>(IF(VLOOKUP(VLOOKUP(AN281,MAPPING!$B$16:$D$21,2,1),MAPPING!$C$16:$E$21,2,0)=7000,0,VLOOKUP(VLOOKUP(AN281,MAPPING!$B$16:$D$21,2,1),MAPPING!$C$16:$E$21,2,0)))</f>
        <v>0</v>
      </c>
      <c r="V281" s="58">
        <f>(K281*VLOOKUP(N281/K281,MAPPING!$B$23:$C$30,2,10))</f>
        <v>0</v>
      </c>
      <c r="W281" s="58">
        <f t="shared" si="105"/>
        <v>0</v>
      </c>
      <c r="X281" s="58">
        <f t="shared" si="106"/>
        <v>6760</v>
      </c>
      <c r="Y281" s="116">
        <f>ROUND(SUM(Q281:W281)/INVOICE!$I$5,2)</f>
        <v>4.8499999999999996</v>
      </c>
      <c r="AA281" s="38" t="s">
        <v>2929</v>
      </c>
      <c r="AB281" s="38" t="s">
        <v>93</v>
      </c>
      <c r="AC281" s="38" t="s">
        <v>2930</v>
      </c>
      <c r="AD281" s="38" t="s">
        <v>9187</v>
      </c>
      <c r="AE281" s="38" t="s">
        <v>654</v>
      </c>
      <c r="AF281" s="38" t="s">
        <v>9188</v>
      </c>
      <c r="AG281" s="38" t="s">
        <v>9189</v>
      </c>
      <c r="AH281" s="38" t="s">
        <v>61</v>
      </c>
      <c r="AI281" s="38">
        <v>1</v>
      </c>
      <c r="AJ281" s="38">
        <v>0.35</v>
      </c>
      <c r="AK281" s="38">
        <v>1</v>
      </c>
      <c r="AL281" s="38">
        <v>1</v>
      </c>
      <c r="AM281" s="38" t="s">
        <v>204</v>
      </c>
      <c r="AN281" s="38">
        <v>7.04</v>
      </c>
      <c r="AO281" s="38" t="s">
        <v>62</v>
      </c>
      <c r="AP281" s="38" t="s">
        <v>62</v>
      </c>
      <c r="AQ281" s="38" t="s">
        <v>62</v>
      </c>
      <c r="AR281" s="38" t="s">
        <v>62</v>
      </c>
      <c r="AS281" s="38" t="s">
        <v>62</v>
      </c>
      <c r="AT281" s="38" t="s">
        <v>205</v>
      </c>
      <c r="AU281" s="38" t="s">
        <v>8802</v>
      </c>
      <c r="AV281" s="38" t="s">
        <v>207</v>
      </c>
      <c r="AW281" s="38" t="s">
        <v>61</v>
      </c>
      <c r="AX281" s="38" t="s">
        <v>63</v>
      </c>
      <c r="AY281" s="39" t="s">
        <v>9190</v>
      </c>
      <c r="AZ281" s="38" t="s">
        <v>9191</v>
      </c>
      <c r="BA281" s="39" t="s">
        <v>9191</v>
      </c>
      <c r="BB281" s="38" t="s">
        <v>196</v>
      </c>
      <c r="BC281" s="38" t="s">
        <v>2938</v>
      </c>
      <c r="BD281" s="38" t="s">
        <v>94</v>
      </c>
      <c r="BE281" s="38" t="s">
        <v>208</v>
      </c>
      <c r="BF281" s="38" t="s">
        <v>64</v>
      </c>
      <c r="BG281" s="38" t="s">
        <v>61</v>
      </c>
      <c r="BH281" s="38" t="s">
        <v>209</v>
      </c>
    </row>
    <row r="282" spans="2:60" x14ac:dyDescent="0.3">
      <c r="B282" s="55">
        <f t="shared" si="88"/>
        <v>278</v>
      </c>
      <c r="C282" s="55" t="str">
        <f t="shared" si="89"/>
        <v>NRT</v>
      </c>
      <c r="D282" s="55" t="str">
        <f t="shared" si="90"/>
        <v>2025-09-06</v>
      </c>
      <c r="E282" s="55" t="str">
        <f t="shared" si="91"/>
        <v>82020038071</v>
      </c>
      <c r="F282" s="55" t="str">
        <f t="shared" si="92"/>
        <v>PJP030145985</v>
      </c>
      <c r="G282" s="55" t="str">
        <f t="shared" si="93"/>
        <v>손종건</v>
      </c>
      <c r="H282" s="53" t="str">
        <f t="shared" si="94"/>
        <v>일반(목록배제,Normal-Manifest Exception)</v>
      </c>
      <c r="I282" s="62">
        <f t="shared" si="95"/>
        <v>63.23</v>
      </c>
      <c r="J282" s="53" t="str">
        <f t="shared" si="96"/>
        <v>BIG BRIDGE INTL (BRCH USA)</v>
      </c>
      <c r="K282" s="55">
        <f t="shared" si="97"/>
        <v>1</v>
      </c>
      <c r="L282" s="54">
        <f t="shared" si="98"/>
        <v>1.9</v>
      </c>
      <c r="M282" s="54">
        <f t="shared" si="99"/>
        <v>3</v>
      </c>
      <c r="N282" s="54">
        <f t="shared" si="100"/>
        <v>3</v>
      </c>
      <c r="O282" s="54">
        <f t="shared" si="101"/>
        <v>2</v>
      </c>
      <c r="P282" s="55" t="str">
        <f t="shared" si="102"/>
        <v>6094325151026</v>
      </c>
      <c r="Q282" s="70">
        <f t="shared" si="103"/>
        <v>9790</v>
      </c>
      <c r="R282" s="58">
        <v>0</v>
      </c>
      <c r="S282" s="57">
        <f t="shared" si="104"/>
        <v>0</v>
      </c>
      <c r="T282" s="58">
        <v>0</v>
      </c>
      <c r="U282" s="58">
        <f>(IF(VLOOKUP(VLOOKUP(AN282,MAPPING!$B$16:$D$21,2,1),MAPPING!$C$16:$E$21,2,0)=7000,0,VLOOKUP(VLOOKUP(AN282,MAPPING!$B$16:$D$21,2,1),MAPPING!$C$16:$E$21,2,0)))</f>
        <v>0</v>
      </c>
      <c r="V282" s="58">
        <f>(K282*VLOOKUP(N282/K282,MAPPING!$B$23:$C$30,2,10))</f>
        <v>550</v>
      </c>
      <c r="W282" s="58">
        <f t="shared" si="105"/>
        <v>0</v>
      </c>
      <c r="X282" s="58">
        <f t="shared" si="106"/>
        <v>10340</v>
      </c>
      <c r="Y282" s="116">
        <f>ROUND(SUM(Q282:W282)/INVOICE!$I$5,2)</f>
        <v>7.42</v>
      </c>
      <c r="AA282" s="38" t="s">
        <v>2929</v>
      </c>
      <c r="AB282" s="38" t="s">
        <v>93</v>
      </c>
      <c r="AC282" s="38" t="s">
        <v>2930</v>
      </c>
      <c r="AD282" s="38" t="s">
        <v>9192</v>
      </c>
      <c r="AE282" s="38" t="s">
        <v>9193</v>
      </c>
      <c r="AF282" s="38" t="s">
        <v>9194</v>
      </c>
      <c r="AG282" s="38" t="s">
        <v>498</v>
      </c>
      <c r="AH282" s="38" t="s">
        <v>61</v>
      </c>
      <c r="AI282" s="38">
        <v>1</v>
      </c>
      <c r="AJ282" s="38">
        <v>1.9</v>
      </c>
      <c r="AK282" s="38">
        <v>3</v>
      </c>
      <c r="AL282" s="38">
        <v>3</v>
      </c>
      <c r="AM282" s="38" t="s">
        <v>66</v>
      </c>
      <c r="AN282" s="38">
        <v>63.23</v>
      </c>
      <c r="AO282" s="38" t="s">
        <v>62</v>
      </c>
      <c r="AP282" s="38" t="s">
        <v>62</v>
      </c>
      <c r="AQ282" s="38" t="s">
        <v>62</v>
      </c>
      <c r="AR282" s="38" t="s">
        <v>62</v>
      </c>
      <c r="AS282" s="38" t="s">
        <v>62</v>
      </c>
      <c r="AT282" s="38" t="s">
        <v>205</v>
      </c>
      <c r="AU282" s="38" t="s">
        <v>8802</v>
      </c>
      <c r="AV282" s="38" t="s">
        <v>207</v>
      </c>
      <c r="AW282" s="38" t="s">
        <v>61</v>
      </c>
      <c r="AX282" s="38" t="s">
        <v>63</v>
      </c>
      <c r="AY282" s="39" t="s">
        <v>9195</v>
      </c>
      <c r="AZ282" s="38" t="s">
        <v>9196</v>
      </c>
      <c r="BA282" s="39" t="s">
        <v>9196</v>
      </c>
      <c r="BB282" s="38" t="s">
        <v>196</v>
      </c>
      <c r="BC282" s="38" t="s">
        <v>2938</v>
      </c>
      <c r="BD282" s="38" t="s">
        <v>94</v>
      </c>
      <c r="BE282" s="38" t="s">
        <v>208</v>
      </c>
      <c r="BF282" s="38" t="s">
        <v>64</v>
      </c>
      <c r="BG282" s="38" t="s">
        <v>61</v>
      </c>
      <c r="BH282" s="38" t="s">
        <v>209</v>
      </c>
    </row>
    <row r="283" spans="2:60" x14ac:dyDescent="0.3">
      <c r="B283" s="55">
        <f t="shared" si="88"/>
        <v>279</v>
      </c>
      <c r="C283" s="55" t="str">
        <f t="shared" si="89"/>
        <v>NRT</v>
      </c>
      <c r="D283" s="55" t="str">
        <f t="shared" si="90"/>
        <v>2025-09-06</v>
      </c>
      <c r="E283" s="55" t="str">
        <f t="shared" si="91"/>
        <v>82020038071</v>
      </c>
      <c r="F283" s="55" t="str">
        <f t="shared" si="92"/>
        <v>PJP030146281</v>
      </c>
      <c r="G283" s="55" t="str">
        <f t="shared" si="93"/>
        <v>나윤옥</v>
      </c>
      <c r="H283" s="53" t="str">
        <f t="shared" si="94"/>
        <v>목록(Manifest)</v>
      </c>
      <c r="I283" s="62">
        <f t="shared" si="95"/>
        <v>73.3</v>
      </c>
      <c r="J283" s="53" t="str">
        <f t="shared" si="96"/>
        <v>BIG BRIDGE INTL (BRCH USA)</v>
      </c>
      <c r="K283" s="55">
        <f t="shared" si="97"/>
        <v>1</v>
      </c>
      <c r="L283" s="54">
        <f t="shared" si="98"/>
        <v>0.3</v>
      </c>
      <c r="M283" s="54">
        <f t="shared" si="99"/>
        <v>1.1000000000000001</v>
      </c>
      <c r="N283" s="54">
        <f t="shared" si="100"/>
        <v>1.1000000000000001</v>
      </c>
      <c r="O283" s="54">
        <f t="shared" si="101"/>
        <v>0.5</v>
      </c>
      <c r="P283" s="55" t="str">
        <f t="shared" si="102"/>
        <v>6094325151098</v>
      </c>
      <c r="Q283" s="70">
        <f t="shared" si="103"/>
        <v>6760</v>
      </c>
      <c r="R283" s="58">
        <v>0</v>
      </c>
      <c r="S283" s="57">
        <f t="shared" si="104"/>
        <v>0</v>
      </c>
      <c r="T283" s="58">
        <v>0</v>
      </c>
      <c r="U283" s="58">
        <f>(IF(VLOOKUP(VLOOKUP(AN283,MAPPING!$B$16:$D$21,2,1),MAPPING!$C$16:$E$21,2,0)=7000,0,VLOOKUP(VLOOKUP(AN283,MAPPING!$B$16:$D$21,2,1),MAPPING!$C$16:$E$21,2,0)))</f>
        <v>0</v>
      </c>
      <c r="V283" s="58">
        <f>(K283*VLOOKUP(N283/K283,MAPPING!$B$23:$C$30,2,10))</f>
        <v>0</v>
      </c>
      <c r="W283" s="58">
        <f t="shared" si="105"/>
        <v>0</v>
      </c>
      <c r="X283" s="58">
        <f t="shared" si="106"/>
        <v>6760</v>
      </c>
      <c r="Y283" s="116">
        <f>ROUND(SUM(Q283:W283)/INVOICE!$I$5,2)</f>
        <v>4.8499999999999996</v>
      </c>
      <c r="AA283" s="38" t="s">
        <v>2929</v>
      </c>
      <c r="AB283" s="38" t="s">
        <v>93</v>
      </c>
      <c r="AC283" s="38" t="s">
        <v>2930</v>
      </c>
      <c r="AD283" s="38" t="s">
        <v>9197</v>
      </c>
      <c r="AE283" s="38" t="s">
        <v>9198</v>
      </c>
      <c r="AF283" s="38" t="s">
        <v>9199</v>
      </c>
      <c r="AG283" s="38" t="s">
        <v>427</v>
      </c>
      <c r="AH283" s="38" t="s">
        <v>61</v>
      </c>
      <c r="AI283" s="38">
        <v>1</v>
      </c>
      <c r="AJ283" s="38">
        <v>0.3</v>
      </c>
      <c r="AK283" s="38">
        <v>1.1000000000000001</v>
      </c>
      <c r="AL283" s="38">
        <v>1.1000000000000001</v>
      </c>
      <c r="AM283" s="38" t="s">
        <v>204</v>
      </c>
      <c r="AN283" s="38">
        <v>73.3</v>
      </c>
      <c r="AO283" s="38" t="s">
        <v>62</v>
      </c>
      <c r="AP283" s="38" t="s">
        <v>62</v>
      </c>
      <c r="AQ283" s="38" t="s">
        <v>62</v>
      </c>
      <c r="AR283" s="38" t="s">
        <v>62</v>
      </c>
      <c r="AS283" s="38" t="s">
        <v>62</v>
      </c>
      <c r="AT283" s="38" t="s">
        <v>205</v>
      </c>
      <c r="AU283" s="38" t="s">
        <v>8802</v>
      </c>
      <c r="AV283" s="38" t="s">
        <v>207</v>
      </c>
      <c r="AW283" s="38" t="s">
        <v>61</v>
      </c>
      <c r="AX283" s="38" t="s">
        <v>63</v>
      </c>
      <c r="AY283" s="39" t="s">
        <v>9200</v>
      </c>
      <c r="AZ283" s="38" t="s">
        <v>9201</v>
      </c>
      <c r="BA283" s="39" t="s">
        <v>9201</v>
      </c>
      <c r="BB283" s="38" t="s">
        <v>196</v>
      </c>
      <c r="BC283" s="38" t="s">
        <v>2938</v>
      </c>
      <c r="BD283" s="38" t="s">
        <v>94</v>
      </c>
      <c r="BE283" s="38" t="s">
        <v>208</v>
      </c>
      <c r="BF283" s="38" t="s">
        <v>64</v>
      </c>
      <c r="BG283" s="38" t="s">
        <v>61</v>
      </c>
      <c r="BH283" s="38" t="s">
        <v>209</v>
      </c>
    </row>
    <row r="284" spans="2:60" x14ac:dyDescent="0.3">
      <c r="B284" s="55">
        <f t="shared" si="88"/>
        <v>280</v>
      </c>
      <c r="C284" s="55" t="str">
        <f t="shared" si="89"/>
        <v>NRT</v>
      </c>
      <c r="D284" s="55" t="str">
        <f t="shared" si="90"/>
        <v>2025-09-06</v>
      </c>
      <c r="E284" s="55" t="str">
        <f t="shared" si="91"/>
        <v>82020038071</v>
      </c>
      <c r="F284" s="55" t="str">
        <f t="shared" si="92"/>
        <v>PJP030155015</v>
      </c>
      <c r="G284" s="55" t="str">
        <f t="shared" si="93"/>
        <v>이가빈</v>
      </c>
      <c r="H284" s="53" t="str">
        <f t="shared" si="94"/>
        <v>목록(Manifest)</v>
      </c>
      <c r="I284" s="62">
        <f t="shared" si="95"/>
        <v>67.8</v>
      </c>
      <c r="J284" s="53" t="str">
        <f t="shared" si="96"/>
        <v>BIG BRIDGE INTL (BRCH USA)</v>
      </c>
      <c r="K284" s="55">
        <f t="shared" si="97"/>
        <v>1</v>
      </c>
      <c r="L284" s="54">
        <f t="shared" si="98"/>
        <v>1.5</v>
      </c>
      <c r="M284" s="54">
        <f t="shared" si="99"/>
        <v>3.2</v>
      </c>
      <c r="N284" s="54">
        <f t="shared" si="100"/>
        <v>3.2</v>
      </c>
      <c r="O284" s="54">
        <f t="shared" si="101"/>
        <v>1.5</v>
      </c>
      <c r="P284" s="55" t="str">
        <f t="shared" si="102"/>
        <v>6094325151253</v>
      </c>
      <c r="Q284" s="70">
        <f t="shared" si="103"/>
        <v>8780</v>
      </c>
      <c r="R284" s="58">
        <v>0</v>
      </c>
      <c r="S284" s="57">
        <f t="shared" si="104"/>
        <v>0</v>
      </c>
      <c r="T284" s="58">
        <v>0</v>
      </c>
      <c r="U284" s="58">
        <f>(IF(VLOOKUP(VLOOKUP(AN284,MAPPING!$B$16:$D$21,2,1),MAPPING!$C$16:$E$21,2,0)=7000,0,VLOOKUP(VLOOKUP(AN284,MAPPING!$B$16:$D$21,2,1),MAPPING!$C$16:$E$21,2,0)))</f>
        <v>0</v>
      </c>
      <c r="V284" s="58">
        <f>(K284*VLOOKUP(N284/K284,MAPPING!$B$23:$C$30,2,10))</f>
        <v>550</v>
      </c>
      <c r="W284" s="58">
        <f t="shared" si="105"/>
        <v>0</v>
      </c>
      <c r="X284" s="58">
        <f t="shared" si="106"/>
        <v>9330</v>
      </c>
      <c r="Y284" s="116">
        <f>ROUND(SUM(Q284:W284)/INVOICE!$I$5,2)</f>
        <v>6.69</v>
      </c>
      <c r="AA284" s="38" t="s">
        <v>2929</v>
      </c>
      <c r="AB284" s="38" t="s">
        <v>93</v>
      </c>
      <c r="AC284" s="38" t="s">
        <v>2930</v>
      </c>
      <c r="AD284" s="38" t="s">
        <v>9202</v>
      </c>
      <c r="AE284" s="38" t="s">
        <v>9203</v>
      </c>
      <c r="AF284" s="38" t="s">
        <v>9204</v>
      </c>
      <c r="AG284" s="38" t="s">
        <v>9205</v>
      </c>
      <c r="AH284" s="38" t="s">
        <v>61</v>
      </c>
      <c r="AI284" s="38">
        <v>1</v>
      </c>
      <c r="AJ284" s="38">
        <v>1.5</v>
      </c>
      <c r="AK284" s="38">
        <v>3.2</v>
      </c>
      <c r="AL284" s="38">
        <v>3.2</v>
      </c>
      <c r="AM284" s="38" t="s">
        <v>204</v>
      </c>
      <c r="AN284" s="38">
        <v>67.8</v>
      </c>
      <c r="AO284" s="38" t="s">
        <v>62</v>
      </c>
      <c r="AP284" s="38" t="s">
        <v>62</v>
      </c>
      <c r="AQ284" s="38" t="s">
        <v>62</v>
      </c>
      <c r="AR284" s="38" t="s">
        <v>62</v>
      </c>
      <c r="AS284" s="38" t="s">
        <v>62</v>
      </c>
      <c r="AT284" s="38" t="s">
        <v>205</v>
      </c>
      <c r="AU284" s="38" t="s">
        <v>8802</v>
      </c>
      <c r="AV284" s="38" t="s">
        <v>207</v>
      </c>
      <c r="AW284" s="38" t="s">
        <v>61</v>
      </c>
      <c r="AX284" s="38" t="s">
        <v>63</v>
      </c>
      <c r="AY284" s="39" t="s">
        <v>9206</v>
      </c>
      <c r="AZ284" s="38" t="s">
        <v>9207</v>
      </c>
      <c r="BA284" s="39" t="s">
        <v>9207</v>
      </c>
      <c r="BB284" s="38" t="s">
        <v>196</v>
      </c>
      <c r="BC284" s="38" t="s">
        <v>2938</v>
      </c>
      <c r="BD284" s="38" t="s">
        <v>94</v>
      </c>
      <c r="BE284" s="38" t="s">
        <v>208</v>
      </c>
      <c r="BF284" s="38" t="s">
        <v>64</v>
      </c>
      <c r="BG284" s="38" t="s">
        <v>61</v>
      </c>
      <c r="BH284" s="38" t="s">
        <v>209</v>
      </c>
    </row>
    <row r="285" spans="2:60" x14ac:dyDescent="0.3">
      <c r="B285" s="55">
        <f t="shared" si="88"/>
        <v>281</v>
      </c>
      <c r="C285" s="55" t="str">
        <f t="shared" si="89"/>
        <v>NRT</v>
      </c>
      <c r="D285" s="55" t="str">
        <f t="shared" si="90"/>
        <v>2025-09-06</v>
      </c>
      <c r="E285" s="55" t="str">
        <f t="shared" si="91"/>
        <v>82020038071</v>
      </c>
      <c r="F285" s="55" t="str">
        <f t="shared" si="92"/>
        <v>PJP030140866</v>
      </c>
      <c r="G285" s="55" t="str">
        <f t="shared" si="93"/>
        <v>유건희</v>
      </c>
      <c r="H285" s="53" t="str">
        <f t="shared" si="94"/>
        <v>목록(Manifest)</v>
      </c>
      <c r="I285" s="62">
        <f t="shared" si="95"/>
        <v>137.09</v>
      </c>
      <c r="J285" s="53" t="str">
        <f t="shared" si="96"/>
        <v>BIG BRIDGE INTL (BRCH USA)</v>
      </c>
      <c r="K285" s="55">
        <f t="shared" si="97"/>
        <v>1</v>
      </c>
      <c r="L285" s="54">
        <f t="shared" si="98"/>
        <v>0.9</v>
      </c>
      <c r="M285" s="54">
        <f t="shared" si="99"/>
        <v>3.8</v>
      </c>
      <c r="N285" s="54">
        <f t="shared" si="100"/>
        <v>3.8</v>
      </c>
      <c r="O285" s="54">
        <f t="shared" si="101"/>
        <v>1</v>
      </c>
      <c r="P285" s="55" t="str">
        <f t="shared" si="102"/>
        <v>6094325151307</v>
      </c>
      <c r="Q285" s="70">
        <f t="shared" si="103"/>
        <v>7770</v>
      </c>
      <c r="R285" s="58">
        <v>0</v>
      </c>
      <c r="S285" s="57">
        <f t="shared" si="104"/>
        <v>0</v>
      </c>
      <c r="T285" s="58">
        <v>0</v>
      </c>
      <c r="U285" s="58">
        <f>(IF(VLOOKUP(VLOOKUP(AN285,MAPPING!$B$16:$D$21,2,1),MAPPING!$C$16:$E$21,2,0)=7000,0,VLOOKUP(VLOOKUP(AN285,MAPPING!$B$16:$D$21,2,1),MAPPING!$C$16:$E$21,2,0)))</f>
        <v>0</v>
      </c>
      <c r="V285" s="58">
        <f>(K285*VLOOKUP(N285/K285,MAPPING!$B$23:$C$30,2,10))</f>
        <v>550</v>
      </c>
      <c r="W285" s="58">
        <f t="shared" si="105"/>
        <v>0</v>
      </c>
      <c r="X285" s="58">
        <f t="shared" si="106"/>
        <v>8320</v>
      </c>
      <c r="Y285" s="116">
        <f>ROUND(SUM(Q285:W285)/INVOICE!$I$5,2)</f>
        <v>5.97</v>
      </c>
      <c r="AA285" s="38" t="s">
        <v>2929</v>
      </c>
      <c r="AB285" s="38" t="s">
        <v>93</v>
      </c>
      <c r="AC285" s="38" t="s">
        <v>2930</v>
      </c>
      <c r="AD285" s="38" t="s">
        <v>9208</v>
      </c>
      <c r="AE285" s="38" t="s">
        <v>9209</v>
      </c>
      <c r="AF285" s="38" t="s">
        <v>9210</v>
      </c>
      <c r="AG285" s="38" t="s">
        <v>9211</v>
      </c>
      <c r="AH285" s="38" t="s">
        <v>61</v>
      </c>
      <c r="AI285" s="38">
        <v>1</v>
      </c>
      <c r="AJ285" s="38">
        <v>0.9</v>
      </c>
      <c r="AK285" s="38">
        <v>3.8</v>
      </c>
      <c r="AL285" s="38">
        <v>3.8</v>
      </c>
      <c r="AM285" s="38" t="s">
        <v>204</v>
      </c>
      <c r="AN285" s="38">
        <v>137.09</v>
      </c>
      <c r="AO285" s="38" t="s">
        <v>62</v>
      </c>
      <c r="AP285" s="38" t="s">
        <v>62</v>
      </c>
      <c r="AQ285" s="38" t="s">
        <v>62</v>
      </c>
      <c r="AR285" s="38" t="s">
        <v>62</v>
      </c>
      <c r="AS285" s="38" t="s">
        <v>62</v>
      </c>
      <c r="AT285" s="38" t="s">
        <v>205</v>
      </c>
      <c r="AU285" s="38" t="s">
        <v>8802</v>
      </c>
      <c r="AV285" s="38" t="s">
        <v>207</v>
      </c>
      <c r="AW285" s="38" t="s">
        <v>61</v>
      </c>
      <c r="AX285" s="38" t="s">
        <v>63</v>
      </c>
      <c r="AY285" s="39" t="s">
        <v>9212</v>
      </c>
      <c r="AZ285" s="38" t="s">
        <v>9213</v>
      </c>
      <c r="BA285" s="39" t="s">
        <v>9213</v>
      </c>
      <c r="BB285" s="38" t="s">
        <v>196</v>
      </c>
      <c r="BC285" s="38" t="s">
        <v>2938</v>
      </c>
      <c r="BD285" s="38" t="s">
        <v>94</v>
      </c>
      <c r="BE285" s="38" t="s">
        <v>208</v>
      </c>
      <c r="BF285" s="38" t="s">
        <v>64</v>
      </c>
      <c r="BG285" s="38" t="s">
        <v>61</v>
      </c>
      <c r="BH285" s="38" t="s">
        <v>209</v>
      </c>
    </row>
    <row r="286" spans="2:60" x14ac:dyDescent="0.3">
      <c r="B286" s="55">
        <f t="shared" si="88"/>
        <v>282</v>
      </c>
      <c r="C286" s="55" t="str">
        <f t="shared" si="89"/>
        <v>NRT</v>
      </c>
      <c r="D286" s="55" t="str">
        <f t="shared" si="90"/>
        <v>2025-09-06</v>
      </c>
      <c r="E286" s="55" t="str">
        <f t="shared" si="91"/>
        <v>82020038071</v>
      </c>
      <c r="F286" s="55" t="str">
        <f t="shared" si="92"/>
        <v>PJP030150978</v>
      </c>
      <c r="G286" s="55" t="str">
        <f t="shared" si="93"/>
        <v>이종민</v>
      </c>
      <c r="H286" s="53" t="str">
        <f t="shared" si="94"/>
        <v>목록(Manifest)</v>
      </c>
      <c r="I286" s="62">
        <f t="shared" si="95"/>
        <v>96.32</v>
      </c>
      <c r="J286" s="53" t="str">
        <f t="shared" si="96"/>
        <v>BIG BRIDGE INTL (BRCH USA)</v>
      </c>
      <c r="K286" s="55">
        <f t="shared" si="97"/>
        <v>1</v>
      </c>
      <c r="L286" s="54">
        <f t="shared" si="98"/>
        <v>0.65</v>
      </c>
      <c r="M286" s="54">
        <f t="shared" si="99"/>
        <v>1.2</v>
      </c>
      <c r="N286" s="54">
        <f t="shared" si="100"/>
        <v>1.2</v>
      </c>
      <c r="O286" s="54">
        <f t="shared" si="101"/>
        <v>1</v>
      </c>
      <c r="P286" s="55" t="str">
        <f t="shared" si="102"/>
        <v>6094325149151</v>
      </c>
      <c r="Q286" s="70">
        <f t="shared" si="103"/>
        <v>7770</v>
      </c>
      <c r="R286" s="58">
        <v>0</v>
      </c>
      <c r="S286" s="57">
        <f t="shared" si="104"/>
        <v>0</v>
      </c>
      <c r="T286" s="58">
        <v>0</v>
      </c>
      <c r="U286" s="58">
        <f>(IF(VLOOKUP(VLOOKUP(AN286,MAPPING!$B$16:$D$21,2,1),MAPPING!$C$16:$E$21,2,0)=7000,0,VLOOKUP(VLOOKUP(AN286,MAPPING!$B$16:$D$21,2,1),MAPPING!$C$16:$E$21,2,0)))</f>
        <v>0</v>
      </c>
      <c r="V286" s="58">
        <f>(K286*VLOOKUP(N286/K286,MAPPING!$B$23:$C$30,2,10))</f>
        <v>0</v>
      </c>
      <c r="W286" s="58">
        <f t="shared" si="105"/>
        <v>0</v>
      </c>
      <c r="X286" s="58">
        <f t="shared" si="106"/>
        <v>7770</v>
      </c>
      <c r="Y286" s="116">
        <f>ROUND(SUM(Q286:W286)/INVOICE!$I$5,2)</f>
        <v>5.57</v>
      </c>
      <c r="AA286" s="38" t="s">
        <v>2929</v>
      </c>
      <c r="AB286" s="38" t="s">
        <v>93</v>
      </c>
      <c r="AC286" s="38" t="s">
        <v>2930</v>
      </c>
      <c r="AD286" s="38" t="s">
        <v>9214</v>
      </c>
      <c r="AE286" s="38" t="s">
        <v>8497</v>
      </c>
      <c r="AF286" s="38" t="s">
        <v>9215</v>
      </c>
      <c r="AG286" s="38" t="s">
        <v>603</v>
      </c>
      <c r="AH286" s="38" t="s">
        <v>61</v>
      </c>
      <c r="AI286" s="38">
        <v>1</v>
      </c>
      <c r="AJ286" s="38">
        <v>0.65</v>
      </c>
      <c r="AK286" s="38">
        <v>1.2</v>
      </c>
      <c r="AL286" s="38">
        <v>1.2</v>
      </c>
      <c r="AM286" s="38" t="s">
        <v>204</v>
      </c>
      <c r="AN286" s="38">
        <v>96.32</v>
      </c>
      <c r="AO286" s="38" t="s">
        <v>62</v>
      </c>
      <c r="AP286" s="38" t="s">
        <v>62</v>
      </c>
      <c r="AQ286" s="38" t="s">
        <v>62</v>
      </c>
      <c r="AR286" s="38" t="s">
        <v>62</v>
      </c>
      <c r="AS286" s="38" t="s">
        <v>62</v>
      </c>
      <c r="AT286" s="38" t="s">
        <v>205</v>
      </c>
      <c r="AU286" s="38" t="s">
        <v>8802</v>
      </c>
      <c r="AV286" s="38" t="s">
        <v>207</v>
      </c>
      <c r="AW286" s="38" t="s">
        <v>61</v>
      </c>
      <c r="AX286" s="38" t="s">
        <v>63</v>
      </c>
      <c r="AY286" s="39" t="s">
        <v>9216</v>
      </c>
      <c r="AZ286" s="38" t="s">
        <v>9217</v>
      </c>
      <c r="BA286" s="39" t="s">
        <v>9217</v>
      </c>
      <c r="BB286" s="38" t="s">
        <v>196</v>
      </c>
      <c r="BC286" s="38" t="s">
        <v>2938</v>
      </c>
      <c r="BD286" s="38" t="s">
        <v>94</v>
      </c>
      <c r="BE286" s="38" t="s">
        <v>208</v>
      </c>
      <c r="BF286" s="38" t="s">
        <v>64</v>
      </c>
      <c r="BG286" s="38" t="s">
        <v>61</v>
      </c>
      <c r="BH286" s="38" t="s">
        <v>209</v>
      </c>
    </row>
    <row r="287" spans="2:60" x14ac:dyDescent="0.3">
      <c r="B287" s="55">
        <f t="shared" si="88"/>
        <v>283</v>
      </c>
      <c r="C287" s="55" t="str">
        <f t="shared" si="89"/>
        <v>NRT</v>
      </c>
      <c r="D287" s="55" t="str">
        <f t="shared" si="90"/>
        <v>2025-09-06</v>
      </c>
      <c r="E287" s="55" t="str">
        <f t="shared" si="91"/>
        <v>82020038071</v>
      </c>
      <c r="F287" s="55" t="str">
        <f t="shared" si="92"/>
        <v>PJP030147933</v>
      </c>
      <c r="G287" s="55" t="str">
        <f t="shared" si="93"/>
        <v>신재훈</v>
      </c>
      <c r="H287" s="53" t="str">
        <f t="shared" si="94"/>
        <v>목록(Manifest)</v>
      </c>
      <c r="I287" s="62">
        <f t="shared" si="95"/>
        <v>132.66</v>
      </c>
      <c r="J287" s="53" t="str">
        <f t="shared" si="96"/>
        <v>BIG BRIDGE INTL (BRCH USA)</v>
      </c>
      <c r="K287" s="55">
        <f t="shared" si="97"/>
        <v>1</v>
      </c>
      <c r="L287" s="54">
        <f t="shared" si="98"/>
        <v>0.35</v>
      </c>
      <c r="M287" s="54">
        <f t="shared" si="99"/>
        <v>0.2</v>
      </c>
      <c r="N287" s="54">
        <f t="shared" si="100"/>
        <v>0.4</v>
      </c>
      <c r="O287" s="54">
        <f t="shared" si="101"/>
        <v>0.5</v>
      </c>
      <c r="P287" s="55" t="str">
        <f t="shared" si="102"/>
        <v>6094325151070</v>
      </c>
      <c r="Q287" s="70">
        <f t="shared" si="103"/>
        <v>6760</v>
      </c>
      <c r="R287" s="58">
        <v>0</v>
      </c>
      <c r="S287" s="57">
        <f t="shared" si="104"/>
        <v>0</v>
      </c>
      <c r="T287" s="58">
        <v>0</v>
      </c>
      <c r="U287" s="58">
        <f>(IF(VLOOKUP(VLOOKUP(AN287,MAPPING!$B$16:$D$21,2,1),MAPPING!$C$16:$E$21,2,0)=7000,0,VLOOKUP(VLOOKUP(AN287,MAPPING!$B$16:$D$21,2,1),MAPPING!$C$16:$E$21,2,0)))</f>
        <v>0</v>
      </c>
      <c r="V287" s="58">
        <f>(K287*VLOOKUP(N287/K287,MAPPING!$B$23:$C$30,2,10))</f>
        <v>0</v>
      </c>
      <c r="W287" s="58">
        <f t="shared" si="105"/>
        <v>0</v>
      </c>
      <c r="X287" s="58">
        <f t="shared" si="106"/>
        <v>6760</v>
      </c>
      <c r="Y287" s="116">
        <f>ROUND(SUM(Q287:W287)/INVOICE!$I$5,2)</f>
        <v>4.8499999999999996</v>
      </c>
      <c r="AA287" s="38" t="s">
        <v>2929</v>
      </c>
      <c r="AB287" s="38" t="s">
        <v>93</v>
      </c>
      <c r="AC287" s="38" t="s">
        <v>2930</v>
      </c>
      <c r="AD287" s="38" t="s">
        <v>9218</v>
      </c>
      <c r="AE287" s="38" t="s">
        <v>9219</v>
      </c>
      <c r="AF287" s="38" t="s">
        <v>9220</v>
      </c>
      <c r="AG287" s="38" t="s">
        <v>8660</v>
      </c>
      <c r="AH287" s="38" t="s">
        <v>61</v>
      </c>
      <c r="AI287" s="38">
        <v>1</v>
      </c>
      <c r="AJ287" s="38">
        <v>0.35</v>
      </c>
      <c r="AK287" s="38">
        <v>0.2</v>
      </c>
      <c r="AL287" s="38">
        <v>0.4</v>
      </c>
      <c r="AM287" s="38" t="s">
        <v>204</v>
      </c>
      <c r="AN287" s="38">
        <v>132.66</v>
      </c>
      <c r="AO287" s="38" t="s">
        <v>62</v>
      </c>
      <c r="AP287" s="38" t="s">
        <v>62</v>
      </c>
      <c r="AQ287" s="38" t="s">
        <v>62</v>
      </c>
      <c r="AR287" s="38" t="s">
        <v>62</v>
      </c>
      <c r="AS287" s="38" t="s">
        <v>62</v>
      </c>
      <c r="AT287" s="38" t="s">
        <v>205</v>
      </c>
      <c r="AU287" s="38" t="s">
        <v>8802</v>
      </c>
      <c r="AV287" s="38" t="s">
        <v>207</v>
      </c>
      <c r="AW287" s="38" t="s">
        <v>61</v>
      </c>
      <c r="AX287" s="38" t="s">
        <v>63</v>
      </c>
      <c r="AY287" s="39" t="s">
        <v>9221</v>
      </c>
      <c r="AZ287" s="38" t="s">
        <v>9222</v>
      </c>
      <c r="BA287" s="39" t="s">
        <v>9222</v>
      </c>
      <c r="BB287" s="38" t="s">
        <v>196</v>
      </c>
      <c r="BC287" s="38" t="s">
        <v>2938</v>
      </c>
      <c r="BD287" s="38" t="s">
        <v>94</v>
      </c>
      <c r="BE287" s="38" t="s">
        <v>208</v>
      </c>
      <c r="BF287" s="38" t="s">
        <v>64</v>
      </c>
      <c r="BG287" s="38" t="s">
        <v>61</v>
      </c>
      <c r="BH287" s="38" t="s">
        <v>209</v>
      </c>
    </row>
    <row r="288" spans="2:60" x14ac:dyDescent="0.3">
      <c r="B288" s="55">
        <f t="shared" si="88"/>
        <v>284</v>
      </c>
      <c r="C288" s="55" t="str">
        <f t="shared" si="89"/>
        <v>NRT</v>
      </c>
      <c r="D288" s="55" t="str">
        <f t="shared" si="90"/>
        <v>2025-09-06</v>
      </c>
      <c r="E288" s="55" t="str">
        <f t="shared" si="91"/>
        <v>82020038071</v>
      </c>
      <c r="F288" s="55" t="str">
        <f t="shared" si="92"/>
        <v>PJP030134972</v>
      </c>
      <c r="G288" s="55" t="str">
        <f t="shared" si="93"/>
        <v>윤애라</v>
      </c>
      <c r="H288" s="53" t="str">
        <f t="shared" si="94"/>
        <v>목록(Manifest)</v>
      </c>
      <c r="I288" s="62">
        <f t="shared" si="95"/>
        <v>100.5</v>
      </c>
      <c r="J288" s="53" t="str">
        <f t="shared" si="96"/>
        <v>BIG BRIDGE INTL (BRCH USA)</v>
      </c>
      <c r="K288" s="55">
        <f t="shared" si="97"/>
        <v>1</v>
      </c>
      <c r="L288" s="54">
        <f t="shared" si="98"/>
        <v>0.85</v>
      </c>
      <c r="M288" s="54">
        <f t="shared" si="99"/>
        <v>1.4</v>
      </c>
      <c r="N288" s="54">
        <f t="shared" si="100"/>
        <v>1.4</v>
      </c>
      <c r="O288" s="54">
        <f t="shared" si="101"/>
        <v>1</v>
      </c>
      <c r="P288" s="55" t="str">
        <f t="shared" si="102"/>
        <v>6094325151449</v>
      </c>
      <c r="Q288" s="70">
        <f t="shared" si="103"/>
        <v>7770</v>
      </c>
      <c r="R288" s="58">
        <v>0</v>
      </c>
      <c r="S288" s="57">
        <f t="shared" si="104"/>
        <v>0</v>
      </c>
      <c r="T288" s="58">
        <v>0</v>
      </c>
      <c r="U288" s="58">
        <f>(IF(VLOOKUP(VLOOKUP(AN288,MAPPING!$B$16:$D$21,2,1),MAPPING!$C$16:$E$21,2,0)=7000,0,VLOOKUP(VLOOKUP(AN288,MAPPING!$B$16:$D$21,2,1),MAPPING!$C$16:$E$21,2,0)))</f>
        <v>0</v>
      </c>
      <c r="V288" s="58">
        <f>(K288*VLOOKUP(N288/K288,MAPPING!$B$23:$C$30,2,10))</f>
        <v>0</v>
      </c>
      <c r="W288" s="58">
        <f t="shared" si="105"/>
        <v>0</v>
      </c>
      <c r="X288" s="58">
        <f t="shared" si="106"/>
        <v>7770</v>
      </c>
      <c r="Y288" s="116">
        <f>ROUND(SUM(Q288:W288)/INVOICE!$I$5,2)</f>
        <v>5.57</v>
      </c>
      <c r="AA288" s="38" t="s">
        <v>2929</v>
      </c>
      <c r="AB288" s="38" t="s">
        <v>93</v>
      </c>
      <c r="AC288" s="38" t="s">
        <v>2930</v>
      </c>
      <c r="AD288" s="38" t="s">
        <v>9223</v>
      </c>
      <c r="AE288" s="38" t="s">
        <v>9224</v>
      </c>
      <c r="AF288" s="38" t="s">
        <v>9225</v>
      </c>
      <c r="AG288" s="38" t="s">
        <v>9226</v>
      </c>
      <c r="AH288" s="38" t="s">
        <v>61</v>
      </c>
      <c r="AI288" s="38">
        <v>1</v>
      </c>
      <c r="AJ288" s="38">
        <v>0.85</v>
      </c>
      <c r="AK288" s="38">
        <v>1.4</v>
      </c>
      <c r="AL288" s="38">
        <v>1.4</v>
      </c>
      <c r="AM288" s="38" t="s">
        <v>204</v>
      </c>
      <c r="AN288" s="38">
        <v>100.5</v>
      </c>
      <c r="AO288" s="38" t="s">
        <v>62</v>
      </c>
      <c r="AP288" s="38" t="s">
        <v>62</v>
      </c>
      <c r="AQ288" s="38" t="s">
        <v>62</v>
      </c>
      <c r="AR288" s="38" t="s">
        <v>62</v>
      </c>
      <c r="AS288" s="38" t="s">
        <v>62</v>
      </c>
      <c r="AT288" s="38" t="s">
        <v>205</v>
      </c>
      <c r="AU288" s="38" t="s">
        <v>8802</v>
      </c>
      <c r="AV288" s="38" t="s">
        <v>207</v>
      </c>
      <c r="AW288" s="38" t="s">
        <v>61</v>
      </c>
      <c r="AX288" s="38" t="s">
        <v>63</v>
      </c>
      <c r="AY288" s="39" t="s">
        <v>9227</v>
      </c>
      <c r="AZ288" s="38" t="s">
        <v>9228</v>
      </c>
      <c r="BA288" s="39" t="s">
        <v>9228</v>
      </c>
      <c r="BB288" s="38" t="s">
        <v>196</v>
      </c>
      <c r="BC288" s="38" t="s">
        <v>2938</v>
      </c>
      <c r="BD288" s="38" t="s">
        <v>94</v>
      </c>
      <c r="BE288" s="38" t="s">
        <v>208</v>
      </c>
      <c r="BF288" s="38" t="s">
        <v>64</v>
      </c>
      <c r="BG288" s="38" t="s">
        <v>61</v>
      </c>
      <c r="BH288" s="38" t="s">
        <v>209</v>
      </c>
    </row>
    <row r="289" spans="2:60" x14ac:dyDescent="0.3">
      <c r="B289" s="55">
        <f t="shared" si="88"/>
        <v>285</v>
      </c>
      <c r="C289" s="55" t="str">
        <f t="shared" si="89"/>
        <v>NRT</v>
      </c>
      <c r="D289" s="55" t="str">
        <f t="shared" si="90"/>
        <v>2025-09-06</v>
      </c>
      <c r="E289" s="55" t="str">
        <f t="shared" si="91"/>
        <v>82020038071</v>
      </c>
      <c r="F289" s="55" t="str">
        <f t="shared" si="92"/>
        <v>PJP030146648</v>
      </c>
      <c r="G289" s="55" t="str">
        <f t="shared" si="93"/>
        <v>김현숙</v>
      </c>
      <c r="H289" s="53" t="str">
        <f t="shared" si="94"/>
        <v>목록취하(허용배제,Manifest-Drop)</v>
      </c>
      <c r="I289" s="62">
        <f t="shared" si="95"/>
        <v>123.81</v>
      </c>
      <c r="J289" s="53" t="str">
        <f t="shared" si="96"/>
        <v>BIG BRIDGE INTL (BRCH USA)</v>
      </c>
      <c r="K289" s="55">
        <f t="shared" si="97"/>
        <v>1</v>
      </c>
      <c r="L289" s="54">
        <f t="shared" si="98"/>
        <v>1.3</v>
      </c>
      <c r="M289" s="54">
        <f t="shared" si="99"/>
        <v>3.1</v>
      </c>
      <c r="N289" s="54">
        <f t="shared" si="100"/>
        <v>3.1</v>
      </c>
      <c r="O289" s="54">
        <f t="shared" si="101"/>
        <v>1.5</v>
      </c>
      <c r="P289" s="55" t="str">
        <f t="shared" si="102"/>
        <v>6094325150952</v>
      </c>
      <c r="Q289" s="70">
        <f t="shared" si="103"/>
        <v>8780</v>
      </c>
      <c r="R289" s="58">
        <v>0</v>
      </c>
      <c r="S289" s="57">
        <f t="shared" si="104"/>
        <v>0</v>
      </c>
      <c r="T289" s="58">
        <v>0</v>
      </c>
      <c r="U289" s="58">
        <f>(IF(VLOOKUP(VLOOKUP(AN289,MAPPING!$B$16:$D$21,2,1),MAPPING!$C$16:$E$21,2,0)=7000,0,VLOOKUP(VLOOKUP(AN289,MAPPING!$B$16:$D$21,2,1),MAPPING!$C$16:$E$21,2,0)))</f>
        <v>0</v>
      </c>
      <c r="V289" s="58">
        <f>(K289*VLOOKUP(N289/K289,MAPPING!$B$23:$C$30,2,10))</f>
        <v>550</v>
      </c>
      <c r="W289" s="58">
        <f t="shared" si="105"/>
        <v>0</v>
      </c>
      <c r="X289" s="58">
        <f t="shared" si="106"/>
        <v>9330</v>
      </c>
      <c r="Y289" s="116">
        <f>ROUND(SUM(Q289:W289)/INVOICE!$I$5,2)</f>
        <v>6.69</v>
      </c>
      <c r="AA289" s="38" t="s">
        <v>2929</v>
      </c>
      <c r="AB289" s="38" t="s">
        <v>93</v>
      </c>
      <c r="AC289" s="38" t="s">
        <v>2930</v>
      </c>
      <c r="AD289" s="38" t="s">
        <v>9229</v>
      </c>
      <c r="AE289" s="38" t="s">
        <v>7864</v>
      </c>
      <c r="AF289" s="38" t="s">
        <v>7865</v>
      </c>
      <c r="AG289" s="38" t="s">
        <v>7866</v>
      </c>
      <c r="AH289" s="38" t="s">
        <v>9075</v>
      </c>
      <c r="AI289" s="38">
        <v>1</v>
      </c>
      <c r="AJ289" s="38">
        <v>1.3</v>
      </c>
      <c r="AK289" s="38">
        <v>3.1</v>
      </c>
      <c r="AL289" s="38">
        <v>3.1</v>
      </c>
      <c r="AM289" s="38" t="s">
        <v>245</v>
      </c>
      <c r="AN289" s="38">
        <v>123.81</v>
      </c>
      <c r="AO289" s="38" t="s">
        <v>62</v>
      </c>
      <c r="AP289" s="38" t="s">
        <v>62</v>
      </c>
      <c r="AQ289" s="38" t="s">
        <v>62</v>
      </c>
      <c r="AR289" s="38" t="s">
        <v>62</v>
      </c>
      <c r="AS289" s="38" t="s">
        <v>62</v>
      </c>
      <c r="AT289" s="38" t="s">
        <v>205</v>
      </c>
      <c r="AU289" s="38" t="s">
        <v>8802</v>
      </c>
      <c r="AV289" s="38" t="s">
        <v>207</v>
      </c>
      <c r="AW289" s="38" t="s">
        <v>61</v>
      </c>
      <c r="AX289" s="38" t="s">
        <v>63</v>
      </c>
      <c r="AY289" s="39" t="s">
        <v>9230</v>
      </c>
      <c r="AZ289" s="38" t="s">
        <v>9231</v>
      </c>
      <c r="BA289" s="39" t="s">
        <v>9231</v>
      </c>
      <c r="BB289" s="38" t="s">
        <v>196</v>
      </c>
      <c r="BC289" s="38" t="s">
        <v>2938</v>
      </c>
      <c r="BD289" s="38" t="s">
        <v>94</v>
      </c>
      <c r="BE289" s="38" t="s">
        <v>208</v>
      </c>
      <c r="BF289" s="38" t="s">
        <v>64</v>
      </c>
      <c r="BG289" s="38" t="s">
        <v>61</v>
      </c>
      <c r="BH289" s="38" t="s">
        <v>209</v>
      </c>
    </row>
    <row r="290" spans="2:60" x14ac:dyDescent="0.3">
      <c r="B290" s="55">
        <f t="shared" si="88"/>
        <v>286</v>
      </c>
      <c r="C290" s="55" t="str">
        <f t="shared" si="89"/>
        <v>NRT</v>
      </c>
      <c r="D290" s="55" t="str">
        <f t="shared" si="90"/>
        <v>2025-09-06</v>
      </c>
      <c r="E290" s="55" t="str">
        <f t="shared" si="91"/>
        <v>82020038071</v>
      </c>
      <c r="F290" s="55" t="str">
        <f t="shared" si="92"/>
        <v>PJP030152183</v>
      </c>
      <c r="G290" s="55" t="str">
        <f t="shared" si="93"/>
        <v>김현숙</v>
      </c>
      <c r="H290" s="53" t="str">
        <f t="shared" si="94"/>
        <v>목록취하(허용배제,Manifest-Drop)</v>
      </c>
      <c r="I290" s="62">
        <f t="shared" si="95"/>
        <v>120.97</v>
      </c>
      <c r="J290" s="53" t="str">
        <f t="shared" si="96"/>
        <v>BIG BRIDGE INTL (BRCH USA)</v>
      </c>
      <c r="K290" s="55">
        <f t="shared" si="97"/>
        <v>1</v>
      </c>
      <c r="L290" s="54">
        <f t="shared" si="98"/>
        <v>0.75</v>
      </c>
      <c r="M290" s="54">
        <f t="shared" si="99"/>
        <v>2.9</v>
      </c>
      <c r="N290" s="54">
        <f t="shared" si="100"/>
        <v>2.9</v>
      </c>
      <c r="O290" s="54">
        <f t="shared" si="101"/>
        <v>1</v>
      </c>
      <c r="P290" s="55" t="str">
        <f t="shared" si="102"/>
        <v>6094325151061</v>
      </c>
      <c r="Q290" s="70">
        <f t="shared" si="103"/>
        <v>7770</v>
      </c>
      <c r="R290" s="58">
        <v>0</v>
      </c>
      <c r="S290" s="57">
        <f t="shared" si="104"/>
        <v>0</v>
      </c>
      <c r="T290" s="58">
        <v>0</v>
      </c>
      <c r="U290" s="58">
        <f>(IF(VLOOKUP(VLOOKUP(AN290,MAPPING!$B$16:$D$21,2,1),MAPPING!$C$16:$E$21,2,0)=7000,0,VLOOKUP(VLOOKUP(AN290,MAPPING!$B$16:$D$21,2,1),MAPPING!$C$16:$E$21,2,0)))</f>
        <v>0</v>
      </c>
      <c r="V290" s="58">
        <f>(K290*VLOOKUP(N290/K290,MAPPING!$B$23:$C$30,2,10))</f>
        <v>550</v>
      </c>
      <c r="W290" s="58">
        <f t="shared" si="105"/>
        <v>0</v>
      </c>
      <c r="X290" s="58">
        <f t="shared" si="106"/>
        <v>8320</v>
      </c>
      <c r="Y290" s="116">
        <f>ROUND(SUM(Q290:W290)/INVOICE!$I$5,2)</f>
        <v>5.97</v>
      </c>
      <c r="AA290" s="38" t="s">
        <v>2929</v>
      </c>
      <c r="AB290" s="38" t="s">
        <v>93</v>
      </c>
      <c r="AC290" s="38" t="s">
        <v>2930</v>
      </c>
      <c r="AD290" s="38" t="s">
        <v>9232</v>
      </c>
      <c r="AE290" s="38" t="s">
        <v>7864</v>
      </c>
      <c r="AF290" s="38" t="s">
        <v>7865</v>
      </c>
      <c r="AG290" s="38" t="s">
        <v>7866</v>
      </c>
      <c r="AH290" s="38" t="s">
        <v>9075</v>
      </c>
      <c r="AI290" s="38">
        <v>1</v>
      </c>
      <c r="AJ290" s="38">
        <v>0.75</v>
      </c>
      <c r="AK290" s="38">
        <v>2.9</v>
      </c>
      <c r="AL290" s="38">
        <v>2.9</v>
      </c>
      <c r="AM290" s="38" t="s">
        <v>245</v>
      </c>
      <c r="AN290" s="38">
        <v>120.97</v>
      </c>
      <c r="AO290" s="38" t="s">
        <v>62</v>
      </c>
      <c r="AP290" s="38" t="s">
        <v>62</v>
      </c>
      <c r="AQ290" s="38" t="s">
        <v>62</v>
      </c>
      <c r="AR290" s="38" t="s">
        <v>62</v>
      </c>
      <c r="AS290" s="38" t="s">
        <v>62</v>
      </c>
      <c r="AT290" s="38" t="s">
        <v>205</v>
      </c>
      <c r="AU290" s="38" t="s">
        <v>8802</v>
      </c>
      <c r="AV290" s="38" t="s">
        <v>207</v>
      </c>
      <c r="AW290" s="38" t="s">
        <v>61</v>
      </c>
      <c r="AX290" s="38" t="s">
        <v>63</v>
      </c>
      <c r="AY290" s="39" t="s">
        <v>9233</v>
      </c>
      <c r="AZ290" s="38" t="s">
        <v>9234</v>
      </c>
      <c r="BA290" s="39" t="s">
        <v>9234</v>
      </c>
      <c r="BB290" s="38" t="s">
        <v>196</v>
      </c>
      <c r="BC290" s="38" t="s">
        <v>2938</v>
      </c>
      <c r="BD290" s="38" t="s">
        <v>94</v>
      </c>
      <c r="BE290" s="38" t="s">
        <v>208</v>
      </c>
      <c r="BF290" s="38" t="s">
        <v>64</v>
      </c>
      <c r="BG290" s="38" t="s">
        <v>61</v>
      </c>
      <c r="BH290" s="38" t="s">
        <v>209</v>
      </c>
    </row>
    <row r="291" spans="2:60" x14ac:dyDescent="0.3">
      <c r="B291" s="55">
        <f t="shared" si="88"/>
        <v>287</v>
      </c>
      <c r="C291" s="55" t="str">
        <f t="shared" si="89"/>
        <v>NRT</v>
      </c>
      <c r="D291" s="55" t="str">
        <f t="shared" si="90"/>
        <v>2025-09-06</v>
      </c>
      <c r="E291" s="55" t="str">
        <f t="shared" si="91"/>
        <v>82020038071</v>
      </c>
      <c r="F291" s="55" t="str">
        <f t="shared" si="92"/>
        <v>PJP030167494</v>
      </c>
      <c r="G291" s="55" t="str">
        <f t="shared" si="93"/>
        <v>박민주</v>
      </c>
      <c r="H291" s="53" t="str">
        <f t="shared" si="94"/>
        <v>목록(Manifest)</v>
      </c>
      <c r="I291" s="62">
        <f t="shared" si="95"/>
        <v>59.46</v>
      </c>
      <c r="J291" s="53" t="str">
        <f t="shared" si="96"/>
        <v>BIG BRIDGE INTL (BRCH USA)</v>
      </c>
      <c r="K291" s="55">
        <f t="shared" si="97"/>
        <v>1</v>
      </c>
      <c r="L291" s="54">
        <f t="shared" si="98"/>
        <v>0.4</v>
      </c>
      <c r="M291" s="54">
        <f t="shared" si="99"/>
        <v>0.8</v>
      </c>
      <c r="N291" s="54">
        <f t="shared" si="100"/>
        <v>0.8</v>
      </c>
      <c r="O291" s="54">
        <f t="shared" si="101"/>
        <v>0.5</v>
      </c>
      <c r="P291" s="55" t="str">
        <f t="shared" si="102"/>
        <v>6094325150228</v>
      </c>
      <c r="Q291" s="70">
        <f t="shared" si="103"/>
        <v>6760</v>
      </c>
      <c r="R291" s="58">
        <v>0</v>
      </c>
      <c r="S291" s="57">
        <f t="shared" si="104"/>
        <v>0</v>
      </c>
      <c r="T291" s="58">
        <v>0</v>
      </c>
      <c r="U291" s="58">
        <f>(IF(VLOOKUP(VLOOKUP(AN291,MAPPING!$B$16:$D$21,2,1),MAPPING!$C$16:$E$21,2,0)=7000,0,VLOOKUP(VLOOKUP(AN291,MAPPING!$B$16:$D$21,2,1),MAPPING!$C$16:$E$21,2,0)))</f>
        <v>0</v>
      </c>
      <c r="V291" s="58">
        <f>(K291*VLOOKUP(N291/K291,MAPPING!$B$23:$C$30,2,10))</f>
        <v>0</v>
      </c>
      <c r="W291" s="58">
        <f t="shared" si="105"/>
        <v>0</v>
      </c>
      <c r="X291" s="58">
        <f t="shared" si="106"/>
        <v>6760</v>
      </c>
      <c r="Y291" s="116">
        <f>ROUND(SUM(Q291:W291)/INVOICE!$I$5,2)</f>
        <v>4.8499999999999996</v>
      </c>
      <c r="AA291" s="38" t="s">
        <v>2929</v>
      </c>
      <c r="AB291" s="38" t="s">
        <v>93</v>
      </c>
      <c r="AC291" s="38" t="s">
        <v>2930</v>
      </c>
      <c r="AD291" s="38" t="s">
        <v>9235</v>
      </c>
      <c r="AE291" s="38" t="s">
        <v>9236</v>
      </c>
      <c r="AF291" s="38" t="s">
        <v>9237</v>
      </c>
      <c r="AG291" s="38" t="s">
        <v>9238</v>
      </c>
      <c r="AH291" s="38" t="s">
        <v>61</v>
      </c>
      <c r="AI291" s="38">
        <v>1</v>
      </c>
      <c r="AJ291" s="38">
        <v>0.4</v>
      </c>
      <c r="AK291" s="38">
        <v>0.8</v>
      </c>
      <c r="AL291" s="38">
        <v>0.8</v>
      </c>
      <c r="AM291" s="38" t="s">
        <v>204</v>
      </c>
      <c r="AN291" s="38">
        <v>59.46</v>
      </c>
      <c r="AO291" s="38" t="s">
        <v>62</v>
      </c>
      <c r="AP291" s="38" t="s">
        <v>62</v>
      </c>
      <c r="AQ291" s="38" t="s">
        <v>62</v>
      </c>
      <c r="AR291" s="38" t="s">
        <v>62</v>
      </c>
      <c r="AS291" s="38" t="s">
        <v>62</v>
      </c>
      <c r="AT291" s="38" t="s">
        <v>205</v>
      </c>
      <c r="AU291" s="38" t="s">
        <v>8802</v>
      </c>
      <c r="AV291" s="38" t="s">
        <v>207</v>
      </c>
      <c r="AW291" s="38" t="s">
        <v>61</v>
      </c>
      <c r="AX291" s="38" t="s">
        <v>63</v>
      </c>
      <c r="AY291" s="39" t="s">
        <v>9239</v>
      </c>
      <c r="AZ291" s="38" t="s">
        <v>9240</v>
      </c>
      <c r="BA291" s="39" t="s">
        <v>9240</v>
      </c>
      <c r="BB291" s="38" t="s">
        <v>196</v>
      </c>
      <c r="BC291" s="38" t="s">
        <v>2938</v>
      </c>
      <c r="BD291" s="38" t="s">
        <v>94</v>
      </c>
      <c r="BE291" s="38" t="s">
        <v>208</v>
      </c>
      <c r="BF291" s="38" t="s">
        <v>64</v>
      </c>
      <c r="BG291" s="38" t="s">
        <v>61</v>
      </c>
      <c r="BH291" s="38" t="s">
        <v>209</v>
      </c>
    </row>
    <row r="292" spans="2:60" x14ac:dyDescent="0.3">
      <c r="B292" s="55">
        <f t="shared" si="88"/>
        <v>288</v>
      </c>
      <c r="C292" s="55" t="str">
        <f t="shared" si="89"/>
        <v>NRT</v>
      </c>
      <c r="D292" s="55" t="str">
        <f t="shared" si="90"/>
        <v>2025-09-06</v>
      </c>
      <c r="E292" s="55" t="str">
        <f t="shared" si="91"/>
        <v>82020038071</v>
      </c>
      <c r="F292" s="55" t="str">
        <f t="shared" si="92"/>
        <v>PJP030166638</v>
      </c>
      <c r="G292" s="55" t="str">
        <f t="shared" si="93"/>
        <v>조범준</v>
      </c>
      <c r="H292" s="53" t="str">
        <f t="shared" si="94"/>
        <v>목록(Manifest)</v>
      </c>
      <c r="I292" s="62">
        <f t="shared" si="95"/>
        <v>9.2799999999999994</v>
      </c>
      <c r="J292" s="53" t="str">
        <f t="shared" si="96"/>
        <v>BIG BRIDGE INTL (BRCH USA)</v>
      </c>
      <c r="K292" s="55">
        <f t="shared" si="97"/>
        <v>1</v>
      </c>
      <c r="L292" s="54">
        <f t="shared" si="98"/>
        <v>0.95</v>
      </c>
      <c r="M292" s="54">
        <f t="shared" si="99"/>
        <v>2.1</v>
      </c>
      <c r="N292" s="54">
        <f t="shared" si="100"/>
        <v>2.1</v>
      </c>
      <c r="O292" s="54">
        <f t="shared" si="101"/>
        <v>1</v>
      </c>
      <c r="P292" s="55" t="str">
        <f t="shared" si="102"/>
        <v>6094325151340</v>
      </c>
      <c r="Q292" s="70">
        <f t="shared" si="103"/>
        <v>7770</v>
      </c>
      <c r="R292" s="58">
        <v>0</v>
      </c>
      <c r="S292" s="57">
        <f t="shared" si="104"/>
        <v>0</v>
      </c>
      <c r="T292" s="58">
        <v>0</v>
      </c>
      <c r="U292" s="58">
        <f>(IF(VLOOKUP(VLOOKUP(AN292,MAPPING!$B$16:$D$21,2,1),MAPPING!$C$16:$E$21,2,0)=7000,0,VLOOKUP(VLOOKUP(AN292,MAPPING!$B$16:$D$21,2,1),MAPPING!$C$16:$E$21,2,0)))</f>
        <v>0</v>
      </c>
      <c r="V292" s="58">
        <f>(K292*VLOOKUP(N292/K292,MAPPING!$B$23:$C$30,2,10))</f>
        <v>550</v>
      </c>
      <c r="W292" s="58">
        <f t="shared" si="105"/>
        <v>0</v>
      </c>
      <c r="X292" s="58">
        <f t="shared" si="106"/>
        <v>8320</v>
      </c>
      <c r="Y292" s="116">
        <f>ROUND(SUM(Q292:W292)/INVOICE!$I$5,2)</f>
        <v>5.97</v>
      </c>
      <c r="AA292" s="38" t="s">
        <v>2929</v>
      </c>
      <c r="AB292" s="38" t="s">
        <v>93</v>
      </c>
      <c r="AC292" s="38" t="s">
        <v>2930</v>
      </c>
      <c r="AD292" s="38" t="s">
        <v>9241</v>
      </c>
      <c r="AE292" s="38" t="s">
        <v>9242</v>
      </c>
      <c r="AF292" s="38" t="s">
        <v>9243</v>
      </c>
      <c r="AG292" s="38" t="s">
        <v>9244</v>
      </c>
      <c r="AH292" s="38" t="s">
        <v>61</v>
      </c>
      <c r="AI292" s="38">
        <v>1</v>
      </c>
      <c r="AJ292" s="38">
        <v>0.95</v>
      </c>
      <c r="AK292" s="38">
        <v>2.1</v>
      </c>
      <c r="AL292" s="38">
        <v>2.1</v>
      </c>
      <c r="AM292" s="38" t="s">
        <v>204</v>
      </c>
      <c r="AN292" s="38">
        <v>9.2799999999999994</v>
      </c>
      <c r="AO292" s="38" t="s">
        <v>62</v>
      </c>
      <c r="AP292" s="38" t="s">
        <v>62</v>
      </c>
      <c r="AQ292" s="38" t="s">
        <v>62</v>
      </c>
      <c r="AR292" s="38" t="s">
        <v>62</v>
      </c>
      <c r="AS292" s="38" t="s">
        <v>62</v>
      </c>
      <c r="AT292" s="38" t="s">
        <v>205</v>
      </c>
      <c r="AU292" s="38" t="s">
        <v>8802</v>
      </c>
      <c r="AV292" s="38" t="s">
        <v>207</v>
      </c>
      <c r="AW292" s="38" t="s">
        <v>61</v>
      </c>
      <c r="AX292" s="38" t="s">
        <v>63</v>
      </c>
      <c r="AY292" s="39" t="s">
        <v>9245</v>
      </c>
      <c r="AZ292" s="38" t="s">
        <v>9246</v>
      </c>
      <c r="BA292" s="39" t="s">
        <v>9246</v>
      </c>
      <c r="BB292" s="38" t="s">
        <v>196</v>
      </c>
      <c r="BC292" s="38" t="s">
        <v>2938</v>
      </c>
      <c r="BD292" s="38" t="s">
        <v>94</v>
      </c>
      <c r="BE292" s="38" t="s">
        <v>208</v>
      </c>
      <c r="BF292" s="38" t="s">
        <v>64</v>
      </c>
      <c r="BG292" s="38" t="s">
        <v>61</v>
      </c>
      <c r="BH292" s="38" t="s">
        <v>209</v>
      </c>
    </row>
    <row r="293" spans="2:60" x14ac:dyDescent="0.3">
      <c r="B293" s="55">
        <f t="shared" si="88"/>
        <v>289</v>
      </c>
      <c r="C293" s="55" t="str">
        <f t="shared" si="89"/>
        <v>NRT</v>
      </c>
      <c r="D293" s="55" t="str">
        <f t="shared" si="90"/>
        <v>2025-09-06</v>
      </c>
      <c r="E293" s="55" t="str">
        <f t="shared" si="91"/>
        <v>82020038071</v>
      </c>
      <c r="F293" s="55" t="str">
        <f t="shared" si="92"/>
        <v>PJP030153424</v>
      </c>
      <c r="G293" s="55" t="str">
        <f t="shared" si="93"/>
        <v>이예나</v>
      </c>
      <c r="H293" s="53" t="str">
        <f t="shared" si="94"/>
        <v>일반(목록배제,Normal-Manifest Exception)</v>
      </c>
      <c r="I293" s="62">
        <f t="shared" si="95"/>
        <v>144.9</v>
      </c>
      <c r="J293" s="53" t="str">
        <f t="shared" si="96"/>
        <v>BIG BRIDGE INTL (BRCH USA)</v>
      </c>
      <c r="K293" s="55">
        <f t="shared" si="97"/>
        <v>1</v>
      </c>
      <c r="L293" s="54">
        <f t="shared" si="98"/>
        <v>3.1</v>
      </c>
      <c r="M293" s="54">
        <f t="shared" si="99"/>
        <v>3.1</v>
      </c>
      <c r="N293" s="54">
        <f t="shared" si="100"/>
        <v>3.1</v>
      </c>
      <c r="O293" s="54">
        <f t="shared" si="101"/>
        <v>3.5</v>
      </c>
      <c r="P293" s="55" t="str">
        <f t="shared" si="102"/>
        <v>6094325150175</v>
      </c>
      <c r="Q293" s="70">
        <f t="shared" si="103"/>
        <v>12820</v>
      </c>
      <c r="R293" s="58">
        <v>0</v>
      </c>
      <c r="S293" s="57">
        <f t="shared" si="104"/>
        <v>0</v>
      </c>
      <c r="T293" s="58">
        <v>0</v>
      </c>
      <c r="U293" s="58">
        <f>(IF(VLOOKUP(VLOOKUP(AN293,MAPPING!$B$16:$D$21,2,1),MAPPING!$C$16:$E$21,2,0)=7000,0,VLOOKUP(VLOOKUP(AN293,MAPPING!$B$16:$D$21,2,1),MAPPING!$C$16:$E$21,2,0)))</f>
        <v>0</v>
      </c>
      <c r="V293" s="58">
        <f>(K293*VLOOKUP(N293/K293,MAPPING!$B$23:$C$30,2,10))</f>
        <v>550</v>
      </c>
      <c r="W293" s="58">
        <f t="shared" si="105"/>
        <v>0</v>
      </c>
      <c r="X293" s="58">
        <f t="shared" si="106"/>
        <v>13370</v>
      </c>
      <c r="Y293" s="116">
        <f>ROUND(SUM(Q293:W293)/INVOICE!$I$5,2)</f>
        <v>9.59</v>
      </c>
      <c r="AA293" s="38" t="s">
        <v>2929</v>
      </c>
      <c r="AB293" s="38" t="s">
        <v>93</v>
      </c>
      <c r="AC293" s="38" t="s">
        <v>2930</v>
      </c>
      <c r="AD293" s="38" t="s">
        <v>9247</v>
      </c>
      <c r="AE293" s="38" t="s">
        <v>9248</v>
      </c>
      <c r="AF293" s="38" t="s">
        <v>9249</v>
      </c>
      <c r="AG293" s="38" t="s">
        <v>9250</v>
      </c>
      <c r="AH293" s="38" t="s">
        <v>61</v>
      </c>
      <c r="AI293" s="38">
        <v>1</v>
      </c>
      <c r="AJ293" s="38">
        <v>3.1</v>
      </c>
      <c r="AK293" s="38">
        <v>3.1</v>
      </c>
      <c r="AL293" s="38">
        <v>3.1</v>
      </c>
      <c r="AM293" s="38" t="s">
        <v>66</v>
      </c>
      <c r="AN293" s="38">
        <v>144.9</v>
      </c>
      <c r="AO293" s="38" t="s">
        <v>62</v>
      </c>
      <c r="AP293" s="38" t="s">
        <v>62</v>
      </c>
      <c r="AQ293" s="38" t="s">
        <v>62</v>
      </c>
      <c r="AR293" s="38" t="s">
        <v>62</v>
      </c>
      <c r="AS293" s="38" t="s">
        <v>62</v>
      </c>
      <c r="AT293" s="38" t="s">
        <v>205</v>
      </c>
      <c r="AU293" s="38" t="s">
        <v>8802</v>
      </c>
      <c r="AV293" s="38" t="s">
        <v>207</v>
      </c>
      <c r="AW293" s="38" t="s">
        <v>61</v>
      </c>
      <c r="AX293" s="38" t="s">
        <v>63</v>
      </c>
      <c r="AY293" s="39" t="s">
        <v>9251</v>
      </c>
      <c r="AZ293" s="38" t="s">
        <v>9252</v>
      </c>
      <c r="BA293" s="39" t="s">
        <v>9252</v>
      </c>
      <c r="BB293" s="38" t="s">
        <v>196</v>
      </c>
      <c r="BC293" s="38" t="s">
        <v>2938</v>
      </c>
      <c r="BD293" s="38" t="s">
        <v>94</v>
      </c>
      <c r="BE293" s="38" t="s">
        <v>208</v>
      </c>
      <c r="BF293" s="38" t="s">
        <v>64</v>
      </c>
      <c r="BG293" s="38" t="s">
        <v>61</v>
      </c>
      <c r="BH293" s="38" t="s">
        <v>209</v>
      </c>
    </row>
    <row r="294" spans="2:60" x14ac:dyDescent="0.3">
      <c r="B294" s="55">
        <f t="shared" si="88"/>
        <v>290</v>
      </c>
      <c r="C294" s="55" t="str">
        <f t="shared" si="89"/>
        <v>NRT</v>
      </c>
      <c r="D294" s="55" t="str">
        <f t="shared" si="90"/>
        <v>2025-09-06</v>
      </c>
      <c r="E294" s="55" t="str">
        <f t="shared" si="91"/>
        <v>82020038071</v>
      </c>
      <c r="F294" s="55" t="str">
        <f t="shared" si="92"/>
        <v>PJP030158506</v>
      </c>
      <c r="G294" s="55" t="str">
        <f t="shared" si="93"/>
        <v>박건희</v>
      </c>
      <c r="H294" s="53" t="str">
        <f t="shared" si="94"/>
        <v>일반(목록배제,Normal-Manifest Exception)</v>
      </c>
      <c r="I294" s="62">
        <f t="shared" si="95"/>
        <v>29.75</v>
      </c>
      <c r="J294" s="53" t="str">
        <f t="shared" si="96"/>
        <v>BIG BRIDGE INTL (BRCH USA)</v>
      </c>
      <c r="K294" s="55">
        <f t="shared" si="97"/>
        <v>1</v>
      </c>
      <c r="L294" s="54">
        <f t="shared" si="98"/>
        <v>3.35</v>
      </c>
      <c r="M294" s="54">
        <f t="shared" si="99"/>
        <v>3</v>
      </c>
      <c r="N294" s="54">
        <f t="shared" si="100"/>
        <v>3.4</v>
      </c>
      <c r="O294" s="54">
        <f t="shared" si="101"/>
        <v>3.5</v>
      </c>
      <c r="P294" s="55" t="str">
        <f t="shared" si="102"/>
        <v>6094325150708</v>
      </c>
      <c r="Q294" s="70">
        <f t="shared" si="103"/>
        <v>12820</v>
      </c>
      <c r="R294" s="58">
        <v>0</v>
      </c>
      <c r="S294" s="57">
        <f t="shared" si="104"/>
        <v>0</v>
      </c>
      <c r="T294" s="58">
        <v>0</v>
      </c>
      <c r="U294" s="58">
        <f>(IF(VLOOKUP(VLOOKUP(AN294,MAPPING!$B$16:$D$21,2,1),MAPPING!$C$16:$E$21,2,0)=7000,0,VLOOKUP(VLOOKUP(AN294,MAPPING!$B$16:$D$21,2,1),MAPPING!$C$16:$E$21,2,0)))</f>
        <v>0</v>
      </c>
      <c r="V294" s="58">
        <f>(K294*VLOOKUP(N294/K294,MAPPING!$B$23:$C$30,2,10))</f>
        <v>550</v>
      </c>
      <c r="W294" s="58">
        <f t="shared" si="105"/>
        <v>0</v>
      </c>
      <c r="X294" s="58">
        <f t="shared" si="106"/>
        <v>13370</v>
      </c>
      <c r="Y294" s="116">
        <f>ROUND(SUM(Q294:W294)/INVOICE!$I$5,2)</f>
        <v>9.59</v>
      </c>
      <c r="AA294" s="38" t="s">
        <v>2929</v>
      </c>
      <c r="AB294" s="38" t="s">
        <v>93</v>
      </c>
      <c r="AC294" s="38" t="s">
        <v>2930</v>
      </c>
      <c r="AD294" s="38" t="s">
        <v>9253</v>
      </c>
      <c r="AE294" s="38" t="s">
        <v>337</v>
      </c>
      <c r="AF294" s="38" t="s">
        <v>338</v>
      </c>
      <c r="AG294" s="38" t="s">
        <v>339</v>
      </c>
      <c r="AH294" s="38" t="s">
        <v>61</v>
      </c>
      <c r="AI294" s="38">
        <v>1</v>
      </c>
      <c r="AJ294" s="38">
        <v>3.35</v>
      </c>
      <c r="AK294" s="38">
        <v>3</v>
      </c>
      <c r="AL294" s="38">
        <v>3.4</v>
      </c>
      <c r="AM294" s="38" t="s">
        <v>66</v>
      </c>
      <c r="AN294" s="38">
        <v>29.75</v>
      </c>
      <c r="AO294" s="38" t="s">
        <v>62</v>
      </c>
      <c r="AP294" s="38" t="s">
        <v>62</v>
      </c>
      <c r="AQ294" s="38" t="s">
        <v>62</v>
      </c>
      <c r="AR294" s="38" t="s">
        <v>62</v>
      </c>
      <c r="AS294" s="38" t="s">
        <v>62</v>
      </c>
      <c r="AT294" s="38" t="s">
        <v>205</v>
      </c>
      <c r="AU294" s="38" t="s">
        <v>8802</v>
      </c>
      <c r="AV294" s="38" t="s">
        <v>207</v>
      </c>
      <c r="AW294" s="38" t="s">
        <v>61</v>
      </c>
      <c r="AX294" s="38" t="s">
        <v>63</v>
      </c>
      <c r="AY294" s="39" t="s">
        <v>9254</v>
      </c>
      <c r="AZ294" s="38" t="s">
        <v>9255</v>
      </c>
      <c r="BA294" s="39" t="s">
        <v>9255</v>
      </c>
      <c r="BB294" s="38" t="s">
        <v>196</v>
      </c>
      <c r="BC294" s="38" t="s">
        <v>2938</v>
      </c>
      <c r="BD294" s="38" t="s">
        <v>94</v>
      </c>
      <c r="BE294" s="38" t="s">
        <v>208</v>
      </c>
      <c r="BF294" s="38" t="s">
        <v>64</v>
      </c>
      <c r="BG294" s="38" t="s">
        <v>61</v>
      </c>
      <c r="BH294" s="38" t="s">
        <v>209</v>
      </c>
    </row>
    <row r="295" spans="2:60" x14ac:dyDescent="0.3">
      <c r="B295" s="55">
        <f t="shared" si="88"/>
        <v>291</v>
      </c>
      <c r="C295" s="55" t="str">
        <f t="shared" si="89"/>
        <v>NRT</v>
      </c>
      <c r="D295" s="55" t="str">
        <f t="shared" si="90"/>
        <v>2025-09-06</v>
      </c>
      <c r="E295" s="55" t="str">
        <f t="shared" si="91"/>
        <v>82020038071</v>
      </c>
      <c r="F295" s="55" t="str">
        <f t="shared" si="92"/>
        <v>PJP030156127</v>
      </c>
      <c r="G295" s="55" t="str">
        <f t="shared" si="93"/>
        <v>한혜정</v>
      </c>
      <c r="H295" s="53" t="str">
        <f t="shared" si="94"/>
        <v>목록(Manifest)</v>
      </c>
      <c r="I295" s="62">
        <f t="shared" si="95"/>
        <v>140.04</v>
      </c>
      <c r="J295" s="53" t="str">
        <f t="shared" si="96"/>
        <v>BIG BRIDGE INTL (BRCH USA)</v>
      </c>
      <c r="K295" s="55">
        <f t="shared" si="97"/>
        <v>1</v>
      </c>
      <c r="L295" s="54">
        <f t="shared" si="98"/>
        <v>0.65</v>
      </c>
      <c r="M295" s="54">
        <f t="shared" si="99"/>
        <v>2</v>
      </c>
      <c r="N295" s="54">
        <f t="shared" si="100"/>
        <v>2</v>
      </c>
      <c r="O295" s="54">
        <f t="shared" si="101"/>
        <v>1</v>
      </c>
      <c r="P295" s="55" t="str">
        <f t="shared" si="102"/>
        <v>6094325151269</v>
      </c>
      <c r="Q295" s="70">
        <f t="shared" si="103"/>
        <v>7770</v>
      </c>
      <c r="R295" s="58">
        <v>0</v>
      </c>
      <c r="S295" s="57">
        <f t="shared" si="104"/>
        <v>0</v>
      </c>
      <c r="T295" s="58">
        <v>0</v>
      </c>
      <c r="U295" s="58">
        <f>(IF(VLOOKUP(VLOOKUP(AN295,MAPPING!$B$16:$D$21,2,1),MAPPING!$C$16:$E$21,2,0)=7000,0,VLOOKUP(VLOOKUP(AN295,MAPPING!$B$16:$D$21,2,1),MAPPING!$C$16:$E$21,2,0)))</f>
        <v>0</v>
      </c>
      <c r="V295" s="58">
        <f>(K295*VLOOKUP(N295/K295,MAPPING!$B$23:$C$30,2,10))</f>
        <v>0</v>
      </c>
      <c r="W295" s="58">
        <f t="shared" si="105"/>
        <v>0</v>
      </c>
      <c r="X295" s="58">
        <f t="shared" si="106"/>
        <v>7770</v>
      </c>
      <c r="Y295" s="116">
        <f>ROUND(SUM(Q295:W295)/INVOICE!$I$5,2)</f>
        <v>5.57</v>
      </c>
      <c r="AA295" s="38" t="s">
        <v>2929</v>
      </c>
      <c r="AB295" s="38" t="s">
        <v>93</v>
      </c>
      <c r="AC295" s="38" t="s">
        <v>2930</v>
      </c>
      <c r="AD295" s="38" t="s">
        <v>9256</v>
      </c>
      <c r="AE295" s="38" t="s">
        <v>9257</v>
      </c>
      <c r="AF295" s="38" t="s">
        <v>9258</v>
      </c>
      <c r="AG295" s="38" t="s">
        <v>9259</v>
      </c>
      <c r="AH295" s="38" t="s">
        <v>61</v>
      </c>
      <c r="AI295" s="38">
        <v>1</v>
      </c>
      <c r="AJ295" s="38">
        <v>0.65</v>
      </c>
      <c r="AK295" s="38">
        <v>2</v>
      </c>
      <c r="AL295" s="38">
        <v>2</v>
      </c>
      <c r="AM295" s="38" t="s">
        <v>204</v>
      </c>
      <c r="AN295" s="38">
        <v>140.04</v>
      </c>
      <c r="AO295" s="38" t="s">
        <v>62</v>
      </c>
      <c r="AP295" s="38" t="s">
        <v>62</v>
      </c>
      <c r="AQ295" s="38" t="s">
        <v>62</v>
      </c>
      <c r="AR295" s="38" t="s">
        <v>62</v>
      </c>
      <c r="AS295" s="38" t="s">
        <v>62</v>
      </c>
      <c r="AT295" s="38" t="s">
        <v>205</v>
      </c>
      <c r="AU295" s="38" t="s">
        <v>8802</v>
      </c>
      <c r="AV295" s="38" t="s">
        <v>207</v>
      </c>
      <c r="AW295" s="38" t="s">
        <v>61</v>
      </c>
      <c r="AX295" s="38" t="s">
        <v>63</v>
      </c>
      <c r="AY295" s="39" t="s">
        <v>9260</v>
      </c>
      <c r="AZ295" s="38" t="s">
        <v>9261</v>
      </c>
      <c r="BA295" s="39" t="s">
        <v>9261</v>
      </c>
      <c r="BB295" s="38" t="s">
        <v>196</v>
      </c>
      <c r="BC295" s="38" t="s">
        <v>2938</v>
      </c>
      <c r="BD295" s="38" t="s">
        <v>94</v>
      </c>
      <c r="BE295" s="38" t="s">
        <v>208</v>
      </c>
      <c r="BF295" s="38" t="s">
        <v>64</v>
      </c>
      <c r="BG295" s="38" t="s">
        <v>61</v>
      </c>
      <c r="BH295" s="38" t="s">
        <v>209</v>
      </c>
    </row>
    <row r="296" spans="2:60" x14ac:dyDescent="0.3">
      <c r="B296" s="55">
        <f t="shared" si="88"/>
        <v>292</v>
      </c>
      <c r="C296" s="55" t="str">
        <f t="shared" si="89"/>
        <v>NRT</v>
      </c>
      <c r="D296" s="55" t="str">
        <f t="shared" si="90"/>
        <v>2025-09-06</v>
      </c>
      <c r="E296" s="55" t="str">
        <f t="shared" si="91"/>
        <v>82020038071</v>
      </c>
      <c r="F296" s="55" t="str">
        <f t="shared" si="92"/>
        <v>PJP030130021</v>
      </c>
      <c r="G296" s="55" t="str">
        <f t="shared" si="93"/>
        <v>이해일</v>
      </c>
      <c r="H296" s="53" t="str">
        <f t="shared" si="94"/>
        <v>목록(Manifest)</v>
      </c>
      <c r="I296" s="62">
        <f t="shared" si="95"/>
        <v>67</v>
      </c>
      <c r="J296" s="53" t="str">
        <f t="shared" si="96"/>
        <v>BIG BRIDGE INTL (BRCH USA)</v>
      </c>
      <c r="K296" s="55">
        <f t="shared" si="97"/>
        <v>1</v>
      </c>
      <c r="L296" s="54">
        <f t="shared" si="98"/>
        <v>1</v>
      </c>
      <c r="M296" s="54">
        <f t="shared" si="99"/>
        <v>0.2</v>
      </c>
      <c r="N296" s="54">
        <f t="shared" si="100"/>
        <v>1</v>
      </c>
      <c r="O296" s="54">
        <f t="shared" si="101"/>
        <v>1</v>
      </c>
      <c r="P296" s="55" t="str">
        <f t="shared" si="102"/>
        <v>6094325151404</v>
      </c>
      <c r="Q296" s="70">
        <f t="shared" si="103"/>
        <v>7770</v>
      </c>
      <c r="R296" s="58">
        <v>0</v>
      </c>
      <c r="S296" s="57">
        <f t="shared" si="104"/>
        <v>0</v>
      </c>
      <c r="T296" s="58">
        <v>0</v>
      </c>
      <c r="U296" s="58">
        <f>(IF(VLOOKUP(VLOOKUP(AN296,MAPPING!$B$16:$D$21,2,1),MAPPING!$C$16:$E$21,2,0)=7000,0,VLOOKUP(VLOOKUP(AN296,MAPPING!$B$16:$D$21,2,1),MAPPING!$C$16:$E$21,2,0)))</f>
        <v>0</v>
      </c>
      <c r="V296" s="58">
        <f>(K296*VLOOKUP(N296/K296,MAPPING!$B$23:$C$30,2,10))</f>
        <v>0</v>
      </c>
      <c r="W296" s="58">
        <f t="shared" si="105"/>
        <v>0</v>
      </c>
      <c r="X296" s="58">
        <f t="shared" si="106"/>
        <v>7770</v>
      </c>
      <c r="Y296" s="116">
        <f>ROUND(SUM(Q296:W296)/INVOICE!$I$5,2)</f>
        <v>5.57</v>
      </c>
      <c r="AA296" s="38" t="s">
        <v>2929</v>
      </c>
      <c r="AB296" s="38" t="s">
        <v>93</v>
      </c>
      <c r="AC296" s="38" t="s">
        <v>2930</v>
      </c>
      <c r="AD296" s="38" t="s">
        <v>9262</v>
      </c>
      <c r="AE296" s="38" t="s">
        <v>9263</v>
      </c>
      <c r="AF296" s="38" t="s">
        <v>9264</v>
      </c>
      <c r="AG296" s="38" t="s">
        <v>9265</v>
      </c>
      <c r="AH296" s="38" t="s">
        <v>61</v>
      </c>
      <c r="AI296" s="38">
        <v>1</v>
      </c>
      <c r="AJ296" s="38">
        <v>1</v>
      </c>
      <c r="AK296" s="38">
        <v>0.2</v>
      </c>
      <c r="AL296" s="38">
        <v>1</v>
      </c>
      <c r="AM296" s="38" t="s">
        <v>204</v>
      </c>
      <c r="AN296" s="38">
        <v>67</v>
      </c>
      <c r="AO296" s="38" t="s">
        <v>62</v>
      </c>
      <c r="AP296" s="38" t="s">
        <v>62</v>
      </c>
      <c r="AQ296" s="38" t="s">
        <v>62</v>
      </c>
      <c r="AR296" s="38" t="s">
        <v>62</v>
      </c>
      <c r="AS296" s="38" t="s">
        <v>62</v>
      </c>
      <c r="AT296" s="38" t="s">
        <v>205</v>
      </c>
      <c r="AU296" s="38" t="s">
        <v>8802</v>
      </c>
      <c r="AV296" s="38" t="s">
        <v>207</v>
      </c>
      <c r="AW296" s="38" t="s">
        <v>61</v>
      </c>
      <c r="AX296" s="38" t="s">
        <v>63</v>
      </c>
      <c r="AY296" s="39" t="s">
        <v>9266</v>
      </c>
      <c r="AZ296" s="38" t="s">
        <v>9267</v>
      </c>
      <c r="BA296" s="39" t="s">
        <v>9267</v>
      </c>
      <c r="BB296" s="38" t="s">
        <v>196</v>
      </c>
      <c r="BC296" s="38" t="s">
        <v>2938</v>
      </c>
      <c r="BD296" s="38" t="s">
        <v>94</v>
      </c>
      <c r="BE296" s="38" t="s">
        <v>208</v>
      </c>
      <c r="BF296" s="38" t="s">
        <v>64</v>
      </c>
      <c r="BG296" s="38" t="s">
        <v>61</v>
      </c>
      <c r="BH296" s="38" t="s">
        <v>209</v>
      </c>
    </row>
    <row r="297" spans="2:60" x14ac:dyDescent="0.3">
      <c r="B297" s="55">
        <f t="shared" si="88"/>
        <v>293</v>
      </c>
      <c r="C297" s="55" t="str">
        <f t="shared" si="89"/>
        <v>NRT</v>
      </c>
      <c r="D297" s="55" t="str">
        <f t="shared" si="90"/>
        <v>2025-09-06</v>
      </c>
      <c r="E297" s="55" t="str">
        <f t="shared" si="91"/>
        <v>82020038071</v>
      </c>
      <c r="F297" s="55" t="str">
        <f t="shared" si="92"/>
        <v>PJP030162741</v>
      </c>
      <c r="G297" s="55" t="str">
        <f t="shared" si="93"/>
        <v>손윤호</v>
      </c>
      <c r="H297" s="53" t="str">
        <f t="shared" si="94"/>
        <v>간이(Simple)</v>
      </c>
      <c r="I297" s="62">
        <f t="shared" si="95"/>
        <v>267.99</v>
      </c>
      <c r="J297" s="53" t="str">
        <f t="shared" si="96"/>
        <v>BIG BRIDGE INTL (BRCH USA)</v>
      </c>
      <c r="K297" s="55">
        <f t="shared" si="97"/>
        <v>1</v>
      </c>
      <c r="L297" s="54">
        <f t="shared" si="98"/>
        <v>1</v>
      </c>
      <c r="M297" s="54">
        <f t="shared" si="99"/>
        <v>1.1000000000000001</v>
      </c>
      <c r="N297" s="54">
        <f t="shared" si="100"/>
        <v>1.1000000000000001</v>
      </c>
      <c r="O297" s="54">
        <f t="shared" si="101"/>
        <v>1</v>
      </c>
      <c r="P297" s="55" t="str">
        <f t="shared" si="102"/>
        <v>6094325151313</v>
      </c>
      <c r="Q297" s="70">
        <f t="shared" si="103"/>
        <v>7770</v>
      </c>
      <c r="R297" s="58">
        <v>0</v>
      </c>
      <c r="S297" s="57">
        <f t="shared" si="104"/>
        <v>0</v>
      </c>
      <c r="T297" s="58">
        <v>0</v>
      </c>
      <c r="U297" s="58">
        <f>(IF(VLOOKUP(VLOOKUP(AN297,MAPPING!$B$16:$D$21,2,1),MAPPING!$C$16:$E$21,2,0)=7000,0,VLOOKUP(VLOOKUP(AN297,MAPPING!$B$16:$D$21,2,1),MAPPING!$C$16:$E$21,2,0)))</f>
        <v>0</v>
      </c>
      <c r="V297" s="58">
        <f>(K297*VLOOKUP(N297/K297,MAPPING!$B$23:$C$30,2,10))</f>
        <v>0</v>
      </c>
      <c r="W297" s="58">
        <f t="shared" si="105"/>
        <v>0</v>
      </c>
      <c r="X297" s="58">
        <f t="shared" si="106"/>
        <v>7770</v>
      </c>
      <c r="Y297" s="116">
        <f>ROUND(SUM(Q297:W297)/INVOICE!$I$5,2)</f>
        <v>5.57</v>
      </c>
      <c r="AA297" s="38" t="s">
        <v>2929</v>
      </c>
      <c r="AB297" s="38" t="s">
        <v>93</v>
      </c>
      <c r="AC297" s="38" t="s">
        <v>2930</v>
      </c>
      <c r="AD297" s="38" t="s">
        <v>9268</v>
      </c>
      <c r="AE297" s="38" t="s">
        <v>9269</v>
      </c>
      <c r="AF297" s="38" t="s">
        <v>9270</v>
      </c>
      <c r="AG297" s="38" t="s">
        <v>9271</v>
      </c>
      <c r="AH297" s="38" t="s">
        <v>61</v>
      </c>
      <c r="AI297" s="38">
        <v>1</v>
      </c>
      <c r="AJ297" s="38">
        <v>1</v>
      </c>
      <c r="AK297" s="38">
        <v>1.1000000000000001</v>
      </c>
      <c r="AL297" s="38">
        <v>1.1000000000000001</v>
      </c>
      <c r="AM297" s="38" t="s">
        <v>65</v>
      </c>
      <c r="AN297" s="38">
        <v>267.99</v>
      </c>
      <c r="AO297" s="38" t="s">
        <v>62</v>
      </c>
      <c r="AP297" s="38" t="s">
        <v>62</v>
      </c>
      <c r="AQ297" s="38" t="s">
        <v>62</v>
      </c>
      <c r="AR297" s="38" t="s">
        <v>62</v>
      </c>
      <c r="AS297" s="38" t="s">
        <v>62</v>
      </c>
      <c r="AT297" s="38" t="s">
        <v>205</v>
      </c>
      <c r="AU297" s="38" t="s">
        <v>8802</v>
      </c>
      <c r="AV297" s="38" t="s">
        <v>207</v>
      </c>
      <c r="AW297" s="38" t="s">
        <v>61</v>
      </c>
      <c r="AX297" s="38" t="s">
        <v>63</v>
      </c>
      <c r="AY297" s="39" t="s">
        <v>9272</v>
      </c>
      <c r="AZ297" s="38" t="s">
        <v>9273</v>
      </c>
      <c r="BA297" s="39" t="s">
        <v>9273</v>
      </c>
      <c r="BB297" s="38" t="s">
        <v>196</v>
      </c>
      <c r="BC297" s="38" t="s">
        <v>2938</v>
      </c>
      <c r="BD297" s="38" t="s">
        <v>94</v>
      </c>
      <c r="BE297" s="38" t="s">
        <v>208</v>
      </c>
      <c r="BF297" s="38" t="s">
        <v>64</v>
      </c>
      <c r="BG297" s="38" t="s">
        <v>61</v>
      </c>
      <c r="BH297" s="38" t="s">
        <v>209</v>
      </c>
    </row>
    <row r="298" spans="2:60" x14ac:dyDescent="0.3">
      <c r="B298" s="55">
        <f t="shared" si="88"/>
        <v>294</v>
      </c>
      <c r="C298" s="55" t="str">
        <f t="shared" si="89"/>
        <v>NRT</v>
      </c>
      <c r="D298" s="55" t="str">
        <f t="shared" si="90"/>
        <v>2025-09-06</v>
      </c>
      <c r="E298" s="55" t="str">
        <f t="shared" si="91"/>
        <v>82020038071</v>
      </c>
      <c r="F298" s="55" t="str">
        <f t="shared" si="92"/>
        <v>PJP030132850</v>
      </c>
      <c r="G298" s="55" t="str">
        <f t="shared" si="93"/>
        <v>유혜승</v>
      </c>
      <c r="H298" s="53" t="str">
        <f t="shared" si="94"/>
        <v>목록(Manifest)</v>
      </c>
      <c r="I298" s="62">
        <f t="shared" si="95"/>
        <v>75.569999999999993</v>
      </c>
      <c r="J298" s="53" t="str">
        <f t="shared" si="96"/>
        <v>BIG BRIDGE INTL (BRCH USA)</v>
      </c>
      <c r="K298" s="55">
        <f t="shared" si="97"/>
        <v>1</v>
      </c>
      <c r="L298" s="54">
        <f t="shared" si="98"/>
        <v>0.6</v>
      </c>
      <c r="M298" s="54">
        <f t="shared" si="99"/>
        <v>1.8</v>
      </c>
      <c r="N298" s="54">
        <f t="shared" si="100"/>
        <v>1.8</v>
      </c>
      <c r="O298" s="54">
        <f t="shared" si="101"/>
        <v>1</v>
      </c>
      <c r="P298" s="55" t="str">
        <f t="shared" si="102"/>
        <v>6094325151497</v>
      </c>
      <c r="Q298" s="70">
        <f t="shared" si="103"/>
        <v>7770</v>
      </c>
      <c r="R298" s="58">
        <v>0</v>
      </c>
      <c r="S298" s="57">
        <f t="shared" si="104"/>
        <v>0</v>
      </c>
      <c r="T298" s="58">
        <v>0</v>
      </c>
      <c r="U298" s="58">
        <f>(IF(VLOOKUP(VLOOKUP(AN298,MAPPING!$B$16:$D$21,2,1),MAPPING!$C$16:$E$21,2,0)=7000,0,VLOOKUP(VLOOKUP(AN298,MAPPING!$B$16:$D$21,2,1),MAPPING!$C$16:$E$21,2,0)))</f>
        <v>0</v>
      </c>
      <c r="V298" s="58">
        <f>(K298*VLOOKUP(N298/K298,MAPPING!$B$23:$C$30,2,10))</f>
        <v>0</v>
      </c>
      <c r="W298" s="58">
        <f t="shared" si="105"/>
        <v>0</v>
      </c>
      <c r="X298" s="58">
        <f t="shared" si="106"/>
        <v>7770</v>
      </c>
      <c r="Y298" s="116">
        <f>ROUND(SUM(Q298:W298)/INVOICE!$I$5,2)</f>
        <v>5.57</v>
      </c>
      <c r="AA298" s="38" t="s">
        <v>2929</v>
      </c>
      <c r="AB298" s="38" t="s">
        <v>93</v>
      </c>
      <c r="AC298" s="38" t="s">
        <v>2930</v>
      </c>
      <c r="AD298" s="38" t="s">
        <v>9274</v>
      </c>
      <c r="AE298" s="38" t="s">
        <v>9275</v>
      </c>
      <c r="AF298" s="38" t="s">
        <v>9276</v>
      </c>
      <c r="AG298" s="38" t="s">
        <v>8432</v>
      </c>
      <c r="AH298" s="38" t="s">
        <v>61</v>
      </c>
      <c r="AI298" s="38">
        <v>1</v>
      </c>
      <c r="AJ298" s="38">
        <v>0.6</v>
      </c>
      <c r="AK298" s="38">
        <v>1.8</v>
      </c>
      <c r="AL298" s="38">
        <v>1.8</v>
      </c>
      <c r="AM298" s="38" t="s">
        <v>204</v>
      </c>
      <c r="AN298" s="38">
        <v>75.569999999999993</v>
      </c>
      <c r="AO298" s="38" t="s">
        <v>62</v>
      </c>
      <c r="AP298" s="38" t="s">
        <v>62</v>
      </c>
      <c r="AQ298" s="38" t="s">
        <v>62</v>
      </c>
      <c r="AR298" s="38" t="s">
        <v>62</v>
      </c>
      <c r="AS298" s="38" t="s">
        <v>62</v>
      </c>
      <c r="AT298" s="38" t="s">
        <v>205</v>
      </c>
      <c r="AU298" s="38" t="s">
        <v>8802</v>
      </c>
      <c r="AV298" s="38" t="s">
        <v>207</v>
      </c>
      <c r="AW298" s="38" t="s">
        <v>61</v>
      </c>
      <c r="AX298" s="38" t="s">
        <v>63</v>
      </c>
      <c r="AY298" s="39" t="s">
        <v>9277</v>
      </c>
      <c r="AZ298" s="38" t="s">
        <v>9278</v>
      </c>
      <c r="BA298" s="39" t="s">
        <v>9278</v>
      </c>
      <c r="BB298" s="38" t="s">
        <v>196</v>
      </c>
      <c r="BC298" s="38" t="s">
        <v>2938</v>
      </c>
      <c r="BD298" s="38" t="s">
        <v>94</v>
      </c>
      <c r="BE298" s="38" t="s">
        <v>208</v>
      </c>
      <c r="BF298" s="38" t="s">
        <v>64</v>
      </c>
      <c r="BG298" s="38" t="s">
        <v>61</v>
      </c>
      <c r="BH298" s="38" t="s">
        <v>209</v>
      </c>
    </row>
    <row r="299" spans="2:60" x14ac:dyDescent="0.3">
      <c r="B299" s="55">
        <f t="shared" si="88"/>
        <v>295</v>
      </c>
      <c r="C299" s="55" t="str">
        <f t="shared" si="89"/>
        <v>NRT</v>
      </c>
      <c r="D299" s="55" t="str">
        <f t="shared" si="90"/>
        <v>2025-09-06</v>
      </c>
      <c r="E299" s="55" t="str">
        <f t="shared" si="91"/>
        <v>82020038071</v>
      </c>
      <c r="F299" s="55" t="str">
        <f t="shared" si="92"/>
        <v>PJP030143214</v>
      </c>
      <c r="G299" s="55" t="str">
        <f t="shared" si="93"/>
        <v>김희정</v>
      </c>
      <c r="H299" s="53" t="str">
        <f t="shared" si="94"/>
        <v>간이(Simple)</v>
      </c>
      <c r="I299" s="62">
        <f t="shared" si="95"/>
        <v>173.93</v>
      </c>
      <c r="J299" s="53" t="str">
        <f t="shared" si="96"/>
        <v>BIG BRIDGE INTL (BRCH USA)</v>
      </c>
      <c r="K299" s="55">
        <f t="shared" si="97"/>
        <v>1</v>
      </c>
      <c r="L299" s="54">
        <f t="shared" si="98"/>
        <v>0.2</v>
      </c>
      <c r="M299" s="54">
        <f t="shared" si="99"/>
        <v>0.7</v>
      </c>
      <c r="N299" s="54">
        <f t="shared" si="100"/>
        <v>0.7</v>
      </c>
      <c r="O299" s="54">
        <f t="shared" si="101"/>
        <v>0.5</v>
      </c>
      <c r="P299" s="55" t="str">
        <f t="shared" si="102"/>
        <v>6094325151235</v>
      </c>
      <c r="Q299" s="70">
        <f t="shared" si="103"/>
        <v>6760</v>
      </c>
      <c r="R299" s="58">
        <v>0</v>
      </c>
      <c r="S299" s="57">
        <f t="shared" si="104"/>
        <v>0</v>
      </c>
      <c r="T299" s="58">
        <v>0</v>
      </c>
      <c r="U299" s="58">
        <f>(IF(VLOOKUP(VLOOKUP(AN299,MAPPING!$B$16:$D$21,2,1),MAPPING!$C$16:$E$21,2,0)=7000,0,VLOOKUP(VLOOKUP(AN299,MAPPING!$B$16:$D$21,2,1),MAPPING!$C$16:$E$21,2,0)))</f>
        <v>0</v>
      </c>
      <c r="V299" s="58">
        <f>(K299*VLOOKUP(N299/K299,MAPPING!$B$23:$C$30,2,10))</f>
        <v>0</v>
      </c>
      <c r="W299" s="58">
        <f t="shared" si="105"/>
        <v>0</v>
      </c>
      <c r="X299" s="58">
        <f t="shared" si="106"/>
        <v>6760</v>
      </c>
      <c r="Y299" s="116">
        <f>ROUND(SUM(Q299:W299)/INVOICE!$I$5,2)</f>
        <v>4.8499999999999996</v>
      </c>
      <c r="AA299" s="38" t="s">
        <v>2929</v>
      </c>
      <c r="AB299" s="38" t="s">
        <v>93</v>
      </c>
      <c r="AC299" s="38" t="s">
        <v>2930</v>
      </c>
      <c r="AD299" s="38" t="s">
        <v>9279</v>
      </c>
      <c r="AE299" s="38" t="s">
        <v>8742</v>
      </c>
      <c r="AF299" s="38" t="s">
        <v>8743</v>
      </c>
      <c r="AG299" s="38" t="s">
        <v>584</v>
      </c>
      <c r="AH299" s="38" t="s">
        <v>61</v>
      </c>
      <c r="AI299" s="38">
        <v>1</v>
      </c>
      <c r="AJ299" s="38">
        <v>0.2</v>
      </c>
      <c r="AK299" s="38">
        <v>0.7</v>
      </c>
      <c r="AL299" s="38">
        <v>0.7</v>
      </c>
      <c r="AM299" s="38" t="s">
        <v>65</v>
      </c>
      <c r="AN299" s="38">
        <v>173.93</v>
      </c>
      <c r="AO299" s="38" t="s">
        <v>62</v>
      </c>
      <c r="AP299" s="38" t="s">
        <v>62</v>
      </c>
      <c r="AQ299" s="38" t="s">
        <v>62</v>
      </c>
      <c r="AR299" s="38" t="s">
        <v>62</v>
      </c>
      <c r="AS299" s="38" t="s">
        <v>62</v>
      </c>
      <c r="AT299" s="38" t="s">
        <v>205</v>
      </c>
      <c r="AU299" s="38" t="s">
        <v>8802</v>
      </c>
      <c r="AV299" s="38" t="s">
        <v>207</v>
      </c>
      <c r="AW299" s="38" t="s">
        <v>61</v>
      </c>
      <c r="AX299" s="38" t="s">
        <v>63</v>
      </c>
      <c r="AY299" s="39" t="s">
        <v>9280</v>
      </c>
      <c r="AZ299" s="38" t="s">
        <v>9281</v>
      </c>
      <c r="BA299" s="39" t="s">
        <v>9281</v>
      </c>
      <c r="BB299" s="38" t="s">
        <v>196</v>
      </c>
      <c r="BC299" s="38" t="s">
        <v>2938</v>
      </c>
      <c r="BD299" s="38" t="s">
        <v>94</v>
      </c>
      <c r="BE299" s="38" t="s">
        <v>208</v>
      </c>
      <c r="BF299" s="38" t="s">
        <v>64</v>
      </c>
      <c r="BG299" s="38" t="s">
        <v>61</v>
      </c>
      <c r="BH299" s="38" t="s">
        <v>209</v>
      </c>
    </row>
    <row r="300" spans="2:60" x14ac:dyDescent="0.3">
      <c r="B300" s="55">
        <f t="shared" si="88"/>
        <v>296</v>
      </c>
      <c r="C300" s="55" t="str">
        <f t="shared" si="89"/>
        <v>NRT</v>
      </c>
      <c r="D300" s="55" t="str">
        <f t="shared" si="90"/>
        <v>2025-09-06</v>
      </c>
      <c r="E300" s="55" t="str">
        <f t="shared" si="91"/>
        <v>82020038071</v>
      </c>
      <c r="F300" s="55" t="str">
        <f t="shared" si="92"/>
        <v>PJP030135490</v>
      </c>
      <c r="G300" s="55" t="str">
        <f t="shared" si="93"/>
        <v>센시블 SENSIBLE</v>
      </c>
      <c r="H300" s="53" t="str">
        <f t="shared" si="94"/>
        <v>간이(Simple)</v>
      </c>
      <c r="I300" s="62">
        <f t="shared" si="95"/>
        <v>963.23</v>
      </c>
      <c r="J300" s="53" t="str">
        <f t="shared" si="96"/>
        <v>BIG BRIDGE INTL (BRCH USA)</v>
      </c>
      <c r="K300" s="55">
        <f t="shared" si="97"/>
        <v>1</v>
      </c>
      <c r="L300" s="54">
        <f t="shared" si="98"/>
        <v>4.5</v>
      </c>
      <c r="M300" s="54">
        <f t="shared" si="99"/>
        <v>5.8</v>
      </c>
      <c r="N300" s="54">
        <f t="shared" si="100"/>
        <v>6</v>
      </c>
      <c r="O300" s="54">
        <f t="shared" si="101"/>
        <v>4.5</v>
      </c>
      <c r="P300" s="55" t="str">
        <f t="shared" si="102"/>
        <v>6094325151366</v>
      </c>
      <c r="Q300" s="70">
        <f t="shared" si="103"/>
        <v>14840</v>
      </c>
      <c r="R300" s="58">
        <v>0</v>
      </c>
      <c r="S300" s="57">
        <f t="shared" si="104"/>
        <v>0</v>
      </c>
      <c r="T300" s="58">
        <v>0</v>
      </c>
      <c r="U300" s="58">
        <f>(IF(VLOOKUP(VLOOKUP(AN300,MAPPING!$B$16:$D$21,2,1),MAPPING!$C$16:$E$21,2,0)=7000,0,VLOOKUP(VLOOKUP(AN300,MAPPING!$B$16:$D$21,2,1),MAPPING!$C$16:$E$21,2,0)))</f>
        <v>0</v>
      </c>
      <c r="V300" s="58">
        <f>(K300*VLOOKUP(N300/K300,MAPPING!$B$23:$C$30,2,10))</f>
        <v>1200</v>
      </c>
      <c r="W300" s="58">
        <f t="shared" si="105"/>
        <v>0</v>
      </c>
      <c r="X300" s="58">
        <f t="shared" si="106"/>
        <v>16040</v>
      </c>
      <c r="Y300" s="116">
        <f>ROUND(SUM(Q300:W300)/INVOICE!$I$5,2)</f>
        <v>11.51</v>
      </c>
      <c r="AA300" s="38" t="s">
        <v>2929</v>
      </c>
      <c r="AB300" s="38" t="s">
        <v>93</v>
      </c>
      <c r="AC300" s="38" t="s">
        <v>2930</v>
      </c>
      <c r="AD300" s="38" t="s">
        <v>9282</v>
      </c>
      <c r="AE300" s="38" t="s">
        <v>7767</v>
      </c>
      <c r="AF300" s="38" t="s">
        <v>7768</v>
      </c>
      <c r="AG300" s="38" t="s">
        <v>7769</v>
      </c>
      <c r="AH300" s="38" t="s">
        <v>156</v>
      </c>
      <c r="AI300" s="38">
        <v>1</v>
      </c>
      <c r="AJ300" s="38">
        <v>4.5</v>
      </c>
      <c r="AK300" s="38">
        <v>5.8</v>
      </c>
      <c r="AL300" s="38">
        <v>6</v>
      </c>
      <c r="AM300" s="38" t="s">
        <v>65</v>
      </c>
      <c r="AN300" s="38">
        <v>963.23</v>
      </c>
      <c r="AO300" s="38" t="s">
        <v>62</v>
      </c>
      <c r="AP300" s="38" t="s">
        <v>62</v>
      </c>
      <c r="AQ300" s="38" t="s">
        <v>62</v>
      </c>
      <c r="AR300" s="38" t="s">
        <v>61</v>
      </c>
      <c r="AS300" s="38" t="s">
        <v>62</v>
      </c>
      <c r="AT300" s="38" t="s">
        <v>205</v>
      </c>
      <c r="AU300" s="38" t="s">
        <v>8802</v>
      </c>
      <c r="AV300" s="38" t="s">
        <v>207</v>
      </c>
      <c r="AW300" s="38" t="s">
        <v>61</v>
      </c>
      <c r="AX300" s="38" t="s">
        <v>63</v>
      </c>
      <c r="AY300" s="39" t="s">
        <v>9283</v>
      </c>
      <c r="AZ300" s="38" t="s">
        <v>9284</v>
      </c>
      <c r="BA300" s="39" t="s">
        <v>9284</v>
      </c>
      <c r="BB300" s="38" t="s">
        <v>196</v>
      </c>
      <c r="BC300" s="38" t="s">
        <v>2938</v>
      </c>
      <c r="BD300" s="38" t="s">
        <v>94</v>
      </c>
      <c r="BE300" s="38" t="s">
        <v>208</v>
      </c>
      <c r="BF300" s="38" t="s">
        <v>64</v>
      </c>
      <c r="BG300" s="38" t="s">
        <v>61</v>
      </c>
      <c r="BH300" s="38" t="s">
        <v>209</v>
      </c>
    </row>
    <row r="301" spans="2:60" x14ac:dyDescent="0.3">
      <c r="B301" s="55">
        <f t="shared" si="88"/>
        <v>297</v>
      </c>
      <c r="C301" s="55" t="str">
        <f t="shared" si="89"/>
        <v>NRT</v>
      </c>
      <c r="D301" s="55" t="str">
        <f t="shared" si="90"/>
        <v>2025-09-09</v>
      </c>
      <c r="E301" s="55" t="str">
        <f t="shared" si="91"/>
        <v>82020038082</v>
      </c>
      <c r="F301" s="55" t="str">
        <f t="shared" si="92"/>
        <v>PJP030168453</v>
      </c>
      <c r="G301" s="55" t="str">
        <f t="shared" si="93"/>
        <v>윤성진</v>
      </c>
      <c r="H301" s="53" t="str">
        <f t="shared" si="94"/>
        <v>목록(Manifest)</v>
      </c>
      <c r="I301" s="62">
        <f t="shared" si="95"/>
        <v>36.18</v>
      </c>
      <c r="J301" s="53" t="str">
        <f t="shared" si="96"/>
        <v>BIG BRIDGE INTL (BRCH USA)</v>
      </c>
      <c r="K301" s="55">
        <f t="shared" si="97"/>
        <v>1</v>
      </c>
      <c r="L301" s="54">
        <f t="shared" si="98"/>
        <v>0.3</v>
      </c>
      <c r="M301" s="54">
        <f t="shared" si="99"/>
        <v>0.8</v>
      </c>
      <c r="N301" s="54">
        <f t="shared" si="100"/>
        <v>0.8</v>
      </c>
      <c r="O301" s="54">
        <f t="shared" si="101"/>
        <v>0.5</v>
      </c>
      <c r="P301" s="55" t="str">
        <f t="shared" si="102"/>
        <v>6094325151455</v>
      </c>
      <c r="Q301" s="70">
        <f t="shared" si="103"/>
        <v>6760</v>
      </c>
      <c r="R301" s="58">
        <v>0</v>
      </c>
      <c r="S301" s="57">
        <f t="shared" si="104"/>
        <v>0</v>
      </c>
      <c r="T301" s="58">
        <v>0</v>
      </c>
      <c r="U301" s="58">
        <f>(IF(VLOOKUP(VLOOKUP(AN301,MAPPING!$B$16:$D$21,2,1),MAPPING!$C$16:$E$21,2,0)=7000,0,VLOOKUP(VLOOKUP(AN301,MAPPING!$B$16:$D$21,2,1),MAPPING!$C$16:$E$21,2,0)))</f>
        <v>0</v>
      </c>
      <c r="V301" s="58">
        <f>(K301*VLOOKUP(N301/K301,MAPPING!$B$23:$C$30,2,10))</f>
        <v>0</v>
      </c>
      <c r="W301" s="58">
        <f t="shared" si="105"/>
        <v>0</v>
      </c>
      <c r="X301" s="58">
        <f t="shared" si="106"/>
        <v>6760</v>
      </c>
      <c r="Y301" s="116">
        <f>ROUND(SUM(Q301:W301)/INVOICE!$I$5,2)</f>
        <v>4.8499999999999996</v>
      </c>
      <c r="AA301" s="38" t="s">
        <v>3127</v>
      </c>
      <c r="AB301" s="38" t="s">
        <v>93</v>
      </c>
      <c r="AC301" s="38" t="s">
        <v>3128</v>
      </c>
      <c r="AD301" s="38" t="s">
        <v>9285</v>
      </c>
      <c r="AE301" s="38" t="s">
        <v>9286</v>
      </c>
      <c r="AF301" s="38" t="s">
        <v>9287</v>
      </c>
      <c r="AG301" s="38" t="s">
        <v>9288</v>
      </c>
      <c r="AH301" s="38" t="s">
        <v>61</v>
      </c>
      <c r="AI301" s="38">
        <v>1</v>
      </c>
      <c r="AJ301" s="38">
        <v>0.3</v>
      </c>
      <c r="AK301" s="38">
        <v>0.8</v>
      </c>
      <c r="AL301" s="38">
        <v>0.8</v>
      </c>
      <c r="AM301" s="38" t="s">
        <v>204</v>
      </c>
      <c r="AN301" s="38">
        <v>36.18</v>
      </c>
      <c r="AO301" s="38" t="s">
        <v>62</v>
      </c>
      <c r="AP301" s="38" t="s">
        <v>62</v>
      </c>
      <c r="AQ301" s="38" t="s">
        <v>62</v>
      </c>
      <c r="AR301" s="38" t="s">
        <v>62</v>
      </c>
      <c r="AS301" s="38" t="s">
        <v>62</v>
      </c>
      <c r="AT301" s="38" t="s">
        <v>205</v>
      </c>
      <c r="AU301" s="38" t="s">
        <v>8802</v>
      </c>
      <c r="AV301" s="38" t="s">
        <v>207</v>
      </c>
      <c r="AW301" s="38" t="s">
        <v>61</v>
      </c>
      <c r="AX301" s="38" t="s">
        <v>63</v>
      </c>
      <c r="AY301" s="39" t="s">
        <v>9289</v>
      </c>
      <c r="AZ301" s="38" t="s">
        <v>9290</v>
      </c>
      <c r="BA301" s="39" t="s">
        <v>9290</v>
      </c>
      <c r="BB301" s="38" t="s">
        <v>196</v>
      </c>
      <c r="BC301" s="38" t="s">
        <v>197</v>
      </c>
      <c r="BD301" s="38" t="s">
        <v>94</v>
      </c>
      <c r="BE301" s="38" t="s">
        <v>208</v>
      </c>
      <c r="BF301" s="38" t="s">
        <v>64</v>
      </c>
      <c r="BG301" s="38" t="s">
        <v>61</v>
      </c>
      <c r="BH301" s="38" t="s">
        <v>209</v>
      </c>
    </row>
    <row r="302" spans="2:60" x14ac:dyDescent="0.3">
      <c r="B302" s="55">
        <f t="shared" si="88"/>
        <v>298</v>
      </c>
      <c r="C302" s="55" t="str">
        <f t="shared" si="89"/>
        <v>NRT</v>
      </c>
      <c r="D302" s="55" t="str">
        <f t="shared" si="90"/>
        <v>2025-09-09</v>
      </c>
      <c r="E302" s="55" t="str">
        <f t="shared" si="91"/>
        <v>82020038082</v>
      </c>
      <c r="F302" s="55" t="str">
        <f t="shared" si="92"/>
        <v>PJP030144036</v>
      </c>
      <c r="G302" s="55" t="str">
        <f t="shared" si="93"/>
        <v>이민아</v>
      </c>
      <c r="H302" s="53" t="str">
        <f t="shared" si="94"/>
        <v>목록(Manifest)</v>
      </c>
      <c r="I302" s="62">
        <f t="shared" si="95"/>
        <v>144.52000000000001</v>
      </c>
      <c r="J302" s="53" t="str">
        <f t="shared" si="96"/>
        <v>BIG BRIDGE INTL (BRCH USA)</v>
      </c>
      <c r="K302" s="55">
        <f t="shared" si="97"/>
        <v>1</v>
      </c>
      <c r="L302" s="54">
        <f t="shared" si="98"/>
        <v>2.9</v>
      </c>
      <c r="M302" s="54">
        <f t="shared" si="99"/>
        <v>4.5999999999999996</v>
      </c>
      <c r="N302" s="54">
        <f t="shared" si="100"/>
        <v>4.5999999999999996</v>
      </c>
      <c r="O302" s="54">
        <f t="shared" si="101"/>
        <v>3</v>
      </c>
      <c r="P302" s="55" t="str">
        <f t="shared" si="102"/>
        <v>6094325151427</v>
      </c>
      <c r="Q302" s="70">
        <f t="shared" si="103"/>
        <v>11810</v>
      </c>
      <c r="R302" s="58">
        <v>0</v>
      </c>
      <c r="S302" s="57">
        <f t="shared" si="104"/>
        <v>0</v>
      </c>
      <c r="T302" s="58">
        <v>0</v>
      </c>
      <c r="U302" s="58">
        <f>(IF(VLOOKUP(VLOOKUP(AN302,MAPPING!$B$16:$D$21,2,1),MAPPING!$C$16:$E$21,2,0)=7000,0,VLOOKUP(VLOOKUP(AN302,MAPPING!$B$16:$D$21,2,1),MAPPING!$C$16:$E$21,2,0)))</f>
        <v>0</v>
      </c>
      <c r="V302" s="58">
        <f>(K302*VLOOKUP(N302/K302,MAPPING!$B$23:$C$30,2,10))</f>
        <v>550</v>
      </c>
      <c r="W302" s="58">
        <f t="shared" si="105"/>
        <v>0</v>
      </c>
      <c r="X302" s="58">
        <f t="shared" si="106"/>
        <v>12360</v>
      </c>
      <c r="Y302" s="116">
        <f>ROUND(SUM(Q302:W302)/INVOICE!$I$5,2)</f>
        <v>8.8699999999999992</v>
      </c>
      <c r="AA302" s="38" t="s">
        <v>3127</v>
      </c>
      <c r="AB302" s="38" t="s">
        <v>93</v>
      </c>
      <c r="AC302" s="38" t="s">
        <v>3128</v>
      </c>
      <c r="AD302" s="38" t="s">
        <v>9291</v>
      </c>
      <c r="AE302" s="38" t="s">
        <v>9292</v>
      </c>
      <c r="AF302" s="38" t="s">
        <v>9293</v>
      </c>
      <c r="AG302" s="38" t="s">
        <v>9294</v>
      </c>
      <c r="AH302" s="38" t="s">
        <v>61</v>
      </c>
      <c r="AI302" s="38">
        <v>1</v>
      </c>
      <c r="AJ302" s="38">
        <v>2.9</v>
      </c>
      <c r="AK302" s="38">
        <v>4.5999999999999996</v>
      </c>
      <c r="AL302" s="38">
        <v>4.5999999999999996</v>
      </c>
      <c r="AM302" s="38" t="s">
        <v>204</v>
      </c>
      <c r="AN302" s="38">
        <v>144.52000000000001</v>
      </c>
      <c r="AO302" s="38" t="s">
        <v>62</v>
      </c>
      <c r="AP302" s="38" t="s">
        <v>62</v>
      </c>
      <c r="AQ302" s="38" t="s">
        <v>62</v>
      </c>
      <c r="AR302" s="38" t="s">
        <v>62</v>
      </c>
      <c r="AS302" s="38" t="s">
        <v>62</v>
      </c>
      <c r="AT302" s="38" t="s">
        <v>205</v>
      </c>
      <c r="AU302" s="38" t="s">
        <v>8802</v>
      </c>
      <c r="AV302" s="38" t="s">
        <v>207</v>
      </c>
      <c r="AW302" s="38" t="s">
        <v>61</v>
      </c>
      <c r="AX302" s="38" t="s">
        <v>63</v>
      </c>
      <c r="AY302" s="39" t="s">
        <v>9295</v>
      </c>
      <c r="AZ302" s="38" t="s">
        <v>9296</v>
      </c>
      <c r="BA302" s="39" t="s">
        <v>9296</v>
      </c>
      <c r="BB302" s="38" t="s">
        <v>196</v>
      </c>
      <c r="BC302" s="38" t="s">
        <v>197</v>
      </c>
      <c r="BD302" s="38" t="s">
        <v>94</v>
      </c>
      <c r="BE302" s="38" t="s">
        <v>208</v>
      </c>
      <c r="BF302" s="38" t="s">
        <v>64</v>
      </c>
      <c r="BG302" s="38" t="s">
        <v>61</v>
      </c>
      <c r="BH302" s="38" t="s">
        <v>209</v>
      </c>
    </row>
    <row r="303" spans="2:60" x14ac:dyDescent="0.3">
      <c r="B303" s="55">
        <f t="shared" si="88"/>
        <v>299</v>
      </c>
      <c r="C303" s="55" t="str">
        <f t="shared" si="89"/>
        <v>NRT</v>
      </c>
      <c r="D303" s="55" t="str">
        <f t="shared" si="90"/>
        <v>2025-09-09</v>
      </c>
      <c r="E303" s="55" t="str">
        <f t="shared" si="91"/>
        <v>82020038082</v>
      </c>
      <c r="F303" s="55" t="str">
        <f t="shared" si="92"/>
        <v>PJP030137939</v>
      </c>
      <c r="G303" s="55" t="str">
        <f t="shared" si="93"/>
        <v>김정석</v>
      </c>
      <c r="H303" s="53" t="str">
        <f t="shared" si="94"/>
        <v>간이(Simple)</v>
      </c>
      <c r="I303" s="62">
        <f t="shared" si="95"/>
        <v>336.11</v>
      </c>
      <c r="J303" s="53" t="str">
        <f t="shared" si="96"/>
        <v>BIG BRIDGE INTL (BRCH USA)</v>
      </c>
      <c r="K303" s="55">
        <f t="shared" si="97"/>
        <v>1</v>
      </c>
      <c r="L303" s="54">
        <f t="shared" si="98"/>
        <v>0.65</v>
      </c>
      <c r="M303" s="54">
        <f t="shared" si="99"/>
        <v>0.7</v>
      </c>
      <c r="N303" s="54">
        <f t="shared" si="100"/>
        <v>0.7</v>
      </c>
      <c r="O303" s="54">
        <f t="shared" si="101"/>
        <v>1</v>
      </c>
      <c r="P303" s="55" t="str">
        <f t="shared" si="102"/>
        <v>6094325151484</v>
      </c>
      <c r="Q303" s="70">
        <f t="shared" si="103"/>
        <v>7770</v>
      </c>
      <c r="R303" s="58">
        <v>0</v>
      </c>
      <c r="S303" s="57">
        <f t="shared" si="104"/>
        <v>0</v>
      </c>
      <c r="T303" s="58">
        <v>0</v>
      </c>
      <c r="U303" s="58">
        <f>(IF(VLOOKUP(VLOOKUP(AN303,MAPPING!$B$16:$D$21,2,1),MAPPING!$C$16:$E$21,2,0)=7000,0,VLOOKUP(VLOOKUP(AN303,MAPPING!$B$16:$D$21,2,1),MAPPING!$C$16:$E$21,2,0)))</f>
        <v>0</v>
      </c>
      <c r="V303" s="58">
        <f>(K303*VLOOKUP(N303/K303,MAPPING!$B$23:$C$30,2,10))</f>
        <v>0</v>
      </c>
      <c r="W303" s="58">
        <f t="shared" si="105"/>
        <v>0</v>
      </c>
      <c r="X303" s="58">
        <f t="shared" si="106"/>
        <v>7770</v>
      </c>
      <c r="Y303" s="116">
        <f>ROUND(SUM(Q303:W303)/INVOICE!$I$5,2)</f>
        <v>5.57</v>
      </c>
      <c r="AA303" s="38" t="s">
        <v>3127</v>
      </c>
      <c r="AB303" s="38" t="s">
        <v>93</v>
      </c>
      <c r="AC303" s="38" t="s">
        <v>3128</v>
      </c>
      <c r="AD303" s="38" t="s">
        <v>9297</v>
      </c>
      <c r="AE303" s="38" t="s">
        <v>266</v>
      </c>
      <c r="AF303" s="38" t="s">
        <v>267</v>
      </c>
      <c r="AG303" s="38" t="s">
        <v>268</v>
      </c>
      <c r="AH303" s="38" t="s">
        <v>61</v>
      </c>
      <c r="AI303" s="38">
        <v>1</v>
      </c>
      <c r="AJ303" s="38">
        <v>0.65</v>
      </c>
      <c r="AK303" s="38">
        <v>0.7</v>
      </c>
      <c r="AL303" s="38">
        <v>0.7</v>
      </c>
      <c r="AM303" s="38" t="s">
        <v>65</v>
      </c>
      <c r="AN303" s="38">
        <v>336.11</v>
      </c>
      <c r="AO303" s="38" t="s">
        <v>62</v>
      </c>
      <c r="AP303" s="38" t="s">
        <v>62</v>
      </c>
      <c r="AQ303" s="38" t="s">
        <v>62</v>
      </c>
      <c r="AR303" s="38" t="s">
        <v>62</v>
      </c>
      <c r="AS303" s="38" t="s">
        <v>62</v>
      </c>
      <c r="AT303" s="38" t="s">
        <v>205</v>
      </c>
      <c r="AU303" s="38" t="s">
        <v>8802</v>
      </c>
      <c r="AV303" s="38" t="s">
        <v>207</v>
      </c>
      <c r="AW303" s="38" t="s">
        <v>61</v>
      </c>
      <c r="AX303" s="38" t="s">
        <v>63</v>
      </c>
      <c r="AY303" s="39" t="s">
        <v>9298</v>
      </c>
      <c r="AZ303" s="38" t="s">
        <v>9299</v>
      </c>
      <c r="BA303" s="39" t="s">
        <v>9299</v>
      </c>
      <c r="BB303" s="38" t="s">
        <v>196</v>
      </c>
      <c r="BC303" s="38" t="s">
        <v>197</v>
      </c>
      <c r="BD303" s="38" t="s">
        <v>94</v>
      </c>
      <c r="BE303" s="38" t="s">
        <v>208</v>
      </c>
      <c r="BF303" s="38" t="s">
        <v>64</v>
      </c>
      <c r="BG303" s="38" t="s">
        <v>61</v>
      </c>
      <c r="BH303" s="38" t="s">
        <v>209</v>
      </c>
    </row>
    <row r="304" spans="2:60" x14ac:dyDescent="0.3">
      <c r="B304" s="55">
        <f t="shared" si="88"/>
        <v>300</v>
      </c>
      <c r="C304" s="55" t="str">
        <f t="shared" si="89"/>
        <v>NRT</v>
      </c>
      <c r="D304" s="55" t="str">
        <f t="shared" si="90"/>
        <v>2025-09-09</v>
      </c>
      <c r="E304" s="55" t="str">
        <f t="shared" si="91"/>
        <v>82020038082</v>
      </c>
      <c r="F304" s="55" t="str">
        <f t="shared" si="92"/>
        <v>PJP030129643</v>
      </c>
      <c r="G304" s="55" t="str">
        <f t="shared" si="93"/>
        <v>오서연</v>
      </c>
      <c r="H304" s="53" t="str">
        <f t="shared" si="94"/>
        <v>일반(목록배제,Normal-Manifest Exception)</v>
      </c>
      <c r="I304" s="62">
        <f t="shared" si="95"/>
        <v>134</v>
      </c>
      <c r="J304" s="53" t="str">
        <f t="shared" si="96"/>
        <v>BIG BRIDGE INTL (BRCH USA)</v>
      </c>
      <c r="K304" s="55">
        <f t="shared" si="97"/>
        <v>1</v>
      </c>
      <c r="L304" s="54">
        <f t="shared" si="98"/>
        <v>2.9</v>
      </c>
      <c r="M304" s="54">
        <f t="shared" si="99"/>
        <v>4.4000000000000004</v>
      </c>
      <c r="N304" s="54">
        <f t="shared" si="100"/>
        <v>4.4000000000000004</v>
      </c>
      <c r="O304" s="54">
        <f t="shared" si="101"/>
        <v>3</v>
      </c>
      <c r="P304" s="55" t="str">
        <f t="shared" si="102"/>
        <v>6094325151069</v>
      </c>
      <c r="Q304" s="70">
        <f t="shared" si="103"/>
        <v>11810</v>
      </c>
      <c r="R304" s="58">
        <v>0</v>
      </c>
      <c r="S304" s="57">
        <f t="shared" si="104"/>
        <v>0</v>
      </c>
      <c r="T304" s="58">
        <v>0</v>
      </c>
      <c r="U304" s="58">
        <f>(IF(VLOOKUP(VLOOKUP(AN304,MAPPING!$B$16:$D$21,2,1),MAPPING!$C$16:$E$21,2,0)=7000,0,VLOOKUP(VLOOKUP(AN304,MAPPING!$B$16:$D$21,2,1),MAPPING!$C$16:$E$21,2,0)))</f>
        <v>0</v>
      </c>
      <c r="V304" s="58">
        <f>(K304*VLOOKUP(N304/K304,MAPPING!$B$23:$C$30,2,10))</f>
        <v>550</v>
      </c>
      <c r="W304" s="58">
        <f t="shared" si="105"/>
        <v>0</v>
      </c>
      <c r="X304" s="58">
        <f t="shared" si="106"/>
        <v>12360</v>
      </c>
      <c r="Y304" s="116">
        <f>ROUND(SUM(Q304:W304)/INVOICE!$I$5,2)</f>
        <v>8.8699999999999992</v>
      </c>
      <c r="AA304" s="38" t="s">
        <v>3127</v>
      </c>
      <c r="AB304" s="38" t="s">
        <v>93</v>
      </c>
      <c r="AC304" s="38" t="s">
        <v>3128</v>
      </c>
      <c r="AD304" s="38" t="s">
        <v>9300</v>
      </c>
      <c r="AE304" s="38" t="s">
        <v>9301</v>
      </c>
      <c r="AF304" s="38" t="s">
        <v>9302</v>
      </c>
      <c r="AG304" s="38" t="s">
        <v>9303</v>
      </c>
      <c r="AH304" s="38" t="s">
        <v>9304</v>
      </c>
      <c r="AI304" s="38">
        <v>1</v>
      </c>
      <c r="AJ304" s="38">
        <v>2.9</v>
      </c>
      <c r="AK304" s="38">
        <v>4.4000000000000004</v>
      </c>
      <c r="AL304" s="38">
        <v>4.4000000000000004</v>
      </c>
      <c r="AM304" s="38" t="s">
        <v>66</v>
      </c>
      <c r="AN304" s="38">
        <v>134</v>
      </c>
      <c r="AO304" s="38" t="s">
        <v>62</v>
      </c>
      <c r="AP304" s="38" t="s">
        <v>62</v>
      </c>
      <c r="AQ304" s="38" t="s">
        <v>62</v>
      </c>
      <c r="AR304" s="38" t="s">
        <v>62</v>
      </c>
      <c r="AS304" s="38" t="s">
        <v>62</v>
      </c>
      <c r="AT304" s="38" t="s">
        <v>205</v>
      </c>
      <c r="AU304" s="38" t="s">
        <v>8802</v>
      </c>
      <c r="AV304" s="38" t="s">
        <v>207</v>
      </c>
      <c r="AW304" s="38" t="s">
        <v>61</v>
      </c>
      <c r="AX304" s="38" t="s">
        <v>63</v>
      </c>
      <c r="AY304" s="39" t="s">
        <v>9305</v>
      </c>
      <c r="AZ304" s="38" t="s">
        <v>9306</v>
      </c>
      <c r="BA304" s="39" t="s">
        <v>9306</v>
      </c>
      <c r="BB304" s="38" t="s">
        <v>196</v>
      </c>
      <c r="BC304" s="38" t="s">
        <v>197</v>
      </c>
      <c r="BD304" s="38" t="s">
        <v>94</v>
      </c>
      <c r="BE304" s="38" t="s">
        <v>208</v>
      </c>
      <c r="BF304" s="38" t="s">
        <v>64</v>
      </c>
      <c r="BG304" s="38" t="s">
        <v>61</v>
      </c>
      <c r="BH304" s="38" t="s">
        <v>209</v>
      </c>
    </row>
    <row r="305" spans="2:60" x14ac:dyDescent="0.3">
      <c r="B305" s="55">
        <f t="shared" si="88"/>
        <v>301</v>
      </c>
      <c r="C305" s="55" t="str">
        <f t="shared" si="89"/>
        <v>NRT</v>
      </c>
      <c r="D305" s="55" t="str">
        <f t="shared" si="90"/>
        <v>2025-09-09</v>
      </c>
      <c r="E305" s="55" t="str">
        <f t="shared" si="91"/>
        <v>82020038082</v>
      </c>
      <c r="F305" s="55" t="str">
        <f t="shared" si="92"/>
        <v>PJP030144243</v>
      </c>
      <c r="G305" s="55" t="str">
        <f t="shared" si="93"/>
        <v>김민정</v>
      </c>
      <c r="H305" s="53" t="str">
        <f t="shared" si="94"/>
        <v>간이(Simple)</v>
      </c>
      <c r="I305" s="62">
        <f t="shared" si="95"/>
        <v>244.49</v>
      </c>
      <c r="J305" s="53" t="str">
        <f t="shared" si="96"/>
        <v>BIG BRIDGE INTL (BRCH USA)</v>
      </c>
      <c r="K305" s="55">
        <f t="shared" si="97"/>
        <v>1</v>
      </c>
      <c r="L305" s="54">
        <f t="shared" si="98"/>
        <v>1</v>
      </c>
      <c r="M305" s="54">
        <f t="shared" si="99"/>
        <v>1.4</v>
      </c>
      <c r="N305" s="54">
        <f t="shared" si="100"/>
        <v>1.4</v>
      </c>
      <c r="O305" s="54">
        <f t="shared" si="101"/>
        <v>1</v>
      </c>
      <c r="P305" s="55" t="str">
        <f t="shared" si="102"/>
        <v>6094325150840</v>
      </c>
      <c r="Q305" s="70">
        <f t="shared" si="103"/>
        <v>7770</v>
      </c>
      <c r="R305" s="58">
        <v>0</v>
      </c>
      <c r="S305" s="57">
        <f t="shared" si="104"/>
        <v>0</v>
      </c>
      <c r="T305" s="58">
        <v>0</v>
      </c>
      <c r="U305" s="58">
        <f>(IF(VLOOKUP(VLOOKUP(AN305,MAPPING!$B$16:$D$21,2,1),MAPPING!$C$16:$E$21,2,0)=7000,0,VLOOKUP(VLOOKUP(AN305,MAPPING!$B$16:$D$21,2,1),MAPPING!$C$16:$E$21,2,0)))</f>
        <v>0</v>
      </c>
      <c r="V305" s="58">
        <f>(K305*VLOOKUP(N305/K305,MAPPING!$B$23:$C$30,2,10))</f>
        <v>0</v>
      </c>
      <c r="W305" s="58">
        <f t="shared" si="105"/>
        <v>0</v>
      </c>
      <c r="X305" s="58">
        <f t="shared" si="106"/>
        <v>7770</v>
      </c>
      <c r="Y305" s="116">
        <f>ROUND(SUM(Q305:W305)/INVOICE!$I$5,2)</f>
        <v>5.57</v>
      </c>
      <c r="AA305" s="38" t="s">
        <v>3127</v>
      </c>
      <c r="AB305" s="38" t="s">
        <v>93</v>
      </c>
      <c r="AC305" s="38" t="s">
        <v>3128</v>
      </c>
      <c r="AD305" s="38" t="s">
        <v>9307</v>
      </c>
      <c r="AE305" s="38" t="s">
        <v>515</v>
      </c>
      <c r="AF305" s="38" t="s">
        <v>9308</v>
      </c>
      <c r="AG305" s="38" t="s">
        <v>9309</v>
      </c>
      <c r="AH305" s="38" t="s">
        <v>61</v>
      </c>
      <c r="AI305" s="38">
        <v>1</v>
      </c>
      <c r="AJ305" s="38">
        <v>1</v>
      </c>
      <c r="AK305" s="38">
        <v>1.4</v>
      </c>
      <c r="AL305" s="38">
        <v>1.4</v>
      </c>
      <c r="AM305" s="38" t="s">
        <v>65</v>
      </c>
      <c r="AN305" s="38">
        <v>244.49</v>
      </c>
      <c r="AO305" s="38" t="s">
        <v>62</v>
      </c>
      <c r="AP305" s="38" t="s">
        <v>62</v>
      </c>
      <c r="AQ305" s="38" t="s">
        <v>62</v>
      </c>
      <c r="AR305" s="38" t="s">
        <v>62</v>
      </c>
      <c r="AS305" s="38" t="s">
        <v>62</v>
      </c>
      <c r="AT305" s="38" t="s">
        <v>205</v>
      </c>
      <c r="AU305" s="38" t="s">
        <v>8802</v>
      </c>
      <c r="AV305" s="38" t="s">
        <v>207</v>
      </c>
      <c r="AW305" s="38" t="s">
        <v>61</v>
      </c>
      <c r="AX305" s="38" t="s">
        <v>63</v>
      </c>
      <c r="AY305" s="39" t="s">
        <v>9310</v>
      </c>
      <c r="AZ305" s="38" t="s">
        <v>9311</v>
      </c>
      <c r="BA305" s="39" t="s">
        <v>9311</v>
      </c>
      <c r="BB305" s="38" t="s">
        <v>196</v>
      </c>
      <c r="BC305" s="38" t="s">
        <v>197</v>
      </c>
      <c r="BD305" s="38" t="s">
        <v>94</v>
      </c>
      <c r="BE305" s="38" t="s">
        <v>208</v>
      </c>
      <c r="BF305" s="38" t="s">
        <v>64</v>
      </c>
      <c r="BG305" s="38" t="s">
        <v>61</v>
      </c>
      <c r="BH305" s="38" t="s">
        <v>209</v>
      </c>
    </row>
    <row r="306" spans="2:60" x14ac:dyDescent="0.3">
      <c r="B306" s="55">
        <f t="shared" si="88"/>
        <v>302</v>
      </c>
      <c r="C306" s="55" t="str">
        <f t="shared" si="89"/>
        <v>NRT</v>
      </c>
      <c r="D306" s="55" t="str">
        <f t="shared" si="90"/>
        <v>2025-09-09</v>
      </c>
      <c r="E306" s="55" t="str">
        <f t="shared" si="91"/>
        <v>82020038082</v>
      </c>
      <c r="F306" s="55" t="str">
        <f t="shared" si="92"/>
        <v>PJP030133701</v>
      </c>
      <c r="G306" s="55" t="str">
        <f t="shared" si="93"/>
        <v>신현주</v>
      </c>
      <c r="H306" s="53" t="str">
        <f t="shared" si="94"/>
        <v>목록(Manifest)</v>
      </c>
      <c r="I306" s="62">
        <f t="shared" si="95"/>
        <v>5.6</v>
      </c>
      <c r="J306" s="53" t="str">
        <f t="shared" si="96"/>
        <v>BIG BRIDGE INTL (BRCH USA)</v>
      </c>
      <c r="K306" s="55">
        <f t="shared" si="97"/>
        <v>1</v>
      </c>
      <c r="L306" s="54">
        <f t="shared" si="98"/>
        <v>0.5</v>
      </c>
      <c r="M306" s="54">
        <f t="shared" si="99"/>
        <v>1.3</v>
      </c>
      <c r="N306" s="54">
        <f t="shared" si="100"/>
        <v>1.3</v>
      </c>
      <c r="O306" s="54">
        <f t="shared" si="101"/>
        <v>0.5</v>
      </c>
      <c r="P306" s="55" t="str">
        <f t="shared" si="102"/>
        <v>6094325147276</v>
      </c>
      <c r="Q306" s="70">
        <f t="shared" si="103"/>
        <v>6760</v>
      </c>
      <c r="R306" s="58">
        <v>0</v>
      </c>
      <c r="S306" s="57">
        <f t="shared" si="104"/>
        <v>0</v>
      </c>
      <c r="T306" s="58">
        <v>0</v>
      </c>
      <c r="U306" s="58">
        <f>(IF(VLOOKUP(VLOOKUP(AN306,MAPPING!$B$16:$D$21,2,1),MAPPING!$C$16:$E$21,2,0)=7000,0,VLOOKUP(VLOOKUP(AN306,MAPPING!$B$16:$D$21,2,1),MAPPING!$C$16:$E$21,2,0)))</f>
        <v>0</v>
      </c>
      <c r="V306" s="58">
        <f>(K306*VLOOKUP(N306/K306,MAPPING!$B$23:$C$30,2,10))</f>
        <v>0</v>
      </c>
      <c r="W306" s="58">
        <f t="shared" si="105"/>
        <v>0</v>
      </c>
      <c r="X306" s="58">
        <f t="shared" si="106"/>
        <v>6760</v>
      </c>
      <c r="Y306" s="116">
        <f>ROUND(SUM(Q306:W306)/INVOICE!$I$5,2)</f>
        <v>4.8499999999999996</v>
      </c>
      <c r="AA306" s="38" t="s">
        <v>3127</v>
      </c>
      <c r="AB306" s="38" t="s">
        <v>93</v>
      </c>
      <c r="AC306" s="38" t="s">
        <v>3128</v>
      </c>
      <c r="AD306" s="38" t="s">
        <v>9312</v>
      </c>
      <c r="AE306" s="38" t="s">
        <v>8700</v>
      </c>
      <c r="AF306" s="38" t="s">
        <v>8701</v>
      </c>
      <c r="AG306" s="38" t="s">
        <v>8702</v>
      </c>
      <c r="AH306" s="38" t="s">
        <v>61</v>
      </c>
      <c r="AI306" s="38">
        <v>1</v>
      </c>
      <c r="AJ306" s="38">
        <v>0.5</v>
      </c>
      <c r="AK306" s="38">
        <v>1.3</v>
      </c>
      <c r="AL306" s="38">
        <v>1.3</v>
      </c>
      <c r="AM306" s="38" t="s">
        <v>204</v>
      </c>
      <c r="AN306" s="38">
        <v>5.6</v>
      </c>
      <c r="AO306" s="38" t="s">
        <v>62</v>
      </c>
      <c r="AP306" s="38" t="s">
        <v>62</v>
      </c>
      <c r="AQ306" s="38" t="s">
        <v>62</v>
      </c>
      <c r="AR306" s="38" t="s">
        <v>62</v>
      </c>
      <c r="AS306" s="38" t="s">
        <v>62</v>
      </c>
      <c r="AT306" s="38" t="s">
        <v>205</v>
      </c>
      <c r="AU306" s="38" t="s">
        <v>8802</v>
      </c>
      <c r="AV306" s="38" t="s">
        <v>207</v>
      </c>
      <c r="AW306" s="38" t="s">
        <v>61</v>
      </c>
      <c r="AX306" s="38" t="s">
        <v>63</v>
      </c>
      <c r="AY306" s="39" t="s">
        <v>9313</v>
      </c>
      <c r="AZ306" s="38" t="s">
        <v>9314</v>
      </c>
      <c r="BA306" s="39" t="s">
        <v>9314</v>
      </c>
      <c r="BB306" s="38" t="s">
        <v>196</v>
      </c>
      <c r="BC306" s="38" t="s">
        <v>197</v>
      </c>
      <c r="BD306" s="38" t="s">
        <v>94</v>
      </c>
      <c r="BE306" s="38" t="s">
        <v>208</v>
      </c>
      <c r="BF306" s="38" t="s">
        <v>64</v>
      </c>
      <c r="BG306" s="38" t="s">
        <v>61</v>
      </c>
      <c r="BH306" s="38" t="s">
        <v>209</v>
      </c>
    </row>
    <row r="307" spans="2:60" x14ac:dyDescent="0.3">
      <c r="B307" s="55">
        <f t="shared" si="88"/>
        <v>303</v>
      </c>
      <c r="C307" s="55" t="str">
        <f t="shared" si="89"/>
        <v>NRT</v>
      </c>
      <c r="D307" s="55" t="str">
        <f t="shared" si="90"/>
        <v>2025-09-09</v>
      </c>
      <c r="E307" s="55" t="str">
        <f t="shared" si="91"/>
        <v>82020038082</v>
      </c>
      <c r="F307" s="55" t="str">
        <f t="shared" si="92"/>
        <v>PJP030135938</v>
      </c>
      <c r="G307" s="55" t="str">
        <f t="shared" si="93"/>
        <v>전재완</v>
      </c>
      <c r="H307" s="53" t="str">
        <f t="shared" si="94"/>
        <v>목록(Manifest)</v>
      </c>
      <c r="I307" s="62">
        <f t="shared" si="95"/>
        <v>58.96</v>
      </c>
      <c r="J307" s="53" t="str">
        <f t="shared" si="96"/>
        <v>BIG BRIDGE INTL (BRCH USA)</v>
      </c>
      <c r="K307" s="55">
        <f t="shared" si="97"/>
        <v>1</v>
      </c>
      <c r="L307" s="54">
        <f t="shared" si="98"/>
        <v>0.45</v>
      </c>
      <c r="M307" s="54">
        <f t="shared" si="99"/>
        <v>0.5</v>
      </c>
      <c r="N307" s="54">
        <f t="shared" si="100"/>
        <v>0.5</v>
      </c>
      <c r="O307" s="54">
        <f t="shared" si="101"/>
        <v>0.5</v>
      </c>
      <c r="P307" s="55" t="str">
        <f t="shared" si="102"/>
        <v>6094325151164</v>
      </c>
      <c r="Q307" s="70">
        <f t="shared" si="103"/>
        <v>6760</v>
      </c>
      <c r="R307" s="58">
        <v>0</v>
      </c>
      <c r="S307" s="57">
        <f t="shared" si="104"/>
        <v>0</v>
      </c>
      <c r="T307" s="58">
        <v>0</v>
      </c>
      <c r="U307" s="58">
        <f>(IF(VLOOKUP(VLOOKUP(AN307,MAPPING!$B$16:$D$21,2,1),MAPPING!$C$16:$E$21,2,0)=7000,0,VLOOKUP(VLOOKUP(AN307,MAPPING!$B$16:$D$21,2,1),MAPPING!$C$16:$E$21,2,0)))</f>
        <v>0</v>
      </c>
      <c r="V307" s="58">
        <f>(K307*VLOOKUP(N307/K307,MAPPING!$B$23:$C$30,2,10))</f>
        <v>0</v>
      </c>
      <c r="W307" s="58">
        <f t="shared" si="105"/>
        <v>0</v>
      </c>
      <c r="X307" s="58">
        <f t="shared" si="106"/>
        <v>6760</v>
      </c>
      <c r="Y307" s="116">
        <f>ROUND(SUM(Q307:W307)/INVOICE!$I$5,2)</f>
        <v>4.8499999999999996</v>
      </c>
      <c r="AA307" s="38" t="s">
        <v>3127</v>
      </c>
      <c r="AB307" s="38" t="s">
        <v>93</v>
      </c>
      <c r="AC307" s="38" t="s">
        <v>3128</v>
      </c>
      <c r="AD307" s="38" t="s">
        <v>9315</v>
      </c>
      <c r="AE307" s="38" t="s">
        <v>9316</v>
      </c>
      <c r="AF307" s="38" t="s">
        <v>9317</v>
      </c>
      <c r="AG307" s="38" t="s">
        <v>9318</v>
      </c>
      <c r="AH307" s="38" t="s">
        <v>61</v>
      </c>
      <c r="AI307" s="38">
        <v>1</v>
      </c>
      <c r="AJ307" s="38">
        <v>0.45</v>
      </c>
      <c r="AK307" s="38">
        <v>0.5</v>
      </c>
      <c r="AL307" s="38">
        <v>0.5</v>
      </c>
      <c r="AM307" s="38" t="s">
        <v>204</v>
      </c>
      <c r="AN307" s="38">
        <v>58.96</v>
      </c>
      <c r="AO307" s="38" t="s">
        <v>62</v>
      </c>
      <c r="AP307" s="38" t="s">
        <v>62</v>
      </c>
      <c r="AQ307" s="38" t="s">
        <v>62</v>
      </c>
      <c r="AR307" s="38" t="s">
        <v>62</v>
      </c>
      <c r="AS307" s="38" t="s">
        <v>62</v>
      </c>
      <c r="AT307" s="38" t="s">
        <v>205</v>
      </c>
      <c r="AU307" s="38" t="s">
        <v>8802</v>
      </c>
      <c r="AV307" s="38" t="s">
        <v>207</v>
      </c>
      <c r="AW307" s="38" t="s">
        <v>61</v>
      </c>
      <c r="AX307" s="38" t="s">
        <v>63</v>
      </c>
      <c r="AY307" s="39" t="s">
        <v>9319</v>
      </c>
      <c r="AZ307" s="38" t="s">
        <v>9320</v>
      </c>
      <c r="BA307" s="39" t="s">
        <v>9320</v>
      </c>
      <c r="BB307" s="38" t="s">
        <v>196</v>
      </c>
      <c r="BC307" s="38" t="s">
        <v>197</v>
      </c>
      <c r="BD307" s="38" t="s">
        <v>94</v>
      </c>
      <c r="BE307" s="38" t="s">
        <v>208</v>
      </c>
      <c r="BF307" s="38" t="s">
        <v>64</v>
      </c>
      <c r="BG307" s="38" t="s">
        <v>61</v>
      </c>
      <c r="BH307" s="38" t="s">
        <v>209</v>
      </c>
    </row>
    <row r="308" spans="2:60" x14ac:dyDescent="0.3">
      <c r="B308" s="55">
        <f t="shared" si="88"/>
        <v>304</v>
      </c>
      <c r="C308" s="55" t="str">
        <f t="shared" si="89"/>
        <v>NRT</v>
      </c>
      <c r="D308" s="55" t="str">
        <f t="shared" si="90"/>
        <v>2025-09-09</v>
      </c>
      <c r="E308" s="55" t="str">
        <f t="shared" si="91"/>
        <v>82020038082</v>
      </c>
      <c r="F308" s="55" t="str">
        <f t="shared" si="92"/>
        <v>PJP030131196</v>
      </c>
      <c r="G308" s="55" t="str">
        <f t="shared" si="93"/>
        <v>정재용</v>
      </c>
      <c r="H308" s="53" t="str">
        <f t="shared" si="94"/>
        <v>목록(Manifest)</v>
      </c>
      <c r="I308" s="62">
        <f t="shared" si="95"/>
        <v>57</v>
      </c>
      <c r="J308" s="53" t="str">
        <f t="shared" si="96"/>
        <v>BIG BRIDGE INTL (BRCH USA)</v>
      </c>
      <c r="K308" s="55">
        <f t="shared" si="97"/>
        <v>1</v>
      </c>
      <c r="L308" s="54">
        <f t="shared" si="98"/>
        <v>0.4</v>
      </c>
      <c r="M308" s="54">
        <f t="shared" si="99"/>
        <v>0.3</v>
      </c>
      <c r="N308" s="54">
        <f t="shared" si="100"/>
        <v>0.4</v>
      </c>
      <c r="O308" s="54">
        <f t="shared" si="101"/>
        <v>0.5</v>
      </c>
      <c r="P308" s="55" t="str">
        <f t="shared" si="102"/>
        <v>6094325151244</v>
      </c>
      <c r="Q308" s="70">
        <f t="shared" si="103"/>
        <v>6760</v>
      </c>
      <c r="R308" s="58">
        <v>0</v>
      </c>
      <c r="S308" s="57">
        <f t="shared" si="104"/>
        <v>0</v>
      </c>
      <c r="T308" s="58">
        <v>0</v>
      </c>
      <c r="U308" s="58">
        <f>(IF(VLOOKUP(VLOOKUP(AN308,MAPPING!$B$16:$D$21,2,1),MAPPING!$C$16:$E$21,2,0)=7000,0,VLOOKUP(VLOOKUP(AN308,MAPPING!$B$16:$D$21,2,1),MAPPING!$C$16:$E$21,2,0)))</f>
        <v>0</v>
      </c>
      <c r="V308" s="58">
        <f>(K308*VLOOKUP(N308/K308,MAPPING!$B$23:$C$30,2,10))</f>
        <v>0</v>
      </c>
      <c r="W308" s="58">
        <f t="shared" si="105"/>
        <v>0</v>
      </c>
      <c r="X308" s="58">
        <f t="shared" si="106"/>
        <v>6760</v>
      </c>
      <c r="Y308" s="116">
        <f>ROUND(SUM(Q308:W308)/INVOICE!$I$5,2)</f>
        <v>4.8499999999999996</v>
      </c>
      <c r="AA308" s="38" t="s">
        <v>3127</v>
      </c>
      <c r="AB308" s="38" t="s">
        <v>93</v>
      </c>
      <c r="AC308" s="38" t="s">
        <v>3128</v>
      </c>
      <c r="AD308" s="38" t="s">
        <v>9321</v>
      </c>
      <c r="AE308" s="38" t="s">
        <v>9322</v>
      </c>
      <c r="AF308" s="38" t="s">
        <v>9323</v>
      </c>
      <c r="AG308" s="38" t="s">
        <v>9324</v>
      </c>
      <c r="AH308" s="38" t="s">
        <v>61</v>
      </c>
      <c r="AI308" s="38">
        <v>1</v>
      </c>
      <c r="AJ308" s="38">
        <v>0.4</v>
      </c>
      <c r="AK308" s="38">
        <v>0.3</v>
      </c>
      <c r="AL308" s="38">
        <v>0.4</v>
      </c>
      <c r="AM308" s="38" t="s">
        <v>204</v>
      </c>
      <c r="AN308" s="38">
        <v>57</v>
      </c>
      <c r="AO308" s="38" t="s">
        <v>62</v>
      </c>
      <c r="AP308" s="38" t="s">
        <v>62</v>
      </c>
      <c r="AQ308" s="38" t="s">
        <v>62</v>
      </c>
      <c r="AR308" s="38" t="s">
        <v>62</v>
      </c>
      <c r="AS308" s="38" t="s">
        <v>62</v>
      </c>
      <c r="AT308" s="38" t="s">
        <v>205</v>
      </c>
      <c r="AU308" s="38" t="s">
        <v>8802</v>
      </c>
      <c r="AV308" s="38" t="s">
        <v>207</v>
      </c>
      <c r="AW308" s="38" t="s">
        <v>61</v>
      </c>
      <c r="AX308" s="38" t="s">
        <v>63</v>
      </c>
      <c r="AY308" s="39" t="s">
        <v>9325</v>
      </c>
      <c r="AZ308" s="38" t="s">
        <v>9326</v>
      </c>
      <c r="BA308" s="39" t="s">
        <v>9326</v>
      </c>
      <c r="BB308" s="38" t="s">
        <v>196</v>
      </c>
      <c r="BC308" s="38" t="s">
        <v>197</v>
      </c>
      <c r="BD308" s="38" t="s">
        <v>94</v>
      </c>
      <c r="BE308" s="38" t="s">
        <v>208</v>
      </c>
      <c r="BF308" s="38" t="s">
        <v>64</v>
      </c>
      <c r="BG308" s="38" t="s">
        <v>61</v>
      </c>
      <c r="BH308" s="38" t="s">
        <v>209</v>
      </c>
    </row>
    <row r="309" spans="2:60" x14ac:dyDescent="0.3">
      <c r="B309" s="55">
        <f t="shared" si="88"/>
        <v>305</v>
      </c>
      <c r="C309" s="55" t="str">
        <f t="shared" si="89"/>
        <v>NRT</v>
      </c>
      <c r="D309" s="55" t="str">
        <f t="shared" si="90"/>
        <v>2025-09-09</v>
      </c>
      <c r="E309" s="55" t="str">
        <f t="shared" si="91"/>
        <v>82020038082</v>
      </c>
      <c r="F309" s="55" t="str">
        <f t="shared" si="92"/>
        <v>PJP026441388</v>
      </c>
      <c r="G309" s="55" t="str">
        <f t="shared" si="93"/>
        <v>고예나</v>
      </c>
      <c r="H309" s="53" t="str">
        <f t="shared" si="94"/>
        <v>목록(Manifest)</v>
      </c>
      <c r="I309" s="62">
        <f t="shared" si="95"/>
        <v>58.96</v>
      </c>
      <c r="J309" s="53" t="str">
        <f t="shared" si="96"/>
        <v>BIG BRIDGE INTL (BRCH USA)</v>
      </c>
      <c r="K309" s="55">
        <f t="shared" si="97"/>
        <v>1</v>
      </c>
      <c r="L309" s="54">
        <f t="shared" si="98"/>
        <v>0.4</v>
      </c>
      <c r="M309" s="54">
        <f t="shared" si="99"/>
        <v>0.5</v>
      </c>
      <c r="N309" s="54">
        <f t="shared" si="100"/>
        <v>0.5</v>
      </c>
      <c r="O309" s="54">
        <f t="shared" si="101"/>
        <v>0.5</v>
      </c>
      <c r="P309" s="55" t="str">
        <f t="shared" si="102"/>
        <v>6094325150330</v>
      </c>
      <c r="Q309" s="70">
        <f t="shared" si="103"/>
        <v>6760</v>
      </c>
      <c r="R309" s="58">
        <v>0</v>
      </c>
      <c r="S309" s="57">
        <f t="shared" si="104"/>
        <v>0</v>
      </c>
      <c r="T309" s="58">
        <v>0</v>
      </c>
      <c r="U309" s="58">
        <f>(IF(VLOOKUP(VLOOKUP(AN309,MAPPING!$B$16:$D$21,2,1),MAPPING!$C$16:$E$21,2,0)=7000,0,VLOOKUP(VLOOKUP(AN309,MAPPING!$B$16:$D$21,2,1),MAPPING!$C$16:$E$21,2,0)))</f>
        <v>0</v>
      </c>
      <c r="V309" s="58">
        <f>(K309*VLOOKUP(N309/K309,MAPPING!$B$23:$C$30,2,10))</f>
        <v>0</v>
      </c>
      <c r="W309" s="58">
        <f t="shared" si="105"/>
        <v>0</v>
      </c>
      <c r="X309" s="58">
        <f t="shared" si="106"/>
        <v>6760</v>
      </c>
      <c r="Y309" s="116">
        <f>ROUND(SUM(Q309:W309)/INVOICE!$I$5,2)</f>
        <v>4.8499999999999996</v>
      </c>
      <c r="AA309" s="38" t="s">
        <v>3127</v>
      </c>
      <c r="AB309" s="38" t="s">
        <v>93</v>
      </c>
      <c r="AC309" s="38" t="s">
        <v>3128</v>
      </c>
      <c r="AD309" s="38" t="s">
        <v>9327</v>
      </c>
      <c r="AE309" s="38" t="s">
        <v>7783</v>
      </c>
      <c r="AF309" s="38" t="s">
        <v>9328</v>
      </c>
      <c r="AG309" s="38" t="s">
        <v>7785</v>
      </c>
      <c r="AH309" s="38" t="s">
        <v>61</v>
      </c>
      <c r="AI309" s="38">
        <v>1</v>
      </c>
      <c r="AJ309" s="38">
        <v>0.4</v>
      </c>
      <c r="AK309" s="38">
        <v>0.5</v>
      </c>
      <c r="AL309" s="38">
        <v>0.5</v>
      </c>
      <c r="AM309" s="38" t="s">
        <v>204</v>
      </c>
      <c r="AN309" s="38">
        <v>58.96</v>
      </c>
      <c r="AO309" s="38" t="s">
        <v>62</v>
      </c>
      <c r="AP309" s="38" t="s">
        <v>62</v>
      </c>
      <c r="AQ309" s="38" t="s">
        <v>62</v>
      </c>
      <c r="AR309" s="38" t="s">
        <v>62</v>
      </c>
      <c r="AS309" s="38" t="s">
        <v>62</v>
      </c>
      <c r="AT309" s="38" t="s">
        <v>205</v>
      </c>
      <c r="AU309" s="38" t="s">
        <v>8802</v>
      </c>
      <c r="AV309" s="38" t="s">
        <v>207</v>
      </c>
      <c r="AW309" s="38" t="s">
        <v>61</v>
      </c>
      <c r="AX309" s="38" t="s">
        <v>63</v>
      </c>
      <c r="AY309" s="39" t="s">
        <v>9329</v>
      </c>
      <c r="AZ309" s="38" t="s">
        <v>9330</v>
      </c>
      <c r="BA309" s="39" t="s">
        <v>9330</v>
      </c>
      <c r="BB309" s="38" t="s">
        <v>196</v>
      </c>
      <c r="BC309" s="38" t="s">
        <v>197</v>
      </c>
      <c r="BD309" s="38" t="s">
        <v>94</v>
      </c>
      <c r="BE309" s="38" t="s">
        <v>208</v>
      </c>
      <c r="BF309" s="38" t="s">
        <v>64</v>
      </c>
      <c r="BG309" s="38" t="s">
        <v>61</v>
      </c>
      <c r="BH309" s="38" t="s">
        <v>209</v>
      </c>
    </row>
    <row r="310" spans="2:60" x14ac:dyDescent="0.3">
      <c r="B310" s="55">
        <f t="shared" si="88"/>
        <v>306</v>
      </c>
      <c r="C310" s="55" t="str">
        <f t="shared" si="89"/>
        <v>NRT</v>
      </c>
      <c r="D310" s="55" t="str">
        <f t="shared" si="90"/>
        <v>2025-09-09</v>
      </c>
      <c r="E310" s="55" t="str">
        <f t="shared" si="91"/>
        <v>82020038082</v>
      </c>
      <c r="F310" s="55" t="str">
        <f t="shared" si="92"/>
        <v>PJP030158710</v>
      </c>
      <c r="G310" s="55" t="str">
        <f t="shared" si="93"/>
        <v>손예지</v>
      </c>
      <c r="H310" s="53" t="str">
        <f t="shared" si="94"/>
        <v>목록(Manifest)</v>
      </c>
      <c r="I310" s="62">
        <f t="shared" si="95"/>
        <v>109.88</v>
      </c>
      <c r="J310" s="53" t="str">
        <f t="shared" si="96"/>
        <v>BIG BRIDGE INTL (BRCH USA)</v>
      </c>
      <c r="K310" s="55">
        <f t="shared" si="97"/>
        <v>1</v>
      </c>
      <c r="L310" s="54">
        <f t="shared" si="98"/>
        <v>1.25</v>
      </c>
      <c r="M310" s="54">
        <f t="shared" si="99"/>
        <v>6.2</v>
      </c>
      <c r="N310" s="54">
        <f t="shared" si="100"/>
        <v>6.5</v>
      </c>
      <c r="O310" s="54">
        <f t="shared" si="101"/>
        <v>1.5</v>
      </c>
      <c r="P310" s="55" t="str">
        <f t="shared" si="102"/>
        <v>6094325151234</v>
      </c>
      <c r="Q310" s="70">
        <f t="shared" si="103"/>
        <v>8780</v>
      </c>
      <c r="R310" s="58">
        <v>0</v>
      </c>
      <c r="S310" s="57">
        <f t="shared" si="104"/>
        <v>0</v>
      </c>
      <c r="T310" s="58">
        <v>0</v>
      </c>
      <c r="U310" s="58">
        <f>(IF(VLOOKUP(VLOOKUP(AN310,MAPPING!$B$16:$D$21,2,1),MAPPING!$C$16:$E$21,2,0)=7000,0,VLOOKUP(VLOOKUP(AN310,MAPPING!$B$16:$D$21,2,1),MAPPING!$C$16:$E$21,2,0)))</f>
        <v>0</v>
      </c>
      <c r="V310" s="58">
        <f>(K310*VLOOKUP(N310/K310,MAPPING!$B$23:$C$30,2,10))</f>
        <v>1200</v>
      </c>
      <c r="W310" s="58">
        <f t="shared" si="105"/>
        <v>0</v>
      </c>
      <c r="X310" s="58">
        <f t="shared" si="106"/>
        <v>9980</v>
      </c>
      <c r="Y310" s="116">
        <f>ROUND(SUM(Q310:W310)/INVOICE!$I$5,2)</f>
        <v>7.16</v>
      </c>
      <c r="AA310" s="38" t="s">
        <v>3127</v>
      </c>
      <c r="AB310" s="38" t="s">
        <v>93</v>
      </c>
      <c r="AC310" s="38" t="s">
        <v>3128</v>
      </c>
      <c r="AD310" s="38" t="s">
        <v>9331</v>
      </c>
      <c r="AE310" s="38" t="s">
        <v>9332</v>
      </c>
      <c r="AF310" s="38" t="s">
        <v>9333</v>
      </c>
      <c r="AG310" s="38" t="s">
        <v>6241</v>
      </c>
      <c r="AH310" s="38" t="s">
        <v>61</v>
      </c>
      <c r="AI310" s="38">
        <v>1</v>
      </c>
      <c r="AJ310" s="38">
        <v>1.25</v>
      </c>
      <c r="AK310" s="38">
        <v>6.2</v>
      </c>
      <c r="AL310" s="38">
        <v>6.5</v>
      </c>
      <c r="AM310" s="38" t="s">
        <v>204</v>
      </c>
      <c r="AN310" s="38">
        <v>109.88</v>
      </c>
      <c r="AO310" s="38" t="s">
        <v>62</v>
      </c>
      <c r="AP310" s="38" t="s">
        <v>62</v>
      </c>
      <c r="AQ310" s="38" t="s">
        <v>62</v>
      </c>
      <c r="AR310" s="38" t="s">
        <v>62</v>
      </c>
      <c r="AS310" s="38" t="s">
        <v>62</v>
      </c>
      <c r="AT310" s="38" t="s">
        <v>205</v>
      </c>
      <c r="AU310" s="38" t="s">
        <v>8802</v>
      </c>
      <c r="AV310" s="38" t="s">
        <v>207</v>
      </c>
      <c r="AW310" s="38" t="s">
        <v>61</v>
      </c>
      <c r="AX310" s="38" t="s">
        <v>63</v>
      </c>
      <c r="AY310" s="39" t="s">
        <v>9334</v>
      </c>
      <c r="AZ310" s="38" t="s">
        <v>9335</v>
      </c>
      <c r="BA310" s="39" t="s">
        <v>9335</v>
      </c>
      <c r="BB310" s="38" t="s">
        <v>196</v>
      </c>
      <c r="BC310" s="38" t="s">
        <v>197</v>
      </c>
      <c r="BD310" s="38" t="s">
        <v>94</v>
      </c>
      <c r="BE310" s="38" t="s">
        <v>208</v>
      </c>
      <c r="BF310" s="38" t="s">
        <v>64</v>
      </c>
      <c r="BG310" s="38" t="s">
        <v>61</v>
      </c>
      <c r="BH310" s="38" t="s">
        <v>209</v>
      </c>
    </row>
    <row r="311" spans="2:60" x14ac:dyDescent="0.3">
      <c r="B311" s="55">
        <f t="shared" si="88"/>
        <v>307</v>
      </c>
      <c r="C311" s="55" t="str">
        <f t="shared" si="89"/>
        <v>NRT</v>
      </c>
      <c r="D311" s="55" t="str">
        <f t="shared" si="90"/>
        <v>2025-09-09</v>
      </c>
      <c r="E311" s="55" t="str">
        <f t="shared" si="91"/>
        <v>82020038082</v>
      </c>
      <c r="F311" s="55" t="str">
        <f t="shared" si="92"/>
        <v>PJP030134948</v>
      </c>
      <c r="G311" s="55" t="str">
        <f t="shared" si="93"/>
        <v>이윤제</v>
      </c>
      <c r="H311" s="53" t="str">
        <f t="shared" si="94"/>
        <v>일반(목록배제,Normal-Manifest Exception)</v>
      </c>
      <c r="I311" s="62">
        <f t="shared" si="95"/>
        <v>100.5</v>
      </c>
      <c r="J311" s="53" t="str">
        <f t="shared" si="96"/>
        <v>BIG BRIDGE INTL (BRCH USA)</v>
      </c>
      <c r="K311" s="55">
        <f t="shared" si="97"/>
        <v>1</v>
      </c>
      <c r="L311" s="54">
        <f t="shared" si="98"/>
        <v>0.55000000000000004</v>
      </c>
      <c r="M311" s="54">
        <f t="shared" si="99"/>
        <v>0.8</v>
      </c>
      <c r="N311" s="54">
        <f t="shared" si="100"/>
        <v>0.8</v>
      </c>
      <c r="O311" s="54">
        <f t="shared" si="101"/>
        <v>1</v>
      </c>
      <c r="P311" s="55" t="str">
        <f t="shared" si="102"/>
        <v>6094325151155</v>
      </c>
      <c r="Q311" s="70">
        <f t="shared" si="103"/>
        <v>7770</v>
      </c>
      <c r="R311" s="58">
        <v>0</v>
      </c>
      <c r="S311" s="57">
        <f t="shared" si="104"/>
        <v>0</v>
      </c>
      <c r="T311" s="58">
        <v>0</v>
      </c>
      <c r="U311" s="58">
        <f>(IF(VLOOKUP(VLOOKUP(AN311,MAPPING!$B$16:$D$21,2,1),MAPPING!$C$16:$E$21,2,0)=7000,0,VLOOKUP(VLOOKUP(AN311,MAPPING!$B$16:$D$21,2,1),MAPPING!$C$16:$E$21,2,0)))</f>
        <v>0</v>
      </c>
      <c r="V311" s="58">
        <f>(K311*VLOOKUP(N311/K311,MAPPING!$B$23:$C$30,2,10))</f>
        <v>0</v>
      </c>
      <c r="W311" s="58">
        <f t="shared" si="105"/>
        <v>0</v>
      </c>
      <c r="X311" s="58">
        <f t="shared" si="106"/>
        <v>7770</v>
      </c>
      <c r="Y311" s="116">
        <f>ROUND(SUM(Q311:W311)/INVOICE!$I$5,2)</f>
        <v>5.57</v>
      </c>
      <c r="AA311" s="38" t="s">
        <v>3127</v>
      </c>
      <c r="AB311" s="38" t="s">
        <v>93</v>
      </c>
      <c r="AC311" s="38" t="s">
        <v>3128</v>
      </c>
      <c r="AD311" s="38" t="s">
        <v>9336</v>
      </c>
      <c r="AE311" s="38" t="s">
        <v>8865</v>
      </c>
      <c r="AF311" s="38" t="s">
        <v>8866</v>
      </c>
      <c r="AG311" s="38" t="s">
        <v>8867</v>
      </c>
      <c r="AH311" s="38" t="s">
        <v>61</v>
      </c>
      <c r="AI311" s="38">
        <v>1</v>
      </c>
      <c r="AJ311" s="38">
        <v>0.55000000000000004</v>
      </c>
      <c r="AK311" s="38">
        <v>0.8</v>
      </c>
      <c r="AL311" s="38">
        <v>0.8</v>
      </c>
      <c r="AM311" s="38" t="s">
        <v>66</v>
      </c>
      <c r="AN311" s="38">
        <v>100.5</v>
      </c>
      <c r="AO311" s="38" t="s">
        <v>62</v>
      </c>
      <c r="AP311" s="38" t="s">
        <v>62</v>
      </c>
      <c r="AQ311" s="38" t="s">
        <v>62</v>
      </c>
      <c r="AR311" s="38" t="s">
        <v>62</v>
      </c>
      <c r="AS311" s="38" t="s">
        <v>62</v>
      </c>
      <c r="AT311" s="38" t="s">
        <v>205</v>
      </c>
      <c r="AU311" s="38" t="s">
        <v>8802</v>
      </c>
      <c r="AV311" s="38" t="s">
        <v>207</v>
      </c>
      <c r="AW311" s="38" t="s">
        <v>61</v>
      </c>
      <c r="AX311" s="38" t="s">
        <v>63</v>
      </c>
      <c r="AY311" s="39" t="s">
        <v>9337</v>
      </c>
      <c r="AZ311" s="38" t="s">
        <v>9338</v>
      </c>
      <c r="BA311" s="39" t="s">
        <v>9338</v>
      </c>
      <c r="BB311" s="38" t="s">
        <v>196</v>
      </c>
      <c r="BC311" s="38" t="s">
        <v>197</v>
      </c>
      <c r="BD311" s="38" t="s">
        <v>94</v>
      </c>
      <c r="BE311" s="38" t="s">
        <v>208</v>
      </c>
      <c r="BF311" s="38" t="s">
        <v>64</v>
      </c>
      <c r="BG311" s="38" t="s">
        <v>61</v>
      </c>
      <c r="BH311" s="38" t="s">
        <v>209</v>
      </c>
    </row>
    <row r="312" spans="2:60" x14ac:dyDescent="0.3">
      <c r="B312" s="55">
        <f t="shared" si="88"/>
        <v>308</v>
      </c>
      <c r="C312" s="55" t="str">
        <f t="shared" si="89"/>
        <v>NRT</v>
      </c>
      <c r="D312" s="55" t="str">
        <f t="shared" si="90"/>
        <v>2025-09-09</v>
      </c>
      <c r="E312" s="55" t="str">
        <f t="shared" si="91"/>
        <v>82020038082</v>
      </c>
      <c r="F312" s="55" t="str">
        <f t="shared" si="92"/>
        <v>PJP030141565</v>
      </c>
      <c r="G312" s="55" t="str">
        <f t="shared" si="93"/>
        <v>차지희</v>
      </c>
      <c r="H312" s="53" t="str">
        <f t="shared" si="94"/>
        <v>목록(Manifest)</v>
      </c>
      <c r="I312" s="62">
        <f t="shared" si="95"/>
        <v>142.08000000000001</v>
      </c>
      <c r="J312" s="53" t="str">
        <f t="shared" si="96"/>
        <v>BIG BRIDGE INTL (BRCH USA)</v>
      </c>
      <c r="K312" s="55">
        <f t="shared" si="97"/>
        <v>1</v>
      </c>
      <c r="L312" s="54">
        <f t="shared" si="98"/>
        <v>3</v>
      </c>
      <c r="M312" s="54">
        <f t="shared" si="99"/>
        <v>4.5</v>
      </c>
      <c r="N312" s="54">
        <f t="shared" si="100"/>
        <v>4.5</v>
      </c>
      <c r="O312" s="54">
        <f t="shared" si="101"/>
        <v>3</v>
      </c>
      <c r="P312" s="55" t="str">
        <f t="shared" si="102"/>
        <v>6094325151066</v>
      </c>
      <c r="Q312" s="70">
        <f t="shared" si="103"/>
        <v>11810</v>
      </c>
      <c r="R312" s="58">
        <v>0</v>
      </c>
      <c r="S312" s="57">
        <f t="shared" si="104"/>
        <v>0</v>
      </c>
      <c r="T312" s="58">
        <v>0</v>
      </c>
      <c r="U312" s="58">
        <f>(IF(VLOOKUP(VLOOKUP(AN312,MAPPING!$B$16:$D$21,2,1),MAPPING!$C$16:$E$21,2,0)=7000,0,VLOOKUP(VLOOKUP(AN312,MAPPING!$B$16:$D$21,2,1),MAPPING!$C$16:$E$21,2,0)))</f>
        <v>0</v>
      </c>
      <c r="V312" s="58">
        <f>(K312*VLOOKUP(N312/K312,MAPPING!$B$23:$C$30,2,10))</f>
        <v>550</v>
      </c>
      <c r="W312" s="58">
        <f t="shared" si="105"/>
        <v>0</v>
      </c>
      <c r="X312" s="58">
        <f t="shared" si="106"/>
        <v>12360</v>
      </c>
      <c r="Y312" s="116">
        <f>ROUND(SUM(Q312:W312)/INVOICE!$I$5,2)</f>
        <v>8.8699999999999992</v>
      </c>
      <c r="AA312" s="38" t="s">
        <v>3127</v>
      </c>
      <c r="AB312" s="38" t="s">
        <v>93</v>
      </c>
      <c r="AC312" s="38" t="s">
        <v>3128</v>
      </c>
      <c r="AD312" s="38" t="s">
        <v>9339</v>
      </c>
      <c r="AE312" s="38" t="s">
        <v>6679</v>
      </c>
      <c r="AF312" s="38" t="s">
        <v>9340</v>
      </c>
      <c r="AG312" s="38" t="s">
        <v>9341</v>
      </c>
      <c r="AH312" s="38" t="s">
        <v>61</v>
      </c>
      <c r="AI312" s="38">
        <v>1</v>
      </c>
      <c r="AJ312" s="38">
        <v>3</v>
      </c>
      <c r="AK312" s="38">
        <v>4.5</v>
      </c>
      <c r="AL312" s="38">
        <v>4.5</v>
      </c>
      <c r="AM312" s="38" t="s">
        <v>204</v>
      </c>
      <c r="AN312" s="38">
        <v>142.08000000000001</v>
      </c>
      <c r="AO312" s="38" t="s">
        <v>62</v>
      </c>
      <c r="AP312" s="38" t="s">
        <v>62</v>
      </c>
      <c r="AQ312" s="38" t="s">
        <v>62</v>
      </c>
      <c r="AR312" s="38" t="s">
        <v>62</v>
      </c>
      <c r="AS312" s="38" t="s">
        <v>62</v>
      </c>
      <c r="AT312" s="38" t="s">
        <v>205</v>
      </c>
      <c r="AU312" s="38" t="s">
        <v>8802</v>
      </c>
      <c r="AV312" s="38" t="s">
        <v>207</v>
      </c>
      <c r="AW312" s="38" t="s">
        <v>61</v>
      </c>
      <c r="AX312" s="38" t="s">
        <v>63</v>
      </c>
      <c r="AY312" s="39" t="s">
        <v>9342</v>
      </c>
      <c r="AZ312" s="38" t="s">
        <v>9343</v>
      </c>
      <c r="BA312" s="39" t="s">
        <v>9343</v>
      </c>
      <c r="BB312" s="38" t="s">
        <v>196</v>
      </c>
      <c r="BC312" s="38" t="s">
        <v>197</v>
      </c>
      <c r="BD312" s="38" t="s">
        <v>94</v>
      </c>
      <c r="BE312" s="38" t="s">
        <v>208</v>
      </c>
      <c r="BF312" s="38" t="s">
        <v>64</v>
      </c>
      <c r="BG312" s="38" t="s">
        <v>61</v>
      </c>
      <c r="BH312" s="38" t="s">
        <v>209</v>
      </c>
    </row>
    <row r="313" spans="2:60" x14ac:dyDescent="0.3">
      <c r="B313" s="55">
        <f t="shared" si="88"/>
        <v>309</v>
      </c>
      <c r="C313" s="55" t="str">
        <f t="shared" si="89"/>
        <v>NRT</v>
      </c>
      <c r="D313" s="55" t="str">
        <f t="shared" si="90"/>
        <v>2025-09-09</v>
      </c>
      <c r="E313" s="55" t="str">
        <f t="shared" si="91"/>
        <v>82020038082</v>
      </c>
      <c r="F313" s="55" t="str">
        <f t="shared" si="92"/>
        <v>PJP030156744</v>
      </c>
      <c r="G313" s="55" t="str">
        <f t="shared" si="93"/>
        <v>김상아</v>
      </c>
      <c r="H313" s="53" t="str">
        <f t="shared" si="94"/>
        <v>일반(목록배제,Normal-Manifest Exception)</v>
      </c>
      <c r="I313" s="62">
        <f t="shared" si="95"/>
        <v>100.5</v>
      </c>
      <c r="J313" s="53" t="str">
        <f t="shared" si="96"/>
        <v>BIG BRIDGE INTL (BRCH USA)</v>
      </c>
      <c r="K313" s="55">
        <f t="shared" si="97"/>
        <v>1</v>
      </c>
      <c r="L313" s="54">
        <f t="shared" si="98"/>
        <v>0.5</v>
      </c>
      <c r="M313" s="54">
        <f t="shared" si="99"/>
        <v>0.6</v>
      </c>
      <c r="N313" s="54">
        <f t="shared" si="100"/>
        <v>0.6</v>
      </c>
      <c r="O313" s="54">
        <f t="shared" si="101"/>
        <v>0.5</v>
      </c>
      <c r="P313" s="55" t="str">
        <f t="shared" si="102"/>
        <v>6094325151174</v>
      </c>
      <c r="Q313" s="70">
        <f t="shared" si="103"/>
        <v>6760</v>
      </c>
      <c r="R313" s="58">
        <v>0</v>
      </c>
      <c r="S313" s="57">
        <f t="shared" si="104"/>
        <v>0</v>
      </c>
      <c r="T313" s="58">
        <v>0</v>
      </c>
      <c r="U313" s="58">
        <f>(IF(VLOOKUP(VLOOKUP(AN313,MAPPING!$B$16:$D$21,2,1),MAPPING!$C$16:$E$21,2,0)=7000,0,VLOOKUP(VLOOKUP(AN313,MAPPING!$B$16:$D$21,2,1),MAPPING!$C$16:$E$21,2,0)))</f>
        <v>0</v>
      </c>
      <c r="V313" s="58">
        <f>(K313*VLOOKUP(N313/K313,MAPPING!$B$23:$C$30,2,10))</f>
        <v>0</v>
      </c>
      <c r="W313" s="58">
        <f t="shared" si="105"/>
        <v>0</v>
      </c>
      <c r="X313" s="58">
        <f t="shared" si="106"/>
        <v>6760</v>
      </c>
      <c r="Y313" s="116">
        <f>ROUND(SUM(Q313:W313)/INVOICE!$I$5,2)</f>
        <v>4.8499999999999996</v>
      </c>
      <c r="AA313" s="38" t="s">
        <v>3127</v>
      </c>
      <c r="AB313" s="38" t="s">
        <v>93</v>
      </c>
      <c r="AC313" s="38" t="s">
        <v>3128</v>
      </c>
      <c r="AD313" s="38" t="s">
        <v>9344</v>
      </c>
      <c r="AE313" s="38" t="s">
        <v>9345</v>
      </c>
      <c r="AF313" s="38" t="s">
        <v>9346</v>
      </c>
      <c r="AG313" s="38" t="s">
        <v>9347</v>
      </c>
      <c r="AH313" s="38" t="s">
        <v>61</v>
      </c>
      <c r="AI313" s="38">
        <v>1</v>
      </c>
      <c r="AJ313" s="38">
        <v>0.5</v>
      </c>
      <c r="AK313" s="38">
        <v>0.6</v>
      </c>
      <c r="AL313" s="38">
        <v>0.6</v>
      </c>
      <c r="AM313" s="38" t="s">
        <v>66</v>
      </c>
      <c r="AN313" s="38">
        <v>100.5</v>
      </c>
      <c r="AO313" s="38" t="s">
        <v>62</v>
      </c>
      <c r="AP313" s="38" t="s">
        <v>62</v>
      </c>
      <c r="AQ313" s="38" t="s">
        <v>62</v>
      </c>
      <c r="AR313" s="38" t="s">
        <v>62</v>
      </c>
      <c r="AS313" s="38" t="s">
        <v>62</v>
      </c>
      <c r="AT313" s="38" t="s">
        <v>205</v>
      </c>
      <c r="AU313" s="38" t="s">
        <v>8802</v>
      </c>
      <c r="AV313" s="38" t="s">
        <v>207</v>
      </c>
      <c r="AW313" s="38" t="s">
        <v>61</v>
      </c>
      <c r="AX313" s="38" t="s">
        <v>63</v>
      </c>
      <c r="AY313" s="39" t="s">
        <v>9348</v>
      </c>
      <c r="AZ313" s="38" t="s">
        <v>9349</v>
      </c>
      <c r="BA313" s="39" t="s">
        <v>9349</v>
      </c>
      <c r="BB313" s="38" t="s">
        <v>196</v>
      </c>
      <c r="BC313" s="38" t="s">
        <v>197</v>
      </c>
      <c r="BD313" s="38" t="s">
        <v>94</v>
      </c>
      <c r="BE313" s="38" t="s">
        <v>208</v>
      </c>
      <c r="BF313" s="38" t="s">
        <v>64</v>
      </c>
      <c r="BG313" s="38" t="s">
        <v>61</v>
      </c>
      <c r="BH313" s="38" t="s">
        <v>209</v>
      </c>
    </row>
    <row r="314" spans="2:60" x14ac:dyDescent="0.3">
      <c r="B314" s="55">
        <f t="shared" si="88"/>
        <v>310</v>
      </c>
      <c r="C314" s="55" t="str">
        <f t="shared" si="89"/>
        <v>NRT</v>
      </c>
      <c r="D314" s="55" t="str">
        <f t="shared" si="90"/>
        <v>2025-09-09</v>
      </c>
      <c r="E314" s="55" t="str">
        <f t="shared" si="91"/>
        <v>82020038082</v>
      </c>
      <c r="F314" s="55" t="str">
        <f t="shared" si="92"/>
        <v>PJP030135853</v>
      </c>
      <c r="G314" s="55" t="str">
        <f t="shared" si="93"/>
        <v>박진주</v>
      </c>
      <c r="H314" s="53" t="str">
        <f t="shared" si="94"/>
        <v>일반(목록배제,Normal-Manifest Exception)</v>
      </c>
      <c r="I314" s="62">
        <f t="shared" si="95"/>
        <v>8.7100000000000009</v>
      </c>
      <c r="J314" s="53" t="str">
        <f t="shared" si="96"/>
        <v>BIG BRIDGE INTL (BRCH USA)</v>
      </c>
      <c r="K314" s="55">
        <f t="shared" si="97"/>
        <v>1</v>
      </c>
      <c r="L314" s="54">
        <f t="shared" si="98"/>
        <v>0.4</v>
      </c>
      <c r="M314" s="54">
        <f t="shared" si="99"/>
        <v>0.8</v>
      </c>
      <c r="N314" s="54">
        <f t="shared" si="100"/>
        <v>0.8</v>
      </c>
      <c r="O314" s="54">
        <f t="shared" si="101"/>
        <v>0.5</v>
      </c>
      <c r="P314" s="55" t="str">
        <f t="shared" si="102"/>
        <v>6094325150980</v>
      </c>
      <c r="Q314" s="70">
        <f t="shared" si="103"/>
        <v>6760</v>
      </c>
      <c r="R314" s="58">
        <v>0</v>
      </c>
      <c r="S314" s="57">
        <f t="shared" si="104"/>
        <v>0</v>
      </c>
      <c r="T314" s="58">
        <v>0</v>
      </c>
      <c r="U314" s="58">
        <f>(IF(VLOOKUP(VLOOKUP(AN314,MAPPING!$B$16:$D$21,2,1),MAPPING!$C$16:$E$21,2,0)=7000,0,VLOOKUP(VLOOKUP(AN314,MAPPING!$B$16:$D$21,2,1),MAPPING!$C$16:$E$21,2,0)))</f>
        <v>0</v>
      </c>
      <c r="V314" s="58">
        <f>(K314*VLOOKUP(N314/K314,MAPPING!$B$23:$C$30,2,10))</f>
        <v>0</v>
      </c>
      <c r="W314" s="58">
        <f t="shared" si="105"/>
        <v>0</v>
      </c>
      <c r="X314" s="58">
        <f t="shared" si="106"/>
        <v>6760</v>
      </c>
      <c r="Y314" s="116">
        <f>ROUND(SUM(Q314:W314)/INVOICE!$I$5,2)</f>
        <v>4.8499999999999996</v>
      </c>
      <c r="AA314" s="38" t="s">
        <v>3127</v>
      </c>
      <c r="AB314" s="38" t="s">
        <v>93</v>
      </c>
      <c r="AC314" s="38" t="s">
        <v>3128</v>
      </c>
      <c r="AD314" s="38" t="s">
        <v>9350</v>
      </c>
      <c r="AE314" s="38" t="s">
        <v>653</v>
      </c>
      <c r="AF314" s="38" t="s">
        <v>9351</v>
      </c>
      <c r="AG314" s="38" t="s">
        <v>9352</v>
      </c>
      <c r="AH314" s="38" t="s">
        <v>61</v>
      </c>
      <c r="AI314" s="38">
        <v>1</v>
      </c>
      <c r="AJ314" s="38">
        <v>0.4</v>
      </c>
      <c r="AK314" s="38">
        <v>0.8</v>
      </c>
      <c r="AL314" s="38">
        <v>0.8</v>
      </c>
      <c r="AM314" s="38" t="s">
        <v>66</v>
      </c>
      <c r="AN314" s="38">
        <v>8.7100000000000009</v>
      </c>
      <c r="AO314" s="38" t="s">
        <v>62</v>
      </c>
      <c r="AP314" s="38" t="s">
        <v>62</v>
      </c>
      <c r="AQ314" s="38" t="s">
        <v>62</v>
      </c>
      <c r="AR314" s="38" t="s">
        <v>62</v>
      </c>
      <c r="AS314" s="38" t="s">
        <v>62</v>
      </c>
      <c r="AT314" s="38" t="s">
        <v>205</v>
      </c>
      <c r="AU314" s="38" t="s">
        <v>8802</v>
      </c>
      <c r="AV314" s="38" t="s">
        <v>207</v>
      </c>
      <c r="AW314" s="38" t="s">
        <v>61</v>
      </c>
      <c r="AX314" s="38" t="s">
        <v>63</v>
      </c>
      <c r="AY314" s="39" t="s">
        <v>9353</v>
      </c>
      <c r="AZ314" s="38" t="s">
        <v>9354</v>
      </c>
      <c r="BA314" s="39" t="s">
        <v>9354</v>
      </c>
      <c r="BB314" s="38" t="s">
        <v>196</v>
      </c>
      <c r="BC314" s="38" t="s">
        <v>197</v>
      </c>
      <c r="BD314" s="38" t="s">
        <v>94</v>
      </c>
      <c r="BE314" s="38" t="s">
        <v>208</v>
      </c>
      <c r="BF314" s="38" t="s">
        <v>64</v>
      </c>
      <c r="BG314" s="38" t="s">
        <v>61</v>
      </c>
      <c r="BH314" s="38" t="s">
        <v>209</v>
      </c>
    </row>
    <row r="315" spans="2:60" x14ac:dyDescent="0.3">
      <c r="B315" s="55">
        <f t="shared" si="88"/>
        <v>311</v>
      </c>
      <c r="C315" s="55" t="str">
        <f t="shared" si="89"/>
        <v>NRT</v>
      </c>
      <c r="D315" s="55" t="str">
        <f t="shared" si="90"/>
        <v>2025-09-09</v>
      </c>
      <c r="E315" s="55" t="str">
        <f t="shared" si="91"/>
        <v>82020038082</v>
      </c>
      <c r="F315" s="55" t="str">
        <f t="shared" si="92"/>
        <v>PJP030136634</v>
      </c>
      <c r="G315" s="55" t="str">
        <f t="shared" si="93"/>
        <v>이대풍</v>
      </c>
      <c r="H315" s="53" t="str">
        <f t="shared" si="94"/>
        <v>일반(목록배제,Normal-Manifest Exception)</v>
      </c>
      <c r="I315" s="62">
        <f t="shared" si="95"/>
        <v>100.5</v>
      </c>
      <c r="J315" s="53" t="str">
        <f t="shared" si="96"/>
        <v>BIG BRIDGE INTL (BRCH USA)</v>
      </c>
      <c r="K315" s="55">
        <f t="shared" si="97"/>
        <v>1</v>
      </c>
      <c r="L315" s="54">
        <f t="shared" si="98"/>
        <v>0.55000000000000004</v>
      </c>
      <c r="M315" s="54">
        <f t="shared" si="99"/>
        <v>0.8</v>
      </c>
      <c r="N315" s="54">
        <f t="shared" si="100"/>
        <v>0.8</v>
      </c>
      <c r="O315" s="54">
        <f t="shared" si="101"/>
        <v>1</v>
      </c>
      <c r="P315" s="55" t="str">
        <f t="shared" si="102"/>
        <v>6094325151295</v>
      </c>
      <c r="Q315" s="70">
        <f t="shared" si="103"/>
        <v>7770</v>
      </c>
      <c r="R315" s="58">
        <v>0</v>
      </c>
      <c r="S315" s="57">
        <f t="shared" si="104"/>
        <v>0</v>
      </c>
      <c r="T315" s="58">
        <v>0</v>
      </c>
      <c r="U315" s="58">
        <f>(IF(VLOOKUP(VLOOKUP(AN315,MAPPING!$B$16:$D$21,2,1),MAPPING!$C$16:$E$21,2,0)=7000,0,VLOOKUP(VLOOKUP(AN315,MAPPING!$B$16:$D$21,2,1),MAPPING!$C$16:$E$21,2,0)))</f>
        <v>0</v>
      </c>
      <c r="V315" s="58">
        <f>(K315*VLOOKUP(N315/K315,MAPPING!$B$23:$C$30,2,10))</f>
        <v>0</v>
      </c>
      <c r="W315" s="58">
        <f t="shared" si="105"/>
        <v>0</v>
      </c>
      <c r="X315" s="58">
        <f t="shared" si="106"/>
        <v>7770</v>
      </c>
      <c r="Y315" s="116">
        <f>ROUND(SUM(Q315:W315)/INVOICE!$I$5,2)</f>
        <v>5.57</v>
      </c>
      <c r="AA315" s="38" t="s">
        <v>3127</v>
      </c>
      <c r="AB315" s="38" t="s">
        <v>93</v>
      </c>
      <c r="AC315" s="38" t="s">
        <v>3128</v>
      </c>
      <c r="AD315" s="38" t="s">
        <v>9355</v>
      </c>
      <c r="AE315" s="38" t="s">
        <v>9141</v>
      </c>
      <c r="AF315" s="38" t="s">
        <v>9142</v>
      </c>
      <c r="AG315" s="38" t="s">
        <v>9143</v>
      </c>
      <c r="AH315" s="38" t="s">
        <v>61</v>
      </c>
      <c r="AI315" s="38">
        <v>1</v>
      </c>
      <c r="AJ315" s="38">
        <v>0.55000000000000004</v>
      </c>
      <c r="AK315" s="38">
        <v>0.8</v>
      </c>
      <c r="AL315" s="38">
        <v>0.8</v>
      </c>
      <c r="AM315" s="38" t="s">
        <v>66</v>
      </c>
      <c r="AN315" s="38">
        <v>100.5</v>
      </c>
      <c r="AO315" s="38" t="s">
        <v>62</v>
      </c>
      <c r="AP315" s="38" t="s">
        <v>62</v>
      </c>
      <c r="AQ315" s="38" t="s">
        <v>62</v>
      </c>
      <c r="AR315" s="38" t="s">
        <v>62</v>
      </c>
      <c r="AS315" s="38" t="s">
        <v>62</v>
      </c>
      <c r="AT315" s="38" t="s">
        <v>205</v>
      </c>
      <c r="AU315" s="38" t="s">
        <v>8802</v>
      </c>
      <c r="AV315" s="38" t="s">
        <v>207</v>
      </c>
      <c r="AW315" s="38" t="s">
        <v>61</v>
      </c>
      <c r="AX315" s="38" t="s">
        <v>63</v>
      </c>
      <c r="AY315" s="39" t="s">
        <v>9356</v>
      </c>
      <c r="AZ315" s="38" t="s">
        <v>9357</v>
      </c>
      <c r="BA315" s="39" t="s">
        <v>9357</v>
      </c>
      <c r="BB315" s="38" t="s">
        <v>196</v>
      </c>
      <c r="BC315" s="38" t="s">
        <v>197</v>
      </c>
      <c r="BD315" s="38" t="s">
        <v>94</v>
      </c>
      <c r="BE315" s="38" t="s">
        <v>208</v>
      </c>
      <c r="BF315" s="38" t="s">
        <v>64</v>
      </c>
      <c r="BG315" s="38" t="s">
        <v>61</v>
      </c>
      <c r="BH315" s="38" t="s">
        <v>209</v>
      </c>
    </row>
    <row r="316" spans="2:60" x14ac:dyDescent="0.3">
      <c r="B316" s="55">
        <f t="shared" si="88"/>
        <v>312</v>
      </c>
      <c r="C316" s="55" t="str">
        <f t="shared" si="89"/>
        <v>NRT</v>
      </c>
      <c r="D316" s="55" t="str">
        <f t="shared" si="90"/>
        <v>2025-09-09</v>
      </c>
      <c r="E316" s="55" t="str">
        <f t="shared" si="91"/>
        <v>82020038082</v>
      </c>
      <c r="F316" s="55" t="str">
        <f t="shared" si="92"/>
        <v>PJP030129063</v>
      </c>
      <c r="G316" s="55" t="str">
        <f t="shared" si="93"/>
        <v>이은수</v>
      </c>
      <c r="H316" s="53" t="str">
        <f t="shared" si="94"/>
        <v>일반(목록배제,Normal-Manifest Exception)</v>
      </c>
      <c r="I316" s="62">
        <f t="shared" si="95"/>
        <v>100.5</v>
      </c>
      <c r="J316" s="53" t="str">
        <f t="shared" si="96"/>
        <v>BIG BRIDGE INTL (BRCH USA)</v>
      </c>
      <c r="K316" s="55">
        <f t="shared" si="97"/>
        <v>1</v>
      </c>
      <c r="L316" s="54">
        <f t="shared" si="98"/>
        <v>1</v>
      </c>
      <c r="M316" s="54">
        <f t="shared" si="99"/>
        <v>1.2</v>
      </c>
      <c r="N316" s="54">
        <f t="shared" si="100"/>
        <v>1.2</v>
      </c>
      <c r="O316" s="54">
        <f t="shared" si="101"/>
        <v>1</v>
      </c>
      <c r="P316" s="55" t="str">
        <f t="shared" si="102"/>
        <v>6094325151472</v>
      </c>
      <c r="Q316" s="70">
        <f t="shared" si="103"/>
        <v>7770</v>
      </c>
      <c r="R316" s="58">
        <v>0</v>
      </c>
      <c r="S316" s="57">
        <f t="shared" si="104"/>
        <v>0</v>
      </c>
      <c r="T316" s="58">
        <v>0</v>
      </c>
      <c r="U316" s="58">
        <f>(IF(VLOOKUP(VLOOKUP(AN316,MAPPING!$B$16:$D$21,2,1),MAPPING!$C$16:$E$21,2,0)=7000,0,VLOOKUP(VLOOKUP(AN316,MAPPING!$B$16:$D$21,2,1),MAPPING!$C$16:$E$21,2,0)))</f>
        <v>0</v>
      </c>
      <c r="V316" s="58">
        <f>(K316*VLOOKUP(N316/K316,MAPPING!$B$23:$C$30,2,10))</f>
        <v>0</v>
      </c>
      <c r="W316" s="58">
        <f t="shared" si="105"/>
        <v>0</v>
      </c>
      <c r="X316" s="58">
        <f t="shared" si="106"/>
        <v>7770</v>
      </c>
      <c r="Y316" s="116">
        <f>ROUND(SUM(Q316:W316)/INVOICE!$I$5,2)</f>
        <v>5.57</v>
      </c>
      <c r="AA316" s="38" t="s">
        <v>3127</v>
      </c>
      <c r="AB316" s="38" t="s">
        <v>93</v>
      </c>
      <c r="AC316" s="38" t="s">
        <v>3128</v>
      </c>
      <c r="AD316" s="38" t="s">
        <v>9358</v>
      </c>
      <c r="AE316" s="38" t="s">
        <v>9359</v>
      </c>
      <c r="AF316" s="38" t="s">
        <v>9360</v>
      </c>
      <c r="AG316" s="38" t="s">
        <v>9361</v>
      </c>
      <c r="AH316" s="38" t="s">
        <v>61</v>
      </c>
      <c r="AI316" s="38">
        <v>1</v>
      </c>
      <c r="AJ316" s="38">
        <v>1</v>
      </c>
      <c r="AK316" s="38">
        <v>1.2</v>
      </c>
      <c r="AL316" s="38">
        <v>1.2</v>
      </c>
      <c r="AM316" s="38" t="s">
        <v>66</v>
      </c>
      <c r="AN316" s="38">
        <v>100.5</v>
      </c>
      <c r="AO316" s="38" t="s">
        <v>62</v>
      </c>
      <c r="AP316" s="38" t="s">
        <v>62</v>
      </c>
      <c r="AQ316" s="38" t="s">
        <v>62</v>
      </c>
      <c r="AR316" s="38" t="s">
        <v>62</v>
      </c>
      <c r="AS316" s="38" t="s">
        <v>62</v>
      </c>
      <c r="AT316" s="38" t="s">
        <v>205</v>
      </c>
      <c r="AU316" s="38" t="s">
        <v>8802</v>
      </c>
      <c r="AV316" s="38" t="s">
        <v>207</v>
      </c>
      <c r="AW316" s="38" t="s">
        <v>61</v>
      </c>
      <c r="AX316" s="38" t="s">
        <v>63</v>
      </c>
      <c r="AY316" s="39" t="s">
        <v>9362</v>
      </c>
      <c r="AZ316" s="38" t="s">
        <v>9363</v>
      </c>
      <c r="BA316" s="39" t="s">
        <v>9363</v>
      </c>
      <c r="BB316" s="38" t="s">
        <v>196</v>
      </c>
      <c r="BC316" s="38" t="s">
        <v>197</v>
      </c>
      <c r="BD316" s="38" t="s">
        <v>94</v>
      </c>
      <c r="BE316" s="38" t="s">
        <v>208</v>
      </c>
      <c r="BF316" s="38" t="s">
        <v>64</v>
      </c>
      <c r="BG316" s="38" t="s">
        <v>61</v>
      </c>
      <c r="BH316" s="38" t="s">
        <v>209</v>
      </c>
    </row>
    <row r="317" spans="2:60" x14ac:dyDescent="0.3">
      <c r="B317" s="55">
        <f t="shared" si="88"/>
        <v>313</v>
      </c>
      <c r="C317" s="55" t="str">
        <f t="shared" si="89"/>
        <v>NRT</v>
      </c>
      <c r="D317" s="55" t="str">
        <f t="shared" si="90"/>
        <v>2025-09-09</v>
      </c>
      <c r="E317" s="55" t="str">
        <f t="shared" si="91"/>
        <v>82020038082</v>
      </c>
      <c r="F317" s="55" t="str">
        <f t="shared" si="92"/>
        <v>PJP030154862</v>
      </c>
      <c r="G317" s="55" t="str">
        <f t="shared" si="93"/>
        <v>김광진</v>
      </c>
      <c r="H317" s="53" t="str">
        <f t="shared" si="94"/>
        <v>일반(목록배제,Normal-Manifest Exception)</v>
      </c>
      <c r="I317" s="62">
        <f t="shared" si="95"/>
        <v>136.94</v>
      </c>
      <c r="J317" s="53" t="str">
        <f t="shared" si="96"/>
        <v>BIG BRIDGE INTL (BRCH USA)</v>
      </c>
      <c r="K317" s="55">
        <f t="shared" si="97"/>
        <v>1</v>
      </c>
      <c r="L317" s="54">
        <f t="shared" si="98"/>
        <v>6</v>
      </c>
      <c r="M317" s="54">
        <f t="shared" si="99"/>
        <v>2.6</v>
      </c>
      <c r="N317" s="54">
        <f t="shared" si="100"/>
        <v>6</v>
      </c>
      <c r="O317" s="54">
        <f t="shared" si="101"/>
        <v>6</v>
      </c>
      <c r="P317" s="55" t="str">
        <f t="shared" si="102"/>
        <v>6094325150889</v>
      </c>
      <c r="Q317" s="70">
        <f t="shared" si="103"/>
        <v>17870</v>
      </c>
      <c r="R317" s="58">
        <v>0</v>
      </c>
      <c r="S317" s="57">
        <f t="shared" si="104"/>
        <v>0</v>
      </c>
      <c r="T317" s="58">
        <v>0</v>
      </c>
      <c r="U317" s="58">
        <f>(IF(VLOOKUP(VLOOKUP(AN317,MAPPING!$B$16:$D$21,2,1),MAPPING!$C$16:$E$21,2,0)=7000,0,VLOOKUP(VLOOKUP(AN317,MAPPING!$B$16:$D$21,2,1),MAPPING!$C$16:$E$21,2,0)))</f>
        <v>0</v>
      </c>
      <c r="V317" s="58">
        <f>(K317*VLOOKUP(N317/K317,MAPPING!$B$23:$C$30,2,10))</f>
        <v>1200</v>
      </c>
      <c r="W317" s="58">
        <f t="shared" si="105"/>
        <v>0</v>
      </c>
      <c r="X317" s="58">
        <f t="shared" si="106"/>
        <v>19070</v>
      </c>
      <c r="Y317" s="116">
        <f>ROUND(SUM(Q317:W317)/INVOICE!$I$5,2)</f>
        <v>13.68</v>
      </c>
      <c r="AA317" s="38" t="s">
        <v>3127</v>
      </c>
      <c r="AB317" s="38" t="s">
        <v>93</v>
      </c>
      <c r="AC317" s="38" t="s">
        <v>3128</v>
      </c>
      <c r="AD317" s="38" t="s">
        <v>9364</v>
      </c>
      <c r="AE317" s="38" t="s">
        <v>8937</v>
      </c>
      <c r="AF317" s="38" t="s">
        <v>8938</v>
      </c>
      <c r="AG317" s="38" t="s">
        <v>8939</v>
      </c>
      <c r="AH317" s="38" t="s">
        <v>156</v>
      </c>
      <c r="AI317" s="38">
        <v>1</v>
      </c>
      <c r="AJ317" s="38">
        <v>6</v>
      </c>
      <c r="AK317" s="38">
        <v>2.6</v>
      </c>
      <c r="AL317" s="38">
        <v>6</v>
      </c>
      <c r="AM317" s="38" t="s">
        <v>66</v>
      </c>
      <c r="AN317" s="38">
        <v>136.94</v>
      </c>
      <c r="AO317" s="38" t="s">
        <v>62</v>
      </c>
      <c r="AP317" s="38" t="s">
        <v>62</v>
      </c>
      <c r="AQ317" s="38" t="s">
        <v>62</v>
      </c>
      <c r="AR317" s="38" t="s">
        <v>62</v>
      </c>
      <c r="AS317" s="38" t="s">
        <v>62</v>
      </c>
      <c r="AT317" s="38" t="s">
        <v>205</v>
      </c>
      <c r="AU317" s="38" t="s">
        <v>8802</v>
      </c>
      <c r="AV317" s="38" t="s">
        <v>207</v>
      </c>
      <c r="AW317" s="38" t="s">
        <v>61</v>
      </c>
      <c r="AX317" s="38" t="s">
        <v>63</v>
      </c>
      <c r="AY317" s="39" t="s">
        <v>9365</v>
      </c>
      <c r="AZ317" s="38" t="s">
        <v>9366</v>
      </c>
      <c r="BA317" s="39" t="s">
        <v>9366</v>
      </c>
      <c r="BB317" s="38" t="s">
        <v>196</v>
      </c>
      <c r="BC317" s="38" t="s">
        <v>197</v>
      </c>
      <c r="BD317" s="38" t="s">
        <v>94</v>
      </c>
      <c r="BE317" s="38" t="s">
        <v>208</v>
      </c>
      <c r="BF317" s="38" t="s">
        <v>64</v>
      </c>
      <c r="BG317" s="38" t="s">
        <v>61</v>
      </c>
      <c r="BH317" s="38" t="s">
        <v>209</v>
      </c>
    </row>
    <row r="318" spans="2:60" x14ac:dyDescent="0.3">
      <c r="B318" s="55">
        <f t="shared" si="88"/>
        <v>314</v>
      </c>
      <c r="C318" s="55" t="str">
        <f t="shared" si="89"/>
        <v>NRT</v>
      </c>
      <c r="D318" s="55" t="str">
        <f t="shared" si="90"/>
        <v>2025-09-09</v>
      </c>
      <c r="E318" s="55" t="str">
        <f t="shared" si="91"/>
        <v>82020038082</v>
      </c>
      <c r="F318" s="55" t="str">
        <f t="shared" si="92"/>
        <v>PJP030134493</v>
      </c>
      <c r="G318" s="55" t="str">
        <f t="shared" si="93"/>
        <v>센시블 SENSIBLE</v>
      </c>
      <c r="H318" s="53" t="str">
        <f t="shared" si="94"/>
        <v>간이(Simple)</v>
      </c>
      <c r="I318" s="62">
        <f t="shared" si="95"/>
        <v>1221.51</v>
      </c>
      <c r="J318" s="53" t="str">
        <f t="shared" si="96"/>
        <v>BIG BRIDGE INTL (BRCH USA)</v>
      </c>
      <c r="K318" s="55">
        <f t="shared" si="97"/>
        <v>1</v>
      </c>
      <c r="L318" s="54">
        <f t="shared" si="98"/>
        <v>4.5</v>
      </c>
      <c r="M318" s="54">
        <f t="shared" si="99"/>
        <v>5.4</v>
      </c>
      <c r="N318" s="54">
        <f t="shared" si="100"/>
        <v>5.5</v>
      </c>
      <c r="O318" s="54">
        <f t="shared" si="101"/>
        <v>4.5</v>
      </c>
      <c r="P318" s="55" t="str">
        <f t="shared" si="102"/>
        <v>6094325151171</v>
      </c>
      <c r="Q318" s="70">
        <f t="shared" si="103"/>
        <v>14840</v>
      </c>
      <c r="R318" s="58">
        <v>0</v>
      </c>
      <c r="S318" s="57">
        <f t="shared" si="104"/>
        <v>0</v>
      </c>
      <c r="T318" s="58">
        <v>0</v>
      </c>
      <c r="U318" s="58">
        <f>(IF(VLOOKUP(VLOOKUP(AN318,MAPPING!$B$16:$D$21,2,1),MAPPING!$C$16:$E$21,2,0)=7000,0,VLOOKUP(VLOOKUP(AN318,MAPPING!$B$16:$D$21,2,1),MAPPING!$C$16:$E$21,2,0)))</f>
        <v>0</v>
      </c>
      <c r="V318" s="58">
        <f>(K318*VLOOKUP(N318/K318,MAPPING!$B$23:$C$30,2,10))</f>
        <v>1200</v>
      </c>
      <c r="W318" s="58">
        <f t="shared" si="105"/>
        <v>0</v>
      </c>
      <c r="X318" s="58">
        <f t="shared" si="106"/>
        <v>16040</v>
      </c>
      <c r="Y318" s="116">
        <f>ROUND(SUM(Q318:W318)/INVOICE!$I$5,2)</f>
        <v>11.51</v>
      </c>
      <c r="AA318" s="38" t="s">
        <v>3127</v>
      </c>
      <c r="AB318" s="38" t="s">
        <v>93</v>
      </c>
      <c r="AC318" s="38" t="s">
        <v>3128</v>
      </c>
      <c r="AD318" s="38" t="s">
        <v>9367</v>
      </c>
      <c r="AE318" s="38" t="s">
        <v>7767</v>
      </c>
      <c r="AF318" s="38" t="s">
        <v>7768</v>
      </c>
      <c r="AG318" s="38" t="s">
        <v>7769</v>
      </c>
      <c r="AH318" s="38" t="s">
        <v>156</v>
      </c>
      <c r="AI318" s="38">
        <v>1</v>
      </c>
      <c r="AJ318" s="38">
        <v>4.5</v>
      </c>
      <c r="AK318" s="38">
        <v>5.4</v>
      </c>
      <c r="AL318" s="38">
        <v>5.5</v>
      </c>
      <c r="AM318" s="38" t="s">
        <v>65</v>
      </c>
      <c r="AN318" s="38">
        <v>1221.51</v>
      </c>
      <c r="AO318" s="38" t="s">
        <v>62</v>
      </c>
      <c r="AP318" s="38" t="s">
        <v>62</v>
      </c>
      <c r="AQ318" s="38" t="s">
        <v>62</v>
      </c>
      <c r="AR318" s="38" t="s">
        <v>62</v>
      </c>
      <c r="AS318" s="38" t="s">
        <v>62</v>
      </c>
      <c r="AT318" s="38" t="s">
        <v>205</v>
      </c>
      <c r="AU318" s="38" t="s">
        <v>8802</v>
      </c>
      <c r="AV318" s="38" t="s">
        <v>207</v>
      </c>
      <c r="AW318" s="38" t="s">
        <v>61</v>
      </c>
      <c r="AX318" s="38" t="s">
        <v>63</v>
      </c>
      <c r="AY318" s="39" t="s">
        <v>9368</v>
      </c>
      <c r="AZ318" s="38" t="s">
        <v>9369</v>
      </c>
      <c r="BA318" s="39" t="s">
        <v>9369</v>
      </c>
      <c r="BB318" s="38" t="s">
        <v>196</v>
      </c>
      <c r="BC318" s="38" t="s">
        <v>197</v>
      </c>
      <c r="BD318" s="38" t="s">
        <v>94</v>
      </c>
      <c r="BE318" s="38" t="s">
        <v>208</v>
      </c>
      <c r="BF318" s="38" t="s">
        <v>64</v>
      </c>
      <c r="BG318" s="38" t="s">
        <v>61</v>
      </c>
      <c r="BH318" s="38" t="s">
        <v>209</v>
      </c>
    </row>
    <row r="319" spans="2:60" x14ac:dyDescent="0.3">
      <c r="B319" s="55">
        <f t="shared" si="88"/>
        <v>315</v>
      </c>
      <c r="C319" s="55" t="str">
        <f t="shared" si="89"/>
        <v>NRT</v>
      </c>
      <c r="D319" s="55" t="str">
        <f t="shared" si="90"/>
        <v>2025-09-09</v>
      </c>
      <c r="E319" s="55" t="str">
        <f t="shared" si="91"/>
        <v>82020038082</v>
      </c>
      <c r="F319" s="55" t="str">
        <f t="shared" si="92"/>
        <v>PJP030156256</v>
      </c>
      <c r="G319" s="55" t="str">
        <f t="shared" si="93"/>
        <v>이주원</v>
      </c>
      <c r="H319" s="53" t="str">
        <f t="shared" si="94"/>
        <v>목록(Manifest)</v>
      </c>
      <c r="I319" s="62">
        <f t="shared" si="95"/>
        <v>46.44</v>
      </c>
      <c r="J319" s="53" t="str">
        <f t="shared" si="96"/>
        <v>BIG BRIDGE INTL (BRCH USA)</v>
      </c>
      <c r="K319" s="55">
        <f t="shared" si="97"/>
        <v>1</v>
      </c>
      <c r="L319" s="54">
        <f t="shared" si="98"/>
        <v>0.4</v>
      </c>
      <c r="M319" s="54">
        <f t="shared" si="99"/>
        <v>0.2</v>
      </c>
      <c r="N319" s="54">
        <f t="shared" si="100"/>
        <v>0.4</v>
      </c>
      <c r="O319" s="54">
        <f t="shared" si="101"/>
        <v>0.5</v>
      </c>
      <c r="P319" s="55" t="str">
        <f t="shared" si="102"/>
        <v>6094325151480</v>
      </c>
      <c r="Q319" s="70">
        <f t="shared" si="103"/>
        <v>6760</v>
      </c>
      <c r="R319" s="58">
        <v>0</v>
      </c>
      <c r="S319" s="57">
        <f t="shared" si="104"/>
        <v>0</v>
      </c>
      <c r="T319" s="58">
        <v>0</v>
      </c>
      <c r="U319" s="58">
        <f>(IF(VLOOKUP(VLOOKUP(AN319,MAPPING!$B$16:$D$21,2,1),MAPPING!$C$16:$E$21,2,0)=7000,0,VLOOKUP(VLOOKUP(AN319,MAPPING!$B$16:$D$21,2,1),MAPPING!$C$16:$E$21,2,0)))</f>
        <v>0</v>
      </c>
      <c r="V319" s="58">
        <f>(K319*VLOOKUP(N319/K319,MAPPING!$B$23:$C$30,2,10))</f>
        <v>0</v>
      </c>
      <c r="W319" s="58">
        <f t="shared" si="105"/>
        <v>0</v>
      </c>
      <c r="X319" s="58">
        <f t="shared" si="106"/>
        <v>6760</v>
      </c>
      <c r="Y319" s="116">
        <f>ROUND(SUM(Q319:W319)/INVOICE!$I$5,2)</f>
        <v>4.8499999999999996</v>
      </c>
      <c r="AA319" s="38" t="s">
        <v>3127</v>
      </c>
      <c r="AB319" s="38" t="s">
        <v>93</v>
      </c>
      <c r="AC319" s="38" t="s">
        <v>3128</v>
      </c>
      <c r="AD319" s="38" t="s">
        <v>9370</v>
      </c>
      <c r="AE319" s="38" t="s">
        <v>1506</v>
      </c>
      <c r="AF319" s="38" t="s">
        <v>9371</v>
      </c>
      <c r="AG319" s="38" t="s">
        <v>9372</v>
      </c>
      <c r="AH319" s="38" t="s">
        <v>61</v>
      </c>
      <c r="AI319" s="38">
        <v>1</v>
      </c>
      <c r="AJ319" s="38">
        <v>0.4</v>
      </c>
      <c r="AK319" s="38">
        <v>0.2</v>
      </c>
      <c r="AL319" s="38">
        <v>0.4</v>
      </c>
      <c r="AM319" s="38" t="s">
        <v>204</v>
      </c>
      <c r="AN319" s="38">
        <v>46.44</v>
      </c>
      <c r="AO319" s="38" t="s">
        <v>62</v>
      </c>
      <c r="AP319" s="38" t="s">
        <v>62</v>
      </c>
      <c r="AQ319" s="38" t="s">
        <v>62</v>
      </c>
      <c r="AR319" s="38" t="s">
        <v>62</v>
      </c>
      <c r="AS319" s="38" t="s">
        <v>62</v>
      </c>
      <c r="AT319" s="38" t="s">
        <v>205</v>
      </c>
      <c r="AU319" s="38" t="s">
        <v>8802</v>
      </c>
      <c r="AV319" s="38" t="s">
        <v>207</v>
      </c>
      <c r="AW319" s="38" t="s">
        <v>61</v>
      </c>
      <c r="AX319" s="38" t="s">
        <v>63</v>
      </c>
      <c r="AY319" s="39" t="s">
        <v>9373</v>
      </c>
      <c r="AZ319" s="38" t="s">
        <v>9374</v>
      </c>
      <c r="BA319" s="39" t="s">
        <v>9374</v>
      </c>
      <c r="BB319" s="38" t="s">
        <v>196</v>
      </c>
      <c r="BC319" s="38" t="s">
        <v>197</v>
      </c>
      <c r="BD319" s="38" t="s">
        <v>94</v>
      </c>
      <c r="BE319" s="38" t="s">
        <v>208</v>
      </c>
      <c r="BF319" s="38" t="s">
        <v>64</v>
      </c>
      <c r="BG319" s="38" t="s">
        <v>61</v>
      </c>
      <c r="BH319" s="38" t="s">
        <v>209</v>
      </c>
    </row>
    <row r="320" spans="2:60" x14ac:dyDescent="0.3">
      <c r="B320" s="55">
        <f t="shared" si="88"/>
        <v>316</v>
      </c>
      <c r="C320" s="55" t="str">
        <f t="shared" si="89"/>
        <v>NRT</v>
      </c>
      <c r="D320" s="55" t="str">
        <f t="shared" si="90"/>
        <v>2025-09-09</v>
      </c>
      <c r="E320" s="55" t="str">
        <f t="shared" si="91"/>
        <v>82020038082</v>
      </c>
      <c r="F320" s="55" t="str">
        <f t="shared" si="92"/>
        <v>PJP030139987</v>
      </c>
      <c r="G320" s="55" t="str">
        <f t="shared" si="93"/>
        <v>서연우</v>
      </c>
      <c r="H320" s="53" t="str">
        <f t="shared" si="94"/>
        <v>목록(Manifest)</v>
      </c>
      <c r="I320" s="62">
        <f t="shared" si="95"/>
        <v>88.14</v>
      </c>
      <c r="J320" s="53" t="str">
        <f t="shared" si="96"/>
        <v>BIG BRIDGE INTL (BRCH USA)</v>
      </c>
      <c r="K320" s="55">
        <f t="shared" si="97"/>
        <v>1</v>
      </c>
      <c r="L320" s="54">
        <f t="shared" si="98"/>
        <v>0.55000000000000004</v>
      </c>
      <c r="M320" s="54">
        <f t="shared" si="99"/>
        <v>1.4</v>
      </c>
      <c r="N320" s="54">
        <f t="shared" si="100"/>
        <v>1.4</v>
      </c>
      <c r="O320" s="54">
        <f t="shared" si="101"/>
        <v>1</v>
      </c>
      <c r="P320" s="55" t="str">
        <f t="shared" si="102"/>
        <v>6094325149396</v>
      </c>
      <c r="Q320" s="70">
        <f t="shared" si="103"/>
        <v>7770</v>
      </c>
      <c r="R320" s="58">
        <v>0</v>
      </c>
      <c r="S320" s="57">
        <f t="shared" si="104"/>
        <v>0</v>
      </c>
      <c r="T320" s="58">
        <v>0</v>
      </c>
      <c r="U320" s="58">
        <f>(IF(VLOOKUP(VLOOKUP(AN320,MAPPING!$B$16:$D$21,2,1),MAPPING!$C$16:$E$21,2,0)=7000,0,VLOOKUP(VLOOKUP(AN320,MAPPING!$B$16:$D$21,2,1),MAPPING!$C$16:$E$21,2,0)))</f>
        <v>0</v>
      </c>
      <c r="V320" s="58">
        <f>(K320*VLOOKUP(N320/K320,MAPPING!$B$23:$C$30,2,10))</f>
        <v>0</v>
      </c>
      <c r="W320" s="58">
        <f t="shared" si="105"/>
        <v>0</v>
      </c>
      <c r="X320" s="58">
        <f t="shared" si="106"/>
        <v>7770</v>
      </c>
      <c r="Y320" s="116">
        <f>ROUND(SUM(Q320:W320)/INVOICE!$I$5,2)</f>
        <v>5.57</v>
      </c>
      <c r="AA320" s="38" t="s">
        <v>3127</v>
      </c>
      <c r="AB320" s="38" t="s">
        <v>93</v>
      </c>
      <c r="AC320" s="38" t="s">
        <v>3128</v>
      </c>
      <c r="AD320" s="38" t="s">
        <v>9375</v>
      </c>
      <c r="AE320" s="38" t="s">
        <v>292</v>
      </c>
      <c r="AF320" s="38" t="s">
        <v>293</v>
      </c>
      <c r="AG320" s="38" t="s">
        <v>617</v>
      </c>
      <c r="AH320" s="38" t="s">
        <v>61</v>
      </c>
      <c r="AI320" s="38">
        <v>1</v>
      </c>
      <c r="AJ320" s="38">
        <v>0.55000000000000004</v>
      </c>
      <c r="AK320" s="38">
        <v>1.4</v>
      </c>
      <c r="AL320" s="38">
        <v>1.4</v>
      </c>
      <c r="AM320" s="38" t="s">
        <v>204</v>
      </c>
      <c r="AN320" s="38">
        <v>88.14</v>
      </c>
      <c r="AO320" s="38" t="s">
        <v>62</v>
      </c>
      <c r="AP320" s="38" t="s">
        <v>62</v>
      </c>
      <c r="AQ320" s="38" t="s">
        <v>62</v>
      </c>
      <c r="AR320" s="38" t="s">
        <v>62</v>
      </c>
      <c r="AS320" s="38" t="s">
        <v>62</v>
      </c>
      <c r="AT320" s="38" t="s">
        <v>205</v>
      </c>
      <c r="AU320" s="38" t="s">
        <v>8802</v>
      </c>
      <c r="AV320" s="38" t="s">
        <v>207</v>
      </c>
      <c r="AW320" s="38" t="s">
        <v>61</v>
      </c>
      <c r="AX320" s="38" t="s">
        <v>63</v>
      </c>
      <c r="AY320" s="39" t="s">
        <v>9376</v>
      </c>
      <c r="AZ320" s="38" t="s">
        <v>9377</v>
      </c>
      <c r="BA320" s="39" t="s">
        <v>9377</v>
      </c>
      <c r="BB320" s="38" t="s">
        <v>196</v>
      </c>
      <c r="BC320" s="38" t="s">
        <v>197</v>
      </c>
      <c r="BD320" s="38" t="s">
        <v>94</v>
      </c>
      <c r="BE320" s="38" t="s">
        <v>208</v>
      </c>
      <c r="BF320" s="38" t="s">
        <v>64</v>
      </c>
      <c r="BG320" s="38" t="s">
        <v>61</v>
      </c>
      <c r="BH320" s="38" t="s">
        <v>209</v>
      </c>
    </row>
    <row r="321" spans="2:60" x14ac:dyDescent="0.3">
      <c r="B321" s="55">
        <f t="shared" si="88"/>
        <v>317</v>
      </c>
      <c r="C321" s="55" t="str">
        <f t="shared" si="89"/>
        <v>NRT</v>
      </c>
      <c r="D321" s="55" t="str">
        <f t="shared" si="90"/>
        <v>2025-09-09</v>
      </c>
      <c r="E321" s="55" t="str">
        <f t="shared" si="91"/>
        <v>82020038082</v>
      </c>
      <c r="F321" s="55" t="str">
        <f t="shared" si="92"/>
        <v>PJP030128521</v>
      </c>
      <c r="G321" s="55" t="str">
        <f t="shared" si="93"/>
        <v>최유리</v>
      </c>
      <c r="H321" s="53" t="str">
        <f t="shared" si="94"/>
        <v>목록(Manifest)</v>
      </c>
      <c r="I321" s="62">
        <f t="shared" si="95"/>
        <v>141.16999999999999</v>
      </c>
      <c r="J321" s="53" t="str">
        <f t="shared" si="96"/>
        <v>BIG BRIDGE INTL (BRCH USA)</v>
      </c>
      <c r="K321" s="55">
        <f t="shared" si="97"/>
        <v>1</v>
      </c>
      <c r="L321" s="54">
        <f t="shared" si="98"/>
        <v>0.8</v>
      </c>
      <c r="M321" s="54">
        <f t="shared" si="99"/>
        <v>0.8</v>
      </c>
      <c r="N321" s="54">
        <f t="shared" si="100"/>
        <v>0.8</v>
      </c>
      <c r="O321" s="54">
        <f t="shared" si="101"/>
        <v>1</v>
      </c>
      <c r="P321" s="55" t="str">
        <f t="shared" si="102"/>
        <v>6094325151424</v>
      </c>
      <c r="Q321" s="70">
        <f t="shared" si="103"/>
        <v>7770</v>
      </c>
      <c r="R321" s="58">
        <v>0</v>
      </c>
      <c r="S321" s="57">
        <f t="shared" si="104"/>
        <v>0</v>
      </c>
      <c r="T321" s="58">
        <v>0</v>
      </c>
      <c r="U321" s="58">
        <f>(IF(VLOOKUP(VLOOKUP(AN321,MAPPING!$B$16:$D$21,2,1),MAPPING!$C$16:$E$21,2,0)=7000,0,VLOOKUP(VLOOKUP(AN321,MAPPING!$B$16:$D$21,2,1),MAPPING!$C$16:$E$21,2,0)))</f>
        <v>0</v>
      </c>
      <c r="V321" s="58">
        <f>(K321*VLOOKUP(N321/K321,MAPPING!$B$23:$C$30,2,10))</f>
        <v>0</v>
      </c>
      <c r="W321" s="58">
        <f t="shared" si="105"/>
        <v>0</v>
      </c>
      <c r="X321" s="58">
        <f t="shared" si="106"/>
        <v>7770</v>
      </c>
      <c r="Y321" s="116">
        <f>ROUND(SUM(Q321:W321)/INVOICE!$I$5,2)</f>
        <v>5.57</v>
      </c>
      <c r="AA321" s="38" t="s">
        <v>3127</v>
      </c>
      <c r="AB321" s="38" t="s">
        <v>93</v>
      </c>
      <c r="AC321" s="38" t="s">
        <v>3128</v>
      </c>
      <c r="AD321" s="38" t="s">
        <v>9378</v>
      </c>
      <c r="AE321" s="38" t="s">
        <v>9379</v>
      </c>
      <c r="AF321" s="38" t="s">
        <v>9380</v>
      </c>
      <c r="AG321" s="38" t="s">
        <v>9381</v>
      </c>
      <c r="AH321" s="38" t="s">
        <v>61</v>
      </c>
      <c r="AI321" s="38">
        <v>1</v>
      </c>
      <c r="AJ321" s="38">
        <v>0.8</v>
      </c>
      <c r="AK321" s="38">
        <v>0.8</v>
      </c>
      <c r="AL321" s="38">
        <v>0.8</v>
      </c>
      <c r="AM321" s="38" t="s">
        <v>204</v>
      </c>
      <c r="AN321" s="38">
        <v>141.16999999999999</v>
      </c>
      <c r="AO321" s="38" t="s">
        <v>62</v>
      </c>
      <c r="AP321" s="38" t="s">
        <v>62</v>
      </c>
      <c r="AQ321" s="38" t="s">
        <v>62</v>
      </c>
      <c r="AR321" s="38" t="s">
        <v>62</v>
      </c>
      <c r="AS321" s="38" t="s">
        <v>62</v>
      </c>
      <c r="AT321" s="38" t="s">
        <v>205</v>
      </c>
      <c r="AU321" s="38" t="s">
        <v>8802</v>
      </c>
      <c r="AV321" s="38" t="s">
        <v>207</v>
      </c>
      <c r="AW321" s="38" t="s">
        <v>61</v>
      </c>
      <c r="AX321" s="38" t="s">
        <v>63</v>
      </c>
      <c r="AY321" s="39" t="s">
        <v>9382</v>
      </c>
      <c r="AZ321" s="38" t="s">
        <v>9383</v>
      </c>
      <c r="BA321" s="39" t="s">
        <v>9383</v>
      </c>
      <c r="BB321" s="38" t="s">
        <v>196</v>
      </c>
      <c r="BC321" s="38" t="s">
        <v>197</v>
      </c>
      <c r="BD321" s="38" t="s">
        <v>94</v>
      </c>
      <c r="BE321" s="38" t="s">
        <v>208</v>
      </c>
      <c r="BF321" s="38" t="s">
        <v>64</v>
      </c>
      <c r="BG321" s="38" t="s">
        <v>61</v>
      </c>
      <c r="BH321" s="38" t="s">
        <v>209</v>
      </c>
    </row>
    <row r="322" spans="2:60" x14ac:dyDescent="0.3">
      <c r="B322" s="55">
        <f t="shared" si="88"/>
        <v>318</v>
      </c>
      <c r="C322" s="55" t="str">
        <f t="shared" si="89"/>
        <v>NRT</v>
      </c>
      <c r="D322" s="55" t="str">
        <f t="shared" si="90"/>
        <v>2025-09-09</v>
      </c>
      <c r="E322" s="55" t="str">
        <f t="shared" si="91"/>
        <v>82020038082</v>
      </c>
      <c r="F322" s="55" t="str">
        <f t="shared" si="92"/>
        <v>PJP030138407</v>
      </c>
      <c r="G322" s="55" t="str">
        <f t="shared" si="93"/>
        <v>이훈</v>
      </c>
      <c r="H322" s="53" t="str">
        <f t="shared" si="94"/>
        <v>일반(목록배제,Normal-Manifest Exception)</v>
      </c>
      <c r="I322" s="62">
        <f t="shared" si="95"/>
        <v>100.5</v>
      </c>
      <c r="J322" s="53" t="str">
        <f t="shared" si="96"/>
        <v>BIG BRIDGE INTL (BRCH USA)</v>
      </c>
      <c r="K322" s="55">
        <f t="shared" si="97"/>
        <v>1</v>
      </c>
      <c r="L322" s="54">
        <f t="shared" si="98"/>
        <v>0.5</v>
      </c>
      <c r="M322" s="54">
        <f t="shared" si="99"/>
        <v>0.8</v>
      </c>
      <c r="N322" s="54">
        <f t="shared" si="100"/>
        <v>0.8</v>
      </c>
      <c r="O322" s="54">
        <f t="shared" si="101"/>
        <v>0.5</v>
      </c>
      <c r="P322" s="55" t="str">
        <f t="shared" si="102"/>
        <v>6094325151277</v>
      </c>
      <c r="Q322" s="70">
        <f t="shared" si="103"/>
        <v>6760</v>
      </c>
      <c r="R322" s="58">
        <v>0</v>
      </c>
      <c r="S322" s="57">
        <f t="shared" si="104"/>
        <v>0</v>
      </c>
      <c r="T322" s="58">
        <v>0</v>
      </c>
      <c r="U322" s="58">
        <f>(IF(VLOOKUP(VLOOKUP(AN322,MAPPING!$B$16:$D$21,2,1),MAPPING!$C$16:$E$21,2,0)=7000,0,VLOOKUP(VLOOKUP(AN322,MAPPING!$B$16:$D$21,2,1),MAPPING!$C$16:$E$21,2,0)))</f>
        <v>0</v>
      </c>
      <c r="V322" s="58">
        <f>(K322*VLOOKUP(N322/K322,MAPPING!$B$23:$C$30,2,10))</f>
        <v>0</v>
      </c>
      <c r="W322" s="58">
        <f t="shared" si="105"/>
        <v>0</v>
      </c>
      <c r="X322" s="58">
        <f t="shared" si="106"/>
        <v>6760</v>
      </c>
      <c r="Y322" s="116">
        <f>ROUND(SUM(Q322:W322)/INVOICE!$I$5,2)</f>
        <v>4.8499999999999996</v>
      </c>
      <c r="AA322" s="38" t="s">
        <v>3127</v>
      </c>
      <c r="AB322" s="38" t="s">
        <v>93</v>
      </c>
      <c r="AC322" s="38" t="s">
        <v>3128</v>
      </c>
      <c r="AD322" s="38" t="s">
        <v>9384</v>
      </c>
      <c r="AE322" s="38" t="s">
        <v>411</v>
      </c>
      <c r="AF322" s="38" t="s">
        <v>9385</v>
      </c>
      <c r="AG322" s="38" t="s">
        <v>9386</v>
      </c>
      <c r="AH322" s="38" t="s">
        <v>61</v>
      </c>
      <c r="AI322" s="38">
        <v>1</v>
      </c>
      <c r="AJ322" s="38">
        <v>0.5</v>
      </c>
      <c r="AK322" s="38">
        <v>0.8</v>
      </c>
      <c r="AL322" s="38">
        <v>0.8</v>
      </c>
      <c r="AM322" s="38" t="s">
        <v>66</v>
      </c>
      <c r="AN322" s="38">
        <v>100.5</v>
      </c>
      <c r="AO322" s="38" t="s">
        <v>62</v>
      </c>
      <c r="AP322" s="38" t="s">
        <v>62</v>
      </c>
      <c r="AQ322" s="38" t="s">
        <v>62</v>
      </c>
      <c r="AR322" s="38" t="s">
        <v>62</v>
      </c>
      <c r="AS322" s="38" t="s">
        <v>62</v>
      </c>
      <c r="AT322" s="38" t="s">
        <v>205</v>
      </c>
      <c r="AU322" s="38" t="s">
        <v>8802</v>
      </c>
      <c r="AV322" s="38" t="s">
        <v>207</v>
      </c>
      <c r="AW322" s="38" t="s">
        <v>61</v>
      </c>
      <c r="AX322" s="38" t="s">
        <v>63</v>
      </c>
      <c r="AY322" s="39" t="s">
        <v>9387</v>
      </c>
      <c r="AZ322" s="38" t="s">
        <v>9388</v>
      </c>
      <c r="BA322" s="39" t="s">
        <v>9388</v>
      </c>
      <c r="BB322" s="38" t="s">
        <v>196</v>
      </c>
      <c r="BC322" s="38" t="s">
        <v>197</v>
      </c>
      <c r="BD322" s="38" t="s">
        <v>94</v>
      </c>
      <c r="BE322" s="38" t="s">
        <v>208</v>
      </c>
      <c r="BF322" s="38" t="s">
        <v>64</v>
      </c>
      <c r="BG322" s="38" t="s">
        <v>61</v>
      </c>
      <c r="BH322" s="38" t="s">
        <v>209</v>
      </c>
    </row>
    <row r="323" spans="2:60" x14ac:dyDescent="0.3">
      <c r="B323" s="55">
        <f t="shared" si="88"/>
        <v>319</v>
      </c>
      <c r="C323" s="55" t="str">
        <f t="shared" si="89"/>
        <v>NRT</v>
      </c>
      <c r="D323" s="55" t="str">
        <f t="shared" si="90"/>
        <v>2025-09-09</v>
      </c>
      <c r="E323" s="55" t="str">
        <f t="shared" si="91"/>
        <v>82020038082</v>
      </c>
      <c r="F323" s="55" t="str">
        <f t="shared" si="92"/>
        <v>PJP030163480</v>
      </c>
      <c r="G323" s="55" t="str">
        <f t="shared" si="93"/>
        <v>윤성희</v>
      </c>
      <c r="H323" s="53" t="str">
        <f t="shared" si="94"/>
        <v>일반(목록배제,Normal-Manifest Exception)</v>
      </c>
      <c r="I323" s="62">
        <f t="shared" si="95"/>
        <v>100.5</v>
      </c>
      <c r="J323" s="53" t="str">
        <f t="shared" si="96"/>
        <v>BIG BRIDGE INTL (BRCH USA)</v>
      </c>
      <c r="K323" s="55">
        <f t="shared" si="97"/>
        <v>1</v>
      </c>
      <c r="L323" s="54">
        <f t="shared" si="98"/>
        <v>0.6</v>
      </c>
      <c r="M323" s="54">
        <f t="shared" si="99"/>
        <v>1.3</v>
      </c>
      <c r="N323" s="54">
        <f t="shared" si="100"/>
        <v>1.3</v>
      </c>
      <c r="O323" s="54">
        <f t="shared" si="101"/>
        <v>1</v>
      </c>
      <c r="P323" s="55" t="str">
        <f t="shared" si="102"/>
        <v>6094325151418</v>
      </c>
      <c r="Q323" s="70">
        <f t="shared" si="103"/>
        <v>7770</v>
      </c>
      <c r="R323" s="58">
        <v>0</v>
      </c>
      <c r="S323" s="57">
        <f t="shared" si="104"/>
        <v>0</v>
      </c>
      <c r="T323" s="58">
        <v>0</v>
      </c>
      <c r="U323" s="58">
        <f>(IF(VLOOKUP(VLOOKUP(AN323,MAPPING!$B$16:$D$21,2,1),MAPPING!$C$16:$E$21,2,0)=7000,0,VLOOKUP(VLOOKUP(AN323,MAPPING!$B$16:$D$21,2,1),MAPPING!$C$16:$E$21,2,0)))</f>
        <v>0</v>
      </c>
      <c r="V323" s="58">
        <f>(K323*VLOOKUP(N323/K323,MAPPING!$B$23:$C$30,2,10))</f>
        <v>0</v>
      </c>
      <c r="W323" s="58">
        <f t="shared" si="105"/>
        <v>0</v>
      </c>
      <c r="X323" s="58">
        <f t="shared" si="106"/>
        <v>7770</v>
      </c>
      <c r="Y323" s="116">
        <f>ROUND(SUM(Q323:W323)/INVOICE!$I$5,2)</f>
        <v>5.57</v>
      </c>
      <c r="AA323" s="38" t="s">
        <v>3127</v>
      </c>
      <c r="AB323" s="38" t="s">
        <v>93</v>
      </c>
      <c r="AC323" s="38" t="s">
        <v>3128</v>
      </c>
      <c r="AD323" s="38" t="s">
        <v>9389</v>
      </c>
      <c r="AE323" s="38" t="s">
        <v>9390</v>
      </c>
      <c r="AF323" s="38" t="s">
        <v>9391</v>
      </c>
      <c r="AG323" s="38" t="s">
        <v>9392</v>
      </c>
      <c r="AH323" s="38" t="s">
        <v>61</v>
      </c>
      <c r="AI323" s="38">
        <v>1</v>
      </c>
      <c r="AJ323" s="38">
        <v>0.6</v>
      </c>
      <c r="AK323" s="38">
        <v>1.3</v>
      </c>
      <c r="AL323" s="38">
        <v>1.3</v>
      </c>
      <c r="AM323" s="38" t="s">
        <v>66</v>
      </c>
      <c r="AN323" s="38">
        <v>100.5</v>
      </c>
      <c r="AO323" s="38" t="s">
        <v>62</v>
      </c>
      <c r="AP323" s="38" t="s">
        <v>62</v>
      </c>
      <c r="AQ323" s="38" t="s">
        <v>62</v>
      </c>
      <c r="AR323" s="38" t="s">
        <v>62</v>
      </c>
      <c r="AS323" s="38" t="s">
        <v>62</v>
      </c>
      <c r="AT323" s="38" t="s">
        <v>205</v>
      </c>
      <c r="AU323" s="38" t="s">
        <v>8802</v>
      </c>
      <c r="AV323" s="38" t="s">
        <v>207</v>
      </c>
      <c r="AW323" s="38" t="s">
        <v>61</v>
      </c>
      <c r="AX323" s="38" t="s">
        <v>63</v>
      </c>
      <c r="AY323" s="39" t="s">
        <v>9393</v>
      </c>
      <c r="AZ323" s="38" t="s">
        <v>9394</v>
      </c>
      <c r="BA323" s="39" t="s">
        <v>9394</v>
      </c>
      <c r="BB323" s="38" t="s">
        <v>196</v>
      </c>
      <c r="BC323" s="38" t="s">
        <v>197</v>
      </c>
      <c r="BD323" s="38" t="s">
        <v>94</v>
      </c>
      <c r="BE323" s="38" t="s">
        <v>208</v>
      </c>
      <c r="BF323" s="38" t="s">
        <v>64</v>
      </c>
      <c r="BG323" s="38" t="s">
        <v>61</v>
      </c>
      <c r="BH323" s="38" t="s">
        <v>209</v>
      </c>
    </row>
    <row r="324" spans="2:60" x14ac:dyDescent="0.3">
      <c r="B324" s="55">
        <f t="shared" si="88"/>
        <v>320</v>
      </c>
      <c r="C324" s="55" t="str">
        <f t="shared" si="89"/>
        <v>NRT</v>
      </c>
      <c r="D324" s="55" t="str">
        <f t="shared" si="90"/>
        <v>2025-09-09</v>
      </c>
      <c r="E324" s="55" t="str">
        <f t="shared" si="91"/>
        <v>82020038082</v>
      </c>
      <c r="F324" s="55" t="str">
        <f t="shared" si="92"/>
        <v>PJP030166859</v>
      </c>
      <c r="G324" s="55" t="str">
        <f t="shared" si="93"/>
        <v>김지혜</v>
      </c>
      <c r="H324" s="53" t="str">
        <f t="shared" si="94"/>
        <v>목록(Manifest)</v>
      </c>
      <c r="I324" s="62">
        <f t="shared" si="95"/>
        <v>42.21</v>
      </c>
      <c r="J324" s="53" t="str">
        <f t="shared" si="96"/>
        <v>BIG BRIDGE INTL (BRCH USA)</v>
      </c>
      <c r="K324" s="55">
        <f t="shared" si="97"/>
        <v>1</v>
      </c>
      <c r="L324" s="54">
        <f t="shared" si="98"/>
        <v>0.5</v>
      </c>
      <c r="M324" s="54">
        <f t="shared" si="99"/>
        <v>0.7</v>
      </c>
      <c r="N324" s="54">
        <f t="shared" si="100"/>
        <v>0.7</v>
      </c>
      <c r="O324" s="54">
        <f t="shared" si="101"/>
        <v>0.5</v>
      </c>
      <c r="P324" s="55" t="str">
        <f t="shared" si="102"/>
        <v>6094325144729</v>
      </c>
      <c r="Q324" s="70">
        <f t="shared" si="103"/>
        <v>6760</v>
      </c>
      <c r="R324" s="58">
        <v>0</v>
      </c>
      <c r="S324" s="57">
        <f t="shared" si="104"/>
        <v>0</v>
      </c>
      <c r="T324" s="58">
        <v>0</v>
      </c>
      <c r="U324" s="58">
        <f>(IF(VLOOKUP(VLOOKUP(AN324,MAPPING!$B$16:$D$21,2,1),MAPPING!$C$16:$E$21,2,0)=7000,0,VLOOKUP(VLOOKUP(AN324,MAPPING!$B$16:$D$21,2,1),MAPPING!$C$16:$E$21,2,0)))</f>
        <v>0</v>
      </c>
      <c r="V324" s="58">
        <f>(K324*VLOOKUP(N324/K324,MAPPING!$B$23:$C$30,2,10))</f>
        <v>0</v>
      </c>
      <c r="W324" s="58">
        <f t="shared" si="105"/>
        <v>0</v>
      </c>
      <c r="X324" s="58">
        <f t="shared" si="106"/>
        <v>6760</v>
      </c>
      <c r="Y324" s="116">
        <f>ROUND(SUM(Q324:W324)/INVOICE!$I$5,2)</f>
        <v>4.8499999999999996</v>
      </c>
      <c r="AA324" s="38" t="s">
        <v>3127</v>
      </c>
      <c r="AB324" s="38" t="s">
        <v>93</v>
      </c>
      <c r="AC324" s="38" t="s">
        <v>3128</v>
      </c>
      <c r="AD324" s="38" t="s">
        <v>9395</v>
      </c>
      <c r="AE324" s="38" t="s">
        <v>604</v>
      </c>
      <c r="AF324" s="38" t="s">
        <v>7986</v>
      </c>
      <c r="AG324" s="38" t="s">
        <v>7987</v>
      </c>
      <c r="AH324" s="38" t="s">
        <v>61</v>
      </c>
      <c r="AI324" s="38">
        <v>1</v>
      </c>
      <c r="AJ324" s="38">
        <v>0.5</v>
      </c>
      <c r="AK324" s="38">
        <v>0.7</v>
      </c>
      <c r="AL324" s="38">
        <v>0.7</v>
      </c>
      <c r="AM324" s="38" t="s">
        <v>204</v>
      </c>
      <c r="AN324" s="38">
        <v>42.21</v>
      </c>
      <c r="AO324" s="38" t="s">
        <v>62</v>
      </c>
      <c r="AP324" s="38" t="s">
        <v>62</v>
      </c>
      <c r="AQ324" s="38" t="s">
        <v>62</v>
      </c>
      <c r="AR324" s="38" t="s">
        <v>62</v>
      </c>
      <c r="AS324" s="38" t="s">
        <v>62</v>
      </c>
      <c r="AT324" s="38" t="s">
        <v>205</v>
      </c>
      <c r="AU324" s="38" t="s">
        <v>8802</v>
      </c>
      <c r="AV324" s="38" t="s">
        <v>207</v>
      </c>
      <c r="AW324" s="38" t="s">
        <v>61</v>
      </c>
      <c r="AX324" s="38" t="s">
        <v>63</v>
      </c>
      <c r="AY324" s="39" t="s">
        <v>9396</v>
      </c>
      <c r="AZ324" s="38" t="s">
        <v>9397</v>
      </c>
      <c r="BA324" s="39" t="s">
        <v>9397</v>
      </c>
      <c r="BB324" s="38" t="s">
        <v>196</v>
      </c>
      <c r="BC324" s="38" t="s">
        <v>197</v>
      </c>
      <c r="BD324" s="38" t="s">
        <v>94</v>
      </c>
      <c r="BE324" s="38" t="s">
        <v>208</v>
      </c>
      <c r="BF324" s="38" t="s">
        <v>64</v>
      </c>
      <c r="BG324" s="38" t="s">
        <v>61</v>
      </c>
      <c r="BH324" s="38" t="s">
        <v>209</v>
      </c>
    </row>
    <row r="325" spans="2:60" x14ac:dyDescent="0.3">
      <c r="B325" s="55">
        <f t="shared" si="88"/>
        <v>321</v>
      </c>
      <c r="C325" s="55" t="str">
        <f t="shared" si="89"/>
        <v>NRT</v>
      </c>
      <c r="D325" s="55" t="str">
        <f t="shared" si="90"/>
        <v>2025-09-09</v>
      </c>
      <c r="E325" s="55" t="str">
        <f t="shared" si="91"/>
        <v>82020038082</v>
      </c>
      <c r="F325" s="55" t="str">
        <f t="shared" si="92"/>
        <v>PJP030165021</v>
      </c>
      <c r="G325" s="55" t="str">
        <f t="shared" si="93"/>
        <v>안 미</v>
      </c>
      <c r="H325" s="53" t="str">
        <f t="shared" si="94"/>
        <v>일반(목록배제,Normal-Manifest Exception)</v>
      </c>
      <c r="I325" s="62">
        <f t="shared" si="95"/>
        <v>100.5</v>
      </c>
      <c r="J325" s="53" t="str">
        <f t="shared" si="96"/>
        <v>BIG BRIDGE INTL (BRCH USA)</v>
      </c>
      <c r="K325" s="55">
        <f t="shared" si="97"/>
        <v>1</v>
      </c>
      <c r="L325" s="54">
        <f t="shared" si="98"/>
        <v>0.6</v>
      </c>
      <c r="M325" s="54">
        <f t="shared" si="99"/>
        <v>1.1000000000000001</v>
      </c>
      <c r="N325" s="54">
        <f t="shared" si="100"/>
        <v>1.1000000000000001</v>
      </c>
      <c r="O325" s="54">
        <f t="shared" si="101"/>
        <v>1</v>
      </c>
      <c r="P325" s="55" t="str">
        <f t="shared" si="102"/>
        <v>6094325151394</v>
      </c>
      <c r="Q325" s="70">
        <f t="shared" si="103"/>
        <v>7770</v>
      </c>
      <c r="R325" s="58">
        <v>0</v>
      </c>
      <c r="S325" s="57">
        <f t="shared" si="104"/>
        <v>0</v>
      </c>
      <c r="T325" s="58">
        <v>0</v>
      </c>
      <c r="U325" s="58">
        <f>(IF(VLOOKUP(VLOOKUP(AN325,MAPPING!$B$16:$D$21,2,1),MAPPING!$C$16:$E$21,2,0)=7000,0,VLOOKUP(VLOOKUP(AN325,MAPPING!$B$16:$D$21,2,1),MAPPING!$C$16:$E$21,2,0)))</f>
        <v>0</v>
      </c>
      <c r="V325" s="58">
        <f>(K325*VLOOKUP(N325/K325,MAPPING!$B$23:$C$30,2,10))</f>
        <v>0</v>
      </c>
      <c r="W325" s="58">
        <f t="shared" si="105"/>
        <v>0</v>
      </c>
      <c r="X325" s="58">
        <f t="shared" si="106"/>
        <v>7770</v>
      </c>
      <c r="Y325" s="116">
        <f>ROUND(SUM(Q325:W325)/INVOICE!$I$5,2)</f>
        <v>5.57</v>
      </c>
      <c r="AA325" s="38" t="s">
        <v>3127</v>
      </c>
      <c r="AB325" s="38" t="s">
        <v>93</v>
      </c>
      <c r="AC325" s="38" t="s">
        <v>3128</v>
      </c>
      <c r="AD325" s="38" t="s">
        <v>9398</v>
      </c>
      <c r="AE325" s="38" t="s">
        <v>9399</v>
      </c>
      <c r="AF325" s="38" t="s">
        <v>9400</v>
      </c>
      <c r="AG325" s="38" t="s">
        <v>9401</v>
      </c>
      <c r="AH325" s="38" t="s">
        <v>61</v>
      </c>
      <c r="AI325" s="38">
        <v>1</v>
      </c>
      <c r="AJ325" s="38">
        <v>0.6</v>
      </c>
      <c r="AK325" s="38">
        <v>1.1000000000000001</v>
      </c>
      <c r="AL325" s="38">
        <v>1.1000000000000001</v>
      </c>
      <c r="AM325" s="38" t="s">
        <v>66</v>
      </c>
      <c r="AN325" s="38">
        <v>100.5</v>
      </c>
      <c r="AO325" s="38" t="s">
        <v>62</v>
      </c>
      <c r="AP325" s="38" t="s">
        <v>62</v>
      </c>
      <c r="AQ325" s="38" t="s">
        <v>62</v>
      </c>
      <c r="AR325" s="38" t="s">
        <v>62</v>
      </c>
      <c r="AS325" s="38" t="s">
        <v>62</v>
      </c>
      <c r="AT325" s="38" t="s">
        <v>205</v>
      </c>
      <c r="AU325" s="38" t="s">
        <v>8802</v>
      </c>
      <c r="AV325" s="38" t="s">
        <v>207</v>
      </c>
      <c r="AW325" s="38" t="s">
        <v>61</v>
      </c>
      <c r="AX325" s="38" t="s">
        <v>63</v>
      </c>
      <c r="AY325" s="39" t="s">
        <v>9402</v>
      </c>
      <c r="AZ325" s="38" t="s">
        <v>9403</v>
      </c>
      <c r="BA325" s="39" t="s">
        <v>9403</v>
      </c>
      <c r="BB325" s="38" t="s">
        <v>196</v>
      </c>
      <c r="BC325" s="38" t="s">
        <v>197</v>
      </c>
      <c r="BD325" s="38" t="s">
        <v>94</v>
      </c>
      <c r="BE325" s="38" t="s">
        <v>208</v>
      </c>
      <c r="BF325" s="38" t="s">
        <v>64</v>
      </c>
      <c r="BG325" s="38" t="s">
        <v>61</v>
      </c>
      <c r="BH325" s="38" t="s">
        <v>209</v>
      </c>
    </row>
    <row r="326" spans="2:60" x14ac:dyDescent="0.3">
      <c r="B326" s="55">
        <f t="shared" ref="B326:B389" si="107">B325+1</f>
        <v>322</v>
      </c>
      <c r="C326" s="55" t="str">
        <f t="shared" si="89"/>
        <v>NRT</v>
      </c>
      <c r="D326" s="55" t="str">
        <f t="shared" si="90"/>
        <v>2025-09-09</v>
      </c>
      <c r="E326" s="55" t="str">
        <f t="shared" si="91"/>
        <v>82020038082</v>
      </c>
      <c r="F326" s="55" t="str">
        <f t="shared" si="92"/>
        <v>PJP030135131</v>
      </c>
      <c r="G326" s="55" t="str">
        <f t="shared" si="93"/>
        <v>박지후</v>
      </c>
      <c r="H326" s="53" t="str">
        <f t="shared" si="94"/>
        <v>일반(목록배제,Normal-Manifest Exception)</v>
      </c>
      <c r="I326" s="62">
        <f t="shared" si="95"/>
        <v>100.5</v>
      </c>
      <c r="J326" s="53" t="str">
        <f t="shared" si="96"/>
        <v>BIG BRIDGE INTL (BRCH USA)</v>
      </c>
      <c r="K326" s="55">
        <f t="shared" si="97"/>
        <v>1</v>
      </c>
      <c r="L326" s="54">
        <f t="shared" si="98"/>
        <v>0.5</v>
      </c>
      <c r="M326" s="54">
        <f t="shared" si="99"/>
        <v>0.8</v>
      </c>
      <c r="N326" s="54">
        <f t="shared" si="100"/>
        <v>0.8</v>
      </c>
      <c r="O326" s="54">
        <f t="shared" si="101"/>
        <v>0.5</v>
      </c>
      <c r="P326" s="55" t="str">
        <f t="shared" si="102"/>
        <v>6094325151115</v>
      </c>
      <c r="Q326" s="70">
        <f t="shared" si="103"/>
        <v>6760</v>
      </c>
      <c r="R326" s="58">
        <v>0</v>
      </c>
      <c r="S326" s="57">
        <f t="shared" si="104"/>
        <v>0</v>
      </c>
      <c r="T326" s="58">
        <v>0</v>
      </c>
      <c r="U326" s="58">
        <f>(IF(VLOOKUP(VLOOKUP(AN326,MAPPING!$B$16:$D$21,2,1),MAPPING!$C$16:$E$21,2,0)=7000,0,VLOOKUP(VLOOKUP(AN326,MAPPING!$B$16:$D$21,2,1),MAPPING!$C$16:$E$21,2,0)))</f>
        <v>0</v>
      </c>
      <c r="V326" s="58">
        <f>(K326*VLOOKUP(N326/K326,MAPPING!$B$23:$C$30,2,10))</f>
        <v>0</v>
      </c>
      <c r="W326" s="58">
        <f t="shared" si="105"/>
        <v>0</v>
      </c>
      <c r="X326" s="58">
        <f t="shared" si="106"/>
        <v>6760</v>
      </c>
      <c r="Y326" s="116">
        <f>ROUND(SUM(Q326:W326)/INVOICE!$I$5,2)</f>
        <v>4.8499999999999996</v>
      </c>
      <c r="AA326" s="38" t="s">
        <v>3127</v>
      </c>
      <c r="AB326" s="38" t="s">
        <v>93</v>
      </c>
      <c r="AC326" s="38" t="s">
        <v>3128</v>
      </c>
      <c r="AD326" s="38" t="s">
        <v>9404</v>
      </c>
      <c r="AE326" s="38" t="s">
        <v>9405</v>
      </c>
      <c r="AF326" s="38" t="s">
        <v>9406</v>
      </c>
      <c r="AG326" s="38" t="s">
        <v>9407</v>
      </c>
      <c r="AH326" s="38" t="s">
        <v>61</v>
      </c>
      <c r="AI326" s="38">
        <v>1</v>
      </c>
      <c r="AJ326" s="38">
        <v>0.5</v>
      </c>
      <c r="AK326" s="38">
        <v>0.8</v>
      </c>
      <c r="AL326" s="38">
        <v>0.8</v>
      </c>
      <c r="AM326" s="38" t="s">
        <v>66</v>
      </c>
      <c r="AN326" s="38">
        <v>100.5</v>
      </c>
      <c r="AO326" s="38" t="s">
        <v>62</v>
      </c>
      <c r="AP326" s="38" t="s">
        <v>62</v>
      </c>
      <c r="AQ326" s="38" t="s">
        <v>62</v>
      </c>
      <c r="AR326" s="38" t="s">
        <v>62</v>
      </c>
      <c r="AS326" s="38" t="s">
        <v>62</v>
      </c>
      <c r="AT326" s="38" t="s">
        <v>205</v>
      </c>
      <c r="AU326" s="38" t="s">
        <v>8802</v>
      </c>
      <c r="AV326" s="38" t="s">
        <v>207</v>
      </c>
      <c r="AW326" s="38" t="s">
        <v>61</v>
      </c>
      <c r="AX326" s="38" t="s">
        <v>63</v>
      </c>
      <c r="AY326" s="39" t="s">
        <v>9408</v>
      </c>
      <c r="AZ326" s="38" t="s">
        <v>9409</v>
      </c>
      <c r="BA326" s="39" t="s">
        <v>9409</v>
      </c>
      <c r="BB326" s="38" t="s">
        <v>196</v>
      </c>
      <c r="BC326" s="38" t="s">
        <v>197</v>
      </c>
      <c r="BD326" s="38" t="s">
        <v>94</v>
      </c>
      <c r="BE326" s="38" t="s">
        <v>208</v>
      </c>
      <c r="BF326" s="38" t="s">
        <v>64</v>
      </c>
      <c r="BG326" s="38" t="s">
        <v>61</v>
      </c>
      <c r="BH326" s="38" t="s">
        <v>209</v>
      </c>
    </row>
    <row r="327" spans="2:60" x14ac:dyDescent="0.3">
      <c r="B327" s="55">
        <f t="shared" si="107"/>
        <v>323</v>
      </c>
      <c r="C327" s="55" t="str">
        <f t="shared" ref="C327:C390" si="108">AB327</f>
        <v>NRT</v>
      </c>
      <c r="D327" s="55" t="str">
        <f t="shared" ref="D327:D390" si="109">AA327</f>
        <v>2025-09-09</v>
      </c>
      <c r="E327" s="55" t="str">
        <f t="shared" ref="E327:E390" si="110">AC327</f>
        <v>82020038082</v>
      </c>
      <c r="F327" s="55" t="str">
        <f t="shared" ref="F327:F390" si="111">AD327</f>
        <v>PJP030154922</v>
      </c>
      <c r="G327" s="55" t="str">
        <f t="shared" ref="G327:G390" si="112">AE327</f>
        <v>장소영</v>
      </c>
      <c r="H327" s="53" t="str">
        <f t="shared" ref="H327:H390" si="113">AM327</f>
        <v>간이(Simple)</v>
      </c>
      <c r="I327" s="62">
        <f t="shared" ref="I327:I390" si="114">AN327</f>
        <v>453.68</v>
      </c>
      <c r="J327" s="53" t="str">
        <f t="shared" ref="J327:J390" si="115">AU327</f>
        <v>BIG BRIDGE INTL (BRCH USA)</v>
      </c>
      <c r="K327" s="55">
        <f t="shared" ref="K327:K390" si="116">AI327</f>
        <v>1</v>
      </c>
      <c r="L327" s="54">
        <f t="shared" ref="L327:L390" si="117">AJ327</f>
        <v>2.4</v>
      </c>
      <c r="M327" s="54">
        <f t="shared" ref="M327:M390" si="118">AK327</f>
        <v>3.9</v>
      </c>
      <c r="N327" s="54">
        <f t="shared" ref="N327:N390" si="119">AL327</f>
        <v>3.9</v>
      </c>
      <c r="O327" s="54">
        <f t="shared" ref="O327:O390" si="120">CEILING(L327,0.5)</f>
        <v>2.5</v>
      </c>
      <c r="P327" s="55" t="str">
        <f t="shared" ref="P327:P390" si="121">AY327</f>
        <v>6094325151263</v>
      </c>
      <c r="Q327" s="70">
        <f t="shared" ref="Q327:Q390" si="122">6760+(O327-0.5)/0.5*1010</f>
        <v>10800</v>
      </c>
      <c r="R327" s="58">
        <v>0</v>
      </c>
      <c r="S327" s="57">
        <f t="shared" ref="S327:S390" si="123">2500*(K327-1)</f>
        <v>0</v>
      </c>
      <c r="T327" s="58">
        <v>0</v>
      </c>
      <c r="U327" s="58">
        <f>(IF(VLOOKUP(VLOOKUP(AN327,MAPPING!$B$16:$D$21,2,1),MAPPING!$C$16:$E$21,2,0)=7000,0,VLOOKUP(VLOOKUP(AN327,MAPPING!$B$16:$D$21,2,1),MAPPING!$C$16:$E$21,2,0)))</f>
        <v>0</v>
      </c>
      <c r="V327" s="58">
        <f>(K327*VLOOKUP(N327/K327,MAPPING!$B$23:$C$30,2,10))</f>
        <v>550</v>
      </c>
      <c r="W327" s="58">
        <f t="shared" ref="W327:W390" si="124">IF(_xlfn.CEILING.MATH(N327-30,1)&lt;0,0,_xlfn.CEILING.MATH(N327-30,1))*400</f>
        <v>0</v>
      </c>
      <c r="X327" s="58">
        <f t="shared" ref="X327:X390" si="125">SUM(Q327:W327)</f>
        <v>11350</v>
      </c>
      <c r="Y327" s="116">
        <f>ROUND(SUM(Q327:W327)/INVOICE!$I$5,2)</f>
        <v>8.14</v>
      </c>
      <c r="AA327" s="38" t="s">
        <v>3127</v>
      </c>
      <c r="AB327" s="38" t="s">
        <v>93</v>
      </c>
      <c r="AC327" s="38" t="s">
        <v>3128</v>
      </c>
      <c r="AD327" s="38" t="s">
        <v>9410</v>
      </c>
      <c r="AE327" s="38" t="s">
        <v>9411</v>
      </c>
      <c r="AF327" s="38" t="s">
        <v>9412</v>
      </c>
      <c r="AG327" s="38" t="s">
        <v>9413</v>
      </c>
      <c r="AH327" s="38" t="s">
        <v>156</v>
      </c>
      <c r="AI327" s="38">
        <v>1</v>
      </c>
      <c r="AJ327" s="38">
        <v>2.4</v>
      </c>
      <c r="AK327" s="38">
        <v>3.9</v>
      </c>
      <c r="AL327" s="38">
        <v>3.9</v>
      </c>
      <c r="AM327" s="38" t="s">
        <v>65</v>
      </c>
      <c r="AN327" s="38">
        <v>453.68</v>
      </c>
      <c r="AO327" s="38" t="s">
        <v>62</v>
      </c>
      <c r="AP327" s="38" t="s">
        <v>62</v>
      </c>
      <c r="AQ327" s="38" t="s">
        <v>62</v>
      </c>
      <c r="AR327" s="38" t="s">
        <v>61</v>
      </c>
      <c r="AS327" s="38" t="s">
        <v>62</v>
      </c>
      <c r="AT327" s="38" t="s">
        <v>205</v>
      </c>
      <c r="AU327" s="38" t="s">
        <v>8802</v>
      </c>
      <c r="AV327" s="38" t="s">
        <v>207</v>
      </c>
      <c r="AW327" s="38" t="s">
        <v>61</v>
      </c>
      <c r="AX327" s="38" t="s">
        <v>63</v>
      </c>
      <c r="AY327" s="39" t="s">
        <v>9414</v>
      </c>
      <c r="AZ327" s="38" t="s">
        <v>9415</v>
      </c>
      <c r="BA327" s="39" t="s">
        <v>9415</v>
      </c>
      <c r="BB327" s="38" t="s">
        <v>196</v>
      </c>
      <c r="BC327" s="38" t="s">
        <v>197</v>
      </c>
      <c r="BD327" s="38" t="s">
        <v>94</v>
      </c>
      <c r="BE327" s="38" t="s">
        <v>208</v>
      </c>
      <c r="BF327" s="38" t="s">
        <v>64</v>
      </c>
      <c r="BG327" s="38" t="s">
        <v>61</v>
      </c>
      <c r="BH327" s="38" t="s">
        <v>209</v>
      </c>
    </row>
    <row r="328" spans="2:60" x14ac:dyDescent="0.3">
      <c r="B328" s="55">
        <f t="shared" si="107"/>
        <v>324</v>
      </c>
      <c r="C328" s="55" t="str">
        <f t="shared" si="108"/>
        <v>NRT</v>
      </c>
      <c r="D328" s="55" t="str">
        <f t="shared" si="109"/>
        <v>2025-09-09</v>
      </c>
      <c r="E328" s="55" t="str">
        <f t="shared" si="110"/>
        <v>82020038082</v>
      </c>
      <c r="F328" s="55" t="str">
        <f t="shared" si="111"/>
        <v>PJP030132096</v>
      </c>
      <c r="G328" s="55" t="str">
        <f t="shared" si="112"/>
        <v>최승완</v>
      </c>
      <c r="H328" s="53" t="str">
        <f t="shared" si="113"/>
        <v>목록(Manifest)</v>
      </c>
      <c r="I328" s="62">
        <f t="shared" si="114"/>
        <v>123.82</v>
      </c>
      <c r="J328" s="53" t="str">
        <f t="shared" si="115"/>
        <v>BIG BRIDGE INTL (BRCH USA)</v>
      </c>
      <c r="K328" s="55">
        <f t="shared" si="116"/>
        <v>1</v>
      </c>
      <c r="L328" s="54">
        <f t="shared" si="117"/>
        <v>0.85</v>
      </c>
      <c r="M328" s="54">
        <f t="shared" si="118"/>
        <v>1.5</v>
      </c>
      <c r="N328" s="54">
        <f t="shared" si="119"/>
        <v>1.5</v>
      </c>
      <c r="O328" s="54">
        <f t="shared" si="120"/>
        <v>1</v>
      </c>
      <c r="P328" s="55" t="str">
        <f t="shared" si="121"/>
        <v>6094325151251</v>
      </c>
      <c r="Q328" s="70">
        <f t="shared" si="122"/>
        <v>7770</v>
      </c>
      <c r="R328" s="58">
        <v>0</v>
      </c>
      <c r="S328" s="57">
        <f t="shared" si="123"/>
        <v>0</v>
      </c>
      <c r="T328" s="58">
        <v>0</v>
      </c>
      <c r="U328" s="58">
        <f>(IF(VLOOKUP(VLOOKUP(AN328,MAPPING!$B$16:$D$21,2,1),MAPPING!$C$16:$E$21,2,0)=7000,0,VLOOKUP(VLOOKUP(AN328,MAPPING!$B$16:$D$21,2,1),MAPPING!$C$16:$E$21,2,0)))</f>
        <v>0</v>
      </c>
      <c r="V328" s="58">
        <f>(K328*VLOOKUP(N328/K328,MAPPING!$B$23:$C$30,2,10))</f>
        <v>0</v>
      </c>
      <c r="W328" s="58">
        <f t="shared" si="124"/>
        <v>0</v>
      </c>
      <c r="X328" s="58">
        <f t="shared" si="125"/>
        <v>7770</v>
      </c>
      <c r="Y328" s="116">
        <f>ROUND(SUM(Q328:W328)/INVOICE!$I$5,2)</f>
        <v>5.57</v>
      </c>
      <c r="AA328" s="38" t="s">
        <v>3127</v>
      </c>
      <c r="AB328" s="38" t="s">
        <v>93</v>
      </c>
      <c r="AC328" s="38" t="s">
        <v>3128</v>
      </c>
      <c r="AD328" s="38" t="s">
        <v>9416</v>
      </c>
      <c r="AE328" s="38" t="s">
        <v>9417</v>
      </c>
      <c r="AF328" s="38" t="s">
        <v>9418</v>
      </c>
      <c r="AG328" s="38" t="s">
        <v>9419</v>
      </c>
      <c r="AH328" s="38" t="s">
        <v>61</v>
      </c>
      <c r="AI328" s="38">
        <v>1</v>
      </c>
      <c r="AJ328" s="38">
        <v>0.85</v>
      </c>
      <c r="AK328" s="38">
        <v>1.5</v>
      </c>
      <c r="AL328" s="38">
        <v>1.5</v>
      </c>
      <c r="AM328" s="38" t="s">
        <v>204</v>
      </c>
      <c r="AN328" s="38">
        <v>123.82</v>
      </c>
      <c r="AO328" s="38" t="s">
        <v>62</v>
      </c>
      <c r="AP328" s="38" t="s">
        <v>62</v>
      </c>
      <c r="AQ328" s="38" t="s">
        <v>62</v>
      </c>
      <c r="AR328" s="38" t="s">
        <v>62</v>
      </c>
      <c r="AS328" s="38" t="s">
        <v>62</v>
      </c>
      <c r="AT328" s="38" t="s">
        <v>205</v>
      </c>
      <c r="AU328" s="38" t="s">
        <v>8802</v>
      </c>
      <c r="AV328" s="38" t="s">
        <v>207</v>
      </c>
      <c r="AW328" s="38" t="s">
        <v>61</v>
      </c>
      <c r="AX328" s="38" t="s">
        <v>63</v>
      </c>
      <c r="AY328" s="39" t="s">
        <v>9420</v>
      </c>
      <c r="AZ328" s="38" t="s">
        <v>9421</v>
      </c>
      <c r="BA328" s="39" t="s">
        <v>9421</v>
      </c>
      <c r="BB328" s="38" t="s">
        <v>196</v>
      </c>
      <c r="BC328" s="38" t="s">
        <v>197</v>
      </c>
      <c r="BD328" s="38" t="s">
        <v>94</v>
      </c>
      <c r="BE328" s="38" t="s">
        <v>208</v>
      </c>
      <c r="BF328" s="38" t="s">
        <v>64</v>
      </c>
      <c r="BG328" s="38" t="s">
        <v>61</v>
      </c>
      <c r="BH328" s="38" t="s">
        <v>209</v>
      </c>
    </row>
    <row r="329" spans="2:60" x14ac:dyDescent="0.3">
      <c r="B329" s="55">
        <f t="shared" si="107"/>
        <v>325</v>
      </c>
      <c r="C329" s="55" t="str">
        <f t="shared" si="108"/>
        <v>NRT</v>
      </c>
      <c r="D329" s="55" t="str">
        <f t="shared" si="109"/>
        <v>2025-09-09</v>
      </c>
      <c r="E329" s="55" t="str">
        <f t="shared" si="110"/>
        <v>82020038082</v>
      </c>
      <c r="F329" s="55" t="str">
        <f t="shared" si="111"/>
        <v>PJP030142430</v>
      </c>
      <c r="G329" s="55" t="str">
        <f t="shared" si="112"/>
        <v>나혜진</v>
      </c>
      <c r="H329" s="53" t="str">
        <f t="shared" si="113"/>
        <v>간이(Simple)</v>
      </c>
      <c r="I329" s="62">
        <f t="shared" si="114"/>
        <v>1638.47</v>
      </c>
      <c r="J329" s="53" t="str">
        <f t="shared" si="115"/>
        <v>BIG BRIDGE INTL (BRCH USA)</v>
      </c>
      <c r="K329" s="55">
        <f t="shared" si="116"/>
        <v>1</v>
      </c>
      <c r="L329" s="54">
        <f t="shared" si="117"/>
        <v>4.5999999999999996</v>
      </c>
      <c r="M329" s="54">
        <f t="shared" si="118"/>
        <v>8.6</v>
      </c>
      <c r="N329" s="54">
        <f t="shared" si="119"/>
        <v>9</v>
      </c>
      <c r="O329" s="54">
        <f t="shared" si="120"/>
        <v>5</v>
      </c>
      <c r="P329" s="55" t="str">
        <f t="shared" si="121"/>
        <v>6094325150552</v>
      </c>
      <c r="Q329" s="70">
        <f t="shared" si="122"/>
        <v>15850</v>
      </c>
      <c r="R329" s="58">
        <v>0</v>
      </c>
      <c r="S329" s="57">
        <f t="shared" si="123"/>
        <v>0</v>
      </c>
      <c r="T329" s="58">
        <v>0</v>
      </c>
      <c r="U329" s="58">
        <f>(IF(VLOOKUP(VLOOKUP(AN329,MAPPING!$B$16:$D$21,2,1),MAPPING!$C$16:$E$21,2,0)=7000,0,VLOOKUP(VLOOKUP(AN329,MAPPING!$B$16:$D$21,2,1),MAPPING!$C$16:$E$21,2,0)))</f>
        <v>0</v>
      </c>
      <c r="V329" s="58">
        <f>(K329*VLOOKUP(N329/K329,MAPPING!$B$23:$C$30,2,10))</f>
        <v>1200</v>
      </c>
      <c r="W329" s="58">
        <f t="shared" si="124"/>
        <v>0</v>
      </c>
      <c r="X329" s="58">
        <f t="shared" si="125"/>
        <v>17050</v>
      </c>
      <c r="Y329" s="116">
        <f>ROUND(SUM(Q329:W329)/INVOICE!$I$5,2)</f>
        <v>12.23</v>
      </c>
      <c r="AA329" s="38" t="s">
        <v>3127</v>
      </c>
      <c r="AB329" s="38" t="s">
        <v>93</v>
      </c>
      <c r="AC329" s="38" t="s">
        <v>3128</v>
      </c>
      <c r="AD329" s="38" t="s">
        <v>9422</v>
      </c>
      <c r="AE329" s="38" t="s">
        <v>239</v>
      </c>
      <c r="AF329" s="38" t="s">
        <v>240</v>
      </c>
      <c r="AG329" s="38" t="s">
        <v>241</v>
      </c>
      <c r="AH329" s="38" t="s">
        <v>61</v>
      </c>
      <c r="AI329" s="38">
        <v>1</v>
      </c>
      <c r="AJ329" s="38">
        <v>4.5999999999999996</v>
      </c>
      <c r="AK329" s="38">
        <v>8.6</v>
      </c>
      <c r="AL329" s="38">
        <v>9</v>
      </c>
      <c r="AM329" s="38" t="s">
        <v>65</v>
      </c>
      <c r="AN329" s="38">
        <v>1638.47</v>
      </c>
      <c r="AO329" s="38" t="s">
        <v>62</v>
      </c>
      <c r="AP329" s="38" t="s">
        <v>62</v>
      </c>
      <c r="AQ329" s="38" t="s">
        <v>62</v>
      </c>
      <c r="AR329" s="38" t="s">
        <v>62</v>
      </c>
      <c r="AS329" s="38" t="s">
        <v>62</v>
      </c>
      <c r="AT329" s="38" t="s">
        <v>205</v>
      </c>
      <c r="AU329" s="38" t="s">
        <v>8802</v>
      </c>
      <c r="AV329" s="38" t="s">
        <v>207</v>
      </c>
      <c r="AW329" s="38" t="s">
        <v>61</v>
      </c>
      <c r="AX329" s="38" t="s">
        <v>63</v>
      </c>
      <c r="AY329" s="39" t="s">
        <v>9423</v>
      </c>
      <c r="AZ329" s="38" t="s">
        <v>9424</v>
      </c>
      <c r="BA329" s="39" t="s">
        <v>9424</v>
      </c>
      <c r="BB329" s="38" t="s">
        <v>196</v>
      </c>
      <c r="BC329" s="38" t="s">
        <v>197</v>
      </c>
      <c r="BD329" s="38" t="s">
        <v>94</v>
      </c>
      <c r="BE329" s="38" t="s">
        <v>208</v>
      </c>
      <c r="BF329" s="38" t="s">
        <v>64</v>
      </c>
      <c r="BG329" s="38" t="s">
        <v>61</v>
      </c>
      <c r="BH329" s="38" t="s">
        <v>209</v>
      </c>
    </row>
    <row r="330" spans="2:60" x14ac:dyDescent="0.3">
      <c r="B330" s="55">
        <f t="shared" si="107"/>
        <v>326</v>
      </c>
      <c r="C330" s="55" t="str">
        <f t="shared" si="108"/>
        <v>NRT</v>
      </c>
      <c r="D330" s="55" t="str">
        <f t="shared" si="109"/>
        <v>2025-09-09</v>
      </c>
      <c r="E330" s="55" t="str">
        <f t="shared" si="110"/>
        <v>82020038082</v>
      </c>
      <c r="F330" s="55" t="str">
        <f t="shared" si="111"/>
        <v>PJP030152108</v>
      </c>
      <c r="G330" s="55" t="str">
        <f t="shared" si="112"/>
        <v>윤선영</v>
      </c>
      <c r="H330" s="53" t="str">
        <f t="shared" si="113"/>
        <v>목록(Manifest)</v>
      </c>
      <c r="I330" s="62">
        <f t="shared" si="114"/>
        <v>6.7</v>
      </c>
      <c r="J330" s="53" t="str">
        <f t="shared" si="115"/>
        <v>BIG BRIDGE INTL (BRCH USA)</v>
      </c>
      <c r="K330" s="55">
        <f t="shared" si="116"/>
        <v>1</v>
      </c>
      <c r="L330" s="54">
        <f t="shared" si="117"/>
        <v>0.3</v>
      </c>
      <c r="M330" s="54">
        <f t="shared" si="118"/>
        <v>0.5</v>
      </c>
      <c r="N330" s="54">
        <f t="shared" si="119"/>
        <v>0.5</v>
      </c>
      <c r="O330" s="54">
        <f t="shared" si="120"/>
        <v>0.5</v>
      </c>
      <c r="P330" s="55" t="str">
        <f t="shared" si="121"/>
        <v>6094325150576</v>
      </c>
      <c r="Q330" s="70">
        <f t="shared" si="122"/>
        <v>6760</v>
      </c>
      <c r="R330" s="58">
        <v>0</v>
      </c>
      <c r="S330" s="57">
        <f t="shared" si="123"/>
        <v>0</v>
      </c>
      <c r="T330" s="58">
        <v>0</v>
      </c>
      <c r="U330" s="58">
        <f>(IF(VLOOKUP(VLOOKUP(AN330,MAPPING!$B$16:$D$21,2,1),MAPPING!$C$16:$E$21,2,0)=7000,0,VLOOKUP(VLOOKUP(AN330,MAPPING!$B$16:$D$21,2,1),MAPPING!$C$16:$E$21,2,0)))</f>
        <v>0</v>
      </c>
      <c r="V330" s="58">
        <f>(K330*VLOOKUP(N330/K330,MAPPING!$B$23:$C$30,2,10))</f>
        <v>0</v>
      </c>
      <c r="W330" s="58">
        <f t="shared" si="124"/>
        <v>0</v>
      </c>
      <c r="X330" s="58">
        <f t="shared" si="125"/>
        <v>6760</v>
      </c>
      <c r="Y330" s="116">
        <f>ROUND(SUM(Q330:W330)/INVOICE!$I$5,2)</f>
        <v>4.8499999999999996</v>
      </c>
      <c r="AA330" s="38" t="s">
        <v>3127</v>
      </c>
      <c r="AB330" s="38" t="s">
        <v>93</v>
      </c>
      <c r="AC330" s="38" t="s">
        <v>3128</v>
      </c>
      <c r="AD330" s="38" t="s">
        <v>9425</v>
      </c>
      <c r="AE330" s="38" t="s">
        <v>4789</v>
      </c>
      <c r="AF330" s="38" t="s">
        <v>9426</v>
      </c>
      <c r="AG330" s="38" t="s">
        <v>9427</v>
      </c>
      <c r="AH330" s="38" t="s">
        <v>61</v>
      </c>
      <c r="AI330" s="38">
        <v>1</v>
      </c>
      <c r="AJ330" s="38">
        <v>0.3</v>
      </c>
      <c r="AK330" s="38">
        <v>0.5</v>
      </c>
      <c r="AL330" s="38">
        <v>0.5</v>
      </c>
      <c r="AM330" s="38" t="s">
        <v>204</v>
      </c>
      <c r="AN330" s="38">
        <v>6.7</v>
      </c>
      <c r="AO330" s="38" t="s">
        <v>62</v>
      </c>
      <c r="AP330" s="38" t="s">
        <v>62</v>
      </c>
      <c r="AQ330" s="38" t="s">
        <v>62</v>
      </c>
      <c r="AR330" s="38" t="s">
        <v>61</v>
      </c>
      <c r="AS330" s="38" t="s">
        <v>62</v>
      </c>
      <c r="AT330" s="38" t="s">
        <v>205</v>
      </c>
      <c r="AU330" s="38" t="s">
        <v>8802</v>
      </c>
      <c r="AV330" s="38" t="s">
        <v>207</v>
      </c>
      <c r="AW330" s="38" t="s">
        <v>61</v>
      </c>
      <c r="AX330" s="38" t="s">
        <v>63</v>
      </c>
      <c r="AY330" s="39" t="s">
        <v>9428</v>
      </c>
      <c r="AZ330" s="38" t="s">
        <v>9429</v>
      </c>
      <c r="BA330" s="39" t="s">
        <v>9429</v>
      </c>
      <c r="BB330" s="38" t="s">
        <v>196</v>
      </c>
      <c r="BC330" s="38" t="s">
        <v>197</v>
      </c>
      <c r="BD330" s="38" t="s">
        <v>94</v>
      </c>
      <c r="BE330" s="38" t="s">
        <v>208</v>
      </c>
      <c r="BF330" s="38" t="s">
        <v>64</v>
      </c>
      <c r="BG330" s="38" t="s">
        <v>61</v>
      </c>
      <c r="BH330" s="38" t="s">
        <v>209</v>
      </c>
    </row>
    <row r="331" spans="2:60" x14ac:dyDescent="0.3">
      <c r="B331" s="55">
        <f t="shared" si="107"/>
        <v>327</v>
      </c>
      <c r="C331" s="55" t="str">
        <f t="shared" si="108"/>
        <v>NRT</v>
      </c>
      <c r="D331" s="55" t="str">
        <f t="shared" si="109"/>
        <v>2025-09-09</v>
      </c>
      <c r="E331" s="55" t="str">
        <f t="shared" si="110"/>
        <v>82020038082</v>
      </c>
      <c r="F331" s="55" t="str">
        <f t="shared" si="111"/>
        <v>PJP030157307</v>
      </c>
      <c r="G331" s="55" t="str">
        <f t="shared" si="112"/>
        <v>김미희</v>
      </c>
      <c r="H331" s="53" t="str">
        <f t="shared" si="113"/>
        <v>목록(Manifest)</v>
      </c>
      <c r="I331" s="62">
        <f t="shared" si="114"/>
        <v>132.66</v>
      </c>
      <c r="J331" s="53" t="str">
        <f t="shared" si="115"/>
        <v>BIG BRIDGE INTL (BRCH USA)</v>
      </c>
      <c r="K331" s="55">
        <f t="shared" si="116"/>
        <v>1</v>
      </c>
      <c r="L331" s="54">
        <f t="shared" si="117"/>
        <v>0.5</v>
      </c>
      <c r="M331" s="54">
        <f t="shared" si="118"/>
        <v>2</v>
      </c>
      <c r="N331" s="54">
        <f t="shared" si="119"/>
        <v>2</v>
      </c>
      <c r="O331" s="54">
        <f t="shared" si="120"/>
        <v>0.5</v>
      </c>
      <c r="P331" s="55" t="str">
        <f t="shared" si="121"/>
        <v>6094325151324</v>
      </c>
      <c r="Q331" s="70">
        <f t="shared" si="122"/>
        <v>6760</v>
      </c>
      <c r="R331" s="58">
        <v>0</v>
      </c>
      <c r="S331" s="57">
        <f t="shared" si="123"/>
        <v>0</v>
      </c>
      <c r="T331" s="58">
        <v>0</v>
      </c>
      <c r="U331" s="58">
        <f>(IF(VLOOKUP(VLOOKUP(AN331,MAPPING!$B$16:$D$21,2,1),MAPPING!$C$16:$E$21,2,0)=7000,0,VLOOKUP(VLOOKUP(AN331,MAPPING!$B$16:$D$21,2,1),MAPPING!$C$16:$E$21,2,0)))</f>
        <v>0</v>
      </c>
      <c r="V331" s="58">
        <f>(K331*VLOOKUP(N331/K331,MAPPING!$B$23:$C$30,2,10))</f>
        <v>0</v>
      </c>
      <c r="W331" s="58">
        <f t="shared" si="124"/>
        <v>0</v>
      </c>
      <c r="X331" s="58">
        <f t="shared" si="125"/>
        <v>6760</v>
      </c>
      <c r="Y331" s="116">
        <f>ROUND(SUM(Q331:W331)/INVOICE!$I$5,2)</f>
        <v>4.8499999999999996</v>
      </c>
      <c r="AA331" s="38" t="s">
        <v>3127</v>
      </c>
      <c r="AB331" s="38" t="s">
        <v>93</v>
      </c>
      <c r="AC331" s="38" t="s">
        <v>3128</v>
      </c>
      <c r="AD331" s="38" t="s">
        <v>9430</v>
      </c>
      <c r="AE331" s="38" t="s">
        <v>8658</v>
      </c>
      <c r="AF331" s="38" t="s">
        <v>8659</v>
      </c>
      <c r="AG331" s="38" t="s">
        <v>8660</v>
      </c>
      <c r="AH331" s="38" t="s">
        <v>61</v>
      </c>
      <c r="AI331" s="38">
        <v>1</v>
      </c>
      <c r="AJ331" s="38">
        <v>0.5</v>
      </c>
      <c r="AK331" s="38">
        <v>2</v>
      </c>
      <c r="AL331" s="38">
        <v>2</v>
      </c>
      <c r="AM331" s="38" t="s">
        <v>204</v>
      </c>
      <c r="AN331" s="38">
        <v>132.66</v>
      </c>
      <c r="AO331" s="38" t="s">
        <v>62</v>
      </c>
      <c r="AP331" s="38" t="s">
        <v>62</v>
      </c>
      <c r="AQ331" s="38" t="s">
        <v>62</v>
      </c>
      <c r="AR331" s="38" t="s">
        <v>62</v>
      </c>
      <c r="AS331" s="38" t="s">
        <v>62</v>
      </c>
      <c r="AT331" s="38" t="s">
        <v>205</v>
      </c>
      <c r="AU331" s="38" t="s">
        <v>8802</v>
      </c>
      <c r="AV331" s="38" t="s">
        <v>207</v>
      </c>
      <c r="AW331" s="38" t="s">
        <v>61</v>
      </c>
      <c r="AX331" s="38" t="s">
        <v>63</v>
      </c>
      <c r="AY331" s="39" t="s">
        <v>9431</v>
      </c>
      <c r="AZ331" s="38" t="s">
        <v>9432</v>
      </c>
      <c r="BA331" s="39" t="s">
        <v>9432</v>
      </c>
      <c r="BB331" s="38" t="s">
        <v>196</v>
      </c>
      <c r="BC331" s="38" t="s">
        <v>197</v>
      </c>
      <c r="BD331" s="38" t="s">
        <v>94</v>
      </c>
      <c r="BE331" s="38" t="s">
        <v>208</v>
      </c>
      <c r="BF331" s="38" t="s">
        <v>64</v>
      </c>
      <c r="BG331" s="38" t="s">
        <v>61</v>
      </c>
      <c r="BH331" s="38" t="s">
        <v>209</v>
      </c>
    </row>
    <row r="332" spans="2:60" x14ac:dyDescent="0.3">
      <c r="B332" s="55">
        <f t="shared" si="107"/>
        <v>328</v>
      </c>
      <c r="C332" s="55" t="str">
        <f t="shared" si="108"/>
        <v>NRT</v>
      </c>
      <c r="D332" s="55" t="str">
        <f t="shared" si="109"/>
        <v>2025-09-09</v>
      </c>
      <c r="E332" s="55" t="str">
        <f t="shared" si="110"/>
        <v>82020038082</v>
      </c>
      <c r="F332" s="55" t="str">
        <f t="shared" si="111"/>
        <v>PJP030160289</v>
      </c>
      <c r="G332" s="55" t="str">
        <f t="shared" si="112"/>
        <v>최종현</v>
      </c>
      <c r="H332" s="53" t="str">
        <f t="shared" si="113"/>
        <v>일반(목록배제,Normal-Manifest Exception)</v>
      </c>
      <c r="I332" s="62">
        <f t="shared" si="114"/>
        <v>100.5</v>
      </c>
      <c r="J332" s="53" t="str">
        <f t="shared" si="115"/>
        <v>BIG BRIDGE INTL (BRCH USA)</v>
      </c>
      <c r="K332" s="55">
        <f t="shared" si="116"/>
        <v>1</v>
      </c>
      <c r="L332" s="54">
        <f t="shared" si="117"/>
        <v>0.55000000000000004</v>
      </c>
      <c r="M332" s="54">
        <f t="shared" si="118"/>
        <v>0.8</v>
      </c>
      <c r="N332" s="54">
        <f t="shared" si="119"/>
        <v>0.8</v>
      </c>
      <c r="O332" s="54">
        <f t="shared" si="120"/>
        <v>1</v>
      </c>
      <c r="P332" s="55" t="str">
        <f t="shared" si="121"/>
        <v>6094325151075</v>
      </c>
      <c r="Q332" s="70">
        <f t="shared" si="122"/>
        <v>7770</v>
      </c>
      <c r="R332" s="58">
        <v>0</v>
      </c>
      <c r="S332" s="57">
        <f t="shared" si="123"/>
        <v>0</v>
      </c>
      <c r="T332" s="58">
        <v>0</v>
      </c>
      <c r="U332" s="58">
        <f>(IF(VLOOKUP(VLOOKUP(AN332,MAPPING!$B$16:$D$21,2,1),MAPPING!$C$16:$E$21,2,0)=7000,0,VLOOKUP(VLOOKUP(AN332,MAPPING!$B$16:$D$21,2,1),MAPPING!$C$16:$E$21,2,0)))</f>
        <v>0</v>
      </c>
      <c r="V332" s="58">
        <f>(K332*VLOOKUP(N332/K332,MAPPING!$B$23:$C$30,2,10))</f>
        <v>0</v>
      </c>
      <c r="W332" s="58">
        <f t="shared" si="124"/>
        <v>0</v>
      </c>
      <c r="X332" s="58">
        <f t="shared" si="125"/>
        <v>7770</v>
      </c>
      <c r="Y332" s="116">
        <f>ROUND(SUM(Q332:W332)/INVOICE!$I$5,2)</f>
        <v>5.57</v>
      </c>
      <c r="AA332" s="38" t="s">
        <v>3127</v>
      </c>
      <c r="AB332" s="38" t="s">
        <v>93</v>
      </c>
      <c r="AC332" s="38" t="s">
        <v>3128</v>
      </c>
      <c r="AD332" s="38" t="s">
        <v>9433</v>
      </c>
      <c r="AE332" s="38" t="s">
        <v>7947</v>
      </c>
      <c r="AF332" s="38" t="s">
        <v>7948</v>
      </c>
      <c r="AG332" s="38" t="s">
        <v>1642</v>
      </c>
      <c r="AH332" s="38" t="s">
        <v>61</v>
      </c>
      <c r="AI332" s="38">
        <v>1</v>
      </c>
      <c r="AJ332" s="38">
        <v>0.55000000000000004</v>
      </c>
      <c r="AK332" s="38">
        <v>0.8</v>
      </c>
      <c r="AL332" s="38">
        <v>0.8</v>
      </c>
      <c r="AM332" s="38" t="s">
        <v>66</v>
      </c>
      <c r="AN332" s="38">
        <v>100.5</v>
      </c>
      <c r="AO332" s="38" t="s">
        <v>62</v>
      </c>
      <c r="AP332" s="38" t="s">
        <v>62</v>
      </c>
      <c r="AQ332" s="38" t="s">
        <v>62</v>
      </c>
      <c r="AR332" s="38" t="s">
        <v>62</v>
      </c>
      <c r="AS332" s="38" t="s">
        <v>62</v>
      </c>
      <c r="AT332" s="38" t="s">
        <v>205</v>
      </c>
      <c r="AU332" s="38" t="s">
        <v>8802</v>
      </c>
      <c r="AV332" s="38" t="s">
        <v>207</v>
      </c>
      <c r="AW332" s="38" t="s">
        <v>61</v>
      </c>
      <c r="AX332" s="38" t="s">
        <v>63</v>
      </c>
      <c r="AY332" s="39" t="s">
        <v>9434</v>
      </c>
      <c r="AZ332" s="38" t="s">
        <v>9435</v>
      </c>
      <c r="BA332" s="39" t="s">
        <v>9435</v>
      </c>
      <c r="BB332" s="38" t="s">
        <v>196</v>
      </c>
      <c r="BC332" s="38" t="s">
        <v>197</v>
      </c>
      <c r="BD332" s="38" t="s">
        <v>94</v>
      </c>
      <c r="BE332" s="38" t="s">
        <v>208</v>
      </c>
      <c r="BF332" s="38" t="s">
        <v>64</v>
      </c>
      <c r="BG332" s="38" t="s">
        <v>61</v>
      </c>
      <c r="BH332" s="38" t="s">
        <v>209</v>
      </c>
    </row>
    <row r="333" spans="2:60" x14ac:dyDescent="0.3">
      <c r="B333" s="55">
        <f t="shared" si="107"/>
        <v>329</v>
      </c>
      <c r="C333" s="55" t="str">
        <f t="shared" si="108"/>
        <v>NRT</v>
      </c>
      <c r="D333" s="55" t="str">
        <f t="shared" si="109"/>
        <v>2025-09-09</v>
      </c>
      <c r="E333" s="55" t="str">
        <f t="shared" si="110"/>
        <v>82020038082</v>
      </c>
      <c r="F333" s="55" t="str">
        <f t="shared" si="111"/>
        <v>PJP030146841</v>
      </c>
      <c r="G333" s="55" t="str">
        <f t="shared" si="112"/>
        <v>강수진</v>
      </c>
      <c r="H333" s="53" t="str">
        <f t="shared" si="113"/>
        <v>목록(Manifest)</v>
      </c>
      <c r="I333" s="62">
        <f t="shared" si="114"/>
        <v>54</v>
      </c>
      <c r="J333" s="53" t="str">
        <f t="shared" si="115"/>
        <v>BIG BRIDGE INTL (BRCH USA)</v>
      </c>
      <c r="K333" s="55">
        <f t="shared" si="116"/>
        <v>1</v>
      </c>
      <c r="L333" s="54">
        <f t="shared" si="117"/>
        <v>0.45</v>
      </c>
      <c r="M333" s="54">
        <f t="shared" si="118"/>
        <v>0.7</v>
      </c>
      <c r="N333" s="54">
        <f t="shared" si="119"/>
        <v>0.7</v>
      </c>
      <c r="O333" s="54">
        <f t="shared" si="120"/>
        <v>0.5</v>
      </c>
      <c r="P333" s="55" t="str">
        <f t="shared" si="121"/>
        <v>6094325149306</v>
      </c>
      <c r="Q333" s="70">
        <f t="shared" si="122"/>
        <v>6760</v>
      </c>
      <c r="R333" s="58">
        <v>0</v>
      </c>
      <c r="S333" s="57">
        <f t="shared" si="123"/>
        <v>0</v>
      </c>
      <c r="T333" s="58">
        <v>0</v>
      </c>
      <c r="U333" s="58">
        <f>(IF(VLOOKUP(VLOOKUP(AN333,MAPPING!$B$16:$D$21,2,1),MAPPING!$C$16:$E$21,2,0)=7000,0,VLOOKUP(VLOOKUP(AN333,MAPPING!$B$16:$D$21,2,1),MAPPING!$C$16:$E$21,2,0)))</f>
        <v>0</v>
      </c>
      <c r="V333" s="58">
        <f>(K333*VLOOKUP(N333/K333,MAPPING!$B$23:$C$30,2,10))</f>
        <v>0</v>
      </c>
      <c r="W333" s="58">
        <f t="shared" si="124"/>
        <v>0</v>
      </c>
      <c r="X333" s="58">
        <f t="shared" si="125"/>
        <v>6760</v>
      </c>
      <c r="Y333" s="116">
        <f>ROUND(SUM(Q333:W333)/INVOICE!$I$5,2)</f>
        <v>4.8499999999999996</v>
      </c>
      <c r="AA333" s="38" t="s">
        <v>3127</v>
      </c>
      <c r="AB333" s="38" t="s">
        <v>93</v>
      </c>
      <c r="AC333" s="38" t="s">
        <v>3128</v>
      </c>
      <c r="AD333" s="38" t="s">
        <v>9436</v>
      </c>
      <c r="AE333" s="38" t="s">
        <v>313</v>
      </c>
      <c r="AF333" s="38" t="s">
        <v>314</v>
      </c>
      <c r="AG333" s="38" t="s">
        <v>315</v>
      </c>
      <c r="AH333" s="38" t="s">
        <v>61</v>
      </c>
      <c r="AI333" s="38">
        <v>1</v>
      </c>
      <c r="AJ333" s="38">
        <v>0.45</v>
      </c>
      <c r="AK333" s="38">
        <v>0.7</v>
      </c>
      <c r="AL333" s="38">
        <v>0.7</v>
      </c>
      <c r="AM333" s="38" t="s">
        <v>204</v>
      </c>
      <c r="AN333" s="38">
        <v>54</v>
      </c>
      <c r="AO333" s="38" t="s">
        <v>62</v>
      </c>
      <c r="AP333" s="38" t="s">
        <v>62</v>
      </c>
      <c r="AQ333" s="38" t="s">
        <v>62</v>
      </c>
      <c r="AR333" s="38" t="s">
        <v>62</v>
      </c>
      <c r="AS333" s="38" t="s">
        <v>62</v>
      </c>
      <c r="AT333" s="38" t="s">
        <v>205</v>
      </c>
      <c r="AU333" s="38" t="s">
        <v>8802</v>
      </c>
      <c r="AV333" s="38" t="s">
        <v>207</v>
      </c>
      <c r="AW333" s="38" t="s">
        <v>61</v>
      </c>
      <c r="AX333" s="38" t="s">
        <v>63</v>
      </c>
      <c r="AY333" s="39" t="s">
        <v>9437</v>
      </c>
      <c r="AZ333" s="38" t="s">
        <v>9438</v>
      </c>
      <c r="BA333" s="39" t="s">
        <v>9438</v>
      </c>
      <c r="BB333" s="38" t="s">
        <v>196</v>
      </c>
      <c r="BC333" s="38" t="s">
        <v>197</v>
      </c>
      <c r="BD333" s="38" t="s">
        <v>94</v>
      </c>
      <c r="BE333" s="38" t="s">
        <v>208</v>
      </c>
      <c r="BF333" s="38" t="s">
        <v>64</v>
      </c>
      <c r="BG333" s="38" t="s">
        <v>61</v>
      </c>
      <c r="BH333" s="38" t="s">
        <v>209</v>
      </c>
    </row>
    <row r="334" spans="2:60" x14ac:dyDescent="0.3">
      <c r="B334" s="55">
        <f t="shared" si="107"/>
        <v>330</v>
      </c>
      <c r="C334" s="55" t="str">
        <f t="shared" si="108"/>
        <v>NRT</v>
      </c>
      <c r="D334" s="55" t="str">
        <f t="shared" si="109"/>
        <v>2025-09-09</v>
      </c>
      <c r="E334" s="55" t="str">
        <f t="shared" si="110"/>
        <v>82020038082</v>
      </c>
      <c r="F334" s="55" t="str">
        <f t="shared" si="111"/>
        <v>PJP030158761</v>
      </c>
      <c r="G334" s="55" t="str">
        <f t="shared" si="112"/>
        <v>김정화</v>
      </c>
      <c r="H334" s="53" t="str">
        <f t="shared" si="113"/>
        <v>목록(Manifest)</v>
      </c>
      <c r="I334" s="62">
        <f t="shared" si="114"/>
        <v>16.760000000000002</v>
      </c>
      <c r="J334" s="53" t="str">
        <f t="shared" si="115"/>
        <v>BIG BRIDGE INTL (BRCH USA)</v>
      </c>
      <c r="K334" s="55">
        <f t="shared" si="116"/>
        <v>1</v>
      </c>
      <c r="L334" s="54">
        <f t="shared" si="117"/>
        <v>0.95</v>
      </c>
      <c r="M334" s="54">
        <f t="shared" si="118"/>
        <v>1.3</v>
      </c>
      <c r="N334" s="54">
        <f t="shared" si="119"/>
        <v>1.3</v>
      </c>
      <c r="O334" s="54">
        <f t="shared" si="120"/>
        <v>1</v>
      </c>
      <c r="P334" s="55" t="str">
        <f t="shared" si="121"/>
        <v>6094325151422</v>
      </c>
      <c r="Q334" s="70">
        <f t="shared" si="122"/>
        <v>7770</v>
      </c>
      <c r="R334" s="58">
        <v>0</v>
      </c>
      <c r="S334" s="57">
        <f t="shared" si="123"/>
        <v>0</v>
      </c>
      <c r="T334" s="58">
        <v>0</v>
      </c>
      <c r="U334" s="58">
        <f>(IF(VLOOKUP(VLOOKUP(AN334,MAPPING!$B$16:$D$21,2,1),MAPPING!$C$16:$E$21,2,0)=7000,0,VLOOKUP(VLOOKUP(AN334,MAPPING!$B$16:$D$21,2,1),MAPPING!$C$16:$E$21,2,0)))</f>
        <v>0</v>
      </c>
      <c r="V334" s="58">
        <f>(K334*VLOOKUP(N334/K334,MAPPING!$B$23:$C$30,2,10))</f>
        <v>0</v>
      </c>
      <c r="W334" s="58">
        <f t="shared" si="124"/>
        <v>0</v>
      </c>
      <c r="X334" s="58">
        <f t="shared" si="125"/>
        <v>7770</v>
      </c>
      <c r="Y334" s="116">
        <f>ROUND(SUM(Q334:W334)/INVOICE!$I$5,2)</f>
        <v>5.57</v>
      </c>
      <c r="AA334" s="38" t="s">
        <v>3127</v>
      </c>
      <c r="AB334" s="38" t="s">
        <v>93</v>
      </c>
      <c r="AC334" s="38" t="s">
        <v>3128</v>
      </c>
      <c r="AD334" s="38" t="s">
        <v>9439</v>
      </c>
      <c r="AE334" s="38" t="s">
        <v>9440</v>
      </c>
      <c r="AF334" s="38" t="s">
        <v>9441</v>
      </c>
      <c r="AG334" s="38" t="s">
        <v>5788</v>
      </c>
      <c r="AH334" s="38" t="s">
        <v>61</v>
      </c>
      <c r="AI334" s="38">
        <v>1</v>
      </c>
      <c r="AJ334" s="38">
        <v>0.95</v>
      </c>
      <c r="AK334" s="38">
        <v>1.3</v>
      </c>
      <c r="AL334" s="38">
        <v>1.3</v>
      </c>
      <c r="AM334" s="38" t="s">
        <v>204</v>
      </c>
      <c r="AN334" s="38">
        <v>16.760000000000002</v>
      </c>
      <c r="AO334" s="38" t="s">
        <v>62</v>
      </c>
      <c r="AP334" s="38" t="s">
        <v>62</v>
      </c>
      <c r="AQ334" s="38" t="s">
        <v>62</v>
      </c>
      <c r="AR334" s="38" t="s">
        <v>62</v>
      </c>
      <c r="AS334" s="38" t="s">
        <v>62</v>
      </c>
      <c r="AT334" s="38" t="s">
        <v>205</v>
      </c>
      <c r="AU334" s="38" t="s">
        <v>8802</v>
      </c>
      <c r="AV334" s="38" t="s">
        <v>207</v>
      </c>
      <c r="AW334" s="38" t="s">
        <v>61</v>
      </c>
      <c r="AX334" s="38" t="s">
        <v>63</v>
      </c>
      <c r="AY334" s="39" t="s">
        <v>9442</v>
      </c>
      <c r="AZ334" s="38" t="s">
        <v>9443</v>
      </c>
      <c r="BA334" s="39" t="s">
        <v>9443</v>
      </c>
      <c r="BB334" s="38" t="s">
        <v>196</v>
      </c>
      <c r="BC334" s="38" t="s">
        <v>197</v>
      </c>
      <c r="BD334" s="38" t="s">
        <v>94</v>
      </c>
      <c r="BE334" s="38" t="s">
        <v>208</v>
      </c>
      <c r="BF334" s="38" t="s">
        <v>64</v>
      </c>
      <c r="BG334" s="38" t="s">
        <v>61</v>
      </c>
      <c r="BH334" s="38" t="s">
        <v>209</v>
      </c>
    </row>
    <row r="335" spans="2:60" x14ac:dyDescent="0.3">
      <c r="B335" s="55">
        <f t="shared" si="107"/>
        <v>331</v>
      </c>
      <c r="C335" s="55" t="str">
        <f t="shared" si="108"/>
        <v>NRT</v>
      </c>
      <c r="D335" s="55" t="str">
        <f t="shared" si="109"/>
        <v>2025-09-09</v>
      </c>
      <c r="E335" s="55" t="str">
        <f t="shared" si="110"/>
        <v>82020038082</v>
      </c>
      <c r="F335" s="55" t="str">
        <f t="shared" si="111"/>
        <v>PJP030164708</v>
      </c>
      <c r="G335" s="55" t="str">
        <f t="shared" si="112"/>
        <v>임정석</v>
      </c>
      <c r="H335" s="53" t="str">
        <f t="shared" si="113"/>
        <v>목록(Manifest)</v>
      </c>
      <c r="I335" s="62">
        <f t="shared" si="114"/>
        <v>36.53</v>
      </c>
      <c r="J335" s="53" t="str">
        <f t="shared" si="115"/>
        <v>BIG BRIDGE INTL (BRCH USA)</v>
      </c>
      <c r="K335" s="55">
        <f t="shared" si="116"/>
        <v>1</v>
      </c>
      <c r="L335" s="54">
        <f t="shared" si="117"/>
        <v>1.7</v>
      </c>
      <c r="M335" s="54">
        <f t="shared" si="118"/>
        <v>2.6</v>
      </c>
      <c r="N335" s="54">
        <f t="shared" si="119"/>
        <v>2.6</v>
      </c>
      <c r="O335" s="54">
        <f t="shared" si="120"/>
        <v>2</v>
      </c>
      <c r="P335" s="55" t="str">
        <f t="shared" si="121"/>
        <v>6094325151363</v>
      </c>
      <c r="Q335" s="70">
        <f t="shared" si="122"/>
        <v>9790</v>
      </c>
      <c r="R335" s="58">
        <v>0</v>
      </c>
      <c r="S335" s="57">
        <f t="shared" si="123"/>
        <v>0</v>
      </c>
      <c r="T335" s="58">
        <v>0</v>
      </c>
      <c r="U335" s="58">
        <f>(IF(VLOOKUP(VLOOKUP(AN335,MAPPING!$B$16:$D$21,2,1),MAPPING!$C$16:$E$21,2,0)=7000,0,VLOOKUP(VLOOKUP(AN335,MAPPING!$B$16:$D$21,2,1),MAPPING!$C$16:$E$21,2,0)))</f>
        <v>0</v>
      </c>
      <c r="V335" s="58">
        <f>(K335*VLOOKUP(N335/K335,MAPPING!$B$23:$C$30,2,10))</f>
        <v>550</v>
      </c>
      <c r="W335" s="58">
        <f t="shared" si="124"/>
        <v>0</v>
      </c>
      <c r="X335" s="58">
        <f t="shared" si="125"/>
        <v>10340</v>
      </c>
      <c r="Y335" s="116">
        <f>ROUND(SUM(Q335:W335)/INVOICE!$I$5,2)</f>
        <v>7.42</v>
      </c>
      <c r="AA335" s="38" t="s">
        <v>3127</v>
      </c>
      <c r="AB335" s="38" t="s">
        <v>93</v>
      </c>
      <c r="AC335" s="38" t="s">
        <v>3128</v>
      </c>
      <c r="AD335" s="38" t="s">
        <v>9444</v>
      </c>
      <c r="AE335" s="38" t="s">
        <v>9445</v>
      </c>
      <c r="AF335" s="38" t="s">
        <v>9446</v>
      </c>
      <c r="AG335" s="38" t="s">
        <v>9447</v>
      </c>
      <c r="AH335" s="38" t="s">
        <v>61</v>
      </c>
      <c r="AI335" s="38">
        <v>1</v>
      </c>
      <c r="AJ335" s="38">
        <v>1.7</v>
      </c>
      <c r="AK335" s="38">
        <v>2.6</v>
      </c>
      <c r="AL335" s="38">
        <v>2.6</v>
      </c>
      <c r="AM335" s="38" t="s">
        <v>204</v>
      </c>
      <c r="AN335" s="38">
        <v>36.53</v>
      </c>
      <c r="AO335" s="38" t="s">
        <v>62</v>
      </c>
      <c r="AP335" s="38" t="s">
        <v>62</v>
      </c>
      <c r="AQ335" s="38" t="s">
        <v>62</v>
      </c>
      <c r="AR335" s="38" t="s">
        <v>62</v>
      </c>
      <c r="AS335" s="38" t="s">
        <v>62</v>
      </c>
      <c r="AT335" s="38" t="s">
        <v>205</v>
      </c>
      <c r="AU335" s="38" t="s">
        <v>8802</v>
      </c>
      <c r="AV335" s="38" t="s">
        <v>207</v>
      </c>
      <c r="AW335" s="38" t="s">
        <v>61</v>
      </c>
      <c r="AX335" s="38" t="s">
        <v>63</v>
      </c>
      <c r="AY335" s="39" t="s">
        <v>9448</v>
      </c>
      <c r="AZ335" s="38" t="s">
        <v>9449</v>
      </c>
      <c r="BA335" s="39" t="s">
        <v>9449</v>
      </c>
      <c r="BB335" s="38" t="s">
        <v>196</v>
      </c>
      <c r="BC335" s="38" t="s">
        <v>197</v>
      </c>
      <c r="BD335" s="38" t="s">
        <v>94</v>
      </c>
      <c r="BE335" s="38" t="s">
        <v>208</v>
      </c>
      <c r="BF335" s="38" t="s">
        <v>64</v>
      </c>
      <c r="BG335" s="38" t="s">
        <v>61</v>
      </c>
      <c r="BH335" s="38" t="s">
        <v>209</v>
      </c>
    </row>
    <row r="336" spans="2:60" x14ac:dyDescent="0.3">
      <c r="B336" s="55">
        <f t="shared" si="107"/>
        <v>332</v>
      </c>
      <c r="C336" s="55" t="str">
        <f t="shared" si="108"/>
        <v>NRT</v>
      </c>
      <c r="D336" s="55" t="str">
        <f t="shared" si="109"/>
        <v>2025-09-09</v>
      </c>
      <c r="E336" s="55" t="str">
        <f t="shared" si="110"/>
        <v>82020038082</v>
      </c>
      <c r="F336" s="55" t="str">
        <f t="shared" si="111"/>
        <v>PJP030148714</v>
      </c>
      <c r="G336" s="55" t="str">
        <f t="shared" si="112"/>
        <v>정철민</v>
      </c>
      <c r="H336" s="53" t="str">
        <f t="shared" si="113"/>
        <v>일반(목록배제,Normal-Manifest Exception)</v>
      </c>
      <c r="I336" s="62">
        <f t="shared" si="114"/>
        <v>131.07</v>
      </c>
      <c r="J336" s="53" t="str">
        <f t="shared" si="115"/>
        <v>BIG BRIDGE INTL (BRCH USA)</v>
      </c>
      <c r="K336" s="55">
        <f t="shared" si="116"/>
        <v>1</v>
      </c>
      <c r="L336" s="54">
        <f t="shared" si="117"/>
        <v>7.2</v>
      </c>
      <c r="M336" s="54">
        <f t="shared" si="118"/>
        <v>3</v>
      </c>
      <c r="N336" s="54">
        <f t="shared" si="119"/>
        <v>7.5</v>
      </c>
      <c r="O336" s="54">
        <f t="shared" si="120"/>
        <v>7.5</v>
      </c>
      <c r="P336" s="55" t="str">
        <f t="shared" si="121"/>
        <v>6094325151283</v>
      </c>
      <c r="Q336" s="70">
        <f t="shared" si="122"/>
        <v>20900</v>
      </c>
      <c r="R336" s="58">
        <v>0</v>
      </c>
      <c r="S336" s="57">
        <f t="shared" si="123"/>
        <v>0</v>
      </c>
      <c r="T336" s="58">
        <v>0</v>
      </c>
      <c r="U336" s="58">
        <f>(IF(VLOOKUP(VLOOKUP(AN336,MAPPING!$B$16:$D$21,2,1),MAPPING!$C$16:$E$21,2,0)=7000,0,VLOOKUP(VLOOKUP(AN336,MAPPING!$B$16:$D$21,2,1),MAPPING!$C$16:$E$21,2,0)))</f>
        <v>0</v>
      </c>
      <c r="V336" s="58">
        <f>(K336*VLOOKUP(N336/K336,MAPPING!$B$23:$C$30,2,10))</f>
        <v>1200</v>
      </c>
      <c r="W336" s="58">
        <f t="shared" si="124"/>
        <v>0</v>
      </c>
      <c r="X336" s="58">
        <f t="shared" si="125"/>
        <v>22100</v>
      </c>
      <c r="Y336" s="116">
        <f>ROUND(SUM(Q336:W336)/INVOICE!$I$5,2)</f>
        <v>15.85</v>
      </c>
      <c r="AA336" s="38" t="s">
        <v>3127</v>
      </c>
      <c r="AB336" s="38" t="s">
        <v>93</v>
      </c>
      <c r="AC336" s="38" t="s">
        <v>3128</v>
      </c>
      <c r="AD336" s="38" t="s">
        <v>9450</v>
      </c>
      <c r="AE336" s="38" t="s">
        <v>9451</v>
      </c>
      <c r="AF336" s="38" t="s">
        <v>9452</v>
      </c>
      <c r="AG336" s="38" t="s">
        <v>9453</v>
      </c>
      <c r="AH336" s="38" t="s">
        <v>61</v>
      </c>
      <c r="AI336" s="38">
        <v>1</v>
      </c>
      <c r="AJ336" s="38">
        <v>7.2</v>
      </c>
      <c r="AK336" s="38">
        <v>3</v>
      </c>
      <c r="AL336" s="38">
        <v>7.5</v>
      </c>
      <c r="AM336" s="38" t="s">
        <v>66</v>
      </c>
      <c r="AN336" s="38">
        <v>131.07</v>
      </c>
      <c r="AO336" s="38" t="s">
        <v>62</v>
      </c>
      <c r="AP336" s="38" t="s">
        <v>62</v>
      </c>
      <c r="AQ336" s="38" t="s">
        <v>62</v>
      </c>
      <c r="AR336" s="38" t="s">
        <v>62</v>
      </c>
      <c r="AS336" s="38" t="s">
        <v>62</v>
      </c>
      <c r="AT336" s="38" t="s">
        <v>205</v>
      </c>
      <c r="AU336" s="38" t="s">
        <v>8802</v>
      </c>
      <c r="AV336" s="38" t="s">
        <v>207</v>
      </c>
      <c r="AW336" s="38" t="s">
        <v>61</v>
      </c>
      <c r="AX336" s="38" t="s">
        <v>63</v>
      </c>
      <c r="AY336" s="39" t="s">
        <v>9454</v>
      </c>
      <c r="AZ336" s="38" t="s">
        <v>9455</v>
      </c>
      <c r="BA336" s="39" t="s">
        <v>9455</v>
      </c>
      <c r="BB336" s="38" t="s">
        <v>196</v>
      </c>
      <c r="BC336" s="38" t="s">
        <v>197</v>
      </c>
      <c r="BD336" s="38" t="s">
        <v>94</v>
      </c>
      <c r="BE336" s="38" t="s">
        <v>208</v>
      </c>
      <c r="BF336" s="38" t="s">
        <v>64</v>
      </c>
      <c r="BG336" s="38" t="s">
        <v>61</v>
      </c>
      <c r="BH336" s="38" t="s">
        <v>209</v>
      </c>
    </row>
    <row r="337" spans="2:60" x14ac:dyDescent="0.3">
      <c r="B337" s="55">
        <f t="shared" si="107"/>
        <v>333</v>
      </c>
      <c r="C337" s="55" t="str">
        <f t="shared" si="108"/>
        <v>NRT</v>
      </c>
      <c r="D337" s="55" t="str">
        <f t="shared" si="109"/>
        <v>2025-09-09</v>
      </c>
      <c r="E337" s="55" t="str">
        <f t="shared" si="110"/>
        <v>82020038082</v>
      </c>
      <c r="F337" s="55" t="str">
        <f t="shared" si="111"/>
        <v>PJP030141813</v>
      </c>
      <c r="G337" s="55" t="str">
        <f t="shared" si="112"/>
        <v>김지혜</v>
      </c>
      <c r="H337" s="53" t="str">
        <f t="shared" si="113"/>
        <v>목록(Manifest)</v>
      </c>
      <c r="I337" s="62">
        <f t="shared" si="114"/>
        <v>52.74</v>
      </c>
      <c r="J337" s="53" t="str">
        <f t="shared" si="115"/>
        <v>BIG BRIDGE INTL (BRCH USA)</v>
      </c>
      <c r="K337" s="55">
        <f t="shared" si="116"/>
        <v>1</v>
      </c>
      <c r="L337" s="54">
        <f t="shared" si="117"/>
        <v>0.4</v>
      </c>
      <c r="M337" s="54">
        <f t="shared" si="118"/>
        <v>0.6</v>
      </c>
      <c r="N337" s="54">
        <f t="shared" si="119"/>
        <v>0.6</v>
      </c>
      <c r="O337" s="54">
        <f t="shared" si="120"/>
        <v>0.5</v>
      </c>
      <c r="P337" s="55" t="str">
        <f t="shared" si="121"/>
        <v>6094325150141</v>
      </c>
      <c r="Q337" s="70">
        <f t="shared" si="122"/>
        <v>6760</v>
      </c>
      <c r="R337" s="58">
        <v>0</v>
      </c>
      <c r="S337" s="57">
        <f t="shared" si="123"/>
        <v>0</v>
      </c>
      <c r="T337" s="58">
        <v>0</v>
      </c>
      <c r="U337" s="58">
        <f>(IF(VLOOKUP(VLOOKUP(AN337,MAPPING!$B$16:$D$21,2,1),MAPPING!$C$16:$E$21,2,0)=7000,0,VLOOKUP(VLOOKUP(AN337,MAPPING!$B$16:$D$21,2,1),MAPPING!$C$16:$E$21,2,0)))</f>
        <v>0</v>
      </c>
      <c r="V337" s="58">
        <f>(K337*VLOOKUP(N337/K337,MAPPING!$B$23:$C$30,2,10))</f>
        <v>0</v>
      </c>
      <c r="W337" s="58">
        <f t="shared" si="124"/>
        <v>0</v>
      </c>
      <c r="X337" s="58">
        <f t="shared" si="125"/>
        <v>6760</v>
      </c>
      <c r="Y337" s="116">
        <f>ROUND(SUM(Q337:W337)/INVOICE!$I$5,2)</f>
        <v>4.8499999999999996</v>
      </c>
      <c r="AA337" s="38" t="s">
        <v>3127</v>
      </c>
      <c r="AB337" s="38" t="s">
        <v>93</v>
      </c>
      <c r="AC337" s="38" t="s">
        <v>3128</v>
      </c>
      <c r="AD337" s="38" t="s">
        <v>9456</v>
      </c>
      <c r="AE337" s="38" t="s">
        <v>604</v>
      </c>
      <c r="AF337" s="38" t="s">
        <v>7986</v>
      </c>
      <c r="AG337" s="38" t="s">
        <v>7987</v>
      </c>
      <c r="AH337" s="38" t="s">
        <v>61</v>
      </c>
      <c r="AI337" s="38">
        <v>1</v>
      </c>
      <c r="AJ337" s="38">
        <v>0.4</v>
      </c>
      <c r="AK337" s="38">
        <v>0.6</v>
      </c>
      <c r="AL337" s="38">
        <v>0.6</v>
      </c>
      <c r="AM337" s="38" t="s">
        <v>204</v>
      </c>
      <c r="AN337" s="38">
        <v>52.74</v>
      </c>
      <c r="AO337" s="38" t="s">
        <v>62</v>
      </c>
      <c r="AP337" s="38" t="s">
        <v>62</v>
      </c>
      <c r="AQ337" s="38" t="s">
        <v>62</v>
      </c>
      <c r="AR337" s="38" t="s">
        <v>62</v>
      </c>
      <c r="AS337" s="38" t="s">
        <v>62</v>
      </c>
      <c r="AT337" s="38" t="s">
        <v>205</v>
      </c>
      <c r="AU337" s="38" t="s">
        <v>8802</v>
      </c>
      <c r="AV337" s="38" t="s">
        <v>207</v>
      </c>
      <c r="AW337" s="38" t="s">
        <v>61</v>
      </c>
      <c r="AX337" s="38" t="s">
        <v>63</v>
      </c>
      <c r="AY337" s="39" t="s">
        <v>9457</v>
      </c>
      <c r="AZ337" s="38" t="s">
        <v>9458</v>
      </c>
      <c r="BA337" s="39" t="s">
        <v>9458</v>
      </c>
      <c r="BB337" s="38" t="s">
        <v>196</v>
      </c>
      <c r="BC337" s="38" t="s">
        <v>197</v>
      </c>
      <c r="BD337" s="38" t="s">
        <v>94</v>
      </c>
      <c r="BE337" s="38" t="s">
        <v>208</v>
      </c>
      <c r="BF337" s="38" t="s">
        <v>64</v>
      </c>
      <c r="BG337" s="38" t="s">
        <v>61</v>
      </c>
      <c r="BH337" s="38" t="s">
        <v>209</v>
      </c>
    </row>
    <row r="338" spans="2:60" x14ac:dyDescent="0.3">
      <c r="B338" s="55">
        <f t="shared" si="107"/>
        <v>334</v>
      </c>
      <c r="C338" s="55" t="str">
        <f t="shared" si="108"/>
        <v>NRT</v>
      </c>
      <c r="D338" s="55" t="str">
        <f t="shared" si="109"/>
        <v>2025-09-09</v>
      </c>
      <c r="E338" s="55" t="str">
        <f t="shared" si="110"/>
        <v>82020038082</v>
      </c>
      <c r="F338" s="55" t="str">
        <f t="shared" si="111"/>
        <v>PJP030155426</v>
      </c>
      <c r="G338" s="55" t="str">
        <f t="shared" si="112"/>
        <v>이태중</v>
      </c>
      <c r="H338" s="53" t="str">
        <f t="shared" si="113"/>
        <v>목록(Manifest)</v>
      </c>
      <c r="I338" s="62">
        <f t="shared" si="114"/>
        <v>122.41</v>
      </c>
      <c r="J338" s="53" t="str">
        <f t="shared" si="115"/>
        <v>BIG BRIDGE INTL (BRCH USA)</v>
      </c>
      <c r="K338" s="55">
        <f t="shared" si="116"/>
        <v>1</v>
      </c>
      <c r="L338" s="54">
        <f t="shared" si="117"/>
        <v>1.1000000000000001</v>
      </c>
      <c r="M338" s="54">
        <f t="shared" si="118"/>
        <v>1.7</v>
      </c>
      <c r="N338" s="54">
        <f t="shared" si="119"/>
        <v>1.7</v>
      </c>
      <c r="O338" s="54">
        <f t="shared" si="120"/>
        <v>1.5</v>
      </c>
      <c r="P338" s="55" t="str">
        <f t="shared" si="121"/>
        <v>6094325150721</v>
      </c>
      <c r="Q338" s="70">
        <f t="shared" si="122"/>
        <v>8780</v>
      </c>
      <c r="R338" s="58">
        <v>0</v>
      </c>
      <c r="S338" s="57">
        <f t="shared" si="123"/>
        <v>0</v>
      </c>
      <c r="T338" s="58">
        <v>0</v>
      </c>
      <c r="U338" s="58">
        <f>(IF(VLOOKUP(VLOOKUP(AN338,MAPPING!$B$16:$D$21,2,1),MAPPING!$C$16:$E$21,2,0)=7000,0,VLOOKUP(VLOOKUP(AN338,MAPPING!$B$16:$D$21,2,1),MAPPING!$C$16:$E$21,2,0)))</f>
        <v>0</v>
      </c>
      <c r="V338" s="58">
        <f>(K338*VLOOKUP(N338/K338,MAPPING!$B$23:$C$30,2,10))</f>
        <v>0</v>
      </c>
      <c r="W338" s="58">
        <f t="shared" si="124"/>
        <v>0</v>
      </c>
      <c r="X338" s="58">
        <f t="shared" si="125"/>
        <v>8780</v>
      </c>
      <c r="Y338" s="116">
        <f>ROUND(SUM(Q338:W338)/INVOICE!$I$5,2)</f>
        <v>6.3</v>
      </c>
      <c r="AA338" s="38" t="s">
        <v>3127</v>
      </c>
      <c r="AB338" s="38" t="s">
        <v>93</v>
      </c>
      <c r="AC338" s="38" t="s">
        <v>3128</v>
      </c>
      <c r="AD338" s="38" t="s">
        <v>9459</v>
      </c>
      <c r="AE338" s="38" t="s">
        <v>629</v>
      </c>
      <c r="AF338" s="38" t="s">
        <v>630</v>
      </c>
      <c r="AG338" s="38" t="s">
        <v>328</v>
      </c>
      <c r="AH338" s="38" t="s">
        <v>61</v>
      </c>
      <c r="AI338" s="38">
        <v>1</v>
      </c>
      <c r="AJ338" s="38">
        <v>1.1000000000000001</v>
      </c>
      <c r="AK338" s="38">
        <v>1.7</v>
      </c>
      <c r="AL338" s="38">
        <v>1.7</v>
      </c>
      <c r="AM338" s="38" t="s">
        <v>204</v>
      </c>
      <c r="AN338" s="38">
        <v>122.41</v>
      </c>
      <c r="AO338" s="38" t="s">
        <v>62</v>
      </c>
      <c r="AP338" s="38" t="s">
        <v>62</v>
      </c>
      <c r="AQ338" s="38" t="s">
        <v>62</v>
      </c>
      <c r="AR338" s="38" t="s">
        <v>62</v>
      </c>
      <c r="AS338" s="38" t="s">
        <v>62</v>
      </c>
      <c r="AT338" s="38" t="s">
        <v>205</v>
      </c>
      <c r="AU338" s="38" t="s">
        <v>8802</v>
      </c>
      <c r="AV338" s="38" t="s">
        <v>207</v>
      </c>
      <c r="AW338" s="38" t="s">
        <v>61</v>
      </c>
      <c r="AX338" s="38" t="s">
        <v>63</v>
      </c>
      <c r="AY338" s="39" t="s">
        <v>9460</v>
      </c>
      <c r="AZ338" s="38" t="s">
        <v>9461</v>
      </c>
      <c r="BA338" s="39" t="s">
        <v>9461</v>
      </c>
      <c r="BB338" s="38" t="s">
        <v>196</v>
      </c>
      <c r="BC338" s="38" t="s">
        <v>197</v>
      </c>
      <c r="BD338" s="38" t="s">
        <v>94</v>
      </c>
      <c r="BE338" s="38" t="s">
        <v>208</v>
      </c>
      <c r="BF338" s="38" t="s">
        <v>64</v>
      </c>
      <c r="BG338" s="38" t="s">
        <v>61</v>
      </c>
      <c r="BH338" s="38" t="s">
        <v>209</v>
      </c>
    </row>
    <row r="339" spans="2:60" x14ac:dyDescent="0.3">
      <c r="B339" s="55">
        <f t="shared" si="107"/>
        <v>335</v>
      </c>
      <c r="C339" s="55" t="str">
        <f t="shared" si="108"/>
        <v>NRT</v>
      </c>
      <c r="D339" s="55" t="str">
        <f t="shared" si="109"/>
        <v>2025-09-09</v>
      </c>
      <c r="E339" s="55" t="str">
        <f t="shared" si="110"/>
        <v>82020038082</v>
      </c>
      <c r="F339" s="55" t="str">
        <f t="shared" si="111"/>
        <v>PJP030165980</v>
      </c>
      <c r="G339" s="55" t="str">
        <f t="shared" si="112"/>
        <v>진현서</v>
      </c>
      <c r="H339" s="53" t="str">
        <f t="shared" si="113"/>
        <v>일반(목록배제,Normal-Manifest Exception)</v>
      </c>
      <c r="I339" s="62">
        <f t="shared" si="114"/>
        <v>8.7100000000000009</v>
      </c>
      <c r="J339" s="53" t="str">
        <f t="shared" si="115"/>
        <v>BIG BRIDGE INTL (BRCH USA)</v>
      </c>
      <c r="K339" s="55">
        <f t="shared" si="116"/>
        <v>1</v>
      </c>
      <c r="L339" s="54">
        <f t="shared" si="117"/>
        <v>0.3</v>
      </c>
      <c r="M339" s="54">
        <f t="shared" si="118"/>
        <v>0.8</v>
      </c>
      <c r="N339" s="54">
        <f t="shared" si="119"/>
        <v>0.8</v>
      </c>
      <c r="O339" s="54">
        <f t="shared" si="120"/>
        <v>0.5</v>
      </c>
      <c r="P339" s="55" t="str">
        <f t="shared" si="121"/>
        <v>6094325151206</v>
      </c>
      <c r="Q339" s="70">
        <f t="shared" si="122"/>
        <v>6760</v>
      </c>
      <c r="R339" s="58">
        <v>0</v>
      </c>
      <c r="S339" s="57">
        <f t="shared" si="123"/>
        <v>0</v>
      </c>
      <c r="T339" s="58">
        <v>0</v>
      </c>
      <c r="U339" s="58">
        <f>(IF(VLOOKUP(VLOOKUP(AN339,MAPPING!$B$16:$D$21,2,1),MAPPING!$C$16:$E$21,2,0)=7000,0,VLOOKUP(VLOOKUP(AN339,MAPPING!$B$16:$D$21,2,1),MAPPING!$C$16:$E$21,2,0)))</f>
        <v>0</v>
      </c>
      <c r="V339" s="58">
        <f>(K339*VLOOKUP(N339/K339,MAPPING!$B$23:$C$30,2,10))</f>
        <v>0</v>
      </c>
      <c r="W339" s="58">
        <f t="shared" si="124"/>
        <v>0</v>
      </c>
      <c r="X339" s="58">
        <f t="shared" si="125"/>
        <v>6760</v>
      </c>
      <c r="Y339" s="116">
        <f>ROUND(SUM(Q339:W339)/INVOICE!$I$5,2)</f>
        <v>4.8499999999999996</v>
      </c>
      <c r="AA339" s="38" t="s">
        <v>3127</v>
      </c>
      <c r="AB339" s="38" t="s">
        <v>93</v>
      </c>
      <c r="AC339" s="38" t="s">
        <v>3128</v>
      </c>
      <c r="AD339" s="38" t="s">
        <v>9462</v>
      </c>
      <c r="AE339" s="38" t="s">
        <v>9463</v>
      </c>
      <c r="AF339" s="38" t="s">
        <v>9464</v>
      </c>
      <c r="AG339" s="38" t="s">
        <v>9465</v>
      </c>
      <c r="AH339" s="38" t="s">
        <v>61</v>
      </c>
      <c r="AI339" s="38">
        <v>1</v>
      </c>
      <c r="AJ339" s="38">
        <v>0.3</v>
      </c>
      <c r="AK339" s="38">
        <v>0.8</v>
      </c>
      <c r="AL339" s="38">
        <v>0.8</v>
      </c>
      <c r="AM339" s="38" t="s">
        <v>66</v>
      </c>
      <c r="AN339" s="38">
        <v>8.7100000000000009</v>
      </c>
      <c r="AO339" s="38" t="s">
        <v>62</v>
      </c>
      <c r="AP339" s="38" t="s">
        <v>62</v>
      </c>
      <c r="AQ339" s="38" t="s">
        <v>62</v>
      </c>
      <c r="AR339" s="38" t="s">
        <v>62</v>
      </c>
      <c r="AS339" s="38" t="s">
        <v>62</v>
      </c>
      <c r="AT339" s="38" t="s">
        <v>205</v>
      </c>
      <c r="AU339" s="38" t="s">
        <v>8802</v>
      </c>
      <c r="AV339" s="38" t="s">
        <v>207</v>
      </c>
      <c r="AW339" s="38" t="s">
        <v>61</v>
      </c>
      <c r="AX339" s="38" t="s">
        <v>63</v>
      </c>
      <c r="AY339" s="39" t="s">
        <v>9466</v>
      </c>
      <c r="AZ339" s="38" t="s">
        <v>9467</v>
      </c>
      <c r="BA339" s="39" t="s">
        <v>9467</v>
      </c>
      <c r="BB339" s="38" t="s">
        <v>196</v>
      </c>
      <c r="BC339" s="38" t="s">
        <v>197</v>
      </c>
      <c r="BD339" s="38" t="s">
        <v>94</v>
      </c>
      <c r="BE339" s="38" t="s">
        <v>208</v>
      </c>
      <c r="BF339" s="38" t="s">
        <v>64</v>
      </c>
      <c r="BG339" s="38" t="s">
        <v>61</v>
      </c>
      <c r="BH339" s="38" t="s">
        <v>209</v>
      </c>
    </row>
    <row r="340" spans="2:60" x14ac:dyDescent="0.3">
      <c r="B340" s="55">
        <f t="shared" si="107"/>
        <v>336</v>
      </c>
      <c r="C340" s="55" t="str">
        <f t="shared" si="108"/>
        <v>NRT</v>
      </c>
      <c r="D340" s="55" t="str">
        <f t="shared" si="109"/>
        <v>2025-09-09</v>
      </c>
      <c r="E340" s="55" t="str">
        <f t="shared" si="110"/>
        <v>82020038082</v>
      </c>
      <c r="F340" s="55" t="str">
        <f t="shared" si="111"/>
        <v>PJP030165742</v>
      </c>
      <c r="G340" s="55" t="str">
        <f t="shared" si="112"/>
        <v>김기량</v>
      </c>
      <c r="H340" s="53" t="str">
        <f t="shared" si="113"/>
        <v>간이(Simple)</v>
      </c>
      <c r="I340" s="62">
        <f t="shared" si="114"/>
        <v>182.24</v>
      </c>
      <c r="J340" s="53" t="str">
        <f t="shared" si="115"/>
        <v>BIG BRIDGE INTL (BRCH USA)</v>
      </c>
      <c r="K340" s="55">
        <f t="shared" si="116"/>
        <v>1</v>
      </c>
      <c r="L340" s="54">
        <f t="shared" si="117"/>
        <v>0.35</v>
      </c>
      <c r="M340" s="54">
        <f t="shared" si="118"/>
        <v>0.8</v>
      </c>
      <c r="N340" s="54">
        <f t="shared" si="119"/>
        <v>0.8</v>
      </c>
      <c r="O340" s="54">
        <f t="shared" si="120"/>
        <v>0.5</v>
      </c>
      <c r="P340" s="55" t="str">
        <f t="shared" si="121"/>
        <v>6094325151228</v>
      </c>
      <c r="Q340" s="70">
        <f t="shared" si="122"/>
        <v>6760</v>
      </c>
      <c r="R340" s="58">
        <v>0</v>
      </c>
      <c r="S340" s="57">
        <f t="shared" si="123"/>
        <v>0</v>
      </c>
      <c r="T340" s="58">
        <v>0</v>
      </c>
      <c r="U340" s="58">
        <f>(IF(VLOOKUP(VLOOKUP(AN340,MAPPING!$B$16:$D$21,2,1),MAPPING!$C$16:$E$21,2,0)=7000,0,VLOOKUP(VLOOKUP(AN340,MAPPING!$B$16:$D$21,2,1),MAPPING!$C$16:$E$21,2,0)))</f>
        <v>0</v>
      </c>
      <c r="V340" s="58">
        <f>(K340*VLOOKUP(N340/K340,MAPPING!$B$23:$C$30,2,10))</f>
        <v>0</v>
      </c>
      <c r="W340" s="58">
        <f t="shared" si="124"/>
        <v>0</v>
      </c>
      <c r="X340" s="58">
        <f t="shared" si="125"/>
        <v>6760</v>
      </c>
      <c r="Y340" s="116">
        <f>ROUND(SUM(Q340:W340)/INVOICE!$I$5,2)</f>
        <v>4.8499999999999996</v>
      </c>
      <c r="AA340" s="38" t="s">
        <v>3127</v>
      </c>
      <c r="AB340" s="38" t="s">
        <v>93</v>
      </c>
      <c r="AC340" s="38" t="s">
        <v>3128</v>
      </c>
      <c r="AD340" s="38" t="s">
        <v>9468</v>
      </c>
      <c r="AE340" s="38" t="s">
        <v>9469</v>
      </c>
      <c r="AF340" s="38" t="s">
        <v>9470</v>
      </c>
      <c r="AG340" s="38" t="s">
        <v>9471</v>
      </c>
      <c r="AH340" s="38" t="s">
        <v>61</v>
      </c>
      <c r="AI340" s="38">
        <v>1</v>
      </c>
      <c r="AJ340" s="38">
        <v>0.35</v>
      </c>
      <c r="AK340" s="38">
        <v>0.8</v>
      </c>
      <c r="AL340" s="38">
        <v>0.8</v>
      </c>
      <c r="AM340" s="38" t="s">
        <v>65</v>
      </c>
      <c r="AN340" s="38">
        <v>182.24</v>
      </c>
      <c r="AO340" s="38" t="s">
        <v>62</v>
      </c>
      <c r="AP340" s="38" t="s">
        <v>62</v>
      </c>
      <c r="AQ340" s="38" t="s">
        <v>62</v>
      </c>
      <c r="AR340" s="38" t="s">
        <v>62</v>
      </c>
      <c r="AS340" s="38" t="s">
        <v>62</v>
      </c>
      <c r="AT340" s="38" t="s">
        <v>205</v>
      </c>
      <c r="AU340" s="38" t="s">
        <v>8802</v>
      </c>
      <c r="AV340" s="38" t="s">
        <v>207</v>
      </c>
      <c r="AW340" s="38" t="s">
        <v>61</v>
      </c>
      <c r="AX340" s="38" t="s">
        <v>63</v>
      </c>
      <c r="AY340" s="39" t="s">
        <v>9472</v>
      </c>
      <c r="AZ340" s="38" t="s">
        <v>9473</v>
      </c>
      <c r="BA340" s="39" t="s">
        <v>9473</v>
      </c>
      <c r="BB340" s="38" t="s">
        <v>196</v>
      </c>
      <c r="BC340" s="38" t="s">
        <v>197</v>
      </c>
      <c r="BD340" s="38" t="s">
        <v>94</v>
      </c>
      <c r="BE340" s="38" t="s">
        <v>208</v>
      </c>
      <c r="BF340" s="38" t="s">
        <v>64</v>
      </c>
      <c r="BG340" s="38" t="s">
        <v>61</v>
      </c>
      <c r="BH340" s="38" t="s">
        <v>209</v>
      </c>
    </row>
    <row r="341" spans="2:60" x14ac:dyDescent="0.3">
      <c r="B341" s="55">
        <f t="shared" si="107"/>
        <v>337</v>
      </c>
      <c r="C341" s="55" t="str">
        <f t="shared" si="108"/>
        <v>NRT</v>
      </c>
      <c r="D341" s="55" t="str">
        <f t="shared" si="109"/>
        <v>2025-09-09</v>
      </c>
      <c r="E341" s="55" t="str">
        <f t="shared" si="110"/>
        <v>82020038082</v>
      </c>
      <c r="F341" s="55" t="str">
        <f t="shared" si="111"/>
        <v>PJP030146693</v>
      </c>
      <c r="G341" s="55" t="str">
        <f t="shared" si="112"/>
        <v>센시블 SENSIBLE</v>
      </c>
      <c r="H341" s="53" t="str">
        <f t="shared" si="113"/>
        <v>간이(Simple)</v>
      </c>
      <c r="I341" s="62">
        <f t="shared" si="114"/>
        <v>863.39</v>
      </c>
      <c r="J341" s="53" t="str">
        <f t="shared" si="115"/>
        <v>BIG BRIDGE INTL (BRCH USA)</v>
      </c>
      <c r="K341" s="55">
        <f t="shared" si="116"/>
        <v>1</v>
      </c>
      <c r="L341" s="54">
        <f t="shared" si="117"/>
        <v>3.9</v>
      </c>
      <c r="M341" s="54">
        <f t="shared" si="118"/>
        <v>6.4</v>
      </c>
      <c r="N341" s="54">
        <f t="shared" si="119"/>
        <v>6.5</v>
      </c>
      <c r="O341" s="54">
        <f t="shared" si="120"/>
        <v>4</v>
      </c>
      <c r="P341" s="55" t="str">
        <f t="shared" si="121"/>
        <v>6094325151531</v>
      </c>
      <c r="Q341" s="70">
        <f t="shared" si="122"/>
        <v>13830</v>
      </c>
      <c r="R341" s="58">
        <v>0</v>
      </c>
      <c r="S341" s="57">
        <f t="shared" si="123"/>
        <v>0</v>
      </c>
      <c r="T341" s="58">
        <v>0</v>
      </c>
      <c r="U341" s="58">
        <f>(IF(VLOOKUP(VLOOKUP(AN341,MAPPING!$B$16:$D$21,2,1),MAPPING!$C$16:$E$21,2,0)=7000,0,VLOOKUP(VLOOKUP(AN341,MAPPING!$B$16:$D$21,2,1),MAPPING!$C$16:$E$21,2,0)))</f>
        <v>0</v>
      </c>
      <c r="V341" s="58">
        <f>(K341*VLOOKUP(N341/K341,MAPPING!$B$23:$C$30,2,10))</f>
        <v>1200</v>
      </c>
      <c r="W341" s="58">
        <f t="shared" si="124"/>
        <v>0</v>
      </c>
      <c r="X341" s="58">
        <f t="shared" si="125"/>
        <v>15030</v>
      </c>
      <c r="Y341" s="116">
        <f>ROUND(SUM(Q341:W341)/INVOICE!$I$5,2)</f>
        <v>10.78</v>
      </c>
      <c r="AA341" s="38" t="s">
        <v>3127</v>
      </c>
      <c r="AB341" s="38" t="s">
        <v>93</v>
      </c>
      <c r="AC341" s="38" t="s">
        <v>3128</v>
      </c>
      <c r="AD341" s="38" t="s">
        <v>9474</v>
      </c>
      <c r="AE341" s="38" t="s">
        <v>7767</v>
      </c>
      <c r="AF341" s="38" t="s">
        <v>7768</v>
      </c>
      <c r="AG341" s="38" t="s">
        <v>7769</v>
      </c>
      <c r="AH341" s="38" t="s">
        <v>156</v>
      </c>
      <c r="AI341" s="38">
        <v>1</v>
      </c>
      <c r="AJ341" s="38">
        <v>3.9</v>
      </c>
      <c r="AK341" s="38">
        <v>6.4</v>
      </c>
      <c r="AL341" s="38">
        <v>6.5</v>
      </c>
      <c r="AM341" s="38" t="s">
        <v>65</v>
      </c>
      <c r="AN341" s="38">
        <v>863.39</v>
      </c>
      <c r="AO341" s="38" t="s">
        <v>62</v>
      </c>
      <c r="AP341" s="38" t="s">
        <v>62</v>
      </c>
      <c r="AQ341" s="38" t="s">
        <v>62</v>
      </c>
      <c r="AR341" s="38" t="s">
        <v>62</v>
      </c>
      <c r="AS341" s="38" t="s">
        <v>62</v>
      </c>
      <c r="AT341" s="38" t="s">
        <v>205</v>
      </c>
      <c r="AU341" s="38" t="s">
        <v>8802</v>
      </c>
      <c r="AV341" s="38" t="s">
        <v>207</v>
      </c>
      <c r="AW341" s="38" t="s">
        <v>61</v>
      </c>
      <c r="AX341" s="38" t="s">
        <v>63</v>
      </c>
      <c r="AY341" s="39" t="s">
        <v>9475</v>
      </c>
      <c r="AZ341" s="38" t="s">
        <v>9476</v>
      </c>
      <c r="BA341" s="39" t="s">
        <v>9476</v>
      </c>
      <c r="BB341" s="38" t="s">
        <v>196</v>
      </c>
      <c r="BC341" s="38" t="s">
        <v>197</v>
      </c>
      <c r="BD341" s="38" t="s">
        <v>94</v>
      </c>
      <c r="BE341" s="38" t="s">
        <v>208</v>
      </c>
      <c r="BF341" s="38" t="s">
        <v>64</v>
      </c>
      <c r="BG341" s="38" t="s">
        <v>61</v>
      </c>
      <c r="BH341" s="38" t="s">
        <v>209</v>
      </c>
    </row>
    <row r="342" spans="2:60" x14ac:dyDescent="0.3">
      <c r="B342" s="55">
        <f t="shared" si="107"/>
        <v>338</v>
      </c>
      <c r="C342" s="55" t="str">
        <f t="shared" si="108"/>
        <v>NRT</v>
      </c>
      <c r="D342" s="55" t="str">
        <f t="shared" si="109"/>
        <v>2025-09-09</v>
      </c>
      <c r="E342" s="55" t="str">
        <f t="shared" si="110"/>
        <v>82020038082</v>
      </c>
      <c r="F342" s="55" t="str">
        <f t="shared" si="111"/>
        <v>PJP030163293</v>
      </c>
      <c r="G342" s="55" t="str">
        <f t="shared" si="112"/>
        <v>강수현</v>
      </c>
      <c r="H342" s="53" t="str">
        <f t="shared" si="113"/>
        <v>목록(Manifest)</v>
      </c>
      <c r="I342" s="62">
        <f t="shared" si="114"/>
        <v>74</v>
      </c>
      <c r="J342" s="53" t="str">
        <f t="shared" si="115"/>
        <v>BIG BRIDGE INTL (BRCH USA)</v>
      </c>
      <c r="K342" s="55">
        <f t="shared" si="116"/>
        <v>1</v>
      </c>
      <c r="L342" s="54">
        <f t="shared" si="117"/>
        <v>3.15</v>
      </c>
      <c r="M342" s="54">
        <f t="shared" si="118"/>
        <v>3.6</v>
      </c>
      <c r="N342" s="54">
        <f t="shared" si="119"/>
        <v>3.6</v>
      </c>
      <c r="O342" s="54">
        <f t="shared" si="120"/>
        <v>3.5</v>
      </c>
      <c r="P342" s="55" t="str">
        <f t="shared" si="121"/>
        <v>6094325151488</v>
      </c>
      <c r="Q342" s="70">
        <f t="shared" si="122"/>
        <v>12820</v>
      </c>
      <c r="R342" s="58">
        <v>0</v>
      </c>
      <c r="S342" s="57">
        <f t="shared" si="123"/>
        <v>0</v>
      </c>
      <c r="T342" s="58">
        <v>0</v>
      </c>
      <c r="U342" s="58">
        <f>(IF(VLOOKUP(VLOOKUP(AN342,MAPPING!$B$16:$D$21,2,1),MAPPING!$C$16:$E$21,2,0)=7000,0,VLOOKUP(VLOOKUP(AN342,MAPPING!$B$16:$D$21,2,1),MAPPING!$C$16:$E$21,2,0)))</f>
        <v>0</v>
      </c>
      <c r="V342" s="58">
        <f>(K342*VLOOKUP(N342/K342,MAPPING!$B$23:$C$30,2,10))</f>
        <v>550</v>
      </c>
      <c r="W342" s="58">
        <f t="shared" si="124"/>
        <v>0</v>
      </c>
      <c r="X342" s="58">
        <f t="shared" si="125"/>
        <v>13370</v>
      </c>
      <c r="Y342" s="116">
        <f>ROUND(SUM(Q342:W342)/INVOICE!$I$5,2)</f>
        <v>9.59</v>
      </c>
      <c r="AA342" s="38" t="s">
        <v>3127</v>
      </c>
      <c r="AB342" s="38" t="s">
        <v>93</v>
      </c>
      <c r="AC342" s="38" t="s">
        <v>3128</v>
      </c>
      <c r="AD342" s="38" t="s">
        <v>9477</v>
      </c>
      <c r="AE342" s="38" t="s">
        <v>9478</v>
      </c>
      <c r="AF342" s="38" t="s">
        <v>9479</v>
      </c>
      <c r="AG342" s="38" t="s">
        <v>9480</v>
      </c>
      <c r="AH342" s="38" t="s">
        <v>61</v>
      </c>
      <c r="AI342" s="38">
        <v>1</v>
      </c>
      <c r="AJ342" s="38">
        <v>3.15</v>
      </c>
      <c r="AK342" s="38">
        <v>3.6</v>
      </c>
      <c r="AL342" s="38">
        <v>3.6</v>
      </c>
      <c r="AM342" s="38" t="s">
        <v>204</v>
      </c>
      <c r="AN342" s="38">
        <v>74</v>
      </c>
      <c r="AO342" s="38" t="s">
        <v>62</v>
      </c>
      <c r="AP342" s="38" t="s">
        <v>62</v>
      </c>
      <c r="AQ342" s="38" t="s">
        <v>62</v>
      </c>
      <c r="AR342" s="38" t="s">
        <v>62</v>
      </c>
      <c r="AS342" s="38" t="s">
        <v>62</v>
      </c>
      <c r="AT342" s="38" t="s">
        <v>205</v>
      </c>
      <c r="AU342" s="38" t="s">
        <v>8802</v>
      </c>
      <c r="AV342" s="38" t="s">
        <v>207</v>
      </c>
      <c r="AW342" s="38" t="s">
        <v>61</v>
      </c>
      <c r="AX342" s="38" t="s">
        <v>63</v>
      </c>
      <c r="AY342" s="39" t="s">
        <v>9481</v>
      </c>
      <c r="AZ342" s="38" t="s">
        <v>9482</v>
      </c>
      <c r="BA342" s="39" t="s">
        <v>9482</v>
      </c>
      <c r="BB342" s="38" t="s">
        <v>196</v>
      </c>
      <c r="BC342" s="38" t="s">
        <v>197</v>
      </c>
      <c r="BD342" s="38" t="s">
        <v>94</v>
      </c>
      <c r="BE342" s="38" t="s">
        <v>208</v>
      </c>
      <c r="BF342" s="38" t="s">
        <v>64</v>
      </c>
      <c r="BG342" s="38" t="s">
        <v>61</v>
      </c>
      <c r="BH342" s="38" t="s">
        <v>209</v>
      </c>
    </row>
    <row r="343" spans="2:60" x14ac:dyDescent="0.3">
      <c r="B343" s="55">
        <f t="shared" si="107"/>
        <v>339</v>
      </c>
      <c r="C343" s="55" t="str">
        <f t="shared" si="108"/>
        <v>NRT</v>
      </c>
      <c r="D343" s="55" t="str">
        <f t="shared" si="109"/>
        <v>2025-09-09</v>
      </c>
      <c r="E343" s="55" t="str">
        <f t="shared" si="110"/>
        <v>82020038082</v>
      </c>
      <c r="F343" s="55" t="str">
        <f t="shared" si="111"/>
        <v>PJP026438116</v>
      </c>
      <c r="G343" s="55" t="str">
        <f t="shared" si="112"/>
        <v>장윤정</v>
      </c>
      <c r="H343" s="53" t="str">
        <f t="shared" si="113"/>
        <v>일반(목록배제,Normal-Manifest Exception)</v>
      </c>
      <c r="I343" s="62">
        <f t="shared" si="114"/>
        <v>33.5</v>
      </c>
      <c r="J343" s="53" t="str">
        <f t="shared" si="115"/>
        <v>BIG BRIDGE INTL (BRCH USA)</v>
      </c>
      <c r="K343" s="55">
        <f t="shared" si="116"/>
        <v>1</v>
      </c>
      <c r="L343" s="54">
        <f t="shared" si="117"/>
        <v>1.6</v>
      </c>
      <c r="M343" s="54">
        <f t="shared" si="118"/>
        <v>2.2000000000000002</v>
      </c>
      <c r="N343" s="54">
        <f t="shared" si="119"/>
        <v>2.2000000000000002</v>
      </c>
      <c r="O343" s="54">
        <f t="shared" si="120"/>
        <v>2</v>
      </c>
      <c r="P343" s="55" t="str">
        <f t="shared" si="121"/>
        <v>6094325150636</v>
      </c>
      <c r="Q343" s="70">
        <f t="shared" si="122"/>
        <v>9790</v>
      </c>
      <c r="R343" s="58">
        <v>0</v>
      </c>
      <c r="S343" s="57">
        <f t="shared" si="123"/>
        <v>0</v>
      </c>
      <c r="T343" s="58">
        <v>0</v>
      </c>
      <c r="U343" s="58">
        <f>(IF(VLOOKUP(VLOOKUP(AN343,MAPPING!$B$16:$D$21,2,1),MAPPING!$C$16:$E$21,2,0)=7000,0,VLOOKUP(VLOOKUP(AN343,MAPPING!$B$16:$D$21,2,1),MAPPING!$C$16:$E$21,2,0)))</f>
        <v>0</v>
      </c>
      <c r="V343" s="58">
        <f>(K343*VLOOKUP(N343/K343,MAPPING!$B$23:$C$30,2,10))</f>
        <v>550</v>
      </c>
      <c r="W343" s="58">
        <f t="shared" si="124"/>
        <v>0</v>
      </c>
      <c r="X343" s="58">
        <f t="shared" si="125"/>
        <v>10340</v>
      </c>
      <c r="Y343" s="116">
        <f>ROUND(SUM(Q343:W343)/INVOICE!$I$5,2)</f>
        <v>7.42</v>
      </c>
      <c r="AA343" s="38" t="s">
        <v>3127</v>
      </c>
      <c r="AB343" s="38" t="s">
        <v>93</v>
      </c>
      <c r="AC343" s="38" t="s">
        <v>3128</v>
      </c>
      <c r="AD343" s="38" t="s">
        <v>9483</v>
      </c>
      <c r="AE343" s="38" t="s">
        <v>9484</v>
      </c>
      <c r="AF343" s="38" t="s">
        <v>9485</v>
      </c>
      <c r="AG343" s="38" t="s">
        <v>9486</v>
      </c>
      <c r="AH343" s="38" t="s">
        <v>61</v>
      </c>
      <c r="AI343" s="38">
        <v>1</v>
      </c>
      <c r="AJ343" s="38">
        <v>1.6</v>
      </c>
      <c r="AK343" s="38">
        <v>2.2000000000000002</v>
      </c>
      <c r="AL343" s="38">
        <v>2.2000000000000002</v>
      </c>
      <c r="AM343" s="38" t="s">
        <v>66</v>
      </c>
      <c r="AN343" s="38">
        <v>33.5</v>
      </c>
      <c r="AO343" s="38" t="s">
        <v>62</v>
      </c>
      <c r="AP343" s="38" t="s">
        <v>62</v>
      </c>
      <c r="AQ343" s="38" t="s">
        <v>62</v>
      </c>
      <c r="AR343" s="38" t="s">
        <v>62</v>
      </c>
      <c r="AS343" s="38" t="s">
        <v>62</v>
      </c>
      <c r="AT343" s="38" t="s">
        <v>205</v>
      </c>
      <c r="AU343" s="38" t="s">
        <v>8802</v>
      </c>
      <c r="AV343" s="38" t="s">
        <v>207</v>
      </c>
      <c r="AW343" s="38" t="s">
        <v>61</v>
      </c>
      <c r="AX343" s="38" t="s">
        <v>63</v>
      </c>
      <c r="AY343" s="39" t="s">
        <v>9487</v>
      </c>
      <c r="AZ343" s="38" t="s">
        <v>9488</v>
      </c>
      <c r="BA343" s="39" t="s">
        <v>9488</v>
      </c>
      <c r="BB343" s="38" t="s">
        <v>196</v>
      </c>
      <c r="BC343" s="38" t="s">
        <v>197</v>
      </c>
      <c r="BD343" s="38" t="s">
        <v>94</v>
      </c>
      <c r="BE343" s="38" t="s">
        <v>208</v>
      </c>
      <c r="BF343" s="38" t="s">
        <v>64</v>
      </c>
      <c r="BG343" s="38" t="s">
        <v>61</v>
      </c>
      <c r="BH343" s="38" t="s">
        <v>209</v>
      </c>
    </row>
    <row r="344" spans="2:60" x14ac:dyDescent="0.3">
      <c r="B344" s="55">
        <f t="shared" si="107"/>
        <v>340</v>
      </c>
      <c r="C344" s="55" t="str">
        <f t="shared" si="108"/>
        <v>NRT</v>
      </c>
      <c r="D344" s="55" t="str">
        <f t="shared" si="109"/>
        <v>2025-09-09</v>
      </c>
      <c r="E344" s="55" t="str">
        <f t="shared" si="110"/>
        <v>82020038082</v>
      </c>
      <c r="F344" s="55" t="str">
        <f t="shared" si="111"/>
        <v>PJP030159950</v>
      </c>
      <c r="G344" s="55" t="str">
        <f t="shared" si="112"/>
        <v>전영대</v>
      </c>
      <c r="H344" s="53" t="str">
        <f t="shared" si="113"/>
        <v>목록(Manifest)</v>
      </c>
      <c r="I344" s="62">
        <f t="shared" si="114"/>
        <v>87.7</v>
      </c>
      <c r="J344" s="53" t="str">
        <f t="shared" si="115"/>
        <v>BIG BRIDGE INTL (BRCH USA)</v>
      </c>
      <c r="K344" s="55">
        <f t="shared" si="116"/>
        <v>1</v>
      </c>
      <c r="L344" s="54">
        <f t="shared" si="117"/>
        <v>0.6</v>
      </c>
      <c r="M344" s="54">
        <f t="shared" si="118"/>
        <v>1.7</v>
      </c>
      <c r="N344" s="54">
        <f t="shared" si="119"/>
        <v>1.7</v>
      </c>
      <c r="O344" s="54">
        <f t="shared" si="120"/>
        <v>1</v>
      </c>
      <c r="P344" s="55" t="str">
        <f t="shared" si="121"/>
        <v>6094325151514</v>
      </c>
      <c r="Q344" s="70">
        <f t="shared" si="122"/>
        <v>7770</v>
      </c>
      <c r="R344" s="58">
        <v>0</v>
      </c>
      <c r="S344" s="57">
        <f t="shared" si="123"/>
        <v>0</v>
      </c>
      <c r="T344" s="58">
        <v>0</v>
      </c>
      <c r="U344" s="58">
        <f>(IF(VLOOKUP(VLOOKUP(AN344,MAPPING!$B$16:$D$21,2,1),MAPPING!$C$16:$E$21,2,0)=7000,0,VLOOKUP(VLOOKUP(AN344,MAPPING!$B$16:$D$21,2,1),MAPPING!$C$16:$E$21,2,0)))</f>
        <v>0</v>
      </c>
      <c r="V344" s="58">
        <f>(K344*VLOOKUP(N344/K344,MAPPING!$B$23:$C$30,2,10))</f>
        <v>0</v>
      </c>
      <c r="W344" s="58">
        <f t="shared" si="124"/>
        <v>0</v>
      </c>
      <c r="X344" s="58">
        <f t="shared" si="125"/>
        <v>7770</v>
      </c>
      <c r="Y344" s="116">
        <f>ROUND(SUM(Q344:W344)/INVOICE!$I$5,2)</f>
        <v>5.57</v>
      </c>
      <c r="AA344" s="38" t="s">
        <v>3127</v>
      </c>
      <c r="AB344" s="38" t="s">
        <v>93</v>
      </c>
      <c r="AC344" s="38" t="s">
        <v>3128</v>
      </c>
      <c r="AD344" s="38" t="s">
        <v>9489</v>
      </c>
      <c r="AE344" s="38" t="s">
        <v>9490</v>
      </c>
      <c r="AF344" s="38" t="s">
        <v>9491</v>
      </c>
      <c r="AG344" s="38" t="s">
        <v>9492</v>
      </c>
      <c r="AH344" s="38" t="s">
        <v>61</v>
      </c>
      <c r="AI344" s="38">
        <v>1</v>
      </c>
      <c r="AJ344" s="38">
        <v>0.6</v>
      </c>
      <c r="AK344" s="38">
        <v>1.7</v>
      </c>
      <c r="AL344" s="38">
        <v>1.7</v>
      </c>
      <c r="AM344" s="38" t="s">
        <v>204</v>
      </c>
      <c r="AN344" s="38">
        <v>87.7</v>
      </c>
      <c r="AO344" s="38" t="s">
        <v>62</v>
      </c>
      <c r="AP344" s="38" t="s">
        <v>62</v>
      </c>
      <c r="AQ344" s="38" t="s">
        <v>62</v>
      </c>
      <c r="AR344" s="38" t="s">
        <v>62</v>
      </c>
      <c r="AS344" s="38" t="s">
        <v>62</v>
      </c>
      <c r="AT344" s="38" t="s">
        <v>205</v>
      </c>
      <c r="AU344" s="38" t="s">
        <v>8802</v>
      </c>
      <c r="AV344" s="38" t="s">
        <v>207</v>
      </c>
      <c r="AW344" s="38" t="s">
        <v>61</v>
      </c>
      <c r="AX344" s="38" t="s">
        <v>63</v>
      </c>
      <c r="AY344" s="39" t="s">
        <v>9493</v>
      </c>
      <c r="AZ344" s="38" t="s">
        <v>9494</v>
      </c>
      <c r="BA344" s="39" t="s">
        <v>9494</v>
      </c>
      <c r="BB344" s="38" t="s">
        <v>196</v>
      </c>
      <c r="BC344" s="38" t="s">
        <v>197</v>
      </c>
      <c r="BD344" s="38" t="s">
        <v>94</v>
      </c>
      <c r="BE344" s="38" t="s">
        <v>208</v>
      </c>
      <c r="BF344" s="38" t="s">
        <v>64</v>
      </c>
      <c r="BG344" s="38" t="s">
        <v>61</v>
      </c>
      <c r="BH344" s="38" t="s">
        <v>209</v>
      </c>
    </row>
    <row r="345" spans="2:60" x14ac:dyDescent="0.3">
      <c r="B345" s="55">
        <f t="shared" si="107"/>
        <v>341</v>
      </c>
      <c r="C345" s="55" t="str">
        <f t="shared" si="108"/>
        <v>NRT</v>
      </c>
      <c r="D345" s="55" t="str">
        <f t="shared" si="109"/>
        <v>2025-09-09</v>
      </c>
      <c r="E345" s="55" t="str">
        <f t="shared" si="110"/>
        <v>82020038082</v>
      </c>
      <c r="F345" s="55" t="str">
        <f t="shared" si="111"/>
        <v>PJP030151343</v>
      </c>
      <c r="G345" s="55" t="str">
        <f t="shared" si="112"/>
        <v>고순옥</v>
      </c>
      <c r="H345" s="53" t="str">
        <f t="shared" si="113"/>
        <v>목록(Manifest)</v>
      </c>
      <c r="I345" s="62">
        <f t="shared" si="114"/>
        <v>52.33</v>
      </c>
      <c r="J345" s="53" t="str">
        <f t="shared" si="115"/>
        <v>BIG BRIDGE INTL (BRCH USA)</v>
      </c>
      <c r="K345" s="55">
        <f t="shared" si="116"/>
        <v>1</v>
      </c>
      <c r="L345" s="54">
        <f t="shared" si="117"/>
        <v>0.4</v>
      </c>
      <c r="M345" s="54">
        <f t="shared" si="118"/>
        <v>0.5</v>
      </c>
      <c r="N345" s="54">
        <f t="shared" si="119"/>
        <v>0.5</v>
      </c>
      <c r="O345" s="54">
        <f t="shared" si="120"/>
        <v>0.5</v>
      </c>
      <c r="P345" s="55" t="str">
        <f t="shared" si="121"/>
        <v>6094325150446</v>
      </c>
      <c r="Q345" s="70">
        <f t="shared" si="122"/>
        <v>6760</v>
      </c>
      <c r="R345" s="58">
        <v>0</v>
      </c>
      <c r="S345" s="57">
        <f t="shared" si="123"/>
        <v>0</v>
      </c>
      <c r="T345" s="58">
        <v>0</v>
      </c>
      <c r="U345" s="58">
        <f>(IF(VLOOKUP(VLOOKUP(AN345,MAPPING!$B$16:$D$21,2,1),MAPPING!$C$16:$E$21,2,0)=7000,0,VLOOKUP(VLOOKUP(AN345,MAPPING!$B$16:$D$21,2,1),MAPPING!$C$16:$E$21,2,0)))</f>
        <v>0</v>
      </c>
      <c r="V345" s="58">
        <f>(K345*VLOOKUP(N345/K345,MAPPING!$B$23:$C$30,2,10))</f>
        <v>0</v>
      </c>
      <c r="W345" s="58">
        <f t="shared" si="124"/>
        <v>0</v>
      </c>
      <c r="X345" s="58">
        <f t="shared" si="125"/>
        <v>6760</v>
      </c>
      <c r="Y345" s="116">
        <f>ROUND(SUM(Q345:W345)/INVOICE!$I$5,2)</f>
        <v>4.8499999999999996</v>
      </c>
      <c r="AA345" s="38" t="s">
        <v>3127</v>
      </c>
      <c r="AB345" s="38" t="s">
        <v>93</v>
      </c>
      <c r="AC345" s="38" t="s">
        <v>3128</v>
      </c>
      <c r="AD345" s="38" t="s">
        <v>9495</v>
      </c>
      <c r="AE345" s="38" t="s">
        <v>9496</v>
      </c>
      <c r="AF345" s="38" t="s">
        <v>9497</v>
      </c>
      <c r="AG345" s="38" t="s">
        <v>9498</v>
      </c>
      <c r="AH345" s="38" t="s">
        <v>61</v>
      </c>
      <c r="AI345" s="38">
        <v>1</v>
      </c>
      <c r="AJ345" s="38">
        <v>0.4</v>
      </c>
      <c r="AK345" s="38">
        <v>0.5</v>
      </c>
      <c r="AL345" s="38">
        <v>0.5</v>
      </c>
      <c r="AM345" s="38" t="s">
        <v>204</v>
      </c>
      <c r="AN345" s="38">
        <v>52.33</v>
      </c>
      <c r="AO345" s="38" t="s">
        <v>62</v>
      </c>
      <c r="AP345" s="38" t="s">
        <v>62</v>
      </c>
      <c r="AQ345" s="38" t="s">
        <v>62</v>
      </c>
      <c r="AR345" s="38" t="s">
        <v>62</v>
      </c>
      <c r="AS345" s="38" t="s">
        <v>62</v>
      </c>
      <c r="AT345" s="38" t="s">
        <v>205</v>
      </c>
      <c r="AU345" s="38" t="s">
        <v>8802</v>
      </c>
      <c r="AV345" s="38" t="s">
        <v>207</v>
      </c>
      <c r="AW345" s="38" t="s">
        <v>61</v>
      </c>
      <c r="AX345" s="38" t="s">
        <v>63</v>
      </c>
      <c r="AY345" s="39" t="s">
        <v>9499</v>
      </c>
      <c r="AZ345" s="38" t="s">
        <v>9500</v>
      </c>
      <c r="BA345" s="39" t="s">
        <v>9500</v>
      </c>
      <c r="BB345" s="38" t="s">
        <v>196</v>
      </c>
      <c r="BC345" s="38" t="s">
        <v>197</v>
      </c>
      <c r="BD345" s="38" t="s">
        <v>94</v>
      </c>
      <c r="BE345" s="38" t="s">
        <v>208</v>
      </c>
      <c r="BF345" s="38" t="s">
        <v>64</v>
      </c>
      <c r="BG345" s="38" t="s">
        <v>61</v>
      </c>
      <c r="BH345" s="38" t="s">
        <v>209</v>
      </c>
    </row>
    <row r="346" spans="2:60" x14ac:dyDescent="0.3">
      <c r="B346" s="55">
        <f t="shared" si="107"/>
        <v>342</v>
      </c>
      <c r="C346" s="55" t="str">
        <f t="shared" si="108"/>
        <v>NRT</v>
      </c>
      <c r="D346" s="55" t="str">
        <f t="shared" si="109"/>
        <v>2025-09-09</v>
      </c>
      <c r="E346" s="55" t="str">
        <f t="shared" si="110"/>
        <v>82020038082</v>
      </c>
      <c r="F346" s="55" t="str">
        <f t="shared" si="111"/>
        <v>PJP030153071</v>
      </c>
      <c r="G346" s="55" t="str">
        <f t="shared" si="112"/>
        <v>최웅규</v>
      </c>
      <c r="H346" s="53" t="str">
        <f t="shared" si="113"/>
        <v>목록(Manifest)</v>
      </c>
      <c r="I346" s="62">
        <f t="shared" si="114"/>
        <v>67</v>
      </c>
      <c r="J346" s="53" t="str">
        <f t="shared" si="115"/>
        <v>BIG BRIDGE INTL (BRCH USA)</v>
      </c>
      <c r="K346" s="55">
        <f t="shared" si="116"/>
        <v>1</v>
      </c>
      <c r="L346" s="54">
        <f t="shared" si="117"/>
        <v>1.3</v>
      </c>
      <c r="M346" s="54">
        <f t="shared" si="118"/>
        <v>3.7</v>
      </c>
      <c r="N346" s="54">
        <f t="shared" si="119"/>
        <v>3.7</v>
      </c>
      <c r="O346" s="54">
        <f t="shared" si="120"/>
        <v>1.5</v>
      </c>
      <c r="P346" s="55" t="str">
        <f t="shared" si="121"/>
        <v>6094325151096</v>
      </c>
      <c r="Q346" s="70">
        <f t="shared" si="122"/>
        <v>8780</v>
      </c>
      <c r="R346" s="58">
        <v>0</v>
      </c>
      <c r="S346" s="57">
        <f t="shared" si="123"/>
        <v>0</v>
      </c>
      <c r="T346" s="58">
        <v>0</v>
      </c>
      <c r="U346" s="58">
        <f>(IF(VLOOKUP(VLOOKUP(AN346,MAPPING!$B$16:$D$21,2,1),MAPPING!$C$16:$E$21,2,0)=7000,0,VLOOKUP(VLOOKUP(AN346,MAPPING!$B$16:$D$21,2,1),MAPPING!$C$16:$E$21,2,0)))</f>
        <v>0</v>
      </c>
      <c r="V346" s="58">
        <f>(K346*VLOOKUP(N346/K346,MAPPING!$B$23:$C$30,2,10))</f>
        <v>550</v>
      </c>
      <c r="W346" s="58">
        <f t="shared" si="124"/>
        <v>0</v>
      </c>
      <c r="X346" s="58">
        <f t="shared" si="125"/>
        <v>9330</v>
      </c>
      <c r="Y346" s="116">
        <f>ROUND(SUM(Q346:W346)/INVOICE!$I$5,2)</f>
        <v>6.69</v>
      </c>
      <c r="AA346" s="38" t="s">
        <v>3127</v>
      </c>
      <c r="AB346" s="38" t="s">
        <v>93</v>
      </c>
      <c r="AC346" s="38" t="s">
        <v>3128</v>
      </c>
      <c r="AD346" s="38" t="s">
        <v>9501</v>
      </c>
      <c r="AE346" s="38" t="s">
        <v>9502</v>
      </c>
      <c r="AF346" s="38" t="s">
        <v>9503</v>
      </c>
      <c r="AG346" s="38" t="s">
        <v>8328</v>
      </c>
      <c r="AH346" s="38" t="s">
        <v>61</v>
      </c>
      <c r="AI346" s="38">
        <v>1</v>
      </c>
      <c r="AJ346" s="38">
        <v>1.3</v>
      </c>
      <c r="AK346" s="38">
        <v>3.7</v>
      </c>
      <c r="AL346" s="38">
        <v>3.7</v>
      </c>
      <c r="AM346" s="38" t="s">
        <v>204</v>
      </c>
      <c r="AN346" s="38">
        <v>67</v>
      </c>
      <c r="AO346" s="38" t="s">
        <v>62</v>
      </c>
      <c r="AP346" s="38" t="s">
        <v>62</v>
      </c>
      <c r="AQ346" s="38" t="s">
        <v>62</v>
      </c>
      <c r="AR346" s="38" t="s">
        <v>62</v>
      </c>
      <c r="AS346" s="38" t="s">
        <v>62</v>
      </c>
      <c r="AT346" s="38" t="s">
        <v>205</v>
      </c>
      <c r="AU346" s="38" t="s">
        <v>8802</v>
      </c>
      <c r="AV346" s="38" t="s">
        <v>207</v>
      </c>
      <c r="AW346" s="38" t="s">
        <v>61</v>
      </c>
      <c r="AX346" s="38" t="s">
        <v>63</v>
      </c>
      <c r="AY346" s="39" t="s">
        <v>9504</v>
      </c>
      <c r="AZ346" s="38" t="s">
        <v>9505</v>
      </c>
      <c r="BA346" s="39" t="s">
        <v>9505</v>
      </c>
      <c r="BB346" s="38" t="s">
        <v>196</v>
      </c>
      <c r="BC346" s="38" t="s">
        <v>197</v>
      </c>
      <c r="BD346" s="38" t="s">
        <v>94</v>
      </c>
      <c r="BE346" s="38" t="s">
        <v>208</v>
      </c>
      <c r="BF346" s="38" t="s">
        <v>64</v>
      </c>
      <c r="BG346" s="38" t="s">
        <v>61</v>
      </c>
      <c r="BH346" s="38" t="s">
        <v>209</v>
      </c>
    </row>
    <row r="347" spans="2:60" x14ac:dyDescent="0.3">
      <c r="B347" s="55">
        <f t="shared" si="107"/>
        <v>343</v>
      </c>
      <c r="C347" s="55" t="str">
        <f t="shared" si="108"/>
        <v>NRT</v>
      </c>
      <c r="D347" s="55" t="str">
        <f t="shared" si="109"/>
        <v>2025-09-09</v>
      </c>
      <c r="E347" s="55" t="str">
        <f t="shared" si="110"/>
        <v>82020038082</v>
      </c>
      <c r="F347" s="55" t="str">
        <f t="shared" si="111"/>
        <v>PJP030138760</v>
      </c>
      <c r="G347" s="55" t="str">
        <f t="shared" si="112"/>
        <v>김소진</v>
      </c>
      <c r="H347" s="53" t="str">
        <f t="shared" si="113"/>
        <v>목록(Manifest)</v>
      </c>
      <c r="I347" s="62">
        <f t="shared" si="114"/>
        <v>44.22</v>
      </c>
      <c r="J347" s="53" t="str">
        <f t="shared" si="115"/>
        <v>BIG BRIDGE INTL (BRCH USA)</v>
      </c>
      <c r="K347" s="55">
        <f t="shared" si="116"/>
        <v>1</v>
      </c>
      <c r="L347" s="54">
        <f t="shared" si="117"/>
        <v>0.75</v>
      </c>
      <c r="M347" s="54">
        <f t="shared" si="118"/>
        <v>0.8</v>
      </c>
      <c r="N347" s="54">
        <f t="shared" si="119"/>
        <v>0.8</v>
      </c>
      <c r="O347" s="54">
        <f t="shared" si="120"/>
        <v>1</v>
      </c>
      <c r="P347" s="55" t="str">
        <f t="shared" si="121"/>
        <v>6094325149249</v>
      </c>
      <c r="Q347" s="70">
        <f t="shared" si="122"/>
        <v>7770</v>
      </c>
      <c r="R347" s="58">
        <v>0</v>
      </c>
      <c r="S347" s="57">
        <f t="shared" si="123"/>
        <v>0</v>
      </c>
      <c r="T347" s="58">
        <v>0</v>
      </c>
      <c r="U347" s="58">
        <f>(IF(VLOOKUP(VLOOKUP(AN347,MAPPING!$B$16:$D$21,2,1),MAPPING!$C$16:$E$21,2,0)=7000,0,VLOOKUP(VLOOKUP(AN347,MAPPING!$B$16:$D$21,2,1),MAPPING!$C$16:$E$21,2,0)))</f>
        <v>0</v>
      </c>
      <c r="V347" s="58">
        <f>(K347*VLOOKUP(N347/K347,MAPPING!$B$23:$C$30,2,10))</f>
        <v>0</v>
      </c>
      <c r="W347" s="58">
        <f t="shared" si="124"/>
        <v>0</v>
      </c>
      <c r="X347" s="58">
        <f t="shared" si="125"/>
        <v>7770</v>
      </c>
      <c r="Y347" s="116">
        <f>ROUND(SUM(Q347:W347)/INVOICE!$I$5,2)</f>
        <v>5.57</v>
      </c>
      <c r="AA347" s="38" t="s">
        <v>3127</v>
      </c>
      <c r="AB347" s="38" t="s">
        <v>93</v>
      </c>
      <c r="AC347" s="38" t="s">
        <v>3128</v>
      </c>
      <c r="AD347" s="38" t="s">
        <v>9506</v>
      </c>
      <c r="AE347" s="38" t="s">
        <v>9507</v>
      </c>
      <c r="AF347" s="38" t="s">
        <v>9508</v>
      </c>
      <c r="AG347" s="38" t="s">
        <v>9509</v>
      </c>
      <c r="AH347" s="38" t="s">
        <v>61</v>
      </c>
      <c r="AI347" s="38">
        <v>1</v>
      </c>
      <c r="AJ347" s="38">
        <v>0.75</v>
      </c>
      <c r="AK347" s="38">
        <v>0.8</v>
      </c>
      <c r="AL347" s="38">
        <v>0.8</v>
      </c>
      <c r="AM347" s="38" t="s">
        <v>204</v>
      </c>
      <c r="AN347" s="38">
        <v>44.22</v>
      </c>
      <c r="AO347" s="38" t="s">
        <v>62</v>
      </c>
      <c r="AP347" s="38" t="s">
        <v>62</v>
      </c>
      <c r="AQ347" s="38" t="s">
        <v>62</v>
      </c>
      <c r="AR347" s="38" t="s">
        <v>62</v>
      </c>
      <c r="AS347" s="38" t="s">
        <v>62</v>
      </c>
      <c r="AT347" s="38" t="s">
        <v>205</v>
      </c>
      <c r="AU347" s="38" t="s">
        <v>8802</v>
      </c>
      <c r="AV347" s="38" t="s">
        <v>207</v>
      </c>
      <c r="AW347" s="38" t="s">
        <v>61</v>
      </c>
      <c r="AX347" s="38" t="s">
        <v>63</v>
      </c>
      <c r="AY347" s="39" t="s">
        <v>9510</v>
      </c>
      <c r="AZ347" s="38" t="s">
        <v>9511</v>
      </c>
      <c r="BA347" s="39" t="s">
        <v>9511</v>
      </c>
      <c r="BB347" s="38" t="s">
        <v>196</v>
      </c>
      <c r="BC347" s="38" t="s">
        <v>197</v>
      </c>
      <c r="BD347" s="38" t="s">
        <v>94</v>
      </c>
      <c r="BE347" s="38" t="s">
        <v>208</v>
      </c>
      <c r="BF347" s="38" t="s">
        <v>64</v>
      </c>
      <c r="BG347" s="38" t="s">
        <v>61</v>
      </c>
      <c r="BH347" s="38" t="s">
        <v>209</v>
      </c>
    </row>
    <row r="348" spans="2:60" x14ac:dyDescent="0.3">
      <c r="B348" s="55">
        <f t="shared" si="107"/>
        <v>344</v>
      </c>
      <c r="C348" s="55" t="str">
        <f t="shared" si="108"/>
        <v>NRT</v>
      </c>
      <c r="D348" s="55" t="str">
        <f t="shared" si="109"/>
        <v>2025-09-09</v>
      </c>
      <c r="E348" s="55" t="str">
        <f t="shared" si="110"/>
        <v>82020038082</v>
      </c>
      <c r="F348" s="55" t="str">
        <f t="shared" si="111"/>
        <v>PJP030152290</v>
      </c>
      <c r="G348" s="55" t="str">
        <f t="shared" si="112"/>
        <v>김민정</v>
      </c>
      <c r="H348" s="53" t="str">
        <f t="shared" si="113"/>
        <v>목록(Manifest)</v>
      </c>
      <c r="I348" s="62">
        <f t="shared" si="114"/>
        <v>30.16</v>
      </c>
      <c r="J348" s="53" t="str">
        <f t="shared" si="115"/>
        <v>BIG BRIDGE INTL (BRCH USA)</v>
      </c>
      <c r="K348" s="55">
        <f t="shared" si="116"/>
        <v>1</v>
      </c>
      <c r="L348" s="54">
        <f t="shared" si="117"/>
        <v>0.4</v>
      </c>
      <c r="M348" s="54">
        <f t="shared" si="118"/>
        <v>0.9</v>
      </c>
      <c r="N348" s="54">
        <f t="shared" si="119"/>
        <v>0.9</v>
      </c>
      <c r="O348" s="54">
        <f t="shared" si="120"/>
        <v>0.5</v>
      </c>
      <c r="P348" s="55" t="str">
        <f t="shared" si="121"/>
        <v>6094325150864</v>
      </c>
      <c r="Q348" s="70">
        <f t="shared" si="122"/>
        <v>6760</v>
      </c>
      <c r="R348" s="58">
        <v>0</v>
      </c>
      <c r="S348" s="57">
        <f t="shared" si="123"/>
        <v>0</v>
      </c>
      <c r="T348" s="58">
        <v>0</v>
      </c>
      <c r="U348" s="58">
        <f>(IF(VLOOKUP(VLOOKUP(AN348,MAPPING!$B$16:$D$21,2,1),MAPPING!$C$16:$E$21,2,0)=7000,0,VLOOKUP(VLOOKUP(AN348,MAPPING!$B$16:$D$21,2,1),MAPPING!$C$16:$E$21,2,0)))</f>
        <v>0</v>
      </c>
      <c r="V348" s="58">
        <f>(K348*VLOOKUP(N348/K348,MAPPING!$B$23:$C$30,2,10))</f>
        <v>0</v>
      </c>
      <c r="W348" s="58">
        <f t="shared" si="124"/>
        <v>0</v>
      </c>
      <c r="X348" s="58">
        <f t="shared" si="125"/>
        <v>6760</v>
      </c>
      <c r="Y348" s="116">
        <f>ROUND(SUM(Q348:W348)/INVOICE!$I$5,2)</f>
        <v>4.8499999999999996</v>
      </c>
      <c r="AA348" s="38" t="s">
        <v>3127</v>
      </c>
      <c r="AB348" s="38" t="s">
        <v>93</v>
      </c>
      <c r="AC348" s="38" t="s">
        <v>3128</v>
      </c>
      <c r="AD348" s="38" t="s">
        <v>9512</v>
      </c>
      <c r="AE348" s="38" t="s">
        <v>515</v>
      </c>
      <c r="AF348" s="38" t="s">
        <v>9513</v>
      </c>
      <c r="AG348" s="38" t="s">
        <v>9514</v>
      </c>
      <c r="AH348" s="38" t="s">
        <v>61</v>
      </c>
      <c r="AI348" s="38">
        <v>1</v>
      </c>
      <c r="AJ348" s="38">
        <v>0.4</v>
      </c>
      <c r="AK348" s="38">
        <v>0.9</v>
      </c>
      <c r="AL348" s="38">
        <v>0.9</v>
      </c>
      <c r="AM348" s="38" t="s">
        <v>204</v>
      </c>
      <c r="AN348" s="38">
        <v>30.16</v>
      </c>
      <c r="AO348" s="38" t="s">
        <v>62</v>
      </c>
      <c r="AP348" s="38" t="s">
        <v>62</v>
      </c>
      <c r="AQ348" s="38" t="s">
        <v>62</v>
      </c>
      <c r="AR348" s="38" t="s">
        <v>62</v>
      </c>
      <c r="AS348" s="38" t="s">
        <v>62</v>
      </c>
      <c r="AT348" s="38" t="s">
        <v>205</v>
      </c>
      <c r="AU348" s="38" t="s">
        <v>8802</v>
      </c>
      <c r="AV348" s="38" t="s">
        <v>207</v>
      </c>
      <c r="AW348" s="38" t="s">
        <v>61</v>
      </c>
      <c r="AX348" s="38" t="s">
        <v>63</v>
      </c>
      <c r="AY348" s="39" t="s">
        <v>9515</v>
      </c>
      <c r="AZ348" s="38" t="s">
        <v>9516</v>
      </c>
      <c r="BA348" s="39" t="s">
        <v>9516</v>
      </c>
      <c r="BB348" s="38" t="s">
        <v>196</v>
      </c>
      <c r="BC348" s="38" t="s">
        <v>197</v>
      </c>
      <c r="BD348" s="38" t="s">
        <v>94</v>
      </c>
      <c r="BE348" s="38" t="s">
        <v>208</v>
      </c>
      <c r="BF348" s="38" t="s">
        <v>64</v>
      </c>
      <c r="BG348" s="38" t="s">
        <v>61</v>
      </c>
      <c r="BH348" s="38" t="s">
        <v>209</v>
      </c>
    </row>
    <row r="349" spans="2:60" x14ac:dyDescent="0.3">
      <c r="B349" s="55">
        <f t="shared" si="107"/>
        <v>345</v>
      </c>
      <c r="C349" s="55" t="str">
        <f t="shared" si="108"/>
        <v>NRT</v>
      </c>
      <c r="D349" s="55" t="str">
        <f t="shared" si="109"/>
        <v>2025-09-09</v>
      </c>
      <c r="E349" s="55" t="str">
        <f t="shared" si="110"/>
        <v>82020038082</v>
      </c>
      <c r="F349" s="55" t="str">
        <f t="shared" si="111"/>
        <v>PJP030140805</v>
      </c>
      <c r="G349" s="55" t="str">
        <f t="shared" si="112"/>
        <v>정인옥</v>
      </c>
      <c r="H349" s="53" t="str">
        <f t="shared" si="113"/>
        <v>목록(Manifest)</v>
      </c>
      <c r="I349" s="62">
        <f t="shared" si="114"/>
        <v>32.83</v>
      </c>
      <c r="J349" s="53" t="str">
        <f t="shared" si="115"/>
        <v>BIG BRIDGE INTL (BRCH USA)</v>
      </c>
      <c r="K349" s="55">
        <f t="shared" si="116"/>
        <v>1</v>
      </c>
      <c r="L349" s="54">
        <f t="shared" si="117"/>
        <v>0.85</v>
      </c>
      <c r="M349" s="54">
        <f t="shared" si="118"/>
        <v>1.5</v>
      </c>
      <c r="N349" s="54">
        <f t="shared" si="119"/>
        <v>1.5</v>
      </c>
      <c r="O349" s="54">
        <f t="shared" si="120"/>
        <v>1</v>
      </c>
      <c r="P349" s="55" t="str">
        <f t="shared" si="121"/>
        <v>6094325150941</v>
      </c>
      <c r="Q349" s="70">
        <f t="shared" si="122"/>
        <v>7770</v>
      </c>
      <c r="R349" s="58">
        <v>0</v>
      </c>
      <c r="S349" s="57">
        <f t="shared" si="123"/>
        <v>0</v>
      </c>
      <c r="T349" s="58">
        <v>0</v>
      </c>
      <c r="U349" s="58">
        <f>(IF(VLOOKUP(VLOOKUP(AN349,MAPPING!$B$16:$D$21,2,1),MAPPING!$C$16:$E$21,2,0)=7000,0,VLOOKUP(VLOOKUP(AN349,MAPPING!$B$16:$D$21,2,1),MAPPING!$C$16:$E$21,2,0)))</f>
        <v>0</v>
      </c>
      <c r="V349" s="58">
        <f>(K349*VLOOKUP(N349/K349,MAPPING!$B$23:$C$30,2,10))</f>
        <v>0</v>
      </c>
      <c r="W349" s="58">
        <f t="shared" si="124"/>
        <v>0</v>
      </c>
      <c r="X349" s="58">
        <f t="shared" si="125"/>
        <v>7770</v>
      </c>
      <c r="Y349" s="116">
        <f>ROUND(SUM(Q349:W349)/INVOICE!$I$5,2)</f>
        <v>5.57</v>
      </c>
      <c r="AA349" s="38" t="s">
        <v>3127</v>
      </c>
      <c r="AB349" s="38" t="s">
        <v>93</v>
      </c>
      <c r="AC349" s="38" t="s">
        <v>3128</v>
      </c>
      <c r="AD349" s="38" t="s">
        <v>9517</v>
      </c>
      <c r="AE349" s="38" t="s">
        <v>9518</v>
      </c>
      <c r="AF349" s="38" t="s">
        <v>9519</v>
      </c>
      <c r="AG349" s="38" t="s">
        <v>9520</v>
      </c>
      <c r="AH349" s="38" t="s">
        <v>61</v>
      </c>
      <c r="AI349" s="38">
        <v>1</v>
      </c>
      <c r="AJ349" s="38">
        <v>0.85</v>
      </c>
      <c r="AK349" s="38">
        <v>1.5</v>
      </c>
      <c r="AL349" s="38">
        <v>1.5</v>
      </c>
      <c r="AM349" s="38" t="s">
        <v>204</v>
      </c>
      <c r="AN349" s="38">
        <v>32.83</v>
      </c>
      <c r="AO349" s="38" t="s">
        <v>62</v>
      </c>
      <c r="AP349" s="38" t="s">
        <v>62</v>
      </c>
      <c r="AQ349" s="38" t="s">
        <v>62</v>
      </c>
      <c r="AR349" s="38" t="s">
        <v>62</v>
      </c>
      <c r="AS349" s="38" t="s">
        <v>62</v>
      </c>
      <c r="AT349" s="38" t="s">
        <v>205</v>
      </c>
      <c r="AU349" s="38" t="s">
        <v>8802</v>
      </c>
      <c r="AV349" s="38" t="s">
        <v>207</v>
      </c>
      <c r="AW349" s="38" t="s">
        <v>61</v>
      </c>
      <c r="AX349" s="38" t="s">
        <v>63</v>
      </c>
      <c r="AY349" s="39" t="s">
        <v>9521</v>
      </c>
      <c r="AZ349" s="38" t="s">
        <v>9522</v>
      </c>
      <c r="BA349" s="39" t="s">
        <v>9522</v>
      </c>
      <c r="BB349" s="38" t="s">
        <v>196</v>
      </c>
      <c r="BC349" s="38" t="s">
        <v>197</v>
      </c>
      <c r="BD349" s="38" t="s">
        <v>94</v>
      </c>
      <c r="BE349" s="38" t="s">
        <v>208</v>
      </c>
      <c r="BF349" s="38" t="s">
        <v>64</v>
      </c>
      <c r="BG349" s="38" t="s">
        <v>61</v>
      </c>
      <c r="BH349" s="38" t="s">
        <v>209</v>
      </c>
    </row>
    <row r="350" spans="2:60" x14ac:dyDescent="0.3">
      <c r="B350" s="55">
        <f t="shared" si="107"/>
        <v>346</v>
      </c>
      <c r="C350" s="55" t="str">
        <f t="shared" si="108"/>
        <v>NRT</v>
      </c>
      <c r="D350" s="55" t="str">
        <f t="shared" si="109"/>
        <v>2025-09-09</v>
      </c>
      <c r="E350" s="55" t="str">
        <f t="shared" si="110"/>
        <v>82020038082</v>
      </c>
      <c r="F350" s="55" t="str">
        <f t="shared" si="111"/>
        <v>PJP030146162</v>
      </c>
      <c r="G350" s="55" t="str">
        <f t="shared" si="112"/>
        <v>권태희</v>
      </c>
      <c r="H350" s="53" t="str">
        <f t="shared" si="113"/>
        <v>일반(목록배제,Normal-Manifest Exception)</v>
      </c>
      <c r="I350" s="62">
        <f t="shared" si="114"/>
        <v>100.5</v>
      </c>
      <c r="J350" s="53" t="str">
        <f t="shared" si="115"/>
        <v>BIG BRIDGE INTL (BRCH USA)</v>
      </c>
      <c r="K350" s="55">
        <f t="shared" si="116"/>
        <v>1</v>
      </c>
      <c r="L350" s="54">
        <f t="shared" si="117"/>
        <v>0.5</v>
      </c>
      <c r="M350" s="54">
        <f t="shared" si="118"/>
        <v>0.8</v>
      </c>
      <c r="N350" s="54">
        <f t="shared" si="119"/>
        <v>0.8</v>
      </c>
      <c r="O350" s="54">
        <f t="shared" si="120"/>
        <v>0.5</v>
      </c>
      <c r="P350" s="55" t="str">
        <f t="shared" si="121"/>
        <v>6094325151163</v>
      </c>
      <c r="Q350" s="70">
        <f t="shared" si="122"/>
        <v>6760</v>
      </c>
      <c r="R350" s="58">
        <v>0</v>
      </c>
      <c r="S350" s="57">
        <f t="shared" si="123"/>
        <v>0</v>
      </c>
      <c r="T350" s="58">
        <v>0</v>
      </c>
      <c r="U350" s="58">
        <f>(IF(VLOOKUP(VLOOKUP(AN350,MAPPING!$B$16:$D$21,2,1),MAPPING!$C$16:$E$21,2,0)=7000,0,VLOOKUP(VLOOKUP(AN350,MAPPING!$B$16:$D$21,2,1),MAPPING!$C$16:$E$21,2,0)))</f>
        <v>0</v>
      </c>
      <c r="V350" s="58">
        <f>(K350*VLOOKUP(N350/K350,MAPPING!$B$23:$C$30,2,10))</f>
        <v>0</v>
      </c>
      <c r="W350" s="58">
        <f t="shared" si="124"/>
        <v>0</v>
      </c>
      <c r="X350" s="58">
        <f t="shared" si="125"/>
        <v>6760</v>
      </c>
      <c r="Y350" s="116">
        <f>ROUND(SUM(Q350:W350)/INVOICE!$I$5,2)</f>
        <v>4.8499999999999996</v>
      </c>
      <c r="AA350" s="38" t="s">
        <v>3127</v>
      </c>
      <c r="AB350" s="38" t="s">
        <v>93</v>
      </c>
      <c r="AC350" s="38" t="s">
        <v>3128</v>
      </c>
      <c r="AD350" s="38" t="s">
        <v>9523</v>
      </c>
      <c r="AE350" s="38" t="s">
        <v>9524</v>
      </c>
      <c r="AF350" s="38" t="s">
        <v>9525</v>
      </c>
      <c r="AG350" s="38" t="s">
        <v>9526</v>
      </c>
      <c r="AH350" s="38" t="s">
        <v>61</v>
      </c>
      <c r="AI350" s="38">
        <v>1</v>
      </c>
      <c r="AJ350" s="38">
        <v>0.5</v>
      </c>
      <c r="AK350" s="38">
        <v>0.8</v>
      </c>
      <c r="AL350" s="38">
        <v>0.8</v>
      </c>
      <c r="AM350" s="38" t="s">
        <v>66</v>
      </c>
      <c r="AN350" s="38">
        <v>100.5</v>
      </c>
      <c r="AO350" s="38" t="s">
        <v>62</v>
      </c>
      <c r="AP350" s="38" t="s">
        <v>62</v>
      </c>
      <c r="AQ350" s="38" t="s">
        <v>62</v>
      </c>
      <c r="AR350" s="38" t="s">
        <v>62</v>
      </c>
      <c r="AS350" s="38" t="s">
        <v>62</v>
      </c>
      <c r="AT350" s="38" t="s">
        <v>205</v>
      </c>
      <c r="AU350" s="38" t="s">
        <v>8802</v>
      </c>
      <c r="AV350" s="38" t="s">
        <v>207</v>
      </c>
      <c r="AW350" s="38" t="s">
        <v>61</v>
      </c>
      <c r="AX350" s="38" t="s">
        <v>63</v>
      </c>
      <c r="AY350" s="39" t="s">
        <v>9527</v>
      </c>
      <c r="AZ350" s="38" t="s">
        <v>9528</v>
      </c>
      <c r="BA350" s="39" t="s">
        <v>9528</v>
      </c>
      <c r="BB350" s="38" t="s">
        <v>196</v>
      </c>
      <c r="BC350" s="38" t="s">
        <v>197</v>
      </c>
      <c r="BD350" s="38" t="s">
        <v>94</v>
      </c>
      <c r="BE350" s="38" t="s">
        <v>208</v>
      </c>
      <c r="BF350" s="38" t="s">
        <v>64</v>
      </c>
      <c r="BG350" s="38" t="s">
        <v>61</v>
      </c>
      <c r="BH350" s="38" t="s">
        <v>209</v>
      </c>
    </row>
    <row r="351" spans="2:60" x14ac:dyDescent="0.3">
      <c r="B351" s="55">
        <f t="shared" si="107"/>
        <v>347</v>
      </c>
      <c r="C351" s="55" t="str">
        <f t="shared" si="108"/>
        <v>NRT</v>
      </c>
      <c r="D351" s="55" t="str">
        <f t="shared" si="109"/>
        <v>2025-09-09</v>
      </c>
      <c r="E351" s="55" t="str">
        <f t="shared" si="110"/>
        <v>82020038082</v>
      </c>
      <c r="F351" s="55" t="str">
        <f t="shared" si="111"/>
        <v>PJP030129740</v>
      </c>
      <c r="G351" s="55" t="str">
        <f t="shared" si="112"/>
        <v>홍태경</v>
      </c>
      <c r="H351" s="53" t="str">
        <f t="shared" si="113"/>
        <v>일반(목록배제,Normal-Manifest Exception)</v>
      </c>
      <c r="I351" s="62">
        <f t="shared" si="114"/>
        <v>100.5</v>
      </c>
      <c r="J351" s="53" t="str">
        <f t="shared" si="115"/>
        <v>BIG BRIDGE INTL (BRCH USA)</v>
      </c>
      <c r="K351" s="55">
        <f t="shared" si="116"/>
        <v>1</v>
      </c>
      <c r="L351" s="54">
        <f t="shared" si="117"/>
        <v>0.55000000000000004</v>
      </c>
      <c r="M351" s="54">
        <f t="shared" si="118"/>
        <v>1.3</v>
      </c>
      <c r="N351" s="54">
        <f t="shared" si="119"/>
        <v>1.3</v>
      </c>
      <c r="O351" s="54">
        <f t="shared" si="120"/>
        <v>1</v>
      </c>
      <c r="P351" s="55" t="str">
        <f t="shared" si="121"/>
        <v>6094325151380</v>
      </c>
      <c r="Q351" s="70">
        <f t="shared" si="122"/>
        <v>7770</v>
      </c>
      <c r="R351" s="58">
        <v>0</v>
      </c>
      <c r="S351" s="57">
        <f t="shared" si="123"/>
        <v>0</v>
      </c>
      <c r="T351" s="58">
        <v>0</v>
      </c>
      <c r="U351" s="58">
        <f>(IF(VLOOKUP(VLOOKUP(AN351,MAPPING!$B$16:$D$21,2,1),MAPPING!$C$16:$E$21,2,0)=7000,0,VLOOKUP(VLOOKUP(AN351,MAPPING!$B$16:$D$21,2,1),MAPPING!$C$16:$E$21,2,0)))</f>
        <v>0</v>
      </c>
      <c r="V351" s="58">
        <f>(K351*VLOOKUP(N351/K351,MAPPING!$B$23:$C$30,2,10))</f>
        <v>0</v>
      </c>
      <c r="W351" s="58">
        <f t="shared" si="124"/>
        <v>0</v>
      </c>
      <c r="X351" s="58">
        <f t="shared" si="125"/>
        <v>7770</v>
      </c>
      <c r="Y351" s="116">
        <f>ROUND(SUM(Q351:W351)/INVOICE!$I$5,2)</f>
        <v>5.57</v>
      </c>
      <c r="AA351" s="38" t="s">
        <v>3127</v>
      </c>
      <c r="AB351" s="38" t="s">
        <v>93</v>
      </c>
      <c r="AC351" s="38" t="s">
        <v>3128</v>
      </c>
      <c r="AD351" s="38" t="s">
        <v>9529</v>
      </c>
      <c r="AE351" s="38" t="s">
        <v>9530</v>
      </c>
      <c r="AF351" s="38" t="s">
        <v>9531</v>
      </c>
      <c r="AG351" s="38" t="s">
        <v>9532</v>
      </c>
      <c r="AH351" s="38" t="s">
        <v>61</v>
      </c>
      <c r="AI351" s="38">
        <v>1</v>
      </c>
      <c r="AJ351" s="38">
        <v>0.55000000000000004</v>
      </c>
      <c r="AK351" s="38">
        <v>1.3</v>
      </c>
      <c r="AL351" s="38">
        <v>1.3</v>
      </c>
      <c r="AM351" s="38" t="s">
        <v>66</v>
      </c>
      <c r="AN351" s="38">
        <v>100.5</v>
      </c>
      <c r="AO351" s="38" t="s">
        <v>62</v>
      </c>
      <c r="AP351" s="38" t="s">
        <v>62</v>
      </c>
      <c r="AQ351" s="38" t="s">
        <v>62</v>
      </c>
      <c r="AR351" s="38" t="s">
        <v>62</v>
      </c>
      <c r="AS351" s="38" t="s">
        <v>62</v>
      </c>
      <c r="AT351" s="38" t="s">
        <v>205</v>
      </c>
      <c r="AU351" s="38" t="s">
        <v>8802</v>
      </c>
      <c r="AV351" s="38" t="s">
        <v>207</v>
      </c>
      <c r="AW351" s="38" t="s">
        <v>61</v>
      </c>
      <c r="AX351" s="38" t="s">
        <v>63</v>
      </c>
      <c r="AY351" s="39" t="s">
        <v>9533</v>
      </c>
      <c r="AZ351" s="38" t="s">
        <v>9534</v>
      </c>
      <c r="BA351" s="39" t="s">
        <v>9534</v>
      </c>
      <c r="BB351" s="38" t="s">
        <v>196</v>
      </c>
      <c r="BC351" s="38" t="s">
        <v>197</v>
      </c>
      <c r="BD351" s="38" t="s">
        <v>94</v>
      </c>
      <c r="BE351" s="38" t="s">
        <v>208</v>
      </c>
      <c r="BF351" s="38" t="s">
        <v>64</v>
      </c>
      <c r="BG351" s="38" t="s">
        <v>61</v>
      </c>
      <c r="BH351" s="38" t="s">
        <v>209</v>
      </c>
    </row>
    <row r="352" spans="2:60" x14ac:dyDescent="0.3">
      <c r="B352" s="55">
        <f t="shared" si="107"/>
        <v>348</v>
      </c>
      <c r="C352" s="55" t="str">
        <f t="shared" si="108"/>
        <v>NRT</v>
      </c>
      <c r="D352" s="55" t="str">
        <f t="shared" si="109"/>
        <v>2025-09-09</v>
      </c>
      <c r="E352" s="55" t="str">
        <f t="shared" si="110"/>
        <v>82020038082</v>
      </c>
      <c r="F352" s="55" t="str">
        <f t="shared" si="111"/>
        <v>PJP030166432</v>
      </c>
      <c r="G352" s="55" t="str">
        <f t="shared" si="112"/>
        <v>김지안</v>
      </c>
      <c r="H352" s="53" t="str">
        <f t="shared" si="113"/>
        <v>일반(목록배제,Normal-Manifest Exception)</v>
      </c>
      <c r="I352" s="62">
        <f t="shared" si="114"/>
        <v>100.5</v>
      </c>
      <c r="J352" s="53" t="str">
        <f t="shared" si="115"/>
        <v>BIG BRIDGE INTL (BRCH USA)</v>
      </c>
      <c r="K352" s="55">
        <f t="shared" si="116"/>
        <v>1</v>
      </c>
      <c r="L352" s="54">
        <f t="shared" si="117"/>
        <v>0.6</v>
      </c>
      <c r="M352" s="54">
        <f t="shared" si="118"/>
        <v>0.8</v>
      </c>
      <c r="N352" s="54">
        <f t="shared" si="119"/>
        <v>0.8</v>
      </c>
      <c r="O352" s="54">
        <f t="shared" si="120"/>
        <v>1</v>
      </c>
      <c r="P352" s="55" t="str">
        <f t="shared" si="121"/>
        <v>6094325151368</v>
      </c>
      <c r="Q352" s="70">
        <f t="shared" si="122"/>
        <v>7770</v>
      </c>
      <c r="R352" s="58">
        <v>0</v>
      </c>
      <c r="S352" s="57">
        <f t="shared" si="123"/>
        <v>0</v>
      </c>
      <c r="T352" s="58">
        <v>0</v>
      </c>
      <c r="U352" s="58">
        <f>(IF(VLOOKUP(VLOOKUP(AN352,MAPPING!$B$16:$D$21,2,1),MAPPING!$C$16:$E$21,2,0)=7000,0,VLOOKUP(VLOOKUP(AN352,MAPPING!$B$16:$D$21,2,1),MAPPING!$C$16:$E$21,2,0)))</f>
        <v>0</v>
      </c>
      <c r="V352" s="58">
        <f>(K352*VLOOKUP(N352/K352,MAPPING!$B$23:$C$30,2,10))</f>
        <v>0</v>
      </c>
      <c r="W352" s="58">
        <f t="shared" si="124"/>
        <v>0</v>
      </c>
      <c r="X352" s="58">
        <f t="shared" si="125"/>
        <v>7770</v>
      </c>
      <c r="Y352" s="116">
        <f>ROUND(SUM(Q352:W352)/INVOICE!$I$5,2)</f>
        <v>5.57</v>
      </c>
      <c r="AA352" s="38" t="s">
        <v>3127</v>
      </c>
      <c r="AB352" s="38" t="s">
        <v>93</v>
      </c>
      <c r="AC352" s="38" t="s">
        <v>3128</v>
      </c>
      <c r="AD352" s="38" t="s">
        <v>9535</v>
      </c>
      <c r="AE352" s="38" t="s">
        <v>7800</v>
      </c>
      <c r="AF352" s="38" t="s">
        <v>7801</v>
      </c>
      <c r="AG352" s="38" t="s">
        <v>7802</v>
      </c>
      <c r="AH352" s="38" t="s">
        <v>61</v>
      </c>
      <c r="AI352" s="38">
        <v>1</v>
      </c>
      <c r="AJ352" s="38">
        <v>0.6</v>
      </c>
      <c r="AK352" s="38">
        <v>0.8</v>
      </c>
      <c r="AL352" s="38">
        <v>0.8</v>
      </c>
      <c r="AM352" s="38" t="s">
        <v>66</v>
      </c>
      <c r="AN352" s="38">
        <v>100.5</v>
      </c>
      <c r="AO352" s="38" t="s">
        <v>62</v>
      </c>
      <c r="AP352" s="38" t="s">
        <v>62</v>
      </c>
      <c r="AQ352" s="38" t="s">
        <v>62</v>
      </c>
      <c r="AR352" s="38" t="s">
        <v>62</v>
      </c>
      <c r="AS352" s="38" t="s">
        <v>62</v>
      </c>
      <c r="AT352" s="38" t="s">
        <v>205</v>
      </c>
      <c r="AU352" s="38" t="s">
        <v>8802</v>
      </c>
      <c r="AV352" s="38" t="s">
        <v>207</v>
      </c>
      <c r="AW352" s="38" t="s">
        <v>61</v>
      </c>
      <c r="AX352" s="38" t="s">
        <v>63</v>
      </c>
      <c r="AY352" s="39" t="s">
        <v>9536</v>
      </c>
      <c r="AZ352" s="38" t="s">
        <v>9537</v>
      </c>
      <c r="BA352" s="39" t="s">
        <v>9537</v>
      </c>
      <c r="BB352" s="38" t="s">
        <v>196</v>
      </c>
      <c r="BC352" s="38" t="s">
        <v>197</v>
      </c>
      <c r="BD352" s="38" t="s">
        <v>94</v>
      </c>
      <c r="BE352" s="38" t="s">
        <v>208</v>
      </c>
      <c r="BF352" s="38" t="s">
        <v>64</v>
      </c>
      <c r="BG352" s="38" t="s">
        <v>61</v>
      </c>
      <c r="BH352" s="38" t="s">
        <v>209</v>
      </c>
    </row>
    <row r="353" spans="2:60" x14ac:dyDescent="0.3">
      <c r="B353" s="55">
        <f t="shared" si="107"/>
        <v>349</v>
      </c>
      <c r="C353" s="55" t="str">
        <f t="shared" si="108"/>
        <v>NRT</v>
      </c>
      <c r="D353" s="55" t="str">
        <f t="shared" si="109"/>
        <v>2025-09-09</v>
      </c>
      <c r="E353" s="55" t="str">
        <f t="shared" si="110"/>
        <v>82020038082</v>
      </c>
      <c r="F353" s="55" t="str">
        <f t="shared" si="111"/>
        <v>PJP030148863</v>
      </c>
      <c r="G353" s="55" t="str">
        <f t="shared" si="112"/>
        <v>DONGSIYUN</v>
      </c>
      <c r="H353" s="53" t="str">
        <f t="shared" si="113"/>
        <v>일반(목록배제,Normal-Manifest Exception)</v>
      </c>
      <c r="I353" s="62">
        <f t="shared" si="114"/>
        <v>104.9</v>
      </c>
      <c r="J353" s="53" t="str">
        <f t="shared" si="115"/>
        <v>BIG BRIDGE INTL (BRCH USA)</v>
      </c>
      <c r="K353" s="55">
        <f t="shared" si="116"/>
        <v>2</v>
      </c>
      <c r="L353" s="54">
        <f t="shared" si="117"/>
        <v>5.9</v>
      </c>
      <c r="M353" s="54">
        <f t="shared" si="118"/>
        <v>0.2</v>
      </c>
      <c r="N353" s="54">
        <f t="shared" si="119"/>
        <v>6</v>
      </c>
      <c r="O353" s="54">
        <f t="shared" si="120"/>
        <v>6</v>
      </c>
      <c r="P353" s="55" t="str">
        <f t="shared" si="121"/>
        <v>6094325151275 (2)</v>
      </c>
      <c r="Q353" s="70">
        <f t="shared" si="122"/>
        <v>17870</v>
      </c>
      <c r="R353" s="58">
        <v>0</v>
      </c>
      <c r="S353" s="57">
        <f t="shared" si="123"/>
        <v>2500</v>
      </c>
      <c r="T353" s="58">
        <v>0</v>
      </c>
      <c r="U353" s="58">
        <f>(IF(VLOOKUP(VLOOKUP(AN353,MAPPING!$B$16:$D$21,2,1),MAPPING!$C$16:$E$21,2,0)=7000,0,VLOOKUP(VLOOKUP(AN353,MAPPING!$B$16:$D$21,2,1),MAPPING!$C$16:$E$21,2,0)))</f>
        <v>0</v>
      </c>
      <c r="V353" s="58">
        <f>(K353*VLOOKUP(N353/K353,MAPPING!$B$23:$C$30,2,10))</f>
        <v>1100</v>
      </c>
      <c r="W353" s="58">
        <f t="shared" si="124"/>
        <v>0</v>
      </c>
      <c r="X353" s="58">
        <f t="shared" si="125"/>
        <v>21470</v>
      </c>
      <c r="Y353" s="116">
        <f>ROUND(SUM(Q353:W353)/INVOICE!$I$5,2)</f>
        <v>15.4</v>
      </c>
      <c r="AA353" s="38" t="s">
        <v>3127</v>
      </c>
      <c r="AB353" s="38" t="s">
        <v>93</v>
      </c>
      <c r="AC353" s="38" t="s">
        <v>3128</v>
      </c>
      <c r="AD353" s="38" t="s">
        <v>9538</v>
      </c>
      <c r="AE353" s="38" t="s">
        <v>9539</v>
      </c>
      <c r="AF353" s="38" t="s">
        <v>9540</v>
      </c>
      <c r="AG353" s="38" t="s">
        <v>9541</v>
      </c>
      <c r="AH353" s="38" t="s">
        <v>61</v>
      </c>
      <c r="AI353" s="38">
        <v>2</v>
      </c>
      <c r="AJ353" s="38">
        <v>5.9</v>
      </c>
      <c r="AK353" s="38">
        <v>0.2</v>
      </c>
      <c r="AL353" s="38">
        <v>6</v>
      </c>
      <c r="AM353" s="38" t="s">
        <v>66</v>
      </c>
      <c r="AN353" s="38">
        <v>104.9</v>
      </c>
      <c r="AO353" s="38" t="s">
        <v>62</v>
      </c>
      <c r="AP353" s="38" t="s">
        <v>62</v>
      </c>
      <c r="AQ353" s="38" t="s">
        <v>62</v>
      </c>
      <c r="AR353" s="38" t="s">
        <v>62</v>
      </c>
      <c r="AS353" s="38" t="s">
        <v>62</v>
      </c>
      <c r="AT353" s="38" t="s">
        <v>205</v>
      </c>
      <c r="AU353" s="38" t="s">
        <v>8802</v>
      </c>
      <c r="AV353" s="38" t="s">
        <v>207</v>
      </c>
      <c r="AW353" s="38" t="s">
        <v>61</v>
      </c>
      <c r="AX353" s="38" t="s">
        <v>63</v>
      </c>
      <c r="AY353" s="39" t="s">
        <v>9542</v>
      </c>
      <c r="AZ353" s="38" t="s">
        <v>9543</v>
      </c>
      <c r="BA353" s="39" t="s">
        <v>9543</v>
      </c>
      <c r="BB353" s="38" t="s">
        <v>196</v>
      </c>
      <c r="BC353" s="38" t="s">
        <v>197</v>
      </c>
      <c r="BD353" s="38" t="s">
        <v>94</v>
      </c>
      <c r="BE353" s="38" t="s">
        <v>208</v>
      </c>
      <c r="BF353" s="38" t="s">
        <v>64</v>
      </c>
      <c r="BG353" s="38" t="s">
        <v>61</v>
      </c>
      <c r="BH353" s="38" t="s">
        <v>209</v>
      </c>
    </row>
    <row r="354" spans="2:60" x14ac:dyDescent="0.3">
      <c r="B354" s="55">
        <f t="shared" si="107"/>
        <v>350</v>
      </c>
      <c r="C354" s="55" t="str">
        <f t="shared" si="108"/>
        <v>NRT</v>
      </c>
      <c r="D354" s="55" t="str">
        <f t="shared" si="109"/>
        <v>2025-09-09</v>
      </c>
      <c r="E354" s="55" t="str">
        <f t="shared" si="110"/>
        <v>82020038082</v>
      </c>
      <c r="F354" s="55" t="str">
        <f t="shared" si="111"/>
        <v>PJP030153841</v>
      </c>
      <c r="G354" s="55" t="str">
        <f t="shared" si="112"/>
        <v>구영모</v>
      </c>
      <c r="H354" s="53" t="str">
        <f t="shared" si="113"/>
        <v>일반(목록배제,Normal-Manifest Exception)</v>
      </c>
      <c r="I354" s="62">
        <f t="shared" si="114"/>
        <v>134</v>
      </c>
      <c r="J354" s="53" t="str">
        <f t="shared" si="115"/>
        <v>BIG BRIDGE INTL (BRCH USA)</v>
      </c>
      <c r="K354" s="55">
        <f t="shared" si="116"/>
        <v>1</v>
      </c>
      <c r="L354" s="54">
        <f t="shared" si="117"/>
        <v>1.1000000000000001</v>
      </c>
      <c r="M354" s="54">
        <f t="shared" si="118"/>
        <v>1.2</v>
      </c>
      <c r="N354" s="54">
        <f t="shared" si="119"/>
        <v>1.2</v>
      </c>
      <c r="O354" s="54">
        <f t="shared" si="120"/>
        <v>1.5</v>
      </c>
      <c r="P354" s="55" t="str">
        <f t="shared" si="121"/>
        <v>6094325151080</v>
      </c>
      <c r="Q354" s="70">
        <f t="shared" si="122"/>
        <v>8780</v>
      </c>
      <c r="R354" s="58">
        <v>0</v>
      </c>
      <c r="S354" s="57">
        <f t="shared" si="123"/>
        <v>0</v>
      </c>
      <c r="T354" s="58">
        <v>0</v>
      </c>
      <c r="U354" s="58">
        <f>(IF(VLOOKUP(VLOOKUP(AN354,MAPPING!$B$16:$D$21,2,1),MAPPING!$C$16:$E$21,2,0)=7000,0,VLOOKUP(VLOOKUP(AN354,MAPPING!$B$16:$D$21,2,1),MAPPING!$C$16:$E$21,2,0)))</f>
        <v>0</v>
      </c>
      <c r="V354" s="58">
        <f>(K354*VLOOKUP(N354/K354,MAPPING!$B$23:$C$30,2,10))</f>
        <v>0</v>
      </c>
      <c r="W354" s="58">
        <f t="shared" si="124"/>
        <v>0</v>
      </c>
      <c r="X354" s="58">
        <f t="shared" si="125"/>
        <v>8780</v>
      </c>
      <c r="Y354" s="116">
        <f>ROUND(SUM(Q354:W354)/INVOICE!$I$5,2)</f>
        <v>6.3</v>
      </c>
      <c r="AA354" s="38" t="s">
        <v>3127</v>
      </c>
      <c r="AB354" s="38" t="s">
        <v>93</v>
      </c>
      <c r="AC354" s="38" t="s">
        <v>3128</v>
      </c>
      <c r="AD354" s="38" t="s">
        <v>9544</v>
      </c>
      <c r="AE354" s="38" t="s">
        <v>7900</v>
      </c>
      <c r="AF354" s="38" t="s">
        <v>7901</v>
      </c>
      <c r="AG354" s="38" t="s">
        <v>7902</v>
      </c>
      <c r="AH354" s="38" t="s">
        <v>61</v>
      </c>
      <c r="AI354" s="38">
        <v>1</v>
      </c>
      <c r="AJ354" s="38">
        <v>1.1000000000000001</v>
      </c>
      <c r="AK354" s="38">
        <v>1.2</v>
      </c>
      <c r="AL354" s="38">
        <v>1.2</v>
      </c>
      <c r="AM354" s="38" t="s">
        <v>66</v>
      </c>
      <c r="AN354" s="38">
        <v>134</v>
      </c>
      <c r="AO354" s="38" t="s">
        <v>62</v>
      </c>
      <c r="AP354" s="38" t="s">
        <v>62</v>
      </c>
      <c r="AQ354" s="38" t="s">
        <v>62</v>
      </c>
      <c r="AR354" s="38" t="s">
        <v>62</v>
      </c>
      <c r="AS354" s="38" t="s">
        <v>62</v>
      </c>
      <c r="AT354" s="38" t="s">
        <v>205</v>
      </c>
      <c r="AU354" s="38" t="s">
        <v>8802</v>
      </c>
      <c r="AV354" s="38" t="s">
        <v>207</v>
      </c>
      <c r="AW354" s="38" t="s">
        <v>61</v>
      </c>
      <c r="AX354" s="38" t="s">
        <v>63</v>
      </c>
      <c r="AY354" s="39" t="s">
        <v>9545</v>
      </c>
      <c r="AZ354" s="38" t="s">
        <v>9546</v>
      </c>
      <c r="BA354" s="39" t="s">
        <v>9546</v>
      </c>
      <c r="BB354" s="38" t="s">
        <v>196</v>
      </c>
      <c r="BC354" s="38" t="s">
        <v>197</v>
      </c>
      <c r="BD354" s="38" t="s">
        <v>94</v>
      </c>
      <c r="BE354" s="38" t="s">
        <v>208</v>
      </c>
      <c r="BF354" s="38" t="s">
        <v>64</v>
      </c>
      <c r="BG354" s="38" t="s">
        <v>61</v>
      </c>
      <c r="BH354" s="38" t="s">
        <v>209</v>
      </c>
    </row>
    <row r="355" spans="2:60" x14ac:dyDescent="0.3">
      <c r="B355" s="55">
        <f t="shared" si="107"/>
        <v>351</v>
      </c>
      <c r="C355" s="55" t="str">
        <f t="shared" si="108"/>
        <v>NRT</v>
      </c>
      <c r="D355" s="55" t="str">
        <f t="shared" si="109"/>
        <v>2025-09-09</v>
      </c>
      <c r="E355" s="55" t="str">
        <f t="shared" si="110"/>
        <v>82020038082</v>
      </c>
      <c r="F355" s="55" t="str">
        <f t="shared" si="111"/>
        <v>PJP030138025</v>
      </c>
      <c r="G355" s="55" t="str">
        <f t="shared" si="112"/>
        <v>전혜영</v>
      </c>
      <c r="H355" s="53" t="str">
        <f t="shared" si="113"/>
        <v>일반(목록배제,Normal-Manifest Exception)</v>
      </c>
      <c r="I355" s="62">
        <f t="shared" si="114"/>
        <v>133.87</v>
      </c>
      <c r="J355" s="53" t="str">
        <f t="shared" si="115"/>
        <v>BIG BRIDGE INTL (BRCH USA)</v>
      </c>
      <c r="K355" s="55">
        <f t="shared" si="116"/>
        <v>1</v>
      </c>
      <c r="L355" s="54">
        <f t="shared" si="117"/>
        <v>1.85</v>
      </c>
      <c r="M355" s="54">
        <f t="shared" si="118"/>
        <v>1.2</v>
      </c>
      <c r="N355" s="54">
        <f t="shared" si="119"/>
        <v>1.9</v>
      </c>
      <c r="O355" s="54">
        <f t="shared" si="120"/>
        <v>2</v>
      </c>
      <c r="P355" s="55" t="str">
        <f t="shared" si="121"/>
        <v>6094325149362</v>
      </c>
      <c r="Q355" s="70">
        <f t="shared" si="122"/>
        <v>9790</v>
      </c>
      <c r="R355" s="58">
        <v>0</v>
      </c>
      <c r="S355" s="57">
        <f t="shared" si="123"/>
        <v>0</v>
      </c>
      <c r="T355" s="58">
        <v>0</v>
      </c>
      <c r="U355" s="58">
        <f>(IF(VLOOKUP(VLOOKUP(AN355,MAPPING!$B$16:$D$21,2,1),MAPPING!$C$16:$E$21,2,0)=7000,0,VLOOKUP(VLOOKUP(AN355,MAPPING!$B$16:$D$21,2,1),MAPPING!$C$16:$E$21,2,0)))</f>
        <v>0</v>
      </c>
      <c r="V355" s="58">
        <f>(K355*VLOOKUP(N355/K355,MAPPING!$B$23:$C$30,2,10))</f>
        <v>0</v>
      </c>
      <c r="W355" s="58">
        <f t="shared" si="124"/>
        <v>0</v>
      </c>
      <c r="X355" s="58">
        <f t="shared" si="125"/>
        <v>9790</v>
      </c>
      <c r="Y355" s="116">
        <f>ROUND(SUM(Q355:W355)/INVOICE!$I$5,2)</f>
        <v>7.02</v>
      </c>
      <c r="AA355" s="38" t="s">
        <v>3127</v>
      </c>
      <c r="AB355" s="38" t="s">
        <v>93</v>
      </c>
      <c r="AC355" s="38" t="s">
        <v>3128</v>
      </c>
      <c r="AD355" s="38" t="s">
        <v>9547</v>
      </c>
      <c r="AE355" s="38" t="s">
        <v>9548</v>
      </c>
      <c r="AF355" s="38" t="s">
        <v>9549</v>
      </c>
      <c r="AG355" s="38" t="s">
        <v>2279</v>
      </c>
      <c r="AH355" s="38" t="s">
        <v>61</v>
      </c>
      <c r="AI355" s="38">
        <v>1</v>
      </c>
      <c r="AJ355" s="38">
        <v>1.85</v>
      </c>
      <c r="AK355" s="38">
        <v>1.2</v>
      </c>
      <c r="AL355" s="38">
        <v>1.9</v>
      </c>
      <c r="AM355" s="38" t="s">
        <v>66</v>
      </c>
      <c r="AN355" s="38">
        <v>133.87</v>
      </c>
      <c r="AO355" s="38" t="s">
        <v>62</v>
      </c>
      <c r="AP355" s="38" t="s">
        <v>62</v>
      </c>
      <c r="AQ355" s="38" t="s">
        <v>62</v>
      </c>
      <c r="AR355" s="38" t="s">
        <v>62</v>
      </c>
      <c r="AS355" s="38" t="s">
        <v>62</v>
      </c>
      <c r="AT355" s="38" t="s">
        <v>205</v>
      </c>
      <c r="AU355" s="38" t="s">
        <v>8802</v>
      </c>
      <c r="AV355" s="38" t="s">
        <v>207</v>
      </c>
      <c r="AW355" s="38" t="s">
        <v>61</v>
      </c>
      <c r="AX355" s="38" t="s">
        <v>63</v>
      </c>
      <c r="AY355" s="39" t="s">
        <v>9550</v>
      </c>
      <c r="AZ355" s="38" t="s">
        <v>9551</v>
      </c>
      <c r="BA355" s="39" t="s">
        <v>9551</v>
      </c>
      <c r="BB355" s="38" t="s">
        <v>196</v>
      </c>
      <c r="BC355" s="38" t="s">
        <v>197</v>
      </c>
      <c r="BD355" s="38" t="s">
        <v>94</v>
      </c>
      <c r="BE355" s="38" t="s">
        <v>208</v>
      </c>
      <c r="BF355" s="38" t="s">
        <v>64</v>
      </c>
      <c r="BG355" s="38" t="s">
        <v>61</v>
      </c>
      <c r="BH355" s="38" t="s">
        <v>209</v>
      </c>
    </row>
    <row r="356" spans="2:60" x14ac:dyDescent="0.3">
      <c r="B356" s="55">
        <f t="shared" si="107"/>
        <v>352</v>
      </c>
      <c r="C356" s="55" t="str">
        <f t="shared" si="108"/>
        <v>NRT</v>
      </c>
      <c r="D356" s="55" t="str">
        <f t="shared" si="109"/>
        <v>2025-09-09</v>
      </c>
      <c r="E356" s="55" t="str">
        <f t="shared" si="110"/>
        <v>82020038082</v>
      </c>
      <c r="F356" s="55" t="str">
        <f t="shared" si="111"/>
        <v>PJP030165034</v>
      </c>
      <c r="G356" s="55" t="str">
        <f t="shared" si="112"/>
        <v>김명애</v>
      </c>
      <c r="H356" s="53" t="str">
        <f t="shared" si="113"/>
        <v>목록(Manifest)</v>
      </c>
      <c r="I356" s="62">
        <f t="shared" si="114"/>
        <v>132.66</v>
      </c>
      <c r="J356" s="53" t="str">
        <f t="shared" si="115"/>
        <v>BIG BRIDGE INTL (BRCH USA)</v>
      </c>
      <c r="K356" s="55">
        <f t="shared" si="116"/>
        <v>1</v>
      </c>
      <c r="L356" s="54">
        <f t="shared" si="117"/>
        <v>0.6</v>
      </c>
      <c r="M356" s="54">
        <f t="shared" si="118"/>
        <v>0.5</v>
      </c>
      <c r="N356" s="54">
        <f t="shared" si="119"/>
        <v>0.6</v>
      </c>
      <c r="O356" s="54">
        <f t="shared" si="120"/>
        <v>1</v>
      </c>
      <c r="P356" s="55" t="str">
        <f t="shared" si="121"/>
        <v>6094325151264</v>
      </c>
      <c r="Q356" s="70">
        <f t="shared" si="122"/>
        <v>7770</v>
      </c>
      <c r="R356" s="58">
        <v>0</v>
      </c>
      <c r="S356" s="57">
        <f t="shared" si="123"/>
        <v>0</v>
      </c>
      <c r="T356" s="58">
        <v>0</v>
      </c>
      <c r="U356" s="58">
        <f>(IF(VLOOKUP(VLOOKUP(AN356,MAPPING!$B$16:$D$21,2,1),MAPPING!$C$16:$E$21,2,0)=7000,0,VLOOKUP(VLOOKUP(AN356,MAPPING!$B$16:$D$21,2,1),MAPPING!$C$16:$E$21,2,0)))</f>
        <v>0</v>
      </c>
      <c r="V356" s="58">
        <f>(K356*VLOOKUP(N356/K356,MAPPING!$B$23:$C$30,2,10))</f>
        <v>0</v>
      </c>
      <c r="W356" s="58">
        <f t="shared" si="124"/>
        <v>0</v>
      </c>
      <c r="X356" s="58">
        <f t="shared" si="125"/>
        <v>7770</v>
      </c>
      <c r="Y356" s="116">
        <f>ROUND(SUM(Q356:W356)/INVOICE!$I$5,2)</f>
        <v>5.57</v>
      </c>
      <c r="AA356" s="38" t="s">
        <v>3127</v>
      </c>
      <c r="AB356" s="38" t="s">
        <v>93</v>
      </c>
      <c r="AC356" s="38" t="s">
        <v>3128</v>
      </c>
      <c r="AD356" s="38" t="s">
        <v>9552</v>
      </c>
      <c r="AE356" s="38" t="s">
        <v>263</v>
      </c>
      <c r="AF356" s="38" t="s">
        <v>264</v>
      </c>
      <c r="AG356" s="38" t="s">
        <v>265</v>
      </c>
      <c r="AH356" s="38" t="s">
        <v>61</v>
      </c>
      <c r="AI356" s="38">
        <v>1</v>
      </c>
      <c r="AJ356" s="38">
        <v>0.6</v>
      </c>
      <c r="AK356" s="38">
        <v>0.5</v>
      </c>
      <c r="AL356" s="38">
        <v>0.6</v>
      </c>
      <c r="AM356" s="38" t="s">
        <v>204</v>
      </c>
      <c r="AN356" s="38">
        <v>132.66</v>
      </c>
      <c r="AO356" s="38" t="s">
        <v>62</v>
      </c>
      <c r="AP356" s="38" t="s">
        <v>62</v>
      </c>
      <c r="AQ356" s="38" t="s">
        <v>62</v>
      </c>
      <c r="AR356" s="38" t="s">
        <v>62</v>
      </c>
      <c r="AS356" s="38" t="s">
        <v>62</v>
      </c>
      <c r="AT356" s="38" t="s">
        <v>205</v>
      </c>
      <c r="AU356" s="38" t="s">
        <v>8802</v>
      </c>
      <c r="AV356" s="38" t="s">
        <v>207</v>
      </c>
      <c r="AW356" s="38" t="s">
        <v>61</v>
      </c>
      <c r="AX356" s="38" t="s">
        <v>63</v>
      </c>
      <c r="AY356" s="39" t="s">
        <v>9553</v>
      </c>
      <c r="AZ356" s="38" t="s">
        <v>9554</v>
      </c>
      <c r="BA356" s="39" t="s">
        <v>9554</v>
      </c>
      <c r="BB356" s="38" t="s">
        <v>196</v>
      </c>
      <c r="BC356" s="38" t="s">
        <v>197</v>
      </c>
      <c r="BD356" s="38" t="s">
        <v>94</v>
      </c>
      <c r="BE356" s="38" t="s">
        <v>208</v>
      </c>
      <c r="BF356" s="38" t="s">
        <v>64</v>
      </c>
      <c r="BG356" s="38" t="s">
        <v>61</v>
      </c>
      <c r="BH356" s="38" t="s">
        <v>209</v>
      </c>
    </row>
    <row r="357" spans="2:60" x14ac:dyDescent="0.3">
      <c r="B357" s="55">
        <f t="shared" si="107"/>
        <v>353</v>
      </c>
      <c r="C357" s="55" t="str">
        <f t="shared" si="108"/>
        <v>NRT</v>
      </c>
      <c r="D357" s="55" t="str">
        <f t="shared" si="109"/>
        <v>2025-09-09</v>
      </c>
      <c r="E357" s="55" t="str">
        <f t="shared" si="110"/>
        <v>82020038082</v>
      </c>
      <c r="F357" s="55" t="str">
        <f t="shared" si="111"/>
        <v>PJP030131748</v>
      </c>
      <c r="G357" s="55" t="str">
        <f t="shared" si="112"/>
        <v>조아영</v>
      </c>
      <c r="H357" s="53" t="str">
        <f t="shared" si="113"/>
        <v>일반(목록배제,Normal-Manifest Exception)</v>
      </c>
      <c r="I357" s="62">
        <f t="shared" si="114"/>
        <v>136.66</v>
      </c>
      <c r="J357" s="53" t="str">
        <f t="shared" si="115"/>
        <v>BIG BRIDGE INTL (BRCH USA)</v>
      </c>
      <c r="K357" s="55">
        <f t="shared" si="116"/>
        <v>1</v>
      </c>
      <c r="L357" s="54">
        <f t="shared" si="117"/>
        <v>1.05</v>
      </c>
      <c r="M357" s="54">
        <f t="shared" si="118"/>
        <v>2</v>
      </c>
      <c r="N357" s="54">
        <f t="shared" si="119"/>
        <v>2</v>
      </c>
      <c r="O357" s="54">
        <f t="shared" si="120"/>
        <v>1.5</v>
      </c>
      <c r="P357" s="55" t="str">
        <f t="shared" si="121"/>
        <v>6094325151125</v>
      </c>
      <c r="Q357" s="70">
        <f t="shared" si="122"/>
        <v>8780</v>
      </c>
      <c r="R357" s="58">
        <v>0</v>
      </c>
      <c r="S357" s="57">
        <f t="shared" si="123"/>
        <v>0</v>
      </c>
      <c r="T357" s="58">
        <v>0</v>
      </c>
      <c r="U357" s="58">
        <f>(IF(VLOOKUP(VLOOKUP(AN357,MAPPING!$B$16:$D$21,2,1),MAPPING!$C$16:$E$21,2,0)=7000,0,VLOOKUP(VLOOKUP(AN357,MAPPING!$B$16:$D$21,2,1),MAPPING!$C$16:$E$21,2,0)))</f>
        <v>0</v>
      </c>
      <c r="V357" s="58">
        <f>(K357*VLOOKUP(N357/K357,MAPPING!$B$23:$C$30,2,10))</f>
        <v>0</v>
      </c>
      <c r="W357" s="58">
        <f t="shared" si="124"/>
        <v>0</v>
      </c>
      <c r="X357" s="58">
        <f t="shared" si="125"/>
        <v>8780</v>
      </c>
      <c r="Y357" s="116">
        <f>ROUND(SUM(Q357:W357)/INVOICE!$I$5,2)</f>
        <v>6.3</v>
      </c>
      <c r="AA357" s="38" t="s">
        <v>3127</v>
      </c>
      <c r="AB357" s="38" t="s">
        <v>93</v>
      </c>
      <c r="AC357" s="38" t="s">
        <v>3128</v>
      </c>
      <c r="AD357" s="38" t="s">
        <v>9555</v>
      </c>
      <c r="AE357" s="38" t="s">
        <v>671</v>
      </c>
      <c r="AF357" s="38" t="s">
        <v>9556</v>
      </c>
      <c r="AG357" s="38" t="s">
        <v>220</v>
      </c>
      <c r="AH357" s="38" t="s">
        <v>156</v>
      </c>
      <c r="AI357" s="38">
        <v>1</v>
      </c>
      <c r="AJ357" s="38">
        <v>1.05</v>
      </c>
      <c r="AK357" s="38">
        <v>2</v>
      </c>
      <c r="AL357" s="38">
        <v>2</v>
      </c>
      <c r="AM357" s="38" t="s">
        <v>66</v>
      </c>
      <c r="AN357" s="38">
        <v>136.66</v>
      </c>
      <c r="AO357" s="38" t="s">
        <v>62</v>
      </c>
      <c r="AP357" s="38" t="s">
        <v>62</v>
      </c>
      <c r="AQ357" s="38" t="s">
        <v>62</v>
      </c>
      <c r="AR357" s="38" t="s">
        <v>61</v>
      </c>
      <c r="AS357" s="38" t="s">
        <v>62</v>
      </c>
      <c r="AT357" s="38" t="s">
        <v>205</v>
      </c>
      <c r="AU357" s="38" t="s">
        <v>8802</v>
      </c>
      <c r="AV357" s="38" t="s">
        <v>207</v>
      </c>
      <c r="AW357" s="38" t="s">
        <v>61</v>
      </c>
      <c r="AX357" s="38" t="s">
        <v>63</v>
      </c>
      <c r="AY357" s="39" t="s">
        <v>9557</v>
      </c>
      <c r="AZ357" s="38" t="s">
        <v>9558</v>
      </c>
      <c r="BA357" s="39" t="s">
        <v>9558</v>
      </c>
      <c r="BB357" s="38" t="s">
        <v>196</v>
      </c>
      <c r="BC357" s="38" t="s">
        <v>197</v>
      </c>
      <c r="BD357" s="38" t="s">
        <v>94</v>
      </c>
      <c r="BE357" s="38" t="s">
        <v>208</v>
      </c>
      <c r="BF357" s="38" t="s">
        <v>64</v>
      </c>
      <c r="BG357" s="38" t="s">
        <v>61</v>
      </c>
      <c r="BH357" s="38" t="s">
        <v>209</v>
      </c>
    </row>
    <row r="358" spans="2:60" x14ac:dyDescent="0.3">
      <c r="B358" s="55">
        <f t="shared" si="107"/>
        <v>354</v>
      </c>
      <c r="C358" s="55" t="str">
        <f t="shared" si="108"/>
        <v>NRT</v>
      </c>
      <c r="D358" s="55" t="str">
        <f t="shared" si="109"/>
        <v>2025-09-09</v>
      </c>
      <c r="E358" s="55" t="str">
        <f t="shared" si="110"/>
        <v>82020038082</v>
      </c>
      <c r="F358" s="55" t="str">
        <f t="shared" si="111"/>
        <v>PJP030162907</v>
      </c>
      <c r="G358" s="55" t="str">
        <f t="shared" si="112"/>
        <v>주진영</v>
      </c>
      <c r="H358" s="53" t="str">
        <f t="shared" si="113"/>
        <v>일반(목록배제,Normal-Manifest Exception)</v>
      </c>
      <c r="I358" s="62">
        <f t="shared" si="114"/>
        <v>6.7</v>
      </c>
      <c r="J358" s="53" t="str">
        <f t="shared" si="115"/>
        <v>BIG BRIDGE INTL (BRCH USA)</v>
      </c>
      <c r="K358" s="55">
        <f t="shared" si="116"/>
        <v>1</v>
      </c>
      <c r="L358" s="54">
        <f t="shared" si="117"/>
        <v>0.4</v>
      </c>
      <c r="M358" s="54">
        <f t="shared" si="118"/>
        <v>0.8</v>
      </c>
      <c r="N358" s="54">
        <f t="shared" si="119"/>
        <v>0.8</v>
      </c>
      <c r="O358" s="54">
        <f t="shared" si="120"/>
        <v>0.5</v>
      </c>
      <c r="P358" s="55" t="str">
        <f t="shared" si="121"/>
        <v>6094325151522</v>
      </c>
      <c r="Q358" s="70">
        <f t="shared" si="122"/>
        <v>6760</v>
      </c>
      <c r="R358" s="58">
        <v>0</v>
      </c>
      <c r="S358" s="57">
        <f t="shared" si="123"/>
        <v>0</v>
      </c>
      <c r="T358" s="58">
        <v>0</v>
      </c>
      <c r="U358" s="58">
        <f>(IF(VLOOKUP(VLOOKUP(AN358,MAPPING!$B$16:$D$21,2,1),MAPPING!$C$16:$E$21,2,0)=7000,0,VLOOKUP(VLOOKUP(AN358,MAPPING!$B$16:$D$21,2,1),MAPPING!$C$16:$E$21,2,0)))</f>
        <v>0</v>
      </c>
      <c r="V358" s="58">
        <f>(K358*VLOOKUP(N358/K358,MAPPING!$B$23:$C$30,2,10))</f>
        <v>0</v>
      </c>
      <c r="W358" s="58">
        <f t="shared" si="124"/>
        <v>0</v>
      </c>
      <c r="X358" s="58">
        <f t="shared" si="125"/>
        <v>6760</v>
      </c>
      <c r="Y358" s="116">
        <f>ROUND(SUM(Q358:W358)/INVOICE!$I$5,2)</f>
        <v>4.8499999999999996</v>
      </c>
      <c r="AA358" s="38" t="s">
        <v>3127</v>
      </c>
      <c r="AB358" s="38" t="s">
        <v>93</v>
      </c>
      <c r="AC358" s="38" t="s">
        <v>3128</v>
      </c>
      <c r="AD358" s="38" t="s">
        <v>9559</v>
      </c>
      <c r="AE358" s="38" t="s">
        <v>9560</v>
      </c>
      <c r="AF358" s="38" t="s">
        <v>9561</v>
      </c>
      <c r="AG358" s="38" t="s">
        <v>9562</v>
      </c>
      <c r="AH358" s="38" t="s">
        <v>61</v>
      </c>
      <c r="AI358" s="38">
        <v>1</v>
      </c>
      <c r="AJ358" s="38">
        <v>0.4</v>
      </c>
      <c r="AK358" s="38">
        <v>0.8</v>
      </c>
      <c r="AL358" s="38">
        <v>0.8</v>
      </c>
      <c r="AM358" s="38" t="s">
        <v>66</v>
      </c>
      <c r="AN358" s="38">
        <v>6.7</v>
      </c>
      <c r="AO358" s="38" t="s">
        <v>62</v>
      </c>
      <c r="AP358" s="38" t="s">
        <v>62</v>
      </c>
      <c r="AQ358" s="38" t="s">
        <v>62</v>
      </c>
      <c r="AR358" s="38" t="s">
        <v>62</v>
      </c>
      <c r="AS358" s="38" t="s">
        <v>62</v>
      </c>
      <c r="AT358" s="38" t="s">
        <v>205</v>
      </c>
      <c r="AU358" s="38" t="s">
        <v>8802</v>
      </c>
      <c r="AV358" s="38" t="s">
        <v>207</v>
      </c>
      <c r="AW358" s="38" t="s">
        <v>61</v>
      </c>
      <c r="AX358" s="38" t="s">
        <v>63</v>
      </c>
      <c r="AY358" s="39" t="s">
        <v>9563</v>
      </c>
      <c r="AZ358" s="38" t="s">
        <v>9564</v>
      </c>
      <c r="BA358" s="39" t="s">
        <v>9564</v>
      </c>
      <c r="BB358" s="38" t="s">
        <v>196</v>
      </c>
      <c r="BC358" s="38" t="s">
        <v>197</v>
      </c>
      <c r="BD358" s="38" t="s">
        <v>94</v>
      </c>
      <c r="BE358" s="38" t="s">
        <v>208</v>
      </c>
      <c r="BF358" s="38" t="s">
        <v>64</v>
      </c>
      <c r="BG358" s="38" t="s">
        <v>61</v>
      </c>
      <c r="BH358" s="38" t="s">
        <v>209</v>
      </c>
    </row>
    <row r="359" spans="2:60" x14ac:dyDescent="0.3">
      <c r="B359" s="55">
        <f t="shared" si="107"/>
        <v>355</v>
      </c>
      <c r="C359" s="55" t="str">
        <f t="shared" si="108"/>
        <v>NRT</v>
      </c>
      <c r="D359" s="55" t="str">
        <f t="shared" si="109"/>
        <v>2025-09-09</v>
      </c>
      <c r="E359" s="55" t="str">
        <f t="shared" si="110"/>
        <v>82020038082</v>
      </c>
      <c r="F359" s="55" t="str">
        <f t="shared" si="111"/>
        <v>PJP030146012</v>
      </c>
      <c r="G359" s="55" t="str">
        <f t="shared" si="112"/>
        <v>권훈</v>
      </c>
      <c r="H359" s="53" t="str">
        <f t="shared" si="113"/>
        <v>목록(Manifest)</v>
      </c>
      <c r="I359" s="62">
        <f t="shared" si="114"/>
        <v>58.38</v>
      </c>
      <c r="J359" s="53" t="str">
        <f t="shared" si="115"/>
        <v>BIG BRIDGE INTL (BRCH USA)</v>
      </c>
      <c r="K359" s="55">
        <f t="shared" si="116"/>
        <v>1</v>
      </c>
      <c r="L359" s="54">
        <f t="shared" si="117"/>
        <v>2.25</v>
      </c>
      <c r="M359" s="54">
        <f t="shared" si="118"/>
        <v>1.4</v>
      </c>
      <c r="N359" s="54">
        <f t="shared" si="119"/>
        <v>2.2999999999999998</v>
      </c>
      <c r="O359" s="54">
        <f t="shared" si="120"/>
        <v>2.5</v>
      </c>
      <c r="P359" s="55" t="str">
        <f t="shared" si="121"/>
        <v>6094325151475</v>
      </c>
      <c r="Q359" s="70">
        <f t="shared" si="122"/>
        <v>10800</v>
      </c>
      <c r="R359" s="58">
        <v>0</v>
      </c>
      <c r="S359" s="57">
        <f t="shared" si="123"/>
        <v>0</v>
      </c>
      <c r="T359" s="58">
        <v>0</v>
      </c>
      <c r="U359" s="58">
        <f>(IF(VLOOKUP(VLOOKUP(AN359,MAPPING!$B$16:$D$21,2,1),MAPPING!$C$16:$E$21,2,0)=7000,0,VLOOKUP(VLOOKUP(AN359,MAPPING!$B$16:$D$21,2,1),MAPPING!$C$16:$E$21,2,0)))</f>
        <v>0</v>
      </c>
      <c r="V359" s="58">
        <f>(K359*VLOOKUP(N359/K359,MAPPING!$B$23:$C$30,2,10))</f>
        <v>550</v>
      </c>
      <c r="W359" s="58">
        <f t="shared" si="124"/>
        <v>0</v>
      </c>
      <c r="X359" s="58">
        <f t="shared" si="125"/>
        <v>11350</v>
      </c>
      <c r="Y359" s="116">
        <f>ROUND(SUM(Q359:W359)/INVOICE!$I$5,2)</f>
        <v>8.14</v>
      </c>
      <c r="AA359" s="38" t="s">
        <v>3127</v>
      </c>
      <c r="AB359" s="38" t="s">
        <v>93</v>
      </c>
      <c r="AC359" s="38" t="s">
        <v>3128</v>
      </c>
      <c r="AD359" s="38" t="s">
        <v>9565</v>
      </c>
      <c r="AE359" s="38" t="s">
        <v>9566</v>
      </c>
      <c r="AF359" s="38" t="s">
        <v>9567</v>
      </c>
      <c r="AG359" s="38" t="s">
        <v>9568</v>
      </c>
      <c r="AH359" s="38" t="s">
        <v>61</v>
      </c>
      <c r="AI359" s="38">
        <v>1</v>
      </c>
      <c r="AJ359" s="38">
        <v>2.25</v>
      </c>
      <c r="AK359" s="38">
        <v>1.4</v>
      </c>
      <c r="AL359" s="38">
        <v>2.2999999999999998</v>
      </c>
      <c r="AM359" s="38" t="s">
        <v>204</v>
      </c>
      <c r="AN359" s="38">
        <v>58.38</v>
      </c>
      <c r="AO359" s="38" t="s">
        <v>62</v>
      </c>
      <c r="AP359" s="38" t="s">
        <v>62</v>
      </c>
      <c r="AQ359" s="38" t="s">
        <v>62</v>
      </c>
      <c r="AR359" s="38" t="s">
        <v>62</v>
      </c>
      <c r="AS359" s="38" t="s">
        <v>62</v>
      </c>
      <c r="AT359" s="38" t="s">
        <v>205</v>
      </c>
      <c r="AU359" s="38" t="s">
        <v>8802</v>
      </c>
      <c r="AV359" s="38" t="s">
        <v>207</v>
      </c>
      <c r="AW359" s="38" t="s">
        <v>61</v>
      </c>
      <c r="AX359" s="38" t="s">
        <v>63</v>
      </c>
      <c r="AY359" s="39" t="s">
        <v>9569</v>
      </c>
      <c r="AZ359" s="38" t="s">
        <v>9570</v>
      </c>
      <c r="BA359" s="39" t="s">
        <v>9570</v>
      </c>
      <c r="BB359" s="38" t="s">
        <v>196</v>
      </c>
      <c r="BC359" s="38" t="s">
        <v>197</v>
      </c>
      <c r="BD359" s="38" t="s">
        <v>94</v>
      </c>
      <c r="BE359" s="38" t="s">
        <v>208</v>
      </c>
      <c r="BF359" s="38" t="s">
        <v>64</v>
      </c>
      <c r="BG359" s="38" t="s">
        <v>61</v>
      </c>
      <c r="BH359" s="38" t="s">
        <v>209</v>
      </c>
    </row>
    <row r="360" spans="2:60" x14ac:dyDescent="0.3">
      <c r="B360" s="55">
        <f t="shared" si="107"/>
        <v>356</v>
      </c>
      <c r="C360" s="55" t="str">
        <f t="shared" si="108"/>
        <v>NRT</v>
      </c>
      <c r="D360" s="55" t="str">
        <f t="shared" si="109"/>
        <v>2025-09-09</v>
      </c>
      <c r="E360" s="55" t="str">
        <f t="shared" si="110"/>
        <v>82020038082</v>
      </c>
      <c r="F360" s="55" t="str">
        <f t="shared" si="111"/>
        <v>PJP030135631</v>
      </c>
      <c r="G360" s="55" t="str">
        <f t="shared" si="112"/>
        <v>정성준</v>
      </c>
      <c r="H360" s="53" t="str">
        <f t="shared" si="113"/>
        <v>목록(Manifest)</v>
      </c>
      <c r="I360" s="62">
        <f t="shared" si="114"/>
        <v>66.33</v>
      </c>
      <c r="J360" s="53" t="str">
        <f t="shared" si="115"/>
        <v>BIG BRIDGE INTL (BRCH USA)</v>
      </c>
      <c r="K360" s="55">
        <f t="shared" si="116"/>
        <v>1</v>
      </c>
      <c r="L360" s="54">
        <f t="shared" si="117"/>
        <v>0.55000000000000004</v>
      </c>
      <c r="M360" s="54">
        <f t="shared" si="118"/>
        <v>1.8</v>
      </c>
      <c r="N360" s="54">
        <f t="shared" si="119"/>
        <v>1.8</v>
      </c>
      <c r="O360" s="54">
        <f t="shared" si="120"/>
        <v>1</v>
      </c>
      <c r="P360" s="55" t="str">
        <f t="shared" si="121"/>
        <v>6094325151242</v>
      </c>
      <c r="Q360" s="70">
        <f t="shared" si="122"/>
        <v>7770</v>
      </c>
      <c r="R360" s="58">
        <v>0</v>
      </c>
      <c r="S360" s="57">
        <f t="shared" si="123"/>
        <v>0</v>
      </c>
      <c r="T360" s="58">
        <v>0</v>
      </c>
      <c r="U360" s="58">
        <f>(IF(VLOOKUP(VLOOKUP(AN360,MAPPING!$B$16:$D$21,2,1),MAPPING!$C$16:$E$21,2,0)=7000,0,VLOOKUP(VLOOKUP(AN360,MAPPING!$B$16:$D$21,2,1),MAPPING!$C$16:$E$21,2,0)))</f>
        <v>0</v>
      </c>
      <c r="V360" s="58">
        <f>(K360*VLOOKUP(N360/K360,MAPPING!$B$23:$C$30,2,10))</f>
        <v>0</v>
      </c>
      <c r="W360" s="58">
        <f t="shared" si="124"/>
        <v>0</v>
      </c>
      <c r="X360" s="58">
        <f t="shared" si="125"/>
        <v>7770</v>
      </c>
      <c r="Y360" s="116">
        <f>ROUND(SUM(Q360:W360)/INVOICE!$I$5,2)</f>
        <v>5.57</v>
      </c>
      <c r="AA360" s="38" t="s">
        <v>3127</v>
      </c>
      <c r="AB360" s="38" t="s">
        <v>93</v>
      </c>
      <c r="AC360" s="38" t="s">
        <v>3128</v>
      </c>
      <c r="AD360" s="38" t="s">
        <v>9571</v>
      </c>
      <c r="AE360" s="38" t="s">
        <v>9572</v>
      </c>
      <c r="AF360" s="38" t="s">
        <v>9573</v>
      </c>
      <c r="AG360" s="38" t="s">
        <v>9574</v>
      </c>
      <c r="AH360" s="38" t="s">
        <v>61</v>
      </c>
      <c r="AI360" s="38">
        <v>1</v>
      </c>
      <c r="AJ360" s="38">
        <v>0.55000000000000004</v>
      </c>
      <c r="AK360" s="38">
        <v>1.8</v>
      </c>
      <c r="AL360" s="38">
        <v>1.8</v>
      </c>
      <c r="AM360" s="38" t="s">
        <v>204</v>
      </c>
      <c r="AN360" s="38">
        <v>66.33</v>
      </c>
      <c r="AO360" s="38" t="s">
        <v>62</v>
      </c>
      <c r="AP360" s="38" t="s">
        <v>62</v>
      </c>
      <c r="AQ360" s="38" t="s">
        <v>62</v>
      </c>
      <c r="AR360" s="38" t="s">
        <v>62</v>
      </c>
      <c r="AS360" s="38" t="s">
        <v>62</v>
      </c>
      <c r="AT360" s="38" t="s">
        <v>205</v>
      </c>
      <c r="AU360" s="38" t="s">
        <v>8802</v>
      </c>
      <c r="AV360" s="38" t="s">
        <v>207</v>
      </c>
      <c r="AW360" s="38" t="s">
        <v>61</v>
      </c>
      <c r="AX360" s="38" t="s">
        <v>63</v>
      </c>
      <c r="AY360" s="39" t="s">
        <v>9575</v>
      </c>
      <c r="AZ360" s="38" t="s">
        <v>9576</v>
      </c>
      <c r="BA360" s="39" t="s">
        <v>9576</v>
      </c>
      <c r="BB360" s="38" t="s">
        <v>196</v>
      </c>
      <c r="BC360" s="38" t="s">
        <v>197</v>
      </c>
      <c r="BD360" s="38" t="s">
        <v>94</v>
      </c>
      <c r="BE360" s="38" t="s">
        <v>208</v>
      </c>
      <c r="BF360" s="38" t="s">
        <v>64</v>
      </c>
      <c r="BG360" s="38" t="s">
        <v>61</v>
      </c>
      <c r="BH360" s="38" t="s">
        <v>209</v>
      </c>
    </row>
    <row r="361" spans="2:60" x14ac:dyDescent="0.3">
      <c r="B361" s="55">
        <f t="shared" si="107"/>
        <v>357</v>
      </c>
      <c r="C361" s="55" t="str">
        <f t="shared" si="108"/>
        <v>NRT</v>
      </c>
      <c r="D361" s="55" t="str">
        <f t="shared" si="109"/>
        <v>2025-09-09</v>
      </c>
      <c r="E361" s="55" t="str">
        <f t="shared" si="110"/>
        <v>82020038082</v>
      </c>
      <c r="F361" s="55" t="str">
        <f t="shared" si="111"/>
        <v>PJP026428706</v>
      </c>
      <c r="G361" s="55" t="str">
        <f t="shared" si="112"/>
        <v>장은실</v>
      </c>
      <c r="H361" s="53" t="str">
        <f t="shared" si="113"/>
        <v>목록(Manifest)</v>
      </c>
      <c r="I361" s="62">
        <f t="shared" si="114"/>
        <v>120.6</v>
      </c>
      <c r="J361" s="53" t="str">
        <f t="shared" si="115"/>
        <v>BIG BRIDGE INTL (BRCH USA)</v>
      </c>
      <c r="K361" s="55">
        <f t="shared" si="116"/>
        <v>1</v>
      </c>
      <c r="L361" s="54">
        <f t="shared" si="117"/>
        <v>1.5</v>
      </c>
      <c r="M361" s="54">
        <f t="shared" si="118"/>
        <v>3.5</v>
      </c>
      <c r="N361" s="54">
        <f t="shared" si="119"/>
        <v>3.5</v>
      </c>
      <c r="O361" s="54">
        <f t="shared" si="120"/>
        <v>1.5</v>
      </c>
      <c r="P361" s="55" t="str">
        <f t="shared" si="121"/>
        <v>6094325151465</v>
      </c>
      <c r="Q361" s="70">
        <f t="shared" si="122"/>
        <v>8780</v>
      </c>
      <c r="R361" s="58">
        <v>0</v>
      </c>
      <c r="S361" s="57">
        <f t="shared" si="123"/>
        <v>0</v>
      </c>
      <c r="T361" s="58">
        <v>0</v>
      </c>
      <c r="U361" s="58">
        <f>(IF(VLOOKUP(VLOOKUP(AN361,MAPPING!$B$16:$D$21,2,1),MAPPING!$C$16:$E$21,2,0)=7000,0,VLOOKUP(VLOOKUP(AN361,MAPPING!$B$16:$D$21,2,1),MAPPING!$C$16:$E$21,2,0)))</f>
        <v>0</v>
      </c>
      <c r="V361" s="58">
        <f>(K361*VLOOKUP(N361/K361,MAPPING!$B$23:$C$30,2,10))</f>
        <v>550</v>
      </c>
      <c r="W361" s="58">
        <f t="shared" si="124"/>
        <v>0</v>
      </c>
      <c r="X361" s="58">
        <f t="shared" si="125"/>
        <v>9330</v>
      </c>
      <c r="Y361" s="116">
        <f>ROUND(SUM(Q361:W361)/INVOICE!$I$5,2)</f>
        <v>6.69</v>
      </c>
      <c r="AA361" s="38" t="s">
        <v>3127</v>
      </c>
      <c r="AB361" s="38" t="s">
        <v>93</v>
      </c>
      <c r="AC361" s="38" t="s">
        <v>3128</v>
      </c>
      <c r="AD361" s="38" t="s">
        <v>9577</v>
      </c>
      <c r="AE361" s="38" t="s">
        <v>9058</v>
      </c>
      <c r="AF361" s="38" t="s">
        <v>9059</v>
      </c>
      <c r="AG361" s="38" t="s">
        <v>9060</v>
      </c>
      <c r="AH361" s="38" t="s">
        <v>61</v>
      </c>
      <c r="AI361" s="38">
        <v>1</v>
      </c>
      <c r="AJ361" s="38">
        <v>1.5</v>
      </c>
      <c r="AK361" s="38">
        <v>3.5</v>
      </c>
      <c r="AL361" s="38">
        <v>3.5</v>
      </c>
      <c r="AM361" s="38" t="s">
        <v>204</v>
      </c>
      <c r="AN361" s="38">
        <v>120.6</v>
      </c>
      <c r="AO361" s="38" t="s">
        <v>62</v>
      </c>
      <c r="AP361" s="38" t="s">
        <v>62</v>
      </c>
      <c r="AQ361" s="38" t="s">
        <v>62</v>
      </c>
      <c r="AR361" s="38" t="s">
        <v>62</v>
      </c>
      <c r="AS361" s="38" t="s">
        <v>62</v>
      </c>
      <c r="AT361" s="38" t="s">
        <v>205</v>
      </c>
      <c r="AU361" s="38" t="s">
        <v>8802</v>
      </c>
      <c r="AV361" s="38" t="s">
        <v>207</v>
      </c>
      <c r="AW361" s="38" t="s">
        <v>61</v>
      </c>
      <c r="AX361" s="38" t="s">
        <v>63</v>
      </c>
      <c r="AY361" s="39" t="s">
        <v>9578</v>
      </c>
      <c r="AZ361" s="38" t="s">
        <v>9579</v>
      </c>
      <c r="BA361" s="39" t="s">
        <v>9579</v>
      </c>
      <c r="BB361" s="38" t="s">
        <v>196</v>
      </c>
      <c r="BC361" s="38" t="s">
        <v>197</v>
      </c>
      <c r="BD361" s="38" t="s">
        <v>94</v>
      </c>
      <c r="BE361" s="38" t="s">
        <v>208</v>
      </c>
      <c r="BF361" s="38" t="s">
        <v>64</v>
      </c>
      <c r="BG361" s="38" t="s">
        <v>61</v>
      </c>
      <c r="BH361" s="38" t="s">
        <v>209</v>
      </c>
    </row>
    <row r="362" spans="2:60" x14ac:dyDescent="0.3">
      <c r="B362" s="55">
        <f t="shared" si="107"/>
        <v>358</v>
      </c>
      <c r="C362" s="55" t="str">
        <f t="shared" si="108"/>
        <v>NRT</v>
      </c>
      <c r="D362" s="55" t="str">
        <f t="shared" si="109"/>
        <v>2025-09-09</v>
      </c>
      <c r="E362" s="55" t="str">
        <f t="shared" si="110"/>
        <v>82020038082</v>
      </c>
      <c r="F362" s="55" t="str">
        <f t="shared" si="111"/>
        <v>PJP030150164</v>
      </c>
      <c r="G362" s="55" t="str">
        <f t="shared" si="112"/>
        <v>박성신</v>
      </c>
      <c r="H362" s="53" t="str">
        <f t="shared" si="113"/>
        <v>목록(Manifest)</v>
      </c>
      <c r="I362" s="62">
        <f t="shared" si="114"/>
        <v>124.8</v>
      </c>
      <c r="J362" s="53" t="str">
        <f t="shared" si="115"/>
        <v>BIG BRIDGE INTL (BRCH USA)</v>
      </c>
      <c r="K362" s="55">
        <f t="shared" si="116"/>
        <v>1</v>
      </c>
      <c r="L362" s="54">
        <f t="shared" si="117"/>
        <v>2.1</v>
      </c>
      <c r="M362" s="54">
        <f t="shared" si="118"/>
        <v>0.2</v>
      </c>
      <c r="N362" s="54">
        <f t="shared" si="119"/>
        <v>2.1</v>
      </c>
      <c r="O362" s="54">
        <f t="shared" si="120"/>
        <v>2.5</v>
      </c>
      <c r="P362" s="55" t="str">
        <f t="shared" si="121"/>
        <v>6094325151548</v>
      </c>
      <c r="Q362" s="70">
        <f t="shared" si="122"/>
        <v>10800</v>
      </c>
      <c r="R362" s="58">
        <v>0</v>
      </c>
      <c r="S362" s="57">
        <f t="shared" si="123"/>
        <v>0</v>
      </c>
      <c r="T362" s="58">
        <v>0</v>
      </c>
      <c r="U362" s="58">
        <f>(IF(VLOOKUP(VLOOKUP(AN362,MAPPING!$B$16:$D$21,2,1),MAPPING!$C$16:$E$21,2,0)=7000,0,VLOOKUP(VLOOKUP(AN362,MAPPING!$B$16:$D$21,2,1),MAPPING!$C$16:$E$21,2,0)))</f>
        <v>0</v>
      </c>
      <c r="V362" s="58">
        <f>(K362*VLOOKUP(N362/K362,MAPPING!$B$23:$C$30,2,10))</f>
        <v>550</v>
      </c>
      <c r="W362" s="58">
        <f t="shared" si="124"/>
        <v>0</v>
      </c>
      <c r="X362" s="58">
        <f t="shared" si="125"/>
        <v>11350</v>
      </c>
      <c r="Y362" s="116">
        <f>ROUND(SUM(Q362:W362)/INVOICE!$I$5,2)</f>
        <v>8.14</v>
      </c>
      <c r="AA362" s="38" t="s">
        <v>3127</v>
      </c>
      <c r="AB362" s="38" t="s">
        <v>93</v>
      </c>
      <c r="AC362" s="38" t="s">
        <v>3128</v>
      </c>
      <c r="AD362" s="38" t="s">
        <v>9580</v>
      </c>
      <c r="AE362" s="38" t="s">
        <v>9581</v>
      </c>
      <c r="AF362" s="38" t="s">
        <v>9582</v>
      </c>
      <c r="AG362" s="38" t="s">
        <v>9583</v>
      </c>
      <c r="AH362" s="38" t="s">
        <v>61</v>
      </c>
      <c r="AI362" s="38">
        <v>1</v>
      </c>
      <c r="AJ362" s="38">
        <v>2.1</v>
      </c>
      <c r="AK362" s="38">
        <v>0.2</v>
      </c>
      <c r="AL362" s="38">
        <v>2.1</v>
      </c>
      <c r="AM362" s="38" t="s">
        <v>204</v>
      </c>
      <c r="AN362" s="38">
        <v>124.8</v>
      </c>
      <c r="AO362" s="38" t="s">
        <v>62</v>
      </c>
      <c r="AP362" s="38" t="s">
        <v>62</v>
      </c>
      <c r="AQ362" s="38" t="s">
        <v>62</v>
      </c>
      <c r="AR362" s="38" t="s">
        <v>62</v>
      </c>
      <c r="AS362" s="38" t="s">
        <v>62</v>
      </c>
      <c r="AT362" s="38" t="s">
        <v>205</v>
      </c>
      <c r="AU362" s="38" t="s">
        <v>8802</v>
      </c>
      <c r="AV362" s="38" t="s">
        <v>207</v>
      </c>
      <c r="AW362" s="38" t="s">
        <v>61</v>
      </c>
      <c r="AX362" s="38" t="s">
        <v>63</v>
      </c>
      <c r="AY362" s="39" t="s">
        <v>9584</v>
      </c>
      <c r="AZ362" s="38" t="s">
        <v>9585</v>
      </c>
      <c r="BA362" s="39" t="s">
        <v>9585</v>
      </c>
      <c r="BB362" s="38" t="s">
        <v>196</v>
      </c>
      <c r="BC362" s="38" t="s">
        <v>197</v>
      </c>
      <c r="BD362" s="38" t="s">
        <v>94</v>
      </c>
      <c r="BE362" s="38" t="s">
        <v>208</v>
      </c>
      <c r="BF362" s="38" t="s">
        <v>64</v>
      </c>
      <c r="BG362" s="38" t="s">
        <v>61</v>
      </c>
      <c r="BH362" s="38" t="s">
        <v>209</v>
      </c>
    </row>
    <row r="363" spans="2:60" x14ac:dyDescent="0.3">
      <c r="B363" s="55">
        <f t="shared" si="107"/>
        <v>359</v>
      </c>
      <c r="C363" s="55" t="str">
        <f t="shared" si="108"/>
        <v>NRT</v>
      </c>
      <c r="D363" s="55" t="str">
        <f t="shared" si="109"/>
        <v>2025-09-09</v>
      </c>
      <c r="E363" s="55" t="str">
        <f t="shared" si="110"/>
        <v>82020038082</v>
      </c>
      <c r="F363" s="55" t="str">
        <f t="shared" si="111"/>
        <v>PJP030133601</v>
      </c>
      <c r="G363" s="55" t="str">
        <f t="shared" si="112"/>
        <v>박준건</v>
      </c>
      <c r="H363" s="53" t="str">
        <f t="shared" si="113"/>
        <v>목록(Manifest)</v>
      </c>
      <c r="I363" s="62">
        <f t="shared" si="114"/>
        <v>120.6</v>
      </c>
      <c r="J363" s="53" t="str">
        <f t="shared" si="115"/>
        <v>BIG BRIDGE INTL (BRCH USA)</v>
      </c>
      <c r="K363" s="55">
        <f t="shared" si="116"/>
        <v>1</v>
      </c>
      <c r="L363" s="54">
        <f t="shared" si="117"/>
        <v>0.9</v>
      </c>
      <c r="M363" s="54">
        <f t="shared" si="118"/>
        <v>1.1000000000000001</v>
      </c>
      <c r="N363" s="54">
        <f t="shared" si="119"/>
        <v>1.1000000000000001</v>
      </c>
      <c r="O363" s="54">
        <f t="shared" si="120"/>
        <v>1</v>
      </c>
      <c r="P363" s="55" t="str">
        <f t="shared" si="121"/>
        <v>6094325151489</v>
      </c>
      <c r="Q363" s="70">
        <f t="shared" si="122"/>
        <v>7770</v>
      </c>
      <c r="R363" s="58">
        <v>0</v>
      </c>
      <c r="S363" s="57">
        <f t="shared" si="123"/>
        <v>0</v>
      </c>
      <c r="T363" s="58">
        <v>0</v>
      </c>
      <c r="U363" s="58">
        <f>(IF(VLOOKUP(VLOOKUP(AN363,MAPPING!$B$16:$D$21,2,1),MAPPING!$C$16:$E$21,2,0)=7000,0,VLOOKUP(VLOOKUP(AN363,MAPPING!$B$16:$D$21,2,1),MAPPING!$C$16:$E$21,2,0)))</f>
        <v>0</v>
      </c>
      <c r="V363" s="58">
        <f>(K363*VLOOKUP(N363/K363,MAPPING!$B$23:$C$30,2,10))</f>
        <v>0</v>
      </c>
      <c r="W363" s="58">
        <f t="shared" si="124"/>
        <v>0</v>
      </c>
      <c r="X363" s="58">
        <f t="shared" si="125"/>
        <v>7770</v>
      </c>
      <c r="Y363" s="116">
        <f>ROUND(SUM(Q363:W363)/INVOICE!$I$5,2)</f>
        <v>5.57</v>
      </c>
      <c r="AA363" s="38" t="s">
        <v>3127</v>
      </c>
      <c r="AB363" s="38" t="s">
        <v>93</v>
      </c>
      <c r="AC363" s="38" t="s">
        <v>3128</v>
      </c>
      <c r="AD363" s="38" t="s">
        <v>9586</v>
      </c>
      <c r="AE363" s="38" t="s">
        <v>9587</v>
      </c>
      <c r="AF363" s="38" t="s">
        <v>9588</v>
      </c>
      <c r="AG363" s="38" t="s">
        <v>9589</v>
      </c>
      <c r="AH363" s="38" t="s">
        <v>61</v>
      </c>
      <c r="AI363" s="38">
        <v>1</v>
      </c>
      <c r="AJ363" s="38">
        <v>0.9</v>
      </c>
      <c r="AK363" s="38">
        <v>1.1000000000000001</v>
      </c>
      <c r="AL363" s="38">
        <v>1.1000000000000001</v>
      </c>
      <c r="AM363" s="38" t="s">
        <v>204</v>
      </c>
      <c r="AN363" s="38">
        <v>120.6</v>
      </c>
      <c r="AO363" s="38" t="s">
        <v>62</v>
      </c>
      <c r="AP363" s="38" t="s">
        <v>62</v>
      </c>
      <c r="AQ363" s="38" t="s">
        <v>62</v>
      </c>
      <c r="AR363" s="38" t="s">
        <v>62</v>
      </c>
      <c r="AS363" s="38" t="s">
        <v>62</v>
      </c>
      <c r="AT363" s="38" t="s">
        <v>205</v>
      </c>
      <c r="AU363" s="38" t="s">
        <v>8802</v>
      </c>
      <c r="AV363" s="38" t="s">
        <v>207</v>
      </c>
      <c r="AW363" s="38" t="s">
        <v>61</v>
      </c>
      <c r="AX363" s="38" t="s">
        <v>63</v>
      </c>
      <c r="AY363" s="39" t="s">
        <v>9590</v>
      </c>
      <c r="AZ363" s="38" t="s">
        <v>9591</v>
      </c>
      <c r="BA363" s="39" t="s">
        <v>9591</v>
      </c>
      <c r="BB363" s="38" t="s">
        <v>196</v>
      </c>
      <c r="BC363" s="38" t="s">
        <v>197</v>
      </c>
      <c r="BD363" s="38" t="s">
        <v>94</v>
      </c>
      <c r="BE363" s="38" t="s">
        <v>208</v>
      </c>
      <c r="BF363" s="38" t="s">
        <v>64</v>
      </c>
      <c r="BG363" s="38" t="s">
        <v>61</v>
      </c>
      <c r="BH363" s="38" t="s">
        <v>209</v>
      </c>
    </row>
    <row r="364" spans="2:60" x14ac:dyDescent="0.3">
      <c r="B364" s="55">
        <f t="shared" si="107"/>
        <v>360</v>
      </c>
      <c r="C364" s="55" t="str">
        <f t="shared" si="108"/>
        <v>NRT</v>
      </c>
      <c r="D364" s="55" t="str">
        <f t="shared" si="109"/>
        <v>2025-09-09</v>
      </c>
      <c r="E364" s="55" t="str">
        <f t="shared" si="110"/>
        <v>82020038082</v>
      </c>
      <c r="F364" s="55" t="str">
        <f t="shared" si="111"/>
        <v>PJP030146601</v>
      </c>
      <c r="G364" s="55" t="str">
        <f t="shared" si="112"/>
        <v>황윤주</v>
      </c>
      <c r="H364" s="53" t="str">
        <f t="shared" si="113"/>
        <v>목록(Manifest)</v>
      </c>
      <c r="I364" s="62">
        <f t="shared" si="114"/>
        <v>92.85</v>
      </c>
      <c r="J364" s="53" t="str">
        <f t="shared" si="115"/>
        <v>BIG BRIDGE INTL (BRCH USA)</v>
      </c>
      <c r="K364" s="55">
        <f t="shared" si="116"/>
        <v>1</v>
      </c>
      <c r="L364" s="54">
        <f t="shared" si="117"/>
        <v>0.55000000000000004</v>
      </c>
      <c r="M364" s="54">
        <f t="shared" si="118"/>
        <v>0.7</v>
      </c>
      <c r="N364" s="54">
        <f t="shared" si="119"/>
        <v>0.7</v>
      </c>
      <c r="O364" s="54">
        <f t="shared" si="120"/>
        <v>1</v>
      </c>
      <c r="P364" s="55" t="str">
        <f t="shared" si="121"/>
        <v>6094325150998</v>
      </c>
      <c r="Q364" s="70">
        <f t="shared" si="122"/>
        <v>7770</v>
      </c>
      <c r="R364" s="58">
        <v>0</v>
      </c>
      <c r="S364" s="57">
        <f t="shared" si="123"/>
        <v>0</v>
      </c>
      <c r="T364" s="58">
        <v>0</v>
      </c>
      <c r="U364" s="58">
        <f>(IF(VLOOKUP(VLOOKUP(AN364,MAPPING!$B$16:$D$21,2,1),MAPPING!$C$16:$E$21,2,0)=7000,0,VLOOKUP(VLOOKUP(AN364,MAPPING!$B$16:$D$21,2,1),MAPPING!$C$16:$E$21,2,0)))</f>
        <v>0</v>
      </c>
      <c r="V364" s="58">
        <f>(K364*VLOOKUP(N364/K364,MAPPING!$B$23:$C$30,2,10))</f>
        <v>0</v>
      </c>
      <c r="W364" s="58">
        <f t="shared" si="124"/>
        <v>0</v>
      </c>
      <c r="X364" s="58">
        <f t="shared" si="125"/>
        <v>7770</v>
      </c>
      <c r="Y364" s="116">
        <f>ROUND(SUM(Q364:W364)/INVOICE!$I$5,2)</f>
        <v>5.57</v>
      </c>
      <c r="AA364" s="38" t="s">
        <v>3127</v>
      </c>
      <c r="AB364" s="38" t="s">
        <v>93</v>
      </c>
      <c r="AC364" s="38" t="s">
        <v>3128</v>
      </c>
      <c r="AD364" s="38" t="s">
        <v>9592</v>
      </c>
      <c r="AE364" s="38" t="s">
        <v>9593</v>
      </c>
      <c r="AF364" s="38" t="s">
        <v>9594</v>
      </c>
      <c r="AG364" s="38" t="s">
        <v>9595</v>
      </c>
      <c r="AH364" s="38" t="s">
        <v>61</v>
      </c>
      <c r="AI364" s="38">
        <v>1</v>
      </c>
      <c r="AJ364" s="38">
        <v>0.55000000000000004</v>
      </c>
      <c r="AK364" s="38">
        <v>0.7</v>
      </c>
      <c r="AL364" s="38">
        <v>0.7</v>
      </c>
      <c r="AM364" s="38" t="s">
        <v>204</v>
      </c>
      <c r="AN364" s="38">
        <v>92.85</v>
      </c>
      <c r="AO364" s="38" t="s">
        <v>62</v>
      </c>
      <c r="AP364" s="38" t="s">
        <v>62</v>
      </c>
      <c r="AQ364" s="38" t="s">
        <v>62</v>
      </c>
      <c r="AR364" s="38" t="s">
        <v>62</v>
      </c>
      <c r="AS364" s="38" t="s">
        <v>62</v>
      </c>
      <c r="AT364" s="38" t="s">
        <v>205</v>
      </c>
      <c r="AU364" s="38" t="s">
        <v>8802</v>
      </c>
      <c r="AV364" s="38" t="s">
        <v>207</v>
      </c>
      <c r="AW364" s="38" t="s">
        <v>61</v>
      </c>
      <c r="AX364" s="38" t="s">
        <v>63</v>
      </c>
      <c r="AY364" s="39" t="s">
        <v>9596</v>
      </c>
      <c r="AZ364" s="38" t="s">
        <v>9597</v>
      </c>
      <c r="BA364" s="39" t="s">
        <v>9597</v>
      </c>
      <c r="BB364" s="38" t="s">
        <v>196</v>
      </c>
      <c r="BC364" s="38" t="s">
        <v>197</v>
      </c>
      <c r="BD364" s="38" t="s">
        <v>94</v>
      </c>
      <c r="BE364" s="38" t="s">
        <v>208</v>
      </c>
      <c r="BF364" s="38" t="s">
        <v>64</v>
      </c>
      <c r="BG364" s="38" t="s">
        <v>61</v>
      </c>
      <c r="BH364" s="38" t="s">
        <v>209</v>
      </c>
    </row>
    <row r="365" spans="2:60" x14ac:dyDescent="0.3">
      <c r="B365" s="55">
        <f t="shared" si="107"/>
        <v>361</v>
      </c>
      <c r="C365" s="55" t="str">
        <f t="shared" si="108"/>
        <v>NRT</v>
      </c>
      <c r="D365" s="55" t="str">
        <f t="shared" si="109"/>
        <v>2025-09-09</v>
      </c>
      <c r="E365" s="55" t="str">
        <f t="shared" si="110"/>
        <v>82020038082</v>
      </c>
      <c r="F365" s="55" t="str">
        <f t="shared" si="111"/>
        <v>PJP030149363</v>
      </c>
      <c r="G365" s="55" t="str">
        <f t="shared" si="112"/>
        <v>이진영</v>
      </c>
      <c r="H365" s="53" t="str">
        <f t="shared" si="113"/>
        <v>일반(목록배제,Normal-Manifest Exception)</v>
      </c>
      <c r="I365" s="62">
        <f t="shared" si="114"/>
        <v>39.840000000000003</v>
      </c>
      <c r="J365" s="53" t="str">
        <f t="shared" si="115"/>
        <v>BIG BRIDGE INTL (BRCH USA)</v>
      </c>
      <c r="K365" s="55">
        <f t="shared" si="116"/>
        <v>1</v>
      </c>
      <c r="L365" s="54">
        <f t="shared" si="117"/>
        <v>0.55000000000000004</v>
      </c>
      <c r="M365" s="54">
        <f t="shared" si="118"/>
        <v>0.8</v>
      </c>
      <c r="N365" s="54">
        <f t="shared" si="119"/>
        <v>0.8</v>
      </c>
      <c r="O365" s="54">
        <f t="shared" si="120"/>
        <v>1</v>
      </c>
      <c r="P365" s="55" t="str">
        <f t="shared" si="121"/>
        <v>6094325149041</v>
      </c>
      <c r="Q365" s="70">
        <f t="shared" si="122"/>
        <v>7770</v>
      </c>
      <c r="R365" s="58">
        <v>0</v>
      </c>
      <c r="S365" s="57">
        <f t="shared" si="123"/>
        <v>0</v>
      </c>
      <c r="T365" s="58">
        <v>0</v>
      </c>
      <c r="U365" s="58">
        <f>(IF(VLOOKUP(VLOOKUP(AN365,MAPPING!$B$16:$D$21,2,1),MAPPING!$C$16:$E$21,2,0)=7000,0,VLOOKUP(VLOOKUP(AN365,MAPPING!$B$16:$D$21,2,1),MAPPING!$C$16:$E$21,2,0)))</f>
        <v>0</v>
      </c>
      <c r="V365" s="58">
        <f>(K365*VLOOKUP(N365/K365,MAPPING!$B$23:$C$30,2,10))</f>
        <v>0</v>
      </c>
      <c r="W365" s="58">
        <f t="shared" si="124"/>
        <v>0</v>
      </c>
      <c r="X365" s="58">
        <f t="shared" si="125"/>
        <v>7770</v>
      </c>
      <c r="Y365" s="116">
        <f>ROUND(SUM(Q365:W365)/INVOICE!$I$5,2)</f>
        <v>5.57</v>
      </c>
      <c r="AA365" s="38" t="s">
        <v>3127</v>
      </c>
      <c r="AB365" s="38" t="s">
        <v>93</v>
      </c>
      <c r="AC365" s="38" t="s">
        <v>3128</v>
      </c>
      <c r="AD365" s="38" t="s">
        <v>9598</v>
      </c>
      <c r="AE365" s="38" t="s">
        <v>9599</v>
      </c>
      <c r="AF365" s="38" t="s">
        <v>9600</v>
      </c>
      <c r="AG365" s="38" t="s">
        <v>9601</v>
      </c>
      <c r="AH365" s="38" t="s">
        <v>61</v>
      </c>
      <c r="AI365" s="38">
        <v>1</v>
      </c>
      <c r="AJ365" s="38">
        <v>0.55000000000000004</v>
      </c>
      <c r="AK365" s="38">
        <v>0.8</v>
      </c>
      <c r="AL365" s="38">
        <v>0.8</v>
      </c>
      <c r="AM365" s="38" t="s">
        <v>66</v>
      </c>
      <c r="AN365" s="38">
        <v>39.840000000000003</v>
      </c>
      <c r="AO365" s="38" t="s">
        <v>62</v>
      </c>
      <c r="AP365" s="38" t="s">
        <v>62</v>
      </c>
      <c r="AQ365" s="38" t="s">
        <v>62</v>
      </c>
      <c r="AR365" s="38" t="s">
        <v>62</v>
      </c>
      <c r="AS365" s="38" t="s">
        <v>62</v>
      </c>
      <c r="AT365" s="38" t="s">
        <v>205</v>
      </c>
      <c r="AU365" s="38" t="s">
        <v>8802</v>
      </c>
      <c r="AV365" s="38" t="s">
        <v>207</v>
      </c>
      <c r="AW365" s="38" t="s">
        <v>61</v>
      </c>
      <c r="AX365" s="38" t="s">
        <v>63</v>
      </c>
      <c r="AY365" s="39" t="s">
        <v>9602</v>
      </c>
      <c r="AZ365" s="38" t="s">
        <v>9603</v>
      </c>
      <c r="BA365" s="39" t="s">
        <v>9603</v>
      </c>
      <c r="BB365" s="38" t="s">
        <v>196</v>
      </c>
      <c r="BC365" s="38" t="s">
        <v>197</v>
      </c>
      <c r="BD365" s="38" t="s">
        <v>94</v>
      </c>
      <c r="BE365" s="38" t="s">
        <v>208</v>
      </c>
      <c r="BF365" s="38" t="s">
        <v>64</v>
      </c>
      <c r="BG365" s="38" t="s">
        <v>61</v>
      </c>
      <c r="BH365" s="38" t="s">
        <v>209</v>
      </c>
    </row>
    <row r="366" spans="2:60" x14ac:dyDescent="0.3">
      <c r="B366" s="55">
        <f t="shared" si="107"/>
        <v>362</v>
      </c>
      <c r="C366" s="55" t="str">
        <f t="shared" si="108"/>
        <v>NRT</v>
      </c>
      <c r="D366" s="55" t="str">
        <f t="shared" si="109"/>
        <v>2025-09-09</v>
      </c>
      <c r="E366" s="55" t="str">
        <f t="shared" si="110"/>
        <v>82020038082</v>
      </c>
      <c r="F366" s="55" t="str">
        <f t="shared" si="111"/>
        <v>PJP030152737</v>
      </c>
      <c r="G366" s="55" t="str">
        <f t="shared" si="112"/>
        <v>장은실</v>
      </c>
      <c r="H366" s="53" t="str">
        <f t="shared" si="113"/>
        <v>목록(Manifest)</v>
      </c>
      <c r="I366" s="62">
        <f t="shared" si="114"/>
        <v>10.72</v>
      </c>
      <c r="J366" s="53" t="str">
        <f t="shared" si="115"/>
        <v>BIG BRIDGE INTL (BRCH USA)</v>
      </c>
      <c r="K366" s="55">
        <f t="shared" si="116"/>
        <v>1</v>
      </c>
      <c r="L366" s="54">
        <f t="shared" si="117"/>
        <v>1.1499999999999999</v>
      </c>
      <c r="M366" s="54">
        <f t="shared" si="118"/>
        <v>2</v>
      </c>
      <c r="N366" s="54">
        <f t="shared" si="119"/>
        <v>2</v>
      </c>
      <c r="O366" s="54">
        <f t="shared" si="120"/>
        <v>1.5</v>
      </c>
      <c r="P366" s="55" t="str">
        <f t="shared" si="121"/>
        <v>6094325151289</v>
      </c>
      <c r="Q366" s="70">
        <f t="shared" si="122"/>
        <v>8780</v>
      </c>
      <c r="R366" s="58">
        <v>0</v>
      </c>
      <c r="S366" s="57">
        <f t="shared" si="123"/>
        <v>0</v>
      </c>
      <c r="T366" s="58">
        <v>0</v>
      </c>
      <c r="U366" s="58">
        <f>(IF(VLOOKUP(VLOOKUP(AN366,MAPPING!$B$16:$D$21,2,1),MAPPING!$C$16:$E$21,2,0)=7000,0,VLOOKUP(VLOOKUP(AN366,MAPPING!$B$16:$D$21,2,1),MAPPING!$C$16:$E$21,2,0)))</f>
        <v>0</v>
      </c>
      <c r="V366" s="58">
        <f>(K366*VLOOKUP(N366/K366,MAPPING!$B$23:$C$30,2,10))</f>
        <v>0</v>
      </c>
      <c r="W366" s="58">
        <f t="shared" si="124"/>
        <v>0</v>
      </c>
      <c r="X366" s="58">
        <f t="shared" si="125"/>
        <v>8780</v>
      </c>
      <c r="Y366" s="116">
        <f>ROUND(SUM(Q366:W366)/INVOICE!$I$5,2)</f>
        <v>6.3</v>
      </c>
      <c r="AA366" s="38" t="s">
        <v>3127</v>
      </c>
      <c r="AB366" s="38" t="s">
        <v>93</v>
      </c>
      <c r="AC366" s="38" t="s">
        <v>3128</v>
      </c>
      <c r="AD366" s="38" t="s">
        <v>9604</v>
      </c>
      <c r="AE366" s="38" t="s">
        <v>9058</v>
      </c>
      <c r="AF366" s="38" t="s">
        <v>9059</v>
      </c>
      <c r="AG366" s="38" t="s">
        <v>9060</v>
      </c>
      <c r="AH366" s="38" t="s">
        <v>61</v>
      </c>
      <c r="AI366" s="38">
        <v>1</v>
      </c>
      <c r="AJ366" s="38">
        <v>1.1499999999999999</v>
      </c>
      <c r="AK366" s="38">
        <v>2</v>
      </c>
      <c r="AL366" s="38">
        <v>2</v>
      </c>
      <c r="AM366" s="38" t="s">
        <v>204</v>
      </c>
      <c r="AN366" s="38">
        <v>10.72</v>
      </c>
      <c r="AO366" s="38" t="s">
        <v>62</v>
      </c>
      <c r="AP366" s="38" t="s">
        <v>62</v>
      </c>
      <c r="AQ366" s="38" t="s">
        <v>62</v>
      </c>
      <c r="AR366" s="38" t="s">
        <v>62</v>
      </c>
      <c r="AS366" s="38" t="s">
        <v>62</v>
      </c>
      <c r="AT366" s="38" t="s">
        <v>205</v>
      </c>
      <c r="AU366" s="38" t="s">
        <v>8802</v>
      </c>
      <c r="AV366" s="38" t="s">
        <v>207</v>
      </c>
      <c r="AW366" s="38" t="s">
        <v>61</v>
      </c>
      <c r="AX366" s="38" t="s">
        <v>63</v>
      </c>
      <c r="AY366" s="39" t="s">
        <v>9605</v>
      </c>
      <c r="AZ366" s="38" t="s">
        <v>9606</v>
      </c>
      <c r="BA366" s="39" t="s">
        <v>9606</v>
      </c>
      <c r="BB366" s="38" t="s">
        <v>196</v>
      </c>
      <c r="BC366" s="38" t="s">
        <v>197</v>
      </c>
      <c r="BD366" s="38" t="s">
        <v>94</v>
      </c>
      <c r="BE366" s="38" t="s">
        <v>208</v>
      </c>
      <c r="BF366" s="38" t="s">
        <v>64</v>
      </c>
      <c r="BG366" s="38" t="s">
        <v>61</v>
      </c>
      <c r="BH366" s="38" t="s">
        <v>209</v>
      </c>
    </row>
    <row r="367" spans="2:60" x14ac:dyDescent="0.3">
      <c r="B367" s="55">
        <f t="shared" si="107"/>
        <v>363</v>
      </c>
      <c r="C367" s="55" t="str">
        <f t="shared" si="108"/>
        <v>NRT</v>
      </c>
      <c r="D367" s="55" t="str">
        <f t="shared" si="109"/>
        <v>2025-09-09</v>
      </c>
      <c r="E367" s="55" t="str">
        <f t="shared" si="110"/>
        <v>82020038082</v>
      </c>
      <c r="F367" s="55" t="str">
        <f t="shared" si="111"/>
        <v>PJP030152615</v>
      </c>
      <c r="G367" s="55" t="str">
        <f t="shared" si="112"/>
        <v>장은실</v>
      </c>
      <c r="H367" s="53" t="str">
        <f t="shared" si="113"/>
        <v>목록(Manifest)</v>
      </c>
      <c r="I367" s="62">
        <f t="shared" si="114"/>
        <v>50.92</v>
      </c>
      <c r="J367" s="53" t="str">
        <f t="shared" si="115"/>
        <v>BIG BRIDGE INTL (BRCH USA)</v>
      </c>
      <c r="K367" s="55">
        <f t="shared" si="116"/>
        <v>1</v>
      </c>
      <c r="L367" s="54">
        <f t="shared" si="117"/>
        <v>0.65</v>
      </c>
      <c r="M367" s="54">
        <f t="shared" si="118"/>
        <v>1.1000000000000001</v>
      </c>
      <c r="N367" s="54">
        <f t="shared" si="119"/>
        <v>1.1000000000000001</v>
      </c>
      <c r="O367" s="54">
        <f t="shared" si="120"/>
        <v>1</v>
      </c>
      <c r="P367" s="55" t="str">
        <f t="shared" si="121"/>
        <v>6094325151205</v>
      </c>
      <c r="Q367" s="70">
        <f t="shared" si="122"/>
        <v>7770</v>
      </c>
      <c r="R367" s="58">
        <v>0</v>
      </c>
      <c r="S367" s="57">
        <f t="shared" si="123"/>
        <v>0</v>
      </c>
      <c r="T367" s="58">
        <v>0</v>
      </c>
      <c r="U367" s="58">
        <f>(IF(VLOOKUP(VLOOKUP(AN367,MAPPING!$B$16:$D$21,2,1),MAPPING!$C$16:$E$21,2,0)=7000,0,VLOOKUP(VLOOKUP(AN367,MAPPING!$B$16:$D$21,2,1),MAPPING!$C$16:$E$21,2,0)))</f>
        <v>0</v>
      </c>
      <c r="V367" s="58">
        <f>(K367*VLOOKUP(N367/K367,MAPPING!$B$23:$C$30,2,10))</f>
        <v>0</v>
      </c>
      <c r="W367" s="58">
        <f t="shared" si="124"/>
        <v>0</v>
      </c>
      <c r="X367" s="58">
        <f t="shared" si="125"/>
        <v>7770</v>
      </c>
      <c r="Y367" s="116">
        <f>ROUND(SUM(Q367:W367)/INVOICE!$I$5,2)</f>
        <v>5.57</v>
      </c>
      <c r="AA367" s="38" t="s">
        <v>3127</v>
      </c>
      <c r="AB367" s="38" t="s">
        <v>93</v>
      </c>
      <c r="AC367" s="38" t="s">
        <v>3128</v>
      </c>
      <c r="AD367" s="38" t="s">
        <v>9607</v>
      </c>
      <c r="AE367" s="38" t="s">
        <v>9058</v>
      </c>
      <c r="AF367" s="38" t="s">
        <v>9059</v>
      </c>
      <c r="AG367" s="38" t="s">
        <v>9060</v>
      </c>
      <c r="AH367" s="38" t="s">
        <v>61</v>
      </c>
      <c r="AI367" s="38">
        <v>1</v>
      </c>
      <c r="AJ367" s="38">
        <v>0.65</v>
      </c>
      <c r="AK367" s="38">
        <v>1.1000000000000001</v>
      </c>
      <c r="AL367" s="38">
        <v>1.1000000000000001</v>
      </c>
      <c r="AM367" s="38" t="s">
        <v>204</v>
      </c>
      <c r="AN367" s="38">
        <v>50.92</v>
      </c>
      <c r="AO367" s="38" t="s">
        <v>62</v>
      </c>
      <c r="AP367" s="38" t="s">
        <v>62</v>
      </c>
      <c r="AQ367" s="38" t="s">
        <v>62</v>
      </c>
      <c r="AR367" s="38" t="s">
        <v>62</v>
      </c>
      <c r="AS367" s="38" t="s">
        <v>62</v>
      </c>
      <c r="AT367" s="38" t="s">
        <v>205</v>
      </c>
      <c r="AU367" s="38" t="s">
        <v>8802</v>
      </c>
      <c r="AV367" s="38" t="s">
        <v>207</v>
      </c>
      <c r="AW367" s="38" t="s">
        <v>61</v>
      </c>
      <c r="AX367" s="38" t="s">
        <v>63</v>
      </c>
      <c r="AY367" s="39" t="s">
        <v>9608</v>
      </c>
      <c r="AZ367" s="38" t="s">
        <v>9609</v>
      </c>
      <c r="BA367" s="39" t="s">
        <v>9609</v>
      </c>
      <c r="BB367" s="38" t="s">
        <v>196</v>
      </c>
      <c r="BC367" s="38" t="s">
        <v>197</v>
      </c>
      <c r="BD367" s="38" t="s">
        <v>94</v>
      </c>
      <c r="BE367" s="38" t="s">
        <v>208</v>
      </c>
      <c r="BF367" s="38" t="s">
        <v>64</v>
      </c>
      <c r="BG367" s="38" t="s">
        <v>61</v>
      </c>
      <c r="BH367" s="38" t="s">
        <v>209</v>
      </c>
    </row>
    <row r="368" spans="2:60" x14ac:dyDescent="0.3">
      <c r="B368" s="55">
        <f t="shared" si="107"/>
        <v>364</v>
      </c>
      <c r="C368" s="55" t="str">
        <f t="shared" si="108"/>
        <v>NRT</v>
      </c>
      <c r="D368" s="55" t="str">
        <f t="shared" si="109"/>
        <v>2025-09-09</v>
      </c>
      <c r="E368" s="55" t="str">
        <f t="shared" si="110"/>
        <v>82020038082</v>
      </c>
      <c r="F368" s="55" t="str">
        <f t="shared" si="111"/>
        <v>PJP030153459</v>
      </c>
      <c r="G368" s="55" t="str">
        <f t="shared" si="112"/>
        <v>박예슬</v>
      </c>
      <c r="H368" s="53" t="str">
        <f t="shared" si="113"/>
        <v>목록(Manifest)</v>
      </c>
      <c r="I368" s="62">
        <f t="shared" si="114"/>
        <v>57.02</v>
      </c>
      <c r="J368" s="53" t="str">
        <f t="shared" si="115"/>
        <v>BIG BRIDGE INTL (BRCH USA)</v>
      </c>
      <c r="K368" s="55">
        <f t="shared" si="116"/>
        <v>1</v>
      </c>
      <c r="L368" s="54">
        <f t="shared" si="117"/>
        <v>0.55000000000000004</v>
      </c>
      <c r="M368" s="54">
        <f t="shared" si="118"/>
        <v>0.9</v>
      </c>
      <c r="N368" s="54">
        <f t="shared" si="119"/>
        <v>0.9</v>
      </c>
      <c r="O368" s="54">
        <f t="shared" si="120"/>
        <v>1</v>
      </c>
      <c r="P368" s="55" t="str">
        <f t="shared" si="121"/>
        <v>6094325150519</v>
      </c>
      <c r="Q368" s="70">
        <f t="shared" si="122"/>
        <v>7770</v>
      </c>
      <c r="R368" s="58">
        <v>0</v>
      </c>
      <c r="S368" s="57">
        <f t="shared" si="123"/>
        <v>0</v>
      </c>
      <c r="T368" s="58">
        <v>0</v>
      </c>
      <c r="U368" s="58">
        <f>(IF(VLOOKUP(VLOOKUP(AN368,MAPPING!$B$16:$D$21,2,1),MAPPING!$C$16:$E$21,2,0)=7000,0,VLOOKUP(VLOOKUP(AN368,MAPPING!$B$16:$D$21,2,1),MAPPING!$C$16:$E$21,2,0)))</f>
        <v>0</v>
      </c>
      <c r="V368" s="58">
        <f>(K368*VLOOKUP(N368/K368,MAPPING!$B$23:$C$30,2,10))</f>
        <v>0</v>
      </c>
      <c r="W368" s="58">
        <f t="shared" si="124"/>
        <v>0</v>
      </c>
      <c r="X368" s="58">
        <f t="shared" si="125"/>
        <v>7770</v>
      </c>
      <c r="Y368" s="116">
        <f>ROUND(SUM(Q368:W368)/INVOICE!$I$5,2)</f>
        <v>5.57</v>
      </c>
      <c r="AA368" s="38" t="s">
        <v>3127</v>
      </c>
      <c r="AB368" s="38" t="s">
        <v>93</v>
      </c>
      <c r="AC368" s="38" t="s">
        <v>3128</v>
      </c>
      <c r="AD368" s="38" t="s">
        <v>9610</v>
      </c>
      <c r="AE368" s="38" t="s">
        <v>9611</v>
      </c>
      <c r="AF368" s="38" t="s">
        <v>9612</v>
      </c>
      <c r="AG368" s="38" t="s">
        <v>642</v>
      </c>
      <c r="AH368" s="38" t="s">
        <v>61</v>
      </c>
      <c r="AI368" s="38">
        <v>1</v>
      </c>
      <c r="AJ368" s="38">
        <v>0.55000000000000004</v>
      </c>
      <c r="AK368" s="38">
        <v>0.9</v>
      </c>
      <c r="AL368" s="38">
        <v>0.9</v>
      </c>
      <c r="AM368" s="38" t="s">
        <v>204</v>
      </c>
      <c r="AN368" s="38">
        <v>57.02</v>
      </c>
      <c r="AO368" s="38" t="s">
        <v>62</v>
      </c>
      <c r="AP368" s="38" t="s">
        <v>62</v>
      </c>
      <c r="AQ368" s="38" t="s">
        <v>62</v>
      </c>
      <c r="AR368" s="38" t="s">
        <v>62</v>
      </c>
      <c r="AS368" s="38" t="s">
        <v>62</v>
      </c>
      <c r="AT368" s="38" t="s">
        <v>205</v>
      </c>
      <c r="AU368" s="38" t="s">
        <v>8802</v>
      </c>
      <c r="AV368" s="38" t="s">
        <v>207</v>
      </c>
      <c r="AW368" s="38" t="s">
        <v>61</v>
      </c>
      <c r="AX368" s="38" t="s">
        <v>63</v>
      </c>
      <c r="AY368" s="39" t="s">
        <v>9613</v>
      </c>
      <c r="AZ368" s="38" t="s">
        <v>9614</v>
      </c>
      <c r="BA368" s="39" t="s">
        <v>9614</v>
      </c>
      <c r="BB368" s="38" t="s">
        <v>196</v>
      </c>
      <c r="BC368" s="38" t="s">
        <v>197</v>
      </c>
      <c r="BD368" s="38" t="s">
        <v>94</v>
      </c>
      <c r="BE368" s="38" t="s">
        <v>208</v>
      </c>
      <c r="BF368" s="38" t="s">
        <v>64</v>
      </c>
      <c r="BG368" s="38" t="s">
        <v>61</v>
      </c>
      <c r="BH368" s="38" t="s">
        <v>209</v>
      </c>
    </row>
    <row r="369" spans="2:60" x14ac:dyDescent="0.3">
      <c r="B369" s="55">
        <f t="shared" si="107"/>
        <v>365</v>
      </c>
      <c r="C369" s="55" t="str">
        <f t="shared" si="108"/>
        <v>NRT</v>
      </c>
      <c r="D369" s="55" t="str">
        <f t="shared" si="109"/>
        <v>2025-09-09</v>
      </c>
      <c r="E369" s="55" t="str">
        <f t="shared" si="110"/>
        <v>82020038082</v>
      </c>
      <c r="F369" s="55" t="str">
        <f t="shared" si="111"/>
        <v>PJP030157247</v>
      </c>
      <c r="G369" s="55" t="str">
        <f t="shared" si="112"/>
        <v>이충열</v>
      </c>
      <c r="H369" s="53" t="str">
        <f t="shared" si="113"/>
        <v>일반(목록배제,Normal-Manifest Exception)</v>
      </c>
      <c r="I369" s="62">
        <f t="shared" si="114"/>
        <v>39.99</v>
      </c>
      <c r="J369" s="53" t="str">
        <f t="shared" si="115"/>
        <v>BIG BRIDGE INTL (BRCH USA)</v>
      </c>
      <c r="K369" s="55">
        <f t="shared" si="116"/>
        <v>1</v>
      </c>
      <c r="L369" s="54">
        <f t="shared" si="117"/>
        <v>0.3</v>
      </c>
      <c r="M369" s="54">
        <f t="shared" si="118"/>
        <v>0.8</v>
      </c>
      <c r="N369" s="54">
        <f t="shared" si="119"/>
        <v>0.8</v>
      </c>
      <c r="O369" s="54">
        <f t="shared" si="120"/>
        <v>0.5</v>
      </c>
      <c r="P369" s="55" t="str">
        <f t="shared" si="121"/>
        <v>6094325151182</v>
      </c>
      <c r="Q369" s="70">
        <f t="shared" si="122"/>
        <v>6760</v>
      </c>
      <c r="R369" s="58">
        <v>0</v>
      </c>
      <c r="S369" s="57">
        <f t="shared" si="123"/>
        <v>0</v>
      </c>
      <c r="T369" s="58">
        <v>0</v>
      </c>
      <c r="U369" s="58">
        <f>(IF(VLOOKUP(VLOOKUP(AN369,MAPPING!$B$16:$D$21,2,1),MAPPING!$C$16:$E$21,2,0)=7000,0,VLOOKUP(VLOOKUP(AN369,MAPPING!$B$16:$D$21,2,1),MAPPING!$C$16:$E$21,2,0)))</f>
        <v>0</v>
      </c>
      <c r="V369" s="58">
        <f>(K369*VLOOKUP(N369/K369,MAPPING!$B$23:$C$30,2,10))</f>
        <v>0</v>
      </c>
      <c r="W369" s="58">
        <f t="shared" si="124"/>
        <v>0</v>
      </c>
      <c r="X369" s="58">
        <f t="shared" si="125"/>
        <v>6760</v>
      </c>
      <c r="Y369" s="116">
        <f>ROUND(SUM(Q369:W369)/INVOICE!$I$5,2)</f>
        <v>4.8499999999999996</v>
      </c>
      <c r="AA369" s="38" t="s">
        <v>3127</v>
      </c>
      <c r="AB369" s="38" t="s">
        <v>93</v>
      </c>
      <c r="AC369" s="38" t="s">
        <v>3128</v>
      </c>
      <c r="AD369" s="38" t="s">
        <v>9615</v>
      </c>
      <c r="AE369" s="38" t="s">
        <v>9616</v>
      </c>
      <c r="AF369" s="38" t="s">
        <v>9617</v>
      </c>
      <c r="AG369" s="38" t="s">
        <v>9618</v>
      </c>
      <c r="AH369" s="38" t="s">
        <v>61</v>
      </c>
      <c r="AI369" s="38">
        <v>1</v>
      </c>
      <c r="AJ369" s="38">
        <v>0.3</v>
      </c>
      <c r="AK369" s="38">
        <v>0.8</v>
      </c>
      <c r="AL369" s="38">
        <v>0.8</v>
      </c>
      <c r="AM369" s="38" t="s">
        <v>66</v>
      </c>
      <c r="AN369" s="38">
        <v>39.99</v>
      </c>
      <c r="AO369" s="38" t="s">
        <v>62</v>
      </c>
      <c r="AP369" s="38" t="s">
        <v>62</v>
      </c>
      <c r="AQ369" s="38" t="s">
        <v>62</v>
      </c>
      <c r="AR369" s="38" t="s">
        <v>62</v>
      </c>
      <c r="AS369" s="38" t="s">
        <v>62</v>
      </c>
      <c r="AT369" s="38" t="s">
        <v>205</v>
      </c>
      <c r="AU369" s="38" t="s">
        <v>8802</v>
      </c>
      <c r="AV369" s="38" t="s">
        <v>207</v>
      </c>
      <c r="AW369" s="38" t="s">
        <v>61</v>
      </c>
      <c r="AX369" s="38" t="s">
        <v>63</v>
      </c>
      <c r="AY369" s="39" t="s">
        <v>9619</v>
      </c>
      <c r="AZ369" s="38" t="s">
        <v>9620</v>
      </c>
      <c r="BA369" s="39" t="s">
        <v>9620</v>
      </c>
      <c r="BB369" s="38" t="s">
        <v>196</v>
      </c>
      <c r="BC369" s="38" t="s">
        <v>197</v>
      </c>
      <c r="BD369" s="38" t="s">
        <v>94</v>
      </c>
      <c r="BE369" s="38" t="s">
        <v>208</v>
      </c>
      <c r="BF369" s="38" t="s">
        <v>64</v>
      </c>
      <c r="BG369" s="38" t="s">
        <v>61</v>
      </c>
      <c r="BH369" s="38" t="s">
        <v>209</v>
      </c>
    </row>
    <row r="370" spans="2:60" x14ac:dyDescent="0.3">
      <c r="B370" s="55">
        <f t="shared" si="107"/>
        <v>366</v>
      </c>
      <c r="C370" s="55" t="str">
        <f t="shared" si="108"/>
        <v>NRT</v>
      </c>
      <c r="D370" s="55" t="str">
        <f t="shared" si="109"/>
        <v>2025-09-09</v>
      </c>
      <c r="E370" s="55" t="str">
        <f t="shared" si="110"/>
        <v>82020038082</v>
      </c>
      <c r="F370" s="55" t="str">
        <f t="shared" si="111"/>
        <v>PJP030165508</v>
      </c>
      <c r="G370" s="55" t="str">
        <f t="shared" si="112"/>
        <v>임철인</v>
      </c>
      <c r="H370" s="53" t="str">
        <f t="shared" si="113"/>
        <v>목록(Manifest)</v>
      </c>
      <c r="I370" s="62">
        <f t="shared" si="114"/>
        <v>62.58</v>
      </c>
      <c r="J370" s="53" t="str">
        <f t="shared" si="115"/>
        <v>BIG BRIDGE INTL (BRCH USA)</v>
      </c>
      <c r="K370" s="55">
        <f t="shared" si="116"/>
        <v>1</v>
      </c>
      <c r="L370" s="54">
        <f t="shared" si="117"/>
        <v>1.9</v>
      </c>
      <c r="M370" s="54">
        <f t="shared" si="118"/>
        <v>2.6</v>
      </c>
      <c r="N370" s="54">
        <f t="shared" si="119"/>
        <v>2.6</v>
      </c>
      <c r="O370" s="54">
        <f t="shared" si="120"/>
        <v>2</v>
      </c>
      <c r="P370" s="55" t="str">
        <f t="shared" si="121"/>
        <v>6094325150847</v>
      </c>
      <c r="Q370" s="70">
        <f t="shared" si="122"/>
        <v>9790</v>
      </c>
      <c r="R370" s="58">
        <v>0</v>
      </c>
      <c r="S370" s="57">
        <f t="shared" si="123"/>
        <v>0</v>
      </c>
      <c r="T370" s="58">
        <v>0</v>
      </c>
      <c r="U370" s="58">
        <f>(IF(VLOOKUP(VLOOKUP(AN370,MAPPING!$B$16:$D$21,2,1),MAPPING!$C$16:$E$21,2,0)=7000,0,VLOOKUP(VLOOKUP(AN370,MAPPING!$B$16:$D$21,2,1),MAPPING!$C$16:$E$21,2,0)))</f>
        <v>0</v>
      </c>
      <c r="V370" s="58">
        <f>(K370*VLOOKUP(N370/K370,MAPPING!$B$23:$C$30,2,10))</f>
        <v>550</v>
      </c>
      <c r="W370" s="58">
        <f t="shared" si="124"/>
        <v>0</v>
      </c>
      <c r="X370" s="58">
        <f t="shared" si="125"/>
        <v>10340</v>
      </c>
      <c r="Y370" s="116">
        <f>ROUND(SUM(Q370:W370)/INVOICE!$I$5,2)</f>
        <v>7.42</v>
      </c>
      <c r="AA370" s="38" t="s">
        <v>3127</v>
      </c>
      <c r="AB370" s="38" t="s">
        <v>93</v>
      </c>
      <c r="AC370" s="38" t="s">
        <v>3128</v>
      </c>
      <c r="AD370" s="38" t="s">
        <v>9621</v>
      </c>
      <c r="AE370" s="38" t="s">
        <v>9622</v>
      </c>
      <c r="AF370" s="38" t="s">
        <v>9623</v>
      </c>
      <c r="AG370" s="38" t="s">
        <v>9624</v>
      </c>
      <c r="AH370" s="38" t="s">
        <v>61</v>
      </c>
      <c r="AI370" s="38">
        <v>1</v>
      </c>
      <c r="AJ370" s="38">
        <v>1.9</v>
      </c>
      <c r="AK370" s="38">
        <v>2.6</v>
      </c>
      <c r="AL370" s="38">
        <v>2.6</v>
      </c>
      <c r="AM370" s="38" t="s">
        <v>204</v>
      </c>
      <c r="AN370" s="38">
        <v>62.58</v>
      </c>
      <c r="AO370" s="38" t="s">
        <v>62</v>
      </c>
      <c r="AP370" s="38" t="s">
        <v>62</v>
      </c>
      <c r="AQ370" s="38" t="s">
        <v>62</v>
      </c>
      <c r="AR370" s="38" t="s">
        <v>62</v>
      </c>
      <c r="AS370" s="38" t="s">
        <v>62</v>
      </c>
      <c r="AT370" s="38" t="s">
        <v>205</v>
      </c>
      <c r="AU370" s="38" t="s">
        <v>8802</v>
      </c>
      <c r="AV370" s="38" t="s">
        <v>207</v>
      </c>
      <c r="AW370" s="38" t="s">
        <v>61</v>
      </c>
      <c r="AX370" s="38" t="s">
        <v>63</v>
      </c>
      <c r="AY370" s="39" t="s">
        <v>9625</v>
      </c>
      <c r="AZ370" s="38" t="s">
        <v>9626</v>
      </c>
      <c r="BA370" s="39" t="s">
        <v>9626</v>
      </c>
      <c r="BB370" s="38" t="s">
        <v>196</v>
      </c>
      <c r="BC370" s="38" t="s">
        <v>197</v>
      </c>
      <c r="BD370" s="38" t="s">
        <v>94</v>
      </c>
      <c r="BE370" s="38" t="s">
        <v>208</v>
      </c>
      <c r="BF370" s="38" t="s">
        <v>64</v>
      </c>
      <c r="BG370" s="38" t="s">
        <v>61</v>
      </c>
      <c r="BH370" s="38" t="s">
        <v>209</v>
      </c>
    </row>
    <row r="371" spans="2:60" x14ac:dyDescent="0.3">
      <c r="B371" s="55">
        <f t="shared" si="107"/>
        <v>367</v>
      </c>
      <c r="C371" s="55" t="str">
        <f t="shared" si="108"/>
        <v>NRT</v>
      </c>
      <c r="D371" s="55" t="str">
        <f t="shared" si="109"/>
        <v>2025-09-09</v>
      </c>
      <c r="E371" s="55" t="str">
        <f t="shared" si="110"/>
        <v>82020038082</v>
      </c>
      <c r="F371" s="55" t="str">
        <f t="shared" si="111"/>
        <v>PJP030134936</v>
      </c>
      <c r="G371" s="55" t="str">
        <f t="shared" si="112"/>
        <v>황윤주</v>
      </c>
      <c r="H371" s="53" t="str">
        <f t="shared" si="113"/>
        <v>목록(Manifest)</v>
      </c>
      <c r="I371" s="62">
        <f t="shared" si="114"/>
        <v>136.38</v>
      </c>
      <c r="J371" s="53" t="str">
        <f t="shared" si="115"/>
        <v>BIG BRIDGE INTL (BRCH USA)</v>
      </c>
      <c r="K371" s="55">
        <f t="shared" si="116"/>
        <v>1</v>
      </c>
      <c r="L371" s="54">
        <f t="shared" si="117"/>
        <v>0.8</v>
      </c>
      <c r="M371" s="54">
        <f t="shared" si="118"/>
        <v>1.3</v>
      </c>
      <c r="N371" s="54">
        <f t="shared" si="119"/>
        <v>1.3</v>
      </c>
      <c r="O371" s="54">
        <f t="shared" si="120"/>
        <v>1</v>
      </c>
      <c r="P371" s="55" t="str">
        <f t="shared" si="121"/>
        <v>6094325150273</v>
      </c>
      <c r="Q371" s="70">
        <f t="shared" si="122"/>
        <v>7770</v>
      </c>
      <c r="R371" s="58">
        <v>0</v>
      </c>
      <c r="S371" s="57">
        <f t="shared" si="123"/>
        <v>0</v>
      </c>
      <c r="T371" s="58">
        <v>0</v>
      </c>
      <c r="U371" s="58">
        <f>(IF(VLOOKUP(VLOOKUP(AN371,MAPPING!$B$16:$D$21,2,1),MAPPING!$C$16:$E$21,2,0)=7000,0,VLOOKUP(VLOOKUP(AN371,MAPPING!$B$16:$D$21,2,1),MAPPING!$C$16:$E$21,2,0)))</f>
        <v>0</v>
      </c>
      <c r="V371" s="58">
        <f>(K371*VLOOKUP(N371/K371,MAPPING!$B$23:$C$30,2,10))</f>
        <v>0</v>
      </c>
      <c r="W371" s="58">
        <f t="shared" si="124"/>
        <v>0</v>
      </c>
      <c r="X371" s="58">
        <f t="shared" si="125"/>
        <v>7770</v>
      </c>
      <c r="Y371" s="116">
        <f>ROUND(SUM(Q371:W371)/INVOICE!$I$5,2)</f>
        <v>5.57</v>
      </c>
      <c r="AA371" s="38" t="s">
        <v>3127</v>
      </c>
      <c r="AB371" s="38" t="s">
        <v>93</v>
      </c>
      <c r="AC371" s="38" t="s">
        <v>3128</v>
      </c>
      <c r="AD371" s="38" t="s">
        <v>9627</v>
      </c>
      <c r="AE371" s="38" t="s">
        <v>9593</v>
      </c>
      <c r="AF371" s="38" t="s">
        <v>9594</v>
      </c>
      <c r="AG371" s="38" t="s">
        <v>9595</v>
      </c>
      <c r="AH371" s="38" t="s">
        <v>61</v>
      </c>
      <c r="AI371" s="38">
        <v>1</v>
      </c>
      <c r="AJ371" s="38">
        <v>0.8</v>
      </c>
      <c r="AK371" s="38">
        <v>1.3</v>
      </c>
      <c r="AL371" s="38">
        <v>1.3</v>
      </c>
      <c r="AM371" s="38" t="s">
        <v>204</v>
      </c>
      <c r="AN371" s="38">
        <v>136.38</v>
      </c>
      <c r="AO371" s="38" t="s">
        <v>62</v>
      </c>
      <c r="AP371" s="38" t="s">
        <v>62</v>
      </c>
      <c r="AQ371" s="38" t="s">
        <v>62</v>
      </c>
      <c r="AR371" s="38" t="s">
        <v>62</v>
      </c>
      <c r="AS371" s="38" t="s">
        <v>62</v>
      </c>
      <c r="AT371" s="38" t="s">
        <v>205</v>
      </c>
      <c r="AU371" s="38" t="s">
        <v>8802</v>
      </c>
      <c r="AV371" s="38" t="s">
        <v>207</v>
      </c>
      <c r="AW371" s="38" t="s">
        <v>61</v>
      </c>
      <c r="AX371" s="38" t="s">
        <v>63</v>
      </c>
      <c r="AY371" s="39" t="s">
        <v>9628</v>
      </c>
      <c r="AZ371" s="38" t="s">
        <v>9629</v>
      </c>
      <c r="BA371" s="39" t="s">
        <v>9629</v>
      </c>
      <c r="BB371" s="38" t="s">
        <v>196</v>
      </c>
      <c r="BC371" s="38" t="s">
        <v>197</v>
      </c>
      <c r="BD371" s="38" t="s">
        <v>94</v>
      </c>
      <c r="BE371" s="38" t="s">
        <v>208</v>
      </c>
      <c r="BF371" s="38" t="s">
        <v>64</v>
      </c>
      <c r="BG371" s="38" t="s">
        <v>61</v>
      </c>
      <c r="BH371" s="38" t="s">
        <v>209</v>
      </c>
    </row>
    <row r="372" spans="2:60" x14ac:dyDescent="0.3">
      <c r="B372" s="55">
        <f t="shared" si="107"/>
        <v>368</v>
      </c>
      <c r="C372" s="55" t="str">
        <f t="shared" si="108"/>
        <v>NRT</v>
      </c>
      <c r="D372" s="55" t="str">
        <f t="shared" si="109"/>
        <v>2025-09-09</v>
      </c>
      <c r="E372" s="55" t="str">
        <f t="shared" si="110"/>
        <v>82020038082</v>
      </c>
      <c r="F372" s="55" t="str">
        <f t="shared" si="111"/>
        <v>PJP030140190</v>
      </c>
      <c r="G372" s="55" t="str">
        <f t="shared" si="112"/>
        <v>인정철</v>
      </c>
      <c r="H372" s="53" t="str">
        <f t="shared" si="113"/>
        <v>목록(Manifest)</v>
      </c>
      <c r="I372" s="62">
        <f t="shared" si="114"/>
        <v>83.08</v>
      </c>
      <c r="J372" s="53" t="str">
        <f t="shared" si="115"/>
        <v>BIG BRIDGE INTL (BRCH USA)</v>
      </c>
      <c r="K372" s="55">
        <f t="shared" si="116"/>
        <v>1</v>
      </c>
      <c r="L372" s="54">
        <f t="shared" si="117"/>
        <v>0.7</v>
      </c>
      <c r="M372" s="54">
        <f t="shared" si="118"/>
        <v>1.8</v>
      </c>
      <c r="N372" s="54">
        <f t="shared" si="119"/>
        <v>1.8</v>
      </c>
      <c r="O372" s="54">
        <f t="shared" si="120"/>
        <v>1</v>
      </c>
      <c r="P372" s="55" t="str">
        <f t="shared" si="121"/>
        <v>6094325150199</v>
      </c>
      <c r="Q372" s="70">
        <f t="shared" si="122"/>
        <v>7770</v>
      </c>
      <c r="R372" s="58">
        <v>0</v>
      </c>
      <c r="S372" s="57">
        <f t="shared" si="123"/>
        <v>0</v>
      </c>
      <c r="T372" s="58">
        <v>0</v>
      </c>
      <c r="U372" s="58">
        <f>(IF(VLOOKUP(VLOOKUP(AN372,MAPPING!$B$16:$D$21,2,1),MAPPING!$C$16:$E$21,2,0)=7000,0,VLOOKUP(VLOOKUP(AN372,MAPPING!$B$16:$D$21,2,1),MAPPING!$C$16:$E$21,2,0)))</f>
        <v>0</v>
      </c>
      <c r="V372" s="58">
        <f>(K372*VLOOKUP(N372/K372,MAPPING!$B$23:$C$30,2,10))</f>
        <v>0</v>
      </c>
      <c r="W372" s="58">
        <f t="shared" si="124"/>
        <v>0</v>
      </c>
      <c r="X372" s="58">
        <f t="shared" si="125"/>
        <v>7770</v>
      </c>
      <c r="Y372" s="116">
        <f>ROUND(SUM(Q372:W372)/INVOICE!$I$5,2)</f>
        <v>5.57</v>
      </c>
      <c r="AA372" s="38" t="s">
        <v>3127</v>
      </c>
      <c r="AB372" s="38" t="s">
        <v>93</v>
      </c>
      <c r="AC372" s="38" t="s">
        <v>3128</v>
      </c>
      <c r="AD372" s="38" t="s">
        <v>9630</v>
      </c>
      <c r="AE372" s="38" t="s">
        <v>9631</v>
      </c>
      <c r="AF372" s="38" t="s">
        <v>9632</v>
      </c>
      <c r="AG372" s="38" t="s">
        <v>9633</v>
      </c>
      <c r="AH372" s="38" t="s">
        <v>61</v>
      </c>
      <c r="AI372" s="38">
        <v>1</v>
      </c>
      <c r="AJ372" s="38">
        <v>0.7</v>
      </c>
      <c r="AK372" s="38">
        <v>1.8</v>
      </c>
      <c r="AL372" s="38">
        <v>1.8</v>
      </c>
      <c r="AM372" s="38" t="s">
        <v>204</v>
      </c>
      <c r="AN372" s="38">
        <v>83.08</v>
      </c>
      <c r="AO372" s="38" t="s">
        <v>62</v>
      </c>
      <c r="AP372" s="38" t="s">
        <v>62</v>
      </c>
      <c r="AQ372" s="38" t="s">
        <v>62</v>
      </c>
      <c r="AR372" s="38" t="s">
        <v>62</v>
      </c>
      <c r="AS372" s="38" t="s">
        <v>62</v>
      </c>
      <c r="AT372" s="38" t="s">
        <v>205</v>
      </c>
      <c r="AU372" s="38" t="s">
        <v>8802</v>
      </c>
      <c r="AV372" s="38" t="s">
        <v>207</v>
      </c>
      <c r="AW372" s="38" t="s">
        <v>61</v>
      </c>
      <c r="AX372" s="38" t="s">
        <v>63</v>
      </c>
      <c r="AY372" s="39" t="s">
        <v>9634</v>
      </c>
      <c r="AZ372" s="38" t="s">
        <v>9635</v>
      </c>
      <c r="BA372" s="39" t="s">
        <v>9635</v>
      </c>
      <c r="BB372" s="38" t="s">
        <v>196</v>
      </c>
      <c r="BC372" s="38" t="s">
        <v>197</v>
      </c>
      <c r="BD372" s="38" t="s">
        <v>94</v>
      </c>
      <c r="BE372" s="38" t="s">
        <v>208</v>
      </c>
      <c r="BF372" s="38" t="s">
        <v>64</v>
      </c>
      <c r="BG372" s="38" t="s">
        <v>61</v>
      </c>
      <c r="BH372" s="38" t="s">
        <v>209</v>
      </c>
    </row>
    <row r="373" spans="2:60" x14ac:dyDescent="0.3">
      <c r="B373" s="55">
        <f t="shared" si="107"/>
        <v>369</v>
      </c>
      <c r="C373" s="55" t="str">
        <f t="shared" si="108"/>
        <v>NRT</v>
      </c>
      <c r="D373" s="55" t="str">
        <f t="shared" si="109"/>
        <v>2025-09-09</v>
      </c>
      <c r="E373" s="55" t="str">
        <f t="shared" si="110"/>
        <v>82020038082</v>
      </c>
      <c r="F373" s="55" t="str">
        <f t="shared" si="111"/>
        <v>PJP030134227</v>
      </c>
      <c r="G373" s="55" t="str">
        <f t="shared" si="112"/>
        <v>장은실</v>
      </c>
      <c r="H373" s="53" t="str">
        <f t="shared" si="113"/>
        <v>목록(Manifest)</v>
      </c>
      <c r="I373" s="62">
        <f t="shared" si="114"/>
        <v>142.56</v>
      </c>
      <c r="J373" s="53" t="str">
        <f t="shared" si="115"/>
        <v>BIG BRIDGE INTL (BRCH USA)</v>
      </c>
      <c r="K373" s="55">
        <f t="shared" si="116"/>
        <v>1</v>
      </c>
      <c r="L373" s="54">
        <f t="shared" si="117"/>
        <v>2.6</v>
      </c>
      <c r="M373" s="54">
        <f t="shared" si="118"/>
        <v>5.0999999999999996</v>
      </c>
      <c r="N373" s="54">
        <f t="shared" si="119"/>
        <v>5.5</v>
      </c>
      <c r="O373" s="54">
        <f t="shared" si="120"/>
        <v>3</v>
      </c>
      <c r="P373" s="55" t="str">
        <f t="shared" si="121"/>
        <v>6094325151339</v>
      </c>
      <c r="Q373" s="70">
        <f t="shared" si="122"/>
        <v>11810</v>
      </c>
      <c r="R373" s="58">
        <v>0</v>
      </c>
      <c r="S373" s="57">
        <f t="shared" si="123"/>
        <v>0</v>
      </c>
      <c r="T373" s="58">
        <v>0</v>
      </c>
      <c r="U373" s="58">
        <f>(IF(VLOOKUP(VLOOKUP(AN373,MAPPING!$B$16:$D$21,2,1),MAPPING!$C$16:$E$21,2,0)=7000,0,VLOOKUP(VLOOKUP(AN373,MAPPING!$B$16:$D$21,2,1),MAPPING!$C$16:$E$21,2,0)))</f>
        <v>0</v>
      </c>
      <c r="V373" s="58">
        <f>(K373*VLOOKUP(N373/K373,MAPPING!$B$23:$C$30,2,10))</f>
        <v>1200</v>
      </c>
      <c r="W373" s="58">
        <f t="shared" si="124"/>
        <v>0</v>
      </c>
      <c r="X373" s="58">
        <f t="shared" si="125"/>
        <v>13010</v>
      </c>
      <c r="Y373" s="116">
        <f>ROUND(SUM(Q373:W373)/INVOICE!$I$5,2)</f>
        <v>9.33</v>
      </c>
      <c r="AA373" s="38" t="s">
        <v>3127</v>
      </c>
      <c r="AB373" s="38" t="s">
        <v>93</v>
      </c>
      <c r="AC373" s="38" t="s">
        <v>3128</v>
      </c>
      <c r="AD373" s="38" t="s">
        <v>9636</v>
      </c>
      <c r="AE373" s="38" t="s">
        <v>9058</v>
      </c>
      <c r="AF373" s="38" t="s">
        <v>9059</v>
      </c>
      <c r="AG373" s="38" t="s">
        <v>9060</v>
      </c>
      <c r="AH373" s="38" t="s">
        <v>61</v>
      </c>
      <c r="AI373" s="38">
        <v>1</v>
      </c>
      <c r="AJ373" s="38">
        <v>2.6</v>
      </c>
      <c r="AK373" s="38">
        <v>5.0999999999999996</v>
      </c>
      <c r="AL373" s="38">
        <v>5.5</v>
      </c>
      <c r="AM373" s="38" t="s">
        <v>204</v>
      </c>
      <c r="AN373" s="38">
        <v>142.56</v>
      </c>
      <c r="AO373" s="38" t="s">
        <v>62</v>
      </c>
      <c r="AP373" s="38" t="s">
        <v>62</v>
      </c>
      <c r="AQ373" s="38" t="s">
        <v>62</v>
      </c>
      <c r="AR373" s="38" t="s">
        <v>62</v>
      </c>
      <c r="AS373" s="38" t="s">
        <v>62</v>
      </c>
      <c r="AT373" s="38" t="s">
        <v>205</v>
      </c>
      <c r="AU373" s="38" t="s">
        <v>8802</v>
      </c>
      <c r="AV373" s="38" t="s">
        <v>207</v>
      </c>
      <c r="AW373" s="38" t="s">
        <v>61</v>
      </c>
      <c r="AX373" s="38" t="s">
        <v>63</v>
      </c>
      <c r="AY373" s="39" t="s">
        <v>9637</v>
      </c>
      <c r="AZ373" s="38" t="s">
        <v>9638</v>
      </c>
      <c r="BA373" s="39" t="s">
        <v>9638</v>
      </c>
      <c r="BB373" s="38" t="s">
        <v>196</v>
      </c>
      <c r="BC373" s="38" t="s">
        <v>197</v>
      </c>
      <c r="BD373" s="38" t="s">
        <v>94</v>
      </c>
      <c r="BE373" s="38" t="s">
        <v>208</v>
      </c>
      <c r="BF373" s="38" t="s">
        <v>64</v>
      </c>
      <c r="BG373" s="38" t="s">
        <v>61</v>
      </c>
      <c r="BH373" s="38" t="s">
        <v>209</v>
      </c>
    </row>
    <row r="374" spans="2:60" x14ac:dyDescent="0.3">
      <c r="B374" s="55">
        <f t="shared" si="107"/>
        <v>370</v>
      </c>
      <c r="C374" s="55" t="str">
        <f t="shared" si="108"/>
        <v>NRT</v>
      </c>
      <c r="D374" s="55" t="str">
        <f t="shared" si="109"/>
        <v>2025-09-09</v>
      </c>
      <c r="E374" s="55" t="str">
        <f t="shared" si="110"/>
        <v>82020038082</v>
      </c>
      <c r="F374" s="55" t="str">
        <f t="shared" si="111"/>
        <v>PJP030150245</v>
      </c>
      <c r="G374" s="55" t="str">
        <f t="shared" si="112"/>
        <v>박미향</v>
      </c>
      <c r="H374" s="53" t="str">
        <f t="shared" si="113"/>
        <v>목록(Manifest)</v>
      </c>
      <c r="I374" s="62">
        <f t="shared" si="114"/>
        <v>110.55</v>
      </c>
      <c r="J374" s="53" t="str">
        <f t="shared" si="115"/>
        <v>BIG BRIDGE INTL (BRCH USA)</v>
      </c>
      <c r="K374" s="55">
        <f t="shared" si="116"/>
        <v>1</v>
      </c>
      <c r="L374" s="54">
        <f t="shared" si="117"/>
        <v>0.4</v>
      </c>
      <c r="M374" s="54">
        <f t="shared" si="118"/>
        <v>0.4</v>
      </c>
      <c r="N374" s="54">
        <f t="shared" si="119"/>
        <v>0.4</v>
      </c>
      <c r="O374" s="54">
        <f t="shared" si="120"/>
        <v>0.5</v>
      </c>
      <c r="P374" s="55" t="str">
        <f t="shared" si="121"/>
        <v>6094325151385</v>
      </c>
      <c r="Q374" s="70">
        <f t="shared" si="122"/>
        <v>6760</v>
      </c>
      <c r="R374" s="58">
        <v>0</v>
      </c>
      <c r="S374" s="57">
        <f t="shared" si="123"/>
        <v>0</v>
      </c>
      <c r="T374" s="58">
        <v>0</v>
      </c>
      <c r="U374" s="58">
        <f>(IF(VLOOKUP(VLOOKUP(AN374,MAPPING!$B$16:$D$21,2,1),MAPPING!$C$16:$E$21,2,0)=7000,0,VLOOKUP(VLOOKUP(AN374,MAPPING!$B$16:$D$21,2,1),MAPPING!$C$16:$E$21,2,0)))</f>
        <v>0</v>
      </c>
      <c r="V374" s="58">
        <f>(K374*VLOOKUP(N374/K374,MAPPING!$B$23:$C$30,2,10))</f>
        <v>0</v>
      </c>
      <c r="W374" s="58">
        <f t="shared" si="124"/>
        <v>0</v>
      </c>
      <c r="X374" s="58">
        <f t="shared" si="125"/>
        <v>6760</v>
      </c>
      <c r="Y374" s="116">
        <f>ROUND(SUM(Q374:W374)/INVOICE!$I$5,2)</f>
        <v>4.8499999999999996</v>
      </c>
      <c r="AA374" s="38" t="s">
        <v>3127</v>
      </c>
      <c r="AB374" s="38" t="s">
        <v>93</v>
      </c>
      <c r="AC374" s="38" t="s">
        <v>3128</v>
      </c>
      <c r="AD374" s="38" t="s">
        <v>9639</v>
      </c>
      <c r="AE374" s="38" t="s">
        <v>9640</v>
      </c>
      <c r="AF374" s="38" t="s">
        <v>9641</v>
      </c>
      <c r="AG374" s="38" t="s">
        <v>309</v>
      </c>
      <c r="AH374" s="38" t="s">
        <v>61</v>
      </c>
      <c r="AI374" s="38">
        <v>1</v>
      </c>
      <c r="AJ374" s="38">
        <v>0.4</v>
      </c>
      <c r="AK374" s="38">
        <v>0.4</v>
      </c>
      <c r="AL374" s="38">
        <v>0.4</v>
      </c>
      <c r="AM374" s="38" t="s">
        <v>204</v>
      </c>
      <c r="AN374" s="38">
        <v>110.55</v>
      </c>
      <c r="AO374" s="38" t="s">
        <v>62</v>
      </c>
      <c r="AP374" s="38" t="s">
        <v>62</v>
      </c>
      <c r="AQ374" s="38" t="s">
        <v>62</v>
      </c>
      <c r="AR374" s="38" t="s">
        <v>62</v>
      </c>
      <c r="AS374" s="38" t="s">
        <v>62</v>
      </c>
      <c r="AT374" s="38" t="s">
        <v>205</v>
      </c>
      <c r="AU374" s="38" t="s">
        <v>8802</v>
      </c>
      <c r="AV374" s="38" t="s">
        <v>207</v>
      </c>
      <c r="AW374" s="38" t="s">
        <v>61</v>
      </c>
      <c r="AX374" s="38" t="s">
        <v>63</v>
      </c>
      <c r="AY374" s="39" t="s">
        <v>9642</v>
      </c>
      <c r="AZ374" s="38" t="s">
        <v>9643</v>
      </c>
      <c r="BA374" s="39" t="s">
        <v>9643</v>
      </c>
      <c r="BB374" s="38" t="s">
        <v>196</v>
      </c>
      <c r="BC374" s="38" t="s">
        <v>197</v>
      </c>
      <c r="BD374" s="38" t="s">
        <v>94</v>
      </c>
      <c r="BE374" s="38" t="s">
        <v>208</v>
      </c>
      <c r="BF374" s="38" t="s">
        <v>64</v>
      </c>
      <c r="BG374" s="38" t="s">
        <v>61</v>
      </c>
      <c r="BH374" s="38" t="s">
        <v>209</v>
      </c>
    </row>
    <row r="375" spans="2:60" x14ac:dyDescent="0.3">
      <c r="B375" s="55">
        <f t="shared" si="107"/>
        <v>371</v>
      </c>
      <c r="C375" s="55" t="str">
        <f t="shared" si="108"/>
        <v>NRT</v>
      </c>
      <c r="D375" s="55" t="str">
        <f t="shared" si="109"/>
        <v>2025-09-09</v>
      </c>
      <c r="E375" s="55" t="str">
        <f t="shared" si="110"/>
        <v>82020038082</v>
      </c>
      <c r="F375" s="55" t="str">
        <f t="shared" si="111"/>
        <v>PJP030142972</v>
      </c>
      <c r="G375" s="55" t="str">
        <f t="shared" si="112"/>
        <v>이승필</v>
      </c>
      <c r="H375" s="53" t="str">
        <f t="shared" si="113"/>
        <v>목록(Manifest)</v>
      </c>
      <c r="I375" s="62">
        <f t="shared" si="114"/>
        <v>122.61</v>
      </c>
      <c r="J375" s="53" t="str">
        <f t="shared" si="115"/>
        <v>BIG BRIDGE INTL (BRCH USA)</v>
      </c>
      <c r="K375" s="55">
        <f t="shared" si="116"/>
        <v>1</v>
      </c>
      <c r="L375" s="54">
        <f t="shared" si="117"/>
        <v>1.1000000000000001</v>
      </c>
      <c r="M375" s="54">
        <f t="shared" si="118"/>
        <v>2</v>
      </c>
      <c r="N375" s="54">
        <f t="shared" si="119"/>
        <v>2</v>
      </c>
      <c r="O375" s="54">
        <f t="shared" si="120"/>
        <v>1.5</v>
      </c>
      <c r="P375" s="55" t="str">
        <f t="shared" si="121"/>
        <v>6094325150359</v>
      </c>
      <c r="Q375" s="70">
        <f t="shared" si="122"/>
        <v>8780</v>
      </c>
      <c r="R375" s="58">
        <v>0</v>
      </c>
      <c r="S375" s="57">
        <f t="shared" si="123"/>
        <v>0</v>
      </c>
      <c r="T375" s="58">
        <v>0</v>
      </c>
      <c r="U375" s="58">
        <f>(IF(VLOOKUP(VLOOKUP(AN375,MAPPING!$B$16:$D$21,2,1),MAPPING!$C$16:$E$21,2,0)=7000,0,VLOOKUP(VLOOKUP(AN375,MAPPING!$B$16:$D$21,2,1),MAPPING!$C$16:$E$21,2,0)))</f>
        <v>0</v>
      </c>
      <c r="V375" s="58">
        <f>(K375*VLOOKUP(N375/K375,MAPPING!$B$23:$C$30,2,10))</f>
        <v>0</v>
      </c>
      <c r="W375" s="58">
        <f t="shared" si="124"/>
        <v>0</v>
      </c>
      <c r="X375" s="58">
        <f t="shared" si="125"/>
        <v>8780</v>
      </c>
      <c r="Y375" s="116">
        <f>ROUND(SUM(Q375:W375)/INVOICE!$I$5,2)</f>
        <v>6.3</v>
      </c>
      <c r="AA375" s="38" t="s">
        <v>3127</v>
      </c>
      <c r="AB375" s="38" t="s">
        <v>93</v>
      </c>
      <c r="AC375" s="38" t="s">
        <v>3128</v>
      </c>
      <c r="AD375" s="38" t="s">
        <v>9644</v>
      </c>
      <c r="AE375" s="38" t="s">
        <v>279</v>
      </c>
      <c r="AF375" s="38" t="s">
        <v>280</v>
      </c>
      <c r="AG375" s="38" t="s">
        <v>281</v>
      </c>
      <c r="AH375" s="38" t="s">
        <v>61</v>
      </c>
      <c r="AI375" s="38">
        <v>1</v>
      </c>
      <c r="AJ375" s="38">
        <v>1.1000000000000001</v>
      </c>
      <c r="AK375" s="38">
        <v>2</v>
      </c>
      <c r="AL375" s="38">
        <v>2</v>
      </c>
      <c r="AM375" s="38" t="s">
        <v>204</v>
      </c>
      <c r="AN375" s="38">
        <v>122.61</v>
      </c>
      <c r="AO375" s="38" t="s">
        <v>62</v>
      </c>
      <c r="AP375" s="38" t="s">
        <v>62</v>
      </c>
      <c r="AQ375" s="38" t="s">
        <v>62</v>
      </c>
      <c r="AR375" s="38" t="s">
        <v>62</v>
      </c>
      <c r="AS375" s="38" t="s">
        <v>62</v>
      </c>
      <c r="AT375" s="38" t="s">
        <v>205</v>
      </c>
      <c r="AU375" s="38" t="s">
        <v>8802</v>
      </c>
      <c r="AV375" s="38" t="s">
        <v>207</v>
      </c>
      <c r="AW375" s="38" t="s">
        <v>61</v>
      </c>
      <c r="AX375" s="38" t="s">
        <v>63</v>
      </c>
      <c r="AY375" s="39" t="s">
        <v>9645</v>
      </c>
      <c r="AZ375" s="38" t="s">
        <v>9646</v>
      </c>
      <c r="BA375" s="39" t="s">
        <v>9646</v>
      </c>
      <c r="BB375" s="38" t="s">
        <v>196</v>
      </c>
      <c r="BC375" s="38" t="s">
        <v>197</v>
      </c>
      <c r="BD375" s="38" t="s">
        <v>94</v>
      </c>
      <c r="BE375" s="38" t="s">
        <v>208</v>
      </c>
      <c r="BF375" s="38" t="s">
        <v>64</v>
      </c>
      <c r="BG375" s="38" t="s">
        <v>61</v>
      </c>
      <c r="BH375" s="38" t="s">
        <v>209</v>
      </c>
    </row>
    <row r="376" spans="2:60" x14ac:dyDescent="0.3">
      <c r="B376" s="55">
        <f t="shared" si="107"/>
        <v>372</v>
      </c>
      <c r="C376" s="55" t="str">
        <f t="shared" si="108"/>
        <v>NRT</v>
      </c>
      <c r="D376" s="55" t="str">
        <f t="shared" si="109"/>
        <v>2025-09-09</v>
      </c>
      <c r="E376" s="55" t="str">
        <f t="shared" si="110"/>
        <v>82020038082</v>
      </c>
      <c r="F376" s="55" t="str">
        <f t="shared" si="111"/>
        <v>PJP030152679</v>
      </c>
      <c r="G376" s="55" t="str">
        <f t="shared" si="112"/>
        <v>최지혜</v>
      </c>
      <c r="H376" s="53" t="str">
        <f t="shared" si="113"/>
        <v>일반(목록배제,Normal-Manifest Exception)</v>
      </c>
      <c r="I376" s="62">
        <f t="shared" si="114"/>
        <v>80.8</v>
      </c>
      <c r="J376" s="53" t="str">
        <f t="shared" si="115"/>
        <v>BIG BRIDGE INTL (BRCH USA)</v>
      </c>
      <c r="K376" s="55">
        <f t="shared" si="116"/>
        <v>1</v>
      </c>
      <c r="L376" s="54">
        <f t="shared" si="117"/>
        <v>1.3</v>
      </c>
      <c r="M376" s="54">
        <f t="shared" si="118"/>
        <v>1.3</v>
      </c>
      <c r="N376" s="54">
        <f t="shared" si="119"/>
        <v>1.3</v>
      </c>
      <c r="O376" s="54">
        <f t="shared" si="120"/>
        <v>1.5</v>
      </c>
      <c r="P376" s="55" t="str">
        <f t="shared" si="121"/>
        <v>6094325151430</v>
      </c>
      <c r="Q376" s="70">
        <f t="shared" si="122"/>
        <v>8780</v>
      </c>
      <c r="R376" s="58">
        <v>0</v>
      </c>
      <c r="S376" s="57">
        <f t="shared" si="123"/>
        <v>0</v>
      </c>
      <c r="T376" s="58">
        <v>0</v>
      </c>
      <c r="U376" s="58">
        <f>(IF(VLOOKUP(VLOOKUP(AN376,MAPPING!$B$16:$D$21,2,1),MAPPING!$C$16:$E$21,2,0)=7000,0,VLOOKUP(VLOOKUP(AN376,MAPPING!$B$16:$D$21,2,1),MAPPING!$C$16:$E$21,2,0)))</f>
        <v>0</v>
      </c>
      <c r="V376" s="58">
        <f>(K376*VLOOKUP(N376/K376,MAPPING!$B$23:$C$30,2,10))</f>
        <v>0</v>
      </c>
      <c r="W376" s="58">
        <f t="shared" si="124"/>
        <v>0</v>
      </c>
      <c r="X376" s="58">
        <f t="shared" si="125"/>
        <v>8780</v>
      </c>
      <c r="Y376" s="116">
        <f>ROUND(SUM(Q376:W376)/INVOICE!$I$5,2)</f>
        <v>6.3</v>
      </c>
      <c r="AA376" s="38" t="s">
        <v>3127</v>
      </c>
      <c r="AB376" s="38" t="s">
        <v>93</v>
      </c>
      <c r="AC376" s="38" t="s">
        <v>3128</v>
      </c>
      <c r="AD376" s="38" t="s">
        <v>9647</v>
      </c>
      <c r="AE376" s="38" t="s">
        <v>9648</v>
      </c>
      <c r="AF376" s="38" t="s">
        <v>9649</v>
      </c>
      <c r="AG376" s="38" t="s">
        <v>9650</v>
      </c>
      <c r="AH376" s="38" t="s">
        <v>61</v>
      </c>
      <c r="AI376" s="38">
        <v>1</v>
      </c>
      <c r="AJ376" s="38">
        <v>1.3</v>
      </c>
      <c r="AK376" s="38">
        <v>1.3</v>
      </c>
      <c r="AL376" s="38">
        <v>1.3</v>
      </c>
      <c r="AM376" s="38" t="s">
        <v>66</v>
      </c>
      <c r="AN376" s="38">
        <v>80.8</v>
      </c>
      <c r="AO376" s="38" t="s">
        <v>62</v>
      </c>
      <c r="AP376" s="38" t="s">
        <v>62</v>
      </c>
      <c r="AQ376" s="38" t="s">
        <v>62</v>
      </c>
      <c r="AR376" s="38" t="s">
        <v>62</v>
      </c>
      <c r="AS376" s="38" t="s">
        <v>62</v>
      </c>
      <c r="AT376" s="38" t="s">
        <v>205</v>
      </c>
      <c r="AU376" s="38" t="s">
        <v>8802</v>
      </c>
      <c r="AV376" s="38" t="s">
        <v>207</v>
      </c>
      <c r="AW376" s="38" t="s">
        <v>61</v>
      </c>
      <c r="AX376" s="38" t="s">
        <v>63</v>
      </c>
      <c r="AY376" s="39" t="s">
        <v>9651</v>
      </c>
      <c r="AZ376" s="38" t="s">
        <v>9652</v>
      </c>
      <c r="BA376" s="39" t="s">
        <v>9652</v>
      </c>
      <c r="BB376" s="38" t="s">
        <v>196</v>
      </c>
      <c r="BC376" s="38" t="s">
        <v>197</v>
      </c>
      <c r="BD376" s="38" t="s">
        <v>94</v>
      </c>
      <c r="BE376" s="38" t="s">
        <v>208</v>
      </c>
      <c r="BF376" s="38" t="s">
        <v>64</v>
      </c>
      <c r="BG376" s="38" t="s">
        <v>61</v>
      </c>
      <c r="BH376" s="38" t="s">
        <v>209</v>
      </c>
    </row>
    <row r="377" spans="2:60" x14ac:dyDescent="0.3">
      <c r="B377" s="55">
        <f t="shared" si="107"/>
        <v>373</v>
      </c>
      <c r="C377" s="55" t="str">
        <f t="shared" si="108"/>
        <v>NRT</v>
      </c>
      <c r="D377" s="55" t="str">
        <f t="shared" si="109"/>
        <v>2025-09-09</v>
      </c>
      <c r="E377" s="55" t="str">
        <f t="shared" si="110"/>
        <v>82020038082</v>
      </c>
      <c r="F377" s="55" t="str">
        <f t="shared" si="111"/>
        <v>PJP030139537</v>
      </c>
      <c r="G377" s="55" t="str">
        <f t="shared" si="112"/>
        <v>남기량</v>
      </c>
      <c r="H377" s="53" t="str">
        <f t="shared" si="113"/>
        <v>목록(Manifest)</v>
      </c>
      <c r="I377" s="62">
        <f t="shared" si="114"/>
        <v>124.62</v>
      </c>
      <c r="J377" s="53" t="str">
        <f t="shared" si="115"/>
        <v>BIG BRIDGE INTL (BRCH USA)</v>
      </c>
      <c r="K377" s="55">
        <f t="shared" si="116"/>
        <v>1</v>
      </c>
      <c r="L377" s="54">
        <f t="shared" si="117"/>
        <v>2</v>
      </c>
      <c r="M377" s="54">
        <f t="shared" si="118"/>
        <v>3.1</v>
      </c>
      <c r="N377" s="54">
        <f t="shared" si="119"/>
        <v>3.1</v>
      </c>
      <c r="O377" s="54">
        <f t="shared" si="120"/>
        <v>2</v>
      </c>
      <c r="P377" s="55" t="str">
        <f t="shared" si="121"/>
        <v>6094325151298</v>
      </c>
      <c r="Q377" s="70">
        <f t="shared" si="122"/>
        <v>9790</v>
      </c>
      <c r="R377" s="58">
        <v>0</v>
      </c>
      <c r="S377" s="57">
        <f t="shared" si="123"/>
        <v>0</v>
      </c>
      <c r="T377" s="58">
        <v>0</v>
      </c>
      <c r="U377" s="58">
        <f>(IF(VLOOKUP(VLOOKUP(AN377,MAPPING!$B$16:$D$21,2,1),MAPPING!$C$16:$E$21,2,0)=7000,0,VLOOKUP(VLOOKUP(AN377,MAPPING!$B$16:$D$21,2,1),MAPPING!$C$16:$E$21,2,0)))</f>
        <v>0</v>
      </c>
      <c r="V377" s="58">
        <f>(K377*VLOOKUP(N377/K377,MAPPING!$B$23:$C$30,2,10))</f>
        <v>550</v>
      </c>
      <c r="W377" s="58">
        <f t="shared" si="124"/>
        <v>0</v>
      </c>
      <c r="X377" s="58">
        <f t="shared" si="125"/>
        <v>10340</v>
      </c>
      <c r="Y377" s="116">
        <f>ROUND(SUM(Q377:W377)/INVOICE!$I$5,2)</f>
        <v>7.42</v>
      </c>
      <c r="AA377" s="38" t="s">
        <v>3127</v>
      </c>
      <c r="AB377" s="38" t="s">
        <v>93</v>
      </c>
      <c r="AC377" s="38" t="s">
        <v>3128</v>
      </c>
      <c r="AD377" s="38" t="s">
        <v>9653</v>
      </c>
      <c r="AE377" s="38" t="s">
        <v>9654</v>
      </c>
      <c r="AF377" s="38" t="s">
        <v>9655</v>
      </c>
      <c r="AG377" s="38" t="s">
        <v>5677</v>
      </c>
      <c r="AH377" s="38" t="s">
        <v>61</v>
      </c>
      <c r="AI377" s="38">
        <v>1</v>
      </c>
      <c r="AJ377" s="38">
        <v>2</v>
      </c>
      <c r="AK377" s="38">
        <v>3.1</v>
      </c>
      <c r="AL377" s="38">
        <v>3.1</v>
      </c>
      <c r="AM377" s="38" t="s">
        <v>204</v>
      </c>
      <c r="AN377" s="38">
        <v>124.62</v>
      </c>
      <c r="AO377" s="38" t="s">
        <v>62</v>
      </c>
      <c r="AP377" s="38" t="s">
        <v>62</v>
      </c>
      <c r="AQ377" s="38" t="s">
        <v>62</v>
      </c>
      <c r="AR377" s="38" t="s">
        <v>62</v>
      </c>
      <c r="AS377" s="38" t="s">
        <v>62</v>
      </c>
      <c r="AT377" s="38" t="s">
        <v>205</v>
      </c>
      <c r="AU377" s="38" t="s">
        <v>8802</v>
      </c>
      <c r="AV377" s="38" t="s">
        <v>207</v>
      </c>
      <c r="AW377" s="38" t="s">
        <v>61</v>
      </c>
      <c r="AX377" s="38" t="s">
        <v>63</v>
      </c>
      <c r="AY377" s="39" t="s">
        <v>9656</v>
      </c>
      <c r="AZ377" s="38" t="s">
        <v>9657</v>
      </c>
      <c r="BA377" s="39" t="s">
        <v>9657</v>
      </c>
      <c r="BB377" s="38" t="s">
        <v>196</v>
      </c>
      <c r="BC377" s="38" t="s">
        <v>197</v>
      </c>
      <c r="BD377" s="38" t="s">
        <v>94</v>
      </c>
      <c r="BE377" s="38" t="s">
        <v>208</v>
      </c>
      <c r="BF377" s="38" t="s">
        <v>64</v>
      </c>
      <c r="BG377" s="38" t="s">
        <v>61</v>
      </c>
      <c r="BH377" s="38" t="s">
        <v>209</v>
      </c>
    </row>
    <row r="378" spans="2:60" x14ac:dyDescent="0.3">
      <c r="B378" s="55">
        <f t="shared" si="107"/>
        <v>374</v>
      </c>
      <c r="C378" s="55" t="str">
        <f t="shared" si="108"/>
        <v>NRT</v>
      </c>
      <c r="D378" s="55" t="str">
        <f t="shared" si="109"/>
        <v>2025-09-09</v>
      </c>
      <c r="E378" s="55" t="str">
        <f t="shared" si="110"/>
        <v>82020038082</v>
      </c>
      <c r="F378" s="55" t="str">
        <f t="shared" si="111"/>
        <v>PJP030166657</v>
      </c>
      <c r="G378" s="55" t="str">
        <f t="shared" si="112"/>
        <v>강대우</v>
      </c>
      <c r="H378" s="53" t="str">
        <f t="shared" si="113"/>
        <v>일반(목록배제,Normal-Manifest Exception)</v>
      </c>
      <c r="I378" s="62">
        <f t="shared" si="114"/>
        <v>103.71</v>
      </c>
      <c r="J378" s="53" t="str">
        <f t="shared" si="115"/>
        <v>BIG BRIDGE INTL (BRCH USA)</v>
      </c>
      <c r="K378" s="55">
        <f t="shared" si="116"/>
        <v>1</v>
      </c>
      <c r="L378" s="54">
        <f t="shared" si="117"/>
        <v>3.35</v>
      </c>
      <c r="M378" s="54">
        <f t="shared" si="118"/>
        <v>1.8</v>
      </c>
      <c r="N378" s="54">
        <f t="shared" si="119"/>
        <v>3.4</v>
      </c>
      <c r="O378" s="54">
        <f t="shared" si="120"/>
        <v>3.5</v>
      </c>
      <c r="P378" s="55" t="str">
        <f t="shared" si="121"/>
        <v>6094325150816</v>
      </c>
      <c r="Q378" s="70">
        <f t="shared" si="122"/>
        <v>12820</v>
      </c>
      <c r="R378" s="58">
        <v>0</v>
      </c>
      <c r="S378" s="57">
        <f t="shared" si="123"/>
        <v>0</v>
      </c>
      <c r="T378" s="58">
        <v>0</v>
      </c>
      <c r="U378" s="58">
        <f>(IF(VLOOKUP(VLOOKUP(AN378,MAPPING!$B$16:$D$21,2,1),MAPPING!$C$16:$E$21,2,0)=7000,0,VLOOKUP(VLOOKUP(AN378,MAPPING!$B$16:$D$21,2,1),MAPPING!$C$16:$E$21,2,0)))</f>
        <v>0</v>
      </c>
      <c r="V378" s="58">
        <f>(K378*VLOOKUP(N378/K378,MAPPING!$B$23:$C$30,2,10))</f>
        <v>550</v>
      </c>
      <c r="W378" s="58">
        <f t="shared" si="124"/>
        <v>0</v>
      </c>
      <c r="X378" s="58">
        <f t="shared" si="125"/>
        <v>13370</v>
      </c>
      <c r="Y378" s="116">
        <f>ROUND(SUM(Q378:W378)/INVOICE!$I$5,2)</f>
        <v>9.59</v>
      </c>
      <c r="AA378" s="38" t="s">
        <v>3127</v>
      </c>
      <c r="AB378" s="38" t="s">
        <v>93</v>
      </c>
      <c r="AC378" s="38" t="s">
        <v>3128</v>
      </c>
      <c r="AD378" s="38" t="s">
        <v>9658</v>
      </c>
      <c r="AE378" s="38" t="s">
        <v>9659</v>
      </c>
      <c r="AF378" s="38" t="s">
        <v>9660</v>
      </c>
      <c r="AG378" s="38" t="s">
        <v>9661</v>
      </c>
      <c r="AH378" s="38" t="s">
        <v>61</v>
      </c>
      <c r="AI378" s="38">
        <v>1</v>
      </c>
      <c r="AJ378" s="38">
        <v>3.35</v>
      </c>
      <c r="AK378" s="38">
        <v>1.8</v>
      </c>
      <c r="AL378" s="38">
        <v>3.4</v>
      </c>
      <c r="AM378" s="38" t="s">
        <v>66</v>
      </c>
      <c r="AN378" s="38">
        <v>103.71</v>
      </c>
      <c r="AO378" s="38" t="s">
        <v>62</v>
      </c>
      <c r="AP378" s="38" t="s">
        <v>62</v>
      </c>
      <c r="AQ378" s="38" t="s">
        <v>62</v>
      </c>
      <c r="AR378" s="38" t="s">
        <v>62</v>
      </c>
      <c r="AS378" s="38" t="s">
        <v>62</v>
      </c>
      <c r="AT378" s="38" t="s">
        <v>205</v>
      </c>
      <c r="AU378" s="38" t="s">
        <v>8802</v>
      </c>
      <c r="AV378" s="38" t="s">
        <v>207</v>
      </c>
      <c r="AW378" s="38" t="s">
        <v>61</v>
      </c>
      <c r="AX378" s="38" t="s">
        <v>63</v>
      </c>
      <c r="AY378" s="39" t="s">
        <v>9662</v>
      </c>
      <c r="AZ378" s="38" t="s">
        <v>9663</v>
      </c>
      <c r="BA378" s="39" t="s">
        <v>9663</v>
      </c>
      <c r="BB378" s="38" t="s">
        <v>196</v>
      </c>
      <c r="BC378" s="38" t="s">
        <v>197</v>
      </c>
      <c r="BD378" s="38" t="s">
        <v>94</v>
      </c>
      <c r="BE378" s="38" t="s">
        <v>208</v>
      </c>
      <c r="BF378" s="38" t="s">
        <v>64</v>
      </c>
      <c r="BG378" s="38" t="s">
        <v>61</v>
      </c>
      <c r="BH378" s="38" t="s">
        <v>209</v>
      </c>
    </row>
    <row r="379" spans="2:60" x14ac:dyDescent="0.3">
      <c r="B379" s="55">
        <f t="shared" si="107"/>
        <v>375</v>
      </c>
      <c r="C379" s="55" t="str">
        <f t="shared" si="108"/>
        <v>NRT</v>
      </c>
      <c r="D379" s="55" t="str">
        <f t="shared" si="109"/>
        <v>2025-09-09</v>
      </c>
      <c r="E379" s="55" t="str">
        <f t="shared" si="110"/>
        <v>82020038082</v>
      </c>
      <c r="F379" s="55" t="str">
        <f t="shared" si="111"/>
        <v>PJP030162937</v>
      </c>
      <c r="G379" s="55" t="str">
        <f t="shared" si="112"/>
        <v>한채민</v>
      </c>
      <c r="H379" s="53" t="str">
        <f t="shared" si="113"/>
        <v>목록(Manifest)</v>
      </c>
      <c r="I379" s="62">
        <f t="shared" si="114"/>
        <v>125.11</v>
      </c>
      <c r="J379" s="53" t="str">
        <f t="shared" si="115"/>
        <v>BIG BRIDGE INTL (BRCH USA)</v>
      </c>
      <c r="K379" s="55">
        <f t="shared" si="116"/>
        <v>1</v>
      </c>
      <c r="L379" s="54">
        <f t="shared" si="117"/>
        <v>0.9</v>
      </c>
      <c r="M379" s="54">
        <f t="shared" si="118"/>
        <v>0.2</v>
      </c>
      <c r="N379" s="54">
        <f t="shared" si="119"/>
        <v>0.9</v>
      </c>
      <c r="O379" s="54">
        <f t="shared" si="120"/>
        <v>1</v>
      </c>
      <c r="P379" s="55" t="str">
        <f t="shared" si="121"/>
        <v>6094325148523</v>
      </c>
      <c r="Q379" s="70">
        <f t="shared" si="122"/>
        <v>7770</v>
      </c>
      <c r="R379" s="58">
        <v>0</v>
      </c>
      <c r="S379" s="57">
        <f t="shared" si="123"/>
        <v>0</v>
      </c>
      <c r="T379" s="58">
        <v>0</v>
      </c>
      <c r="U379" s="58">
        <f>(IF(VLOOKUP(VLOOKUP(AN379,MAPPING!$B$16:$D$21,2,1),MAPPING!$C$16:$E$21,2,0)=7000,0,VLOOKUP(VLOOKUP(AN379,MAPPING!$B$16:$D$21,2,1),MAPPING!$C$16:$E$21,2,0)))</f>
        <v>0</v>
      </c>
      <c r="V379" s="58">
        <f>(K379*VLOOKUP(N379/K379,MAPPING!$B$23:$C$30,2,10))</f>
        <v>0</v>
      </c>
      <c r="W379" s="58">
        <f t="shared" si="124"/>
        <v>0</v>
      </c>
      <c r="X379" s="58">
        <f t="shared" si="125"/>
        <v>7770</v>
      </c>
      <c r="Y379" s="116">
        <f>ROUND(SUM(Q379:W379)/INVOICE!$I$5,2)</f>
        <v>5.57</v>
      </c>
      <c r="AA379" s="38" t="s">
        <v>3127</v>
      </c>
      <c r="AB379" s="38" t="s">
        <v>93</v>
      </c>
      <c r="AC379" s="38" t="s">
        <v>3128</v>
      </c>
      <c r="AD379" s="38" t="s">
        <v>9664</v>
      </c>
      <c r="AE379" s="38" t="s">
        <v>9665</v>
      </c>
      <c r="AF379" s="38" t="s">
        <v>9666</v>
      </c>
      <c r="AG379" s="38" t="s">
        <v>9667</v>
      </c>
      <c r="AH379" s="38" t="s">
        <v>61</v>
      </c>
      <c r="AI379" s="38">
        <v>1</v>
      </c>
      <c r="AJ379" s="38">
        <v>0.9</v>
      </c>
      <c r="AK379" s="38">
        <v>0.2</v>
      </c>
      <c r="AL379" s="38">
        <v>0.9</v>
      </c>
      <c r="AM379" s="38" t="s">
        <v>204</v>
      </c>
      <c r="AN379" s="38">
        <v>125.11</v>
      </c>
      <c r="AO379" s="38" t="s">
        <v>62</v>
      </c>
      <c r="AP379" s="38" t="s">
        <v>62</v>
      </c>
      <c r="AQ379" s="38" t="s">
        <v>62</v>
      </c>
      <c r="AR379" s="38" t="s">
        <v>62</v>
      </c>
      <c r="AS379" s="38" t="s">
        <v>62</v>
      </c>
      <c r="AT379" s="38" t="s">
        <v>205</v>
      </c>
      <c r="AU379" s="38" t="s">
        <v>8802</v>
      </c>
      <c r="AV379" s="38" t="s">
        <v>207</v>
      </c>
      <c r="AW379" s="38" t="s">
        <v>61</v>
      </c>
      <c r="AX379" s="38" t="s">
        <v>63</v>
      </c>
      <c r="AY379" s="39" t="s">
        <v>9668</v>
      </c>
      <c r="AZ379" s="38" t="s">
        <v>9669</v>
      </c>
      <c r="BA379" s="39" t="s">
        <v>9669</v>
      </c>
      <c r="BB379" s="38" t="s">
        <v>196</v>
      </c>
      <c r="BC379" s="38" t="s">
        <v>197</v>
      </c>
      <c r="BD379" s="38" t="s">
        <v>94</v>
      </c>
      <c r="BE379" s="38" t="s">
        <v>208</v>
      </c>
      <c r="BF379" s="38" t="s">
        <v>64</v>
      </c>
      <c r="BG379" s="38" t="s">
        <v>61</v>
      </c>
      <c r="BH379" s="38" t="s">
        <v>209</v>
      </c>
    </row>
    <row r="380" spans="2:60" x14ac:dyDescent="0.3">
      <c r="B380" s="55">
        <f t="shared" si="107"/>
        <v>376</v>
      </c>
      <c r="C380" s="55" t="str">
        <f t="shared" si="108"/>
        <v>NRT</v>
      </c>
      <c r="D380" s="55" t="str">
        <f t="shared" si="109"/>
        <v>2025-09-09</v>
      </c>
      <c r="E380" s="55" t="str">
        <f t="shared" si="110"/>
        <v>82020038082</v>
      </c>
      <c r="F380" s="55" t="str">
        <f t="shared" si="111"/>
        <v>PJP030157576</v>
      </c>
      <c r="G380" s="55" t="str">
        <f t="shared" si="112"/>
        <v>지상훈</v>
      </c>
      <c r="H380" s="53" t="str">
        <f t="shared" si="113"/>
        <v>목록(Manifest)</v>
      </c>
      <c r="I380" s="62">
        <f t="shared" si="114"/>
        <v>54.94</v>
      </c>
      <c r="J380" s="53" t="str">
        <f t="shared" si="115"/>
        <v>BIG BRIDGE INTL (BRCH USA)</v>
      </c>
      <c r="K380" s="55">
        <f t="shared" si="116"/>
        <v>1</v>
      </c>
      <c r="L380" s="54">
        <f t="shared" si="117"/>
        <v>0.7</v>
      </c>
      <c r="M380" s="54">
        <f t="shared" si="118"/>
        <v>0.7</v>
      </c>
      <c r="N380" s="54">
        <f t="shared" si="119"/>
        <v>0.7</v>
      </c>
      <c r="O380" s="54">
        <f t="shared" si="120"/>
        <v>1</v>
      </c>
      <c r="P380" s="55" t="str">
        <f t="shared" si="121"/>
        <v>6094325151526</v>
      </c>
      <c r="Q380" s="70">
        <f t="shared" si="122"/>
        <v>7770</v>
      </c>
      <c r="R380" s="58">
        <v>0</v>
      </c>
      <c r="S380" s="57">
        <f t="shared" si="123"/>
        <v>0</v>
      </c>
      <c r="T380" s="58">
        <v>0</v>
      </c>
      <c r="U380" s="58">
        <f>(IF(VLOOKUP(VLOOKUP(AN380,MAPPING!$B$16:$D$21,2,1),MAPPING!$C$16:$E$21,2,0)=7000,0,VLOOKUP(VLOOKUP(AN380,MAPPING!$B$16:$D$21,2,1),MAPPING!$C$16:$E$21,2,0)))</f>
        <v>0</v>
      </c>
      <c r="V380" s="58">
        <f>(K380*VLOOKUP(N380/K380,MAPPING!$B$23:$C$30,2,10))</f>
        <v>0</v>
      </c>
      <c r="W380" s="58">
        <f t="shared" si="124"/>
        <v>0</v>
      </c>
      <c r="X380" s="58">
        <f t="shared" si="125"/>
        <v>7770</v>
      </c>
      <c r="Y380" s="116">
        <f>ROUND(SUM(Q380:W380)/INVOICE!$I$5,2)</f>
        <v>5.57</v>
      </c>
      <c r="AA380" s="38" t="s">
        <v>3127</v>
      </c>
      <c r="AB380" s="38" t="s">
        <v>93</v>
      </c>
      <c r="AC380" s="38" t="s">
        <v>3128</v>
      </c>
      <c r="AD380" s="38" t="s">
        <v>9670</v>
      </c>
      <c r="AE380" s="38" t="s">
        <v>9671</v>
      </c>
      <c r="AF380" s="38" t="s">
        <v>9672</v>
      </c>
      <c r="AG380" s="38" t="s">
        <v>9673</v>
      </c>
      <c r="AH380" s="38" t="s">
        <v>61</v>
      </c>
      <c r="AI380" s="38">
        <v>1</v>
      </c>
      <c r="AJ380" s="38">
        <v>0.7</v>
      </c>
      <c r="AK380" s="38">
        <v>0.7</v>
      </c>
      <c r="AL380" s="38">
        <v>0.7</v>
      </c>
      <c r="AM380" s="38" t="s">
        <v>204</v>
      </c>
      <c r="AN380" s="38">
        <v>54.94</v>
      </c>
      <c r="AO380" s="38" t="s">
        <v>62</v>
      </c>
      <c r="AP380" s="38" t="s">
        <v>62</v>
      </c>
      <c r="AQ380" s="38" t="s">
        <v>62</v>
      </c>
      <c r="AR380" s="38" t="s">
        <v>62</v>
      </c>
      <c r="AS380" s="38" t="s">
        <v>62</v>
      </c>
      <c r="AT380" s="38" t="s">
        <v>205</v>
      </c>
      <c r="AU380" s="38" t="s">
        <v>8802</v>
      </c>
      <c r="AV380" s="38" t="s">
        <v>207</v>
      </c>
      <c r="AW380" s="38" t="s">
        <v>61</v>
      </c>
      <c r="AX380" s="38" t="s">
        <v>63</v>
      </c>
      <c r="AY380" s="39" t="s">
        <v>9674</v>
      </c>
      <c r="AZ380" s="38" t="s">
        <v>9675</v>
      </c>
      <c r="BA380" s="39" t="s">
        <v>9675</v>
      </c>
      <c r="BB380" s="38" t="s">
        <v>196</v>
      </c>
      <c r="BC380" s="38" t="s">
        <v>197</v>
      </c>
      <c r="BD380" s="38" t="s">
        <v>94</v>
      </c>
      <c r="BE380" s="38" t="s">
        <v>208</v>
      </c>
      <c r="BF380" s="38" t="s">
        <v>64</v>
      </c>
      <c r="BG380" s="38" t="s">
        <v>61</v>
      </c>
      <c r="BH380" s="38" t="s">
        <v>209</v>
      </c>
    </row>
    <row r="381" spans="2:60" x14ac:dyDescent="0.3">
      <c r="B381" s="55">
        <f t="shared" si="107"/>
        <v>377</v>
      </c>
      <c r="C381" s="55" t="str">
        <f t="shared" si="108"/>
        <v>NRT</v>
      </c>
      <c r="D381" s="55" t="str">
        <f t="shared" si="109"/>
        <v>2025-09-09</v>
      </c>
      <c r="E381" s="55" t="str">
        <f t="shared" si="110"/>
        <v>82020038082</v>
      </c>
      <c r="F381" s="55" t="str">
        <f t="shared" si="111"/>
        <v>PJP030150281</v>
      </c>
      <c r="G381" s="55" t="str">
        <f t="shared" si="112"/>
        <v>조해린</v>
      </c>
      <c r="H381" s="53" t="str">
        <f t="shared" si="113"/>
        <v>목록(Manifest)</v>
      </c>
      <c r="I381" s="62">
        <f t="shared" si="114"/>
        <v>65.540000000000006</v>
      </c>
      <c r="J381" s="53" t="str">
        <f t="shared" si="115"/>
        <v>BIG BRIDGE INTL (BRCH USA)</v>
      </c>
      <c r="K381" s="55">
        <f t="shared" si="116"/>
        <v>1</v>
      </c>
      <c r="L381" s="54">
        <f t="shared" si="117"/>
        <v>0.6</v>
      </c>
      <c r="M381" s="54">
        <f t="shared" si="118"/>
        <v>1.2</v>
      </c>
      <c r="N381" s="54">
        <f t="shared" si="119"/>
        <v>1.2</v>
      </c>
      <c r="O381" s="54">
        <f t="shared" si="120"/>
        <v>1</v>
      </c>
      <c r="P381" s="55" t="str">
        <f t="shared" si="121"/>
        <v>6094325151356</v>
      </c>
      <c r="Q381" s="70">
        <f t="shared" si="122"/>
        <v>7770</v>
      </c>
      <c r="R381" s="58">
        <v>0</v>
      </c>
      <c r="S381" s="57">
        <f t="shared" si="123"/>
        <v>0</v>
      </c>
      <c r="T381" s="58">
        <v>0</v>
      </c>
      <c r="U381" s="58">
        <f>(IF(VLOOKUP(VLOOKUP(AN381,MAPPING!$B$16:$D$21,2,1),MAPPING!$C$16:$E$21,2,0)=7000,0,VLOOKUP(VLOOKUP(AN381,MAPPING!$B$16:$D$21,2,1),MAPPING!$C$16:$E$21,2,0)))</f>
        <v>0</v>
      </c>
      <c r="V381" s="58">
        <f>(K381*VLOOKUP(N381/K381,MAPPING!$B$23:$C$30,2,10))</f>
        <v>0</v>
      </c>
      <c r="W381" s="58">
        <f t="shared" si="124"/>
        <v>0</v>
      </c>
      <c r="X381" s="58">
        <f t="shared" si="125"/>
        <v>7770</v>
      </c>
      <c r="Y381" s="116">
        <f>ROUND(SUM(Q381:W381)/INVOICE!$I$5,2)</f>
        <v>5.57</v>
      </c>
      <c r="AA381" s="38" t="s">
        <v>3127</v>
      </c>
      <c r="AB381" s="38" t="s">
        <v>93</v>
      </c>
      <c r="AC381" s="38" t="s">
        <v>3128</v>
      </c>
      <c r="AD381" s="38" t="s">
        <v>9676</v>
      </c>
      <c r="AE381" s="38" t="s">
        <v>9677</v>
      </c>
      <c r="AF381" s="38" t="s">
        <v>9678</v>
      </c>
      <c r="AG381" s="38" t="s">
        <v>9679</v>
      </c>
      <c r="AH381" s="38" t="s">
        <v>61</v>
      </c>
      <c r="AI381" s="38">
        <v>1</v>
      </c>
      <c r="AJ381" s="38">
        <v>0.6</v>
      </c>
      <c r="AK381" s="38">
        <v>1.2</v>
      </c>
      <c r="AL381" s="38">
        <v>1.2</v>
      </c>
      <c r="AM381" s="38" t="s">
        <v>204</v>
      </c>
      <c r="AN381" s="38">
        <v>65.540000000000006</v>
      </c>
      <c r="AO381" s="38" t="s">
        <v>62</v>
      </c>
      <c r="AP381" s="38" t="s">
        <v>62</v>
      </c>
      <c r="AQ381" s="38" t="s">
        <v>62</v>
      </c>
      <c r="AR381" s="38" t="s">
        <v>62</v>
      </c>
      <c r="AS381" s="38" t="s">
        <v>62</v>
      </c>
      <c r="AT381" s="38" t="s">
        <v>205</v>
      </c>
      <c r="AU381" s="38" t="s">
        <v>8802</v>
      </c>
      <c r="AV381" s="38" t="s">
        <v>207</v>
      </c>
      <c r="AW381" s="38" t="s">
        <v>61</v>
      </c>
      <c r="AX381" s="38" t="s">
        <v>63</v>
      </c>
      <c r="AY381" s="39" t="s">
        <v>9680</v>
      </c>
      <c r="AZ381" s="38" t="s">
        <v>9681</v>
      </c>
      <c r="BA381" s="39" t="s">
        <v>9681</v>
      </c>
      <c r="BB381" s="38" t="s">
        <v>196</v>
      </c>
      <c r="BC381" s="38" t="s">
        <v>197</v>
      </c>
      <c r="BD381" s="38" t="s">
        <v>94</v>
      </c>
      <c r="BE381" s="38" t="s">
        <v>208</v>
      </c>
      <c r="BF381" s="38" t="s">
        <v>64</v>
      </c>
      <c r="BG381" s="38" t="s">
        <v>61</v>
      </c>
      <c r="BH381" s="38" t="s">
        <v>209</v>
      </c>
    </row>
    <row r="382" spans="2:60" x14ac:dyDescent="0.3">
      <c r="B382" s="55">
        <f t="shared" si="107"/>
        <v>378</v>
      </c>
      <c r="C382" s="55" t="str">
        <f t="shared" si="108"/>
        <v>NRT</v>
      </c>
      <c r="D382" s="55" t="str">
        <f t="shared" si="109"/>
        <v>2025-09-09</v>
      </c>
      <c r="E382" s="55" t="str">
        <f t="shared" si="110"/>
        <v>82020038082</v>
      </c>
      <c r="F382" s="55" t="str">
        <f t="shared" si="111"/>
        <v>PJP030137043</v>
      </c>
      <c r="G382" s="55" t="str">
        <f t="shared" si="112"/>
        <v>반효진</v>
      </c>
      <c r="H382" s="53" t="str">
        <f t="shared" si="113"/>
        <v>목록(Manifest)</v>
      </c>
      <c r="I382" s="62">
        <f t="shared" si="114"/>
        <v>41.5</v>
      </c>
      <c r="J382" s="53" t="str">
        <f t="shared" si="115"/>
        <v>BIG BRIDGE INTL (BRCH USA)</v>
      </c>
      <c r="K382" s="55">
        <f t="shared" si="116"/>
        <v>1</v>
      </c>
      <c r="L382" s="54">
        <f t="shared" si="117"/>
        <v>0.65</v>
      </c>
      <c r="M382" s="54">
        <f t="shared" si="118"/>
        <v>1.1000000000000001</v>
      </c>
      <c r="N382" s="54">
        <f t="shared" si="119"/>
        <v>1.1000000000000001</v>
      </c>
      <c r="O382" s="54">
        <f t="shared" si="120"/>
        <v>1</v>
      </c>
      <c r="P382" s="55" t="str">
        <f t="shared" si="121"/>
        <v>6094325151405</v>
      </c>
      <c r="Q382" s="70">
        <f t="shared" si="122"/>
        <v>7770</v>
      </c>
      <c r="R382" s="58">
        <v>0</v>
      </c>
      <c r="S382" s="57">
        <f t="shared" si="123"/>
        <v>0</v>
      </c>
      <c r="T382" s="58">
        <v>0</v>
      </c>
      <c r="U382" s="58">
        <f>(IF(VLOOKUP(VLOOKUP(AN382,MAPPING!$B$16:$D$21,2,1),MAPPING!$C$16:$E$21,2,0)=7000,0,VLOOKUP(VLOOKUP(AN382,MAPPING!$B$16:$D$21,2,1),MAPPING!$C$16:$E$21,2,0)))</f>
        <v>0</v>
      </c>
      <c r="V382" s="58">
        <f>(K382*VLOOKUP(N382/K382,MAPPING!$B$23:$C$30,2,10))</f>
        <v>0</v>
      </c>
      <c r="W382" s="58">
        <f t="shared" si="124"/>
        <v>0</v>
      </c>
      <c r="X382" s="58">
        <f t="shared" si="125"/>
        <v>7770</v>
      </c>
      <c r="Y382" s="116">
        <f>ROUND(SUM(Q382:W382)/INVOICE!$I$5,2)</f>
        <v>5.57</v>
      </c>
      <c r="AA382" s="38" t="s">
        <v>3127</v>
      </c>
      <c r="AB382" s="38" t="s">
        <v>93</v>
      </c>
      <c r="AC382" s="38" t="s">
        <v>3128</v>
      </c>
      <c r="AD382" s="38" t="s">
        <v>9682</v>
      </c>
      <c r="AE382" s="38" t="s">
        <v>9683</v>
      </c>
      <c r="AF382" s="38" t="s">
        <v>9684</v>
      </c>
      <c r="AG382" s="38" t="s">
        <v>5432</v>
      </c>
      <c r="AH382" s="38" t="s">
        <v>61</v>
      </c>
      <c r="AI382" s="38">
        <v>1</v>
      </c>
      <c r="AJ382" s="38">
        <v>0.65</v>
      </c>
      <c r="AK382" s="38">
        <v>1.1000000000000001</v>
      </c>
      <c r="AL382" s="38">
        <v>1.1000000000000001</v>
      </c>
      <c r="AM382" s="38" t="s">
        <v>204</v>
      </c>
      <c r="AN382" s="38">
        <v>41.5</v>
      </c>
      <c r="AO382" s="38" t="s">
        <v>62</v>
      </c>
      <c r="AP382" s="38" t="s">
        <v>62</v>
      </c>
      <c r="AQ382" s="38" t="s">
        <v>62</v>
      </c>
      <c r="AR382" s="38" t="s">
        <v>62</v>
      </c>
      <c r="AS382" s="38" t="s">
        <v>62</v>
      </c>
      <c r="AT382" s="38" t="s">
        <v>205</v>
      </c>
      <c r="AU382" s="38" t="s">
        <v>8802</v>
      </c>
      <c r="AV382" s="38" t="s">
        <v>207</v>
      </c>
      <c r="AW382" s="38" t="s">
        <v>61</v>
      </c>
      <c r="AX382" s="38" t="s">
        <v>63</v>
      </c>
      <c r="AY382" s="39" t="s">
        <v>9685</v>
      </c>
      <c r="AZ382" s="38" t="s">
        <v>9686</v>
      </c>
      <c r="BA382" s="39" t="s">
        <v>9686</v>
      </c>
      <c r="BB382" s="38" t="s">
        <v>196</v>
      </c>
      <c r="BC382" s="38" t="s">
        <v>197</v>
      </c>
      <c r="BD382" s="38" t="s">
        <v>94</v>
      </c>
      <c r="BE382" s="38" t="s">
        <v>208</v>
      </c>
      <c r="BF382" s="38" t="s">
        <v>64</v>
      </c>
      <c r="BG382" s="38" t="s">
        <v>61</v>
      </c>
      <c r="BH382" s="38" t="s">
        <v>209</v>
      </c>
    </row>
    <row r="383" spans="2:60" x14ac:dyDescent="0.3">
      <c r="B383" s="55">
        <f t="shared" si="107"/>
        <v>379</v>
      </c>
      <c r="C383" s="55" t="str">
        <f t="shared" si="108"/>
        <v>NRT</v>
      </c>
      <c r="D383" s="55" t="str">
        <f t="shared" si="109"/>
        <v>2025-09-09</v>
      </c>
      <c r="E383" s="55" t="str">
        <f t="shared" si="110"/>
        <v>82020038082</v>
      </c>
      <c r="F383" s="55" t="str">
        <f t="shared" si="111"/>
        <v>PJP030155648</v>
      </c>
      <c r="G383" s="55" t="str">
        <f t="shared" si="112"/>
        <v>김나영</v>
      </c>
      <c r="H383" s="53" t="str">
        <f t="shared" si="113"/>
        <v>목록(Manifest)</v>
      </c>
      <c r="I383" s="62">
        <f t="shared" si="114"/>
        <v>88.44</v>
      </c>
      <c r="J383" s="53" t="str">
        <f t="shared" si="115"/>
        <v>BIG BRIDGE INTL (BRCH USA)</v>
      </c>
      <c r="K383" s="55">
        <f t="shared" si="116"/>
        <v>1</v>
      </c>
      <c r="L383" s="54">
        <f t="shared" si="117"/>
        <v>0.85</v>
      </c>
      <c r="M383" s="54">
        <f t="shared" si="118"/>
        <v>2.2000000000000002</v>
      </c>
      <c r="N383" s="54">
        <f t="shared" si="119"/>
        <v>2.2000000000000002</v>
      </c>
      <c r="O383" s="54">
        <f t="shared" si="120"/>
        <v>1</v>
      </c>
      <c r="P383" s="55" t="str">
        <f t="shared" si="121"/>
        <v>6094325151401</v>
      </c>
      <c r="Q383" s="70">
        <f t="shared" si="122"/>
        <v>7770</v>
      </c>
      <c r="R383" s="58">
        <v>0</v>
      </c>
      <c r="S383" s="57">
        <f t="shared" si="123"/>
        <v>0</v>
      </c>
      <c r="T383" s="58">
        <v>0</v>
      </c>
      <c r="U383" s="58">
        <f>(IF(VLOOKUP(VLOOKUP(AN383,MAPPING!$B$16:$D$21,2,1),MAPPING!$C$16:$E$21,2,0)=7000,0,VLOOKUP(VLOOKUP(AN383,MAPPING!$B$16:$D$21,2,1),MAPPING!$C$16:$E$21,2,0)))</f>
        <v>0</v>
      </c>
      <c r="V383" s="58">
        <f>(K383*VLOOKUP(N383/K383,MAPPING!$B$23:$C$30,2,10))</f>
        <v>550</v>
      </c>
      <c r="W383" s="58">
        <f t="shared" si="124"/>
        <v>0</v>
      </c>
      <c r="X383" s="58">
        <f t="shared" si="125"/>
        <v>8320</v>
      </c>
      <c r="Y383" s="116">
        <f>ROUND(SUM(Q383:W383)/INVOICE!$I$5,2)</f>
        <v>5.97</v>
      </c>
      <c r="AA383" s="38" t="s">
        <v>3127</v>
      </c>
      <c r="AB383" s="38" t="s">
        <v>93</v>
      </c>
      <c r="AC383" s="38" t="s">
        <v>3128</v>
      </c>
      <c r="AD383" s="38" t="s">
        <v>9687</v>
      </c>
      <c r="AE383" s="38" t="s">
        <v>680</v>
      </c>
      <c r="AF383" s="38" t="s">
        <v>9688</v>
      </c>
      <c r="AG383" s="38" t="s">
        <v>431</v>
      </c>
      <c r="AH383" s="38" t="s">
        <v>61</v>
      </c>
      <c r="AI383" s="38">
        <v>1</v>
      </c>
      <c r="AJ383" s="38">
        <v>0.85</v>
      </c>
      <c r="AK383" s="38">
        <v>2.2000000000000002</v>
      </c>
      <c r="AL383" s="38">
        <v>2.2000000000000002</v>
      </c>
      <c r="AM383" s="38" t="s">
        <v>204</v>
      </c>
      <c r="AN383" s="38">
        <v>88.44</v>
      </c>
      <c r="AO383" s="38" t="s">
        <v>62</v>
      </c>
      <c r="AP383" s="38" t="s">
        <v>62</v>
      </c>
      <c r="AQ383" s="38" t="s">
        <v>62</v>
      </c>
      <c r="AR383" s="38" t="s">
        <v>62</v>
      </c>
      <c r="AS383" s="38" t="s">
        <v>62</v>
      </c>
      <c r="AT383" s="38" t="s">
        <v>205</v>
      </c>
      <c r="AU383" s="38" t="s">
        <v>8802</v>
      </c>
      <c r="AV383" s="38" t="s">
        <v>207</v>
      </c>
      <c r="AW383" s="38" t="s">
        <v>61</v>
      </c>
      <c r="AX383" s="38" t="s">
        <v>63</v>
      </c>
      <c r="AY383" s="39" t="s">
        <v>9689</v>
      </c>
      <c r="AZ383" s="38" t="s">
        <v>9690</v>
      </c>
      <c r="BA383" s="39" t="s">
        <v>9690</v>
      </c>
      <c r="BB383" s="38" t="s">
        <v>196</v>
      </c>
      <c r="BC383" s="38" t="s">
        <v>197</v>
      </c>
      <c r="BD383" s="38" t="s">
        <v>94</v>
      </c>
      <c r="BE383" s="38" t="s">
        <v>208</v>
      </c>
      <c r="BF383" s="38" t="s">
        <v>64</v>
      </c>
      <c r="BG383" s="38" t="s">
        <v>61</v>
      </c>
      <c r="BH383" s="38" t="s">
        <v>209</v>
      </c>
    </row>
    <row r="384" spans="2:60" x14ac:dyDescent="0.3">
      <c r="B384" s="55">
        <f t="shared" si="107"/>
        <v>380</v>
      </c>
      <c r="C384" s="55" t="str">
        <f t="shared" si="108"/>
        <v>NRT</v>
      </c>
      <c r="D384" s="55" t="str">
        <f t="shared" si="109"/>
        <v>2025-09-10</v>
      </c>
      <c r="E384" s="55" t="str">
        <f t="shared" si="110"/>
        <v>82020038093</v>
      </c>
      <c r="F384" s="55" t="str">
        <f t="shared" si="111"/>
        <v>PJP030152475</v>
      </c>
      <c r="G384" s="55" t="str">
        <f t="shared" si="112"/>
        <v>강성용</v>
      </c>
      <c r="H384" s="53" t="str">
        <f t="shared" si="113"/>
        <v>일반(목록배제,Normal-Manifest Exception)</v>
      </c>
      <c r="I384" s="62">
        <f t="shared" si="114"/>
        <v>51.59</v>
      </c>
      <c r="J384" s="53" t="str">
        <f t="shared" si="115"/>
        <v>BIG BRIDGE INTL (BRCH USA)</v>
      </c>
      <c r="K384" s="55">
        <f t="shared" si="116"/>
        <v>1</v>
      </c>
      <c r="L384" s="54">
        <f t="shared" si="117"/>
        <v>2.2000000000000002</v>
      </c>
      <c r="M384" s="54">
        <f t="shared" si="118"/>
        <v>3.1</v>
      </c>
      <c r="N384" s="54">
        <f t="shared" si="119"/>
        <v>3.1</v>
      </c>
      <c r="O384" s="54">
        <f t="shared" si="120"/>
        <v>2.5</v>
      </c>
      <c r="P384" s="55" t="str">
        <f t="shared" si="121"/>
        <v>6094325151527</v>
      </c>
      <c r="Q384" s="70">
        <f t="shared" si="122"/>
        <v>10800</v>
      </c>
      <c r="R384" s="58">
        <v>0</v>
      </c>
      <c r="S384" s="57">
        <f t="shared" si="123"/>
        <v>0</v>
      </c>
      <c r="T384" s="58">
        <v>0</v>
      </c>
      <c r="U384" s="58">
        <f>(IF(VLOOKUP(VLOOKUP(AN384,MAPPING!$B$16:$D$21,2,1),MAPPING!$C$16:$E$21,2,0)=7000,0,VLOOKUP(VLOOKUP(AN384,MAPPING!$B$16:$D$21,2,1),MAPPING!$C$16:$E$21,2,0)))</f>
        <v>0</v>
      </c>
      <c r="V384" s="58">
        <f>(K384*VLOOKUP(N384/K384,MAPPING!$B$23:$C$30,2,10))</f>
        <v>550</v>
      </c>
      <c r="W384" s="58">
        <f t="shared" si="124"/>
        <v>0</v>
      </c>
      <c r="X384" s="58">
        <f t="shared" si="125"/>
        <v>11350</v>
      </c>
      <c r="Y384" s="116">
        <f>ROUND(SUM(Q384:W384)/INVOICE!$I$5,2)</f>
        <v>8.14</v>
      </c>
      <c r="AA384" s="38" t="s">
        <v>3413</v>
      </c>
      <c r="AB384" s="38" t="s">
        <v>93</v>
      </c>
      <c r="AC384" s="38" t="s">
        <v>3414</v>
      </c>
      <c r="AD384" s="38" t="s">
        <v>9691</v>
      </c>
      <c r="AE384" s="38" t="s">
        <v>9692</v>
      </c>
      <c r="AF384" s="38" t="s">
        <v>9693</v>
      </c>
      <c r="AG384" s="38" t="s">
        <v>9694</v>
      </c>
      <c r="AH384" s="38" t="s">
        <v>61</v>
      </c>
      <c r="AI384" s="38">
        <v>1</v>
      </c>
      <c r="AJ384" s="38">
        <v>2.2000000000000002</v>
      </c>
      <c r="AK384" s="38">
        <v>3.1</v>
      </c>
      <c r="AL384" s="38">
        <v>3.1</v>
      </c>
      <c r="AM384" s="38" t="s">
        <v>66</v>
      </c>
      <c r="AN384" s="38">
        <v>51.59</v>
      </c>
      <c r="AO384" s="38" t="s">
        <v>62</v>
      </c>
      <c r="AP384" s="38" t="s">
        <v>62</v>
      </c>
      <c r="AQ384" s="38" t="s">
        <v>62</v>
      </c>
      <c r="AR384" s="38" t="s">
        <v>62</v>
      </c>
      <c r="AS384" s="38" t="s">
        <v>62</v>
      </c>
      <c r="AT384" s="38" t="s">
        <v>205</v>
      </c>
      <c r="AU384" s="38" t="s">
        <v>8802</v>
      </c>
      <c r="AV384" s="38" t="s">
        <v>207</v>
      </c>
      <c r="AW384" s="38" t="s">
        <v>61</v>
      </c>
      <c r="AX384" s="38" t="s">
        <v>63</v>
      </c>
      <c r="AY384" s="39" t="s">
        <v>9695</v>
      </c>
      <c r="AZ384" s="38" t="s">
        <v>9696</v>
      </c>
      <c r="BA384" s="39" t="s">
        <v>9696</v>
      </c>
      <c r="BB384" s="38" t="s">
        <v>196</v>
      </c>
      <c r="BC384" s="38" t="s">
        <v>197</v>
      </c>
      <c r="BD384" s="38" t="s">
        <v>94</v>
      </c>
      <c r="BE384" s="38" t="s">
        <v>208</v>
      </c>
      <c r="BF384" s="38" t="s">
        <v>64</v>
      </c>
      <c r="BG384" s="38" t="s">
        <v>61</v>
      </c>
      <c r="BH384" s="38" t="s">
        <v>209</v>
      </c>
    </row>
    <row r="385" spans="2:60" x14ac:dyDescent="0.3">
      <c r="B385" s="55">
        <f t="shared" si="107"/>
        <v>381</v>
      </c>
      <c r="C385" s="55" t="str">
        <f t="shared" si="108"/>
        <v>NRT</v>
      </c>
      <c r="D385" s="55" t="str">
        <f t="shared" si="109"/>
        <v>2025-09-10</v>
      </c>
      <c r="E385" s="55" t="str">
        <f t="shared" si="110"/>
        <v>82020038093</v>
      </c>
      <c r="F385" s="55" t="str">
        <f t="shared" si="111"/>
        <v>PJP030131970</v>
      </c>
      <c r="G385" s="55" t="str">
        <f t="shared" si="112"/>
        <v>이정은</v>
      </c>
      <c r="H385" s="53" t="str">
        <f t="shared" si="113"/>
        <v>목록(Manifest)</v>
      </c>
      <c r="I385" s="62">
        <f t="shared" si="114"/>
        <v>138.56</v>
      </c>
      <c r="J385" s="53" t="str">
        <f t="shared" si="115"/>
        <v>BIG BRIDGE INTL (BRCH USA)</v>
      </c>
      <c r="K385" s="55">
        <f t="shared" si="116"/>
        <v>1</v>
      </c>
      <c r="L385" s="54">
        <f t="shared" si="117"/>
        <v>0.3</v>
      </c>
      <c r="M385" s="54">
        <f t="shared" si="118"/>
        <v>1.1000000000000001</v>
      </c>
      <c r="N385" s="54">
        <f t="shared" si="119"/>
        <v>1.1000000000000001</v>
      </c>
      <c r="O385" s="54">
        <f t="shared" si="120"/>
        <v>0.5</v>
      </c>
      <c r="P385" s="55" t="str">
        <f t="shared" si="121"/>
        <v>6094325151203</v>
      </c>
      <c r="Q385" s="70">
        <f t="shared" si="122"/>
        <v>6760</v>
      </c>
      <c r="R385" s="58">
        <v>0</v>
      </c>
      <c r="S385" s="57">
        <f t="shared" si="123"/>
        <v>0</v>
      </c>
      <c r="T385" s="58">
        <v>0</v>
      </c>
      <c r="U385" s="58">
        <f>(IF(VLOOKUP(VLOOKUP(AN385,MAPPING!$B$16:$D$21,2,1),MAPPING!$C$16:$E$21,2,0)=7000,0,VLOOKUP(VLOOKUP(AN385,MAPPING!$B$16:$D$21,2,1),MAPPING!$C$16:$E$21,2,0)))</f>
        <v>0</v>
      </c>
      <c r="V385" s="58">
        <f>(K385*VLOOKUP(N385/K385,MAPPING!$B$23:$C$30,2,10))</f>
        <v>0</v>
      </c>
      <c r="W385" s="58">
        <f t="shared" si="124"/>
        <v>0</v>
      </c>
      <c r="X385" s="58">
        <f t="shared" si="125"/>
        <v>6760</v>
      </c>
      <c r="Y385" s="116">
        <f>ROUND(SUM(Q385:W385)/INVOICE!$I$5,2)</f>
        <v>4.8499999999999996</v>
      </c>
      <c r="AA385" s="38" t="s">
        <v>3413</v>
      </c>
      <c r="AB385" s="38" t="s">
        <v>93</v>
      </c>
      <c r="AC385" s="38" t="s">
        <v>3414</v>
      </c>
      <c r="AD385" s="38" t="s">
        <v>9697</v>
      </c>
      <c r="AE385" s="38" t="s">
        <v>252</v>
      </c>
      <c r="AF385" s="38" t="s">
        <v>9698</v>
      </c>
      <c r="AG385" s="38" t="s">
        <v>9699</v>
      </c>
      <c r="AH385" s="38" t="s">
        <v>61</v>
      </c>
      <c r="AI385" s="38">
        <v>1</v>
      </c>
      <c r="AJ385" s="38">
        <v>0.3</v>
      </c>
      <c r="AK385" s="38">
        <v>1.1000000000000001</v>
      </c>
      <c r="AL385" s="38">
        <v>1.1000000000000001</v>
      </c>
      <c r="AM385" s="38" t="s">
        <v>204</v>
      </c>
      <c r="AN385" s="38">
        <v>138.56</v>
      </c>
      <c r="AO385" s="38" t="s">
        <v>62</v>
      </c>
      <c r="AP385" s="38" t="s">
        <v>62</v>
      </c>
      <c r="AQ385" s="38" t="s">
        <v>62</v>
      </c>
      <c r="AR385" s="38" t="s">
        <v>62</v>
      </c>
      <c r="AS385" s="38" t="s">
        <v>62</v>
      </c>
      <c r="AT385" s="38" t="s">
        <v>205</v>
      </c>
      <c r="AU385" s="38" t="s">
        <v>8802</v>
      </c>
      <c r="AV385" s="38" t="s">
        <v>207</v>
      </c>
      <c r="AW385" s="38" t="s">
        <v>61</v>
      </c>
      <c r="AX385" s="38" t="s">
        <v>63</v>
      </c>
      <c r="AY385" s="39" t="s">
        <v>9700</v>
      </c>
      <c r="AZ385" s="38" t="s">
        <v>9701</v>
      </c>
      <c r="BA385" s="39" t="s">
        <v>9701</v>
      </c>
      <c r="BB385" s="38" t="s">
        <v>196</v>
      </c>
      <c r="BC385" s="38" t="s">
        <v>197</v>
      </c>
      <c r="BD385" s="38" t="s">
        <v>94</v>
      </c>
      <c r="BE385" s="38" t="s">
        <v>208</v>
      </c>
      <c r="BF385" s="38" t="s">
        <v>64</v>
      </c>
      <c r="BG385" s="38" t="s">
        <v>61</v>
      </c>
      <c r="BH385" s="38" t="s">
        <v>209</v>
      </c>
    </row>
    <row r="386" spans="2:60" x14ac:dyDescent="0.3">
      <c r="B386" s="55">
        <f t="shared" si="107"/>
        <v>382</v>
      </c>
      <c r="C386" s="55" t="str">
        <f t="shared" si="108"/>
        <v>NRT</v>
      </c>
      <c r="D386" s="55" t="str">
        <f t="shared" si="109"/>
        <v>2025-09-10</v>
      </c>
      <c r="E386" s="55" t="str">
        <f t="shared" si="110"/>
        <v>82020038093</v>
      </c>
      <c r="F386" s="55" t="str">
        <f t="shared" si="111"/>
        <v>PJP030148071</v>
      </c>
      <c r="G386" s="55" t="str">
        <f t="shared" si="112"/>
        <v>박경화</v>
      </c>
      <c r="H386" s="53" t="str">
        <f t="shared" si="113"/>
        <v>간이(Simple)</v>
      </c>
      <c r="I386" s="62">
        <f t="shared" si="114"/>
        <v>154.77000000000001</v>
      </c>
      <c r="J386" s="53" t="str">
        <f t="shared" si="115"/>
        <v>BIG BRIDGE INTL (BRCH USA)</v>
      </c>
      <c r="K386" s="55">
        <f t="shared" si="116"/>
        <v>1</v>
      </c>
      <c r="L386" s="54">
        <f t="shared" si="117"/>
        <v>0.3</v>
      </c>
      <c r="M386" s="54">
        <f t="shared" si="118"/>
        <v>1</v>
      </c>
      <c r="N386" s="54">
        <f t="shared" si="119"/>
        <v>1</v>
      </c>
      <c r="O386" s="54">
        <f t="shared" si="120"/>
        <v>0.5</v>
      </c>
      <c r="P386" s="55" t="str">
        <f t="shared" si="121"/>
        <v>6094325151473</v>
      </c>
      <c r="Q386" s="70">
        <f t="shared" si="122"/>
        <v>6760</v>
      </c>
      <c r="R386" s="58">
        <v>0</v>
      </c>
      <c r="S386" s="57">
        <f t="shared" si="123"/>
        <v>0</v>
      </c>
      <c r="T386" s="58">
        <v>0</v>
      </c>
      <c r="U386" s="58">
        <f>(IF(VLOOKUP(VLOOKUP(AN386,MAPPING!$B$16:$D$21,2,1),MAPPING!$C$16:$E$21,2,0)=7000,0,VLOOKUP(VLOOKUP(AN386,MAPPING!$B$16:$D$21,2,1),MAPPING!$C$16:$E$21,2,0)))</f>
        <v>0</v>
      </c>
      <c r="V386" s="58">
        <f>(K386*VLOOKUP(N386/K386,MAPPING!$B$23:$C$30,2,10))</f>
        <v>0</v>
      </c>
      <c r="W386" s="58">
        <f t="shared" si="124"/>
        <v>0</v>
      </c>
      <c r="X386" s="58">
        <f t="shared" si="125"/>
        <v>6760</v>
      </c>
      <c r="Y386" s="116">
        <f>ROUND(SUM(Q386:W386)/INVOICE!$I$5,2)</f>
        <v>4.8499999999999996</v>
      </c>
      <c r="AA386" s="38" t="s">
        <v>3413</v>
      </c>
      <c r="AB386" s="38" t="s">
        <v>93</v>
      </c>
      <c r="AC386" s="38" t="s">
        <v>3414</v>
      </c>
      <c r="AD386" s="38" t="s">
        <v>9702</v>
      </c>
      <c r="AE386" s="38" t="s">
        <v>9703</v>
      </c>
      <c r="AF386" s="38" t="s">
        <v>9704</v>
      </c>
      <c r="AG386" s="38" t="s">
        <v>1563</v>
      </c>
      <c r="AH386" s="38" t="s">
        <v>61</v>
      </c>
      <c r="AI386" s="38">
        <v>1</v>
      </c>
      <c r="AJ386" s="38">
        <v>0.3</v>
      </c>
      <c r="AK386" s="38">
        <v>1</v>
      </c>
      <c r="AL386" s="38">
        <v>1</v>
      </c>
      <c r="AM386" s="38" t="s">
        <v>65</v>
      </c>
      <c r="AN386" s="38">
        <v>154.77000000000001</v>
      </c>
      <c r="AO386" s="38" t="s">
        <v>62</v>
      </c>
      <c r="AP386" s="38" t="s">
        <v>62</v>
      </c>
      <c r="AQ386" s="38" t="s">
        <v>62</v>
      </c>
      <c r="AR386" s="38" t="s">
        <v>62</v>
      </c>
      <c r="AS386" s="38" t="s">
        <v>62</v>
      </c>
      <c r="AT386" s="38" t="s">
        <v>205</v>
      </c>
      <c r="AU386" s="38" t="s">
        <v>8802</v>
      </c>
      <c r="AV386" s="38" t="s">
        <v>207</v>
      </c>
      <c r="AW386" s="38" t="s">
        <v>61</v>
      </c>
      <c r="AX386" s="38" t="s">
        <v>63</v>
      </c>
      <c r="AY386" s="39" t="s">
        <v>9705</v>
      </c>
      <c r="AZ386" s="38" t="s">
        <v>9706</v>
      </c>
      <c r="BA386" s="39" t="s">
        <v>9706</v>
      </c>
      <c r="BB386" s="38" t="s">
        <v>196</v>
      </c>
      <c r="BC386" s="38" t="s">
        <v>197</v>
      </c>
      <c r="BD386" s="38" t="s">
        <v>94</v>
      </c>
      <c r="BE386" s="38" t="s">
        <v>208</v>
      </c>
      <c r="BF386" s="38" t="s">
        <v>64</v>
      </c>
      <c r="BG386" s="38" t="s">
        <v>61</v>
      </c>
      <c r="BH386" s="38" t="s">
        <v>209</v>
      </c>
    </row>
    <row r="387" spans="2:60" x14ac:dyDescent="0.3">
      <c r="B387" s="55">
        <f t="shared" si="107"/>
        <v>383</v>
      </c>
      <c r="C387" s="55" t="str">
        <f t="shared" si="108"/>
        <v>NRT</v>
      </c>
      <c r="D387" s="55" t="str">
        <f t="shared" si="109"/>
        <v>2025-09-10</v>
      </c>
      <c r="E387" s="55" t="str">
        <f t="shared" si="110"/>
        <v>82020038093</v>
      </c>
      <c r="F387" s="55" t="str">
        <f t="shared" si="111"/>
        <v>PJP030130179</v>
      </c>
      <c r="G387" s="55" t="str">
        <f t="shared" si="112"/>
        <v>오엔정보통신 주</v>
      </c>
      <c r="H387" s="53" t="str">
        <f t="shared" si="113"/>
        <v>간이(Simple)</v>
      </c>
      <c r="I387" s="62">
        <f t="shared" si="114"/>
        <v>1279.75</v>
      </c>
      <c r="J387" s="53" t="str">
        <f t="shared" si="115"/>
        <v>BIG BRIDGE INTL (BRCH USA)</v>
      </c>
      <c r="K387" s="55">
        <f t="shared" si="116"/>
        <v>1</v>
      </c>
      <c r="L387" s="54">
        <f t="shared" si="117"/>
        <v>0.5</v>
      </c>
      <c r="M387" s="54">
        <f t="shared" si="118"/>
        <v>0.7</v>
      </c>
      <c r="N387" s="54">
        <f t="shared" si="119"/>
        <v>0.7</v>
      </c>
      <c r="O387" s="54">
        <f t="shared" si="120"/>
        <v>0.5</v>
      </c>
      <c r="P387" s="55" t="str">
        <f t="shared" si="121"/>
        <v>6094325151322</v>
      </c>
      <c r="Q387" s="70">
        <f t="shared" si="122"/>
        <v>6760</v>
      </c>
      <c r="R387" s="58">
        <v>0</v>
      </c>
      <c r="S387" s="57">
        <f t="shared" si="123"/>
        <v>0</v>
      </c>
      <c r="T387" s="58">
        <v>0</v>
      </c>
      <c r="U387" s="58">
        <f>(IF(VLOOKUP(VLOOKUP(AN387,MAPPING!$B$16:$D$21,2,1),MAPPING!$C$16:$E$21,2,0)=7000,0,VLOOKUP(VLOOKUP(AN387,MAPPING!$B$16:$D$21,2,1),MAPPING!$C$16:$E$21,2,0)))</f>
        <v>0</v>
      </c>
      <c r="V387" s="58">
        <f>(K387*VLOOKUP(N387/K387,MAPPING!$B$23:$C$30,2,10))</f>
        <v>0</v>
      </c>
      <c r="W387" s="58">
        <f t="shared" si="124"/>
        <v>0</v>
      </c>
      <c r="X387" s="58">
        <f t="shared" si="125"/>
        <v>6760</v>
      </c>
      <c r="Y387" s="116">
        <f>ROUND(SUM(Q387:W387)/INVOICE!$I$5,2)</f>
        <v>4.8499999999999996</v>
      </c>
      <c r="AA387" s="38" t="s">
        <v>3413</v>
      </c>
      <c r="AB387" s="38" t="s">
        <v>93</v>
      </c>
      <c r="AC387" s="38" t="s">
        <v>3414</v>
      </c>
      <c r="AD387" s="38" t="s">
        <v>9707</v>
      </c>
      <c r="AE387" s="38" t="s">
        <v>9708</v>
      </c>
      <c r="AF387" s="38" t="s">
        <v>9709</v>
      </c>
      <c r="AG387" s="38" t="s">
        <v>9710</v>
      </c>
      <c r="AH387" s="38" t="s">
        <v>156</v>
      </c>
      <c r="AI387" s="38">
        <v>1</v>
      </c>
      <c r="AJ387" s="38">
        <v>0.5</v>
      </c>
      <c r="AK387" s="38">
        <v>0.7</v>
      </c>
      <c r="AL387" s="38">
        <v>0.7</v>
      </c>
      <c r="AM387" s="38" t="s">
        <v>65</v>
      </c>
      <c r="AN387" s="38">
        <v>1279.75</v>
      </c>
      <c r="AO387" s="38" t="s">
        <v>62</v>
      </c>
      <c r="AP387" s="38" t="s">
        <v>62</v>
      </c>
      <c r="AQ387" s="38" t="s">
        <v>62</v>
      </c>
      <c r="AR387" s="38" t="s">
        <v>61</v>
      </c>
      <c r="AS387" s="38" t="s">
        <v>62</v>
      </c>
      <c r="AT387" s="38" t="s">
        <v>205</v>
      </c>
      <c r="AU387" s="38" t="s">
        <v>8802</v>
      </c>
      <c r="AV387" s="38" t="s">
        <v>207</v>
      </c>
      <c r="AW387" s="38" t="s">
        <v>61</v>
      </c>
      <c r="AX387" s="38" t="s">
        <v>63</v>
      </c>
      <c r="AY387" s="39" t="s">
        <v>9711</v>
      </c>
      <c r="AZ387" s="38" t="s">
        <v>9712</v>
      </c>
      <c r="BA387" s="39" t="s">
        <v>9712</v>
      </c>
      <c r="BB387" s="38" t="s">
        <v>196</v>
      </c>
      <c r="BC387" s="38" t="s">
        <v>197</v>
      </c>
      <c r="BD387" s="38" t="s">
        <v>94</v>
      </c>
      <c r="BE387" s="38" t="s">
        <v>208</v>
      </c>
      <c r="BF387" s="38" t="s">
        <v>64</v>
      </c>
      <c r="BG387" s="38" t="s">
        <v>61</v>
      </c>
      <c r="BH387" s="38" t="s">
        <v>209</v>
      </c>
    </row>
    <row r="388" spans="2:60" x14ac:dyDescent="0.3">
      <c r="B388" s="55">
        <f t="shared" si="107"/>
        <v>384</v>
      </c>
      <c r="C388" s="55" t="str">
        <f t="shared" si="108"/>
        <v>NRT</v>
      </c>
      <c r="D388" s="55" t="str">
        <f t="shared" si="109"/>
        <v>2025-09-10</v>
      </c>
      <c r="E388" s="55" t="str">
        <f t="shared" si="110"/>
        <v>82020038093</v>
      </c>
      <c r="F388" s="55" t="str">
        <f t="shared" si="111"/>
        <v>PJP030147618</v>
      </c>
      <c r="G388" s="55" t="str">
        <f t="shared" si="112"/>
        <v>김민지</v>
      </c>
      <c r="H388" s="53" t="str">
        <f t="shared" si="113"/>
        <v>일반(목록배제,Normal-Manifest Exception)</v>
      </c>
      <c r="I388" s="62">
        <f t="shared" si="114"/>
        <v>134</v>
      </c>
      <c r="J388" s="53" t="str">
        <f t="shared" si="115"/>
        <v>BIG BRIDGE INTL (BRCH USA)</v>
      </c>
      <c r="K388" s="55">
        <f t="shared" si="116"/>
        <v>1</v>
      </c>
      <c r="L388" s="54">
        <f t="shared" si="117"/>
        <v>0.95</v>
      </c>
      <c r="M388" s="54">
        <f t="shared" si="118"/>
        <v>1.6</v>
      </c>
      <c r="N388" s="54">
        <f t="shared" si="119"/>
        <v>1.6</v>
      </c>
      <c r="O388" s="54">
        <f t="shared" si="120"/>
        <v>1</v>
      </c>
      <c r="P388" s="55" t="str">
        <f t="shared" si="121"/>
        <v>6094325151644</v>
      </c>
      <c r="Q388" s="70">
        <f t="shared" si="122"/>
        <v>7770</v>
      </c>
      <c r="R388" s="58">
        <v>0</v>
      </c>
      <c r="S388" s="57">
        <f t="shared" si="123"/>
        <v>0</v>
      </c>
      <c r="T388" s="58">
        <v>0</v>
      </c>
      <c r="U388" s="58">
        <f>(IF(VLOOKUP(VLOOKUP(AN388,MAPPING!$B$16:$D$21,2,1),MAPPING!$C$16:$E$21,2,0)=7000,0,VLOOKUP(VLOOKUP(AN388,MAPPING!$B$16:$D$21,2,1),MAPPING!$C$16:$E$21,2,0)))</f>
        <v>0</v>
      </c>
      <c r="V388" s="58">
        <f>(K388*VLOOKUP(N388/K388,MAPPING!$B$23:$C$30,2,10))</f>
        <v>0</v>
      </c>
      <c r="W388" s="58">
        <f t="shared" si="124"/>
        <v>0</v>
      </c>
      <c r="X388" s="58">
        <f t="shared" si="125"/>
        <v>7770</v>
      </c>
      <c r="Y388" s="116">
        <f>ROUND(SUM(Q388:W388)/INVOICE!$I$5,2)</f>
        <v>5.57</v>
      </c>
      <c r="AA388" s="38" t="s">
        <v>3413</v>
      </c>
      <c r="AB388" s="38" t="s">
        <v>93</v>
      </c>
      <c r="AC388" s="38" t="s">
        <v>3414</v>
      </c>
      <c r="AD388" s="38" t="s">
        <v>9713</v>
      </c>
      <c r="AE388" s="38" t="s">
        <v>5498</v>
      </c>
      <c r="AF388" s="38" t="s">
        <v>9714</v>
      </c>
      <c r="AG388" s="38" t="s">
        <v>9715</v>
      </c>
      <c r="AH388" s="38" t="s">
        <v>61</v>
      </c>
      <c r="AI388" s="38">
        <v>1</v>
      </c>
      <c r="AJ388" s="38">
        <v>0.95</v>
      </c>
      <c r="AK388" s="38">
        <v>1.6</v>
      </c>
      <c r="AL388" s="38">
        <v>1.6</v>
      </c>
      <c r="AM388" s="38" t="s">
        <v>66</v>
      </c>
      <c r="AN388" s="38">
        <v>134</v>
      </c>
      <c r="AO388" s="38" t="s">
        <v>62</v>
      </c>
      <c r="AP388" s="38" t="s">
        <v>62</v>
      </c>
      <c r="AQ388" s="38" t="s">
        <v>62</v>
      </c>
      <c r="AR388" s="38" t="s">
        <v>62</v>
      </c>
      <c r="AS388" s="38" t="s">
        <v>62</v>
      </c>
      <c r="AT388" s="38" t="s">
        <v>205</v>
      </c>
      <c r="AU388" s="38" t="s">
        <v>8802</v>
      </c>
      <c r="AV388" s="38" t="s">
        <v>207</v>
      </c>
      <c r="AW388" s="38" t="s">
        <v>61</v>
      </c>
      <c r="AX388" s="38" t="s">
        <v>63</v>
      </c>
      <c r="AY388" s="39" t="s">
        <v>9716</v>
      </c>
      <c r="AZ388" s="38" t="s">
        <v>9717</v>
      </c>
      <c r="BA388" s="39" t="s">
        <v>9717</v>
      </c>
      <c r="BB388" s="38" t="s">
        <v>196</v>
      </c>
      <c r="BC388" s="38" t="s">
        <v>197</v>
      </c>
      <c r="BD388" s="38" t="s">
        <v>94</v>
      </c>
      <c r="BE388" s="38" t="s">
        <v>208</v>
      </c>
      <c r="BF388" s="38" t="s">
        <v>64</v>
      </c>
      <c r="BG388" s="38" t="s">
        <v>61</v>
      </c>
      <c r="BH388" s="38" t="s">
        <v>209</v>
      </c>
    </row>
    <row r="389" spans="2:60" x14ac:dyDescent="0.3">
      <c r="B389" s="55">
        <f t="shared" si="107"/>
        <v>385</v>
      </c>
      <c r="C389" s="55" t="str">
        <f t="shared" si="108"/>
        <v>NRT</v>
      </c>
      <c r="D389" s="55" t="str">
        <f t="shared" si="109"/>
        <v>2025-09-10</v>
      </c>
      <c r="E389" s="55" t="str">
        <f t="shared" si="110"/>
        <v>82020038093</v>
      </c>
      <c r="F389" s="55" t="str">
        <f t="shared" si="111"/>
        <v>PJP030155662</v>
      </c>
      <c r="G389" s="55" t="str">
        <f t="shared" si="112"/>
        <v>이진석</v>
      </c>
      <c r="H389" s="53" t="str">
        <f t="shared" si="113"/>
        <v>일반(목록배제,Normal-Manifest Exception)</v>
      </c>
      <c r="I389" s="62">
        <f t="shared" si="114"/>
        <v>100.5</v>
      </c>
      <c r="J389" s="53" t="str">
        <f t="shared" si="115"/>
        <v>BIG BRIDGE INTL (BRCH USA)</v>
      </c>
      <c r="K389" s="55">
        <f t="shared" si="116"/>
        <v>1</v>
      </c>
      <c r="L389" s="54">
        <f t="shared" si="117"/>
        <v>0.55000000000000004</v>
      </c>
      <c r="M389" s="54">
        <f t="shared" si="118"/>
        <v>1.4</v>
      </c>
      <c r="N389" s="54">
        <f t="shared" si="119"/>
        <v>1.4</v>
      </c>
      <c r="O389" s="54">
        <f t="shared" si="120"/>
        <v>1</v>
      </c>
      <c r="P389" s="55" t="str">
        <f t="shared" si="121"/>
        <v>6094325150501</v>
      </c>
      <c r="Q389" s="70">
        <f t="shared" si="122"/>
        <v>7770</v>
      </c>
      <c r="R389" s="58">
        <v>0</v>
      </c>
      <c r="S389" s="57">
        <f t="shared" si="123"/>
        <v>0</v>
      </c>
      <c r="T389" s="58">
        <v>0</v>
      </c>
      <c r="U389" s="58">
        <f>(IF(VLOOKUP(VLOOKUP(AN389,MAPPING!$B$16:$D$21,2,1),MAPPING!$C$16:$E$21,2,0)=7000,0,VLOOKUP(VLOOKUP(AN389,MAPPING!$B$16:$D$21,2,1),MAPPING!$C$16:$E$21,2,0)))</f>
        <v>0</v>
      </c>
      <c r="V389" s="58">
        <f>(K389*VLOOKUP(N389/K389,MAPPING!$B$23:$C$30,2,10))</f>
        <v>0</v>
      </c>
      <c r="W389" s="58">
        <f t="shared" si="124"/>
        <v>0</v>
      </c>
      <c r="X389" s="58">
        <f t="shared" si="125"/>
        <v>7770</v>
      </c>
      <c r="Y389" s="116">
        <f>ROUND(SUM(Q389:W389)/INVOICE!$I$5,2)</f>
        <v>5.57</v>
      </c>
      <c r="AA389" s="38" t="s">
        <v>3413</v>
      </c>
      <c r="AB389" s="38" t="s">
        <v>93</v>
      </c>
      <c r="AC389" s="38" t="s">
        <v>3414</v>
      </c>
      <c r="AD389" s="38" t="s">
        <v>9718</v>
      </c>
      <c r="AE389" s="38" t="s">
        <v>9719</v>
      </c>
      <c r="AF389" s="38" t="s">
        <v>9720</v>
      </c>
      <c r="AG389" s="38" t="s">
        <v>9721</v>
      </c>
      <c r="AH389" s="38" t="s">
        <v>61</v>
      </c>
      <c r="AI389" s="38">
        <v>1</v>
      </c>
      <c r="AJ389" s="38">
        <v>0.55000000000000004</v>
      </c>
      <c r="AK389" s="38">
        <v>1.4</v>
      </c>
      <c r="AL389" s="38">
        <v>1.4</v>
      </c>
      <c r="AM389" s="38" t="s">
        <v>66</v>
      </c>
      <c r="AN389" s="38">
        <v>100.5</v>
      </c>
      <c r="AO389" s="38" t="s">
        <v>62</v>
      </c>
      <c r="AP389" s="38" t="s">
        <v>62</v>
      </c>
      <c r="AQ389" s="38" t="s">
        <v>62</v>
      </c>
      <c r="AR389" s="38" t="s">
        <v>62</v>
      </c>
      <c r="AS389" s="38" t="s">
        <v>62</v>
      </c>
      <c r="AT389" s="38" t="s">
        <v>205</v>
      </c>
      <c r="AU389" s="38" t="s">
        <v>8802</v>
      </c>
      <c r="AV389" s="38" t="s">
        <v>207</v>
      </c>
      <c r="AW389" s="38" t="s">
        <v>61</v>
      </c>
      <c r="AX389" s="38" t="s">
        <v>63</v>
      </c>
      <c r="AY389" s="39" t="s">
        <v>9722</v>
      </c>
      <c r="AZ389" s="38" t="s">
        <v>9723</v>
      </c>
      <c r="BA389" s="39" t="s">
        <v>9723</v>
      </c>
      <c r="BB389" s="38" t="s">
        <v>196</v>
      </c>
      <c r="BC389" s="38" t="s">
        <v>197</v>
      </c>
      <c r="BD389" s="38" t="s">
        <v>94</v>
      </c>
      <c r="BE389" s="38" t="s">
        <v>208</v>
      </c>
      <c r="BF389" s="38" t="s">
        <v>64</v>
      </c>
      <c r="BG389" s="38" t="s">
        <v>61</v>
      </c>
      <c r="BH389" s="38" t="s">
        <v>209</v>
      </c>
    </row>
    <row r="390" spans="2:60" x14ac:dyDescent="0.3">
      <c r="B390" s="55">
        <f t="shared" ref="B390:B453" si="126">B389+1</f>
        <v>386</v>
      </c>
      <c r="C390" s="55" t="str">
        <f t="shared" si="108"/>
        <v>NRT</v>
      </c>
      <c r="D390" s="55" t="str">
        <f t="shared" si="109"/>
        <v>2025-09-10</v>
      </c>
      <c r="E390" s="55" t="str">
        <f t="shared" si="110"/>
        <v>82020038093</v>
      </c>
      <c r="F390" s="55" t="str">
        <f t="shared" si="111"/>
        <v>PJP030165303</v>
      </c>
      <c r="G390" s="55" t="str">
        <f t="shared" si="112"/>
        <v>임세희</v>
      </c>
      <c r="H390" s="53" t="str">
        <f t="shared" si="113"/>
        <v>일반(목록배제,Normal-Manifest Exception)</v>
      </c>
      <c r="I390" s="62">
        <f t="shared" si="114"/>
        <v>100.5</v>
      </c>
      <c r="J390" s="53" t="str">
        <f t="shared" si="115"/>
        <v>BIG BRIDGE INTL (BRCH USA)</v>
      </c>
      <c r="K390" s="55">
        <f t="shared" si="116"/>
        <v>1</v>
      </c>
      <c r="L390" s="54">
        <f t="shared" si="117"/>
        <v>0.4</v>
      </c>
      <c r="M390" s="54">
        <f t="shared" si="118"/>
        <v>0.8</v>
      </c>
      <c r="N390" s="54">
        <f t="shared" si="119"/>
        <v>0.8</v>
      </c>
      <c r="O390" s="54">
        <f t="shared" si="120"/>
        <v>0.5</v>
      </c>
      <c r="P390" s="55" t="str">
        <f t="shared" si="121"/>
        <v>6094325150811</v>
      </c>
      <c r="Q390" s="70">
        <f t="shared" si="122"/>
        <v>6760</v>
      </c>
      <c r="R390" s="58">
        <v>0</v>
      </c>
      <c r="S390" s="57">
        <f t="shared" si="123"/>
        <v>0</v>
      </c>
      <c r="T390" s="58">
        <v>0</v>
      </c>
      <c r="U390" s="58">
        <f>(IF(VLOOKUP(VLOOKUP(AN390,MAPPING!$B$16:$D$21,2,1),MAPPING!$C$16:$E$21,2,0)=7000,0,VLOOKUP(VLOOKUP(AN390,MAPPING!$B$16:$D$21,2,1),MAPPING!$C$16:$E$21,2,0)))</f>
        <v>0</v>
      </c>
      <c r="V390" s="58">
        <f>(K390*VLOOKUP(N390/K390,MAPPING!$B$23:$C$30,2,10))</f>
        <v>0</v>
      </c>
      <c r="W390" s="58">
        <f t="shared" si="124"/>
        <v>0</v>
      </c>
      <c r="X390" s="58">
        <f t="shared" si="125"/>
        <v>6760</v>
      </c>
      <c r="Y390" s="116">
        <f>ROUND(SUM(Q390:W390)/INVOICE!$I$5,2)</f>
        <v>4.8499999999999996</v>
      </c>
      <c r="AA390" s="38" t="s">
        <v>3413</v>
      </c>
      <c r="AB390" s="38" t="s">
        <v>93</v>
      </c>
      <c r="AC390" s="38" t="s">
        <v>3414</v>
      </c>
      <c r="AD390" s="38" t="s">
        <v>9724</v>
      </c>
      <c r="AE390" s="38" t="s">
        <v>9725</v>
      </c>
      <c r="AF390" s="38" t="s">
        <v>9726</v>
      </c>
      <c r="AG390" s="38" t="s">
        <v>9727</v>
      </c>
      <c r="AH390" s="38" t="s">
        <v>61</v>
      </c>
      <c r="AI390" s="38">
        <v>1</v>
      </c>
      <c r="AJ390" s="38">
        <v>0.4</v>
      </c>
      <c r="AK390" s="38">
        <v>0.8</v>
      </c>
      <c r="AL390" s="38">
        <v>0.8</v>
      </c>
      <c r="AM390" s="38" t="s">
        <v>66</v>
      </c>
      <c r="AN390" s="38">
        <v>100.5</v>
      </c>
      <c r="AO390" s="38" t="s">
        <v>62</v>
      </c>
      <c r="AP390" s="38" t="s">
        <v>62</v>
      </c>
      <c r="AQ390" s="38" t="s">
        <v>62</v>
      </c>
      <c r="AR390" s="38" t="s">
        <v>62</v>
      </c>
      <c r="AS390" s="38" t="s">
        <v>62</v>
      </c>
      <c r="AT390" s="38" t="s">
        <v>205</v>
      </c>
      <c r="AU390" s="38" t="s">
        <v>8802</v>
      </c>
      <c r="AV390" s="38" t="s">
        <v>207</v>
      </c>
      <c r="AW390" s="38" t="s">
        <v>61</v>
      </c>
      <c r="AX390" s="38" t="s">
        <v>63</v>
      </c>
      <c r="AY390" s="39" t="s">
        <v>9728</v>
      </c>
      <c r="AZ390" s="38" t="s">
        <v>9729</v>
      </c>
      <c r="BA390" s="39" t="s">
        <v>9729</v>
      </c>
      <c r="BB390" s="38" t="s">
        <v>196</v>
      </c>
      <c r="BC390" s="38" t="s">
        <v>197</v>
      </c>
      <c r="BD390" s="38" t="s">
        <v>94</v>
      </c>
      <c r="BE390" s="38" t="s">
        <v>208</v>
      </c>
      <c r="BF390" s="38" t="s">
        <v>64</v>
      </c>
      <c r="BG390" s="38" t="s">
        <v>61</v>
      </c>
      <c r="BH390" s="38" t="s">
        <v>209</v>
      </c>
    </row>
    <row r="391" spans="2:60" x14ac:dyDescent="0.3">
      <c r="B391" s="55">
        <f t="shared" si="126"/>
        <v>387</v>
      </c>
      <c r="C391" s="55" t="str">
        <f t="shared" ref="C391:C454" si="127">AB391</f>
        <v>NRT</v>
      </c>
      <c r="D391" s="55" t="str">
        <f t="shared" ref="D391:D454" si="128">AA391</f>
        <v>2025-09-10</v>
      </c>
      <c r="E391" s="55" t="str">
        <f t="shared" ref="E391:E454" si="129">AC391</f>
        <v>82020038093</v>
      </c>
      <c r="F391" s="55" t="str">
        <f t="shared" ref="F391:F454" si="130">AD391</f>
        <v>PJP030153318</v>
      </c>
      <c r="G391" s="55" t="str">
        <f t="shared" ref="G391:G454" si="131">AE391</f>
        <v>황지영</v>
      </c>
      <c r="H391" s="53" t="str">
        <f t="shared" ref="H391:H454" si="132">AM391</f>
        <v>목록(Manifest)</v>
      </c>
      <c r="I391" s="62">
        <f t="shared" ref="I391:I454" si="133">AN391</f>
        <v>19.77</v>
      </c>
      <c r="J391" s="53" t="str">
        <f t="shared" ref="J391:J454" si="134">AU391</f>
        <v>BIG BRIDGE INTL (BRCH USA)</v>
      </c>
      <c r="K391" s="55">
        <f t="shared" ref="K391:K454" si="135">AI391</f>
        <v>1</v>
      </c>
      <c r="L391" s="54">
        <f t="shared" ref="L391:L454" si="136">AJ391</f>
        <v>0.15</v>
      </c>
      <c r="M391" s="54">
        <f t="shared" ref="M391:M454" si="137">AK391</f>
        <v>0.8</v>
      </c>
      <c r="N391" s="54">
        <f t="shared" ref="N391:N454" si="138">AL391</f>
        <v>0.8</v>
      </c>
      <c r="O391" s="54">
        <f t="shared" ref="O391:O454" si="139">CEILING(L391,0.5)</f>
        <v>0.5</v>
      </c>
      <c r="P391" s="55" t="str">
        <f t="shared" ref="P391:P454" si="140">AY391</f>
        <v>6094325151508</v>
      </c>
      <c r="Q391" s="70">
        <f t="shared" ref="Q391:Q454" si="141">6760+(O391-0.5)/0.5*1010</f>
        <v>6760</v>
      </c>
      <c r="R391" s="58">
        <v>0</v>
      </c>
      <c r="S391" s="57">
        <f t="shared" ref="S391:S454" si="142">2500*(K391-1)</f>
        <v>0</v>
      </c>
      <c r="T391" s="58">
        <v>0</v>
      </c>
      <c r="U391" s="58">
        <f>(IF(VLOOKUP(VLOOKUP(AN391,MAPPING!$B$16:$D$21,2,1),MAPPING!$C$16:$E$21,2,0)=7000,0,VLOOKUP(VLOOKUP(AN391,MAPPING!$B$16:$D$21,2,1),MAPPING!$C$16:$E$21,2,0)))</f>
        <v>0</v>
      </c>
      <c r="V391" s="58">
        <f>(K391*VLOOKUP(N391/K391,MAPPING!$B$23:$C$30,2,10))</f>
        <v>0</v>
      </c>
      <c r="W391" s="58">
        <f t="shared" ref="W391:W454" si="143">IF(_xlfn.CEILING.MATH(N391-30,1)&lt;0,0,_xlfn.CEILING.MATH(N391-30,1))*400</f>
        <v>0</v>
      </c>
      <c r="X391" s="58">
        <f t="shared" ref="X391:X454" si="144">SUM(Q391:W391)</f>
        <v>6760</v>
      </c>
      <c r="Y391" s="116">
        <f>ROUND(SUM(Q391:W391)/INVOICE!$I$5,2)</f>
        <v>4.8499999999999996</v>
      </c>
      <c r="AA391" s="38" t="s">
        <v>3413</v>
      </c>
      <c r="AB391" s="38" t="s">
        <v>93</v>
      </c>
      <c r="AC391" s="38" t="s">
        <v>3414</v>
      </c>
      <c r="AD391" s="38" t="s">
        <v>9730</v>
      </c>
      <c r="AE391" s="38" t="s">
        <v>9731</v>
      </c>
      <c r="AF391" s="38" t="s">
        <v>9732</v>
      </c>
      <c r="AG391" s="38" t="s">
        <v>9733</v>
      </c>
      <c r="AH391" s="38" t="s">
        <v>61</v>
      </c>
      <c r="AI391" s="38">
        <v>1</v>
      </c>
      <c r="AJ391" s="38">
        <v>0.15</v>
      </c>
      <c r="AK391" s="38">
        <v>0.8</v>
      </c>
      <c r="AL391" s="38">
        <v>0.8</v>
      </c>
      <c r="AM391" s="38" t="s">
        <v>204</v>
      </c>
      <c r="AN391" s="38">
        <v>19.77</v>
      </c>
      <c r="AO391" s="38" t="s">
        <v>62</v>
      </c>
      <c r="AP391" s="38" t="s">
        <v>62</v>
      </c>
      <c r="AQ391" s="38" t="s">
        <v>62</v>
      </c>
      <c r="AR391" s="38" t="s">
        <v>62</v>
      </c>
      <c r="AS391" s="38" t="s">
        <v>62</v>
      </c>
      <c r="AT391" s="38" t="s">
        <v>205</v>
      </c>
      <c r="AU391" s="38" t="s">
        <v>8802</v>
      </c>
      <c r="AV391" s="38" t="s">
        <v>207</v>
      </c>
      <c r="AW391" s="38" t="s">
        <v>61</v>
      </c>
      <c r="AX391" s="38" t="s">
        <v>63</v>
      </c>
      <c r="AY391" s="39" t="s">
        <v>9734</v>
      </c>
      <c r="AZ391" s="38" t="s">
        <v>9735</v>
      </c>
      <c r="BA391" s="39" t="s">
        <v>9735</v>
      </c>
      <c r="BB391" s="38" t="s">
        <v>196</v>
      </c>
      <c r="BC391" s="38" t="s">
        <v>197</v>
      </c>
      <c r="BD391" s="38" t="s">
        <v>94</v>
      </c>
      <c r="BE391" s="38" t="s">
        <v>208</v>
      </c>
      <c r="BF391" s="38" t="s">
        <v>64</v>
      </c>
      <c r="BG391" s="38" t="s">
        <v>61</v>
      </c>
      <c r="BH391" s="38" t="s">
        <v>209</v>
      </c>
    </row>
    <row r="392" spans="2:60" x14ac:dyDescent="0.3">
      <c r="B392" s="55">
        <f t="shared" si="126"/>
        <v>388</v>
      </c>
      <c r="C392" s="55" t="str">
        <f t="shared" si="127"/>
        <v>NRT</v>
      </c>
      <c r="D392" s="55" t="str">
        <f t="shared" si="128"/>
        <v>2025-09-10</v>
      </c>
      <c r="E392" s="55" t="str">
        <f t="shared" si="129"/>
        <v>82020038093</v>
      </c>
      <c r="F392" s="55" t="str">
        <f t="shared" si="130"/>
        <v>PJP030144458</v>
      </c>
      <c r="G392" s="55" t="str">
        <f t="shared" si="131"/>
        <v>김규형</v>
      </c>
      <c r="H392" s="53" t="str">
        <f t="shared" si="132"/>
        <v>일반(목록배제,Normal-Manifest Exception)</v>
      </c>
      <c r="I392" s="62">
        <f t="shared" si="133"/>
        <v>0.67</v>
      </c>
      <c r="J392" s="53" t="str">
        <f t="shared" si="134"/>
        <v>BIG BRIDGE INTL (BRCH USA)</v>
      </c>
      <c r="K392" s="55">
        <f t="shared" si="135"/>
        <v>1</v>
      </c>
      <c r="L392" s="54">
        <f t="shared" si="136"/>
        <v>0.2</v>
      </c>
      <c r="M392" s="54">
        <f t="shared" si="137"/>
        <v>0.8</v>
      </c>
      <c r="N392" s="54">
        <f t="shared" si="138"/>
        <v>0.8</v>
      </c>
      <c r="O392" s="54">
        <f t="shared" si="139"/>
        <v>0.5</v>
      </c>
      <c r="P392" s="55" t="str">
        <f t="shared" si="140"/>
        <v>6094325150820</v>
      </c>
      <c r="Q392" s="70">
        <f t="shared" si="141"/>
        <v>6760</v>
      </c>
      <c r="R392" s="58">
        <v>0</v>
      </c>
      <c r="S392" s="57">
        <f t="shared" si="142"/>
        <v>0</v>
      </c>
      <c r="T392" s="58">
        <v>0</v>
      </c>
      <c r="U392" s="58">
        <f>(IF(VLOOKUP(VLOOKUP(AN392,MAPPING!$B$16:$D$21,2,1),MAPPING!$C$16:$E$21,2,0)=7000,0,VLOOKUP(VLOOKUP(AN392,MAPPING!$B$16:$D$21,2,1),MAPPING!$C$16:$E$21,2,0)))</f>
        <v>0</v>
      </c>
      <c r="V392" s="58">
        <f>(K392*VLOOKUP(N392/K392,MAPPING!$B$23:$C$30,2,10))</f>
        <v>0</v>
      </c>
      <c r="W392" s="58">
        <f t="shared" si="143"/>
        <v>0</v>
      </c>
      <c r="X392" s="58">
        <f t="shared" si="144"/>
        <v>6760</v>
      </c>
      <c r="Y392" s="116">
        <f>ROUND(SUM(Q392:W392)/INVOICE!$I$5,2)</f>
        <v>4.8499999999999996</v>
      </c>
      <c r="AA392" s="38" t="s">
        <v>3413</v>
      </c>
      <c r="AB392" s="38" t="s">
        <v>93</v>
      </c>
      <c r="AC392" s="38" t="s">
        <v>3414</v>
      </c>
      <c r="AD392" s="38" t="s">
        <v>9736</v>
      </c>
      <c r="AE392" s="38" t="s">
        <v>9737</v>
      </c>
      <c r="AF392" s="38" t="s">
        <v>9738</v>
      </c>
      <c r="AG392" s="38" t="s">
        <v>9739</v>
      </c>
      <c r="AH392" s="38" t="s">
        <v>61</v>
      </c>
      <c r="AI392" s="38">
        <v>1</v>
      </c>
      <c r="AJ392" s="38">
        <v>0.2</v>
      </c>
      <c r="AK392" s="38">
        <v>0.8</v>
      </c>
      <c r="AL392" s="38">
        <v>0.8</v>
      </c>
      <c r="AM392" s="38" t="s">
        <v>66</v>
      </c>
      <c r="AN392" s="38">
        <v>0.67</v>
      </c>
      <c r="AO392" s="38" t="s">
        <v>62</v>
      </c>
      <c r="AP392" s="38" t="s">
        <v>62</v>
      </c>
      <c r="AQ392" s="38" t="s">
        <v>62</v>
      </c>
      <c r="AR392" s="38" t="s">
        <v>62</v>
      </c>
      <c r="AS392" s="38" t="s">
        <v>62</v>
      </c>
      <c r="AT392" s="38" t="s">
        <v>205</v>
      </c>
      <c r="AU392" s="38" t="s">
        <v>8802</v>
      </c>
      <c r="AV392" s="38" t="s">
        <v>207</v>
      </c>
      <c r="AW392" s="38" t="s">
        <v>61</v>
      </c>
      <c r="AX392" s="38" t="s">
        <v>63</v>
      </c>
      <c r="AY392" s="39" t="s">
        <v>9740</v>
      </c>
      <c r="AZ392" s="38" t="s">
        <v>9741</v>
      </c>
      <c r="BA392" s="39" t="s">
        <v>9741</v>
      </c>
      <c r="BB392" s="38" t="s">
        <v>196</v>
      </c>
      <c r="BC392" s="38" t="s">
        <v>197</v>
      </c>
      <c r="BD392" s="38" t="s">
        <v>94</v>
      </c>
      <c r="BE392" s="38" t="s">
        <v>208</v>
      </c>
      <c r="BF392" s="38" t="s">
        <v>64</v>
      </c>
      <c r="BG392" s="38" t="s">
        <v>61</v>
      </c>
      <c r="BH392" s="38" t="s">
        <v>209</v>
      </c>
    </row>
    <row r="393" spans="2:60" x14ac:dyDescent="0.3">
      <c r="B393" s="55">
        <f t="shared" si="126"/>
        <v>389</v>
      </c>
      <c r="C393" s="55" t="str">
        <f t="shared" si="127"/>
        <v>NRT</v>
      </c>
      <c r="D393" s="55" t="str">
        <f t="shared" si="128"/>
        <v>2025-09-10</v>
      </c>
      <c r="E393" s="55" t="str">
        <f t="shared" si="129"/>
        <v>82020038093</v>
      </c>
      <c r="F393" s="55" t="str">
        <f t="shared" si="130"/>
        <v>PJP030133703</v>
      </c>
      <c r="G393" s="55" t="str">
        <f t="shared" si="131"/>
        <v>윤영동</v>
      </c>
      <c r="H393" s="53" t="str">
        <f t="shared" si="132"/>
        <v>목록(Manifest)</v>
      </c>
      <c r="I393" s="62">
        <f t="shared" si="133"/>
        <v>58.96</v>
      </c>
      <c r="J393" s="53" t="str">
        <f t="shared" si="134"/>
        <v>BIG BRIDGE INTL (BRCH USA)</v>
      </c>
      <c r="K393" s="55">
        <f t="shared" si="135"/>
        <v>1</v>
      </c>
      <c r="L393" s="54">
        <f t="shared" si="136"/>
        <v>0.2</v>
      </c>
      <c r="M393" s="54">
        <f t="shared" si="137"/>
        <v>0.8</v>
      </c>
      <c r="N393" s="54">
        <f t="shared" si="138"/>
        <v>0.8</v>
      </c>
      <c r="O393" s="54">
        <f t="shared" si="139"/>
        <v>0.5</v>
      </c>
      <c r="P393" s="55" t="str">
        <f t="shared" si="140"/>
        <v>6094325150819</v>
      </c>
      <c r="Q393" s="70">
        <f t="shared" si="141"/>
        <v>6760</v>
      </c>
      <c r="R393" s="58">
        <v>0</v>
      </c>
      <c r="S393" s="57">
        <f t="shared" si="142"/>
        <v>0</v>
      </c>
      <c r="T393" s="58">
        <v>0</v>
      </c>
      <c r="U393" s="58">
        <f>(IF(VLOOKUP(VLOOKUP(AN393,MAPPING!$B$16:$D$21,2,1),MAPPING!$C$16:$E$21,2,0)=7000,0,VLOOKUP(VLOOKUP(AN393,MAPPING!$B$16:$D$21,2,1),MAPPING!$C$16:$E$21,2,0)))</f>
        <v>0</v>
      </c>
      <c r="V393" s="58">
        <f>(K393*VLOOKUP(N393/K393,MAPPING!$B$23:$C$30,2,10))</f>
        <v>0</v>
      </c>
      <c r="W393" s="58">
        <f t="shared" si="143"/>
        <v>0</v>
      </c>
      <c r="X393" s="58">
        <f t="shared" si="144"/>
        <v>6760</v>
      </c>
      <c r="Y393" s="116">
        <f>ROUND(SUM(Q393:W393)/INVOICE!$I$5,2)</f>
        <v>4.8499999999999996</v>
      </c>
      <c r="AA393" s="38" t="s">
        <v>3413</v>
      </c>
      <c r="AB393" s="38" t="s">
        <v>93</v>
      </c>
      <c r="AC393" s="38" t="s">
        <v>3414</v>
      </c>
      <c r="AD393" s="38" t="s">
        <v>9742</v>
      </c>
      <c r="AE393" s="38" t="s">
        <v>9743</v>
      </c>
      <c r="AF393" s="38" t="s">
        <v>9744</v>
      </c>
      <c r="AG393" s="38" t="s">
        <v>9745</v>
      </c>
      <c r="AH393" s="38" t="s">
        <v>61</v>
      </c>
      <c r="AI393" s="38">
        <v>1</v>
      </c>
      <c r="AJ393" s="38">
        <v>0.2</v>
      </c>
      <c r="AK393" s="38">
        <v>0.8</v>
      </c>
      <c r="AL393" s="38">
        <v>0.8</v>
      </c>
      <c r="AM393" s="38" t="s">
        <v>204</v>
      </c>
      <c r="AN393" s="38">
        <v>58.96</v>
      </c>
      <c r="AO393" s="38" t="s">
        <v>62</v>
      </c>
      <c r="AP393" s="38" t="s">
        <v>62</v>
      </c>
      <c r="AQ393" s="38" t="s">
        <v>62</v>
      </c>
      <c r="AR393" s="38" t="s">
        <v>62</v>
      </c>
      <c r="AS393" s="38" t="s">
        <v>62</v>
      </c>
      <c r="AT393" s="38" t="s">
        <v>205</v>
      </c>
      <c r="AU393" s="38" t="s">
        <v>8802</v>
      </c>
      <c r="AV393" s="38" t="s">
        <v>207</v>
      </c>
      <c r="AW393" s="38" t="s">
        <v>61</v>
      </c>
      <c r="AX393" s="38" t="s">
        <v>63</v>
      </c>
      <c r="AY393" s="39" t="s">
        <v>9746</v>
      </c>
      <c r="AZ393" s="38" t="s">
        <v>9747</v>
      </c>
      <c r="BA393" s="39" t="s">
        <v>9747</v>
      </c>
      <c r="BB393" s="38" t="s">
        <v>196</v>
      </c>
      <c r="BC393" s="38" t="s">
        <v>197</v>
      </c>
      <c r="BD393" s="38" t="s">
        <v>94</v>
      </c>
      <c r="BE393" s="38" t="s">
        <v>208</v>
      </c>
      <c r="BF393" s="38" t="s">
        <v>64</v>
      </c>
      <c r="BG393" s="38" t="s">
        <v>61</v>
      </c>
      <c r="BH393" s="38" t="s">
        <v>209</v>
      </c>
    </row>
    <row r="394" spans="2:60" x14ac:dyDescent="0.3">
      <c r="B394" s="55">
        <f t="shared" si="126"/>
        <v>390</v>
      </c>
      <c r="C394" s="55" t="str">
        <f t="shared" si="127"/>
        <v>NRT</v>
      </c>
      <c r="D394" s="55" t="str">
        <f t="shared" si="128"/>
        <v>2025-09-10</v>
      </c>
      <c r="E394" s="55" t="str">
        <f t="shared" si="129"/>
        <v>82020038093</v>
      </c>
      <c r="F394" s="55" t="str">
        <f t="shared" si="130"/>
        <v>PJP030155672</v>
      </c>
      <c r="G394" s="55" t="str">
        <f t="shared" si="131"/>
        <v>김가은</v>
      </c>
      <c r="H394" s="53" t="str">
        <f t="shared" si="132"/>
        <v>목록(Manifest)</v>
      </c>
      <c r="I394" s="62">
        <f t="shared" si="133"/>
        <v>138.16</v>
      </c>
      <c r="J394" s="53" t="str">
        <f t="shared" si="134"/>
        <v>BIG BRIDGE INTL (BRCH USA)</v>
      </c>
      <c r="K394" s="55">
        <f t="shared" si="135"/>
        <v>1</v>
      </c>
      <c r="L394" s="54">
        <f t="shared" si="136"/>
        <v>0.8</v>
      </c>
      <c r="M394" s="54">
        <f t="shared" si="137"/>
        <v>0.8</v>
      </c>
      <c r="N394" s="54">
        <f t="shared" si="138"/>
        <v>0.8</v>
      </c>
      <c r="O394" s="54">
        <f t="shared" si="139"/>
        <v>1</v>
      </c>
      <c r="P394" s="55" t="str">
        <f t="shared" si="140"/>
        <v>6094325151326</v>
      </c>
      <c r="Q394" s="70">
        <f t="shared" si="141"/>
        <v>7770</v>
      </c>
      <c r="R394" s="58">
        <v>0</v>
      </c>
      <c r="S394" s="57">
        <f t="shared" si="142"/>
        <v>0</v>
      </c>
      <c r="T394" s="58">
        <v>0</v>
      </c>
      <c r="U394" s="58">
        <f>(IF(VLOOKUP(VLOOKUP(AN394,MAPPING!$B$16:$D$21,2,1),MAPPING!$C$16:$E$21,2,0)=7000,0,VLOOKUP(VLOOKUP(AN394,MAPPING!$B$16:$D$21,2,1),MAPPING!$C$16:$E$21,2,0)))</f>
        <v>0</v>
      </c>
      <c r="V394" s="58">
        <f>(K394*VLOOKUP(N394/K394,MAPPING!$B$23:$C$30,2,10))</f>
        <v>0</v>
      </c>
      <c r="W394" s="58">
        <f t="shared" si="143"/>
        <v>0</v>
      </c>
      <c r="X394" s="58">
        <f t="shared" si="144"/>
        <v>7770</v>
      </c>
      <c r="Y394" s="116">
        <f>ROUND(SUM(Q394:W394)/INVOICE!$I$5,2)</f>
        <v>5.57</v>
      </c>
      <c r="AA394" s="38" t="s">
        <v>3413</v>
      </c>
      <c r="AB394" s="38" t="s">
        <v>93</v>
      </c>
      <c r="AC394" s="38" t="s">
        <v>3414</v>
      </c>
      <c r="AD394" s="38" t="s">
        <v>9748</v>
      </c>
      <c r="AE394" s="38" t="s">
        <v>9749</v>
      </c>
      <c r="AF394" s="38" t="s">
        <v>9750</v>
      </c>
      <c r="AG394" s="38" t="s">
        <v>9751</v>
      </c>
      <c r="AH394" s="38" t="s">
        <v>61</v>
      </c>
      <c r="AI394" s="38">
        <v>1</v>
      </c>
      <c r="AJ394" s="38">
        <v>0.8</v>
      </c>
      <c r="AK394" s="38">
        <v>0.8</v>
      </c>
      <c r="AL394" s="38">
        <v>0.8</v>
      </c>
      <c r="AM394" s="38" t="s">
        <v>204</v>
      </c>
      <c r="AN394" s="38">
        <v>138.16</v>
      </c>
      <c r="AO394" s="38" t="s">
        <v>62</v>
      </c>
      <c r="AP394" s="38" t="s">
        <v>62</v>
      </c>
      <c r="AQ394" s="38" t="s">
        <v>62</v>
      </c>
      <c r="AR394" s="38" t="s">
        <v>62</v>
      </c>
      <c r="AS394" s="38" t="s">
        <v>62</v>
      </c>
      <c r="AT394" s="38" t="s">
        <v>205</v>
      </c>
      <c r="AU394" s="38" t="s">
        <v>8802</v>
      </c>
      <c r="AV394" s="38" t="s">
        <v>207</v>
      </c>
      <c r="AW394" s="38" t="s">
        <v>61</v>
      </c>
      <c r="AX394" s="38" t="s">
        <v>63</v>
      </c>
      <c r="AY394" s="39" t="s">
        <v>9752</v>
      </c>
      <c r="AZ394" s="38" t="s">
        <v>9753</v>
      </c>
      <c r="BA394" s="39" t="s">
        <v>9753</v>
      </c>
      <c r="BB394" s="38" t="s">
        <v>196</v>
      </c>
      <c r="BC394" s="38" t="s">
        <v>197</v>
      </c>
      <c r="BD394" s="38" t="s">
        <v>94</v>
      </c>
      <c r="BE394" s="38" t="s">
        <v>208</v>
      </c>
      <c r="BF394" s="38" t="s">
        <v>64</v>
      </c>
      <c r="BG394" s="38" t="s">
        <v>61</v>
      </c>
      <c r="BH394" s="38" t="s">
        <v>209</v>
      </c>
    </row>
    <row r="395" spans="2:60" x14ac:dyDescent="0.3">
      <c r="B395" s="55">
        <f t="shared" si="126"/>
        <v>391</v>
      </c>
      <c r="C395" s="55" t="str">
        <f t="shared" si="127"/>
        <v>NRT</v>
      </c>
      <c r="D395" s="55" t="str">
        <f t="shared" si="128"/>
        <v>2025-09-10</v>
      </c>
      <c r="E395" s="55" t="str">
        <f t="shared" si="129"/>
        <v>82020038093</v>
      </c>
      <c r="F395" s="55" t="str">
        <f t="shared" si="130"/>
        <v>PJP030134864</v>
      </c>
      <c r="G395" s="55" t="str">
        <f t="shared" si="131"/>
        <v>강수진</v>
      </c>
      <c r="H395" s="53" t="str">
        <f t="shared" si="132"/>
        <v>목록(Manifest)</v>
      </c>
      <c r="I395" s="62">
        <f t="shared" si="133"/>
        <v>83.4</v>
      </c>
      <c r="J395" s="53" t="str">
        <f t="shared" si="134"/>
        <v>BIG BRIDGE INTL (BRCH USA)</v>
      </c>
      <c r="K395" s="55">
        <f t="shared" si="135"/>
        <v>1</v>
      </c>
      <c r="L395" s="54">
        <f t="shared" si="136"/>
        <v>0.7</v>
      </c>
      <c r="M395" s="54">
        <f t="shared" si="137"/>
        <v>2.9</v>
      </c>
      <c r="N395" s="54">
        <f t="shared" si="138"/>
        <v>2.9</v>
      </c>
      <c r="O395" s="54">
        <f t="shared" si="139"/>
        <v>1</v>
      </c>
      <c r="P395" s="55" t="str">
        <f t="shared" si="140"/>
        <v>6094325148496</v>
      </c>
      <c r="Q395" s="70">
        <f t="shared" si="141"/>
        <v>7770</v>
      </c>
      <c r="R395" s="58">
        <v>0</v>
      </c>
      <c r="S395" s="57">
        <f t="shared" si="142"/>
        <v>0</v>
      </c>
      <c r="T395" s="58">
        <v>0</v>
      </c>
      <c r="U395" s="58">
        <f>(IF(VLOOKUP(VLOOKUP(AN395,MAPPING!$B$16:$D$21,2,1),MAPPING!$C$16:$E$21,2,0)=7000,0,VLOOKUP(VLOOKUP(AN395,MAPPING!$B$16:$D$21,2,1),MAPPING!$C$16:$E$21,2,0)))</f>
        <v>0</v>
      </c>
      <c r="V395" s="58">
        <f>(K395*VLOOKUP(N395/K395,MAPPING!$B$23:$C$30,2,10))</f>
        <v>550</v>
      </c>
      <c r="W395" s="58">
        <f t="shared" si="143"/>
        <v>0</v>
      </c>
      <c r="X395" s="58">
        <f t="shared" si="144"/>
        <v>8320</v>
      </c>
      <c r="Y395" s="116">
        <f>ROUND(SUM(Q395:W395)/INVOICE!$I$5,2)</f>
        <v>5.97</v>
      </c>
      <c r="AA395" s="38" t="s">
        <v>3413</v>
      </c>
      <c r="AB395" s="38" t="s">
        <v>93</v>
      </c>
      <c r="AC395" s="38" t="s">
        <v>3414</v>
      </c>
      <c r="AD395" s="38" t="s">
        <v>9754</v>
      </c>
      <c r="AE395" s="38" t="s">
        <v>313</v>
      </c>
      <c r="AF395" s="38" t="s">
        <v>314</v>
      </c>
      <c r="AG395" s="38" t="s">
        <v>315</v>
      </c>
      <c r="AH395" s="38" t="s">
        <v>61</v>
      </c>
      <c r="AI395" s="38">
        <v>1</v>
      </c>
      <c r="AJ395" s="38">
        <v>0.7</v>
      </c>
      <c r="AK395" s="38">
        <v>2.9</v>
      </c>
      <c r="AL395" s="38">
        <v>2.9</v>
      </c>
      <c r="AM395" s="38" t="s">
        <v>204</v>
      </c>
      <c r="AN395" s="38">
        <v>83.4</v>
      </c>
      <c r="AO395" s="38" t="s">
        <v>62</v>
      </c>
      <c r="AP395" s="38" t="s">
        <v>62</v>
      </c>
      <c r="AQ395" s="38" t="s">
        <v>62</v>
      </c>
      <c r="AR395" s="38" t="s">
        <v>62</v>
      </c>
      <c r="AS395" s="38" t="s">
        <v>62</v>
      </c>
      <c r="AT395" s="38" t="s">
        <v>205</v>
      </c>
      <c r="AU395" s="38" t="s">
        <v>8802</v>
      </c>
      <c r="AV395" s="38" t="s">
        <v>207</v>
      </c>
      <c r="AW395" s="38" t="s">
        <v>61</v>
      </c>
      <c r="AX395" s="38" t="s">
        <v>63</v>
      </c>
      <c r="AY395" s="39" t="s">
        <v>9755</v>
      </c>
      <c r="AZ395" s="38" t="s">
        <v>9756</v>
      </c>
      <c r="BA395" s="39" t="s">
        <v>9756</v>
      </c>
      <c r="BB395" s="38" t="s">
        <v>196</v>
      </c>
      <c r="BC395" s="38" t="s">
        <v>197</v>
      </c>
      <c r="BD395" s="38" t="s">
        <v>94</v>
      </c>
      <c r="BE395" s="38" t="s">
        <v>208</v>
      </c>
      <c r="BF395" s="38" t="s">
        <v>64</v>
      </c>
      <c r="BG395" s="38" t="s">
        <v>61</v>
      </c>
      <c r="BH395" s="38" t="s">
        <v>209</v>
      </c>
    </row>
    <row r="396" spans="2:60" x14ac:dyDescent="0.3">
      <c r="B396" s="55">
        <f t="shared" si="126"/>
        <v>392</v>
      </c>
      <c r="C396" s="55" t="str">
        <f t="shared" si="127"/>
        <v>NRT</v>
      </c>
      <c r="D396" s="55" t="str">
        <f t="shared" si="128"/>
        <v>2025-09-10</v>
      </c>
      <c r="E396" s="55" t="str">
        <f t="shared" si="129"/>
        <v>82020038093</v>
      </c>
      <c r="F396" s="55" t="str">
        <f t="shared" si="130"/>
        <v>PJP030160871</v>
      </c>
      <c r="G396" s="55" t="str">
        <f t="shared" si="131"/>
        <v>신동재</v>
      </c>
      <c r="H396" s="53" t="str">
        <f t="shared" si="132"/>
        <v>목록(Manifest)</v>
      </c>
      <c r="I396" s="62">
        <f t="shared" si="133"/>
        <v>35.380000000000003</v>
      </c>
      <c r="J396" s="53" t="str">
        <f t="shared" si="134"/>
        <v>BIG BRIDGE INTL (BRCH USA)</v>
      </c>
      <c r="K396" s="55">
        <f t="shared" si="135"/>
        <v>1</v>
      </c>
      <c r="L396" s="54">
        <f t="shared" si="136"/>
        <v>0.2</v>
      </c>
      <c r="M396" s="54">
        <f t="shared" si="137"/>
        <v>1.3</v>
      </c>
      <c r="N396" s="54">
        <f t="shared" si="138"/>
        <v>1.3</v>
      </c>
      <c r="O396" s="54">
        <f t="shared" si="139"/>
        <v>0.5</v>
      </c>
      <c r="P396" s="55" t="str">
        <f t="shared" si="140"/>
        <v>6094325151243</v>
      </c>
      <c r="Q396" s="70">
        <f t="shared" si="141"/>
        <v>6760</v>
      </c>
      <c r="R396" s="58">
        <v>0</v>
      </c>
      <c r="S396" s="57">
        <f t="shared" si="142"/>
        <v>0</v>
      </c>
      <c r="T396" s="58">
        <v>0</v>
      </c>
      <c r="U396" s="58">
        <f>(IF(VLOOKUP(VLOOKUP(AN396,MAPPING!$B$16:$D$21,2,1),MAPPING!$C$16:$E$21,2,0)=7000,0,VLOOKUP(VLOOKUP(AN396,MAPPING!$B$16:$D$21,2,1),MAPPING!$C$16:$E$21,2,0)))</f>
        <v>0</v>
      </c>
      <c r="V396" s="58">
        <f>(K396*VLOOKUP(N396/K396,MAPPING!$B$23:$C$30,2,10))</f>
        <v>0</v>
      </c>
      <c r="W396" s="58">
        <f t="shared" si="143"/>
        <v>0</v>
      </c>
      <c r="X396" s="58">
        <f t="shared" si="144"/>
        <v>6760</v>
      </c>
      <c r="Y396" s="116">
        <f>ROUND(SUM(Q396:W396)/INVOICE!$I$5,2)</f>
        <v>4.8499999999999996</v>
      </c>
      <c r="AA396" s="38" t="s">
        <v>3413</v>
      </c>
      <c r="AB396" s="38" t="s">
        <v>93</v>
      </c>
      <c r="AC396" s="38" t="s">
        <v>3414</v>
      </c>
      <c r="AD396" s="38" t="s">
        <v>9757</v>
      </c>
      <c r="AE396" s="38" t="s">
        <v>9758</v>
      </c>
      <c r="AF396" s="38" t="s">
        <v>9759</v>
      </c>
      <c r="AG396" s="38" t="s">
        <v>9760</v>
      </c>
      <c r="AH396" s="38" t="s">
        <v>61</v>
      </c>
      <c r="AI396" s="38">
        <v>1</v>
      </c>
      <c r="AJ396" s="38">
        <v>0.2</v>
      </c>
      <c r="AK396" s="38">
        <v>1.3</v>
      </c>
      <c r="AL396" s="38">
        <v>1.3</v>
      </c>
      <c r="AM396" s="38" t="s">
        <v>204</v>
      </c>
      <c r="AN396" s="38">
        <v>35.380000000000003</v>
      </c>
      <c r="AO396" s="38" t="s">
        <v>62</v>
      </c>
      <c r="AP396" s="38" t="s">
        <v>62</v>
      </c>
      <c r="AQ396" s="38" t="s">
        <v>62</v>
      </c>
      <c r="AR396" s="38" t="s">
        <v>62</v>
      </c>
      <c r="AS396" s="38" t="s">
        <v>62</v>
      </c>
      <c r="AT396" s="38" t="s">
        <v>205</v>
      </c>
      <c r="AU396" s="38" t="s">
        <v>8802</v>
      </c>
      <c r="AV396" s="38" t="s">
        <v>207</v>
      </c>
      <c r="AW396" s="38" t="s">
        <v>61</v>
      </c>
      <c r="AX396" s="38" t="s">
        <v>63</v>
      </c>
      <c r="AY396" s="39" t="s">
        <v>9761</v>
      </c>
      <c r="AZ396" s="38" t="s">
        <v>9762</v>
      </c>
      <c r="BA396" s="39" t="s">
        <v>9762</v>
      </c>
      <c r="BB396" s="38" t="s">
        <v>196</v>
      </c>
      <c r="BC396" s="38" t="s">
        <v>197</v>
      </c>
      <c r="BD396" s="38" t="s">
        <v>94</v>
      </c>
      <c r="BE396" s="38" t="s">
        <v>208</v>
      </c>
      <c r="BF396" s="38" t="s">
        <v>64</v>
      </c>
      <c r="BG396" s="38" t="s">
        <v>61</v>
      </c>
      <c r="BH396" s="38" t="s">
        <v>209</v>
      </c>
    </row>
    <row r="397" spans="2:60" x14ac:dyDescent="0.3">
      <c r="B397" s="55">
        <f t="shared" si="126"/>
        <v>393</v>
      </c>
      <c r="C397" s="55" t="str">
        <f t="shared" si="127"/>
        <v>NRT</v>
      </c>
      <c r="D397" s="55" t="str">
        <f t="shared" si="128"/>
        <v>2025-09-10</v>
      </c>
      <c r="E397" s="55" t="str">
        <f t="shared" si="129"/>
        <v>82020038093</v>
      </c>
      <c r="F397" s="55" t="str">
        <f t="shared" si="130"/>
        <v>PJP030159718</v>
      </c>
      <c r="G397" s="55" t="str">
        <f t="shared" si="131"/>
        <v>장예랑</v>
      </c>
      <c r="H397" s="53" t="str">
        <f t="shared" si="132"/>
        <v>목록(Manifest)</v>
      </c>
      <c r="I397" s="62">
        <f t="shared" si="133"/>
        <v>47.45</v>
      </c>
      <c r="J397" s="53" t="str">
        <f t="shared" si="134"/>
        <v>BIG BRIDGE INTL (BRCH USA)</v>
      </c>
      <c r="K397" s="55">
        <f t="shared" si="135"/>
        <v>1</v>
      </c>
      <c r="L397" s="54">
        <f t="shared" si="136"/>
        <v>0.35</v>
      </c>
      <c r="M397" s="54">
        <f t="shared" si="137"/>
        <v>0.7</v>
      </c>
      <c r="N397" s="54">
        <f t="shared" si="138"/>
        <v>0.7</v>
      </c>
      <c r="O397" s="54">
        <f t="shared" si="139"/>
        <v>0.5</v>
      </c>
      <c r="P397" s="55" t="str">
        <f t="shared" si="140"/>
        <v>6094325151569</v>
      </c>
      <c r="Q397" s="70">
        <f t="shared" si="141"/>
        <v>6760</v>
      </c>
      <c r="R397" s="58">
        <v>0</v>
      </c>
      <c r="S397" s="57">
        <f t="shared" si="142"/>
        <v>0</v>
      </c>
      <c r="T397" s="58">
        <v>0</v>
      </c>
      <c r="U397" s="58">
        <f>(IF(VLOOKUP(VLOOKUP(AN397,MAPPING!$B$16:$D$21,2,1),MAPPING!$C$16:$E$21,2,0)=7000,0,VLOOKUP(VLOOKUP(AN397,MAPPING!$B$16:$D$21,2,1),MAPPING!$C$16:$E$21,2,0)))</f>
        <v>0</v>
      </c>
      <c r="V397" s="58">
        <f>(K397*VLOOKUP(N397/K397,MAPPING!$B$23:$C$30,2,10))</f>
        <v>0</v>
      </c>
      <c r="W397" s="58">
        <f t="shared" si="143"/>
        <v>0</v>
      </c>
      <c r="X397" s="58">
        <f t="shared" si="144"/>
        <v>6760</v>
      </c>
      <c r="Y397" s="116">
        <f>ROUND(SUM(Q397:W397)/INVOICE!$I$5,2)</f>
        <v>4.8499999999999996</v>
      </c>
      <c r="AA397" s="38" t="s">
        <v>3413</v>
      </c>
      <c r="AB397" s="38" t="s">
        <v>93</v>
      </c>
      <c r="AC397" s="38" t="s">
        <v>3414</v>
      </c>
      <c r="AD397" s="38" t="s">
        <v>9763</v>
      </c>
      <c r="AE397" s="38" t="s">
        <v>9764</v>
      </c>
      <c r="AF397" s="38" t="s">
        <v>9765</v>
      </c>
      <c r="AG397" s="38" t="s">
        <v>3458</v>
      </c>
      <c r="AH397" s="38" t="s">
        <v>61</v>
      </c>
      <c r="AI397" s="38">
        <v>1</v>
      </c>
      <c r="AJ397" s="38">
        <v>0.35</v>
      </c>
      <c r="AK397" s="38">
        <v>0.7</v>
      </c>
      <c r="AL397" s="38">
        <v>0.7</v>
      </c>
      <c r="AM397" s="38" t="s">
        <v>204</v>
      </c>
      <c r="AN397" s="38">
        <v>47.45</v>
      </c>
      <c r="AO397" s="38" t="s">
        <v>62</v>
      </c>
      <c r="AP397" s="38" t="s">
        <v>62</v>
      </c>
      <c r="AQ397" s="38" t="s">
        <v>62</v>
      </c>
      <c r="AR397" s="38" t="s">
        <v>62</v>
      </c>
      <c r="AS397" s="38" t="s">
        <v>62</v>
      </c>
      <c r="AT397" s="38" t="s">
        <v>205</v>
      </c>
      <c r="AU397" s="38" t="s">
        <v>8802</v>
      </c>
      <c r="AV397" s="38" t="s">
        <v>207</v>
      </c>
      <c r="AW397" s="38" t="s">
        <v>61</v>
      </c>
      <c r="AX397" s="38" t="s">
        <v>63</v>
      </c>
      <c r="AY397" s="39" t="s">
        <v>9766</v>
      </c>
      <c r="AZ397" s="38" t="s">
        <v>9767</v>
      </c>
      <c r="BA397" s="39" t="s">
        <v>9767</v>
      </c>
      <c r="BB397" s="38" t="s">
        <v>196</v>
      </c>
      <c r="BC397" s="38" t="s">
        <v>197</v>
      </c>
      <c r="BD397" s="38" t="s">
        <v>94</v>
      </c>
      <c r="BE397" s="38" t="s">
        <v>208</v>
      </c>
      <c r="BF397" s="38" t="s">
        <v>64</v>
      </c>
      <c r="BG397" s="38" t="s">
        <v>61</v>
      </c>
      <c r="BH397" s="38" t="s">
        <v>209</v>
      </c>
    </row>
    <row r="398" spans="2:60" x14ac:dyDescent="0.3">
      <c r="B398" s="55">
        <f t="shared" si="126"/>
        <v>394</v>
      </c>
      <c r="C398" s="55" t="str">
        <f t="shared" si="127"/>
        <v>NRT</v>
      </c>
      <c r="D398" s="55" t="str">
        <f t="shared" si="128"/>
        <v>2025-09-10</v>
      </c>
      <c r="E398" s="55" t="str">
        <f t="shared" si="129"/>
        <v>82020038093</v>
      </c>
      <c r="F398" s="55" t="str">
        <f t="shared" si="130"/>
        <v>PJP030129283</v>
      </c>
      <c r="G398" s="55" t="str">
        <f t="shared" si="131"/>
        <v>최진우</v>
      </c>
      <c r="H398" s="53" t="str">
        <f t="shared" si="132"/>
        <v>목록(Manifest)</v>
      </c>
      <c r="I398" s="62">
        <f t="shared" si="133"/>
        <v>20.45</v>
      </c>
      <c r="J398" s="53" t="str">
        <f t="shared" si="134"/>
        <v>BIG BRIDGE INTL (BRCH USA)</v>
      </c>
      <c r="K398" s="55">
        <f t="shared" si="135"/>
        <v>1</v>
      </c>
      <c r="L398" s="54">
        <f t="shared" si="136"/>
        <v>0.4</v>
      </c>
      <c r="M398" s="54">
        <f t="shared" si="137"/>
        <v>1.3</v>
      </c>
      <c r="N398" s="54">
        <f t="shared" si="138"/>
        <v>1.3</v>
      </c>
      <c r="O398" s="54">
        <f t="shared" si="139"/>
        <v>0.5</v>
      </c>
      <c r="P398" s="55" t="str">
        <f t="shared" si="140"/>
        <v>6094325150383</v>
      </c>
      <c r="Q398" s="70">
        <f t="shared" si="141"/>
        <v>6760</v>
      </c>
      <c r="R398" s="58">
        <v>0</v>
      </c>
      <c r="S398" s="57">
        <f t="shared" si="142"/>
        <v>0</v>
      </c>
      <c r="T398" s="58">
        <v>0</v>
      </c>
      <c r="U398" s="58">
        <f>(IF(VLOOKUP(VLOOKUP(AN398,MAPPING!$B$16:$D$21,2,1),MAPPING!$C$16:$E$21,2,0)=7000,0,VLOOKUP(VLOOKUP(AN398,MAPPING!$B$16:$D$21,2,1),MAPPING!$C$16:$E$21,2,0)))</f>
        <v>0</v>
      </c>
      <c r="V398" s="58">
        <f>(K398*VLOOKUP(N398/K398,MAPPING!$B$23:$C$30,2,10))</f>
        <v>0</v>
      </c>
      <c r="W398" s="58">
        <f t="shared" si="143"/>
        <v>0</v>
      </c>
      <c r="X398" s="58">
        <f t="shared" si="144"/>
        <v>6760</v>
      </c>
      <c r="Y398" s="116">
        <f>ROUND(SUM(Q398:W398)/INVOICE!$I$5,2)</f>
        <v>4.8499999999999996</v>
      </c>
      <c r="AA398" s="38" t="s">
        <v>3413</v>
      </c>
      <c r="AB398" s="38" t="s">
        <v>93</v>
      </c>
      <c r="AC398" s="38" t="s">
        <v>3414</v>
      </c>
      <c r="AD398" s="38" t="s">
        <v>9768</v>
      </c>
      <c r="AE398" s="38" t="s">
        <v>675</v>
      </c>
      <c r="AF398" s="38" t="s">
        <v>9769</v>
      </c>
      <c r="AG398" s="38" t="s">
        <v>9770</v>
      </c>
      <c r="AH398" s="38" t="s">
        <v>61</v>
      </c>
      <c r="AI398" s="38">
        <v>1</v>
      </c>
      <c r="AJ398" s="38">
        <v>0.4</v>
      </c>
      <c r="AK398" s="38">
        <v>1.3</v>
      </c>
      <c r="AL398" s="38">
        <v>1.3</v>
      </c>
      <c r="AM398" s="38" t="s">
        <v>204</v>
      </c>
      <c r="AN398" s="38">
        <v>20.45</v>
      </c>
      <c r="AO398" s="38" t="s">
        <v>62</v>
      </c>
      <c r="AP398" s="38" t="s">
        <v>62</v>
      </c>
      <c r="AQ398" s="38" t="s">
        <v>62</v>
      </c>
      <c r="AR398" s="38" t="s">
        <v>62</v>
      </c>
      <c r="AS398" s="38" t="s">
        <v>62</v>
      </c>
      <c r="AT398" s="38" t="s">
        <v>205</v>
      </c>
      <c r="AU398" s="38" t="s">
        <v>8802</v>
      </c>
      <c r="AV398" s="38" t="s">
        <v>207</v>
      </c>
      <c r="AW398" s="38" t="s">
        <v>61</v>
      </c>
      <c r="AX398" s="38" t="s">
        <v>63</v>
      </c>
      <c r="AY398" s="39" t="s">
        <v>9771</v>
      </c>
      <c r="AZ398" s="38" t="s">
        <v>9772</v>
      </c>
      <c r="BA398" s="39" t="s">
        <v>9772</v>
      </c>
      <c r="BB398" s="38" t="s">
        <v>196</v>
      </c>
      <c r="BC398" s="38" t="s">
        <v>197</v>
      </c>
      <c r="BD398" s="38" t="s">
        <v>94</v>
      </c>
      <c r="BE398" s="38" t="s">
        <v>208</v>
      </c>
      <c r="BF398" s="38" t="s">
        <v>64</v>
      </c>
      <c r="BG398" s="38" t="s">
        <v>61</v>
      </c>
      <c r="BH398" s="38" t="s">
        <v>209</v>
      </c>
    </row>
    <row r="399" spans="2:60" x14ac:dyDescent="0.3">
      <c r="B399" s="55">
        <f t="shared" si="126"/>
        <v>395</v>
      </c>
      <c r="C399" s="55" t="str">
        <f t="shared" si="127"/>
        <v>NRT</v>
      </c>
      <c r="D399" s="55" t="str">
        <f t="shared" si="128"/>
        <v>2025-09-10</v>
      </c>
      <c r="E399" s="55" t="str">
        <f t="shared" si="129"/>
        <v>82020038093</v>
      </c>
      <c r="F399" s="55" t="str">
        <f t="shared" si="130"/>
        <v>PJP030146213</v>
      </c>
      <c r="G399" s="55" t="str">
        <f t="shared" si="131"/>
        <v>이대풍</v>
      </c>
      <c r="H399" s="53" t="str">
        <f t="shared" si="132"/>
        <v>일반(목록배제,Normal-Manifest Exception)</v>
      </c>
      <c r="I399" s="62">
        <f t="shared" si="133"/>
        <v>100.5</v>
      </c>
      <c r="J399" s="53" t="str">
        <f t="shared" si="134"/>
        <v>BIG BRIDGE INTL (BRCH USA)</v>
      </c>
      <c r="K399" s="55">
        <f t="shared" si="135"/>
        <v>1</v>
      </c>
      <c r="L399" s="54">
        <f t="shared" si="136"/>
        <v>0.4</v>
      </c>
      <c r="M399" s="54">
        <f t="shared" si="137"/>
        <v>0.8</v>
      </c>
      <c r="N399" s="54">
        <f t="shared" si="138"/>
        <v>0.8</v>
      </c>
      <c r="O399" s="54">
        <f t="shared" si="139"/>
        <v>0.5</v>
      </c>
      <c r="P399" s="55" t="str">
        <f t="shared" si="140"/>
        <v>6094325151431</v>
      </c>
      <c r="Q399" s="70">
        <f t="shared" si="141"/>
        <v>6760</v>
      </c>
      <c r="R399" s="58">
        <v>0</v>
      </c>
      <c r="S399" s="57">
        <f t="shared" si="142"/>
        <v>0</v>
      </c>
      <c r="T399" s="58">
        <v>0</v>
      </c>
      <c r="U399" s="58">
        <f>(IF(VLOOKUP(VLOOKUP(AN399,MAPPING!$B$16:$D$21,2,1),MAPPING!$C$16:$E$21,2,0)=7000,0,VLOOKUP(VLOOKUP(AN399,MAPPING!$B$16:$D$21,2,1),MAPPING!$C$16:$E$21,2,0)))</f>
        <v>0</v>
      </c>
      <c r="V399" s="58">
        <f>(K399*VLOOKUP(N399/K399,MAPPING!$B$23:$C$30,2,10))</f>
        <v>0</v>
      </c>
      <c r="W399" s="58">
        <f t="shared" si="143"/>
        <v>0</v>
      </c>
      <c r="X399" s="58">
        <f t="shared" si="144"/>
        <v>6760</v>
      </c>
      <c r="Y399" s="116">
        <f>ROUND(SUM(Q399:W399)/INVOICE!$I$5,2)</f>
        <v>4.8499999999999996</v>
      </c>
      <c r="AA399" s="38" t="s">
        <v>3413</v>
      </c>
      <c r="AB399" s="38" t="s">
        <v>93</v>
      </c>
      <c r="AC399" s="38" t="s">
        <v>3414</v>
      </c>
      <c r="AD399" s="38" t="s">
        <v>9773</v>
      </c>
      <c r="AE399" s="38" t="s">
        <v>9141</v>
      </c>
      <c r="AF399" s="38" t="s">
        <v>9142</v>
      </c>
      <c r="AG399" s="38" t="s">
        <v>9143</v>
      </c>
      <c r="AH399" s="38" t="s">
        <v>61</v>
      </c>
      <c r="AI399" s="38">
        <v>1</v>
      </c>
      <c r="AJ399" s="38">
        <v>0.4</v>
      </c>
      <c r="AK399" s="38">
        <v>0.8</v>
      </c>
      <c r="AL399" s="38">
        <v>0.8</v>
      </c>
      <c r="AM399" s="38" t="s">
        <v>66</v>
      </c>
      <c r="AN399" s="38">
        <v>100.5</v>
      </c>
      <c r="AO399" s="38" t="s">
        <v>62</v>
      </c>
      <c r="AP399" s="38" t="s">
        <v>62</v>
      </c>
      <c r="AQ399" s="38" t="s">
        <v>62</v>
      </c>
      <c r="AR399" s="38" t="s">
        <v>62</v>
      </c>
      <c r="AS399" s="38" t="s">
        <v>62</v>
      </c>
      <c r="AT399" s="38" t="s">
        <v>205</v>
      </c>
      <c r="AU399" s="38" t="s">
        <v>8802</v>
      </c>
      <c r="AV399" s="38" t="s">
        <v>207</v>
      </c>
      <c r="AW399" s="38" t="s">
        <v>61</v>
      </c>
      <c r="AX399" s="38" t="s">
        <v>63</v>
      </c>
      <c r="AY399" s="39" t="s">
        <v>9774</v>
      </c>
      <c r="AZ399" s="38" t="s">
        <v>9775</v>
      </c>
      <c r="BA399" s="39" t="s">
        <v>9775</v>
      </c>
      <c r="BB399" s="38" t="s">
        <v>196</v>
      </c>
      <c r="BC399" s="38" t="s">
        <v>197</v>
      </c>
      <c r="BD399" s="38" t="s">
        <v>94</v>
      </c>
      <c r="BE399" s="38" t="s">
        <v>208</v>
      </c>
      <c r="BF399" s="38" t="s">
        <v>64</v>
      </c>
      <c r="BG399" s="38" t="s">
        <v>61</v>
      </c>
      <c r="BH399" s="38" t="s">
        <v>209</v>
      </c>
    </row>
    <row r="400" spans="2:60" x14ac:dyDescent="0.3">
      <c r="B400" s="55">
        <f t="shared" si="126"/>
        <v>396</v>
      </c>
      <c r="C400" s="55" t="str">
        <f t="shared" si="127"/>
        <v>NRT</v>
      </c>
      <c r="D400" s="55" t="str">
        <f t="shared" si="128"/>
        <v>2025-09-10</v>
      </c>
      <c r="E400" s="55" t="str">
        <f t="shared" si="129"/>
        <v>82020038093</v>
      </c>
      <c r="F400" s="55" t="str">
        <f t="shared" si="130"/>
        <v>PJP030158123</v>
      </c>
      <c r="G400" s="55" t="str">
        <f t="shared" si="131"/>
        <v>한만서</v>
      </c>
      <c r="H400" s="53" t="str">
        <f t="shared" si="132"/>
        <v>목록(Manifest)</v>
      </c>
      <c r="I400" s="62">
        <f t="shared" si="133"/>
        <v>128.37</v>
      </c>
      <c r="J400" s="53" t="str">
        <f t="shared" si="134"/>
        <v>BIG BRIDGE INTL (BRCH USA)</v>
      </c>
      <c r="K400" s="55">
        <f t="shared" si="135"/>
        <v>1</v>
      </c>
      <c r="L400" s="54">
        <f t="shared" si="136"/>
        <v>0.9</v>
      </c>
      <c r="M400" s="54">
        <f t="shared" si="137"/>
        <v>1.7</v>
      </c>
      <c r="N400" s="54">
        <f t="shared" si="138"/>
        <v>1.7</v>
      </c>
      <c r="O400" s="54">
        <f t="shared" si="139"/>
        <v>1</v>
      </c>
      <c r="P400" s="55" t="str">
        <f t="shared" si="140"/>
        <v>6094325150997</v>
      </c>
      <c r="Q400" s="70">
        <f t="shared" si="141"/>
        <v>7770</v>
      </c>
      <c r="R400" s="58">
        <v>0</v>
      </c>
      <c r="S400" s="57">
        <f t="shared" si="142"/>
        <v>0</v>
      </c>
      <c r="T400" s="58">
        <v>0</v>
      </c>
      <c r="U400" s="58">
        <f>(IF(VLOOKUP(VLOOKUP(AN400,MAPPING!$B$16:$D$21,2,1),MAPPING!$C$16:$E$21,2,0)=7000,0,VLOOKUP(VLOOKUP(AN400,MAPPING!$B$16:$D$21,2,1),MAPPING!$C$16:$E$21,2,0)))</f>
        <v>0</v>
      </c>
      <c r="V400" s="58">
        <f>(K400*VLOOKUP(N400/K400,MAPPING!$B$23:$C$30,2,10))</f>
        <v>0</v>
      </c>
      <c r="W400" s="58">
        <f t="shared" si="143"/>
        <v>0</v>
      </c>
      <c r="X400" s="58">
        <f t="shared" si="144"/>
        <v>7770</v>
      </c>
      <c r="Y400" s="116">
        <f>ROUND(SUM(Q400:W400)/INVOICE!$I$5,2)</f>
        <v>5.57</v>
      </c>
      <c r="AA400" s="38" t="s">
        <v>3413</v>
      </c>
      <c r="AB400" s="38" t="s">
        <v>93</v>
      </c>
      <c r="AC400" s="38" t="s">
        <v>3414</v>
      </c>
      <c r="AD400" s="38" t="s">
        <v>9776</v>
      </c>
      <c r="AE400" s="38" t="s">
        <v>535</v>
      </c>
      <c r="AF400" s="38" t="s">
        <v>536</v>
      </c>
      <c r="AG400" s="38" t="s">
        <v>537</v>
      </c>
      <c r="AH400" s="38" t="s">
        <v>61</v>
      </c>
      <c r="AI400" s="38">
        <v>1</v>
      </c>
      <c r="AJ400" s="38">
        <v>0.9</v>
      </c>
      <c r="AK400" s="38">
        <v>1.7</v>
      </c>
      <c r="AL400" s="38">
        <v>1.7</v>
      </c>
      <c r="AM400" s="38" t="s">
        <v>204</v>
      </c>
      <c r="AN400" s="38">
        <v>128.37</v>
      </c>
      <c r="AO400" s="38" t="s">
        <v>62</v>
      </c>
      <c r="AP400" s="38" t="s">
        <v>62</v>
      </c>
      <c r="AQ400" s="38" t="s">
        <v>62</v>
      </c>
      <c r="AR400" s="38" t="s">
        <v>62</v>
      </c>
      <c r="AS400" s="38" t="s">
        <v>62</v>
      </c>
      <c r="AT400" s="38" t="s">
        <v>205</v>
      </c>
      <c r="AU400" s="38" t="s">
        <v>8802</v>
      </c>
      <c r="AV400" s="38" t="s">
        <v>207</v>
      </c>
      <c r="AW400" s="38" t="s">
        <v>61</v>
      </c>
      <c r="AX400" s="38" t="s">
        <v>63</v>
      </c>
      <c r="AY400" s="39" t="s">
        <v>9777</v>
      </c>
      <c r="AZ400" s="38" t="s">
        <v>9778</v>
      </c>
      <c r="BA400" s="39" t="s">
        <v>9778</v>
      </c>
      <c r="BB400" s="38" t="s">
        <v>196</v>
      </c>
      <c r="BC400" s="38" t="s">
        <v>197</v>
      </c>
      <c r="BD400" s="38" t="s">
        <v>94</v>
      </c>
      <c r="BE400" s="38" t="s">
        <v>208</v>
      </c>
      <c r="BF400" s="38" t="s">
        <v>64</v>
      </c>
      <c r="BG400" s="38" t="s">
        <v>61</v>
      </c>
      <c r="BH400" s="38" t="s">
        <v>209</v>
      </c>
    </row>
    <row r="401" spans="2:60" x14ac:dyDescent="0.3">
      <c r="B401" s="55">
        <f t="shared" si="126"/>
        <v>397</v>
      </c>
      <c r="C401" s="55" t="str">
        <f t="shared" si="127"/>
        <v>NRT</v>
      </c>
      <c r="D401" s="55" t="str">
        <f t="shared" si="128"/>
        <v>2025-09-10</v>
      </c>
      <c r="E401" s="55" t="str">
        <f t="shared" si="129"/>
        <v>82020038093</v>
      </c>
      <c r="F401" s="55" t="str">
        <f t="shared" si="130"/>
        <v>PJP030163546</v>
      </c>
      <c r="G401" s="55" t="str">
        <f t="shared" si="131"/>
        <v>최성민</v>
      </c>
      <c r="H401" s="53" t="str">
        <f t="shared" si="132"/>
        <v>목록(Manifest)</v>
      </c>
      <c r="I401" s="62">
        <f t="shared" si="133"/>
        <v>6.7</v>
      </c>
      <c r="J401" s="53" t="str">
        <f t="shared" si="134"/>
        <v>BIG BRIDGE INTL (BRCH USA)</v>
      </c>
      <c r="K401" s="55">
        <f t="shared" si="135"/>
        <v>1</v>
      </c>
      <c r="L401" s="54">
        <f t="shared" si="136"/>
        <v>0.15</v>
      </c>
      <c r="M401" s="54">
        <f t="shared" si="137"/>
        <v>0.5</v>
      </c>
      <c r="N401" s="54">
        <f t="shared" si="138"/>
        <v>0.5</v>
      </c>
      <c r="O401" s="54">
        <f t="shared" si="139"/>
        <v>0.5</v>
      </c>
      <c r="P401" s="55" t="str">
        <f t="shared" si="140"/>
        <v>6094325151067</v>
      </c>
      <c r="Q401" s="70">
        <f t="shared" si="141"/>
        <v>6760</v>
      </c>
      <c r="R401" s="58">
        <v>0</v>
      </c>
      <c r="S401" s="57">
        <f t="shared" si="142"/>
        <v>0</v>
      </c>
      <c r="T401" s="58">
        <v>0</v>
      </c>
      <c r="U401" s="58">
        <f>(IF(VLOOKUP(VLOOKUP(AN401,MAPPING!$B$16:$D$21,2,1),MAPPING!$C$16:$E$21,2,0)=7000,0,VLOOKUP(VLOOKUP(AN401,MAPPING!$B$16:$D$21,2,1),MAPPING!$C$16:$E$21,2,0)))</f>
        <v>0</v>
      </c>
      <c r="V401" s="58">
        <f>(K401*VLOOKUP(N401/K401,MAPPING!$B$23:$C$30,2,10))</f>
        <v>0</v>
      </c>
      <c r="W401" s="58">
        <f t="shared" si="143"/>
        <v>0</v>
      </c>
      <c r="X401" s="58">
        <f t="shared" si="144"/>
        <v>6760</v>
      </c>
      <c r="Y401" s="116">
        <f>ROUND(SUM(Q401:W401)/INVOICE!$I$5,2)</f>
        <v>4.8499999999999996</v>
      </c>
      <c r="AA401" s="38" t="s">
        <v>3413</v>
      </c>
      <c r="AB401" s="38" t="s">
        <v>93</v>
      </c>
      <c r="AC401" s="38" t="s">
        <v>3414</v>
      </c>
      <c r="AD401" s="38" t="s">
        <v>9779</v>
      </c>
      <c r="AE401" s="38" t="s">
        <v>9780</v>
      </c>
      <c r="AF401" s="38" t="s">
        <v>9781</v>
      </c>
      <c r="AG401" s="38" t="s">
        <v>9782</v>
      </c>
      <c r="AH401" s="38" t="s">
        <v>61</v>
      </c>
      <c r="AI401" s="38">
        <v>1</v>
      </c>
      <c r="AJ401" s="38">
        <v>0.15</v>
      </c>
      <c r="AK401" s="38">
        <v>0.5</v>
      </c>
      <c r="AL401" s="38">
        <v>0.5</v>
      </c>
      <c r="AM401" s="38" t="s">
        <v>204</v>
      </c>
      <c r="AN401" s="38">
        <v>6.7</v>
      </c>
      <c r="AO401" s="38" t="s">
        <v>62</v>
      </c>
      <c r="AP401" s="38" t="s">
        <v>62</v>
      </c>
      <c r="AQ401" s="38" t="s">
        <v>62</v>
      </c>
      <c r="AR401" s="38" t="s">
        <v>62</v>
      </c>
      <c r="AS401" s="38" t="s">
        <v>62</v>
      </c>
      <c r="AT401" s="38" t="s">
        <v>205</v>
      </c>
      <c r="AU401" s="38" t="s">
        <v>8802</v>
      </c>
      <c r="AV401" s="38" t="s">
        <v>207</v>
      </c>
      <c r="AW401" s="38" t="s">
        <v>61</v>
      </c>
      <c r="AX401" s="38" t="s">
        <v>63</v>
      </c>
      <c r="AY401" s="39" t="s">
        <v>9783</v>
      </c>
      <c r="AZ401" s="38" t="s">
        <v>9784</v>
      </c>
      <c r="BA401" s="39" t="s">
        <v>9784</v>
      </c>
      <c r="BB401" s="38" t="s">
        <v>196</v>
      </c>
      <c r="BC401" s="38" t="s">
        <v>197</v>
      </c>
      <c r="BD401" s="38" t="s">
        <v>94</v>
      </c>
      <c r="BE401" s="38" t="s">
        <v>208</v>
      </c>
      <c r="BF401" s="38" t="s">
        <v>64</v>
      </c>
      <c r="BG401" s="38" t="s">
        <v>61</v>
      </c>
      <c r="BH401" s="38" t="s">
        <v>209</v>
      </c>
    </row>
    <row r="402" spans="2:60" x14ac:dyDescent="0.3">
      <c r="B402" s="55">
        <f t="shared" si="126"/>
        <v>398</v>
      </c>
      <c r="C402" s="55" t="str">
        <f t="shared" si="127"/>
        <v>NRT</v>
      </c>
      <c r="D402" s="55" t="str">
        <f t="shared" si="128"/>
        <v>2025-09-10</v>
      </c>
      <c r="E402" s="55" t="str">
        <f t="shared" si="129"/>
        <v>82020038093</v>
      </c>
      <c r="F402" s="55" t="str">
        <f t="shared" si="130"/>
        <v>PJP030139360</v>
      </c>
      <c r="G402" s="55" t="str">
        <f t="shared" si="131"/>
        <v>곽민영</v>
      </c>
      <c r="H402" s="53" t="str">
        <f t="shared" si="132"/>
        <v>목록(Manifest)</v>
      </c>
      <c r="I402" s="62">
        <f t="shared" si="133"/>
        <v>28.01</v>
      </c>
      <c r="J402" s="53" t="str">
        <f t="shared" si="134"/>
        <v>BIG BRIDGE INTL (BRCH USA)</v>
      </c>
      <c r="K402" s="55">
        <f t="shared" si="135"/>
        <v>1</v>
      </c>
      <c r="L402" s="54">
        <f t="shared" si="136"/>
        <v>0.95</v>
      </c>
      <c r="M402" s="54">
        <f t="shared" si="137"/>
        <v>1.9</v>
      </c>
      <c r="N402" s="54">
        <f t="shared" si="138"/>
        <v>1.9</v>
      </c>
      <c r="O402" s="54">
        <f t="shared" si="139"/>
        <v>1</v>
      </c>
      <c r="P402" s="55" t="str">
        <f t="shared" si="140"/>
        <v>6094325151303</v>
      </c>
      <c r="Q402" s="70">
        <f t="shared" si="141"/>
        <v>7770</v>
      </c>
      <c r="R402" s="58">
        <v>0</v>
      </c>
      <c r="S402" s="57">
        <f t="shared" si="142"/>
        <v>0</v>
      </c>
      <c r="T402" s="58">
        <v>0</v>
      </c>
      <c r="U402" s="58">
        <f>(IF(VLOOKUP(VLOOKUP(AN402,MAPPING!$B$16:$D$21,2,1),MAPPING!$C$16:$E$21,2,0)=7000,0,VLOOKUP(VLOOKUP(AN402,MAPPING!$B$16:$D$21,2,1),MAPPING!$C$16:$E$21,2,0)))</f>
        <v>0</v>
      </c>
      <c r="V402" s="58">
        <f>(K402*VLOOKUP(N402/K402,MAPPING!$B$23:$C$30,2,10))</f>
        <v>0</v>
      </c>
      <c r="W402" s="58">
        <f t="shared" si="143"/>
        <v>0</v>
      </c>
      <c r="X402" s="58">
        <f t="shared" si="144"/>
        <v>7770</v>
      </c>
      <c r="Y402" s="116">
        <f>ROUND(SUM(Q402:W402)/INVOICE!$I$5,2)</f>
        <v>5.57</v>
      </c>
      <c r="AA402" s="38" t="s">
        <v>3413</v>
      </c>
      <c r="AB402" s="38" t="s">
        <v>93</v>
      </c>
      <c r="AC402" s="38" t="s">
        <v>3414</v>
      </c>
      <c r="AD402" s="38" t="s">
        <v>9785</v>
      </c>
      <c r="AE402" s="38" t="s">
        <v>8885</v>
      </c>
      <c r="AF402" s="38" t="s">
        <v>8886</v>
      </c>
      <c r="AG402" s="38" t="s">
        <v>429</v>
      </c>
      <c r="AH402" s="38" t="s">
        <v>61</v>
      </c>
      <c r="AI402" s="38">
        <v>1</v>
      </c>
      <c r="AJ402" s="38">
        <v>0.95</v>
      </c>
      <c r="AK402" s="38">
        <v>1.9</v>
      </c>
      <c r="AL402" s="38">
        <v>1.9</v>
      </c>
      <c r="AM402" s="38" t="s">
        <v>204</v>
      </c>
      <c r="AN402" s="38">
        <v>28.01</v>
      </c>
      <c r="AO402" s="38" t="s">
        <v>62</v>
      </c>
      <c r="AP402" s="38" t="s">
        <v>62</v>
      </c>
      <c r="AQ402" s="38" t="s">
        <v>62</v>
      </c>
      <c r="AR402" s="38" t="s">
        <v>62</v>
      </c>
      <c r="AS402" s="38" t="s">
        <v>62</v>
      </c>
      <c r="AT402" s="38" t="s">
        <v>205</v>
      </c>
      <c r="AU402" s="38" t="s">
        <v>8802</v>
      </c>
      <c r="AV402" s="38" t="s">
        <v>207</v>
      </c>
      <c r="AW402" s="38" t="s">
        <v>61</v>
      </c>
      <c r="AX402" s="38" t="s">
        <v>63</v>
      </c>
      <c r="AY402" s="39" t="s">
        <v>9786</v>
      </c>
      <c r="AZ402" s="38" t="s">
        <v>9787</v>
      </c>
      <c r="BA402" s="39" t="s">
        <v>9787</v>
      </c>
      <c r="BB402" s="38" t="s">
        <v>196</v>
      </c>
      <c r="BC402" s="38" t="s">
        <v>197</v>
      </c>
      <c r="BD402" s="38" t="s">
        <v>94</v>
      </c>
      <c r="BE402" s="38" t="s">
        <v>208</v>
      </c>
      <c r="BF402" s="38" t="s">
        <v>64</v>
      </c>
      <c r="BG402" s="38" t="s">
        <v>61</v>
      </c>
      <c r="BH402" s="38" t="s">
        <v>209</v>
      </c>
    </row>
    <row r="403" spans="2:60" x14ac:dyDescent="0.3">
      <c r="B403" s="55">
        <f t="shared" si="126"/>
        <v>399</v>
      </c>
      <c r="C403" s="55" t="str">
        <f t="shared" si="127"/>
        <v>NRT</v>
      </c>
      <c r="D403" s="55" t="str">
        <f t="shared" si="128"/>
        <v>2025-09-10</v>
      </c>
      <c r="E403" s="55" t="str">
        <f t="shared" si="129"/>
        <v>82020038093</v>
      </c>
      <c r="F403" s="55" t="str">
        <f t="shared" si="130"/>
        <v>PJP030156416</v>
      </c>
      <c r="G403" s="55" t="str">
        <f t="shared" si="131"/>
        <v>양민환</v>
      </c>
      <c r="H403" s="53" t="str">
        <f t="shared" si="132"/>
        <v>간이(Simple)</v>
      </c>
      <c r="I403" s="62">
        <f t="shared" si="133"/>
        <v>179.08</v>
      </c>
      <c r="J403" s="53" t="str">
        <f t="shared" si="134"/>
        <v>BIG BRIDGE INTL (BRCH USA)</v>
      </c>
      <c r="K403" s="55">
        <f t="shared" si="135"/>
        <v>1</v>
      </c>
      <c r="L403" s="54">
        <f t="shared" si="136"/>
        <v>11</v>
      </c>
      <c r="M403" s="54">
        <f t="shared" si="137"/>
        <v>9.4</v>
      </c>
      <c r="N403" s="54">
        <f t="shared" si="138"/>
        <v>11</v>
      </c>
      <c r="O403" s="54">
        <f t="shared" si="139"/>
        <v>11</v>
      </c>
      <c r="P403" s="55" t="str">
        <f t="shared" si="140"/>
        <v>6094325151279</v>
      </c>
      <c r="Q403" s="70">
        <f t="shared" si="141"/>
        <v>27970</v>
      </c>
      <c r="R403" s="58">
        <v>0</v>
      </c>
      <c r="S403" s="57">
        <f t="shared" si="142"/>
        <v>0</v>
      </c>
      <c r="T403" s="58">
        <v>0</v>
      </c>
      <c r="U403" s="58">
        <f>(IF(VLOOKUP(VLOOKUP(AN403,MAPPING!$B$16:$D$21,2,1),MAPPING!$C$16:$E$21,2,0)=7000,0,VLOOKUP(VLOOKUP(AN403,MAPPING!$B$16:$D$21,2,1),MAPPING!$C$16:$E$21,2,0)))</f>
        <v>0</v>
      </c>
      <c r="V403" s="58">
        <f>(K403*VLOOKUP(N403/K403,MAPPING!$B$23:$C$30,2,10))</f>
        <v>4500</v>
      </c>
      <c r="W403" s="58">
        <f t="shared" si="143"/>
        <v>0</v>
      </c>
      <c r="X403" s="58">
        <f t="shared" si="144"/>
        <v>32470</v>
      </c>
      <c r="Y403" s="116">
        <f>ROUND(SUM(Q403:W403)/INVOICE!$I$5,2)</f>
        <v>23.29</v>
      </c>
      <c r="AA403" s="38" t="s">
        <v>3413</v>
      </c>
      <c r="AB403" s="38" t="s">
        <v>93</v>
      </c>
      <c r="AC403" s="38" t="s">
        <v>3414</v>
      </c>
      <c r="AD403" s="38" t="s">
        <v>9788</v>
      </c>
      <c r="AE403" s="38" t="s">
        <v>9789</v>
      </c>
      <c r="AF403" s="38" t="s">
        <v>9790</v>
      </c>
      <c r="AG403" s="38" t="s">
        <v>463</v>
      </c>
      <c r="AH403" s="38" t="s">
        <v>61</v>
      </c>
      <c r="AI403" s="38">
        <v>1</v>
      </c>
      <c r="AJ403" s="38">
        <v>11</v>
      </c>
      <c r="AK403" s="38">
        <v>9.4</v>
      </c>
      <c r="AL403" s="38">
        <v>11</v>
      </c>
      <c r="AM403" s="38" t="s">
        <v>65</v>
      </c>
      <c r="AN403" s="38">
        <v>179.08</v>
      </c>
      <c r="AO403" s="38" t="s">
        <v>62</v>
      </c>
      <c r="AP403" s="38" t="s">
        <v>62</v>
      </c>
      <c r="AQ403" s="38" t="s">
        <v>62</v>
      </c>
      <c r="AR403" s="38" t="s">
        <v>62</v>
      </c>
      <c r="AS403" s="38" t="s">
        <v>62</v>
      </c>
      <c r="AT403" s="38" t="s">
        <v>205</v>
      </c>
      <c r="AU403" s="38" t="s">
        <v>8802</v>
      </c>
      <c r="AV403" s="38" t="s">
        <v>207</v>
      </c>
      <c r="AW403" s="38" t="s">
        <v>61</v>
      </c>
      <c r="AX403" s="38" t="s">
        <v>63</v>
      </c>
      <c r="AY403" s="39" t="s">
        <v>9791</v>
      </c>
      <c r="AZ403" s="38" t="s">
        <v>9792</v>
      </c>
      <c r="BA403" s="39" t="s">
        <v>9792</v>
      </c>
      <c r="BB403" s="38" t="s">
        <v>196</v>
      </c>
      <c r="BC403" s="38" t="s">
        <v>197</v>
      </c>
      <c r="BD403" s="38" t="s">
        <v>94</v>
      </c>
      <c r="BE403" s="38" t="s">
        <v>208</v>
      </c>
      <c r="BF403" s="38" t="s">
        <v>64</v>
      </c>
      <c r="BG403" s="38" t="s">
        <v>61</v>
      </c>
      <c r="BH403" s="38" t="s">
        <v>209</v>
      </c>
    </row>
    <row r="404" spans="2:60" x14ac:dyDescent="0.3">
      <c r="B404" s="55">
        <f t="shared" si="126"/>
        <v>400</v>
      </c>
      <c r="C404" s="55" t="str">
        <f t="shared" si="127"/>
        <v>NRT</v>
      </c>
      <c r="D404" s="55" t="str">
        <f t="shared" si="128"/>
        <v>2025-09-10</v>
      </c>
      <c r="E404" s="55" t="str">
        <f t="shared" si="129"/>
        <v>82020038093</v>
      </c>
      <c r="F404" s="55" t="str">
        <f t="shared" si="130"/>
        <v>PJP030147776</v>
      </c>
      <c r="G404" s="55" t="str">
        <f t="shared" si="131"/>
        <v>홍지연</v>
      </c>
      <c r="H404" s="53" t="str">
        <f t="shared" si="132"/>
        <v>목록(Manifest)</v>
      </c>
      <c r="I404" s="62">
        <f t="shared" si="133"/>
        <v>33.5</v>
      </c>
      <c r="J404" s="53" t="str">
        <f t="shared" si="134"/>
        <v>BIG BRIDGE INTL (BRCH USA)</v>
      </c>
      <c r="K404" s="55">
        <f t="shared" si="135"/>
        <v>1</v>
      </c>
      <c r="L404" s="54">
        <f t="shared" si="136"/>
        <v>0.85</v>
      </c>
      <c r="M404" s="54">
        <f t="shared" si="137"/>
        <v>2.9</v>
      </c>
      <c r="N404" s="54">
        <f t="shared" si="138"/>
        <v>2.9</v>
      </c>
      <c r="O404" s="54">
        <f t="shared" si="139"/>
        <v>1</v>
      </c>
      <c r="P404" s="55" t="str">
        <f t="shared" si="140"/>
        <v>6094325151506</v>
      </c>
      <c r="Q404" s="70">
        <f t="shared" si="141"/>
        <v>7770</v>
      </c>
      <c r="R404" s="58">
        <v>0</v>
      </c>
      <c r="S404" s="57">
        <f t="shared" si="142"/>
        <v>0</v>
      </c>
      <c r="T404" s="58">
        <v>0</v>
      </c>
      <c r="U404" s="58">
        <f>(IF(VLOOKUP(VLOOKUP(AN404,MAPPING!$B$16:$D$21,2,1),MAPPING!$C$16:$E$21,2,0)=7000,0,VLOOKUP(VLOOKUP(AN404,MAPPING!$B$16:$D$21,2,1),MAPPING!$C$16:$E$21,2,0)))</f>
        <v>0</v>
      </c>
      <c r="V404" s="58">
        <f>(K404*VLOOKUP(N404/K404,MAPPING!$B$23:$C$30,2,10))</f>
        <v>550</v>
      </c>
      <c r="W404" s="58">
        <f t="shared" si="143"/>
        <v>0</v>
      </c>
      <c r="X404" s="58">
        <f t="shared" si="144"/>
        <v>8320</v>
      </c>
      <c r="Y404" s="116">
        <f>ROUND(SUM(Q404:W404)/INVOICE!$I$5,2)</f>
        <v>5.97</v>
      </c>
      <c r="AA404" s="38" t="s">
        <v>3413</v>
      </c>
      <c r="AB404" s="38" t="s">
        <v>93</v>
      </c>
      <c r="AC404" s="38" t="s">
        <v>3414</v>
      </c>
      <c r="AD404" s="38" t="s">
        <v>9793</v>
      </c>
      <c r="AE404" s="38" t="s">
        <v>9794</v>
      </c>
      <c r="AF404" s="38" t="s">
        <v>9795</v>
      </c>
      <c r="AG404" s="38" t="s">
        <v>282</v>
      </c>
      <c r="AH404" s="38" t="s">
        <v>61</v>
      </c>
      <c r="AI404" s="38">
        <v>1</v>
      </c>
      <c r="AJ404" s="38">
        <v>0.85</v>
      </c>
      <c r="AK404" s="38">
        <v>2.9</v>
      </c>
      <c r="AL404" s="38">
        <v>2.9</v>
      </c>
      <c r="AM404" s="38" t="s">
        <v>204</v>
      </c>
      <c r="AN404" s="38">
        <v>33.5</v>
      </c>
      <c r="AO404" s="38" t="s">
        <v>62</v>
      </c>
      <c r="AP404" s="38" t="s">
        <v>62</v>
      </c>
      <c r="AQ404" s="38" t="s">
        <v>62</v>
      </c>
      <c r="AR404" s="38" t="s">
        <v>62</v>
      </c>
      <c r="AS404" s="38" t="s">
        <v>62</v>
      </c>
      <c r="AT404" s="38" t="s">
        <v>205</v>
      </c>
      <c r="AU404" s="38" t="s">
        <v>8802</v>
      </c>
      <c r="AV404" s="38" t="s">
        <v>207</v>
      </c>
      <c r="AW404" s="38" t="s">
        <v>61</v>
      </c>
      <c r="AX404" s="38" t="s">
        <v>63</v>
      </c>
      <c r="AY404" s="39" t="s">
        <v>9796</v>
      </c>
      <c r="AZ404" s="38" t="s">
        <v>9797</v>
      </c>
      <c r="BA404" s="39" t="s">
        <v>9797</v>
      </c>
      <c r="BB404" s="38" t="s">
        <v>196</v>
      </c>
      <c r="BC404" s="38" t="s">
        <v>197</v>
      </c>
      <c r="BD404" s="38" t="s">
        <v>94</v>
      </c>
      <c r="BE404" s="38" t="s">
        <v>208</v>
      </c>
      <c r="BF404" s="38" t="s">
        <v>64</v>
      </c>
      <c r="BG404" s="38" t="s">
        <v>61</v>
      </c>
      <c r="BH404" s="38" t="s">
        <v>209</v>
      </c>
    </row>
    <row r="405" spans="2:60" x14ac:dyDescent="0.3">
      <c r="B405" s="55">
        <f t="shared" si="126"/>
        <v>401</v>
      </c>
      <c r="C405" s="55" t="str">
        <f t="shared" si="127"/>
        <v>NRT</v>
      </c>
      <c r="D405" s="55" t="str">
        <f t="shared" si="128"/>
        <v>2025-09-10</v>
      </c>
      <c r="E405" s="55" t="str">
        <f t="shared" si="129"/>
        <v>82020038093</v>
      </c>
      <c r="F405" s="55" t="str">
        <f t="shared" si="130"/>
        <v>PJP030135504</v>
      </c>
      <c r="G405" s="55" t="str">
        <f t="shared" si="131"/>
        <v>이소현</v>
      </c>
      <c r="H405" s="53" t="str">
        <f t="shared" si="132"/>
        <v>목록(Manifest)</v>
      </c>
      <c r="I405" s="62">
        <f t="shared" si="133"/>
        <v>34.31</v>
      </c>
      <c r="J405" s="53" t="str">
        <f t="shared" si="134"/>
        <v>BIG BRIDGE INTL (BRCH USA)</v>
      </c>
      <c r="K405" s="55">
        <f t="shared" si="135"/>
        <v>1</v>
      </c>
      <c r="L405" s="54">
        <f t="shared" si="136"/>
        <v>0.3</v>
      </c>
      <c r="M405" s="54">
        <f t="shared" si="137"/>
        <v>0.4</v>
      </c>
      <c r="N405" s="54">
        <f t="shared" si="138"/>
        <v>0.4</v>
      </c>
      <c r="O405" s="54">
        <f t="shared" si="139"/>
        <v>0.5</v>
      </c>
      <c r="P405" s="55" t="str">
        <f t="shared" si="140"/>
        <v>6094325151276</v>
      </c>
      <c r="Q405" s="70">
        <f t="shared" si="141"/>
        <v>6760</v>
      </c>
      <c r="R405" s="58">
        <v>0</v>
      </c>
      <c r="S405" s="57">
        <f t="shared" si="142"/>
        <v>0</v>
      </c>
      <c r="T405" s="58">
        <v>0</v>
      </c>
      <c r="U405" s="58">
        <f>(IF(VLOOKUP(VLOOKUP(AN405,MAPPING!$B$16:$D$21,2,1),MAPPING!$C$16:$E$21,2,0)=7000,0,VLOOKUP(VLOOKUP(AN405,MAPPING!$B$16:$D$21,2,1),MAPPING!$C$16:$E$21,2,0)))</f>
        <v>0</v>
      </c>
      <c r="V405" s="58">
        <f>(K405*VLOOKUP(N405/K405,MAPPING!$B$23:$C$30,2,10))</f>
        <v>0</v>
      </c>
      <c r="W405" s="58">
        <f t="shared" si="143"/>
        <v>0</v>
      </c>
      <c r="X405" s="58">
        <f t="shared" si="144"/>
        <v>6760</v>
      </c>
      <c r="Y405" s="116">
        <f>ROUND(SUM(Q405:W405)/INVOICE!$I$5,2)</f>
        <v>4.8499999999999996</v>
      </c>
      <c r="AA405" s="38" t="s">
        <v>3413</v>
      </c>
      <c r="AB405" s="38" t="s">
        <v>93</v>
      </c>
      <c r="AC405" s="38" t="s">
        <v>3414</v>
      </c>
      <c r="AD405" s="38" t="s">
        <v>9798</v>
      </c>
      <c r="AE405" s="38" t="s">
        <v>9799</v>
      </c>
      <c r="AF405" s="38" t="s">
        <v>9800</v>
      </c>
      <c r="AG405" s="38" t="s">
        <v>9801</v>
      </c>
      <c r="AH405" s="38" t="s">
        <v>61</v>
      </c>
      <c r="AI405" s="38">
        <v>1</v>
      </c>
      <c r="AJ405" s="38">
        <v>0.3</v>
      </c>
      <c r="AK405" s="38">
        <v>0.4</v>
      </c>
      <c r="AL405" s="38">
        <v>0.4</v>
      </c>
      <c r="AM405" s="38" t="s">
        <v>204</v>
      </c>
      <c r="AN405" s="38">
        <v>34.31</v>
      </c>
      <c r="AO405" s="38" t="s">
        <v>62</v>
      </c>
      <c r="AP405" s="38" t="s">
        <v>62</v>
      </c>
      <c r="AQ405" s="38" t="s">
        <v>62</v>
      </c>
      <c r="AR405" s="38" t="s">
        <v>62</v>
      </c>
      <c r="AS405" s="38" t="s">
        <v>62</v>
      </c>
      <c r="AT405" s="38" t="s">
        <v>205</v>
      </c>
      <c r="AU405" s="38" t="s">
        <v>8802</v>
      </c>
      <c r="AV405" s="38" t="s">
        <v>207</v>
      </c>
      <c r="AW405" s="38" t="s">
        <v>61</v>
      </c>
      <c r="AX405" s="38" t="s">
        <v>63</v>
      </c>
      <c r="AY405" s="39" t="s">
        <v>9802</v>
      </c>
      <c r="AZ405" s="38" t="s">
        <v>9803</v>
      </c>
      <c r="BA405" s="39" t="s">
        <v>9803</v>
      </c>
      <c r="BB405" s="38" t="s">
        <v>196</v>
      </c>
      <c r="BC405" s="38" t="s">
        <v>197</v>
      </c>
      <c r="BD405" s="38" t="s">
        <v>94</v>
      </c>
      <c r="BE405" s="38" t="s">
        <v>208</v>
      </c>
      <c r="BF405" s="38" t="s">
        <v>64</v>
      </c>
      <c r="BG405" s="38" t="s">
        <v>61</v>
      </c>
      <c r="BH405" s="38" t="s">
        <v>209</v>
      </c>
    </row>
    <row r="406" spans="2:60" x14ac:dyDescent="0.3">
      <c r="B406" s="55">
        <f t="shared" si="126"/>
        <v>402</v>
      </c>
      <c r="C406" s="55" t="str">
        <f t="shared" si="127"/>
        <v>NRT</v>
      </c>
      <c r="D406" s="55" t="str">
        <f t="shared" si="128"/>
        <v>2025-09-10</v>
      </c>
      <c r="E406" s="55" t="str">
        <f t="shared" si="129"/>
        <v>82020038093</v>
      </c>
      <c r="F406" s="55" t="str">
        <f t="shared" si="130"/>
        <v>PJP030162612</v>
      </c>
      <c r="G406" s="55" t="str">
        <f t="shared" si="131"/>
        <v>주영훈</v>
      </c>
      <c r="H406" s="53" t="str">
        <f t="shared" si="132"/>
        <v>목록(Manifest)</v>
      </c>
      <c r="I406" s="62">
        <f t="shared" si="133"/>
        <v>12.06</v>
      </c>
      <c r="J406" s="53" t="str">
        <f t="shared" si="134"/>
        <v>BIG BRIDGE INTL (BRCH USA)</v>
      </c>
      <c r="K406" s="55">
        <f t="shared" si="135"/>
        <v>1</v>
      </c>
      <c r="L406" s="54">
        <f t="shared" si="136"/>
        <v>5.5</v>
      </c>
      <c r="M406" s="54">
        <f t="shared" si="137"/>
        <v>4.3</v>
      </c>
      <c r="N406" s="54">
        <f t="shared" si="138"/>
        <v>5.5</v>
      </c>
      <c r="O406" s="54">
        <f t="shared" si="139"/>
        <v>5.5</v>
      </c>
      <c r="P406" s="55" t="str">
        <f t="shared" si="140"/>
        <v>6094325151442</v>
      </c>
      <c r="Q406" s="70">
        <f t="shared" si="141"/>
        <v>16860</v>
      </c>
      <c r="R406" s="58">
        <v>0</v>
      </c>
      <c r="S406" s="57">
        <f t="shared" si="142"/>
        <v>0</v>
      </c>
      <c r="T406" s="58">
        <v>0</v>
      </c>
      <c r="U406" s="58">
        <f>(IF(VLOOKUP(VLOOKUP(AN406,MAPPING!$B$16:$D$21,2,1),MAPPING!$C$16:$E$21,2,0)=7000,0,VLOOKUP(VLOOKUP(AN406,MAPPING!$B$16:$D$21,2,1),MAPPING!$C$16:$E$21,2,0)))</f>
        <v>0</v>
      </c>
      <c r="V406" s="58">
        <f>(K406*VLOOKUP(N406/K406,MAPPING!$B$23:$C$30,2,10))</f>
        <v>1200</v>
      </c>
      <c r="W406" s="58">
        <f t="shared" si="143"/>
        <v>0</v>
      </c>
      <c r="X406" s="58">
        <f t="shared" si="144"/>
        <v>18060</v>
      </c>
      <c r="Y406" s="116">
        <f>ROUND(SUM(Q406:W406)/INVOICE!$I$5,2)</f>
        <v>12.96</v>
      </c>
      <c r="AA406" s="38" t="s">
        <v>3413</v>
      </c>
      <c r="AB406" s="38" t="s">
        <v>93</v>
      </c>
      <c r="AC406" s="38" t="s">
        <v>3414</v>
      </c>
      <c r="AD406" s="38" t="s">
        <v>9804</v>
      </c>
      <c r="AE406" s="38" t="s">
        <v>9805</v>
      </c>
      <c r="AF406" s="38" t="s">
        <v>9806</v>
      </c>
      <c r="AG406" s="38" t="s">
        <v>9807</v>
      </c>
      <c r="AH406" s="38" t="s">
        <v>61</v>
      </c>
      <c r="AI406" s="38">
        <v>1</v>
      </c>
      <c r="AJ406" s="38">
        <v>5.5</v>
      </c>
      <c r="AK406" s="38">
        <v>4.3</v>
      </c>
      <c r="AL406" s="38">
        <v>5.5</v>
      </c>
      <c r="AM406" s="38" t="s">
        <v>204</v>
      </c>
      <c r="AN406" s="38">
        <v>12.06</v>
      </c>
      <c r="AO406" s="38" t="s">
        <v>62</v>
      </c>
      <c r="AP406" s="38" t="s">
        <v>62</v>
      </c>
      <c r="AQ406" s="38" t="s">
        <v>62</v>
      </c>
      <c r="AR406" s="38" t="s">
        <v>62</v>
      </c>
      <c r="AS406" s="38" t="s">
        <v>62</v>
      </c>
      <c r="AT406" s="38" t="s">
        <v>205</v>
      </c>
      <c r="AU406" s="38" t="s">
        <v>8802</v>
      </c>
      <c r="AV406" s="38" t="s">
        <v>207</v>
      </c>
      <c r="AW406" s="38" t="s">
        <v>61</v>
      </c>
      <c r="AX406" s="38" t="s">
        <v>63</v>
      </c>
      <c r="AY406" s="39" t="s">
        <v>9808</v>
      </c>
      <c r="AZ406" s="38" t="s">
        <v>9809</v>
      </c>
      <c r="BA406" s="39" t="s">
        <v>9809</v>
      </c>
      <c r="BB406" s="38" t="s">
        <v>196</v>
      </c>
      <c r="BC406" s="38" t="s">
        <v>197</v>
      </c>
      <c r="BD406" s="38" t="s">
        <v>94</v>
      </c>
      <c r="BE406" s="38" t="s">
        <v>208</v>
      </c>
      <c r="BF406" s="38" t="s">
        <v>64</v>
      </c>
      <c r="BG406" s="38" t="s">
        <v>61</v>
      </c>
      <c r="BH406" s="38" t="s">
        <v>209</v>
      </c>
    </row>
    <row r="407" spans="2:60" x14ac:dyDescent="0.3">
      <c r="B407" s="55">
        <f t="shared" si="126"/>
        <v>403</v>
      </c>
      <c r="C407" s="55" t="str">
        <f t="shared" si="127"/>
        <v>NRT</v>
      </c>
      <c r="D407" s="55" t="str">
        <f t="shared" si="128"/>
        <v>2025-09-10</v>
      </c>
      <c r="E407" s="55" t="str">
        <f t="shared" si="129"/>
        <v>82020038093</v>
      </c>
      <c r="F407" s="55" t="str">
        <f t="shared" si="130"/>
        <v>PJP030166187</v>
      </c>
      <c r="G407" s="55" t="str">
        <f t="shared" si="131"/>
        <v>문승호</v>
      </c>
      <c r="H407" s="53" t="str">
        <f t="shared" si="132"/>
        <v>목록(Manifest)</v>
      </c>
      <c r="I407" s="62">
        <f t="shared" si="133"/>
        <v>127.3</v>
      </c>
      <c r="J407" s="53" t="str">
        <f t="shared" si="134"/>
        <v>BIG BRIDGE INTL (BRCH USA)</v>
      </c>
      <c r="K407" s="55">
        <f t="shared" si="135"/>
        <v>1</v>
      </c>
      <c r="L407" s="54">
        <f t="shared" si="136"/>
        <v>1.1000000000000001</v>
      </c>
      <c r="M407" s="54">
        <f t="shared" si="137"/>
        <v>2.8</v>
      </c>
      <c r="N407" s="54">
        <f t="shared" si="138"/>
        <v>2.8</v>
      </c>
      <c r="O407" s="54">
        <f t="shared" si="139"/>
        <v>1.5</v>
      </c>
      <c r="P407" s="55" t="str">
        <f t="shared" si="140"/>
        <v>6094325151317</v>
      </c>
      <c r="Q407" s="70">
        <f t="shared" si="141"/>
        <v>8780</v>
      </c>
      <c r="R407" s="58">
        <v>0</v>
      </c>
      <c r="S407" s="57">
        <f t="shared" si="142"/>
        <v>0</v>
      </c>
      <c r="T407" s="58">
        <v>0</v>
      </c>
      <c r="U407" s="58">
        <f>(IF(VLOOKUP(VLOOKUP(AN407,MAPPING!$B$16:$D$21,2,1),MAPPING!$C$16:$E$21,2,0)=7000,0,VLOOKUP(VLOOKUP(AN407,MAPPING!$B$16:$D$21,2,1),MAPPING!$C$16:$E$21,2,0)))</f>
        <v>0</v>
      </c>
      <c r="V407" s="58">
        <f>(K407*VLOOKUP(N407/K407,MAPPING!$B$23:$C$30,2,10))</f>
        <v>550</v>
      </c>
      <c r="W407" s="58">
        <f t="shared" si="143"/>
        <v>0</v>
      </c>
      <c r="X407" s="58">
        <f t="shared" si="144"/>
        <v>9330</v>
      </c>
      <c r="Y407" s="116">
        <f>ROUND(SUM(Q407:W407)/INVOICE!$I$5,2)</f>
        <v>6.69</v>
      </c>
      <c r="AA407" s="38" t="s">
        <v>3413</v>
      </c>
      <c r="AB407" s="38" t="s">
        <v>93</v>
      </c>
      <c r="AC407" s="38" t="s">
        <v>3414</v>
      </c>
      <c r="AD407" s="38" t="s">
        <v>9810</v>
      </c>
      <c r="AE407" s="38" t="s">
        <v>9811</v>
      </c>
      <c r="AF407" s="38" t="s">
        <v>9812</v>
      </c>
      <c r="AG407" s="38" t="s">
        <v>9813</v>
      </c>
      <c r="AH407" s="38" t="s">
        <v>61</v>
      </c>
      <c r="AI407" s="38">
        <v>1</v>
      </c>
      <c r="AJ407" s="38">
        <v>1.1000000000000001</v>
      </c>
      <c r="AK407" s="38">
        <v>2.8</v>
      </c>
      <c r="AL407" s="38">
        <v>2.8</v>
      </c>
      <c r="AM407" s="38" t="s">
        <v>204</v>
      </c>
      <c r="AN407" s="38">
        <v>127.3</v>
      </c>
      <c r="AO407" s="38" t="s">
        <v>62</v>
      </c>
      <c r="AP407" s="38" t="s">
        <v>62</v>
      </c>
      <c r="AQ407" s="38" t="s">
        <v>62</v>
      </c>
      <c r="AR407" s="38" t="s">
        <v>62</v>
      </c>
      <c r="AS407" s="38" t="s">
        <v>62</v>
      </c>
      <c r="AT407" s="38" t="s">
        <v>205</v>
      </c>
      <c r="AU407" s="38" t="s">
        <v>8802</v>
      </c>
      <c r="AV407" s="38" t="s">
        <v>207</v>
      </c>
      <c r="AW407" s="38" t="s">
        <v>61</v>
      </c>
      <c r="AX407" s="38" t="s">
        <v>63</v>
      </c>
      <c r="AY407" s="39" t="s">
        <v>9814</v>
      </c>
      <c r="AZ407" s="38" t="s">
        <v>9815</v>
      </c>
      <c r="BA407" s="39" t="s">
        <v>9815</v>
      </c>
      <c r="BB407" s="38" t="s">
        <v>196</v>
      </c>
      <c r="BC407" s="38" t="s">
        <v>197</v>
      </c>
      <c r="BD407" s="38" t="s">
        <v>94</v>
      </c>
      <c r="BE407" s="38" t="s">
        <v>208</v>
      </c>
      <c r="BF407" s="38" t="s">
        <v>64</v>
      </c>
      <c r="BG407" s="38" t="s">
        <v>61</v>
      </c>
      <c r="BH407" s="38" t="s">
        <v>209</v>
      </c>
    </row>
    <row r="408" spans="2:60" x14ac:dyDescent="0.3">
      <c r="B408" s="55">
        <f t="shared" si="126"/>
        <v>404</v>
      </c>
      <c r="C408" s="55" t="str">
        <f t="shared" si="127"/>
        <v>NRT</v>
      </c>
      <c r="D408" s="55" t="str">
        <f t="shared" si="128"/>
        <v>2025-09-10</v>
      </c>
      <c r="E408" s="55" t="str">
        <f t="shared" si="129"/>
        <v>82020038093</v>
      </c>
      <c r="F408" s="55" t="str">
        <f t="shared" si="130"/>
        <v>PJP030133242</v>
      </c>
      <c r="G408" s="55" t="str">
        <f t="shared" si="131"/>
        <v>양도현</v>
      </c>
      <c r="H408" s="53" t="str">
        <f t="shared" si="132"/>
        <v>목록(Manifest)</v>
      </c>
      <c r="I408" s="62">
        <f t="shared" si="133"/>
        <v>110.55</v>
      </c>
      <c r="J408" s="53" t="str">
        <f t="shared" si="134"/>
        <v>BIG BRIDGE INTL (BRCH USA)</v>
      </c>
      <c r="K408" s="55">
        <f t="shared" si="135"/>
        <v>1</v>
      </c>
      <c r="L408" s="54">
        <f t="shared" si="136"/>
        <v>1</v>
      </c>
      <c r="M408" s="54">
        <f t="shared" si="137"/>
        <v>1.5</v>
      </c>
      <c r="N408" s="54">
        <f t="shared" si="138"/>
        <v>1.5</v>
      </c>
      <c r="O408" s="54">
        <f t="shared" si="139"/>
        <v>1</v>
      </c>
      <c r="P408" s="55" t="str">
        <f t="shared" si="140"/>
        <v>6094325151587</v>
      </c>
      <c r="Q408" s="70">
        <f t="shared" si="141"/>
        <v>7770</v>
      </c>
      <c r="R408" s="58">
        <v>0</v>
      </c>
      <c r="S408" s="57">
        <f t="shared" si="142"/>
        <v>0</v>
      </c>
      <c r="T408" s="58">
        <v>0</v>
      </c>
      <c r="U408" s="58">
        <f>(IF(VLOOKUP(VLOOKUP(AN408,MAPPING!$B$16:$D$21,2,1),MAPPING!$C$16:$E$21,2,0)=7000,0,VLOOKUP(VLOOKUP(AN408,MAPPING!$B$16:$D$21,2,1),MAPPING!$C$16:$E$21,2,0)))</f>
        <v>0</v>
      </c>
      <c r="V408" s="58">
        <f>(K408*VLOOKUP(N408/K408,MAPPING!$B$23:$C$30,2,10))</f>
        <v>0</v>
      </c>
      <c r="W408" s="58">
        <f t="shared" si="143"/>
        <v>0</v>
      </c>
      <c r="X408" s="58">
        <f t="shared" si="144"/>
        <v>7770</v>
      </c>
      <c r="Y408" s="116">
        <f>ROUND(SUM(Q408:W408)/INVOICE!$I$5,2)</f>
        <v>5.57</v>
      </c>
      <c r="AA408" s="38" t="s">
        <v>3413</v>
      </c>
      <c r="AB408" s="38" t="s">
        <v>93</v>
      </c>
      <c r="AC408" s="38" t="s">
        <v>3414</v>
      </c>
      <c r="AD408" s="38" t="s">
        <v>9816</v>
      </c>
      <c r="AE408" s="38" t="s">
        <v>7936</v>
      </c>
      <c r="AF408" s="38" t="s">
        <v>7937</v>
      </c>
      <c r="AG408" s="38" t="s">
        <v>500</v>
      </c>
      <c r="AH408" s="38" t="s">
        <v>61</v>
      </c>
      <c r="AI408" s="38">
        <v>1</v>
      </c>
      <c r="AJ408" s="38">
        <v>1</v>
      </c>
      <c r="AK408" s="38">
        <v>1.5</v>
      </c>
      <c r="AL408" s="38">
        <v>1.5</v>
      </c>
      <c r="AM408" s="38" t="s">
        <v>204</v>
      </c>
      <c r="AN408" s="38">
        <v>110.55</v>
      </c>
      <c r="AO408" s="38" t="s">
        <v>62</v>
      </c>
      <c r="AP408" s="38" t="s">
        <v>62</v>
      </c>
      <c r="AQ408" s="38" t="s">
        <v>62</v>
      </c>
      <c r="AR408" s="38" t="s">
        <v>62</v>
      </c>
      <c r="AS408" s="38" t="s">
        <v>62</v>
      </c>
      <c r="AT408" s="38" t="s">
        <v>205</v>
      </c>
      <c r="AU408" s="38" t="s">
        <v>8802</v>
      </c>
      <c r="AV408" s="38" t="s">
        <v>207</v>
      </c>
      <c r="AW408" s="38" t="s">
        <v>61</v>
      </c>
      <c r="AX408" s="38" t="s">
        <v>63</v>
      </c>
      <c r="AY408" s="39" t="s">
        <v>9817</v>
      </c>
      <c r="AZ408" s="38" t="s">
        <v>9818</v>
      </c>
      <c r="BA408" s="39" t="s">
        <v>9818</v>
      </c>
      <c r="BB408" s="38" t="s">
        <v>196</v>
      </c>
      <c r="BC408" s="38" t="s">
        <v>197</v>
      </c>
      <c r="BD408" s="38" t="s">
        <v>94</v>
      </c>
      <c r="BE408" s="38" t="s">
        <v>208</v>
      </c>
      <c r="BF408" s="38" t="s">
        <v>64</v>
      </c>
      <c r="BG408" s="38" t="s">
        <v>61</v>
      </c>
      <c r="BH408" s="38" t="s">
        <v>209</v>
      </c>
    </row>
    <row r="409" spans="2:60" x14ac:dyDescent="0.3">
      <c r="B409" s="55">
        <f t="shared" si="126"/>
        <v>405</v>
      </c>
      <c r="C409" s="55" t="str">
        <f t="shared" si="127"/>
        <v>NRT</v>
      </c>
      <c r="D409" s="55" t="str">
        <f t="shared" si="128"/>
        <v>2025-09-10</v>
      </c>
      <c r="E409" s="55" t="str">
        <f t="shared" si="129"/>
        <v>82020038093</v>
      </c>
      <c r="F409" s="55" t="str">
        <f t="shared" si="130"/>
        <v>PJP030141958</v>
      </c>
      <c r="G409" s="55" t="str">
        <f t="shared" si="131"/>
        <v>최효진</v>
      </c>
      <c r="H409" s="53" t="str">
        <f t="shared" si="132"/>
        <v>목록(Manifest)</v>
      </c>
      <c r="I409" s="62">
        <f t="shared" si="133"/>
        <v>89.11</v>
      </c>
      <c r="J409" s="53" t="str">
        <f t="shared" si="134"/>
        <v>BIG BRIDGE INTL (BRCH USA)</v>
      </c>
      <c r="K409" s="55">
        <f t="shared" si="135"/>
        <v>1</v>
      </c>
      <c r="L409" s="54">
        <f t="shared" si="136"/>
        <v>0.55000000000000004</v>
      </c>
      <c r="M409" s="54">
        <f t="shared" si="137"/>
        <v>1.4</v>
      </c>
      <c r="N409" s="54">
        <f t="shared" si="138"/>
        <v>1.4</v>
      </c>
      <c r="O409" s="54">
        <f t="shared" si="139"/>
        <v>1</v>
      </c>
      <c r="P409" s="55" t="str">
        <f t="shared" si="140"/>
        <v>6094325151534</v>
      </c>
      <c r="Q409" s="70">
        <f t="shared" si="141"/>
        <v>7770</v>
      </c>
      <c r="R409" s="58">
        <v>0</v>
      </c>
      <c r="S409" s="57">
        <f t="shared" si="142"/>
        <v>0</v>
      </c>
      <c r="T409" s="58">
        <v>0</v>
      </c>
      <c r="U409" s="58">
        <f>(IF(VLOOKUP(VLOOKUP(AN409,MAPPING!$B$16:$D$21,2,1),MAPPING!$C$16:$E$21,2,0)=7000,0,VLOOKUP(VLOOKUP(AN409,MAPPING!$B$16:$D$21,2,1),MAPPING!$C$16:$E$21,2,0)))</f>
        <v>0</v>
      </c>
      <c r="V409" s="58">
        <f>(K409*VLOOKUP(N409/K409,MAPPING!$B$23:$C$30,2,10))</f>
        <v>0</v>
      </c>
      <c r="W409" s="58">
        <f t="shared" si="143"/>
        <v>0</v>
      </c>
      <c r="X409" s="58">
        <f t="shared" si="144"/>
        <v>7770</v>
      </c>
      <c r="Y409" s="116">
        <f>ROUND(SUM(Q409:W409)/INVOICE!$I$5,2)</f>
        <v>5.57</v>
      </c>
      <c r="AA409" s="38" t="s">
        <v>3413</v>
      </c>
      <c r="AB409" s="38" t="s">
        <v>93</v>
      </c>
      <c r="AC409" s="38" t="s">
        <v>3414</v>
      </c>
      <c r="AD409" s="38" t="s">
        <v>9819</v>
      </c>
      <c r="AE409" s="38" t="s">
        <v>9820</v>
      </c>
      <c r="AF409" s="38" t="s">
        <v>9821</v>
      </c>
      <c r="AG409" s="38" t="s">
        <v>9822</v>
      </c>
      <c r="AH409" s="38" t="s">
        <v>61</v>
      </c>
      <c r="AI409" s="38">
        <v>1</v>
      </c>
      <c r="AJ409" s="38">
        <v>0.55000000000000004</v>
      </c>
      <c r="AK409" s="38">
        <v>1.4</v>
      </c>
      <c r="AL409" s="38">
        <v>1.4</v>
      </c>
      <c r="AM409" s="38" t="s">
        <v>204</v>
      </c>
      <c r="AN409" s="38">
        <v>89.11</v>
      </c>
      <c r="AO409" s="38" t="s">
        <v>62</v>
      </c>
      <c r="AP409" s="38" t="s">
        <v>62</v>
      </c>
      <c r="AQ409" s="38" t="s">
        <v>62</v>
      </c>
      <c r="AR409" s="38" t="s">
        <v>62</v>
      </c>
      <c r="AS409" s="38" t="s">
        <v>62</v>
      </c>
      <c r="AT409" s="38" t="s">
        <v>205</v>
      </c>
      <c r="AU409" s="38" t="s">
        <v>8802</v>
      </c>
      <c r="AV409" s="38" t="s">
        <v>207</v>
      </c>
      <c r="AW409" s="38" t="s">
        <v>61</v>
      </c>
      <c r="AX409" s="38" t="s">
        <v>63</v>
      </c>
      <c r="AY409" s="39" t="s">
        <v>9823</v>
      </c>
      <c r="AZ409" s="38" t="s">
        <v>9824</v>
      </c>
      <c r="BA409" s="39" t="s">
        <v>9824</v>
      </c>
      <c r="BB409" s="38" t="s">
        <v>196</v>
      </c>
      <c r="BC409" s="38" t="s">
        <v>197</v>
      </c>
      <c r="BD409" s="38" t="s">
        <v>94</v>
      </c>
      <c r="BE409" s="38" t="s">
        <v>208</v>
      </c>
      <c r="BF409" s="38" t="s">
        <v>64</v>
      </c>
      <c r="BG409" s="38" t="s">
        <v>61</v>
      </c>
      <c r="BH409" s="38" t="s">
        <v>209</v>
      </c>
    </row>
    <row r="410" spans="2:60" x14ac:dyDescent="0.3">
      <c r="B410" s="55">
        <f t="shared" si="126"/>
        <v>406</v>
      </c>
      <c r="C410" s="55" t="str">
        <f t="shared" si="127"/>
        <v>NRT</v>
      </c>
      <c r="D410" s="55" t="str">
        <f t="shared" si="128"/>
        <v>2025-09-10</v>
      </c>
      <c r="E410" s="55" t="str">
        <f t="shared" si="129"/>
        <v>82020038093</v>
      </c>
      <c r="F410" s="55" t="str">
        <f t="shared" si="130"/>
        <v>PJP030165928</v>
      </c>
      <c r="G410" s="55" t="str">
        <f t="shared" si="131"/>
        <v>권예주</v>
      </c>
      <c r="H410" s="53" t="str">
        <f t="shared" si="132"/>
        <v>목록(Manifest)</v>
      </c>
      <c r="I410" s="62">
        <f t="shared" si="133"/>
        <v>80.3</v>
      </c>
      <c r="J410" s="53" t="str">
        <f t="shared" si="134"/>
        <v>BIG BRIDGE INTL (BRCH USA)</v>
      </c>
      <c r="K410" s="55">
        <f t="shared" si="135"/>
        <v>1</v>
      </c>
      <c r="L410" s="54">
        <f t="shared" si="136"/>
        <v>0.35</v>
      </c>
      <c r="M410" s="54">
        <f t="shared" si="137"/>
        <v>0.7</v>
      </c>
      <c r="N410" s="54">
        <f t="shared" si="138"/>
        <v>0.7</v>
      </c>
      <c r="O410" s="54">
        <f t="shared" si="139"/>
        <v>0.5</v>
      </c>
      <c r="P410" s="55" t="str">
        <f t="shared" si="140"/>
        <v>6094325150646</v>
      </c>
      <c r="Q410" s="70">
        <f t="shared" si="141"/>
        <v>6760</v>
      </c>
      <c r="R410" s="58">
        <v>0</v>
      </c>
      <c r="S410" s="57">
        <f t="shared" si="142"/>
        <v>0</v>
      </c>
      <c r="T410" s="58">
        <v>0</v>
      </c>
      <c r="U410" s="58">
        <f>(IF(VLOOKUP(VLOOKUP(AN410,MAPPING!$B$16:$D$21,2,1),MAPPING!$C$16:$E$21,2,0)=7000,0,VLOOKUP(VLOOKUP(AN410,MAPPING!$B$16:$D$21,2,1),MAPPING!$C$16:$E$21,2,0)))</f>
        <v>0</v>
      </c>
      <c r="V410" s="58">
        <f>(K410*VLOOKUP(N410/K410,MAPPING!$B$23:$C$30,2,10))</f>
        <v>0</v>
      </c>
      <c r="W410" s="58">
        <f t="shared" si="143"/>
        <v>0</v>
      </c>
      <c r="X410" s="58">
        <f t="shared" si="144"/>
        <v>6760</v>
      </c>
      <c r="Y410" s="116">
        <f>ROUND(SUM(Q410:W410)/INVOICE!$I$5,2)</f>
        <v>4.8499999999999996</v>
      </c>
      <c r="AA410" s="38" t="s">
        <v>3413</v>
      </c>
      <c r="AB410" s="38" t="s">
        <v>93</v>
      </c>
      <c r="AC410" s="38" t="s">
        <v>3414</v>
      </c>
      <c r="AD410" s="38" t="s">
        <v>9825</v>
      </c>
      <c r="AE410" s="38" t="s">
        <v>9826</v>
      </c>
      <c r="AF410" s="38" t="s">
        <v>9827</v>
      </c>
      <c r="AG410" s="38" t="s">
        <v>9828</v>
      </c>
      <c r="AH410" s="38" t="s">
        <v>61</v>
      </c>
      <c r="AI410" s="38">
        <v>1</v>
      </c>
      <c r="AJ410" s="38">
        <v>0.35</v>
      </c>
      <c r="AK410" s="38">
        <v>0.7</v>
      </c>
      <c r="AL410" s="38">
        <v>0.7</v>
      </c>
      <c r="AM410" s="38" t="s">
        <v>204</v>
      </c>
      <c r="AN410" s="38">
        <v>80.3</v>
      </c>
      <c r="AO410" s="38" t="s">
        <v>62</v>
      </c>
      <c r="AP410" s="38" t="s">
        <v>62</v>
      </c>
      <c r="AQ410" s="38" t="s">
        <v>62</v>
      </c>
      <c r="AR410" s="38" t="s">
        <v>62</v>
      </c>
      <c r="AS410" s="38" t="s">
        <v>62</v>
      </c>
      <c r="AT410" s="38" t="s">
        <v>205</v>
      </c>
      <c r="AU410" s="38" t="s">
        <v>8802</v>
      </c>
      <c r="AV410" s="38" t="s">
        <v>207</v>
      </c>
      <c r="AW410" s="38" t="s">
        <v>61</v>
      </c>
      <c r="AX410" s="38" t="s">
        <v>63</v>
      </c>
      <c r="AY410" s="39" t="s">
        <v>9829</v>
      </c>
      <c r="AZ410" s="38" t="s">
        <v>9830</v>
      </c>
      <c r="BA410" s="39" t="s">
        <v>9830</v>
      </c>
      <c r="BB410" s="38" t="s">
        <v>196</v>
      </c>
      <c r="BC410" s="38" t="s">
        <v>197</v>
      </c>
      <c r="BD410" s="38" t="s">
        <v>94</v>
      </c>
      <c r="BE410" s="38" t="s">
        <v>208</v>
      </c>
      <c r="BF410" s="38" t="s">
        <v>64</v>
      </c>
      <c r="BG410" s="38" t="s">
        <v>61</v>
      </c>
      <c r="BH410" s="38" t="s">
        <v>209</v>
      </c>
    </row>
    <row r="411" spans="2:60" x14ac:dyDescent="0.3">
      <c r="B411" s="55">
        <f t="shared" si="126"/>
        <v>407</v>
      </c>
      <c r="C411" s="55" t="str">
        <f t="shared" si="127"/>
        <v>NRT</v>
      </c>
      <c r="D411" s="55" t="str">
        <f t="shared" si="128"/>
        <v>2025-09-10</v>
      </c>
      <c r="E411" s="55" t="str">
        <f t="shared" si="129"/>
        <v>82020038093</v>
      </c>
      <c r="F411" s="55" t="str">
        <f t="shared" si="130"/>
        <v>PJP030153516</v>
      </c>
      <c r="G411" s="55" t="str">
        <f t="shared" si="131"/>
        <v>김정석</v>
      </c>
      <c r="H411" s="53" t="str">
        <f t="shared" si="132"/>
        <v>목록(Manifest)</v>
      </c>
      <c r="I411" s="62">
        <f t="shared" si="133"/>
        <v>17.690000000000001</v>
      </c>
      <c r="J411" s="53" t="str">
        <f t="shared" si="134"/>
        <v>BIG BRIDGE INTL (BRCH USA)</v>
      </c>
      <c r="K411" s="55">
        <f t="shared" si="135"/>
        <v>1</v>
      </c>
      <c r="L411" s="54">
        <f t="shared" si="136"/>
        <v>0.4</v>
      </c>
      <c r="M411" s="54">
        <f t="shared" si="137"/>
        <v>0.8</v>
      </c>
      <c r="N411" s="54">
        <f t="shared" si="138"/>
        <v>0.8</v>
      </c>
      <c r="O411" s="54">
        <f t="shared" si="139"/>
        <v>0.5</v>
      </c>
      <c r="P411" s="55" t="str">
        <f t="shared" si="140"/>
        <v>6094325149439</v>
      </c>
      <c r="Q411" s="70">
        <f t="shared" si="141"/>
        <v>6760</v>
      </c>
      <c r="R411" s="58">
        <v>0</v>
      </c>
      <c r="S411" s="57">
        <f t="shared" si="142"/>
        <v>0</v>
      </c>
      <c r="T411" s="58">
        <v>0</v>
      </c>
      <c r="U411" s="58">
        <f>(IF(VLOOKUP(VLOOKUP(AN411,MAPPING!$B$16:$D$21,2,1),MAPPING!$C$16:$E$21,2,0)=7000,0,VLOOKUP(VLOOKUP(AN411,MAPPING!$B$16:$D$21,2,1),MAPPING!$C$16:$E$21,2,0)))</f>
        <v>0</v>
      </c>
      <c r="V411" s="58">
        <f>(K411*VLOOKUP(N411/K411,MAPPING!$B$23:$C$30,2,10))</f>
        <v>0</v>
      </c>
      <c r="W411" s="58">
        <f t="shared" si="143"/>
        <v>0</v>
      </c>
      <c r="X411" s="58">
        <f t="shared" si="144"/>
        <v>6760</v>
      </c>
      <c r="Y411" s="116">
        <f>ROUND(SUM(Q411:W411)/INVOICE!$I$5,2)</f>
        <v>4.8499999999999996</v>
      </c>
      <c r="AA411" s="38" t="s">
        <v>3413</v>
      </c>
      <c r="AB411" s="38" t="s">
        <v>93</v>
      </c>
      <c r="AC411" s="38" t="s">
        <v>3414</v>
      </c>
      <c r="AD411" s="38" t="s">
        <v>9831</v>
      </c>
      <c r="AE411" s="38" t="s">
        <v>266</v>
      </c>
      <c r="AF411" s="38" t="s">
        <v>267</v>
      </c>
      <c r="AG411" s="38" t="s">
        <v>268</v>
      </c>
      <c r="AH411" s="38" t="s">
        <v>61</v>
      </c>
      <c r="AI411" s="38">
        <v>1</v>
      </c>
      <c r="AJ411" s="38">
        <v>0.4</v>
      </c>
      <c r="AK411" s="38">
        <v>0.8</v>
      </c>
      <c r="AL411" s="38">
        <v>0.8</v>
      </c>
      <c r="AM411" s="38" t="s">
        <v>204</v>
      </c>
      <c r="AN411" s="38">
        <v>17.690000000000001</v>
      </c>
      <c r="AO411" s="38" t="s">
        <v>62</v>
      </c>
      <c r="AP411" s="38" t="s">
        <v>62</v>
      </c>
      <c r="AQ411" s="38" t="s">
        <v>62</v>
      </c>
      <c r="AR411" s="38" t="s">
        <v>62</v>
      </c>
      <c r="AS411" s="38" t="s">
        <v>62</v>
      </c>
      <c r="AT411" s="38" t="s">
        <v>205</v>
      </c>
      <c r="AU411" s="38" t="s">
        <v>8802</v>
      </c>
      <c r="AV411" s="38" t="s">
        <v>207</v>
      </c>
      <c r="AW411" s="38" t="s">
        <v>61</v>
      </c>
      <c r="AX411" s="38" t="s">
        <v>63</v>
      </c>
      <c r="AY411" s="39" t="s">
        <v>9832</v>
      </c>
      <c r="AZ411" s="38" t="s">
        <v>9833</v>
      </c>
      <c r="BA411" s="39" t="s">
        <v>9833</v>
      </c>
      <c r="BB411" s="38" t="s">
        <v>196</v>
      </c>
      <c r="BC411" s="38" t="s">
        <v>197</v>
      </c>
      <c r="BD411" s="38" t="s">
        <v>94</v>
      </c>
      <c r="BE411" s="38" t="s">
        <v>208</v>
      </c>
      <c r="BF411" s="38" t="s">
        <v>64</v>
      </c>
      <c r="BG411" s="38" t="s">
        <v>61</v>
      </c>
      <c r="BH411" s="38" t="s">
        <v>209</v>
      </c>
    </row>
    <row r="412" spans="2:60" x14ac:dyDescent="0.3">
      <c r="B412" s="55">
        <f t="shared" si="126"/>
        <v>408</v>
      </c>
      <c r="C412" s="55" t="str">
        <f t="shared" si="127"/>
        <v>NRT</v>
      </c>
      <c r="D412" s="55" t="str">
        <f t="shared" si="128"/>
        <v>2025-09-10</v>
      </c>
      <c r="E412" s="55" t="str">
        <f t="shared" si="129"/>
        <v>82020038093</v>
      </c>
      <c r="F412" s="55" t="str">
        <f t="shared" si="130"/>
        <v>PJP030142205</v>
      </c>
      <c r="G412" s="55" t="str">
        <f t="shared" si="131"/>
        <v>심준우</v>
      </c>
      <c r="H412" s="53" t="str">
        <f t="shared" si="132"/>
        <v>목록(Manifest)</v>
      </c>
      <c r="I412" s="62">
        <f t="shared" si="133"/>
        <v>18.32</v>
      </c>
      <c r="J412" s="53" t="str">
        <f t="shared" si="134"/>
        <v>BIG BRIDGE INTL (BRCH USA)</v>
      </c>
      <c r="K412" s="55">
        <f t="shared" si="135"/>
        <v>1</v>
      </c>
      <c r="L412" s="54">
        <f t="shared" si="136"/>
        <v>0.15</v>
      </c>
      <c r="M412" s="54">
        <f t="shared" si="137"/>
        <v>1</v>
      </c>
      <c r="N412" s="54">
        <f t="shared" si="138"/>
        <v>1</v>
      </c>
      <c r="O412" s="54">
        <f t="shared" si="139"/>
        <v>0.5</v>
      </c>
      <c r="P412" s="55" t="str">
        <f t="shared" si="140"/>
        <v>6094325151578</v>
      </c>
      <c r="Q412" s="70">
        <f t="shared" si="141"/>
        <v>6760</v>
      </c>
      <c r="R412" s="58">
        <v>0</v>
      </c>
      <c r="S412" s="57">
        <f t="shared" si="142"/>
        <v>0</v>
      </c>
      <c r="T412" s="58">
        <v>0</v>
      </c>
      <c r="U412" s="58">
        <f>(IF(VLOOKUP(VLOOKUP(AN412,MAPPING!$B$16:$D$21,2,1),MAPPING!$C$16:$E$21,2,0)=7000,0,VLOOKUP(VLOOKUP(AN412,MAPPING!$B$16:$D$21,2,1),MAPPING!$C$16:$E$21,2,0)))</f>
        <v>0</v>
      </c>
      <c r="V412" s="58">
        <f>(K412*VLOOKUP(N412/K412,MAPPING!$B$23:$C$30,2,10))</f>
        <v>0</v>
      </c>
      <c r="W412" s="58">
        <f t="shared" si="143"/>
        <v>0</v>
      </c>
      <c r="X412" s="58">
        <f t="shared" si="144"/>
        <v>6760</v>
      </c>
      <c r="Y412" s="116">
        <f>ROUND(SUM(Q412:W412)/INVOICE!$I$5,2)</f>
        <v>4.8499999999999996</v>
      </c>
      <c r="AA412" s="38" t="s">
        <v>3413</v>
      </c>
      <c r="AB412" s="38" t="s">
        <v>93</v>
      </c>
      <c r="AC412" s="38" t="s">
        <v>3414</v>
      </c>
      <c r="AD412" s="38" t="s">
        <v>9834</v>
      </c>
      <c r="AE412" s="38" t="s">
        <v>9835</v>
      </c>
      <c r="AF412" s="38" t="s">
        <v>9836</v>
      </c>
      <c r="AG412" s="38" t="s">
        <v>9837</v>
      </c>
      <c r="AH412" s="38" t="s">
        <v>61</v>
      </c>
      <c r="AI412" s="38">
        <v>1</v>
      </c>
      <c r="AJ412" s="38">
        <v>0.15</v>
      </c>
      <c r="AK412" s="38">
        <v>1</v>
      </c>
      <c r="AL412" s="38">
        <v>1</v>
      </c>
      <c r="AM412" s="38" t="s">
        <v>204</v>
      </c>
      <c r="AN412" s="38">
        <v>18.32</v>
      </c>
      <c r="AO412" s="38" t="s">
        <v>62</v>
      </c>
      <c r="AP412" s="38" t="s">
        <v>62</v>
      </c>
      <c r="AQ412" s="38" t="s">
        <v>62</v>
      </c>
      <c r="AR412" s="38" t="s">
        <v>62</v>
      </c>
      <c r="AS412" s="38" t="s">
        <v>62</v>
      </c>
      <c r="AT412" s="38" t="s">
        <v>205</v>
      </c>
      <c r="AU412" s="38" t="s">
        <v>8802</v>
      </c>
      <c r="AV412" s="38" t="s">
        <v>207</v>
      </c>
      <c r="AW412" s="38" t="s">
        <v>61</v>
      </c>
      <c r="AX412" s="38" t="s">
        <v>63</v>
      </c>
      <c r="AY412" s="39" t="s">
        <v>9838</v>
      </c>
      <c r="AZ412" s="38" t="s">
        <v>9839</v>
      </c>
      <c r="BA412" s="39" t="s">
        <v>9839</v>
      </c>
      <c r="BB412" s="38" t="s">
        <v>196</v>
      </c>
      <c r="BC412" s="38" t="s">
        <v>197</v>
      </c>
      <c r="BD412" s="38" t="s">
        <v>94</v>
      </c>
      <c r="BE412" s="38" t="s">
        <v>208</v>
      </c>
      <c r="BF412" s="38" t="s">
        <v>64</v>
      </c>
      <c r="BG412" s="38" t="s">
        <v>61</v>
      </c>
      <c r="BH412" s="38" t="s">
        <v>209</v>
      </c>
    </row>
    <row r="413" spans="2:60" x14ac:dyDescent="0.3">
      <c r="B413" s="55">
        <f t="shared" si="126"/>
        <v>409</v>
      </c>
      <c r="C413" s="55" t="str">
        <f t="shared" si="127"/>
        <v>NRT</v>
      </c>
      <c r="D413" s="55" t="str">
        <f t="shared" si="128"/>
        <v>2025-09-10</v>
      </c>
      <c r="E413" s="55" t="str">
        <f t="shared" si="129"/>
        <v>82020038093</v>
      </c>
      <c r="F413" s="55" t="str">
        <f t="shared" si="130"/>
        <v>PJP030165733</v>
      </c>
      <c r="G413" s="55" t="str">
        <f t="shared" si="131"/>
        <v>이현섭</v>
      </c>
      <c r="H413" s="53" t="str">
        <f t="shared" si="132"/>
        <v>목록(Manifest)</v>
      </c>
      <c r="I413" s="62">
        <f t="shared" si="133"/>
        <v>21.37</v>
      </c>
      <c r="J413" s="53" t="str">
        <f t="shared" si="134"/>
        <v>BIG BRIDGE INTL (BRCH USA)</v>
      </c>
      <c r="K413" s="55">
        <f t="shared" si="135"/>
        <v>1</v>
      </c>
      <c r="L413" s="54">
        <f t="shared" si="136"/>
        <v>0.15</v>
      </c>
      <c r="M413" s="54">
        <f t="shared" si="137"/>
        <v>0.5</v>
      </c>
      <c r="N413" s="54">
        <f t="shared" si="138"/>
        <v>0.5</v>
      </c>
      <c r="O413" s="54">
        <f t="shared" si="139"/>
        <v>0.5</v>
      </c>
      <c r="P413" s="55" t="str">
        <f t="shared" si="140"/>
        <v>6094325151347</v>
      </c>
      <c r="Q413" s="70">
        <f t="shared" si="141"/>
        <v>6760</v>
      </c>
      <c r="R413" s="58">
        <v>0</v>
      </c>
      <c r="S413" s="57">
        <f t="shared" si="142"/>
        <v>0</v>
      </c>
      <c r="T413" s="58">
        <v>0</v>
      </c>
      <c r="U413" s="58">
        <f>(IF(VLOOKUP(VLOOKUP(AN413,MAPPING!$B$16:$D$21,2,1),MAPPING!$C$16:$E$21,2,0)=7000,0,VLOOKUP(VLOOKUP(AN413,MAPPING!$B$16:$D$21,2,1),MAPPING!$C$16:$E$21,2,0)))</f>
        <v>0</v>
      </c>
      <c r="V413" s="58">
        <f>(K413*VLOOKUP(N413/K413,MAPPING!$B$23:$C$30,2,10))</f>
        <v>0</v>
      </c>
      <c r="W413" s="58">
        <f t="shared" si="143"/>
        <v>0</v>
      </c>
      <c r="X413" s="58">
        <f t="shared" si="144"/>
        <v>6760</v>
      </c>
      <c r="Y413" s="116">
        <f>ROUND(SUM(Q413:W413)/INVOICE!$I$5,2)</f>
        <v>4.8499999999999996</v>
      </c>
      <c r="AA413" s="38" t="s">
        <v>3413</v>
      </c>
      <c r="AB413" s="38" t="s">
        <v>93</v>
      </c>
      <c r="AC413" s="38" t="s">
        <v>3414</v>
      </c>
      <c r="AD413" s="38" t="s">
        <v>9840</v>
      </c>
      <c r="AE413" s="38" t="s">
        <v>9841</v>
      </c>
      <c r="AF413" s="38" t="s">
        <v>9842</v>
      </c>
      <c r="AG413" s="38" t="s">
        <v>9843</v>
      </c>
      <c r="AH413" s="38" t="s">
        <v>61</v>
      </c>
      <c r="AI413" s="38">
        <v>1</v>
      </c>
      <c r="AJ413" s="38">
        <v>0.15</v>
      </c>
      <c r="AK413" s="38">
        <v>0.5</v>
      </c>
      <c r="AL413" s="38">
        <v>0.5</v>
      </c>
      <c r="AM413" s="38" t="s">
        <v>204</v>
      </c>
      <c r="AN413" s="38">
        <v>21.37</v>
      </c>
      <c r="AO413" s="38" t="s">
        <v>62</v>
      </c>
      <c r="AP413" s="38" t="s">
        <v>62</v>
      </c>
      <c r="AQ413" s="38" t="s">
        <v>62</v>
      </c>
      <c r="AR413" s="38" t="s">
        <v>62</v>
      </c>
      <c r="AS413" s="38" t="s">
        <v>62</v>
      </c>
      <c r="AT413" s="38" t="s">
        <v>205</v>
      </c>
      <c r="AU413" s="38" t="s">
        <v>8802</v>
      </c>
      <c r="AV413" s="38" t="s">
        <v>207</v>
      </c>
      <c r="AW413" s="38" t="s">
        <v>61</v>
      </c>
      <c r="AX413" s="38" t="s">
        <v>63</v>
      </c>
      <c r="AY413" s="39" t="s">
        <v>9844</v>
      </c>
      <c r="AZ413" s="38" t="s">
        <v>9845</v>
      </c>
      <c r="BA413" s="39" t="s">
        <v>9845</v>
      </c>
      <c r="BB413" s="38" t="s">
        <v>196</v>
      </c>
      <c r="BC413" s="38" t="s">
        <v>197</v>
      </c>
      <c r="BD413" s="38" t="s">
        <v>94</v>
      </c>
      <c r="BE413" s="38" t="s">
        <v>208</v>
      </c>
      <c r="BF413" s="38" t="s">
        <v>64</v>
      </c>
      <c r="BG413" s="38" t="s">
        <v>61</v>
      </c>
      <c r="BH413" s="38" t="s">
        <v>209</v>
      </c>
    </row>
    <row r="414" spans="2:60" x14ac:dyDescent="0.3">
      <c r="B414" s="55">
        <f t="shared" si="126"/>
        <v>410</v>
      </c>
      <c r="C414" s="55" t="str">
        <f t="shared" si="127"/>
        <v>NRT</v>
      </c>
      <c r="D414" s="55" t="str">
        <f t="shared" si="128"/>
        <v>2025-09-10</v>
      </c>
      <c r="E414" s="55" t="str">
        <f t="shared" si="129"/>
        <v>82020038093</v>
      </c>
      <c r="F414" s="55" t="str">
        <f t="shared" si="130"/>
        <v>PJP026443469</v>
      </c>
      <c r="G414" s="55" t="str">
        <f t="shared" si="131"/>
        <v>강성용</v>
      </c>
      <c r="H414" s="53" t="str">
        <f t="shared" si="132"/>
        <v>일반(목록배제,Normal-Manifest Exception)</v>
      </c>
      <c r="I414" s="62">
        <f t="shared" si="133"/>
        <v>16.14</v>
      </c>
      <c r="J414" s="53" t="str">
        <f t="shared" si="134"/>
        <v>BIG BRIDGE INTL (BRCH USA)</v>
      </c>
      <c r="K414" s="55">
        <f t="shared" si="135"/>
        <v>1</v>
      </c>
      <c r="L414" s="54">
        <f t="shared" si="136"/>
        <v>0.3</v>
      </c>
      <c r="M414" s="54">
        <f t="shared" si="137"/>
        <v>0.7</v>
      </c>
      <c r="N414" s="54">
        <f t="shared" si="138"/>
        <v>0.7</v>
      </c>
      <c r="O414" s="54">
        <f t="shared" si="139"/>
        <v>0.5</v>
      </c>
      <c r="P414" s="55" t="str">
        <f t="shared" si="140"/>
        <v>6094325151291</v>
      </c>
      <c r="Q414" s="70">
        <f t="shared" si="141"/>
        <v>6760</v>
      </c>
      <c r="R414" s="58">
        <v>0</v>
      </c>
      <c r="S414" s="57">
        <f t="shared" si="142"/>
        <v>0</v>
      </c>
      <c r="T414" s="58">
        <v>0</v>
      </c>
      <c r="U414" s="58">
        <f>(IF(VLOOKUP(VLOOKUP(AN414,MAPPING!$B$16:$D$21,2,1),MAPPING!$C$16:$E$21,2,0)=7000,0,VLOOKUP(VLOOKUP(AN414,MAPPING!$B$16:$D$21,2,1),MAPPING!$C$16:$E$21,2,0)))</f>
        <v>0</v>
      </c>
      <c r="V414" s="58">
        <f>(K414*VLOOKUP(N414/K414,MAPPING!$B$23:$C$30,2,10))</f>
        <v>0</v>
      </c>
      <c r="W414" s="58">
        <f t="shared" si="143"/>
        <v>0</v>
      </c>
      <c r="X414" s="58">
        <f t="shared" si="144"/>
        <v>6760</v>
      </c>
      <c r="Y414" s="116">
        <f>ROUND(SUM(Q414:W414)/INVOICE!$I$5,2)</f>
        <v>4.8499999999999996</v>
      </c>
      <c r="AA414" s="38" t="s">
        <v>3413</v>
      </c>
      <c r="AB414" s="38" t="s">
        <v>93</v>
      </c>
      <c r="AC414" s="38" t="s">
        <v>3414</v>
      </c>
      <c r="AD414" s="38" t="s">
        <v>9846</v>
      </c>
      <c r="AE414" s="38" t="s">
        <v>9692</v>
      </c>
      <c r="AF414" s="38" t="s">
        <v>9693</v>
      </c>
      <c r="AG414" s="38" t="s">
        <v>9694</v>
      </c>
      <c r="AH414" s="38" t="s">
        <v>61</v>
      </c>
      <c r="AI414" s="38">
        <v>1</v>
      </c>
      <c r="AJ414" s="38">
        <v>0.3</v>
      </c>
      <c r="AK414" s="38">
        <v>0.7</v>
      </c>
      <c r="AL414" s="38">
        <v>0.7</v>
      </c>
      <c r="AM414" s="38" t="s">
        <v>66</v>
      </c>
      <c r="AN414" s="38">
        <v>16.14</v>
      </c>
      <c r="AO414" s="38" t="s">
        <v>62</v>
      </c>
      <c r="AP414" s="38" t="s">
        <v>62</v>
      </c>
      <c r="AQ414" s="38" t="s">
        <v>62</v>
      </c>
      <c r="AR414" s="38" t="s">
        <v>62</v>
      </c>
      <c r="AS414" s="38" t="s">
        <v>62</v>
      </c>
      <c r="AT414" s="38" t="s">
        <v>205</v>
      </c>
      <c r="AU414" s="38" t="s">
        <v>8802</v>
      </c>
      <c r="AV414" s="38" t="s">
        <v>207</v>
      </c>
      <c r="AW414" s="38" t="s">
        <v>61</v>
      </c>
      <c r="AX414" s="38" t="s">
        <v>63</v>
      </c>
      <c r="AY414" s="39" t="s">
        <v>9847</v>
      </c>
      <c r="AZ414" s="38" t="s">
        <v>9848</v>
      </c>
      <c r="BA414" s="39" t="s">
        <v>9848</v>
      </c>
      <c r="BB414" s="38" t="s">
        <v>196</v>
      </c>
      <c r="BC414" s="38" t="s">
        <v>197</v>
      </c>
      <c r="BD414" s="38" t="s">
        <v>94</v>
      </c>
      <c r="BE414" s="38" t="s">
        <v>208</v>
      </c>
      <c r="BF414" s="38" t="s">
        <v>64</v>
      </c>
      <c r="BG414" s="38" t="s">
        <v>61</v>
      </c>
      <c r="BH414" s="38" t="s">
        <v>209</v>
      </c>
    </row>
    <row r="415" spans="2:60" x14ac:dyDescent="0.3">
      <c r="B415" s="55">
        <f t="shared" si="126"/>
        <v>411</v>
      </c>
      <c r="C415" s="55" t="str">
        <f t="shared" si="127"/>
        <v>NRT</v>
      </c>
      <c r="D415" s="55" t="str">
        <f t="shared" si="128"/>
        <v>2025-09-10</v>
      </c>
      <c r="E415" s="55" t="str">
        <f t="shared" si="129"/>
        <v>82020038093</v>
      </c>
      <c r="F415" s="55" t="str">
        <f t="shared" si="130"/>
        <v>PJP030131604</v>
      </c>
      <c r="G415" s="55" t="str">
        <f t="shared" si="131"/>
        <v>이은실</v>
      </c>
      <c r="H415" s="53" t="str">
        <f t="shared" si="132"/>
        <v>목록(Manifest)</v>
      </c>
      <c r="I415" s="62">
        <f t="shared" si="133"/>
        <v>27.26</v>
      </c>
      <c r="J415" s="53" t="str">
        <f t="shared" si="134"/>
        <v>BIG BRIDGE INTL (BRCH USA)</v>
      </c>
      <c r="K415" s="55">
        <f t="shared" si="135"/>
        <v>1</v>
      </c>
      <c r="L415" s="54">
        <f t="shared" si="136"/>
        <v>0.15</v>
      </c>
      <c r="M415" s="54">
        <f t="shared" si="137"/>
        <v>0.5</v>
      </c>
      <c r="N415" s="54">
        <f t="shared" si="138"/>
        <v>0.5</v>
      </c>
      <c r="O415" s="54">
        <f t="shared" si="139"/>
        <v>0.5</v>
      </c>
      <c r="P415" s="55" t="str">
        <f t="shared" si="140"/>
        <v>6094325150830</v>
      </c>
      <c r="Q415" s="70">
        <f t="shared" si="141"/>
        <v>6760</v>
      </c>
      <c r="R415" s="58">
        <v>0</v>
      </c>
      <c r="S415" s="57">
        <f t="shared" si="142"/>
        <v>0</v>
      </c>
      <c r="T415" s="58">
        <v>0</v>
      </c>
      <c r="U415" s="58">
        <f>(IF(VLOOKUP(VLOOKUP(AN415,MAPPING!$B$16:$D$21,2,1),MAPPING!$C$16:$E$21,2,0)=7000,0,VLOOKUP(VLOOKUP(AN415,MAPPING!$B$16:$D$21,2,1),MAPPING!$C$16:$E$21,2,0)))</f>
        <v>0</v>
      </c>
      <c r="V415" s="58">
        <f>(K415*VLOOKUP(N415/K415,MAPPING!$B$23:$C$30,2,10))</f>
        <v>0</v>
      </c>
      <c r="W415" s="58">
        <f t="shared" si="143"/>
        <v>0</v>
      </c>
      <c r="X415" s="58">
        <f t="shared" si="144"/>
        <v>6760</v>
      </c>
      <c r="Y415" s="116">
        <f>ROUND(SUM(Q415:W415)/INVOICE!$I$5,2)</f>
        <v>4.8499999999999996</v>
      </c>
      <c r="AA415" s="38" t="s">
        <v>3413</v>
      </c>
      <c r="AB415" s="38" t="s">
        <v>93</v>
      </c>
      <c r="AC415" s="38" t="s">
        <v>3414</v>
      </c>
      <c r="AD415" s="38" t="s">
        <v>9849</v>
      </c>
      <c r="AE415" s="38" t="s">
        <v>221</v>
      </c>
      <c r="AF415" s="38" t="s">
        <v>222</v>
      </c>
      <c r="AG415" s="38" t="s">
        <v>223</v>
      </c>
      <c r="AH415" s="38" t="s">
        <v>61</v>
      </c>
      <c r="AI415" s="38">
        <v>1</v>
      </c>
      <c r="AJ415" s="38">
        <v>0.15</v>
      </c>
      <c r="AK415" s="38">
        <v>0.5</v>
      </c>
      <c r="AL415" s="38">
        <v>0.5</v>
      </c>
      <c r="AM415" s="38" t="s">
        <v>204</v>
      </c>
      <c r="AN415" s="38">
        <v>27.26</v>
      </c>
      <c r="AO415" s="38" t="s">
        <v>62</v>
      </c>
      <c r="AP415" s="38" t="s">
        <v>62</v>
      </c>
      <c r="AQ415" s="38" t="s">
        <v>62</v>
      </c>
      <c r="AR415" s="38" t="s">
        <v>62</v>
      </c>
      <c r="AS415" s="38" t="s">
        <v>62</v>
      </c>
      <c r="AT415" s="38" t="s">
        <v>205</v>
      </c>
      <c r="AU415" s="38" t="s">
        <v>8802</v>
      </c>
      <c r="AV415" s="38" t="s">
        <v>207</v>
      </c>
      <c r="AW415" s="38" t="s">
        <v>61</v>
      </c>
      <c r="AX415" s="38" t="s">
        <v>63</v>
      </c>
      <c r="AY415" s="39" t="s">
        <v>9850</v>
      </c>
      <c r="AZ415" s="38" t="s">
        <v>9851</v>
      </c>
      <c r="BA415" s="39" t="s">
        <v>9851</v>
      </c>
      <c r="BB415" s="38" t="s">
        <v>196</v>
      </c>
      <c r="BC415" s="38" t="s">
        <v>197</v>
      </c>
      <c r="BD415" s="38" t="s">
        <v>94</v>
      </c>
      <c r="BE415" s="38" t="s">
        <v>208</v>
      </c>
      <c r="BF415" s="38" t="s">
        <v>64</v>
      </c>
      <c r="BG415" s="38" t="s">
        <v>61</v>
      </c>
      <c r="BH415" s="38" t="s">
        <v>209</v>
      </c>
    </row>
    <row r="416" spans="2:60" x14ac:dyDescent="0.3">
      <c r="B416" s="55">
        <f t="shared" si="126"/>
        <v>412</v>
      </c>
      <c r="C416" s="55" t="str">
        <f t="shared" si="127"/>
        <v>NRT</v>
      </c>
      <c r="D416" s="55" t="str">
        <f t="shared" si="128"/>
        <v>2025-09-10</v>
      </c>
      <c r="E416" s="55" t="str">
        <f t="shared" si="129"/>
        <v>82020038093</v>
      </c>
      <c r="F416" s="55" t="str">
        <f t="shared" si="130"/>
        <v>PJP030131138</v>
      </c>
      <c r="G416" s="55" t="str">
        <f t="shared" si="131"/>
        <v>김진영</v>
      </c>
      <c r="H416" s="53" t="str">
        <f t="shared" si="132"/>
        <v>목록(Manifest)</v>
      </c>
      <c r="I416" s="62">
        <f t="shared" si="133"/>
        <v>39.43</v>
      </c>
      <c r="J416" s="53" t="str">
        <f t="shared" si="134"/>
        <v>BIG BRIDGE INTL (BRCH USA)</v>
      </c>
      <c r="K416" s="55">
        <f t="shared" si="135"/>
        <v>1</v>
      </c>
      <c r="L416" s="54">
        <f t="shared" si="136"/>
        <v>0.2</v>
      </c>
      <c r="M416" s="54">
        <f t="shared" si="137"/>
        <v>1</v>
      </c>
      <c r="N416" s="54">
        <f t="shared" si="138"/>
        <v>1</v>
      </c>
      <c r="O416" s="54">
        <f t="shared" si="139"/>
        <v>0.5</v>
      </c>
      <c r="P416" s="55" t="str">
        <f t="shared" si="140"/>
        <v>6094325151333</v>
      </c>
      <c r="Q416" s="70">
        <f t="shared" si="141"/>
        <v>6760</v>
      </c>
      <c r="R416" s="58">
        <v>0</v>
      </c>
      <c r="S416" s="57">
        <f t="shared" si="142"/>
        <v>0</v>
      </c>
      <c r="T416" s="58">
        <v>0</v>
      </c>
      <c r="U416" s="58">
        <f>(IF(VLOOKUP(VLOOKUP(AN416,MAPPING!$B$16:$D$21,2,1),MAPPING!$C$16:$E$21,2,0)=7000,0,VLOOKUP(VLOOKUP(AN416,MAPPING!$B$16:$D$21,2,1),MAPPING!$C$16:$E$21,2,0)))</f>
        <v>0</v>
      </c>
      <c r="V416" s="58">
        <f>(K416*VLOOKUP(N416/K416,MAPPING!$B$23:$C$30,2,10))</f>
        <v>0</v>
      </c>
      <c r="W416" s="58">
        <f t="shared" si="143"/>
        <v>0</v>
      </c>
      <c r="X416" s="58">
        <f t="shared" si="144"/>
        <v>6760</v>
      </c>
      <c r="Y416" s="116">
        <f>ROUND(SUM(Q416:W416)/INVOICE!$I$5,2)</f>
        <v>4.8499999999999996</v>
      </c>
      <c r="AA416" s="38" t="s">
        <v>3413</v>
      </c>
      <c r="AB416" s="38" t="s">
        <v>93</v>
      </c>
      <c r="AC416" s="38" t="s">
        <v>3414</v>
      </c>
      <c r="AD416" s="38" t="s">
        <v>9852</v>
      </c>
      <c r="AE416" s="38" t="s">
        <v>488</v>
      </c>
      <c r="AF416" s="38" t="s">
        <v>9853</v>
      </c>
      <c r="AG416" s="38" t="s">
        <v>9854</v>
      </c>
      <c r="AH416" s="38" t="s">
        <v>61</v>
      </c>
      <c r="AI416" s="38">
        <v>1</v>
      </c>
      <c r="AJ416" s="38">
        <v>0.2</v>
      </c>
      <c r="AK416" s="38">
        <v>1</v>
      </c>
      <c r="AL416" s="38">
        <v>1</v>
      </c>
      <c r="AM416" s="38" t="s">
        <v>204</v>
      </c>
      <c r="AN416" s="38">
        <v>39.43</v>
      </c>
      <c r="AO416" s="38" t="s">
        <v>62</v>
      </c>
      <c r="AP416" s="38" t="s">
        <v>62</v>
      </c>
      <c r="AQ416" s="38" t="s">
        <v>62</v>
      </c>
      <c r="AR416" s="38" t="s">
        <v>62</v>
      </c>
      <c r="AS416" s="38" t="s">
        <v>62</v>
      </c>
      <c r="AT416" s="38" t="s">
        <v>205</v>
      </c>
      <c r="AU416" s="38" t="s">
        <v>8802</v>
      </c>
      <c r="AV416" s="38" t="s">
        <v>207</v>
      </c>
      <c r="AW416" s="38" t="s">
        <v>61</v>
      </c>
      <c r="AX416" s="38" t="s">
        <v>63</v>
      </c>
      <c r="AY416" s="39" t="s">
        <v>9855</v>
      </c>
      <c r="AZ416" s="38" t="s">
        <v>9856</v>
      </c>
      <c r="BA416" s="39" t="s">
        <v>9856</v>
      </c>
      <c r="BB416" s="38" t="s">
        <v>196</v>
      </c>
      <c r="BC416" s="38" t="s">
        <v>197</v>
      </c>
      <c r="BD416" s="38" t="s">
        <v>94</v>
      </c>
      <c r="BE416" s="38" t="s">
        <v>208</v>
      </c>
      <c r="BF416" s="38" t="s">
        <v>64</v>
      </c>
      <c r="BG416" s="38" t="s">
        <v>61</v>
      </c>
      <c r="BH416" s="38" t="s">
        <v>209</v>
      </c>
    </row>
    <row r="417" spans="2:60" x14ac:dyDescent="0.3">
      <c r="B417" s="55">
        <f t="shared" si="126"/>
        <v>413</v>
      </c>
      <c r="C417" s="55" t="str">
        <f t="shared" si="127"/>
        <v>NRT</v>
      </c>
      <c r="D417" s="55" t="str">
        <f t="shared" si="128"/>
        <v>2025-09-10</v>
      </c>
      <c r="E417" s="55" t="str">
        <f t="shared" si="129"/>
        <v>82020038093</v>
      </c>
      <c r="F417" s="55" t="str">
        <f t="shared" si="130"/>
        <v>PJP030151835</v>
      </c>
      <c r="G417" s="55" t="str">
        <f t="shared" si="131"/>
        <v>원서연</v>
      </c>
      <c r="H417" s="53" t="str">
        <f t="shared" si="132"/>
        <v>목록(Manifest)</v>
      </c>
      <c r="I417" s="62">
        <f t="shared" si="133"/>
        <v>52.34</v>
      </c>
      <c r="J417" s="53" t="str">
        <f t="shared" si="134"/>
        <v>BIG BRIDGE INTL (BRCH USA)</v>
      </c>
      <c r="K417" s="55">
        <f t="shared" si="135"/>
        <v>1</v>
      </c>
      <c r="L417" s="54">
        <f t="shared" si="136"/>
        <v>2.2000000000000002</v>
      </c>
      <c r="M417" s="54">
        <f t="shared" si="137"/>
        <v>3.5</v>
      </c>
      <c r="N417" s="54">
        <f t="shared" si="138"/>
        <v>3.5</v>
      </c>
      <c r="O417" s="54">
        <f t="shared" si="139"/>
        <v>2.5</v>
      </c>
      <c r="P417" s="55" t="str">
        <f t="shared" si="140"/>
        <v>6094325151335</v>
      </c>
      <c r="Q417" s="70">
        <f t="shared" si="141"/>
        <v>10800</v>
      </c>
      <c r="R417" s="58">
        <v>0</v>
      </c>
      <c r="S417" s="57">
        <f t="shared" si="142"/>
        <v>0</v>
      </c>
      <c r="T417" s="58">
        <v>0</v>
      </c>
      <c r="U417" s="58">
        <f>(IF(VLOOKUP(VLOOKUP(AN417,MAPPING!$B$16:$D$21,2,1),MAPPING!$C$16:$E$21,2,0)=7000,0,VLOOKUP(VLOOKUP(AN417,MAPPING!$B$16:$D$21,2,1),MAPPING!$C$16:$E$21,2,0)))</f>
        <v>0</v>
      </c>
      <c r="V417" s="58">
        <f>(K417*VLOOKUP(N417/K417,MAPPING!$B$23:$C$30,2,10))</f>
        <v>550</v>
      </c>
      <c r="W417" s="58">
        <f t="shared" si="143"/>
        <v>0</v>
      </c>
      <c r="X417" s="58">
        <f t="shared" si="144"/>
        <v>11350</v>
      </c>
      <c r="Y417" s="116">
        <f>ROUND(SUM(Q417:W417)/INVOICE!$I$5,2)</f>
        <v>8.14</v>
      </c>
      <c r="AA417" s="38" t="s">
        <v>3413</v>
      </c>
      <c r="AB417" s="38" t="s">
        <v>93</v>
      </c>
      <c r="AC417" s="38" t="s">
        <v>3414</v>
      </c>
      <c r="AD417" s="38" t="s">
        <v>9857</v>
      </c>
      <c r="AE417" s="38" t="s">
        <v>9858</v>
      </c>
      <c r="AF417" s="38" t="s">
        <v>9859</v>
      </c>
      <c r="AG417" s="38" t="s">
        <v>9860</v>
      </c>
      <c r="AH417" s="38" t="s">
        <v>61</v>
      </c>
      <c r="AI417" s="38">
        <v>1</v>
      </c>
      <c r="AJ417" s="38">
        <v>2.2000000000000002</v>
      </c>
      <c r="AK417" s="38">
        <v>3.5</v>
      </c>
      <c r="AL417" s="38">
        <v>3.5</v>
      </c>
      <c r="AM417" s="38" t="s">
        <v>204</v>
      </c>
      <c r="AN417" s="38">
        <v>52.34</v>
      </c>
      <c r="AO417" s="38" t="s">
        <v>62</v>
      </c>
      <c r="AP417" s="38" t="s">
        <v>62</v>
      </c>
      <c r="AQ417" s="38" t="s">
        <v>62</v>
      </c>
      <c r="AR417" s="38" t="s">
        <v>62</v>
      </c>
      <c r="AS417" s="38" t="s">
        <v>62</v>
      </c>
      <c r="AT417" s="38" t="s">
        <v>205</v>
      </c>
      <c r="AU417" s="38" t="s">
        <v>8802</v>
      </c>
      <c r="AV417" s="38" t="s">
        <v>207</v>
      </c>
      <c r="AW417" s="38" t="s">
        <v>61</v>
      </c>
      <c r="AX417" s="38" t="s">
        <v>63</v>
      </c>
      <c r="AY417" s="39" t="s">
        <v>9861</v>
      </c>
      <c r="AZ417" s="38" t="s">
        <v>9862</v>
      </c>
      <c r="BA417" s="39" t="s">
        <v>9862</v>
      </c>
      <c r="BB417" s="38" t="s">
        <v>196</v>
      </c>
      <c r="BC417" s="38" t="s">
        <v>197</v>
      </c>
      <c r="BD417" s="38" t="s">
        <v>94</v>
      </c>
      <c r="BE417" s="38" t="s">
        <v>208</v>
      </c>
      <c r="BF417" s="38" t="s">
        <v>64</v>
      </c>
      <c r="BG417" s="38" t="s">
        <v>61</v>
      </c>
      <c r="BH417" s="38" t="s">
        <v>209</v>
      </c>
    </row>
    <row r="418" spans="2:60" x14ac:dyDescent="0.3">
      <c r="B418" s="55">
        <f t="shared" si="126"/>
        <v>414</v>
      </c>
      <c r="C418" s="55" t="str">
        <f t="shared" si="127"/>
        <v>NRT</v>
      </c>
      <c r="D418" s="55" t="str">
        <f t="shared" si="128"/>
        <v>2025-09-10</v>
      </c>
      <c r="E418" s="55" t="str">
        <f t="shared" si="129"/>
        <v>82020038093</v>
      </c>
      <c r="F418" s="55" t="str">
        <f t="shared" si="130"/>
        <v>PJP030148958</v>
      </c>
      <c r="G418" s="55" t="str">
        <f t="shared" si="131"/>
        <v>김세린</v>
      </c>
      <c r="H418" s="53" t="str">
        <f t="shared" si="132"/>
        <v>목록(Manifest)</v>
      </c>
      <c r="I418" s="62">
        <f t="shared" si="133"/>
        <v>79.34</v>
      </c>
      <c r="J418" s="53" t="str">
        <f t="shared" si="134"/>
        <v>BIG BRIDGE INTL (BRCH USA)</v>
      </c>
      <c r="K418" s="55">
        <f t="shared" si="135"/>
        <v>1</v>
      </c>
      <c r="L418" s="54">
        <f t="shared" si="136"/>
        <v>0.6</v>
      </c>
      <c r="M418" s="54">
        <f t="shared" si="137"/>
        <v>0.7</v>
      </c>
      <c r="N418" s="54">
        <f t="shared" si="138"/>
        <v>0.7</v>
      </c>
      <c r="O418" s="54">
        <f t="shared" si="139"/>
        <v>1</v>
      </c>
      <c r="P418" s="55" t="str">
        <f t="shared" si="140"/>
        <v>6094325151183</v>
      </c>
      <c r="Q418" s="70">
        <f t="shared" si="141"/>
        <v>7770</v>
      </c>
      <c r="R418" s="58">
        <v>0</v>
      </c>
      <c r="S418" s="57">
        <f t="shared" si="142"/>
        <v>0</v>
      </c>
      <c r="T418" s="58">
        <v>0</v>
      </c>
      <c r="U418" s="58">
        <f>(IF(VLOOKUP(VLOOKUP(AN418,MAPPING!$B$16:$D$21,2,1),MAPPING!$C$16:$E$21,2,0)=7000,0,VLOOKUP(VLOOKUP(AN418,MAPPING!$B$16:$D$21,2,1),MAPPING!$C$16:$E$21,2,0)))</f>
        <v>0</v>
      </c>
      <c r="V418" s="58">
        <f>(K418*VLOOKUP(N418/K418,MAPPING!$B$23:$C$30,2,10))</f>
        <v>0</v>
      </c>
      <c r="W418" s="58">
        <f t="shared" si="143"/>
        <v>0</v>
      </c>
      <c r="X418" s="58">
        <f t="shared" si="144"/>
        <v>7770</v>
      </c>
      <c r="Y418" s="116">
        <f>ROUND(SUM(Q418:W418)/INVOICE!$I$5,2)</f>
        <v>5.57</v>
      </c>
      <c r="AA418" s="38" t="s">
        <v>3413</v>
      </c>
      <c r="AB418" s="38" t="s">
        <v>93</v>
      </c>
      <c r="AC418" s="38" t="s">
        <v>3414</v>
      </c>
      <c r="AD418" s="38" t="s">
        <v>9863</v>
      </c>
      <c r="AE418" s="38" t="s">
        <v>9864</v>
      </c>
      <c r="AF418" s="38" t="s">
        <v>9865</v>
      </c>
      <c r="AG418" s="38" t="s">
        <v>641</v>
      </c>
      <c r="AH418" s="38" t="s">
        <v>61</v>
      </c>
      <c r="AI418" s="38">
        <v>1</v>
      </c>
      <c r="AJ418" s="38">
        <v>0.6</v>
      </c>
      <c r="AK418" s="38">
        <v>0.7</v>
      </c>
      <c r="AL418" s="38">
        <v>0.7</v>
      </c>
      <c r="AM418" s="38" t="s">
        <v>204</v>
      </c>
      <c r="AN418" s="38">
        <v>79.34</v>
      </c>
      <c r="AO418" s="38" t="s">
        <v>62</v>
      </c>
      <c r="AP418" s="38" t="s">
        <v>62</v>
      </c>
      <c r="AQ418" s="38" t="s">
        <v>62</v>
      </c>
      <c r="AR418" s="38" t="s">
        <v>62</v>
      </c>
      <c r="AS418" s="38" t="s">
        <v>62</v>
      </c>
      <c r="AT418" s="38" t="s">
        <v>205</v>
      </c>
      <c r="AU418" s="38" t="s">
        <v>8802</v>
      </c>
      <c r="AV418" s="38" t="s">
        <v>207</v>
      </c>
      <c r="AW418" s="38" t="s">
        <v>61</v>
      </c>
      <c r="AX418" s="38" t="s">
        <v>63</v>
      </c>
      <c r="AY418" s="39" t="s">
        <v>9866</v>
      </c>
      <c r="AZ418" s="38" t="s">
        <v>9867</v>
      </c>
      <c r="BA418" s="39" t="s">
        <v>9867</v>
      </c>
      <c r="BB418" s="38" t="s">
        <v>196</v>
      </c>
      <c r="BC418" s="38" t="s">
        <v>197</v>
      </c>
      <c r="BD418" s="38" t="s">
        <v>94</v>
      </c>
      <c r="BE418" s="38" t="s">
        <v>208</v>
      </c>
      <c r="BF418" s="38" t="s">
        <v>64</v>
      </c>
      <c r="BG418" s="38" t="s">
        <v>61</v>
      </c>
      <c r="BH418" s="38" t="s">
        <v>209</v>
      </c>
    </row>
    <row r="419" spans="2:60" x14ac:dyDescent="0.3">
      <c r="B419" s="55">
        <f t="shared" si="126"/>
        <v>415</v>
      </c>
      <c r="C419" s="55" t="str">
        <f t="shared" si="127"/>
        <v>NRT</v>
      </c>
      <c r="D419" s="55" t="str">
        <f t="shared" si="128"/>
        <v>2025-09-10</v>
      </c>
      <c r="E419" s="55" t="str">
        <f t="shared" si="129"/>
        <v>82020038093</v>
      </c>
      <c r="F419" s="55" t="str">
        <f t="shared" si="130"/>
        <v>PJP030154558</v>
      </c>
      <c r="G419" s="55" t="str">
        <f t="shared" si="131"/>
        <v>양선영</v>
      </c>
      <c r="H419" s="53" t="str">
        <f t="shared" si="132"/>
        <v>일반(목록배제,Normal-Manifest Exception)</v>
      </c>
      <c r="I419" s="62">
        <f t="shared" si="133"/>
        <v>134.19999999999999</v>
      </c>
      <c r="J419" s="53" t="str">
        <f t="shared" si="134"/>
        <v>BIG BRIDGE INTL (BRCH USA)</v>
      </c>
      <c r="K419" s="55">
        <f t="shared" si="135"/>
        <v>1</v>
      </c>
      <c r="L419" s="54">
        <f t="shared" si="136"/>
        <v>1.05</v>
      </c>
      <c r="M419" s="54">
        <f t="shared" si="137"/>
        <v>1.1000000000000001</v>
      </c>
      <c r="N419" s="54">
        <f t="shared" si="138"/>
        <v>1.1000000000000001</v>
      </c>
      <c r="O419" s="54">
        <f t="shared" si="139"/>
        <v>1.5</v>
      </c>
      <c r="P419" s="55" t="str">
        <f t="shared" si="140"/>
        <v>6094325151161</v>
      </c>
      <c r="Q419" s="70">
        <f t="shared" si="141"/>
        <v>8780</v>
      </c>
      <c r="R419" s="58">
        <v>0</v>
      </c>
      <c r="S419" s="57">
        <f t="shared" si="142"/>
        <v>0</v>
      </c>
      <c r="T419" s="58">
        <v>0</v>
      </c>
      <c r="U419" s="58">
        <f>(IF(VLOOKUP(VLOOKUP(AN419,MAPPING!$B$16:$D$21,2,1),MAPPING!$C$16:$E$21,2,0)=7000,0,VLOOKUP(VLOOKUP(AN419,MAPPING!$B$16:$D$21,2,1),MAPPING!$C$16:$E$21,2,0)))</f>
        <v>0</v>
      </c>
      <c r="V419" s="58">
        <f>(K419*VLOOKUP(N419/K419,MAPPING!$B$23:$C$30,2,10))</f>
        <v>0</v>
      </c>
      <c r="W419" s="58">
        <f t="shared" si="143"/>
        <v>0</v>
      </c>
      <c r="X419" s="58">
        <f t="shared" si="144"/>
        <v>8780</v>
      </c>
      <c r="Y419" s="116">
        <f>ROUND(SUM(Q419:W419)/INVOICE!$I$5,2)</f>
        <v>6.3</v>
      </c>
      <c r="AA419" s="38" t="s">
        <v>3413</v>
      </c>
      <c r="AB419" s="38" t="s">
        <v>93</v>
      </c>
      <c r="AC419" s="38" t="s">
        <v>3414</v>
      </c>
      <c r="AD419" s="38" t="s">
        <v>9868</v>
      </c>
      <c r="AE419" s="38" t="s">
        <v>9869</v>
      </c>
      <c r="AF419" s="38" t="s">
        <v>9870</v>
      </c>
      <c r="AG419" s="38" t="s">
        <v>3534</v>
      </c>
      <c r="AH419" s="38" t="s">
        <v>61</v>
      </c>
      <c r="AI419" s="38">
        <v>1</v>
      </c>
      <c r="AJ419" s="38">
        <v>1.05</v>
      </c>
      <c r="AK419" s="38">
        <v>1.1000000000000001</v>
      </c>
      <c r="AL419" s="38">
        <v>1.1000000000000001</v>
      </c>
      <c r="AM419" s="38" t="s">
        <v>66</v>
      </c>
      <c r="AN419" s="38">
        <v>134.19999999999999</v>
      </c>
      <c r="AO419" s="38" t="s">
        <v>62</v>
      </c>
      <c r="AP419" s="38" t="s">
        <v>62</v>
      </c>
      <c r="AQ419" s="38" t="s">
        <v>62</v>
      </c>
      <c r="AR419" s="38" t="s">
        <v>62</v>
      </c>
      <c r="AS419" s="38" t="s">
        <v>62</v>
      </c>
      <c r="AT419" s="38" t="s">
        <v>205</v>
      </c>
      <c r="AU419" s="38" t="s">
        <v>8802</v>
      </c>
      <c r="AV419" s="38" t="s">
        <v>207</v>
      </c>
      <c r="AW419" s="38" t="s">
        <v>61</v>
      </c>
      <c r="AX419" s="38" t="s">
        <v>63</v>
      </c>
      <c r="AY419" s="39" t="s">
        <v>9871</v>
      </c>
      <c r="AZ419" s="38" t="s">
        <v>9872</v>
      </c>
      <c r="BA419" s="39" t="s">
        <v>9872</v>
      </c>
      <c r="BB419" s="38" t="s">
        <v>196</v>
      </c>
      <c r="BC419" s="38" t="s">
        <v>197</v>
      </c>
      <c r="BD419" s="38" t="s">
        <v>94</v>
      </c>
      <c r="BE419" s="38" t="s">
        <v>208</v>
      </c>
      <c r="BF419" s="38" t="s">
        <v>64</v>
      </c>
      <c r="BG419" s="38" t="s">
        <v>61</v>
      </c>
      <c r="BH419" s="38" t="s">
        <v>209</v>
      </c>
    </row>
    <row r="420" spans="2:60" x14ac:dyDescent="0.3">
      <c r="B420" s="55">
        <f t="shared" si="126"/>
        <v>416</v>
      </c>
      <c r="C420" s="55" t="str">
        <f t="shared" si="127"/>
        <v>NRT</v>
      </c>
      <c r="D420" s="55" t="str">
        <f t="shared" si="128"/>
        <v>2025-09-10</v>
      </c>
      <c r="E420" s="55" t="str">
        <f t="shared" si="129"/>
        <v>82020038093</v>
      </c>
      <c r="F420" s="55" t="str">
        <f t="shared" si="130"/>
        <v>PJP030159680</v>
      </c>
      <c r="G420" s="55" t="str">
        <f t="shared" si="131"/>
        <v>김태희</v>
      </c>
      <c r="H420" s="53" t="str">
        <f t="shared" si="132"/>
        <v>목록(Manifest)</v>
      </c>
      <c r="I420" s="62">
        <f t="shared" si="133"/>
        <v>21.44</v>
      </c>
      <c r="J420" s="53" t="str">
        <f t="shared" si="134"/>
        <v>BIG BRIDGE INTL (BRCH USA)</v>
      </c>
      <c r="K420" s="55">
        <f t="shared" si="135"/>
        <v>1</v>
      </c>
      <c r="L420" s="54">
        <f t="shared" si="136"/>
        <v>0.2</v>
      </c>
      <c r="M420" s="54">
        <f t="shared" si="137"/>
        <v>0.5</v>
      </c>
      <c r="N420" s="54">
        <f t="shared" si="138"/>
        <v>0.5</v>
      </c>
      <c r="O420" s="54">
        <f t="shared" si="139"/>
        <v>0.5</v>
      </c>
      <c r="P420" s="55" t="str">
        <f t="shared" si="140"/>
        <v>6094325151369</v>
      </c>
      <c r="Q420" s="70">
        <f t="shared" si="141"/>
        <v>6760</v>
      </c>
      <c r="R420" s="58">
        <v>0</v>
      </c>
      <c r="S420" s="57">
        <f t="shared" si="142"/>
        <v>0</v>
      </c>
      <c r="T420" s="58">
        <v>0</v>
      </c>
      <c r="U420" s="58">
        <f>(IF(VLOOKUP(VLOOKUP(AN420,MAPPING!$B$16:$D$21,2,1),MAPPING!$C$16:$E$21,2,0)=7000,0,VLOOKUP(VLOOKUP(AN420,MAPPING!$B$16:$D$21,2,1),MAPPING!$C$16:$E$21,2,0)))</f>
        <v>0</v>
      </c>
      <c r="V420" s="58">
        <f>(K420*VLOOKUP(N420/K420,MAPPING!$B$23:$C$30,2,10))</f>
        <v>0</v>
      </c>
      <c r="W420" s="58">
        <f t="shared" si="143"/>
        <v>0</v>
      </c>
      <c r="X420" s="58">
        <f t="shared" si="144"/>
        <v>6760</v>
      </c>
      <c r="Y420" s="116">
        <f>ROUND(SUM(Q420:W420)/INVOICE!$I$5,2)</f>
        <v>4.8499999999999996</v>
      </c>
      <c r="AA420" s="38" t="s">
        <v>3413</v>
      </c>
      <c r="AB420" s="38" t="s">
        <v>93</v>
      </c>
      <c r="AC420" s="38" t="s">
        <v>3414</v>
      </c>
      <c r="AD420" s="38" t="s">
        <v>9873</v>
      </c>
      <c r="AE420" s="38" t="s">
        <v>2366</v>
      </c>
      <c r="AF420" s="38" t="s">
        <v>9874</v>
      </c>
      <c r="AG420" s="38" t="s">
        <v>9875</v>
      </c>
      <c r="AH420" s="38" t="s">
        <v>61</v>
      </c>
      <c r="AI420" s="38">
        <v>1</v>
      </c>
      <c r="AJ420" s="38">
        <v>0.2</v>
      </c>
      <c r="AK420" s="38">
        <v>0.5</v>
      </c>
      <c r="AL420" s="38">
        <v>0.5</v>
      </c>
      <c r="AM420" s="38" t="s">
        <v>204</v>
      </c>
      <c r="AN420" s="38">
        <v>21.44</v>
      </c>
      <c r="AO420" s="38" t="s">
        <v>62</v>
      </c>
      <c r="AP420" s="38" t="s">
        <v>62</v>
      </c>
      <c r="AQ420" s="38" t="s">
        <v>62</v>
      </c>
      <c r="AR420" s="38" t="s">
        <v>62</v>
      </c>
      <c r="AS420" s="38" t="s">
        <v>62</v>
      </c>
      <c r="AT420" s="38" t="s">
        <v>205</v>
      </c>
      <c r="AU420" s="38" t="s">
        <v>8802</v>
      </c>
      <c r="AV420" s="38" t="s">
        <v>207</v>
      </c>
      <c r="AW420" s="38" t="s">
        <v>61</v>
      </c>
      <c r="AX420" s="38" t="s">
        <v>63</v>
      </c>
      <c r="AY420" s="39" t="s">
        <v>9876</v>
      </c>
      <c r="AZ420" s="38" t="s">
        <v>9877</v>
      </c>
      <c r="BA420" s="39" t="s">
        <v>9877</v>
      </c>
      <c r="BB420" s="38" t="s">
        <v>196</v>
      </c>
      <c r="BC420" s="38" t="s">
        <v>197</v>
      </c>
      <c r="BD420" s="38" t="s">
        <v>94</v>
      </c>
      <c r="BE420" s="38" t="s">
        <v>208</v>
      </c>
      <c r="BF420" s="38" t="s">
        <v>64</v>
      </c>
      <c r="BG420" s="38" t="s">
        <v>61</v>
      </c>
      <c r="BH420" s="38" t="s">
        <v>209</v>
      </c>
    </row>
    <row r="421" spans="2:60" x14ac:dyDescent="0.3">
      <c r="B421" s="55">
        <f t="shared" si="126"/>
        <v>417</v>
      </c>
      <c r="C421" s="55" t="str">
        <f t="shared" si="127"/>
        <v>NRT</v>
      </c>
      <c r="D421" s="55" t="str">
        <f t="shared" si="128"/>
        <v>2025-09-10</v>
      </c>
      <c r="E421" s="55" t="str">
        <f t="shared" si="129"/>
        <v>82020038093</v>
      </c>
      <c r="F421" s="55" t="str">
        <f t="shared" si="130"/>
        <v>PJP030158817</v>
      </c>
      <c r="G421" s="55" t="str">
        <f t="shared" si="131"/>
        <v>최창열</v>
      </c>
      <c r="H421" s="53" t="str">
        <f t="shared" si="132"/>
        <v>목록(Manifest)</v>
      </c>
      <c r="I421" s="62">
        <f t="shared" si="133"/>
        <v>134</v>
      </c>
      <c r="J421" s="53" t="str">
        <f t="shared" si="134"/>
        <v>BIG BRIDGE INTL (BRCH USA)</v>
      </c>
      <c r="K421" s="55">
        <f t="shared" si="135"/>
        <v>2</v>
      </c>
      <c r="L421" s="54">
        <f t="shared" si="136"/>
        <v>5.6</v>
      </c>
      <c r="M421" s="54">
        <f t="shared" si="137"/>
        <v>0.2</v>
      </c>
      <c r="N421" s="54">
        <f t="shared" si="138"/>
        <v>6</v>
      </c>
      <c r="O421" s="54">
        <f t="shared" si="139"/>
        <v>6</v>
      </c>
      <c r="P421" s="55" t="str">
        <f t="shared" si="140"/>
        <v>6094325150688 (2)</v>
      </c>
      <c r="Q421" s="70">
        <f t="shared" si="141"/>
        <v>17870</v>
      </c>
      <c r="R421" s="58">
        <v>0</v>
      </c>
      <c r="S421" s="57">
        <f t="shared" si="142"/>
        <v>2500</v>
      </c>
      <c r="T421" s="58">
        <v>0</v>
      </c>
      <c r="U421" s="58">
        <f>(IF(VLOOKUP(VLOOKUP(AN421,MAPPING!$B$16:$D$21,2,1),MAPPING!$C$16:$E$21,2,0)=7000,0,VLOOKUP(VLOOKUP(AN421,MAPPING!$B$16:$D$21,2,1),MAPPING!$C$16:$E$21,2,0)))</f>
        <v>0</v>
      </c>
      <c r="V421" s="58">
        <f>(K421*VLOOKUP(N421/K421,MAPPING!$B$23:$C$30,2,10))</f>
        <v>1100</v>
      </c>
      <c r="W421" s="58">
        <f t="shared" si="143"/>
        <v>0</v>
      </c>
      <c r="X421" s="58">
        <f t="shared" si="144"/>
        <v>21470</v>
      </c>
      <c r="Y421" s="116">
        <f>ROUND(SUM(Q421:W421)/INVOICE!$I$5,2)</f>
        <v>15.4</v>
      </c>
      <c r="AA421" s="38" t="s">
        <v>3413</v>
      </c>
      <c r="AB421" s="38" t="s">
        <v>93</v>
      </c>
      <c r="AC421" s="38" t="s">
        <v>3414</v>
      </c>
      <c r="AD421" s="38" t="s">
        <v>9878</v>
      </c>
      <c r="AE421" s="38" t="s">
        <v>9879</v>
      </c>
      <c r="AF421" s="38" t="s">
        <v>9880</v>
      </c>
      <c r="AG421" s="38" t="s">
        <v>1452</v>
      </c>
      <c r="AH421" s="38" t="s">
        <v>61</v>
      </c>
      <c r="AI421" s="38">
        <v>2</v>
      </c>
      <c r="AJ421" s="38">
        <v>5.6</v>
      </c>
      <c r="AK421" s="38">
        <v>0.2</v>
      </c>
      <c r="AL421" s="38">
        <v>6</v>
      </c>
      <c r="AM421" s="38" t="s">
        <v>204</v>
      </c>
      <c r="AN421" s="38">
        <v>134</v>
      </c>
      <c r="AO421" s="38" t="s">
        <v>62</v>
      </c>
      <c r="AP421" s="38" t="s">
        <v>62</v>
      </c>
      <c r="AQ421" s="38" t="s">
        <v>62</v>
      </c>
      <c r="AR421" s="38" t="s">
        <v>62</v>
      </c>
      <c r="AS421" s="38" t="s">
        <v>62</v>
      </c>
      <c r="AT421" s="38" t="s">
        <v>205</v>
      </c>
      <c r="AU421" s="38" t="s">
        <v>8802</v>
      </c>
      <c r="AV421" s="38" t="s">
        <v>207</v>
      </c>
      <c r="AW421" s="38" t="s">
        <v>61</v>
      </c>
      <c r="AX421" s="38" t="s">
        <v>63</v>
      </c>
      <c r="AY421" s="39" t="s">
        <v>9881</v>
      </c>
      <c r="AZ421" s="38" t="s">
        <v>9882</v>
      </c>
      <c r="BA421" s="39" t="s">
        <v>9882</v>
      </c>
      <c r="BB421" s="38" t="s">
        <v>196</v>
      </c>
      <c r="BC421" s="38" t="s">
        <v>197</v>
      </c>
      <c r="BD421" s="38" t="s">
        <v>94</v>
      </c>
      <c r="BE421" s="38" t="s">
        <v>208</v>
      </c>
      <c r="BF421" s="38" t="s">
        <v>64</v>
      </c>
      <c r="BG421" s="38" t="s">
        <v>61</v>
      </c>
      <c r="BH421" s="38" t="s">
        <v>209</v>
      </c>
    </row>
    <row r="422" spans="2:60" x14ac:dyDescent="0.3">
      <c r="B422" s="55">
        <f t="shared" si="126"/>
        <v>418</v>
      </c>
      <c r="C422" s="55" t="str">
        <f t="shared" si="127"/>
        <v>NRT</v>
      </c>
      <c r="D422" s="55" t="str">
        <f t="shared" si="128"/>
        <v>2025-09-10</v>
      </c>
      <c r="E422" s="55" t="str">
        <f t="shared" si="129"/>
        <v>82020038093</v>
      </c>
      <c r="F422" s="55" t="str">
        <f t="shared" si="130"/>
        <v>PJP030131670</v>
      </c>
      <c r="G422" s="55" t="str">
        <f t="shared" si="131"/>
        <v>황성호</v>
      </c>
      <c r="H422" s="53" t="str">
        <f t="shared" si="132"/>
        <v>목록(Manifest)</v>
      </c>
      <c r="I422" s="62">
        <f t="shared" si="133"/>
        <v>144.05000000000001</v>
      </c>
      <c r="J422" s="53" t="str">
        <f t="shared" si="134"/>
        <v>BIG BRIDGE INTL (BRCH USA)</v>
      </c>
      <c r="K422" s="55">
        <f t="shared" si="135"/>
        <v>1</v>
      </c>
      <c r="L422" s="54">
        <f t="shared" si="136"/>
        <v>13.3</v>
      </c>
      <c r="M422" s="54">
        <f t="shared" si="137"/>
        <v>4.9000000000000004</v>
      </c>
      <c r="N422" s="54">
        <f t="shared" si="138"/>
        <v>13.5</v>
      </c>
      <c r="O422" s="54">
        <f t="shared" si="139"/>
        <v>13.5</v>
      </c>
      <c r="P422" s="55" t="str">
        <f t="shared" si="140"/>
        <v>6094325151444</v>
      </c>
      <c r="Q422" s="70">
        <f t="shared" si="141"/>
        <v>33020</v>
      </c>
      <c r="R422" s="58">
        <v>0</v>
      </c>
      <c r="S422" s="57">
        <f t="shared" si="142"/>
        <v>0</v>
      </c>
      <c r="T422" s="58">
        <v>0</v>
      </c>
      <c r="U422" s="58">
        <f>(IF(VLOOKUP(VLOOKUP(AN422,MAPPING!$B$16:$D$21,2,1),MAPPING!$C$16:$E$21,2,0)=7000,0,VLOOKUP(VLOOKUP(AN422,MAPPING!$B$16:$D$21,2,1),MAPPING!$C$16:$E$21,2,0)))</f>
        <v>0</v>
      </c>
      <c r="V422" s="58">
        <f>(K422*VLOOKUP(N422/K422,MAPPING!$B$23:$C$30,2,10))</f>
        <v>4500</v>
      </c>
      <c r="W422" s="58">
        <f t="shared" si="143"/>
        <v>0</v>
      </c>
      <c r="X422" s="58">
        <f t="shared" si="144"/>
        <v>37520</v>
      </c>
      <c r="Y422" s="116">
        <f>ROUND(SUM(Q422:W422)/INVOICE!$I$5,2)</f>
        <v>26.91</v>
      </c>
      <c r="AA422" s="38" t="s">
        <v>3413</v>
      </c>
      <c r="AB422" s="38" t="s">
        <v>93</v>
      </c>
      <c r="AC422" s="38" t="s">
        <v>3414</v>
      </c>
      <c r="AD422" s="38" t="s">
        <v>9883</v>
      </c>
      <c r="AE422" s="38" t="s">
        <v>9884</v>
      </c>
      <c r="AF422" s="38" t="s">
        <v>9885</v>
      </c>
      <c r="AG422" s="38" t="s">
        <v>9886</v>
      </c>
      <c r="AH422" s="38" t="s">
        <v>61</v>
      </c>
      <c r="AI422" s="38">
        <v>1</v>
      </c>
      <c r="AJ422" s="38">
        <v>13.3</v>
      </c>
      <c r="AK422" s="38">
        <v>4.9000000000000004</v>
      </c>
      <c r="AL422" s="38">
        <v>13.5</v>
      </c>
      <c r="AM422" s="38" t="s">
        <v>204</v>
      </c>
      <c r="AN422" s="38">
        <v>144.05000000000001</v>
      </c>
      <c r="AO422" s="38" t="s">
        <v>62</v>
      </c>
      <c r="AP422" s="38" t="s">
        <v>62</v>
      </c>
      <c r="AQ422" s="38" t="s">
        <v>62</v>
      </c>
      <c r="AR422" s="38" t="s">
        <v>62</v>
      </c>
      <c r="AS422" s="38" t="s">
        <v>62</v>
      </c>
      <c r="AT422" s="38" t="s">
        <v>205</v>
      </c>
      <c r="AU422" s="38" t="s">
        <v>8802</v>
      </c>
      <c r="AV422" s="38" t="s">
        <v>207</v>
      </c>
      <c r="AW422" s="38" t="s">
        <v>61</v>
      </c>
      <c r="AX422" s="38" t="s">
        <v>63</v>
      </c>
      <c r="AY422" s="39" t="s">
        <v>9887</v>
      </c>
      <c r="AZ422" s="38" t="s">
        <v>9888</v>
      </c>
      <c r="BA422" s="39" t="s">
        <v>9888</v>
      </c>
      <c r="BB422" s="38" t="s">
        <v>196</v>
      </c>
      <c r="BC422" s="38" t="s">
        <v>197</v>
      </c>
      <c r="BD422" s="38" t="s">
        <v>94</v>
      </c>
      <c r="BE422" s="38" t="s">
        <v>208</v>
      </c>
      <c r="BF422" s="38" t="s">
        <v>64</v>
      </c>
      <c r="BG422" s="38" t="s">
        <v>61</v>
      </c>
      <c r="BH422" s="38" t="s">
        <v>209</v>
      </c>
    </row>
    <row r="423" spans="2:60" x14ac:dyDescent="0.3">
      <c r="B423" s="55">
        <f t="shared" si="126"/>
        <v>419</v>
      </c>
      <c r="C423" s="55" t="str">
        <f t="shared" si="127"/>
        <v>NRT</v>
      </c>
      <c r="D423" s="55" t="str">
        <f t="shared" si="128"/>
        <v>2025-09-10</v>
      </c>
      <c r="E423" s="55" t="str">
        <f t="shared" si="129"/>
        <v>82020038093</v>
      </c>
      <c r="F423" s="55" t="str">
        <f t="shared" si="130"/>
        <v>PJP030166601</v>
      </c>
      <c r="G423" s="55" t="str">
        <f t="shared" si="131"/>
        <v>주문정</v>
      </c>
      <c r="H423" s="53" t="str">
        <f t="shared" si="132"/>
        <v>목록(Manifest)</v>
      </c>
      <c r="I423" s="62">
        <f t="shared" si="133"/>
        <v>81.739999999999995</v>
      </c>
      <c r="J423" s="53" t="str">
        <f t="shared" si="134"/>
        <v>BIG BRIDGE INTL (BRCH USA)</v>
      </c>
      <c r="K423" s="55">
        <f t="shared" si="135"/>
        <v>1</v>
      </c>
      <c r="L423" s="54">
        <f t="shared" si="136"/>
        <v>0.9</v>
      </c>
      <c r="M423" s="54">
        <f t="shared" si="137"/>
        <v>1.2</v>
      </c>
      <c r="N423" s="54">
        <f t="shared" si="138"/>
        <v>1.2</v>
      </c>
      <c r="O423" s="54">
        <f t="shared" si="139"/>
        <v>1</v>
      </c>
      <c r="P423" s="55" t="str">
        <f t="shared" si="140"/>
        <v>6094325149886</v>
      </c>
      <c r="Q423" s="70">
        <f t="shared" si="141"/>
        <v>7770</v>
      </c>
      <c r="R423" s="58">
        <v>0</v>
      </c>
      <c r="S423" s="57">
        <f t="shared" si="142"/>
        <v>0</v>
      </c>
      <c r="T423" s="58">
        <v>0</v>
      </c>
      <c r="U423" s="58">
        <f>(IF(VLOOKUP(VLOOKUP(AN423,MAPPING!$B$16:$D$21,2,1),MAPPING!$C$16:$E$21,2,0)=7000,0,VLOOKUP(VLOOKUP(AN423,MAPPING!$B$16:$D$21,2,1),MAPPING!$C$16:$E$21,2,0)))</f>
        <v>0</v>
      </c>
      <c r="V423" s="58">
        <f>(K423*VLOOKUP(N423/K423,MAPPING!$B$23:$C$30,2,10))</f>
        <v>0</v>
      </c>
      <c r="W423" s="58">
        <f t="shared" si="143"/>
        <v>0</v>
      </c>
      <c r="X423" s="58">
        <f t="shared" si="144"/>
        <v>7770</v>
      </c>
      <c r="Y423" s="116">
        <f>ROUND(SUM(Q423:W423)/INVOICE!$I$5,2)</f>
        <v>5.57</v>
      </c>
      <c r="AA423" s="38" t="s">
        <v>3413</v>
      </c>
      <c r="AB423" s="38" t="s">
        <v>93</v>
      </c>
      <c r="AC423" s="38" t="s">
        <v>3414</v>
      </c>
      <c r="AD423" s="38" t="s">
        <v>9889</v>
      </c>
      <c r="AE423" s="38" t="s">
        <v>9890</v>
      </c>
      <c r="AF423" s="38" t="s">
        <v>9891</v>
      </c>
      <c r="AG423" s="38" t="s">
        <v>9892</v>
      </c>
      <c r="AH423" s="38" t="s">
        <v>61</v>
      </c>
      <c r="AI423" s="38">
        <v>1</v>
      </c>
      <c r="AJ423" s="38">
        <v>0.9</v>
      </c>
      <c r="AK423" s="38">
        <v>1.2</v>
      </c>
      <c r="AL423" s="38">
        <v>1.2</v>
      </c>
      <c r="AM423" s="38" t="s">
        <v>204</v>
      </c>
      <c r="AN423" s="38">
        <v>81.739999999999995</v>
      </c>
      <c r="AO423" s="38" t="s">
        <v>62</v>
      </c>
      <c r="AP423" s="38" t="s">
        <v>62</v>
      </c>
      <c r="AQ423" s="38" t="s">
        <v>62</v>
      </c>
      <c r="AR423" s="38" t="s">
        <v>62</v>
      </c>
      <c r="AS423" s="38" t="s">
        <v>62</v>
      </c>
      <c r="AT423" s="38" t="s">
        <v>205</v>
      </c>
      <c r="AU423" s="38" t="s">
        <v>8802</v>
      </c>
      <c r="AV423" s="38" t="s">
        <v>207</v>
      </c>
      <c r="AW423" s="38" t="s">
        <v>61</v>
      </c>
      <c r="AX423" s="38" t="s">
        <v>63</v>
      </c>
      <c r="AY423" s="39" t="s">
        <v>9893</v>
      </c>
      <c r="AZ423" s="38" t="s">
        <v>9894</v>
      </c>
      <c r="BA423" s="39" t="s">
        <v>9894</v>
      </c>
      <c r="BB423" s="38" t="s">
        <v>196</v>
      </c>
      <c r="BC423" s="38" t="s">
        <v>197</v>
      </c>
      <c r="BD423" s="38" t="s">
        <v>94</v>
      </c>
      <c r="BE423" s="38" t="s">
        <v>208</v>
      </c>
      <c r="BF423" s="38" t="s">
        <v>64</v>
      </c>
      <c r="BG423" s="38" t="s">
        <v>61</v>
      </c>
      <c r="BH423" s="38" t="s">
        <v>209</v>
      </c>
    </row>
    <row r="424" spans="2:60" x14ac:dyDescent="0.3">
      <c r="B424" s="55">
        <f t="shared" si="126"/>
        <v>420</v>
      </c>
      <c r="C424" s="55" t="str">
        <f t="shared" si="127"/>
        <v>NRT</v>
      </c>
      <c r="D424" s="55" t="str">
        <f t="shared" si="128"/>
        <v>2025-09-10</v>
      </c>
      <c r="E424" s="55" t="str">
        <f t="shared" si="129"/>
        <v>82020038093</v>
      </c>
      <c r="F424" s="55" t="str">
        <f t="shared" si="130"/>
        <v>PJP030142971</v>
      </c>
      <c r="G424" s="55" t="str">
        <f t="shared" si="131"/>
        <v>배아리</v>
      </c>
      <c r="H424" s="53" t="str">
        <f t="shared" si="132"/>
        <v>목록(Manifest)</v>
      </c>
      <c r="I424" s="62">
        <f t="shared" si="133"/>
        <v>138.19</v>
      </c>
      <c r="J424" s="53" t="str">
        <f t="shared" si="134"/>
        <v>BIG BRIDGE INTL (BRCH USA)</v>
      </c>
      <c r="K424" s="55">
        <f t="shared" si="135"/>
        <v>1</v>
      </c>
      <c r="L424" s="54">
        <f t="shared" si="136"/>
        <v>6.3</v>
      </c>
      <c r="M424" s="54">
        <f t="shared" si="137"/>
        <v>5.4</v>
      </c>
      <c r="N424" s="54">
        <f t="shared" si="138"/>
        <v>6.5</v>
      </c>
      <c r="O424" s="54">
        <f t="shared" si="139"/>
        <v>6.5</v>
      </c>
      <c r="P424" s="55" t="str">
        <f t="shared" si="140"/>
        <v>6094325151073</v>
      </c>
      <c r="Q424" s="70">
        <f t="shared" si="141"/>
        <v>18880</v>
      </c>
      <c r="R424" s="58">
        <v>0</v>
      </c>
      <c r="S424" s="57">
        <f t="shared" si="142"/>
        <v>0</v>
      </c>
      <c r="T424" s="58">
        <v>0</v>
      </c>
      <c r="U424" s="58">
        <f>(IF(VLOOKUP(VLOOKUP(AN424,MAPPING!$B$16:$D$21,2,1),MAPPING!$C$16:$E$21,2,0)=7000,0,VLOOKUP(VLOOKUP(AN424,MAPPING!$B$16:$D$21,2,1),MAPPING!$C$16:$E$21,2,0)))</f>
        <v>0</v>
      </c>
      <c r="V424" s="58">
        <f>(K424*VLOOKUP(N424/K424,MAPPING!$B$23:$C$30,2,10))</f>
        <v>1200</v>
      </c>
      <c r="W424" s="58">
        <f t="shared" si="143"/>
        <v>0</v>
      </c>
      <c r="X424" s="58">
        <f t="shared" si="144"/>
        <v>20080</v>
      </c>
      <c r="Y424" s="116">
        <f>ROUND(SUM(Q424:W424)/INVOICE!$I$5,2)</f>
        <v>14.4</v>
      </c>
      <c r="AA424" s="38" t="s">
        <v>3413</v>
      </c>
      <c r="AB424" s="38" t="s">
        <v>93</v>
      </c>
      <c r="AC424" s="38" t="s">
        <v>3414</v>
      </c>
      <c r="AD424" s="38" t="s">
        <v>9895</v>
      </c>
      <c r="AE424" s="38" t="s">
        <v>9896</v>
      </c>
      <c r="AF424" s="38" t="s">
        <v>9897</v>
      </c>
      <c r="AG424" s="38" t="s">
        <v>9898</v>
      </c>
      <c r="AH424" s="38" t="s">
        <v>61</v>
      </c>
      <c r="AI424" s="38">
        <v>1</v>
      </c>
      <c r="AJ424" s="38">
        <v>6.3</v>
      </c>
      <c r="AK424" s="38">
        <v>5.4</v>
      </c>
      <c r="AL424" s="38">
        <v>6.5</v>
      </c>
      <c r="AM424" s="38" t="s">
        <v>204</v>
      </c>
      <c r="AN424" s="38">
        <v>138.19</v>
      </c>
      <c r="AO424" s="38" t="s">
        <v>62</v>
      </c>
      <c r="AP424" s="38" t="s">
        <v>62</v>
      </c>
      <c r="AQ424" s="38" t="s">
        <v>62</v>
      </c>
      <c r="AR424" s="38" t="s">
        <v>62</v>
      </c>
      <c r="AS424" s="38" t="s">
        <v>62</v>
      </c>
      <c r="AT424" s="38" t="s">
        <v>205</v>
      </c>
      <c r="AU424" s="38" t="s">
        <v>8802</v>
      </c>
      <c r="AV424" s="38" t="s">
        <v>207</v>
      </c>
      <c r="AW424" s="38" t="s">
        <v>61</v>
      </c>
      <c r="AX424" s="38" t="s">
        <v>63</v>
      </c>
      <c r="AY424" s="39" t="s">
        <v>9899</v>
      </c>
      <c r="AZ424" s="38" t="s">
        <v>9900</v>
      </c>
      <c r="BA424" s="39" t="s">
        <v>9900</v>
      </c>
      <c r="BB424" s="38" t="s">
        <v>196</v>
      </c>
      <c r="BC424" s="38" t="s">
        <v>197</v>
      </c>
      <c r="BD424" s="38" t="s">
        <v>94</v>
      </c>
      <c r="BE424" s="38" t="s">
        <v>208</v>
      </c>
      <c r="BF424" s="38" t="s">
        <v>64</v>
      </c>
      <c r="BG424" s="38" t="s">
        <v>61</v>
      </c>
      <c r="BH424" s="38" t="s">
        <v>209</v>
      </c>
    </row>
    <row r="425" spans="2:60" x14ac:dyDescent="0.3">
      <c r="B425" s="55">
        <f t="shared" si="126"/>
        <v>421</v>
      </c>
      <c r="C425" s="55" t="str">
        <f t="shared" si="127"/>
        <v>NRT</v>
      </c>
      <c r="D425" s="55" t="str">
        <f t="shared" si="128"/>
        <v>2025-09-10</v>
      </c>
      <c r="E425" s="55" t="str">
        <f t="shared" si="129"/>
        <v>82020038093</v>
      </c>
      <c r="F425" s="55" t="str">
        <f t="shared" si="130"/>
        <v>PJP030166983</v>
      </c>
      <c r="G425" s="55" t="str">
        <f t="shared" si="131"/>
        <v>박진선</v>
      </c>
      <c r="H425" s="53" t="str">
        <f t="shared" si="132"/>
        <v>일반(목록배제,Normal-Manifest Exception)</v>
      </c>
      <c r="I425" s="62">
        <f t="shared" si="133"/>
        <v>100.5</v>
      </c>
      <c r="J425" s="53" t="str">
        <f t="shared" si="134"/>
        <v>BIG BRIDGE INTL (BRCH USA)</v>
      </c>
      <c r="K425" s="55">
        <f t="shared" si="135"/>
        <v>1</v>
      </c>
      <c r="L425" s="54">
        <f t="shared" si="136"/>
        <v>0.35</v>
      </c>
      <c r="M425" s="54">
        <f t="shared" si="137"/>
        <v>0.8</v>
      </c>
      <c r="N425" s="54">
        <f t="shared" si="138"/>
        <v>0.8</v>
      </c>
      <c r="O425" s="54">
        <f t="shared" si="139"/>
        <v>0.5</v>
      </c>
      <c r="P425" s="55" t="str">
        <f t="shared" si="140"/>
        <v>6094325151559</v>
      </c>
      <c r="Q425" s="70">
        <f t="shared" si="141"/>
        <v>6760</v>
      </c>
      <c r="R425" s="58">
        <v>0</v>
      </c>
      <c r="S425" s="57">
        <f t="shared" si="142"/>
        <v>0</v>
      </c>
      <c r="T425" s="58">
        <v>0</v>
      </c>
      <c r="U425" s="58">
        <f>(IF(VLOOKUP(VLOOKUP(AN425,MAPPING!$B$16:$D$21,2,1),MAPPING!$C$16:$E$21,2,0)=7000,0,VLOOKUP(VLOOKUP(AN425,MAPPING!$B$16:$D$21,2,1),MAPPING!$C$16:$E$21,2,0)))</f>
        <v>0</v>
      </c>
      <c r="V425" s="58">
        <f>(K425*VLOOKUP(N425/K425,MAPPING!$B$23:$C$30,2,10))</f>
        <v>0</v>
      </c>
      <c r="W425" s="58">
        <f t="shared" si="143"/>
        <v>0</v>
      </c>
      <c r="X425" s="58">
        <f t="shared" si="144"/>
        <v>6760</v>
      </c>
      <c r="Y425" s="116">
        <f>ROUND(SUM(Q425:W425)/INVOICE!$I$5,2)</f>
        <v>4.8499999999999996</v>
      </c>
      <c r="AA425" s="38" t="s">
        <v>3413</v>
      </c>
      <c r="AB425" s="38" t="s">
        <v>93</v>
      </c>
      <c r="AC425" s="38" t="s">
        <v>3414</v>
      </c>
      <c r="AD425" s="38" t="s">
        <v>9901</v>
      </c>
      <c r="AE425" s="38" t="s">
        <v>9902</v>
      </c>
      <c r="AF425" s="38" t="s">
        <v>9903</v>
      </c>
      <c r="AG425" s="38" t="s">
        <v>474</v>
      </c>
      <c r="AH425" s="38" t="s">
        <v>61</v>
      </c>
      <c r="AI425" s="38">
        <v>1</v>
      </c>
      <c r="AJ425" s="38">
        <v>0.35</v>
      </c>
      <c r="AK425" s="38">
        <v>0.8</v>
      </c>
      <c r="AL425" s="38">
        <v>0.8</v>
      </c>
      <c r="AM425" s="38" t="s">
        <v>66</v>
      </c>
      <c r="AN425" s="38">
        <v>100.5</v>
      </c>
      <c r="AO425" s="38" t="s">
        <v>62</v>
      </c>
      <c r="AP425" s="38" t="s">
        <v>62</v>
      </c>
      <c r="AQ425" s="38" t="s">
        <v>62</v>
      </c>
      <c r="AR425" s="38" t="s">
        <v>62</v>
      </c>
      <c r="AS425" s="38" t="s">
        <v>62</v>
      </c>
      <c r="AT425" s="38" t="s">
        <v>205</v>
      </c>
      <c r="AU425" s="38" t="s">
        <v>8802</v>
      </c>
      <c r="AV425" s="38" t="s">
        <v>207</v>
      </c>
      <c r="AW425" s="38" t="s">
        <v>61</v>
      </c>
      <c r="AX425" s="38" t="s">
        <v>63</v>
      </c>
      <c r="AY425" s="39" t="s">
        <v>9904</v>
      </c>
      <c r="AZ425" s="38" t="s">
        <v>9905</v>
      </c>
      <c r="BA425" s="39" t="s">
        <v>9905</v>
      </c>
      <c r="BB425" s="38" t="s">
        <v>196</v>
      </c>
      <c r="BC425" s="38" t="s">
        <v>197</v>
      </c>
      <c r="BD425" s="38" t="s">
        <v>94</v>
      </c>
      <c r="BE425" s="38" t="s">
        <v>208</v>
      </c>
      <c r="BF425" s="38" t="s">
        <v>64</v>
      </c>
      <c r="BG425" s="38" t="s">
        <v>61</v>
      </c>
      <c r="BH425" s="38" t="s">
        <v>209</v>
      </c>
    </row>
    <row r="426" spans="2:60" x14ac:dyDescent="0.3">
      <c r="B426" s="55">
        <f t="shared" si="126"/>
        <v>422</v>
      </c>
      <c r="C426" s="55" t="str">
        <f t="shared" si="127"/>
        <v>NRT</v>
      </c>
      <c r="D426" s="55" t="str">
        <f t="shared" si="128"/>
        <v>2025-09-10</v>
      </c>
      <c r="E426" s="55" t="str">
        <f t="shared" si="129"/>
        <v>82020038093</v>
      </c>
      <c r="F426" s="55" t="str">
        <f t="shared" si="130"/>
        <v>PJP030157336</v>
      </c>
      <c r="G426" s="55" t="str">
        <f t="shared" si="131"/>
        <v>김지석</v>
      </c>
      <c r="H426" s="53" t="str">
        <f t="shared" si="132"/>
        <v>목록(Manifest)</v>
      </c>
      <c r="I426" s="62">
        <f t="shared" si="133"/>
        <v>132.66</v>
      </c>
      <c r="J426" s="53" t="str">
        <f t="shared" si="134"/>
        <v>BIG BRIDGE INTL (BRCH USA)</v>
      </c>
      <c r="K426" s="55">
        <f t="shared" si="135"/>
        <v>1</v>
      </c>
      <c r="L426" s="54">
        <f t="shared" si="136"/>
        <v>0.85</v>
      </c>
      <c r="M426" s="54">
        <f t="shared" si="137"/>
        <v>1</v>
      </c>
      <c r="N426" s="54">
        <f t="shared" si="138"/>
        <v>1</v>
      </c>
      <c r="O426" s="54">
        <f t="shared" si="139"/>
        <v>1</v>
      </c>
      <c r="P426" s="55" t="str">
        <f t="shared" si="140"/>
        <v>6094325151655</v>
      </c>
      <c r="Q426" s="70">
        <f t="shared" si="141"/>
        <v>7770</v>
      </c>
      <c r="R426" s="58">
        <v>0</v>
      </c>
      <c r="S426" s="57">
        <f t="shared" si="142"/>
        <v>0</v>
      </c>
      <c r="T426" s="58">
        <v>0</v>
      </c>
      <c r="U426" s="58">
        <f>(IF(VLOOKUP(VLOOKUP(AN426,MAPPING!$B$16:$D$21,2,1),MAPPING!$C$16:$E$21,2,0)=7000,0,VLOOKUP(VLOOKUP(AN426,MAPPING!$B$16:$D$21,2,1),MAPPING!$C$16:$E$21,2,0)))</f>
        <v>0</v>
      </c>
      <c r="V426" s="58">
        <f>(K426*VLOOKUP(N426/K426,MAPPING!$B$23:$C$30,2,10))</f>
        <v>0</v>
      </c>
      <c r="W426" s="58">
        <f t="shared" si="143"/>
        <v>0</v>
      </c>
      <c r="X426" s="58">
        <f t="shared" si="144"/>
        <v>7770</v>
      </c>
      <c r="Y426" s="116">
        <f>ROUND(SUM(Q426:W426)/INVOICE!$I$5,2)</f>
        <v>5.57</v>
      </c>
      <c r="AA426" s="38" t="s">
        <v>3413</v>
      </c>
      <c r="AB426" s="38" t="s">
        <v>93</v>
      </c>
      <c r="AC426" s="38" t="s">
        <v>3414</v>
      </c>
      <c r="AD426" s="38" t="s">
        <v>9906</v>
      </c>
      <c r="AE426" s="38" t="s">
        <v>9907</v>
      </c>
      <c r="AF426" s="38" t="s">
        <v>9908</v>
      </c>
      <c r="AG426" s="38" t="s">
        <v>9909</v>
      </c>
      <c r="AH426" s="38" t="s">
        <v>61</v>
      </c>
      <c r="AI426" s="38">
        <v>1</v>
      </c>
      <c r="AJ426" s="38">
        <v>0.85</v>
      </c>
      <c r="AK426" s="38">
        <v>1</v>
      </c>
      <c r="AL426" s="38">
        <v>1</v>
      </c>
      <c r="AM426" s="38" t="s">
        <v>204</v>
      </c>
      <c r="AN426" s="38">
        <v>132.66</v>
      </c>
      <c r="AO426" s="38" t="s">
        <v>62</v>
      </c>
      <c r="AP426" s="38" t="s">
        <v>62</v>
      </c>
      <c r="AQ426" s="38" t="s">
        <v>62</v>
      </c>
      <c r="AR426" s="38" t="s">
        <v>62</v>
      </c>
      <c r="AS426" s="38" t="s">
        <v>62</v>
      </c>
      <c r="AT426" s="38" t="s">
        <v>205</v>
      </c>
      <c r="AU426" s="38" t="s">
        <v>8802</v>
      </c>
      <c r="AV426" s="38" t="s">
        <v>207</v>
      </c>
      <c r="AW426" s="38" t="s">
        <v>61</v>
      </c>
      <c r="AX426" s="38" t="s">
        <v>63</v>
      </c>
      <c r="AY426" s="39" t="s">
        <v>9910</v>
      </c>
      <c r="AZ426" s="38" t="s">
        <v>9911</v>
      </c>
      <c r="BA426" s="39" t="s">
        <v>9911</v>
      </c>
      <c r="BB426" s="38" t="s">
        <v>196</v>
      </c>
      <c r="BC426" s="38" t="s">
        <v>197</v>
      </c>
      <c r="BD426" s="38" t="s">
        <v>94</v>
      </c>
      <c r="BE426" s="38" t="s">
        <v>208</v>
      </c>
      <c r="BF426" s="38" t="s">
        <v>64</v>
      </c>
      <c r="BG426" s="38" t="s">
        <v>61</v>
      </c>
      <c r="BH426" s="38" t="s">
        <v>209</v>
      </c>
    </row>
    <row r="427" spans="2:60" x14ac:dyDescent="0.3">
      <c r="B427" s="55">
        <f t="shared" si="126"/>
        <v>423</v>
      </c>
      <c r="C427" s="55" t="str">
        <f t="shared" si="127"/>
        <v>NRT</v>
      </c>
      <c r="D427" s="55" t="str">
        <f t="shared" si="128"/>
        <v>2025-09-10</v>
      </c>
      <c r="E427" s="55" t="str">
        <f t="shared" si="129"/>
        <v>82020038093</v>
      </c>
      <c r="F427" s="55" t="str">
        <f t="shared" si="130"/>
        <v>PJP030165230</v>
      </c>
      <c r="G427" s="55" t="str">
        <f t="shared" si="131"/>
        <v>송다온</v>
      </c>
      <c r="H427" s="53" t="str">
        <f t="shared" si="132"/>
        <v>목록(Manifest)</v>
      </c>
      <c r="I427" s="62">
        <f t="shared" si="133"/>
        <v>112.69</v>
      </c>
      <c r="J427" s="53" t="str">
        <f t="shared" si="134"/>
        <v>BIG BRIDGE INTL (BRCH USA)</v>
      </c>
      <c r="K427" s="55">
        <f t="shared" si="135"/>
        <v>1</v>
      </c>
      <c r="L427" s="54">
        <f t="shared" si="136"/>
        <v>0.45</v>
      </c>
      <c r="M427" s="54">
        <f t="shared" si="137"/>
        <v>0.7</v>
      </c>
      <c r="N427" s="54">
        <f t="shared" si="138"/>
        <v>0.7</v>
      </c>
      <c r="O427" s="54">
        <f t="shared" si="139"/>
        <v>0.5</v>
      </c>
      <c r="P427" s="55" t="str">
        <f t="shared" si="140"/>
        <v>6094325151237</v>
      </c>
      <c r="Q427" s="70">
        <f t="shared" si="141"/>
        <v>6760</v>
      </c>
      <c r="R427" s="58">
        <v>0</v>
      </c>
      <c r="S427" s="57">
        <f t="shared" si="142"/>
        <v>0</v>
      </c>
      <c r="T427" s="58">
        <v>0</v>
      </c>
      <c r="U427" s="58">
        <f>(IF(VLOOKUP(VLOOKUP(AN427,MAPPING!$B$16:$D$21,2,1),MAPPING!$C$16:$E$21,2,0)=7000,0,VLOOKUP(VLOOKUP(AN427,MAPPING!$B$16:$D$21,2,1),MAPPING!$C$16:$E$21,2,0)))</f>
        <v>0</v>
      </c>
      <c r="V427" s="58">
        <f>(K427*VLOOKUP(N427/K427,MAPPING!$B$23:$C$30,2,10))</f>
        <v>0</v>
      </c>
      <c r="W427" s="58">
        <f t="shared" si="143"/>
        <v>0</v>
      </c>
      <c r="X427" s="58">
        <f t="shared" si="144"/>
        <v>6760</v>
      </c>
      <c r="Y427" s="116">
        <f>ROUND(SUM(Q427:W427)/INVOICE!$I$5,2)</f>
        <v>4.8499999999999996</v>
      </c>
      <c r="AA427" s="38" t="s">
        <v>3413</v>
      </c>
      <c r="AB427" s="38" t="s">
        <v>93</v>
      </c>
      <c r="AC427" s="38" t="s">
        <v>3414</v>
      </c>
      <c r="AD427" s="38" t="s">
        <v>9912</v>
      </c>
      <c r="AE427" s="38" t="s">
        <v>9913</v>
      </c>
      <c r="AF427" s="38" t="s">
        <v>9914</v>
      </c>
      <c r="AG427" s="38" t="s">
        <v>5906</v>
      </c>
      <c r="AH427" s="38" t="s">
        <v>61</v>
      </c>
      <c r="AI427" s="38">
        <v>1</v>
      </c>
      <c r="AJ427" s="38">
        <v>0.45</v>
      </c>
      <c r="AK427" s="38">
        <v>0.7</v>
      </c>
      <c r="AL427" s="38">
        <v>0.7</v>
      </c>
      <c r="AM427" s="38" t="s">
        <v>204</v>
      </c>
      <c r="AN427" s="38">
        <v>112.69</v>
      </c>
      <c r="AO427" s="38" t="s">
        <v>62</v>
      </c>
      <c r="AP427" s="38" t="s">
        <v>62</v>
      </c>
      <c r="AQ427" s="38" t="s">
        <v>62</v>
      </c>
      <c r="AR427" s="38" t="s">
        <v>62</v>
      </c>
      <c r="AS427" s="38" t="s">
        <v>62</v>
      </c>
      <c r="AT427" s="38" t="s">
        <v>205</v>
      </c>
      <c r="AU427" s="38" t="s">
        <v>8802</v>
      </c>
      <c r="AV427" s="38" t="s">
        <v>207</v>
      </c>
      <c r="AW427" s="38" t="s">
        <v>61</v>
      </c>
      <c r="AX427" s="38" t="s">
        <v>63</v>
      </c>
      <c r="AY427" s="39" t="s">
        <v>9915</v>
      </c>
      <c r="AZ427" s="38" t="s">
        <v>9916</v>
      </c>
      <c r="BA427" s="39" t="s">
        <v>9916</v>
      </c>
      <c r="BB427" s="38" t="s">
        <v>196</v>
      </c>
      <c r="BC427" s="38" t="s">
        <v>197</v>
      </c>
      <c r="BD427" s="38" t="s">
        <v>94</v>
      </c>
      <c r="BE427" s="38" t="s">
        <v>208</v>
      </c>
      <c r="BF427" s="38" t="s">
        <v>64</v>
      </c>
      <c r="BG427" s="38" t="s">
        <v>61</v>
      </c>
      <c r="BH427" s="38" t="s">
        <v>209</v>
      </c>
    </row>
    <row r="428" spans="2:60" x14ac:dyDescent="0.3">
      <c r="B428" s="55">
        <f t="shared" si="126"/>
        <v>424</v>
      </c>
      <c r="C428" s="55" t="str">
        <f t="shared" si="127"/>
        <v>NRT</v>
      </c>
      <c r="D428" s="55" t="str">
        <f t="shared" si="128"/>
        <v>2025-09-10</v>
      </c>
      <c r="E428" s="55" t="str">
        <f t="shared" si="129"/>
        <v>82020038093</v>
      </c>
      <c r="F428" s="55" t="str">
        <f t="shared" si="130"/>
        <v>PJP026457702</v>
      </c>
      <c r="G428" s="55" t="str">
        <f t="shared" si="131"/>
        <v>최승완</v>
      </c>
      <c r="H428" s="53" t="str">
        <f t="shared" si="132"/>
        <v>목록(Manifest)</v>
      </c>
      <c r="I428" s="62">
        <f t="shared" si="133"/>
        <v>94.3</v>
      </c>
      <c r="J428" s="53" t="str">
        <f t="shared" si="134"/>
        <v>BIG BRIDGE INTL (BRCH USA)</v>
      </c>
      <c r="K428" s="55">
        <f t="shared" si="135"/>
        <v>1</v>
      </c>
      <c r="L428" s="54">
        <f t="shared" si="136"/>
        <v>0.1</v>
      </c>
      <c r="M428" s="54">
        <f t="shared" si="137"/>
        <v>0.5</v>
      </c>
      <c r="N428" s="54">
        <f t="shared" si="138"/>
        <v>0.5</v>
      </c>
      <c r="O428" s="54">
        <f t="shared" si="139"/>
        <v>0.5</v>
      </c>
      <c r="P428" s="55" t="str">
        <f t="shared" si="140"/>
        <v>6094325151211</v>
      </c>
      <c r="Q428" s="70">
        <f t="shared" si="141"/>
        <v>6760</v>
      </c>
      <c r="R428" s="58">
        <v>0</v>
      </c>
      <c r="S428" s="57">
        <f t="shared" si="142"/>
        <v>0</v>
      </c>
      <c r="T428" s="58">
        <v>0</v>
      </c>
      <c r="U428" s="58">
        <f>(IF(VLOOKUP(VLOOKUP(AN428,MAPPING!$B$16:$D$21,2,1),MAPPING!$C$16:$E$21,2,0)=7000,0,VLOOKUP(VLOOKUP(AN428,MAPPING!$B$16:$D$21,2,1),MAPPING!$C$16:$E$21,2,0)))</f>
        <v>0</v>
      </c>
      <c r="V428" s="58">
        <f>(K428*VLOOKUP(N428/K428,MAPPING!$B$23:$C$30,2,10))</f>
        <v>0</v>
      </c>
      <c r="W428" s="58">
        <f t="shared" si="143"/>
        <v>0</v>
      </c>
      <c r="X428" s="58">
        <f t="shared" si="144"/>
        <v>6760</v>
      </c>
      <c r="Y428" s="116">
        <f>ROUND(SUM(Q428:W428)/INVOICE!$I$5,2)</f>
        <v>4.8499999999999996</v>
      </c>
      <c r="AA428" s="38" t="s">
        <v>3413</v>
      </c>
      <c r="AB428" s="38" t="s">
        <v>93</v>
      </c>
      <c r="AC428" s="38" t="s">
        <v>3414</v>
      </c>
      <c r="AD428" s="38" t="s">
        <v>9917</v>
      </c>
      <c r="AE428" s="38" t="s">
        <v>9417</v>
      </c>
      <c r="AF428" s="38" t="s">
        <v>9418</v>
      </c>
      <c r="AG428" s="38" t="s">
        <v>9419</v>
      </c>
      <c r="AH428" s="38" t="s">
        <v>61</v>
      </c>
      <c r="AI428" s="38">
        <v>1</v>
      </c>
      <c r="AJ428" s="38">
        <v>0.1</v>
      </c>
      <c r="AK428" s="38">
        <v>0.5</v>
      </c>
      <c r="AL428" s="38">
        <v>0.5</v>
      </c>
      <c r="AM428" s="38" t="s">
        <v>204</v>
      </c>
      <c r="AN428" s="38">
        <v>94.3</v>
      </c>
      <c r="AO428" s="38" t="s">
        <v>62</v>
      </c>
      <c r="AP428" s="38" t="s">
        <v>62</v>
      </c>
      <c r="AQ428" s="38" t="s">
        <v>62</v>
      </c>
      <c r="AR428" s="38" t="s">
        <v>62</v>
      </c>
      <c r="AS428" s="38" t="s">
        <v>62</v>
      </c>
      <c r="AT428" s="38" t="s">
        <v>205</v>
      </c>
      <c r="AU428" s="38" t="s">
        <v>8802</v>
      </c>
      <c r="AV428" s="38" t="s">
        <v>207</v>
      </c>
      <c r="AW428" s="38" t="s">
        <v>61</v>
      </c>
      <c r="AX428" s="38" t="s">
        <v>63</v>
      </c>
      <c r="AY428" s="39" t="s">
        <v>9918</v>
      </c>
      <c r="AZ428" s="38" t="s">
        <v>9919</v>
      </c>
      <c r="BA428" s="39" t="s">
        <v>9919</v>
      </c>
      <c r="BB428" s="38" t="s">
        <v>196</v>
      </c>
      <c r="BC428" s="38" t="s">
        <v>197</v>
      </c>
      <c r="BD428" s="38" t="s">
        <v>94</v>
      </c>
      <c r="BE428" s="38" t="s">
        <v>208</v>
      </c>
      <c r="BF428" s="38" t="s">
        <v>64</v>
      </c>
      <c r="BG428" s="38" t="s">
        <v>61</v>
      </c>
      <c r="BH428" s="38" t="s">
        <v>209</v>
      </c>
    </row>
    <row r="429" spans="2:60" x14ac:dyDescent="0.3">
      <c r="B429" s="55">
        <f t="shared" si="126"/>
        <v>425</v>
      </c>
      <c r="C429" s="55" t="str">
        <f t="shared" si="127"/>
        <v>NRT</v>
      </c>
      <c r="D429" s="55" t="str">
        <f t="shared" si="128"/>
        <v>2025-09-10</v>
      </c>
      <c r="E429" s="55" t="str">
        <f t="shared" si="129"/>
        <v>82020038093</v>
      </c>
      <c r="F429" s="55" t="str">
        <f t="shared" si="130"/>
        <v>PJP030167706</v>
      </c>
      <c r="G429" s="55" t="str">
        <f t="shared" si="131"/>
        <v>유재우</v>
      </c>
      <c r="H429" s="53" t="str">
        <f t="shared" si="132"/>
        <v>목록(Manifest)</v>
      </c>
      <c r="I429" s="62">
        <f t="shared" si="133"/>
        <v>73.83</v>
      </c>
      <c r="J429" s="53" t="str">
        <f t="shared" si="134"/>
        <v>BIG BRIDGE INTL (BRCH USA)</v>
      </c>
      <c r="K429" s="55">
        <f t="shared" si="135"/>
        <v>1</v>
      </c>
      <c r="L429" s="54">
        <f t="shared" si="136"/>
        <v>0.25</v>
      </c>
      <c r="M429" s="54">
        <f t="shared" si="137"/>
        <v>0.8</v>
      </c>
      <c r="N429" s="54">
        <f t="shared" si="138"/>
        <v>0.8</v>
      </c>
      <c r="O429" s="54">
        <f t="shared" si="139"/>
        <v>0.5</v>
      </c>
      <c r="P429" s="55" t="str">
        <f t="shared" si="140"/>
        <v>6094325151226</v>
      </c>
      <c r="Q429" s="70">
        <f t="shared" si="141"/>
        <v>6760</v>
      </c>
      <c r="R429" s="58">
        <v>0</v>
      </c>
      <c r="S429" s="57">
        <f t="shared" si="142"/>
        <v>0</v>
      </c>
      <c r="T429" s="58">
        <v>0</v>
      </c>
      <c r="U429" s="58">
        <f>(IF(VLOOKUP(VLOOKUP(AN429,MAPPING!$B$16:$D$21,2,1),MAPPING!$C$16:$E$21,2,0)=7000,0,VLOOKUP(VLOOKUP(AN429,MAPPING!$B$16:$D$21,2,1),MAPPING!$C$16:$E$21,2,0)))</f>
        <v>0</v>
      </c>
      <c r="V429" s="58">
        <f>(K429*VLOOKUP(N429/K429,MAPPING!$B$23:$C$30,2,10))</f>
        <v>0</v>
      </c>
      <c r="W429" s="58">
        <f t="shared" si="143"/>
        <v>0</v>
      </c>
      <c r="X429" s="58">
        <f t="shared" si="144"/>
        <v>6760</v>
      </c>
      <c r="Y429" s="116">
        <f>ROUND(SUM(Q429:W429)/INVOICE!$I$5,2)</f>
        <v>4.8499999999999996</v>
      </c>
      <c r="AA429" s="38" t="s">
        <v>3413</v>
      </c>
      <c r="AB429" s="38" t="s">
        <v>93</v>
      </c>
      <c r="AC429" s="38" t="s">
        <v>3414</v>
      </c>
      <c r="AD429" s="38" t="s">
        <v>9920</v>
      </c>
      <c r="AE429" s="38" t="s">
        <v>9921</v>
      </c>
      <c r="AF429" s="38" t="s">
        <v>9922</v>
      </c>
      <c r="AG429" s="38" t="s">
        <v>9923</v>
      </c>
      <c r="AH429" s="38" t="s">
        <v>61</v>
      </c>
      <c r="AI429" s="38">
        <v>1</v>
      </c>
      <c r="AJ429" s="38">
        <v>0.25</v>
      </c>
      <c r="AK429" s="38">
        <v>0.8</v>
      </c>
      <c r="AL429" s="38">
        <v>0.8</v>
      </c>
      <c r="AM429" s="38" t="s">
        <v>204</v>
      </c>
      <c r="AN429" s="38">
        <v>73.83</v>
      </c>
      <c r="AO429" s="38" t="s">
        <v>62</v>
      </c>
      <c r="AP429" s="38" t="s">
        <v>62</v>
      </c>
      <c r="AQ429" s="38" t="s">
        <v>62</v>
      </c>
      <c r="AR429" s="38" t="s">
        <v>62</v>
      </c>
      <c r="AS429" s="38" t="s">
        <v>62</v>
      </c>
      <c r="AT429" s="38" t="s">
        <v>205</v>
      </c>
      <c r="AU429" s="38" t="s">
        <v>8802</v>
      </c>
      <c r="AV429" s="38" t="s">
        <v>207</v>
      </c>
      <c r="AW429" s="38" t="s">
        <v>61</v>
      </c>
      <c r="AX429" s="38" t="s">
        <v>63</v>
      </c>
      <c r="AY429" s="39" t="s">
        <v>9924</v>
      </c>
      <c r="AZ429" s="38" t="s">
        <v>9925</v>
      </c>
      <c r="BA429" s="39" t="s">
        <v>9925</v>
      </c>
      <c r="BB429" s="38" t="s">
        <v>196</v>
      </c>
      <c r="BC429" s="38" t="s">
        <v>197</v>
      </c>
      <c r="BD429" s="38" t="s">
        <v>94</v>
      </c>
      <c r="BE429" s="38" t="s">
        <v>208</v>
      </c>
      <c r="BF429" s="38" t="s">
        <v>64</v>
      </c>
      <c r="BG429" s="38" t="s">
        <v>61</v>
      </c>
      <c r="BH429" s="38" t="s">
        <v>209</v>
      </c>
    </row>
    <row r="430" spans="2:60" x14ac:dyDescent="0.3">
      <c r="B430" s="55">
        <f t="shared" si="126"/>
        <v>426</v>
      </c>
      <c r="C430" s="55" t="str">
        <f t="shared" si="127"/>
        <v>NRT</v>
      </c>
      <c r="D430" s="55" t="str">
        <f t="shared" si="128"/>
        <v>2025-09-10</v>
      </c>
      <c r="E430" s="55" t="str">
        <f t="shared" si="129"/>
        <v>82020038093</v>
      </c>
      <c r="F430" s="55" t="str">
        <f t="shared" si="130"/>
        <v>PJP030144656</v>
      </c>
      <c r="G430" s="55" t="str">
        <f t="shared" si="131"/>
        <v>정세소예</v>
      </c>
      <c r="H430" s="53" t="str">
        <f t="shared" si="132"/>
        <v>간이(Simple)</v>
      </c>
      <c r="I430" s="62">
        <f t="shared" si="133"/>
        <v>759.37</v>
      </c>
      <c r="J430" s="53" t="str">
        <f t="shared" si="134"/>
        <v>BIG BRIDGE INTL (BRCH USA)</v>
      </c>
      <c r="K430" s="55">
        <f t="shared" si="135"/>
        <v>1</v>
      </c>
      <c r="L430" s="54">
        <f t="shared" si="136"/>
        <v>5</v>
      </c>
      <c r="M430" s="54">
        <f t="shared" si="137"/>
        <v>6.2</v>
      </c>
      <c r="N430" s="54">
        <f t="shared" si="138"/>
        <v>6.5</v>
      </c>
      <c r="O430" s="54">
        <f t="shared" si="139"/>
        <v>5</v>
      </c>
      <c r="P430" s="55" t="str">
        <f t="shared" si="140"/>
        <v>6094325151510</v>
      </c>
      <c r="Q430" s="70">
        <f t="shared" si="141"/>
        <v>15850</v>
      </c>
      <c r="R430" s="58">
        <v>0</v>
      </c>
      <c r="S430" s="57">
        <f t="shared" si="142"/>
        <v>0</v>
      </c>
      <c r="T430" s="58">
        <v>0</v>
      </c>
      <c r="U430" s="58">
        <f>(IF(VLOOKUP(VLOOKUP(AN430,MAPPING!$B$16:$D$21,2,1),MAPPING!$C$16:$E$21,2,0)=7000,0,VLOOKUP(VLOOKUP(AN430,MAPPING!$B$16:$D$21,2,1),MAPPING!$C$16:$E$21,2,0)))</f>
        <v>0</v>
      </c>
      <c r="V430" s="58">
        <f>(K430*VLOOKUP(N430/K430,MAPPING!$B$23:$C$30,2,10))</f>
        <v>1200</v>
      </c>
      <c r="W430" s="58">
        <f t="shared" si="143"/>
        <v>0</v>
      </c>
      <c r="X430" s="58">
        <f t="shared" si="144"/>
        <v>17050</v>
      </c>
      <c r="Y430" s="116">
        <f>ROUND(SUM(Q430:W430)/INVOICE!$I$5,2)</f>
        <v>12.23</v>
      </c>
      <c r="AA430" s="38" t="s">
        <v>3413</v>
      </c>
      <c r="AB430" s="38" t="s">
        <v>93</v>
      </c>
      <c r="AC430" s="38" t="s">
        <v>3414</v>
      </c>
      <c r="AD430" s="38" t="s">
        <v>9926</v>
      </c>
      <c r="AE430" s="38" t="s">
        <v>329</v>
      </c>
      <c r="AF430" s="38" t="s">
        <v>330</v>
      </c>
      <c r="AG430" s="38" t="s">
        <v>295</v>
      </c>
      <c r="AH430" s="38" t="s">
        <v>156</v>
      </c>
      <c r="AI430" s="38">
        <v>1</v>
      </c>
      <c r="AJ430" s="38">
        <v>5</v>
      </c>
      <c r="AK430" s="38">
        <v>6.2</v>
      </c>
      <c r="AL430" s="38">
        <v>6.5</v>
      </c>
      <c r="AM430" s="38" t="s">
        <v>65</v>
      </c>
      <c r="AN430" s="38">
        <v>759.37</v>
      </c>
      <c r="AO430" s="38" t="s">
        <v>62</v>
      </c>
      <c r="AP430" s="38" t="s">
        <v>62</v>
      </c>
      <c r="AQ430" s="38" t="s">
        <v>62</v>
      </c>
      <c r="AR430" s="38" t="s">
        <v>62</v>
      </c>
      <c r="AS430" s="38" t="s">
        <v>62</v>
      </c>
      <c r="AT430" s="38" t="s">
        <v>205</v>
      </c>
      <c r="AU430" s="38" t="s">
        <v>8802</v>
      </c>
      <c r="AV430" s="38" t="s">
        <v>207</v>
      </c>
      <c r="AW430" s="38" t="s">
        <v>61</v>
      </c>
      <c r="AX430" s="38" t="s">
        <v>63</v>
      </c>
      <c r="AY430" s="39" t="s">
        <v>9927</v>
      </c>
      <c r="AZ430" s="38" t="s">
        <v>9928</v>
      </c>
      <c r="BA430" s="39" t="s">
        <v>9928</v>
      </c>
      <c r="BB430" s="38" t="s">
        <v>196</v>
      </c>
      <c r="BC430" s="38" t="s">
        <v>197</v>
      </c>
      <c r="BD430" s="38" t="s">
        <v>94</v>
      </c>
      <c r="BE430" s="38" t="s">
        <v>208</v>
      </c>
      <c r="BF430" s="38" t="s">
        <v>64</v>
      </c>
      <c r="BG430" s="38" t="s">
        <v>61</v>
      </c>
      <c r="BH430" s="38" t="s">
        <v>209</v>
      </c>
    </row>
    <row r="431" spans="2:60" x14ac:dyDescent="0.3">
      <c r="B431" s="55">
        <f t="shared" si="126"/>
        <v>427</v>
      </c>
      <c r="C431" s="55" t="str">
        <f t="shared" si="127"/>
        <v>NRT</v>
      </c>
      <c r="D431" s="55" t="str">
        <f t="shared" si="128"/>
        <v>2025-09-10</v>
      </c>
      <c r="E431" s="55" t="str">
        <f t="shared" si="129"/>
        <v>82020038093</v>
      </c>
      <c r="F431" s="55" t="str">
        <f t="shared" si="130"/>
        <v>PJP030138784</v>
      </c>
      <c r="G431" s="55" t="str">
        <f t="shared" si="131"/>
        <v>이상우</v>
      </c>
      <c r="H431" s="53" t="str">
        <f t="shared" si="132"/>
        <v>일반(목록배제,Normal-Manifest Exception)</v>
      </c>
      <c r="I431" s="62">
        <f t="shared" si="133"/>
        <v>100.5</v>
      </c>
      <c r="J431" s="53" t="str">
        <f t="shared" si="134"/>
        <v>BIG BRIDGE INTL (BRCH USA)</v>
      </c>
      <c r="K431" s="55">
        <f t="shared" si="135"/>
        <v>1</v>
      </c>
      <c r="L431" s="54">
        <f t="shared" si="136"/>
        <v>0.35</v>
      </c>
      <c r="M431" s="54">
        <f t="shared" si="137"/>
        <v>0.8</v>
      </c>
      <c r="N431" s="54">
        <f t="shared" si="138"/>
        <v>0.8</v>
      </c>
      <c r="O431" s="54">
        <f t="shared" si="139"/>
        <v>0.5</v>
      </c>
      <c r="P431" s="55" t="str">
        <f t="shared" si="140"/>
        <v>6094325151528</v>
      </c>
      <c r="Q431" s="70">
        <f t="shared" si="141"/>
        <v>6760</v>
      </c>
      <c r="R431" s="58">
        <v>0</v>
      </c>
      <c r="S431" s="57">
        <f t="shared" si="142"/>
        <v>0</v>
      </c>
      <c r="T431" s="58">
        <v>0</v>
      </c>
      <c r="U431" s="58">
        <f>(IF(VLOOKUP(VLOOKUP(AN431,MAPPING!$B$16:$D$21,2,1),MAPPING!$C$16:$E$21,2,0)=7000,0,VLOOKUP(VLOOKUP(AN431,MAPPING!$B$16:$D$21,2,1),MAPPING!$C$16:$E$21,2,0)))</f>
        <v>0</v>
      </c>
      <c r="V431" s="58">
        <f>(K431*VLOOKUP(N431/K431,MAPPING!$B$23:$C$30,2,10))</f>
        <v>0</v>
      </c>
      <c r="W431" s="58">
        <f t="shared" si="143"/>
        <v>0</v>
      </c>
      <c r="X431" s="58">
        <f t="shared" si="144"/>
        <v>6760</v>
      </c>
      <c r="Y431" s="116">
        <f>ROUND(SUM(Q431:W431)/INVOICE!$I$5,2)</f>
        <v>4.8499999999999996</v>
      </c>
      <c r="AA431" s="38" t="s">
        <v>3413</v>
      </c>
      <c r="AB431" s="38" t="s">
        <v>93</v>
      </c>
      <c r="AC431" s="38" t="s">
        <v>3414</v>
      </c>
      <c r="AD431" s="38" t="s">
        <v>9929</v>
      </c>
      <c r="AE431" s="38" t="s">
        <v>9930</v>
      </c>
      <c r="AF431" s="38" t="s">
        <v>9931</v>
      </c>
      <c r="AG431" s="38" t="s">
        <v>9932</v>
      </c>
      <c r="AH431" s="38" t="s">
        <v>61</v>
      </c>
      <c r="AI431" s="38">
        <v>1</v>
      </c>
      <c r="AJ431" s="38">
        <v>0.35</v>
      </c>
      <c r="AK431" s="38">
        <v>0.8</v>
      </c>
      <c r="AL431" s="38">
        <v>0.8</v>
      </c>
      <c r="AM431" s="38" t="s">
        <v>66</v>
      </c>
      <c r="AN431" s="38">
        <v>100.5</v>
      </c>
      <c r="AO431" s="38" t="s">
        <v>62</v>
      </c>
      <c r="AP431" s="38" t="s">
        <v>62</v>
      </c>
      <c r="AQ431" s="38" t="s">
        <v>62</v>
      </c>
      <c r="AR431" s="38" t="s">
        <v>62</v>
      </c>
      <c r="AS431" s="38" t="s">
        <v>62</v>
      </c>
      <c r="AT431" s="38" t="s">
        <v>205</v>
      </c>
      <c r="AU431" s="38" t="s">
        <v>8802</v>
      </c>
      <c r="AV431" s="38" t="s">
        <v>207</v>
      </c>
      <c r="AW431" s="38" t="s">
        <v>61</v>
      </c>
      <c r="AX431" s="38" t="s">
        <v>63</v>
      </c>
      <c r="AY431" s="39" t="s">
        <v>9933</v>
      </c>
      <c r="AZ431" s="38" t="s">
        <v>9934</v>
      </c>
      <c r="BA431" s="39" t="s">
        <v>9934</v>
      </c>
      <c r="BB431" s="38" t="s">
        <v>196</v>
      </c>
      <c r="BC431" s="38" t="s">
        <v>197</v>
      </c>
      <c r="BD431" s="38" t="s">
        <v>94</v>
      </c>
      <c r="BE431" s="38" t="s">
        <v>208</v>
      </c>
      <c r="BF431" s="38" t="s">
        <v>64</v>
      </c>
      <c r="BG431" s="38" t="s">
        <v>61</v>
      </c>
      <c r="BH431" s="38" t="s">
        <v>209</v>
      </c>
    </row>
    <row r="432" spans="2:60" x14ac:dyDescent="0.3">
      <c r="B432" s="55">
        <f t="shared" si="126"/>
        <v>428</v>
      </c>
      <c r="C432" s="55" t="str">
        <f t="shared" si="127"/>
        <v>NRT</v>
      </c>
      <c r="D432" s="55" t="str">
        <f t="shared" si="128"/>
        <v>2025-09-10</v>
      </c>
      <c r="E432" s="55" t="str">
        <f t="shared" si="129"/>
        <v>82020038093</v>
      </c>
      <c r="F432" s="55" t="str">
        <f t="shared" si="130"/>
        <v>PJP030136142</v>
      </c>
      <c r="G432" s="55" t="str">
        <f t="shared" si="131"/>
        <v>이소현</v>
      </c>
      <c r="H432" s="53" t="str">
        <f t="shared" si="132"/>
        <v>목록(Manifest)</v>
      </c>
      <c r="I432" s="62">
        <f t="shared" si="133"/>
        <v>64.12</v>
      </c>
      <c r="J432" s="53" t="str">
        <f t="shared" si="134"/>
        <v>BIG BRIDGE INTL (BRCH USA)</v>
      </c>
      <c r="K432" s="55">
        <f t="shared" si="135"/>
        <v>1</v>
      </c>
      <c r="L432" s="54">
        <f t="shared" si="136"/>
        <v>1.2</v>
      </c>
      <c r="M432" s="54">
        <f t="shared" si="137"/>
        <v>1</v>
      </c>
      <c r="N432" s="54">
        <f t="shared" si="138"/>
        <v>1.2</v>
      </c>
      <c r="O432" s="54">
        <f t="shared" si="139"/>
        <v>1.5</v>
      </c>
      <c r="P432" s="55" t="str">
        <f t="shared" si="140"/>
        <v>6094325151342</v>
      </c>
      <c r="Q432" s="70">
        <f t="shared" si="141"/>
        <v>8780</v>
      </c>
      <c r="R432" s="58">
        <v>0</v>
      </c>
      <c r="S432" s="57">
        <f t="shared" si="142"/>
        <v>0</v>
      </c>
      <c r="T432" s="58">
        <v>0</v>
      </c>
      <c r="U432" s="58">
        <f>(IF(VLOOKUP(VLOOKUP(AN432,MAPPING!$B$16:$D$21,2,1),MAPPING!$C$16:$E$21,2,0)=7000,0,VLOOKUP(VLOOKUP(AN432,MAPPING!$B$16:$D$21,2,1),MAPPING!$C$16:$E$21,2,0)))</f>
        <v>0</v>
      </c>
      <c r="V432" s="58">
        <f>(K432*VLOOKUP(N432/K432,MAPPING!$B$23:$C$30,2,10))</f>
        <v>0</v>
      </c>
      <c r="W432" s="58">
        <f t="shared" si="143"/>
        <v>0</v>
      </c>
      <c r="X432" s="58">
        <f t="shared" si="144"/>
        <v>8780</v>
      </c>
      <c r="Y432" s="116">
        <f>ROUND(SUM(Q432:W432)/INVOICE!$I$5,2)</f>
        <v>6.3</v>
      </c>
      <c r="AA432" s="38" t="s">
        <v>3413</v>
      </c>
      <c r="AB432" s="38" t="s">
        <v>93</v>
      </c>
      <c r="AC432" s="38" t="s">
        <v>3414</v>
      </c>
      <c r="AD432" s="38" t="s">
        <v>9935</v>
      </c>
      <c r="AE432" s="38" t="s">
        <v>9799</v>
      </c>
      <c r="AF432" s="38" t="s">
        <v>9800</v>
      </c>
      <c r="AG432" s="38" t="s">
        <v>9801</v>
      </c>
      <c r="AH432" s="38" t="s">
        <v>61</v>
      </c>
      <c r="AI432" s="38">
        <v>1</v>
      </c>
      <c r="AJ432" s="38">
        <v>1.2</v>
      </c>
      <c r="AK432" s="38">
        <v>1</v>
      </c>
      <c r="AL432" s="38">
        <v>1.2</v>
      </c>
      <c r="AM432" s="38" t="s">
        <v>204</v>
      </c>
      <c r="AN432" s="38">
        <v>64.12</v>
      </c>
      <c r="AO432" s="38" t="s">
        <v>62</v>
      </c>
      <c r="AP432" s="38" t="s">
        <v>62</v>
      </c>
      <c r="AQ432" s="38" t="s">
        <v>62</v>
      </c>
      <c r="AR432" s="38" t="s">
        <v>62</v>
      </c>
      <c r="AS432" s="38" t="s">
        <v>62</v>
      </c>
      <c r="AT432" s="38" t="s">
        <v>205</v>
      </c>
      <c r="AU432" s="38" t="s">
        <v>8802</v>
      </c>
      <c r="AV432" s="38" t="s">
        <v>207</v>
      </c>
      <c r="AW432" s="38" t="s">
        <v>61</v>
      </c>
      <c r="AX432" s="38" t="s">
        <v>63</v>
      </c>
      <c r="AY432" s="39" t="s">
        <v>9936</v>
      </c>
      <c r="AZ432" s="38" t="s">
        <v>9937</v>
      </c>
      <c r="BA432" s="39" t="s">
        <v>9937</v>
      </c>
      <c r="BB432" s="38" t="s">
        <v>196</v>
      </c>
      <c r="BC432" s="38" t="s">
        <v>197</v>
      </c>
      <c r="BD432" s="38" t="s">
        <v>94</v>
      </c>
      <c r="BE432" s="38" t="s">
        <v>208</v>
      </c>
      <c r="BF432" s="38" t="s">
        <v>64</v>
      </c>
      <c r="BG432" s="38" t="s">
        <v>61</v>
      </c>
      <c r="BH432" s="38" t="s">
        <v>209</v>
      </c>
    </row>
    <row r="433" spans="2:60" x14ac:dyDescent="0.3">
      <c r="B433" s="55">
        <f t="shared" si="126"/>
        <v>429</v>
      </c>
      <c r="C433" s="55" t="str">
        <f t="shared" si="127"/>
        <v>NRT</v>
      </c>
      <c r="D433" s="55" t="str">
        <f t="shared" si="128"/>
        <v>2025-09-10</v>
      </c>
      <c r="E433" s="55" t="str">
        <f t="shared" si="129"/>
        <v>82020038093</v>
      </c>
      <c r="F433" s="55" t="str">
        <f t="shared" si="130"/>
        <v>PJP026457825</v>
      </c>
      <c r="G433" s="55" t="str">
        <f t="shared" si="131"/>
        <v>김태영</v>
      </c>
      <c r="H433" s="53" t="str">
        <f t="shared" si="132"/>
        <v>목록(Manifest)</v>
      </c>
      <c r="I433" s="62">
        <f t="shared" si="133"/>
        <v>73.44</v>
      </c>
      <c r="J433" s="53" t="str">
        <f t="shared" si="134"/>
        <v>BIG BRIDGE INTL (BRCH USA)</v>
      </c>
      <c r="K433" s="55">
        <f t="shared" si="135"/>
        <v>1</v>
      </c>
      <c r="L433" s="54">
        <f t="shared" si="136"/>
        <v>0.45</v>
      </c>
      <c r="M433" s="54">
        <f t="shared" si="137"/>
        <v>0.5</v>
      </c>
      <c r="N433" s="54">
        <f t="shared" si="138"/>
        <v>0.5</v>
      </c>
      <c r="O433" s="54">
        <f t="shared" si="139"/>
        <v>0.5</v>
      </c>
      <c r="P433" s="55" t="str">
        <f t="shared" si="140"/>
        <v>6094325151352</v>
      </c>
      <c r="Q433" s="70">
        <f t="shared" si="141"/>
        <v>6760</v>
      </c>
      <c r="R433" s="58">
        <v>0</v>
      </c>
      <c r="S433" s="57">
        <f t="shared" si="142"/>
        <v>0</v>
      </c>
      <c r="T433" s="58">
        <v>0</v>
      </c>
      <c r="U433" s="58">
        <f>(IF(VLOOKUP(VLOOKUP(AN433,MAPPING!$B$16:$D$21,2,1),MAPPING!$C$16:$E$21,2,0)=7000,0,VLOOKUP(VLOOKUP(AN433,MAPPING!$B$16:$D$21,2,1),MAPPING!$C$16:$E$21,2,0)))</f>
        <v>0</v>
      </c>
      <c r="V433" s="58">
        <f>(K433*VLOOKUP(N433/K433,MAPPING!$B$23:$C$30,2,10))</f>
        <v>0</v>
      </c>
      <c r="W433" s="58">
        <f t="shared" si="143"/>
        <v>0</v>
      </c>
      <c r="X433" s="58">
        <f t="shared" si="144"/>
        <v>6760</v>
      </c>
      <c r="Y433" s="116">
        <f>ROUND(SUM(Q433:W433)/INVOICE!$I$5,2)</f>
        <v>4.8499999999999996</v>
      </c>
      <c r="AA433" s="38" t="s">
        <v>3413</v>
      </c>
      <c r="AB433" s="38" t="s">
        <v>93</v>
      </c>
      <c r="AC433" s="38" t="s">
        <v>3414</v>
      </c>
      <c r="AD433" s="38" t="s">
        <v>9938</v>
      </c>
      <c r="AE433" s="38" t="s">
        <v>9939</v>
      </c>
      <c r="AF433" s="38" t="s">
        <v>9940</v>
      </c>
      <c r="AG433" s="38" t="s">
        <v>9941</v>
      </c>
      <c r="AH433" s="38" t="s">
        <v>61</v>
      </c>
      <c r="AI433" s="38">
        <v>1</v>
      </c>
      <c r="AJ433" s="38">
        <v>0.45</v>
      </c>
      <c r="AK433" s="38">
        <v>0.5</v>
      </c>
      <c r="AL433" s="38">
        <v>0.5</v>
      </c>
      <c r="AM433" s="38" t="s">
        <v>204</v>
      </c>
      <c r="AN433" s="38">
        <v>73.44</v>
      </c>
      <c r="AO433" s="38" t="s">
        <v>62</v>
      </c>
      <c r="AP433" s="38" t="s">
        <v>62</v>
      </c>
      <c r="AQ433" s="38" t="s">
        <v>62</v>
      </c>
      <c r="AR433" s="38" t="s">
        <v>62</v>
      </c>
      <c r="AS433" s="38" t="s">
        <v>62</v>
      </c>
      <c r="AT433" s="38" t="s">
        <v>205</v>
      </c>
      <c r="AU433" s="38" t="s">
        <v>8802</v>
      </c>
      <c r="AV433" s="38" t="s">
        <v>207</v>
      </c>
      <c r="AW433" s="38" t="s">
        <v>61</v>
      </c>
      <c r="AX433" s="38" t="s">
        <v>63</v>
      </c>
      <c r="AY433" s="39" t="s">
        <v>9942</v>
      </c>
      <c r="AZ433" s="38" t="s">
        <v>9943</v>
      </c>
      <c r="BA433" s="39" t="s">
        <v>9943</v>
      </c>
      <c r="BB433" s="38" t="s">
        <v>196</v>
      </c>
      <c r="BC433" s="38" t="s">
        <v>197</v>
      </c>
      <c r="BD433" s="38" t="s">
        <v>94</v>
      </c>
      <c r="BE433" s="38" t="s">
        <v>208</v>
      </c>
      <c r="BF433" s="38" t="s">
        <v>64</v>
      </c>
      <c r="BG433" s="38" t="s">
        <v>61</v>
      </c>
      <c r="BH433" s="38" t="s">
        <v>209</v>
      </c>
    </row>
    <row r="434" spans="2:60" x14ac:dyDescent="0.3">
      <c r="B434" s="55">
        <f t="shared" si="126"/>
        <v>430</v>
      </c>
      <c r="C434" s="55" t="str">
        <f t="shared" si="127"/>
        <v>NRT</v>
      </c>
      <c r="D434" s="55" t="str">
        <f t="shared" si="128"/>
        <v>2025-09-10</v>
      </c>
      <c r="E434" s="55" t="str">
        <f t="shared" si="129"/>
        <v>82020038093</v>
      </c>
      <c r="F434" s="55" t="str">
        <f t="shared" si="130"/>
        <v>PJP030157267</v>
      </c>
      <c r="G434" s="55" t="str">
        <f t="shared" si="131"/>
        <v>디드</v>
      </c>
      <c r="H434" s="53" t="str">
        <f t="shared" si="132"/>
        <v>일반(목록배제,Normal-Manifest Exception)</v>
      </c>
      <c r="I434" s="62">
        <f t="shared" si="133"/>
        <v>147.4</v>
      </c>
      <c r="J434" s="53" t="str">
        <f t="shared" si="134"/>
        <v>BIG BRIDGE INTL (BRCH USA)</v>
      </c>
      <c r="K434" s="55">
        <f t="shared" si="135"/>
        <v>1</v>
      </c>
      <c r="L434" s="54">
        <f t="shared" si="136"/>
        <v>0.55000000000000004</v>
      </c>
      <c r="M434" s="54">
        <f t="shared" si="137"/>
        <v>2.8</v>
      </c>
      <c r="N434" s="54">
        <f t="shared" si="138"/>
        <v>2.8</v>
      </c>
      <c r="O434" s="54">
        <f t="shared" si="139"/>
        <v>1</v>
      </c>
      <c r="P434" s="55" t="str">
        <f t="shared" si="140"/>
        <v>6094325151613</v>
      </c>
      <c r="Q434" s="70">
        <f t="shared" si="141"/>
        <v>7770</v>
      </c>
      <c r="R434" s="58">
        <v>0</v>
      </c>
      <c r="S434" s="57">
        <f t="shared" si="142"/>
        <v>0</v>
      </c>
      <c r="T434" s="58">
        <v>0</v>
      </c>
      <c r="U434" s="58">
        <f>(IF(VLOOKUP(VLOOKUP(AN434,MAPPING!$B$16:$D$21,2,1),MAPPING!$C$16:$E$21,2,0)=7000,0,VLOOKUP(VLOOKUP(AN434,MAPPING!$B$16:$D$21,2,1),MAPPING!$C$16:$E$21,2,0)))</f>
        <v>0</v>
      </c>
      <c r="V434" s="58">
        <f>(K434*VLOOKUP(N434/K434,MAPPING!$B$23:$C$30,2,10))</f>
        <v>550</v>
      </c>
      <c r="W434" s="58">
        <f t="shared" si="143"/>
        <v>0</v>
      </c>
      <c r="X434" s="58">
        <f t="shared" si="144"/>
        <v>8320</v>
      </c>
      <c r="Y434" s="116">
        <f>ROUND(SUM(Q434:W434)/INVOICE!$I$5,2)</f>
        <v>5.97</v>
      </c>
      <c r="AA434" s="38" t="s">
        <v>3413</v>
      </c>
      <c r="AB434" s="38" t="s">
        <v>93</v>
      </c>
      <c r="AC434" s="38" t="s">
        <v>3414</v>
      </c>
      <c r="AD434" s="38" t="s">
        <v>9944</v>
      </c>
      <c r="AE434" s="38" t="s">
        <v>301</v>
      </c>
      <c r="AF434" s="38" t="s">
        <v>302</v>
      </c>
      <c r="AG434" s="38" t="s">
        <v>303</v>
      </c>
      <c r="AH434" s="38" t="s">
        <v>156</v>
      </c>
      <c r="AI434" s="38">
        <v>1</v>
      </c>
      <c r="AJ434" s="38">
        <v>0.55000000000000004</v>
      </c>
      <c r="AK434" s="38">
        <v>2.8</v>
      </c>
      <c r="AL434" s="38">
        <v>2.8</v>
      </c>
      <c r="AM434" s="38" t="s">
        <v>66</v>
      </c>
      <c r="AN434" s="38">
        <v>147.4</v>
      </c>
      <c r="AO434" s="38" t="s">
        <v>62</v>
      </c>
      <c r="AP434" s="38" t="s">
        <v>62</v>
      </c>
      <c r="AQ434" s="38" t="s">
        <v>62</v>
      </c>
      <c r="AR434" s="38" t="s">
        <v>62</v>
      </c>
      <c r="AS434" s="38" t="s">
        <v>62</v>
      </c>
      <c r="AT434" s="38" t="s">
        <v>205</v>
      </c>
      <c r="AU434" s="38" t="s">
        <v>8802</v>
      </c>
      <c r="AV434" s="38" t="s">
        <v>207</v>
      </c>
      <c r="AW434" s="38" t="s">
        <v>61</v>
      </c>
      <c r="AX434" s="38" t="s">
        <v>63</v>
      </c>
      <c r="AY434" s="39" t="s">
        <v>9945</v>
      </c>
      <c r="AZ434" s="38" t="s">
        <v>9946</v>
      </c>
      <c r="BA434" s="39" t="s">
        <v>9946</v>
      </c>
      <c r="BB434" s="38" t="s">
        <v>196</v>
      </c>
      <c r="BC434" s="38" t="s">
        <v>197</v>
      </c>
      <c r="BD434" s="38" t="s">
        <v>94</v>
      </c>
      <c r="BE434" s="38" t="s">
        <v>208</v>
      </c>
      <c r="BF434" s="38" t="s">
        <v>64</v>
      </c>
      <c r="BG434" s="38" t="s">
        <v>61</v>
      </c>
      <c r="BH434" s="38" t="s">
        <v>209</v>
      </c>
    </row>
    <row r="435" spans="2:60" x14ac:dyDescent="0.3">
      <c r="B435" s="55">
        <f t="shared" si="126"/>
        <v>431</v>
      </c>
      <c r="C435" s="55" t="str">
        <f t="shared" si="127"/>
        <v>NRT</v>
      </c>
      <c r="D435" s="55" t="str">
        <f t="shared" si="128"/>
        <v>2025-09-10</v>
      </c>
      <c r="E435" s="55" t="str">
        <f t="shared" si="129"/>
        <v>82020038093</v>
      </c>
      <c r="F435" s="55" t="str">
        <f t="shared" si="130"/>
        <v>PJP030154540</v>
      </c>
      <c r="G435" s="55" t="str">
        <f t="shared" si="131"/>
        <v>김수희</v>
      </c>
      <c r="H435" s="53" t="str">
        <f t="shared" si="132"/>
        <v>목록(Manifest)</v>
      </c>
      <c r="I435" s="62">
        <f t="shared" si="133"/>
        <v>143.9</v>
      </c>
      <c r="J435" s="53" t="str">
        <f t="shared" si="134"/>
        <v>BIG BRIDGE INTL (BRCH USA)</v>
      </c>
      <c r="K435" s="55">
        <f t="shared" si="135"/>
        <v>1</v>
      </c>
      <c r="L435" s="54">
        <f t="shared" si="136"/>
        <v>2</v>
      </c>
      <c r="M435" s="54">
        <f t="shared" si="137"/>
        <v>8.1</v>
      </c>
      <c r="N435" s="54">
        <f t="shared" si="138"/>
        <v>8.5</v>
      </c>
      <c r="O435" s="54">
        <f t="shared" si="139"/>
        <v>2</v>
      </c>
      <c r="P435" s="55" t="str">
        <f t="shared" si="140"/>
        <v>6094325151120</v>
      </c>
      <c r="Q435" s="70">
        <f t="shared" si="141"/>
        <v>9790</v>
      </c>
      <c r="R435" s="58">
        <v>0</v>
      </c>
      <c r="S435" s="57">
        <f t="shared" si="142"/>
        <v>0</v>
      </c>
      <c r="T435" s="58">
        <v>0</v>
      </c>
      <c r="U435" s="58">
        <f>(IF(VLOOKUP(VLOOKUP(AN435,MAPPING!$B$16:$D$21,2,1),MAPPING!$C$16:$E$21,2,0)=7000,0,VLOOKUP(VLOOKUP(AN435,MAPPING!$B$16:$D$21,2,1),MAPPING!$C$16:$E$21,2,0)))</f>
        <v>0</v>
      </c>
      <c r="V435" s="58">
        <f>(K435*VLOOKUP(N435/K435,MAPPING!$B$23:$C$30,2,10))</f>
        <v>1200</v>
      </c>
      <c r="W435" s="58">
        <f t="shared" si="143"/>
        <v>0</v>
      </c>
      <c r="X435" s="58">
        <f t="shared" si="144"/>
        <v>10990</v>
      </c>
      <c r="Y435" s="116">
        <f>ROUND(SUM(Q435:W435)/INVOICE!$I$5,2)</f>
        <v>7.88</v>
      </c>
      <c r="AA435" s="38" t="s">
        <v>3413</v>
      </c>
      <c r="AB435" s="38" t="s">
        <v>93</v>
      </c>
      <c r="AC435" s="38" t="s">
        <v>3414</v>
      </c>
      <c r="AD435" s="38" t="s">
        <v>9947</v>
      </c>
      <c r="AE435" s="38" t="s">
        <v>993</v>
      </c>
      <c r="AF435" s="38" t="s">
        <v>9948</v>
      </c>
      <c r="AG435" s="38" t="s">
        <v>9949</v>
      </c>
      <c r="AH435" s="38" t="s">
        <v>61</v>
      </c>
      <c r="AI435" s="38">
        <v>1</v>
      </c>
      <c r="AJ435" s="38">
        <v>2</v>
      </c>
      <c r="AK435" s="38">
        <v>8.1</v>
      </c>
      <c r="AL435" s="38">
        <v>8.5</v>
      </c>
      <c r="AM435" s="38" t="s">
        <v>204</v>
      </c>
      <c r="AN435" s="38">
        <v>143.9</v>
      </c>
      <c r="AO435" s="38" t="s">
        <v>62</v>
      </c>
      <c r="AP435" s="38" t="s">
        <v>62</v>
      </c>
      <c r="AQ435" s="38" t="s">
        <v>62</v>
      </c>
      <c r="AR435" s="38" t="s">
        <v>62</v>
      </c>
      <c r="AS435" s="38" t="s">
        <v>62</v>
      </c>
      <c r="AT435" s="38" t="s">
        <v>205</v>
      </c>
      <c r="AU435" s="38" t="s">
        <v>8802</v>
      </c>
      <c r="AV435" s="38" t="s">
        <v>207</v>
      </c>
      <c r="AW435" s="38" t="s">
        <v>61</v>
      </c>
      <c r="AX435" s="38" t="s">
        <v>63</v>
      </c>
      <c r="AY435" s="39" t="s">
        <v>9950</v>
      </c>
      <c r="AZ435" s="38" t="s">
        <v>9951</v>
      </c>
      <c r="BA435" s="39" t="s">
        <v>9951</v>
      </c>
      <c r="BB435" s="38" t="s">
        <v>196</v>
      </c>
      <c r="BC435" s="38" t="s">
        <v>197</v>
      </c>
      <c r="BD435" s="38" t="s">
        <v>94</v>
      </c>
      <c r="BE435" s="38" t="s">
        <v>208</v>
      </c>
      <c r="BF435" s="38" t="s">
        <v>64</v>
      </c>
      <c r="BG435" s="38" t="s">
        <v>61</v>
      </c>
      <c r="BH435" s="38" t="s">
        <v>209</v>
      </c>
    </row>
    <row r="436" spans="2:60" x14ac:dyDescent="0.3">
      <c r="B436" s="55">
        <f t="shared" si="126"/>
        <v>432</v>
      </c>
      <c r="C436" s="55" t="str">
        <f t="shared" si="127"/>
        <v>NRT</v>
      </c>
      <c r="D436" s="55" t="str">
        <f t="shared" si="128"/>
        <v>2025-09-10</v>
      </c>
      <c r="E436" s="55" t="str">
        <f t="shared" si="129"/>
        <v>82020038093</v>
      </c>
      <c r="F436" s="55" t="str">
        <f t="shared" si="130"/>
        <v>PJP030138258</v>
      </c>
      <c r="G436" s="55" t="str">
        <f t="shared" si="131"/>
        <v>권혁로</v>
      </c>
      <c r="H436" s="53" t="str">
        <f t="shared" si="132"/>
        <v>목록(Manifest)</v>
      </c>
      <c r="I436" s="62">
        <f t="shared" si="133"/>
        <v>84.76</v>
      </c>
      <c r="J436" s="53" t="str">
        <f t="shared" si="134"/>
        <v>BIG BRIDGE INTL (BRCH USA)</v>
      </c>
      <c r="K436" s="55">
        <f t="shared" si="135"/>
        <v>1</v>
      </c>
      <c r="L436" s="54">
        <f t="shared" si="136"/>
        <v>0.6</v>
      </c>
      <c r="M436" s="54">
        <f t="shared" si="137"/>
        <v>1</v>
      </c>
      <c r="N436" s="54">
        <f t="shared" si="138"/>
        <v>1</v>
      </c>
      <c r="O436" s="54">
        <f t="shared" si="139"/>
        <v>1</v>
      </c>
      <c r="P436" s="55" t="str">
        <f t="shared" si="140"/>
        <v>6094325151384</v>
      </c>
      <c r="Q436" s="70">
        <f t="shared" si="141"/>
        <v>7770</v>
      </c>
      <c r="R436" s="58">
        <v>0</v>
      </c>
      <c r="S436" s="57">
        <f t="shared" si="142"/>
        <v>0</v>
      </c>
      <c r="T436" s="58">
        <v>0</v>
      </c>
      <c r="U436" s="58">
        <f>(IF(VLOOKUP(VLOOKUP(AN436,MAPPING!$B$16:$D$21,2,1),MAPPING!$C$16:$E$21,2,0)=7000,0,VLOOKUP(VLOOKUP(AN436,MAPPING!$B$16:$D$21,2,1),MAPPING!$C$16:$E$21,2,0)))</f>
        <v>0</v>
      </c>
      <c r="V436" s="58">
        <f>(K436*VLOOKUP(N436/K436,MAPPING!$B$23:$C$30,2,10))</f>
        <v>0</v>
      </c>
      <c r="W436" s="58">
        <f t="shared" si="143"/>
        <v>0</v>
      </c>
      <c r="X436" s="58">
        <f t="shared" si="144"/>
        <v>7770</v>
      </c>
      <c r="Y436" s="116">
        <f>ROUND(SUM(Q436:W436)/INVOICE!$I$5,2)</f>
        <v>5.57</v>
      </c>
      <c r="AA436" s="38" t="s">
        <v>3413</v>
      </c>
      <c r="AB436" s="38" t="s">
        <v>93</v>
      </c>
      <c r="AC436" s="38" t="s">
        <v>3414</v>
      </c>
      <c r="AD436" s="38" t="s">
        <v>9952</v>
      </c>
      <c r="AE436" s="38" t="s">
        <v>8234</v>
      </c>
      <c r="AF436" s="38" t="s">
        <v>8235</v>
      </c>
      <c r="AG436" s="38" t="s">
        <v>223</v>
      </c>
      <c r="AH436" s="38" t="s">
        <v>61</v>
      </c>
      <c r="AI436" s="38">
        <v>1</v>
      </c>
      <c r="AJ436" s="38">
        <v>0.6</v>
      </c>
      <c r="AK436" s="38">
        <v>1</v>
      </c>
      <c r="AL436" s="38">
        <v>1</v>
      </c>
      <c r="AM436" s="38" t="s">
        <v>204</v>
      </c>
      <c r="AN436" s="38">
        <v>84.76</v>
      </c>
      <c r="AO436" s="38" t="s">
        <v>62</v>
      </c>
      <c r="AP436" s="38" t="s">
        <v>62</v>
      </c>
      <c r="AQ436" s="38" t="s">
        <v>62</v>
      </c>
      <c r="AR436" s="38" t="s">
        <v>62</v>
      </c>
      <c r="AS436" s="38" t="s">
        <v>62</v>
      </c>
      <c r="AT436" s="38" t="s">
        <v>205</v>
      </c>
      <c r="AU436" s="38" t="s">
        <v>8802</v>
      </c>
      <c r="AV436" s="38" t="s">
        <v>207</v>
      </c>
      <c r="AW436" s="38" t="s">
        <v>61</v>
      </c>
      <c r="AX436" s="38" t="s">
        <v>63</v>
      </c>
      <c r="AY436" s="39" t="s">
        <v>9953</v>
      </c>
      <c r="AZ436" s="38" t="s">
        <v>9954</v>
      </c>
      <c r="BA436" s="39" t="s">
        <v>9954</v>
      </c>
      <c r="BB436" s="38" t="s">
        <v>196</v>
      </c>
      <c r="BC436" s="38" t="s">
        <v>197</v>
      </c>
      <c r="BD436" s="38" t="s">
        <v>94</v>
      </c>
      <c r="BE436" s="38" t="s">
        <v>208</v>
      </c>
      <c r="BF436" s="38" t="s">
        <v>64</v>
      </c>
      <c r="BG436" s="38" t="s">
        <v>61</v>
      </c>
      <c r="BH436" s="38" t="s">
        <v>209</v>
      </c>
    </row>
    <row r="437" spans="2:60" x14ac:dyDescent="0.3">
      <c r="B437" s="55">
        <f t="shared" si="126"/>
        <v>433</v>
      </c>
      <c r="C437" s="55" t="str">
        <f t="shared" si="127"/>
        <v>NRT</v>
      </c>
      <c r="D437" s="55" t="str">
        <f t="shared" si="128"/>
        <v>2025-09-10</v>
      </c>
      <c r="E437" s="55" t="str">
        <f t="shared" si="129"/>
        <v>82020038093</v>
      </c>
      <c r="F437" s="55" t="str">
        <f t="shared" si="130"/>
        <v>PJP030161263</v>
      </c>
      <c r="G437" s="55" t="str">
        <f t="shared" si="131"/>
        <v>김승훈</v>
      </c>
      <c r="H437" s="53" t="str">
        <f t="shared" si="132"/>
        <v>목록(Manifest)</v>
      </c>
      <c r="I437" s="62">
        <f t="shared" si="133"/>
        <v>147.4</v>
      </c>
      <c r="J437" s="53" t="str">
        <f t="shared" si="134"/>
        <v>BIG BRIDGE INTL (BRCH USA)</v>
      </c>
      <c r="K437" s="55">
        <f t="shared" si="135"/>
        <v>1</v>
      </c>
      <c r="L437" s="54">
        <f t="shared" si="136"/>
        <v>1.5</v>
      </c>
      <c r="M437" s="54">
        <f t="shared" si="137"/>
        <v>2.7</v>
      </c>
      <c r="N437" s="54">
        <f t="shared" si="138"/>
        <v>2.7</v>
      </c>
      <c r="O437" s="54">
        <f t="shared" si="139"/>
        <v>1.5</v>
      </c>
      <c r="P437" s="55" t="str">
        <f t="shared" si="140"/>
        <v>6094325151403</v>
      </c>
      <c r="Q437" s="70">
        <f t="shared" si="141"/>
        <v>8780</v>
      </c>
      <c r="R437" s="58">
        <v>0</v>
      </c>
      <c r="S437" s="57">
        <f t="shared" si="142"/>
        <v>0</v>
      </c>
      <c r="T437" s="58">
        <v>0</v>
      </c>
      <c r="U437" s="58">
        <f>(IF(VLOOKUP(VLOOKUP(AN437,MAPPING!$B$16:$D$21,2,1),MAPPING!$C$16:$E$21,2,0)=7000,0,VLOOKUP(VLOOKUP(AN437,MAPPING!$B$16:$D$21,2,1),MAPPING!$C$16:$E$21,2,0)))</f>
        <v>0</v>
      </c>
      <c r="V437" s="58">
        <f>(K437*VLOOKUP(N437/K437,MAPPING!$B$23:$C$30,2,10))</f>
        <v>550</v>
      </c>
      <c r="W437" s="58">
        <f t="shared" si="143"/>
        <v>0</v>
      </c>
      <c r="X437" s="58">
        <f t="shared" si="144"/>
        <v>9330</v>
      </c>
      <c r="Y437" s="116">
        <f>ROUND(SUM(Q437:W437)/INVOICE!$I$5,2)</f>
        <v>6.69</v>
      </c>
      <c r="AA437" s="38" t="s">
        <v>3413</v>
      </c>
      <c r="AB437" s="38" t="s">
        <v>93</v>
      </c>
      <c r="AC437" s="38" t="s">
        <v>3414</v>
      </c>
      <c r="AD437" s="38" t="s">
        <v>9955</v>
      </c>
      <c r="AE437" s="38" t="s">
        <v>249</v>
      </c>
      <c r="AF437" s="38" t="s">
        <v>250</v>
      </c>
      <c r="AG437" s="38" t="s">
        <v>251</v>
      </c>
      <c r="AH437" s="38" t="s">
        <v>61</v>
      </c>
      <c r="AI437" s="38">
        <v>1</v>
      </c>
      <c r="AJ437" s="38">
        <v>1.5</v>
      </c>
      <c r="AK437" s="38">
        <v>2.7</v>
      </c>
      <c r="AL437" s="38">
        <v>2.7</v>
      </c>
      <c r="AM437" s="38" t="s">
        <v>204</v>
      </c>
      <c r="AN437" s="38">
        <v>147.4</v>
      </c>
      <c r="AO437" s="38" t="s">
        <v>62</v>
      </c>
      <c r="AP437" s="38" t="s">
        <v>62</v>
      </c>
      <c r="AQ437" s="38" t="s">
        <v>62</v>
      </c>
      <c r="AR437" s="38" t="s">
        <v>62</v>
      </c>
      <c r="AS437" s="38" t="s">
        <v>62</v>
      </c>
      <c r="AT437" s="38" t="s">
        <v>205</v>
      </c>
      <c r="AU437" s="38" t="s">
        <v>8802</v>
      </c>
      <c r="AV437" s="38" t="s">
        <v>207</v>
      </c>
      <c r="AW437" s="38" t="s">
        <v>61</v>
      </c>
      <c r="AX437" s="38" t="s">
        <v>63</v>
      </c>
      <c r="AY437" s="39" t="s">
        <v>9956</v>
      </c>
      <c r="AZ437" s="38" t="s">
        <v>9957</v>
      </c>
      <c r="BA437" s="39" t="s">
        <v>9957</v>
      </c>
      <c r="BB437" s="38" t="s">
        <v>196</v>
      </c>
      <c r="BC437" s="38" t="s">
        <v>197</v>
      </c>
      <c r="BD437" s="38" t="s">
        <v>94</v>
      </c>
      <c r="BE437" s="38" t="s">
        <v>208</v>
      </c>
      <c r="BF437" s="38" t="s">
        <v>64</v>
      </c>
      <c r="BG437" s="38" t="s">
        <v>61</v>
      </c>
      <c r="BH437" s="38" t="s">
        <v>209</v>
      </c>
    </row>
    <row r="438" spans="2:60" x14ac:dyDescent="0.3">
      <c r="B438" s="55">
        <f t="shared" si="126"/>
        <v>434</v>
      </c>
      <c r="C438" s="55" t="str">
        <f t="shared" si="127"/>
        <v>NRT</v>
      </c>
      <c r="D438" s="55" t="str">
        <f t="shared" si="128"/>
        <v>2025-09-10</v>
      </c>
      <c r="E438" s="55" t="str">
        <f t="shared" si="129"/>
        <v>82020038093</v>
      </c>
      <c r="F438" s="55" t="str">
        <f t="shared" si="130"/>
        <v>PJP030148956</v>
      </c>
      <c r="G438" s="55" t="str">
        <f t="shared" si="131"/>
        <v>이창용</v>
      </c>
      <c r="H438" s="53" t="str">
        <f t="shared" si="132"/>
        <v>일반(목록배제,Normal-Manifest Exception)</v>
      </c>
      <c r="I438" s="62">
        <f t="shared" si="133"/>
        <v>100.5</v>
      </c>
      <c r="J438" s="53" t="str">
        <f t="shared" si="134"/>
        <v>BIG BRIDGE INTL (BRCH USA)</v>
      </c>
      <c r="K438" s="55">
        <f t="shared" si="135"/>
        <v>1</v>
      </c>
      <c r="L438" s="54">
        <f t="shared" si="136"/>
        <v>0.45</v>
      </c>
      <c r="M438" s="54">
        <f t="shared" si="137"/>
        <v>1.3</v>
      </c>
      <c r="N438" s="54">
        <f t="shared" si="138"/>
        <v>1.3</v>
      </c>
      <c r="O438" s="54">
        <f t="shared" si="139"/>
        <v>0.5</v>
      </c>
      <c r="P438" s="55" t="str">
        <f t="shared" si="140"/>
        <v>6094325151451</v>
      </c>
      <c r="Q438" s="70">
        <f t="shared" si="141"/>
        <v>6760</v>
      </c>
      <c r="R438" s="58">
        <v>0</v>
      </c>
      <c r="S438" s="57">
        <f t="shared" si="142"/>
        <v>0</v>
      </c>
      <c r="T438" s="58">
        <v>0</v>
      </c>
      <c r="U438" s="58">
        <f>(IF(VLOOKUP(VLOOKUP(AN438,MAPPING!$B$16:$D$21,2,1),MAPPING!$C$16:$E$21,2,0)=7000,0,VLOOKUP(VLOOKUP(AN438,MAPPING!$B$16:$D$21,2,1),MAPPING!$C$16:$E$21,2,0)))</f>
        <v>0</v>
      </c>
      <c r="V438" s="58">
        <f>(K438*VLOOKUP(N438/K438,MAPPING!$B$23:$C$30,2,10))</f>
        <v>0</v>
      </c>
      <c r="W438" s="58">
        <f t="shared" si="143"/>
        <v>0</v>
      </c>
      <c r="X438" s="58">
        <f t="shared" si="144"/>
        <v>6760</v>
      </c>
      <c r="Y438" s="116">
        <f>ROUND(SUM(Q438:W438)/INVOICE!$I$5,2)</f>
        <v>4.8499999999999996</v>
      </c>
      <c r="AA438" s="38" t="s">
        <v>3413</v>
      </c>
      <c r="AB438" s="38" t="s">
        <v>93</v>
      </c>
      <c r="AC438" s="38" t="s">
        <v>3414</v>
      </c>
      <c r="AD438" s="38" t="s">
        <v>9958</v>
      </c>
      <c r="AE438" s="38" t="s">
        <v>9959</v>
      </c>
      <c r="AF438" s="38" t="s">
        <v>9960</v>
      </c>
      <c r="AG438" s="38" t="s">
        <v>9961</v>
      </c>
      <c r="AH438" s="38" t="s">
        <v>61</v>
      </c>
      <c r="AI438" s="38">
        <v>1</v>
      </c>
      <c r="AJ438" s="38">
        <v>0.45</v>
      </c>
      <c r="AK438" s="38">
        <v>1.3</v>
      </c>
      <c r="AL438" s="38">
        <v>1.3</v>
      </c>
      <c r="AM438" s="38" t="s">
        <v>66</v>
      </c>
      <c r="AN438" s="38">
        <v>100.5</v>
      </c>
      <c r="AO438" s="38" t="s">
        <v>62</v>
      </c>
      <c r="AP438" s="38" t="s">
        <v>62</v>
      </c>
      <c r="AQ438" s="38" t="s">
        <v>62</v>
      </c>
      <c r="AR438" s="38" t="s">
        <v>62</v>
      </c>
      <c r="AS438" s="38" t="s">
        <v>62</v>
      </c>
      <c r="AT438" s="38" t="s">
        <v>205</v>
      </c>
      <c r="AU438" s="38" t="s">
        <v>8802</v>
      </c>
      <c r="AV438" s="38" t="s">
        <v>207</v>
      </c>
      <c r="AW438" s="38" t="s">
        <v>61</v>
      </c>
      <c r="AX438" s="38" t="s">
        <v>63</v>
      </c>
      <c r="AY438" s="39" t="s">
        <v>9962</v>
      </c>
      <c r="AZ438" s="38" t="s">
        <v>9963</v>
      </c>
      <c r="BA438" s="39" t="s">
        <v>9963</v>
      </c>
      <c r="BB438" s="38" t="s">
        <v>196</v>
      </c>
      <c r="BC438" s="38" t="s">
        <v>197</v>
      </c>
      <c r="BD438" s="38" t="s">
        <v>94</v>
      </c>
      <c r="BE438" s="38" t="s">
        <v>208</v>
      </c>
      <c r="BF438" s="38" t="s">
        <v>64</v>
      </c>
      <c r="BG438" s="38" t="s">
        <v>61</v>
      </c>
      <c r="BH438" s="38" t="s">
        <v>209</v>
      </c>
    </row>
    <row r="439" spans="2:60" x14ac:dyDescent="0.3">
      <c r="B439" s="55">
        <f t="shared" si="126"/>
        <v>435</v>
      </c>
      <c r="C439" s="55" t="str">
        <f t="shared" si="127"/>
        <v>NRT</v>
      </c>
      <c r="D439" s="55" t="str">
        <f t="shared" si="128"/>
        <v>2025-09-10</v>
      </c>
      <c r="E439" s="55" t="str">
        <f t="shared" si="129"/>
        <v>82020038093</v>
      </c>
      <c r="F439" s="55" t="str">
        <f t="shared" si="130"/>
        <v>PJP030139190</v>
      </c>
      <c r="G439" s="55" t="str">
        <f t="shared" si="131"/>
        <v>정윤정</v>
      </c>
      <c r="H439" s="53" t="str">
        <f t="shared" si="132"/>
        <v>일반(목록배제,Normal-Manifest Exception)</v>
      </c>
      <c r="I439" s="62">
        <f t="shared" si="133"/>
        <v>100.5</v>
      </c>
      <c r="J439" s="53" t="str">
        <f t="shared" si="134"/>
        <v>BIG BRIDGE INTL (BRCH USA)</v>
      </c>
      <c r="K439" s="55">
        <f t="shared" si="135"/>
        <v>1</v>
      </c>
      <c r="L439" s="54">
        <f t="shared" si="136"/>
        <v>0.3</v>
      </c>
      <c r="M439" s="54">
        <f t="shared" si="137"/>
        <v>0.8</v>
      </c>
      <c r="N439" s="54">
        <f t="shared" si="138"/>
        <v>0.8</v>
      </c>
      <c r="O439" s="54">
        <f t="shared" si="139"/>
        <v>0.5</v>
      </c>
      <c r="P439" s="55" t="str">
        <f t="shared" si="140"/>
        <v>6094325150955</v>
      </c>
      <c r="Q439" s="70">
        <f t="shared" si="141"/>
        <v>6760</v>
      </c>
      <c r="R439" s="58">
        <v>0</v>
      </c>
      <c r="S439" s="57">
        <f t="shared" si="142"/>
        <v>0</v>
      </c>
      <c r="T439" s="58">
        <v>0</v>
      </c>
      <c r="U439" s="58">
        <f>(IF(VLOOKUP(VLOOKUP(AN439,MAPPING!$B$16:$D$21,2,1),MAPPING!$C$16:$E$21,2,0)=7000,0,VLOOKUP(VLOOKUP(AN439,MAPPING!$B$16:$D$21,2,1),MAPPING!$C$16:$E$21,2,0)))</f>
        <v>0</v>
      </c>
      <c r="V439" s="58">
        <f>(K439*VLOOKUP(N439/K439,MAPPING!$B$23:$C$30,2,10))</f>
        <v>0</v>
      </c>
      <c r="W439" s="58">
        <f t="shared" si="143"/>
        <v>0</v>
      </c>
      <c r="X439" s="58">
        <f t="shared" si="144"/>
        <v>6760</v>
      </c>
      <c r="Y439" s="116">
        <f>ROUND(SUM(Q439:W439)/INVOICE!$I$5,2)</f>
        <v>4.8499999999999996</v>
      </c>
      <c r="AA439" s="38" t="s">
        <v>3413</v>
      </c>
      <c r="AB439" s="38" t="s">
        <v>93</v>
      </c>
      <c r="AC439" s="38" t="s">
        <v>3414</v>
      </c>
      <c r="AD439" s="38" t="s">
        <v>9964</v>
      </c>
      <c r="AE439" s="38" t="s">
        <v>9965</v>
      </c>
      <c r="AF439" s="38" t="s">
        <v>9966</v>
      </c>
      <c r="AG439" s="38" t="s">
        <v>9967</v>
      </c>
      <c r="AH439" s="38" t="s">
        <v>61</v>
      </c>
      <c r="AI439" s="38">
        <v>1</v>
      </c>
      <c r="AJ439" s="38">
        <v>0.3</v>
      </c>
      <c r="AK439" s="38">
        <v>0.8</v>
      </c>
      <c r="AL439" s="38">
        <v>0.8</v>
      </c>
      <c r="AM439" s="38" t="s">
        <v>66</v>
      </c>
      <c r="AN439" s="38">
        <v>100.5</v>
      </c>
      <c r="AO439" s="38" t="s">
        <v>62</v>
      </c>
      <c r="AP439" s="38" t="s">
        <v>62</v>
      </c>
      <c r="AQ439" s="38" t="s">
        <v>62</v>
      </c>
      <c r="AR439" s="38" t="s">
        <v>62</v>
      </c>
      <c r="AS439" s="38" t="s">
        <v>62</v>
      </c>
      <c r="AT439" s="38" t="s">
        <v>205</v>
      </c>
      <c r="AU439" s="38" t="s">
        <v>8802</v>
      </c>
      <c r="AV439" s="38" t="s">
        <v>207</v>
      </c>
      <c r="AW439" s="38" t="s">
        <v>61</v>
      </c>
      <c r="AX439" s="38" t="s">
        <v>63</v>
      </c>
      <c r="AY439" s="39" t="s">
        <v>9968</v>
      </c>
      <c r="AZ439" s="38" t="s">
        <v>9969</v>
      </c>
      <c r="BA439" s="39" t="s">
        <v>9969</v>
      </c>
      <c r="BB439" s="38" t="s">
        <v>196</v>
      </c>
      <c r="BC439" s="38" t="s">
        <v>197</v>
      </c>
      <c r="BD439" s="38" t="s">
        <v>94</v>
      </c>
      <c r="BE439" s="38" t="s">
        <v>208</v>
      </c>
      <c r="BF439" s="38" t="s">
        <v>64</v>
      </c>
      <c r="BG439" s="38" t="s">
        <v>61</v>
      </c>
      <c r="BH439" s="38" t="s">
        <v>209</v>
      </c>
    </row>
    <row r="440" spans="2:60" x14ac:dyDescent="0.3">
      <c r="B440" s="55">
        <f t="shared" si="126"/>
        <v>436</v>
      </c>
      <c r="C440" s="55" t="str">
        <f t="shared" si="127"/>
        <v>NRT</v>
      </c>
      <c r="D440" s="55" t="str">
        <f t="shared" si="128"/>
        <v>2025-09-10</v>
      </c>
      <c r="E440" s="55" t="str">
        <f t="shared" si="129"/>
        <v>82020038093</v>
      </c>
      <c r="F440" s="55" t="str">
        <f t="shared" si="130"/>
        <v>PJP030165366</v>
      </c>
      <c r="G440" s="55" t="str">
        <f t="shared" si="131"/>
        <v>이원석</v>
      </c>
      <c r="H440" s="53" t="str">
        <f t="shared" si="132"/>
        <v>목록(Manifest)</v>
      </c>
      <c r="I440" s="62">
        <f t="shared" si="133"/>
        <v>93.8</v>
      </c>
      <c r="J440" s="53" t="str">
        <f t="shared" si="134"/>
        <v>BIG BRIDGE INTL (BRCH USA)</v>
      </c>
      <c r="K440" s="55">
        <f t="shared" si="135"/>
        <v>1</v>
      </c>
      <c r="L440" s="54">
        <f t="shared" si="136"/>
        <v>0.2</v>
      </c>
      <c r="M440" s="54">
        <f t="shared" si="137"/>
        <v>0.8</v>
      </c>
      <c r="N440" s="54">
        <f t="shared" si="138"/>
        <v>0.8</v>
      </c>
      <c r="O440" s="54">
        <f t="shared" si="139"/>
        <v>0.5</v>
      </c>
      <c r="P440" s="55" t="str">
        <f t="shared" si="140"/>
        <v>6094325151492</v>
      </c>
      <c r="Q440" s="70">
        <f t="shared" si="141"/>
        <v>6760</v>
      </c>
      <c r="R440" s="58">
        <v>0</v>
      </c>
      <c r="S440" s="57">
        <f t="shared" si="142"/>
        <v>0</v>
      </c>
      <c r="T440" s="58">
        <v>0</v>
      </c>
      <c r="U440" s="58">
        <f>(IF(VLOOKUP(VLOOKUP(AN440,MAPPING!$B$16:$D$21,2,1),MAPPING!$C$16:$E$21,2,0)=7000,0,VLOOKUP(VLOOKUP(AN440,MAPPING!$B$16:$D$21,2,1),MAPPING!$C$16:$E$21,2,0)))</f>
        <v>0</v>
      </c>
      <c r="V440" s="58">
        <f>(K440*VLOOKUP(N440/K440,MAPPING!$B$23:$C$30,2,10))</f>
        <v>0</v>
      </c>
      <c r="W440" s="58">
        <f t="shared" si="143"/>
        <v>0</v>
      </c>
      <c r="X440" s="58">
        <f t="shared" si="144"/>
        <v>6760</v>
      </c>
      <c r="Y440" s="116">
        <f>ROUND(SUM(Q440:W440)/INVOICE!$I$5,2)</f>
        <v>4.8499999999999996</v>
      </c>
      <c r="AA440" s="38" t="s">
        <v>3413</v>
      </c>
      <c r="AB440" s="38" t="s">
        <v>93</v>
      </c>
      <c r="AC440" s="38" t="s">
        <v>3414</v>
      </c>
      <c r="AD440" s="38" t="s">
        <v>9970</v>
      </c>
      <c r="AE440" s="38" t="s">
        <v>9971</v>
      </c>
      <c r="AF440" s="38" t="s">
        <v>9972</v>
      </c>
      <c r="AG440" s="38" t="s">
        <v>1587</v>
      </c>
      <c r="AH440" s="38" t="s">
        <v>61</v>
      </c>
      <c r="AI440" s="38">
        <v>1</v>
      </c>
      <c r="AJ440" s="38">
        <v>0.2</v>
      </c>
      <c r="AK440" s="38">
        <v>0.8</v>
      </c>
      <c r="AL440" s="38">
        <v>0.8</v>
      </c>
      <c r="AM440" s="38" t="s">
        <v>204</v>
      </c>
      <c r="AN440" s="38">
        <v>93.8</v>
      </c>
      <c r="AO440" s="38" t="s">
        <v>62</v>
      </c>
      <c r="AP440" s="38" t="s">
        <v>62</v>
      </c>
      <c r="AQ440" s="38" t="s">
        <v>62</v>
      </c>
      <c r="AR440" s="38" t="s">
        <v>62</v>
      </c>
      <c r="AS440" s="38" t="s">
        <v>62</v>
      </c>
      <c r="AT440" s="38" t="s">
        <v>205</v>
      </c>
      <c r="AU440" s="38" t="s">
        <v>8802</v>
      </c>
      <c r="AV440" s="38" t="s">
        <v>207</v>
      </c>
      <c r="AW440" s="38" t="s">
        <v>61</v>
      </c>
      <c r="AX440" s="38" t="s">
        <v>63</v>
      </c>
      <c r="AY440" s="39" t="s">
        <v>9973</v>
      </c>
      <c r="AZ440" s="38" t="s">
        <v>9974</v>
      </c>
      <c r="BA440" s="39" t="s">
        <v>9974</v>
      </c>
      <c r="BB440" s="38" t="s">
        <v>196</v>
      </c>
      <c r="BC440" s="38" t="s">
        <v>197</v>
      </c>
      <c r="BD440" s="38" t="s">
        <v>94</v>
      </c>
      <c r="BE440" s="38" t="s">
        <v>208</v>
      </c>
      <c r="BF440" s="38" t="s">
        <v>64</v>
      </c>
      <c r="BG440" s="38" t="s">
        <v>61</v>
      </c>
      <c r="BH440" s="38" t="s">
        <v>209</v>
      </c>
    </row>
    <row r="441" spans="2:60" x14ac:dyDescent="0.3">
      <c r="B441" s="55">
        <f t="shared" si="126"/>
        <v>437</v>
      </c>
      <c r="C441" s="55" t="str">
        <f t="shared" si="127"/>
        <v>NRT</v>
      </c>
      <c r="D441" s="55" t="str">
        <f t="shared" si="128"/>
        <v>2025-09-10</v>
      </c>
      <c r="E441" s="55" t="str">
        <f t="shared" si="129"/>
        <v>82020038093</v>
      </c>
      <c r="F441" s="55" t="str">
        <f t="shared" si="130"/>
        <v>PJP030137244</v>
      </c>
      <c r="G441" s="55" t="str">
        <f t="shared" si="131"/>
        <v>윤승현</v>
      </c>
      <c r="H441" s="53" t="str">
        <f t="shared" si="132"/>
        <v>목록(Manifest)</v>
      </c>
      <c r="I441" s="62">
        <f t="shared" si="133"/>
        <v>6.7</v>
      </c>
      <c r="J441" s="53" t="str">
        <f t="shared" si="134"/>
        <v>BIG BRIDGE INTL (BRCH USA)</v>
      </c>
      <c r="K441" s="55">
        <f t="shared" si="135"/>
        <v>1</v>
      </c>
      <c r="L441" s="54">
        <f t="shared" si="136"/>
        <v>0.9</v>
      </c>
      <c r="M441" s="54">
        <f t="shared" si="137"/>
        <v>0.4</v>
      </c>
      <c r="N441" s="54">
        <f t="shared" si="138"/>
        <v>0.9</v>
      </c>
      <c r="O441" s="54">
        <f t="shared" si="139"/>
        <v>1</v>
      </c>
      <c r="P441" s="55" t="str">
        <f t="shared" si="140"/>
        <v>6094325150061</v>
      </c>
      <c r="Q441" s="70">
        <f t="shared" si="141"/>
        <v>7770</v>
      </c>
      <c r="R441" s="58">
        <v>0</v>
      </c>
      <c r="S441" s="57">
        <f t="shared" si="142"/>
        <v>0</v>
      </c>
      <c r="T441" s="58">
        <v>0</v>
      </c>
      <c r="U441" s="58">
        <f>(IF(VLOOKUP(VLOOKUP(AN441,MAPPING!$B$16:$D$21,2,1),MAPPING!$C$16:$E$21,2,0)=7000,0,VLOOKUP(VLOOKUP(AN441,MAPPING!$B$16:$D$21,2,1),MAPPING!$C$16:$E$21,2,0)))</f>
        <v>0</v>
      </c>
      <c r="V441" s="58">
        <f>(K441*VLOOKUP(N441/K441,MAPPING!$B$23:$C$30,2,10))</f>
        <v>0</v>
      </c>
      <c r="W441" s="58">
        <f t="shared" si="143"/>
        <v>0</v>
      </c>
      <c r="X441" s="58">
        <f t="shared" si="144"/>
        <v>7770</v>
      </c>
      <c r="Y441" s="116">
        <f>ROUND(SUM(Q441:W441)/INVOICE!$I$5,2)</f>
        <v>5.57</v>
      </c>
      <c r="AA441" s="38" t="s">
        <v>3413</v>
      </c>
      <c r="AB441" s="38" t="s">
        <v>93</v>
      </c>
      <c r="AC441" s="38" t="s">
        <v>3414</v>
      </c>
      <c r="AD441" s="38" t="s">
        <v>9975</v>
      </c>
      <c r="AE441" s="38" t="s">
        <v>9976</v>
      </c>
      <c r="AF441" s="38" t="s">
        <v>9977</v>
      </c>
      <c r="AG441" s="38" t="s">
        <v>4275</v>
      </c>
      <c r="AH441" s="38" t="s">
        <v>61</v>
      </c>
      <c r="AI441" s="38">
        <v>1</v>
      </c>
      <c r="AJ441" s="38">
        <v>0.9</v>
      </c>
      <c r="AK441" s="38">
        <v>0.4</v>
      </c>
      <c r="AL441" s="38">
        <v>0.9</v>
      </c>
      <c r="AM441" s="38" t="s">
        <v>204</v>
      </c>
      <c r="AN441" s="38">
        <v>6.7</v>
      </c>
      <c r="AO441" s="38" t="s">
        <v>62</v>
      </c>
      <c r="AP441" s="38" t="s">
        <v>62</v>
      </c>
      <c r="AQ441" s="38" t="s">
        <v>62</v>
      </c>
      <c r="AR441" s="38" t="s">
        <v>62</v>
      </c>
      <c r="AS441" s="38" t="s">
        <v>62</v>
      </c>
      <c r="AT441" s="38" t="s">
        <v>205</v>
      </c>
      <c r="AU441" s="38" t="s">
        <v>8802</v>
      </c>
      <c r="AV441" s="38" t="s">
        <v>207</v>
      </c>
      <c r="AW441" s="38" t="s">
        <v>61</v>
      </c>
      <c r="AX441" s="38" t="s">
        <v>63</v>
      </c>
      <c r="AY441" s="39" t="s">
        <v>9978</v>
      </c>
      <c r="AZ441" s="38" t="s">
        <v>9979</v>
      </c>
      <c r="BA441" s="39" t="s">
        <v>9979</v>
      </c>
      <c r="BB441" s="38" t="s">
        <v>196</v>
      </c>
      <c r="BC441" s="38" t="s">
        <v>197</v>
      </c>
      <c r="BD441" s="38" t="s">
        <v>94</v>
      </c>
      <c r="BE441" s="38" t="s">
        <v>208</v>
      </c>
      <c r="BF441" s="38" t="s">
        <v>64</v>
      </c>
      <c r="BG441" s="38" t="s">
        <v>61</v>
      </c>
      <c r="BH441" s="38" t="s">
        <v>209</v>
      </c>
    </row>
    <row r="442" spans="2:60" x14ac:dyDescent="0.3">
      <c r="B442" s="55">
        <f t="shared" si="126"/>
        <v>438</v>
      </c>
      <c r="C442" s="55" t="str">
        <f t="shared" si="127"/>
        <v>NRT</v>
      </c>
      <c r="D442" s="55" t="str">
        <f t="shared" si="128"/>
        <v>2025-09-10</v>
      </c>
      <c r="E442" s="55" t="str">
        <f t="shared" si="129"/>
        <v>82020038093</v>
      </c>
      <c r="F442" s="55" t="str">
        <f t="shared" si="130"/>
        <v>PJP030164704</v>
      </c>
      <c r="G442" s="55" t="str">
        <f t="shared" si="131"/>
        <v>김은지</v>
      </c>
      <c r="H442" s="53" t="str">
        <f t="shared" si="132"/>
        <v>목록(Manifest)</v>
      </c>
      <c r="I442" s="62">
        <f t="shared" si="133"/>
        <v>25.46</v>
      </c>
      <c r="J442" s="53" t="str">
        <f t="shared" si="134"/>
        <v>BIG BRIDGE INTL (BRCH USA)</v>
      </c>
      <c r="K442" s="55">
        <f t="shared" si="135"/>
        <v>1</v>
      </c>
      <c r="L442" s="54">
        <f t="shared" si="136"/>
        <v>0.35</v>
      </c>
      <c r="M442" s="54">
        <f t="shared" si="137"/>
        <v>0.8</v>
      </c>
      <c r="N442" s="54">
        <f t="shared" si="138"/>
        <v>0.8</v>
      </c>
      <c r="O442" s="54">
        <f t="shared" si="139"/>
        <v>0.5</v>
      </c>
      <c r="P442" s="55" t="str">
        <f t="shared" si="140"/>
        <v>6094325149375</v>
      </c>
      <c r="Q442" s="70">
        <f t="shared" si="141"/>
        <v>6760</v>
      </c>
      <c r="R442" s="58">
        <v>0</v>
      </c>
      <c r="S442" s="57">
        <f t="shared" si="142"/>
        <v>0</v>
      </c>
      <c r="T442" s="58">
        <v>0</v>
      </c>
      <c r="U442" s="58">
        <f>(IF(VLOOKUP(VLOOKUP(AN442,MAPPING!$B$16:$D$21,2,1),MAPPING!$C$16:$E$21,2,0)=7000,0,VLOOKUP(VLOOKUP(AN442,MAPPING!$B$16:$D$21,2,1),MAPPING!$C$16:$E$21,2,0)))</f>
        <v>0</v>
      </c>
      <c r="V442" s="58">
        <f>(K442*VLOOKUP(N442/K442,MAPPING!$B$23:$C$30,2,10))</f>
        <v>0</v>
      </c>
      <c r="W442" s="58">
        <f t="shared" si="143"/>
        <v>0</v>
      </c>
      <c r="X442" s="58">
        <f t="shared" si="144"/>
        <v>6760</v>
      </c>
      <c r="Y442" s="116">
        <f>ROUND(SUM(Q442:W442)/INVOICE!$I$5,2)</f>
        <v>4.8499999999999996</v>
      </c>
      <c r="AA442" s="38" t="s">
        <v>3413</v>
      </c>
      <c r="AB442" s="38" t="s">
        <v>93</v>
      </c>
      <c r="AC442" s="38" t="s">
        <v>3414</v>
      </c>
      <c r="AD442" s="38" t="s">
        <v>9980</v>
      </c>
      <c r="AE442" s="38" t="s">
        <v>7991</v>
      </c>
      <c r="AF442" s="38" t="s">
        <v>8626</v>
      </c>
      <c r="AG442" s="38" t="s">
        <v>3821</v>
      </c>
      <c r="AH442" s="38" t="s">
        <v>61</v>
      </c>
      <c r="AI442" s="38">
        <v>1</v>
      </c>
      <c r="AJ442" s="38">
        <v>0.35</v>
      </c>
      <c r="AK442" s="38">
        <v>0.8</v>
      </c>
      <c r="AL442" s="38">
        <v>0.8</v>
      </c>
      <c r="AM442" s="38" t="s">
        <v>204</v>
      </c>
      <c r="AN442" s="38">
        <v>25.46</v>
      </c>
      <c r="AO442" s="38" t="s">
        <v>62</v>
      </c>
      <c r="AP442" s="38" t="s">
        <v>62</v>
      </c>
      <c r="AQ442" s="38" t="s">
        <v>62</v>
      </c>
      <c r="AR442" s="38" t="s">
        <v>62</v>
      </c>
      <c r="AS442" s="38" t="s">
        <v>62</v>
      </c>
      <c r="AT442" s="38" t="s">
        <v>205</v>
      </c>
      <c r="AU442" s="38" t="s">
        <v>8802</v>
      </c>
      <c r="AV442" s="38" t="s">
        <v>207</v>
      </c>
      <c r="AW442" s="38" t="s">
        <v>61</v>
      </c>
      <c r="AX442" s="38" t="s">
        <v>63</v>
      </c>
      <c r="AY442" s="39" t="s">
        <v>9981</v>
      </c>
      <c r="AZ442" s="38" t="s">
        <v>9982</v>
      </c>
      <c r="BA442" s="39" t="s">
        <v>9982</v>
      </c>
      <c r="BB442" s="38" t="s">
        <v>196</v>
      </c>
      <c r="BC442" s="38" t="s">
        <v>197</v>
      </c>
      <c r="BD442" s="38" t="s">
        <v>94</v>
      </c>
      <c r="BE442" s="38" t="s">
        <v>208</v>
      </c>
      <c r="BF442" s="38" t="s">
        <v>64</v>
      </c>
      <c r="BG442" s="38" t="s">
        <v>61</v>
      </c>
      <c r="BH442" s="38" t="s">
        <v>209</v>
      </c>
    </row>
    <row r="443" spans="2:60" x14ac:dyDescent="0.3">
      <c r="B443" s="55">
        <f t="shared" si="126"/>
        <v>439</v>
      </c>
      <c r="C443" s="55" t="str">
        <f t="shared" si="127"/>
        <v>NRT</v>
      </c>
      <c r="D443" s="55" t="str">
        <f t="shared" si="128"/>
        <v>2025-09-10</v>
      </c>
      <c r="E443" s="55" t="str">
        <f t="shared" si="129"/>
        <v>82020038093</v>
      </c>
      <c r="F443" s="55" t="str">
        <f t="shared" si="130"/>
        <v>PJP030152772</v>
      </c>
      <c r="G443" s="55" t="str">
        <f t="shared" si="131"/>
        <v>GOLDSPORTS</v>
      </c>
      <c r="H443" s="53" t="str">
        <f t="shared" si="132"/>
        <v>일반(목록배제,Normal-Manifest Exception)</v>
      </c>
      <c r="I443" s="62">
        <f t="shared" si="133"/>
        <v>134</v>
      </c>
      <c r="J443" s="53" t="str">
        <f t="shared" si="134"/>
        <v>BIG BRIDGE INTL (BRCH USA)</v>
      </c>
      <c r="K443" s="55">
        <f t="shared" si="135"/>
        <v>1</v>
      </c>
      <c r="L443" s="54">
        <f t="shared" si="136"/>
        <v>3.2</v>
      </c>
      <c r="M443" s="54">
        <f t="shared" si="137"/>
        <v>8.1</v>
      </c>
      <c r="N443" s="54">
        <f t="shared" si="138"/>
        <v>8.5</v>
      </c>
      <c r="O443" s="54">
        <f t="shared" si="139"/>
        <v>3.5</v>
      </c>
      <c r="P443" s="55" t="str">
        <f t="shared" si="140"/>
        <v>6094325151483</v>
      </c>
      <c r="Q443" s="70">
        <f t="shared" si="141"/>
        <v>12820</v>
      </c>
      <c r="R443" s="58">
        <v>0</v>
      </c>
      <c r="S443" s="57">
        <f t="shared" si="142"/>
        <v>0</v>
      </c>
      <c r="T443" s="58">
        <v>0</v>
      </c>
      <c r="U443" s="58">
        <f>(IF(VLOOKUP(VLOOKUP(AN443,MAPPING!$B$16:$D$21,2,1),MAPPING!$C$16:$E$21,2,0)=7000,0,VLOOKUP(VLOOKUP(AN443,MAPPING!$B$16:$D$21,2,1),MAPPING!$C$16:$E$21,2,0)))</f>
        <v>0</v>
      </c>
      <c r="V443" s="58">
        <f>(K443*VLOOKUP(N443/K443,MAPPING!$B$23:$C$30,2,10))</f>
        <v>1200</v>
      </c>
      <c r="W443" s="58">
        <f t="shared" si="143"/>
        <v>0</v>
      </c>
      <c r="X443" s="58">
        <f t="shared" si="144"/>
        <v>14020</v>
      </c>
      <c r="Y443" s="116">
        <f>ROUND(SUM(Q443:W443)/INVOICE!$I$5,2)</f>
        <v>10.06</v>
      </c>
      <c r="AA443" s="38" t="s">
        <v>3413</v>
      </c>
      <c r="AB443" s="38" t="s">
        <v>93</v>
      </c>
      <c r="AC443" s="38" t="s">
        <v>3414</v>
      </c>
      <c r="AD443" s="38" t="s">
        <v>9983</v>
      </c>
      <c r="AE443" s="38" t="s">
        <v>9984</v>
      </c>
      <c r="AF443" s="38" t="s">
        <v>7779</v>
      </c>
      <c r="AG443" s="38" t="s">
        <v>9985</v>
      </c>
      <c r="AH443" s="38" t="s">
        <v>156</v>
      </c>
      <c r="AI443" s="38">
        <v>1</v>
      </c>
      <c r="AJ443" s="38">
        <v>3.2</v>
      </c>
      <c r="AK443" s="38">
        <v>8.1</v>
      </c>
      <c r="AL443" s="38">
        <v>8.5</v>
      </c>
      <c r="AM443" s="38" t="s">
        <v>66</v>
      </c>
      <c r="AN443" s="38">
        <v>134</v>
      </c>
      <c r="AO443" s="38" t="s">
        <v>62</v>
      </c>
      <c r="AP443" s="38" t="s">
        <v>62</v>
      </c>
      <c r="AQ443" s="38" t="s">
        <v>62</v>
      </c>
      <c r="AR443" s="38" t="s">
        <v>62</v>
      </c>
      <c r="AS443" s="38" t="s">
        <v>62</v>
      </c>
      <c r="AT443" s="38" t="s">
        <v>205</v>
      </c>
      <c r="AU443" s="38" t="s">
        <v>8802</v>
      </c>
      <c r="AV443" s="38" t="s">
        <v>207</v>
      </c>
      <c r="AW443" s="38" t="s">
        <v>61</v>
      </c>
      <c r="AX443" s="38" t="s">
        <v>63</v>
      </c>
      <c r="AY443" s="39" t="s">
        <v>9986</v>
      </c>
      <c r="AZ443" s="38" t="s">
        <v>9987</v>
      </c>
      <c r="BA443" s="39" t="s">
        <v>9987</v>
      </c>
      <c r="BB443" s="38" t="s">
        <v>196</v>
      </c>
      <c r="BC443" s="38" t="s">
        <v>197</v>
      </c>
      <c r="BD443" s="38" t="s">
        <v>94</v>
      </c>
      <c r="BE443" s="38" t="s">
        <v>208</v>
      </c>
      <c r="BF443" s="38" t="s">
        <v>64</v>
      </c>
      <c r="BG443" s="38" t="s">
        <v>61</v>
      </c>
      <c r="BH443" s="38" t="s">
        <v>209</v>
      </c>
    </row>
    <row r="444" spans="2:60" x14ac:dyDescent="0.3">
      <c r="B444" s="55">
        <f t="shared" si="126"/>
        <v>440</v>
      </c>
      <c r="C444" s="55" t="str">
        <f t="shared" si="127"/>
        <v>NRT</v>
      </c>
      <c r="D444" s="55" t="str">
        <f t="shared" si="128"/>
        <v>2025-09-10</v>
      </c>
      <c r="E444" s="55" t="str">
        <f t="shared" si="129"/>
        <v>82020038093</v>
      </c>
      <c r="F444" s="55" t="str">
        <f t="shared" si="130"/>
        <v>PJP030153181</v>
      </c>
      <c r="G444" s="55" t="str">
        <f t="shared" si="131"/>
        <v>박성익</v>
      </c>
      <c r="H444" s="53" t="str">
        <f t="shared" si="132"/>
        <v>일반(목록배제,Normal-Manifest Exception)</v>
      </c>
      <c r="I444" s="62">
        <f t="shared" si="133"/>
        <v>143.68</v>
      </c>
      <c r="J444" s="53" t="str">
        <f t="shared" si="134"/>
        <v>BIG BRIDGE INTL (BRCH USA)</v>
      </c>
      <c r="K444" s="55">
        <f t="shared" si="135"/>
        <v>1</v>
      </c>
      <c r="L444" s="54">
        <f t="shared" si="136"/>
        <v>0.5</v>
      </c>
      <c r="M444" s="54">
        <f t="shared" si="137"/>
        <v>0.8</v>
      </c>
      <c r="N444" s="54">
        <f t="shared" si="138"/>
        <v>0.8</v>
      </c>
      <c r="O444" s="54">
        <f t="shared" si="139"/>
        <v>0.5</v>
      </c>
      <c r="P444" s="55" t="str">
        <f t="shared" si="140"/>
        <v>6094325151443</v>
      </c>
      <c r="Q444" s="70">
        <f t="shared" si="141"/>
        <v>6760</v>
      </c>
      <c r="R444" s="58">
        <v>0</v>
      </c>
      <c r="S444" s="57">
        <f t="shared" si="142"/>
        <v>0</v>
      </c>
      <c r="T444" s="58">
        <v>0</v>
      </c>
      <c r="U444" s="58">
        <f>(IF(VLOOKUP(VLOOKUP(AN444,MAPPING!$B$16:$D$21,2,1),MAPPING!$C$16:$E$21,2,0)=7000,0,VLOOKUP(VLOOKUP(AN444,MAPPING!$B$16:$D$21,2,1),MAPPING!$C$16:$E$21,2,0)))</f>
        <v>0</v>
      </c>
      <c r="V444" s="58">
        <f>(K444*VLOOKUP(N444/K444,MAPPING!$B$23:$C$30,2,10))</f>
        <v>0</v>
      </c>
      <c r="W444" s="58">
        <f t="shared" si="143"/>
        <v>0</v>
      </c>
      <c r="X444" s="58">
        <f t="shared" si="144"/>
        <v>6760</v>
      </c>
      <c r="Y444" s="116">
        <f>ROUND(SUM(Q444:W444)/INVOICE!$I$5,2)</f>
        <v>4.8499999999999996</v>
      </c>
      <c r="AA444" s="38" t="s">
        <v>3413</v>
      </c>
      <c r="AB444" s="38" t="s">
        <v>93</v>
      </c>
      <c r="AC444" s="38" t="s">
        <v>3414</v>
      </c>
      <c r="AD444" s="38" t="s">
        <v>9988</v>
      </c>
      <c r="AE444" s="38" t="s">
        <v>9989</v>
      </c>
      <c r="AF444" s="38" t="s">
        <v>9990</v>
      </c>
      <c r="AG444" s="38" t="s">
        <v>9991</v>
      </c>
      <c r="AH444" s="38" t="s">
        <v>9992</v>
      </c>
      <c r="AI444" s="38">
        <v>1</v>
      </c>
      <c r="AJ444" s="38">
        <v>0.5</v>
      </c>
      <c r="AK444" s="38">
        <v>0.8</v>
      </c>
      <c r="AL444" s="38">
        <v>0.8</v>
      </c>
      <c r="AM444" s="38" t="s">
        <v>66</v>
      </c>
      <c r="AN444" s="38">
        <v>143.68</v>
      </c>
      <c r="AO444" s="38" t="s">
        <v>62</v>
      </c>
      <c r="AP444" s="38" t="s">
        <v>62</v>
      </c>
      <c r="AQ444" s="38" t="s">
        <v>61</v>
      </c>
      <c r="AR444" s="38" t="s">
        <v>61</v>
      </c>
      <c r="AS444" s="38" t="s">
        <v>61</v>
      </c>
      <c r="AT444" s="38" t="s">
        <v>205</v>
      </c>
      <c r="AU444" s="38" t="s">
        <v>8802</v>
      </c>
      <c r="AV444" s="38" t="s">
        <v>207</v>
      </c>
      <c r="AW444" s="38" t="s">
        <v>61</v>
      </c>
      <c r="AX444" s="38" t="s">
        <v>63</v>
      </c>
      <c r="AY444" s="39" t="s">
        <v>9993</v>
      </c>
      <c r="AZ444" s="38" t="s">
        <v>9994</v>
      </c>
      <c r="BA444" s="39" t="s">
        <v>9994</v>
      </c>
      <c r="BB444" s="38" t="s">
        <v>196</v>
      </c>
      <c r="BC444" s="38" t="s">
        <v>197</v>
      </c>
      <c r="BD444" s="38" t="s">
        <v>94</v>
      </c>
      <c r="BE444" s="38" t="s">
        <v>208</v>
      </c>
      <c r="BF444" s="38" t="s">
        <v>64</v>
      </c>
      <c r="BG444" s="38" t="s">
        <v>61</v>
      </c>
      <c r="BH444" s="38" t="s">
        <v>209</v>
      </c>
    </row>
    <row r="445" spans="2:60" x14ac:dyDescent="0.3">
      <c r="B445" s="55">
        <f t="shared" si="126"/>
        <v>441</v>
      </c>
      <c r="C445" s="55" t="str">
        <f t="shared" si="127"/>
        <v>NRT</v>
      </c>
      <c r="D445" s="55" t="str">
        <f t="shared" si="128"/>
        <v>2025-09-10</v>
      </c>
      <c r="E445" s="55" t="str">
        <f t="shared" si="129"/>
        <v>82020038093</v>
      </c>
      <c r="F445" s="55" t="str">
        <f t="shared" si="130"/>
        <v>PJP030161749</v>
      </c>
      <c r="G445" s="55" t="str">
        <f t="shared" si="131"/>
        <v>김기덕</v>
      </c>
      <c r="H445" s="53" t="str">
        <f t="shared" si="132"/>
        <v>목록(Manifest)</v>
      </c>
      <c r="I445" s="62">
        <f t="shared" si="133"/>
        <v>110.55</v>
      </c>
      <c r="J445" s="53" t="str">
        <f t="shared" si="134"/>
        <v>BIG BRIDGE INTL (BRCH USA)</v>
      </c>
      <c r="K445" s="55">
        <f t="shared" si="135"/>
        <v>1</v>
      </c>
      <c r="L445" s="54">
        <f t="shared" si="136"/>
        <v>1.1499999999999999</v>
      </c>
      <c r="M445" s="54">
        <f t="shared" si="137"/>
        <v>3.7</v>
      </c>
      <c r="N445" s="54">
        <f t="shared" si="138"/>
        <v>3.7</v>
      </c>
      <c r="O445" s="54">
        <f t="shared" si="139"/>
        <v>1.5</v>
      </c>
      <c r="P445" s="55" t="str">
        <f t="shared" si="140"/>
        <v>6094325151274</v>
      </c>
      <c r="Q445" s="70">
        <f t="shared" si="141"/>
        <v>8780</v>
      </c>
      <c r="R445" s="58">
        <v>0</v>
      </c>
      <c r="S445" s="57">
        <f t="shared" si="142"/>
        <v>0</v>
      </c>
      <c r="T445" s="58">
        <v>0</v>
      </c>
      <c r="U445" s="58">
        <f>(IF(VLOOKUP(VLOOKUP(AN445,MAPPING!$B$16:$D$21,2,1),MAPPING!$C$16:$E$21,2,0)=7000,0,VLOOKUP(VLOOKUP(AN445,MAPPING!$B$16:$D$21,2,1),MAPPING!$C$16:$E$21,2,0)))</f>
        <v>0</v>
      </c>
      <c r="V445" s="58">
        <f>(K445*VLOOKUP(N445/K445,MAPPING!$B$23:$C$30,2,10))</f>
        <v>550</v>
      </c>
      <c r="W445" s="58">
        <f t="shared" si="143"/>
        <v>0</v>
      </c>
      <c r="X445" s="58">
        <f t="shared" si="144"/>
        <v>9330</v>
      </c>
      <c r="Y445" s="116">
        <f>ROUND(SUM(Q445:W445)/INVOICE!$I$5,2)</f>
        <v>6.69</v>
      </c>
      <c r="AA445" s="38" t="s">
        <v>3413</v>
      </c>
      <c r="AB445" s="38" t="s">
        <v>93</v>
      </c>
      <c r="AC445" s="38" t="s">
        <v>3414</v>
      </c>
      <c r="AD445" s="38" t="s">
        <v>9995</v>
      </c>
      <c r="AE445" s="38" t="s">
        <v>9996</v>
      </c>
      <c r="AF445" s="38" t="s">
        <v>9997</v>
      </c>
      <c r="AG445" s="38" t="s">
        <v>9998</v>
      </c>
      <c r="AH445" s="38" t="s">
        <v>61</v>
      </c>
      <c r="AI445" s="38">
        <v>1</v>
      </c>
      <c r="AJ445" s="38">
        <v>1.1499999999999999</v>
      </c>
      <c r="AK445" s="38">
        <v>3.7</v>
      </c>
      <c r="AL445" s="38">
        <v>3.7</v>
      </c>
      <c r="AM445" s="38" t="s">
        <v>204</v>
      </c>
      <c r="AN445" s="38">
        <v>110.55</v>
      </c>
      <c r="AO445" s="38" t="s">
        <v>62</v>
      </c>
      <c r="AP445" s="38" t="s">
        <v>62</v>
      </c>
      <c r="AQ445" s="38" t="s">
        <v>62</v>
      </c>
      <c r="AR445" s="38" t="s">
        <v>62</v>
      </c>
      <c r="AS445" s="38" t="s">
        <v>62</v>
      </c>
      <c r="AT445" s="38" t="s">
        <v>205</v>
      </c>
      <c r="AU445" s="38" t="s">
        <v>8802</v>
      </c>
      <c r="AV445" s="38" t="s">
        <v>207</v>
      </c>
      <c r="AW445" s="38" t="s">
        <v>61</v>
      </c>
      <c r="AX445" s="38" t="s">
        <v>63</v>
      </c>
      <c r="AY445" s="39" t="s">
        <v>9999</v>
      </c>
      <c r="AZ445" s="38" t="s">
        <v>10000</v>
      </c>
      <c r="BA445" s="39" t="s">
        <v>10000</v>
      </c>
      <c r="BB445" s="38" t="s">
        <v>196</v>
      </c>
      <c r="BC445" s="38" t="s">
        <v>197</v>
      </c>
      <c r="BD445" s="38" t="s">
        <v>94</v>
      </c>
      <c r="BE445" s="38" t="s">
        <v>208</v>
      </c>
      <c r="BF445" s="38" t="s">
        <v>64</v>
      </c>
      <c r="BG445" s="38" t="s">
        <v>61</v>
      </c>
      <c r="BH445" s="38" t="s">
        <v>209</v>
      </c>
    </row>
    <row r="446" spans="2:60" x14ac:dyDescent="0.3">
      <c r="B446" s="55">
        <f t="shared" si="126"/>
        <v>442</v>
      </c>
      <c r="C446" s="55" t="str">
        <f t="shared" si="127"/>
        <v>NRT</v>
      </c>
      <c r="D446" s="55" t="str">
        <f t="shared" si="128"/>
        <v>2025-09-11</v>
      </c>
      <c r="E446" s="55" t="str">
        <f t="shared" si="129"/>
        <v>82020038104</v>
      </c>
      <c r="F446" s="55" t="str">
        <f t="shared" si="130"/>
        <v>PJP030167193</v>
      </c>
      <c r="G446" s="55" t="str">
        <f t="shared" si="131"/>
        <v>강수한</v>
      </c>
      <c r="H446" s="53" t="str">
        <f t="shared" si="132"/>
        <v>목록(Manifest)</v>
      </c>
      <c r="I446" s="62">
        <f t="shared" si="133"/>
        <v>134.66999999999999</v>
      </c>
      <c r="J446" s="53" t="str">
        <f t="shared" si="134"/>
        <v>BIG BRIDGE INTL (BRCH USA)</v>
      </c>
      <c r="K446" s="55">
        <f t="shared" si="135"/>
        <v>1</v>
      </c>
      <c r="L446" s="54">
        <f t="shared" si="136"/>
        <v>3</v>
      </c>
      <c r="M446" s="54">
        <f t="shared" si="137"/>
        <v>0.2</v>
      </c>
      <c r="N446" s="54">
        <f t="shared" si="138"/>
        <v>3</v>
      </c>
      <c r="O446" s="54">
        <f t="shared" si="139"/>
        <v>3</v>
      </c>
      <c r="P446" s="55" t="str">
        <f t="shared" si="140"/>
        <v>6094325151062</v>
      </c>
      <c r="Q446" s="70">
        <f t="shared" si="141"/>
        <v>11810</v>
      </c>
      <c r="R446" s="58">
        <v>0</v>
      </c>
      <c r="S446" s="57">
        <f t="shared" si="142"/>
        <v>0</v>
      </c>
      <c r="T446" s="58">
        <v>0</v>
      </c>
      <c r="U446" s="58">
        <f>(IF(VLOOKUP(VLOOKUP(AN446,MAPPING!$B$16:$D$21,2,1),MAPPING!$C$16:$E$21,2,0)=7000,0,VLOOKUP(VLOOKUP(AN446,MAPPING!$B$16:$D$21,2,1),MAPPING!$C$16:$E$21,2,0)))</f>
        <v>0</v>
      </c>
      <c r="V446" s="58">
        <f>(K446*VLOOKUP(N446/K446,MAPPING!$B$23:$C$30,2,10))</f>
        <v>550</v>
      </c>
      <c r="W446" s="58">
        <f t="shared" si="143"/>
        <v>0</v>
      </c>
      <c r="X446" s="58">
        <f t="shared" si="144"/>
        <v>12360</v>
      </c>
      <c r="Y446" s="116">
        <f>ROUND(SUM(Q446:W446)/INVOICE!$I$5,2)</f>
        <v>8.8699999999999992</v>
      </c>
      <c r="AA446" s="38" t="s">
        <v>495</v>
      </c>
      <c r="AB446" s="38" t="s">
        <v>93</v>
      </c>
      <c r="AC446" s="38" t="s">
        <v>3720</v>
      </c>
      <c r="AD446" s="38" t="s">
        <v>10001</v>
      </c>
      <c r="AE446" s="38" t="s">
        <v>298</v>
      </c>
      <c r="AF446" s="38" t="s">
        <v>299</v>
      </c>
      <c r="AG446" s="38" t="s">
        <v>300</v>
      </c>
      <c r="AH446" s="38" t="s">
        <v>61</v>
      </c>
      <c r="AI446" s="38">
        <v>1</v>
      </c>
      <c r="AJ446" s="38">
        <v>3</v>
      </c>
      <c r="AK446" s="38">
        <v>0.2</v>
      </c>
      <c r="AL446" s="38">
        <v>3</v>
      </c>
      <c r="AM446" s="38" t="s">
        <v>204</v>
      </c>
      <c r="AN446" s="38">
        <v>134.66999999999999</v>
      </c>
      <c r="AO446" s="38" t="s">
        <v>62</v>
      </c>
      <c r="AP446" s="38" t="s">
        <v>62</v>
      </c>
      <c r="AQ446" s="38" t="s">
        <v>62</v>
      </c>
      <c r="AR446" s="38" t="s">
        <v>62</v>
      </c>
      <c r="AS446" s="38" t="s">
        <v>62</v>
      </c>
      <c r="AT446" s="38" t="s">
        <v>205</v>
      </c>
      <c r="AU446" s="38" t="s">
        <v>8802</v>
      </c>
      <c r="AV446" s="38" t="s">
        <v>207</v>
      </c>
      <c r="AW446" s="38" t="s">
        <v>61</v>
      </c>
      <c r="AX446" s="38" t="s">
        <v>63</v>
      </c>
      <c r="AY446" s="39" t="s">
        <v>10002</v>
      </c>
      <c r="AZ446" s="38" t="s">
        <v>10003</v>
      </c>
      <c r="BA446" s="39" t="s">
        <v>10003</v>
      </c>
      <c r="BB446" s="38" t="s">
        <v>2434</v>
      </c>
      <c r="BC446" s="38" t="s">
        <v>197</v>
      </c>
      <c r="BD446" s="38" t="s">
        <v>94</v>
      </c>
      <c r="BE446" s="38" t="s">
        <v>208</v>
      </c>
      <c r="BF446" s="38" t="s">
        <v>64</v>
      </c>
      <c r="BG446" s="38" t="s">
        <v>61</v>
      </c>
      <c r="BH446" s="38" t="s">
        <v>209</v>
      </c>
    </row>
    <row r="447" spans="2:60" x14ac:dyDescent="0.3">
      <c r="B447" s="55">
        <f t="shared" si="126"/>
        <v>443</v>
      </c>
      <c r="C447" s="55" t="str">
        <f t="shared" si="127"/>
        <v>NRT</v>
      </c>
      <c r="D447" s="55" t="str">
        <f t="shared" si="128"/>
        <v>2025-09-11</v>
      </c>
      <c r="E447" s="55" t="str">
        <f t="shared" si="129"/>
        <v>82020038104</v>
      </c>
      <c r="F447" s="55" t="str">
        <f t="shared" si="130"/>
        <v>PJP030131563</v>
      </c>
      <c r="G447" s="55" t="str">
        <f t="shared" si="131"/>
        <v>한만서</v>
      </c>
      <c r="H447" s="53" t="str">
        <f t="shared" si="132"/>
        <v>목록(Manifest)</v>
      </c>
      <c r="I447" s="62">
        <f t="shared" si="133"/>
        <v>113.63</v>
      </c>
      <c r="J447" s="53" t="str">
        <f t="shared" si="134"/>
        <v>BIG BRIDGE INTL (BRCH USA)</v>
      </c>
      <c r="K447" s="55">
        <f t="shared" si="135"/>
        <v>1</v>
      </c>
      <c r="L447" s="54">
        <f t="shared" si="136"/>
        <v>0.3</v>
      </c>
      <c r="M447" s="54">
        <f t="shared" si="137"/>
        <v>0.6</v>
      </c>
      <c r="N447" s="54">
        <f t="shared" si="138"/>
        <v>0.6</v>
      </c>
      <c r="O447" s="54">
        <f t="shared" si="139"/>
        <v>0.5</v>
      </c>
      <c r="P447" s="55" t="str">
        <f t="shared" si="140"/>
        <v>6094325151453</v>
      </c>
      <c r="Q447" s="70">
        <f t="shared" si="141"/>
        <v>6760</v>
      </c>
      <c r="R447" s="58">
        <v>0</v>
      </c>
      <c r="S447" s="57">
        <f t="shared" si="142"/>
        <v>0</v>
      </c>
      <c r="T447" s="58">
        <v>0</v>
      </c>
      <c r="U447" s="58">
        <f>(IF(VLOOKUP(VLOOKUP(AN447,MAPPING!$B$16:$D$21,2,1),MAPPING!$C$16:$E$21,2,0)=7000,0,VLOOKUP(VLOOKUP(AN447,MAPPING!$B$16:$D$21,2,1),MAPPING!$C$16:$E$21,2,0)))</f>
        <v>0</v>
      </c>
      <c r="V447" s="58">
        <f>(K447*VLOOKUP(N447/K447,MAPPING!$B$23:$C$30,2,10))</f>
        <v>0</v>
      </c>
      <c r="W447" s="58">
        <f t="shared" si="143"/>
        <v>0</v>
      </c>
      <c r="X447" s="58">
        <f t="shared" si="144"/>
        <v>6760</v>
      </c>
      <c r="Y447" s="116">
        <f>ROUND(SUM(Q447:W447)/INVOICE!$I$5,2)</f>
        <v>4.8499999999999996</v>
      </c>
      <c r="AA447" s="38" t="s">
        <v>495</v>
      </c>
      <c r="AB447" s="38" t="s">
        <v>93</v>
      </c>
      <c r="AC447" s="38" t="s">
        <v>3720</v>
      </c>
      <c r="AD447" s="38" t="s">
        <v>10004</v>
      </c>
      <c r="AE447" s="38" t="s">
        <v>535</v>
      </c>
      <c r="AF447" s="38" t="s">
        <v>536</v>
      </c>
      <c r="AG447" s="38" t="s">
        <v>537</v>
      </c>
      <c r="AH447" s="38" t="s">
        <v>61</v>
      </c>
      <c r="AI447" s="38">
        <v>1</v>
      </c>
      <c r="AJ447" s="38">
        <v>0.3</v>
      </c>
      <c r="AK447" s="38">
        <v>0.6</v>
      </c>
      <c r="AL447" s="38">
        <v>0.6</v>
      </c>
      <c r="AM447" s="38" t="s">
        <v>204</v>
      </c>
      <c r="AN447" s="38">
        <v>113.63</v>
      </c>
      <c r="AO447" s="38" t="s">
        <v>62</v>
      </c>
      <c r="AP447" s="38" t="s">
        <v>62</v>
      </c>
      <c r="AQ447" s="38" t="s">
        <v>62</v>
      </c>
      <c r="AR447" s="38" t="s">
        <v>62</v>
      </c>
      <c r="AS447" s="38" t="s">
        <v>62</v>
      </c>
      <c r="AT447" s="38" t="s">
        <v>205</v>
      </c>
      <c r="AU447" s="38" t="s">
        <v>8802</v>
      </c>
      <c r="AV447" s="38" t="s">
        <v>207</v>
      </c>
      <c r="AW447" s="38" t="s">
        <v>61</v>
      </c>
      <c r="AX447" s="38" t="s">
        <v>63</v>
      </c>
      <c r="AY447" s="39" t="s">
        <v>10005</v>
      </c>
      <c r="AZ447" s="38" t="s">
        <v>10006</v>
      </c>
      <c r="BA447" s="39" t="s">
        <v>10006</v>
      </c>
      <c r="BB447" s="38" t="s">
        <v>2434</v>
      </c>
      <c r="BC447" s="38" t="s">
        <v>197</v>
      </c>
      <c r="BD447" s="38" t="s">
        <v>94</v>
      </c>
      <c r="BE447" s="38" t="s">
        <v>208</v>
      </c>
      <c r="BF447" s="38" t="s">
        <v>64</v>
      </c>
      <c r="BG447" s="38" t="s">
        <v>61</v>
      </c>
      <c r="BH447" s="38" t="s">
        <v>209</v>
      </c>
    </row>
    <row r="448" spans="2:60" x14ac:dyDescent="0.3">
      <c r="B448" s="55">
        <f t="shared" si="126"/>
        <v>444</v>
      </c>
      <c r="C448" s="55" t="str">
        <f t="shared" si="127"/>
        <v>NRT</v>
      </c>
      <c r="D448" s="55" t="str">
        <f t="shared" si="128"/>
        <v>2025-09-11</v>
      </c>
      <c r="E448" s="55" t="str">
        <f t="shared" si="129"/>
        <v>82020038104</v>
      </c>
      <c r="F448" s="55" t="str">
        <f t="shared" si="130"/>
        <v>PJP030131658</v>
      </c>
      <c r="G448" s="55" t="str">
        <f t="shared" si="131"/>
        <v>박준태</v>
      </c>
      <c r="H448" s="53" t="str">
        <f t="shared" si="132"/>
        <v>목록(Manifest)</v>
      </c>
      <c r="I448" s="62">
        <f t="shared" si="133"/>
        <v>132.66999999999999</v>
      </c>
      <c r="J448" s="53" t="str">
        <f t="shared" si="134"/>
        <v>BIG BRIDGE INTL (BRCH USA)</v>
      </c>
      <c r="K448" s="55">
        <f t="shared" si="135"/>
        <v>1</v>
      </c>
      <c r="L448" s="54">
        <f t="shared" si="136"/>
        <v>0.25</v>
      </c>
      <c r="M448" s="54">
        <f t="shared" si="137"/>
        <v>0.7</v>
      </c>
      <c r="N448" s="54">
        <f t="shared" si="138"/>
        <v>0.7</v>
      </c>
      <c r="O448" s="54">
        <f t="shared" si="139"/>
        <v>0.5</v>
      </c>
      <c r="P448" s="55" t="str">
        <f t="shared" si="140"/>
        <v>6094325150505</v>
      </c>
      <c r="Q448" s="70">
        <f t="shared" si="141"/>
        <v>6760</v>
      </c>
      <c r="R448" s="58">
        <v>0</v>
      </c>
      <c r="S448" s="57">
        <f t="shared" si="142"/>
        <v>0</v>
      </c>
      <c r="T448" s="58">
        <v>0</v>
      </c>
      <c r="U448" s="58">
        <f>(IF(VLOOKUP(VLOOKUP(AN448,MAPPING!$B$16:$D$21,2,1),MAPPING!$C$16:$E$21,2,0)=7000,0,VLOOKUP(VLOOKUP(AN448,MAPPING!$B$16:$D$21,2,1),MAPPING!$C$16:$E$21,2,0)))</f>
        <v>0</v>
      </c>
      <c r="V448" s="58">
        <f>(K448*VLOOKUP(N448/K448,MAPPING!$B$23:$C$30,2,10))</f>
        <v>0</v>
      </c>
      <c r="W448" s="58">
        <f t="shared" si="143"/>
        <v>0</v>
      </c>
      <c r="X448" s="58">
        <f t="shared" si="144"/>
        <v>6760</v>
      </c>
      <c r="Y448" s="116">
        <f>ROUND(SUM(Q448:W448)/INVOICE!$I$5,2)</f>
        <v>4.8499999999999996</v>
      </c>
      <c r="AA448" s="38" t="s">
        <v>495</v>
      </c>
      <c r="AB448" s="38" t="s">
        <v>93</v>
      </c>
      <c r="AC448" s="38" t="s">
        <v>3720</v>
      </c>
      <c r="AD448" s="38" t="s">
        <v>10007</v>
      </c>
      <c r="AE448" s="38" t="s">
        <v>8750</v>
      </c>
      <c r="AF448" s="38" t="s">
        <v>7768</v>
      </c>
      <c r="AG448" s="38" t="s">
        <v>7769</v>
      </c>
      <c r="AH448" s="38" t="s">
        <v>61</v>
      </c>
      <c r="AI448" s="38">
        <v>1</v>
      </c>
      <c r="AJ448" s="38">
        <v>0.25</v>
      </c>
      <c r="AK448" s="38">
        <v>0.7</v>
      </c>
      <c r="AL448" s="38">
        <v>0.7</v>
      </c>
      <c r="AM448" s="38" t="s">
        <v>204</v>
      </c>
      <c r="AN448" s="38">
        <v>132.66999999999999</v>
      </c>
      <c r="AO448" s="38" t="s">
        <v>62</v>
      </c>
      <c r="AP448" s="38" t="s">
        <v>62</v>
      </c>
      <c r="AQ448" s="38" t="s">
        <v>62</v>
      </c>
      <c r="AR448" s="38" t="s">
        <v>62</v>
      </c>
      <c r="AS448" s="38" t="s">
        <v>62</v>
      </c>
      <c r="AT448" s="38" t="s">
        <v>205</v>
      </c>
      <c r="AU448" s="38" t="s">
        <v>8802</v>
      </c>
      <c r="AV448" s="38" t="s">
        <v>207</v>
      </c>
      <c r="AW448" s="38" t="s">
        <v>61</v>
      </c>
      <c r="AX448" s="38" t="s">
        <v>63</v>
      </c>
      <c r="AY448" s="39" t="s">
        <v>10008</v>
      </c>
      <c r="AZ448" s="38" t="s">
        <v>10009</v>
      </c>
      <c r="BA448" s="39" t="s">
        <v>10009</v>
      </c>
      <c r="BB448" s="38" t="s">
        <v>2434</v>
      </c>
      <c r="BC448" s="38" t="s">
        <v>197</v>
      </c>
      <c r="BD448" s="38" t="s">
        <v>94</v>
      </c>
      <c r="BE448" s="38" t="s">
        <v>208</v>
      </c>
      <c r="BF448" s="38" t="s">
        <v>64</v>
      </c>
      <c r="BG448" s="38" t="s">
        <v>61</v>
      </c>
      <c r="BH448" s="38" t="s">
        <v>209</v>
      </c>
    </row>
    <row r="449" spans="2:60" x14ac:dyDescent="0.3">
      <c r="B449" s="55">
        <f t="shared" si="126"/>
        <v>445</v>
      </c>
      <c r="C449" s="55" t="str">
        <f t="shared" si="127"/>
        <v>NRT</v>
      </c>
      <c r="D449" s="55" t="str">
        <f t="shared" si="128"/>
        <v>2025-09-11</v>
      </c>
      <c r="E449" s="55" t="str">
        <f t="shared" si="129"/>
        <v>82020038104</v>
      </c>
      <c r="F449" s="55" t="str">
        <f t="shared" si="130"/>
        <v>PJP030160427</v>
      </c>
      <c r="G449" s="55" t="str">
        <f t="shared" si="131"/>
        <v>김진식</v>
      </c>
      <c r="H449" s="53" t="str">
        <f t="shared" si="132"/>
        <v>일반(목록배제,Normal-Manifest Exception)</v>
      </c>
      <c r="I449" s="62">
        <f t="shared" si="133"/>
        <v>100.5</v>
      </c>
      <c r="J449" s="53" t="str">
        <f t="shared" si="134"/>
        <v>BIG BRIDGE INTL (BRCH USA)</v>
      </c>
      <c r="K449" s="55">
        <f t="shared" si="135"/>
        <v>1</v>
      </c>
      <c r="L449" s="54">
        <f t="shared" si="136"/>
        <v>0.55000000000000004</v>
      </c>
      <c r="M449" s="54">
        <f t="shared" si="137"/>
        <v>1.2</v>
      </c>
      <c r="N449" s="54">
        <f t="shared" si="138"/>
        <v>1.2</v>
      </c>
      <c r="O449" s="54">
        <f t="shared" si="139"/>
        <v>1</v>
      </c>
      <c r="P449" s="55" t="str">
        <f t="shared" si="140"/>
        <v>6094325161265</v>
      </c>
      <c r="Q449" s="70">
        <f t="shared" si="141"/>
        <v>7770</v>
      </c>
      <c r="R449" s="58">
        <v>0</v>
      </c>
      <c r="S449" s="57">
        <f t="shared" si="142"/>
        <v>0</v>
      </c>
      <c r="T449" s="58">
        <v>0</v>
      </c>
      <c r="U449" s="58">
        <f>(IF(VLOOKUP(VLOOKUP(AN449,MAPPING!$B$16:$D$21,2,1),MAPPING!$C$16:$E$21,2,0)=7000,0,VLOOKUP(VLOOKUP(AN449,MAPPING!$B$16:$D$21,2,1),MAPPING!$C$16:$E$21,2,0)))</f>
        <v>0</v>
      </c>
      <c r="V449" s="58">
        <f>(K449*VLOOKUP(N449/K449,MAPPING!$B$23:$C$30,2,10))</f>
        <v>0</v>
      </c>
      <c r="W449" s="58">
        <f t="shared" si="143"/>
        <v>0</v>
      </c>
      <c r="X449" s="58">
        <f t="shared" si="144"/>
        <v>7770</v>
      </c>
      <c r="Y449" s="116">
        <f>ROUND(SUM(Q449:W449)/INVOICE!$I$5,2)</f>
        <v>5.57</v>
      </c>
      <c r="AA449" s="38" t="s">
        <v>495</v>
      </c>
      <c r="AB449" s="38" t="s">
        <v>93</v>
      </c>
      <c r="AC449" s="38" t="s">
        <v>3720</v>
      </c>
      <c r="AD449" s="38" t="s">
        <v>10010</v>
      </c>
      <c r="AE449" s="38" t="s">
        <v>10011</v>
      </c>
      <c r="AF449" s="38" t="s">
        <v>10012</v>
      </c>
      <c r="AG449" s="38" t="s">
        <v>10013</v>
      </c>
      <c r="AH449" s="38" t="s">
        <v>61</v>
      </c>
      <c r="AI449" s="38">
        <v>1</v>
      </c>
      <c r="AJ449" s="38">
        <v>0.55000000000000004</v>
      </c>
      <c r="AK449" s="38">
        <v>1.2</v>
      </c>
      <c r="AL449" s="38">
        <v>1.2</v>
      </c>
      <c r="AM449" s="38" t="s">
        <v>66</v>
      </c>
      <c r="AN449" s="38">
        <v>100.5</v>
      </c>
      <c r="AO449" s="38" t="s">
        <v>62</v>
      </c>
      <c r="AP449" s="38" t="s">
        <v>62</v>
      </c>
      <c r="AQ449" s="38" t="s">
        <v>62</v>
      </c>
      <c r="AR449" s="38" t="s">
        <v>62</v>
      </c>
      <c r="AS449" s="38" t="s">
        <v>62</v>
      </c>
      <c r="AT449" s="38" t="s">
        <v>205</v>
      </c>
      <c r="AU449" s="38" t="s">
        <v>8802</v>
      </c>
      <c r="AV449" s="38" t="s">
        <v>207</v>
      </c>
      <c r="AW449" s="38" t="s">
        <v>61</v>
      </c>
      <c r="AX449" s="38" t="s">
        <v>63</v>
      </c>
      <c r="AY449" s="39" t="s">
        <v>10014</v>
      </c>
      <c r="AZ449" s="38" t="s">
        <v>10015</v>
      </c>
      <c r="BA449" s="39" t="s">
        <v>10015</v>
      </c>
      <c r="BB449" s="38" t="s">
        <v>2434</v>
      </c>
      <c r="BC449" s="38" t="s">
        <v>197</v>
      </c>
      <c r="BD449" s="38" t="s">
        <v>94</v>
      </c>
      <c r="BE449" s="38" t="s">
        <v>208</v>
      </c>
      <c r="BF449" s="38" t="s">
        <v>64</v>
      </c>
      <c r="BG449" s="38" t="s">
        <v>61</v>
      </c>
      <c r="BH449" s="38" t="s">
        <v>209</v>
      </c>
    </row>
    <row r="450" spans="2:60" x14ac:dyDescent="0.3">
      <c r="B450" s="55">
        <f t="shared" si="126"/>
        <v>446</v>
      </c>
      <c r="C450" s="55" t="str">
        <f t="shared" si="127"/>
        <v>NRT</v>
      </c>
      <c r="D450" s="55" t="str">
        <f t="shared" si="128"/>
        <v>2025-09-11</v>
      </c>
      <c r="E450" s="55" t="str">
        <f t="shared" si="129"/>
        <v>82020038104</v>
      </c>
      <c r="F450" s="55" t="str">
        <f t="shared" si="130"/>
        <v>PJP030149098</v>
      </c>
      <c r="G450" s="55" t="str">
        <f t="shared" si="131"/>
        <v>이원혁</v>
      </c>
      <c r="H450" s="53" t="str">
        <f t="shared" si="132"/>
        <v>목록(Manifest)</v>
      </c>
      <c r="I450" s="62">
        <f t="shared" si="133"/>
        <v>17.690000000000001</v>
      </c>
      <c r="J450" s="53" t="str">
        <f t="shared" si="134"/>
        <v>BIG BRIDGE INTL (BRCH USA)</v>
      </c>
      <c r="K450" s="55">
        <f t="shared" si="135"/>
        <v>1</v>
      </c>
      <c r="L450" s="54">
        <f t="shared" si="136"/>
        <v>0.45</v>
      </c>
      <c r="M450" s="54">
        <f t="shared" si="137"/>
        <v>0.8</v>
      </c>
      <c r="N450" s="54">
        <f t="shared" si="138"/>
        <v>0.8</v>
      </c>
      <c r="O450" s="54">
        <f t="shared" si="139"/>
        <v>0.5</v>
      </c>
      <c r="P450" s="55" t="str">
        <f t="shared" si="140"/>
        <v>6094325150892</v>
      </c>
      <c r="Q450" s="70">
        <f t="shared" si="141"/>
        <v>6760</v>
      </c>
      <c r="R450" s="58">
        <v>0</v>
      </c>
      <c r="S450" s="57">
        <f t="shared" si="142"/>
        <v>0</v>
      </c>
      <c r="T450" s="58">
        <v>0</v>
      </c>
      <c r="U450" s="58">
        <f>(IF(VLOOKUP(VLOOKUP(AN450,MAPPING!$B$16:$D$21,2,1),MAPPING!$C$16:$E$21,2,0)=7000,0,VLOOKUP(VLOOKUP(AN450,MAPPING!$B$16:$D$21,2,1),MAPPING!$C$16:$E$21,2,0)))</f>
        <v>0</v>
      </c>
      <c r="V450" s="58">
        <f>(K450*VLOOKUP(N450/K450,MAPPING!$B$23:$C$30,2,10))</f>
        <v>0</v>
      </c>
      <c r="W450" s="58">
        <f t="shared" si="143"/>
        <v>0</v>
      </c>
      <c r="X450" s="58">
        <f t="shared" si="144"/>
        <v>6760</v>
      </c>
      <c r="Y450" s="116">
        <f>ROUND(SUM(Q450:W450)/INVOICE!$I$5,2)</f>
        <v>4.8499999999999996</v>
      </c>
      <c r="AA450" s="38" t="s">
        <v>495</v>
      </c>
      <c r="AB450" s="38" t="s">
        <v>93</v>
      </c>
      <c r="AC450" s="38" t="s">
        <v>3720</v>
      </c>
      <c r="AD450" s="38" t="s">
        <v>10016</v>
      </c>
      <c r="AE450" s="38" t="s">
        <v>10017</v>
      </c>
      <c r="AF450" s="38" t="s">
        <v>10018</v>
      </c>
      <c r="AG450" s="38" t="s">
        <v>10019</v>
      </c>
      <c r="AH450" s="38" t="s">
        <v>61</v>
      </c>
      <c r="AI450" s="38">
        <v>1</v>
      </c>
      <c r="AJ450" s="38">
        <v>0.45</v>
      </c>
      <c r="AK450" s="38">
        <v>0.8</v>
      </c>
      <c r="AL450" s="38">
        <v>0.8</v>
      </c>
      <c r="AM450" s="38" t="s">
        <v>204</v>
      </c>
      <c r="AN450" s="38">
        <v>17.690000000000001</v>
      </c>
      <c r="AO450" s="38" t="s">
        <v>62</v>
      </c>
      <c r="AP450" s="38" t="s">
        <v>62</v>
      </c>
      <c r="AQ450" s="38" t="s">
        <v>62</v>
      </c>
      <c r="AR450" s="38" t="s">
        <v>62</v>
      </c>
      <c r="AS450" s="38" t="s">
        <v>62</v>
      </c>
      <c r="AT450" s="38" t="s">
        <v>205</v>
      </c>
      <c r="AU450" s="38" t="s">
        <v>8802</v>
      </c>
      <c r="AV450" s="38" t="s">
        <v>207</v>
      </c>
      <c r="AW450" s="38" t="s">
        <v>61</v>
      </c>
      <c r="AX450" s="38" t="s">
        <v>63</v>
      </c>
      <c r="AY450" s="39" t="s">
        <v>10020</v>
      </c>
      <c r="AZ450" s="38" t="s">
        <v>10021</v>
      </c>
      <c r="BA450" s="39" t="s">
        <v>10021</v>
      </c>
      <c r="BB450" s="38" t="s">
        <v>2434</v>
      </c>
      <c r="BC450" s="38" t="s">
        <v>197</v>
      </c>
      <c r="BD450" s="38" t="s">
        <v>94</v>
      </c>
      <c r="BE450" s="38" t="s">
        <v>208</v>
      </c>
      <c r="BF450" s="38" t="s">
        <v>64</v>
      </c>
      <c r="BG450" s="38" t="s">
        <v>61</v>
      </c>
      <c r="BH450" s="38" t="s">
        <v>209</v>
      </c>
    </row>
    <row r="451" spans="2:60" x14ac:dyDescent="0.3">
      <c r="B451" s="55">
        <f t="shared" si="126"/>
        <v>447</v>
      </c>
      <c r="C451" s="55" t="str">
        <f t="shared" si="127"/>
        <v>NRT</v>
      </c>
      <c r="D451" s="55" t="str">
        <f t="shared" si="128"/>
        <v>2025-09-11</v>
      </c>
      <c r="E451" s="55" t="str">
        <f t="shared" si="129"/>
        <v>82020038104</v>
      </c>
      <c r="F451" s="55" t="str">
        <f t="shared" si="130"/>
        <v>PJP030128746</v>
      </c>
      <c r="G451" s="55" t="str">
        <f t="shared" si="131"/>
        <v>박현정</v>
      </c>
      <c r="H451" s="53" t="str">
        <f t="shared" si="132"/>
        <v>목록(Manifest)</v>
      </c>
      <c r="I451" s="62">
        <f t="shared" si="133"/>
        <v>33.97</v>
      </c>
      <c r="J451" s="53" t="str">
        <f t="shared" si="134"/>
        <v>BIG BRIDGE INTL (BRCH USA)</v>
      </c>
      <c r="K451" s="55">
        <f t="shared" si="135"/>
        <v>1</v>
      </c>
      <c r="L451" s="54">
        <f t="shared" si="136"/>
        <v>1.05</v>
      </c>
      <c r="M451" s="54">
        <f t="shared" si="137"/>
        <v>2.2000000000000002</v>
      </c>
      <c r="N451" s="54">
        <f t="shared" si="138"/>
        <v>2.2000000000000002</v>
      </c>
      <c r="O451" s="54">
        <f t="shared" si="139"/>
        <v>1.5</v>
      </c>
      <c r="P451" s="55" t="str">
        <f t="shared" si="140"/>
        <v>6094325151018</v>
      </c>
      <c r="Q451" s="70">
        <f t="shared" si="141"/>
        <v>8780</v>
      </c>
      <c r="R451" s="58">
        <v>0</v>
      </c>
      <c r="S451" s="57">
        <f t="shared" si="142"/>
        <v>0</v>
      </c>
      <c r="T451" s="58">
        <v>0</v>
      </c>
      <c r="U451" s="58">
        <f>(IF(VLOOKUP(VLOOKUP(AN451,MAPPING!$B$16:$D$21,2,1),MAPPING!$C$16:$E$21,2,0)=7000,0,VLOOKUP(VLOOKUP(AN451,MAPPING!$B$16:$D$21,2,1),MAPPING!$C$16:$E$21,2,0)))</f>
        <v>0</v>
      </c>
      <c r="V451" s="58">
        <f>(K451*VLOOKUP(N451/K451,MAPPING!$B$23:$C$30,2,10))</f>
        <v>550</v>
      </c>
      <c r="W451" s="58">
        <f t="shared" si="143"/>
        <v>0</v>
      </c>
      <c r="X451" s="58">
        <f t="shared" si="144"/>
        <v>9330</v>
      </c>
      <c r="Y451" s="116">
        <f>ROUND(SUM(Q451:W451)/INVOICE!$I$5,2)</f>
        <v>6.69</v>
      </c>
      <c r="AA451" s="38" t="s">
        <v>495</v>
      </c>
      <c r="AB451" s="38" t="s">
        <v>93</v>
      </c>
      <c r="AC451" s="38" t="s">
        <v>3720</v>
      </c>
      <c r="AD451" s="38" t="s">
        <v>10022</v>
      </c>
      <c r="AE451" s="38" t="s">
        <v>5777</v>
      </c>
      <c r="AF451" s="38" t="s">
        <v>10023</v>
      </c>
      <c r="AG451" s="38" t="s">
        <v>10024</v>
      </c>
      <c r="AH451" s="38" t="s">
        <v>61</v>
      </c>
      <c r="AI451" s="38">
        <v>1</v>
      </c>
      <c r="AJ451" s="38">
        <v>1.05</v>
      </c>
      <c r="AK451" s="38">
        <v>2.2000000000000002</v>
      </c>
      <c r="AL451" s="38">
        <v>2.2000000000000002</v>
      </c>
      <c r="AM451" s="38" t="s">
        <v>204</v>
      </c>
      <c r="AN451" s="38">
        <v>33.97</v>
      </c>
      <c r="AO451" s="38" t="s">
        <v>62</v>
      </c>
      <c r="AP451" s="38" t="s">
        <v>62</v>
      </c>
      <c r="AQ451" s="38" t="s">
        <v>62</v>
      </c>
      <c r="AR451" s="38" t="s">
        <v>62</v>
      </c>
      <c r="AS451" s="38" t="s">
        <v>62</v>
      </c>
      <c r="AT451" s="38" t="s">
        <v>205</v>
      </c>
      <c r="AU451" s="38" t="s">
        <v>8802</v>
      </c>
      <c r="AV451" s="38" t="s">
        <v>207</v>
      </c>
      <c r="AW451" s="38" t="s">
        <v>61</v>
      </c>
      <c r="AX451" s="38" t="s">
        <v>63</v>
      </c>
      <c r="AY451" s="39" t="s">
        <v>10025</v>
      </c>
      <c r="AZ451" s="38" t="s">
        <v>10026</v>
      </c>
      <c r="BA451" s="39" t="s">
        <v>10026</v>
      </c>
      <c r="BB451" s="38" t="s">
        <v>2434</v>
      </c>
      <c r="BC451" s="38" t="s">
        <v>197</v>
      </c>
      <c r="BD451" s="38" t="s">
        <v>94</v>
      </c>
      <c r="BE451" s="38" t="s">
        <v>208</v>
      </c>
      <c r="BF451" s="38" t="s">
        <v>64</v>
      </c>
      <c r="BG451" s="38" t="s">
        <v>61</v>
      </c>
      <c r="BH451" s="38" t="s">
        <v>209</v>
      </c>
    </row>
    <row r="452" spans="2:60" x14ac:dyDescent="0.3">
      <c r="B452" s="55">
        <f t="shared" si="126"/>
        <v>448</v>
      </c>
      <c r="C452" s="55" t="str">
        <f t="shared" si="127"/>
        <v>NRT</v>
      </c>
      <c r="D452" s="55" t="str">
        <f t="shared" si="128"/>
        <v>2025-09-11</v>
      </c>
      <c r="E452" s="55" t="str">
        <f t="shared" si="129"/>
        <v>82020038104</v>
      </c>
      <c r="F452" s="55" t="str">
        <f t="shared" si="130"/>
        <v>PJP030150875</v>
      </c>
      <c r="G452" s="55" t="str">
        <f t="shared" si="131"/>
        <v>센시블 SENSIBLE</v>
      </c>
      <c r="H452" s="53" t="str">
        <f t="shared" si="132"/>
        <v>간이(Simple)</v>
      </c>
      <c r="I452" s="62">
        <f t="shared" si="133"/>
        <v>423.12</v>
      </c>
      <c r="J452" s="53" t="str">
        <f t="shared" si="134"/>
        <v>BIG BRIDGE INTL (BRCH USA)</v>
      </c>
      <c r="K452" s="55">
        <f t="shared" si="135"/>
        <v>1</v>
      </c>
      <c r="L452" s="54">
        <f t="shared" si="136"/>
        <v>2.0499999999999998</v>
      </c>
      <c r="M452" s="54">
        <f t="shared" si="137"/>
        <v>2.8</v>
      </c>
      <c r="N452" s="54">
        <f t="shared" si="138"/>
        <v>2.8</v>
      </c>
      <c r="O452" s="54">
        <f t="shared" si="139"/>
        <v>2.5</v>
      </c>
      <c r="P452" s="55" t="str">
        <f t="shared" si="140"/>
        <v>6094325151560</v>
      </c>
      <c r="Q452" s="70">
        <f t="shared" si="141"/>
        <v>10800</v>
      </c>
      <c r="R452" s="58">
        <v>0</v>
      </c>
      <c r="S452" s="57">
        <f t="shared" si="142"/>
        <v>0</v>
      </c>
      <c r="T452" s="58">
        <v>0</v>
      </c>
      <c r="U452" s="58">
        <f>(IF(VLOOKUP(VLOOKUP(AN452,MAPPING!$B$16:$D$21,2,1),MAPPING!$C$16:$E$21,2,0)=7000,0,VLOOKUP(VLOOKUP(AN452,MAPPING!$B$16:$D$21,2,1),MAPPING!$C$16:$E$21,2,0)))</f>
        <v>0</v>
      </c>
      <c r="V452" s="58">
        <f>(K452*VLOOKUP(N452/K452,MAPPING!$B$23:$C$30,2,10))</f>
        <v>550</v>
      </c>
      <c r="W452" s="58">
        <f t="shared" si="143"/>
        <v>0</v>
      </c>
      <c r="X452" s="58">
        <f t="shared" si="144"/>
        <v>11350</v>
      </c>
      <c r="Y452" s="116">
        <f>ROUND(SUM(Q452:W452)/INVOICE!$I$5,2)</f>
        <v>8.14</v>
      </c>
      <c r="AA452" s="38" t="s">
        <v>495</v>
      </c>
      <c r="AB452" s="38" t="s">
        <v>93</v>
      </c>
      <c r="AC452" s="38" t="s">
        <v>3720</v>
      </c>
      <c r="AD452" s="38" t="s">
        <v>10027</v>
      </c>
      <c r="AE452" s="38" t="s">
        <v>7767</v>
      </c>
      <c r="AF452" s="38" t="s">
        <v>7768</v>
      </c>
      <c r="AG452" s="38" t="s">
        <v>7769</v>
      </c>
      <c r="AH452" s="38" t="s">
        <v>156</v>
      </c>
      <c r="AI452" s="38">
        <v>1</v>
      </c>
      <c r="AJ452" s="38">
        <v>2.0499999999999998</v>
      </c>
      <c r="AK452" s="38">
        <v>2.8</v>
      </c>
      <c r="AL452" s="38">
        <v>2.8</v>
      </c>
      <c r="AM452" s="38" t="s">
        <v>65</v>
      </c>
      <c r="AN452" s="38">
        <v>423.12</v>
      </c>
      <c r="AO452" s="38" t="s">
        <v>62</v>
      </c>
      <c r="AP452" s="38" t="s">
        <v>62</v>
      </c>
      <c r="AQ452" s="38" t="s">
        <v>62</v>
      </c>
      <c r="AR452" s="38" t="s">
        <v>62</v>
      </c>
      <c r="AS452" s="38" t="s">
        <v>62</v>
      </c>
      <c r="AT452" s="38" t="s">
        <v>205</v>
      </c>
      <c r="AU452" s="38" t="s">
        <v>8802</v>
      </c>
      <c r="AV452" s="38" t="s">
        <v>207</v>
      </c>
      <c r="AW452" s="38" t="s">
        <v>61</v>
      </c>
      <c r="AX452" s="38" t="s">
        <v>63</v>
      </c>
      <c r="AY452" s="39" t="s">
        <v>10028</v>
      </c>
      <c r="AZ452" s="38" t="s">
        <v>10029</v>
      </c>
      <c r="BA452" s="39" t="s">
        <v>10029</v>
      </c>
      <c r="BB452" s="38" t="s">
        <v>2434</v>
      </c>
      <c r="BC452" s="38" t="s">
        <v>197</v>
      </c>
      <c r="BD452" s="38" t="s">
        <v>94</v>
      </c>
      <c r="BE452" s="38" t="s">
        <v>208</v>
      </c>
      <c r="BF452" s="38" t="s">
        <v>64</v>
      </c>
      <c r="BG452" s="38" t="s">
        <v>61</v>
      </c>
      <c r="BH452" s="38" t="s">
        <v>209</v>
      </c>
    </row>
    <row r="453" spans="2:60" x14ac:dyDescent="0.3">
      <c r="B453" s="55">
        <f t="shared" si="126"/>
        <v>449</v>
      </c>
      <c r="C453" s="55" t="str">
        <f t="shared" si="127"/>
        <v>NRT</v>
      </c>
      <c r="D453" s="55" t="str">
        <f t="shared" si="128"/>
        <v>2025-09-11</v>
      </c>
      <c r="E453" s="55" t="str">
        <f t="shared" si="129"/>
        <v>82020038104</v>
      </c>
      <c r="F453" s="55" t="str">
        <f t="shared" si="130"/>
        <v>PJP030132604</v>
      </c>
      <c r="G453" s="55" t="str">
        <f t="shared" si="131"/>
        <v>도현지</v>
      </c>
      <c r="H453" s="53" t="str">
        <f t="shared" si="132"/>
        <v>목록(Manifest)</v>
      </c>
      <c r="I453" s="62">
        <f t="shared" si="133"/>
        <v>134</v>
      </c>
      <c r="J453" s="53" t="str">
        <f t="shared" si="134"/>
        <v>BIG BRIDGE INTL (BRCH USA)</v>
      </c>
      <c r="K453" s="55">
        <f t="shared" si="135"/>
        <v>1</v>
      </c>
      <c r="L453" s="54">
        <f t="shared" si="136"/>
        <v>0.4</v>
      </c>
      <c r="M453" s="54">
        <f t="shared" si="137"/>
        <v>1.3</v>
      </c>
      <c r="N453" s="54">
        <f t="shared" si="138"/>
        <v>1.3</v>
      </c>
      <c r="O453" s="54">
        <f t="shared" si="139"/>
        <v>0.5</v>
      </c>
      <c r="P453" s="55" t="str">
        <f t="shared" si="140"/>
        <v>6094325150828</v>
      </c>
      <c r="Q453" s="70">
        <f t="shared" si="141"/>
        <v>6760</v>
      </c>
      <c r="R453" s="58">
        <v>0</v>
      </c>
      <c r="S453" s="57">
        <f t="shared" si="142"/>
        <v>0</v>
      </c>
      <c r="T453" s="58">
        <v>0</v>
      </c>
      <c r="U453" s="58">
        <f>(IF(VLOOKUP(VLOOKUP(AN453,MAPPING!$B$16:$D$21,2,1),MAPPING!$C$16:$E$21,2,0)=7000,0,VLOOKUP(VLOOKUP(AN453,MAPPING!$B$16:$D$21,2,1),MAPPING!$C$16:$E$21,2,0)))</f>
        <v>0</v>
      </c>
      <c r="V453" s="58">
        <f>(K453*VLOOKUP(N453/K453,MAPPING!$B$23:$C$30,2,10))</f>
        <v>0</v>
      </c>
      <c r="W453" s="58">
        <f t="shared" si="143"/>
        <v>0</v>
      </c>
      <c r="X453" s="58">
        <f t="shared" si="144"/>
        <v>6760</v>
      </c>
      <c r="Y453" s="116">
        <f>ROUND(SUM(Q453:W453)/INVOICE!$I$5,2)</f>
        <v>4.8499999999999996</v>
      </c>
      <c r="AA453" s="38" t="s">
        <v>495</v>
      </c>
      <c r="AB453" s="38" t="s">
        <v>93</v>
      </c>
      <c r="AC453" s="38" t="s">
        <v>3720</v>
      </c>
      <c r="AD453" s="38" t="s">
        <v>10030</v>
      </c>
      <c r="AE453" s="38" t="s">
        <v>7849</v>
      </c>
      <c r="AF453" s="38" t="s">
        <v>7850</v>
      </c>
      <c r="AG453" s="38" t="s">
        <v>7851</v>
      </c>
      <c r="AH453" s="38" t="s">
        <v>61</v>
      </c>
      <c r="AI453" s="38">
        <v>1</v>
      </c>
      <c r="AJ453" s="38">
        <v>0.4</v>
      </c>
      <c r="AK453" s="38">
        <v>1.3</v>
      </c>
      <c r="AL453" s="38">
        <v>1.3</v>
      </c>
      <c r="AM453" s="38" t="s">
        <v>204</v>
      </c>
      <c r="AN453" s="38">
        <v>134</v>
      </c>
      <c r="AO453" s="38" t="s">
        <v>62</v>
      </c>
      <c r="AP453" s="38" t="s">
        <v>62</v>
      </c>
      <c r="AQ453" s="38" t="s">
        <v>62</v>
      </c>
      <c r="AR453" s="38" t="s">
        <v>62</v>
      </c>
      <c r="AS453" s="38" t="s">
        <v>62</v>
      </c>
      <c r="AT453" s="38" t="s">
        <v>205</v>
      </c>
      <c r="AU453" s="38" t="s">
        <v>8802</v>
      </c>
      <c r="AV453" s="38" t="s">
        <v>207</v>
      </c>
      <c r="AW453" s="38" t="s">
        <v>61</v>
      </c>
      <c r="AX453" s="38" t="s">
        <v>63</v>
      </c>
      <c r="AY453" s="39" t="s">
        <v>10031</v>
      </c>
      <c r="AZ453" s="38" t="s">
        <v>10032</v>
      </c>
      <c r="BA453" s="39" t="s">
        <v>10032</v>
      </c>
      <c r="BB453" s="38" t="s">
        <v>2434</v>
      </c>
      <c r="BC453" s="38" t="s">
        <v>197</v>
      </c>
      <c r="BD453" s="38" t="s">
        <v>94</v>
      </c>
      <c r="BE453" s="38" t="s">
        <v>208</v>
      </c>
      <c r="BF453" s="38" t="s">
        <v>64</v>
      </c>
      <c r="BG453" s="38" t="s">
        <v>61</v>
      </c>
      <c r="BH453" s="38" t="s">
        <v>209</v>
      </c>
    </row>
    <row r="454" spans="2:60" x14ac:dyDescent="0.3">
      <c r="B454" s="55">
        <f t="shared" ref="B454:B517" si="145">B453+1</f>
        <v>450</v>
      </c>
      <c r="C454" s="55" t="str">
        <f t="shared" si="127"/>
        <v>NRT</v>
      </c>
      <c r="D454" s="55" t="str">
        <f t="shared" si="128"/>
        <v>2025-09-11</v>
      </c>
      <c r="E454" s="55" t="str">
        <f t="shared" si="129"/>
        <v>82020038104</v>
      </c>
      <c r="F454" s="55" t="str">
        <f t="shared" si="130"/>
        <v>PJP030159567</v>
      </c>
      <c r="G454" s="55" t="str">
        <f t="shared" si="131"/>
        <v>박종욱</v>
      </c>
      <c r="H454" s="53" t="str">
        <f t="shared" si="132"/>
        <v>일반(목록배제,Normal-Manifest Exception)</v>
      </c>
      <c r="I454" s="62">
        <f t="shared" si="133"/>
        <v>111.66</v>
      </c>
      <c r="J454" s="53" t="str">
        <f t="shared" si="134"/>
        <v>BIG BRIDGE INTL (BRCH USA)</v>
      </c>
      <c r="K454" s="55">
        <f t="shared" si="135"/>
        <v>1</v>
      </c>
      <c r="L454" s="54">
        <f t="shared" si="136"/>
        <v>0.7</v>
      </c>
      <c r="M454" s="54">
        <f t="shared" si="137"/>
        <v>1.4</v>
      </c>
      <c r="N454" s="54">
        <f t="shared" si="138"/>
        <v>1.4</v>
      </c>
      <c r="O454" s="54">
        <f t="shared" si="139"/>
        <v>1</v>
      </c>
      <c r="P454" s="55" t="str">
        <f t="shared" si="140"/>
        <v>6094325150488</v>
      </c>
      <c r="Q454" s="70">
        <f t="shared" si="141"/>
        <v>7770</v>
      </c>
      <c r="R454" s="58">
        <v>0</v>
      </c>
      <c r="S454" s="57">
        <f t="shared" si="142"/>
        <v>0</v>
      </c>
      <c r="T454" s="58">
        <v>0</v>
      </c>
      <c r="U454" s="58">
        <f>(IF(VLOOKUP(VLOOKUP(AN454,MAPPING!$B$16:$D$21,2,1),MAPPING!$C$16:$E$21,2,0)=7000,0,VLOOKUP(VLOOKUP(AN454,MAPPING!$B$16:$D$21,2,1),MAPPING!$C$16:$E$21,2,0)))</f>
        <v>0</v>
      </c>
      <c r="V454" s="58">
        <f>(K454*VLOOKUP(N454/K454,MAPPING!$B$23:$C$30,2,10))</f>
        <v>0</v>
      </c>
      <c r="W454" s="58">
        <f t="shared" si="143"/>
        <v>0</v>
      </c>
      <c r="X454" s="58">
        <f t="shared" si="144"/>
        <v>7770</v>
      </c>
      <c r="Y454" s="116">
        <f>ROUND(SUM(Q454:W454)/INVOICE!$I$5,2)</f>
        <v>5.57</v>
      </c>
      <c r="AA454" s="38" t="s">
        <v>495</v>
      </c>
      <c r="AB454" s="38" t="s">
        <v>93</v>
      </c>
      <c r="AC454" s="38" t="s">
        <v>3720</v>
      </c>
      <c r="AD454" s="38" t="s">
        <v>10033</v>
      </c>
      <c r="AE454" s="38" t="s">
        <v>10034</v>
      </c>
      <c r="AF454" s="38" t="s">
        <v>10035</v>
      </c>
      <c r="AG454" s="38" t="s">
        <v>10036</v>
      </c>
      <c r="AH454" s="38" t="s">
        <v>61</v>
      </c>
      <c r="AI454" s="38">
        <v>1</v>
      </c>
      <c r="AJ454" s="38">
        <v>0.7</v>
      </c>
      <c r="AK454" s="38">
        <v>1.4</v>
      </c>
      <c r="AL454" s="38">
        <v>1.4</v>
      </c>
      <c r="AM454" s="38" t="s">
        <v>66</v>
      </c>
      <c r="AN454" s="38">
        <v>111.66</v>
      </c>
      <c r="AO454" s="38" t="s">
        <v>62</v>
      </c>
      <c r="AP454" s="38" t="s">
        <v>62</v>
      </c>
      <c r="AQ454" s="38" t="s">
        <v>62</v>
      </c>
      <c r="AR454" s="38" t="s">
        <v>62</v>
      </c>
      <c r="AS454" s="38" t="s">
        <v>62</v>
      </c>
      <c r="AT454" s="38" t="s">
        <v>205</v>
      </c>
      <c r="AU454" s="38" t="s">
        <v>8802</v>
      </c>
      <c r="AV454" s="38" t="s">
        <v>207</v>
      </c>
      <c r="AW454" s="38" t="s">
        <v>61</v>
      </c>
      <c r="AX454" s="38" t="s">
        <v>63</v>
      </c>
      <c r="AY454" s="39" t="s">
        <v>10037</v>
      </c>
      <c r="AZ454" s="38" t="s">
        <v>10038</v>
      </c>
      <c r="BA454" s="39" t="s">
        <v>10038</v>
      </c>
      <c r="BB454" s="38" t="s">
        <v>2434</v>
      </c>
      <c r="BC454" s="38" t="s">
        <v>197</v>
      </c>
      <c r="BD454" s="38" t="s">
        <v>94</v>
      </c>
      <c r="BE454" s="38" t="s">
        <v>208</v>
      </c>
      <c r="BF454" s="38" t="s">
        <v>64</v>
      </c>
      <c r="BG454" s="38" t="s">
        <v>61</v>
      </c>
      <c r="BH454" s="38" t="s">
        <v>209</v>
      </c>
    </row>
    <row r="455" spans="2:60" x14ac:dyDescent="0.3">
      <c r="B455" s="55">
        <f t="shared" si="145"/>
        <v>451</v>
      </c>
      <c r="C455" s="55" t="str">
        <f t="shared" ref="C455:C518" si="146">AB455</f>
        <v>NRT</v>
      </c>
      <c r="D455" s="55" t="str">
        <f t="shared" ref="D455:D518" si="147">AA455</f>
        <v>2025-09-11</v>
      </c>
      <c r="E455" s="55" t="str">
        <f t="shared" ref="E455:E518" si="148">AC455</f>
        <v>82020038104</v>
      </c>
      <c r="F455" s="55" t="str">
        <f t="shared" ref="F455:F518" si="149">AD455</f>
        <v>PJP030142884</v>
      </c>
      <c r="G455" s="55" t="str">
        <f t="shared" ref="G455:G518" si="150">AE455</f>
        <v>제니케이스</v>
      </c>
      <c r="H455" s="53" t="str">
        <f t="shared" ref="H455:H518" si="151">AM455</f>
        <v>간이(Simple)</v>
      </c>
      <c r="I455" s="62">
        <f t="shared" ref="I455:I518" si="152">AN455</f>
        <v>1243.69</v>
      </c>
      <c r="J455" s="53" t="str">
        <f t="shared" ref="J455:J518" si="153">AU455</f>
        <v>BIG BRIDGE INTL (BRCH USA)</v>
      </c>
      <c r="K455" s="55">
        <f t="shared" ref="K455:K518" si="154">AI455</f>
        <v>2</v>
      </c>
      <c r="L455" s="54">
        <f t="shared" ref="L455:L518" si="155">AJ455</f>
        <v>12.9</v>
      </c>
      <c r="M455" s="54">
        <f t="shared" ref="M455:M518" si="156">AK455</f>
        <v>0.2</v>
      </c>
      <c r="N455" s="54">
        <f t="shared" ref="N455:N518" si="157">AL455</f>
        <v>13</v>
      </c>
      <c r="O455" s="54">
        <f t="shared" ref="O455:O518" si="158">CEILING(L455,0.5)</f>
        <v>13</v>
      </c>
      <c r="P455" s="55" t="str">
        <f t="shared" ref="P455:P518" si="159">AY455</f>
        <v>6094325150713 (2)</v>
      </c>
      <c r="Q455" s="70">
        <f t="shared" ref="Q455:Q518" si="160">6760+(O455-0.5)/0.5*1010</f>
        <v>32010</v>
      </c>
      <c r="R455" s="58">
        <v>0</v>
      </c>
      <c r="S455" s="57">
        <f t="shared" ref="S455:S518" si="161">2500*(K455-1)</f>
        <v>2500</v>
      </c>
      <c r="T455" s="58">
        <v>0</v>
      </c>
      <c r="U455" s="58">
        <f>(IF(VLOOKUP(VLOOKUP(AN455,MAPPING!$B$16:$D$21,2,1),MAPPING!$C$16:$E$21,2,0)=7000,0,VLOOKUP(VLOOKUP(AN455,MAPPING!$B$16:$D$21,2,1),MAPPING!$C$16:$E$21,2,0)))</f>
        <v>0</v>
      </c>
      <c r="V455" s="58">
        <f>(K455*VLOOKUP(N455/K455,MAPPING!$B$23:$C$30,2,10))</f>
        <v>2400</v>
      </c>
      <c r="W455" s="58">
        <f t="shared" ref="W455:W518" si="162">IF(_xlfn.CEILING.MATH(N455-30,1)&lt;0,0,_xlfn.CEILING.MATH(N455-30,1))*400</f>
        <v>0</v>
      </c>
      <c r="X455" s="58">
        <f t="shared" ref="X455:X518" si="163">SUM(Q455:W455)</f>
        <v>36910</v>
      </c>
      <c r="Y455" s="116">
        <f>ROUND(SUM(Q455:W455)/INVOICE!$I$5,2)</f>
        <v>26.48</v>
      </c>
      <c r="AA455" s="38" t="s">
        <v>495</v>
      </c>
      <c r="AB455" s="38" t="s">
        <v>93</v>
      </c>
      <c r="AC455" s="38" t="s">
        <v>3720</v>
      </c>
      <c r="AD455" s="38" t="s">
        <v>10039</v>
      </c>
      <c r="AE455" s="38" t="s">
        <v>10040</v>
      </c>
      <c r="AF455" s="38" t="s">
        <v>10041</v>
      </c>
      <c r="AG455" s="38" t="s">
        <v>10042</v>
      </c>
      <c r="AH455" s="38" t="s">
        <v>156</v>
      </c>
      <c r="AI455" s="38">
        <v>2</v>
      </c>
      <c r="AJ455" s="38">
        <v>12.9</v>
      </c>
      <c r="AK455" s="38">
        <v>0.2</v>
      </c>
      <c r="AL455" s="38">
        <v>13</v>
      </c>
      <c r="AM455" s="38" t="s">
        <v>65</v>
      </c>
      <c r="AN455" s="38">
        <v>1243.69</v>
      </c>
      <c r="AO455" s="38" t="s">
        <v>62</v>
      </c>
      <c r="AP455" s="38" t="s">
        <v>62</v>
      </c>
      <c r="AQ455" s="38" t="s">
        <v>62</v>
      </c>
      <c r="AR455" s="38" t="s">
        <v>62</v>
      </c>
      <c r="AS455" s="38" t="s">
        <v>62</v>
      </c>
      <c r="AT455" s="38" t="s">
        <v>205</v>
      </c>
      <c r="AU455" s="38" t="s">
        <v>8802</v>
      </c>
      <c r="AV455" s="38" t="s">
        <v>207</v>
      </c>
      <c r="AW455" s="38" t="s">
        <v>61</v>
      </c>
      <c r="AX455" s="38" t="s">
        <v>63</v>
      </c>
      <c r="AY455" s="39" t="s">
        <v>10043</v>
      </c>
      <c r="AZ455" s="38" t="s">
        <v>10044</v>
      </c>
      <c r="BA455" s="39" t="s">
        <v>10044</v>
      </c>
      <c r="BB455" s="38" t="s">
        <v>2434</v>
      </c>
      <c r="BC455" s="38" t="s">
        <v>197</v>
      </c>
      <c r="BD455" s="38" t="s">
        <v>94</v>
      </c>
      <c r="BE455" s="38" t="s">
        <v>208</v>
      </c>
      <c r="BF455" s="38" t="s">
        <v>64</v>
      </c>
      <c r="BG455" s="38" t="s">
        <v>61</v>
      </c>
      <c r="BH455" s="38" t="s">
        <v>209</v>
      </c>
    </row>
    <row r="456" spans="2:60" x14ac:dyDescent="0.3">
      <c r="B456" s="55">
        <f t="shared" si="145"/>
        <v>452</v>
      </c>
      <c r="C456" s="55" t="str">
        <f t="shared" si="146"/>
        <v>NRT</v>
      </c>
      <c r="D456" s="55" t="str">
        <f t="shared" si="147"/>
        <v>2025-09-11</v>
      </c>
      <c r="E456" s="55" t="str">
        <f t="shared" si="148"/>
        <v>82020038104</v>
      </c>
      <c r="F456" s="55" t="str">
        <f t="shared" si="149"/>
        <v>PJP030147581</v>
      </c>
      <c r="G456" s="55" t="str">
        <f t="shared" si="150"/>
        <v>노희수</v>
      </c>
      <c r="H456" s="53" t="str">
        <f t="shared" si="151"/>
        <v>목록(Manifest)</v>
      </c>
      <c r="I456" s="62">
        <f t="shared" si="152"/>
        <v>68.55</v>
      </c>
      <c r="J456" s="53" t="str">
        <f t="shared" si="153"/>
        <v>BIG BRIDGE INTL (BRCH USA)</v>
      </c>
      <c r="K456" s="55">
        <f t="shared" si="154"/>
        <v>1</v>
      </c>
      <c r="L456" s="54">
        <f t="shared" si="155"/>
        <v>0.95</v>
      </c>
      <c r="M456" s="54">
        <f t="shared" si="156"/>
        <v>1.6</v>
      </c>
      <c r="N456" s="54">
        <f t="shared" si="157"/>
        <v>1.6</v>
      </c>
      <c r="O456" s="54">
        <f t="shared" si="158"/>
        <v>1</v>
      </c>
      <c r="P456" s="55" t="str">
        <f t="shared" si="159"/>
        <v>6094325151478</v>
      </c>
      <c r="Q456" s="70">
        <f t="shared" si="160"/>
        <v>7770</v>
      </c>
      <c r="R456" s="58">
        <v>0</v>
      </c>
      <c r="S456" s="57">
        <f t="shared" si="161"/>
        <v>0</v>
      </c>
      <c r="T456" s="58">
        <v>0</v>
      </c>
      <c r="U456" s="58">
        <f>(IF(VLOOKUP(VLOOKUP(AN456,MAPPING!$B$16:$D$21,2,1),MAPPING!$C$16:$E$21,2,0)=7000,0,VLOOKUP(VLOOKUP(AN456,MAPPING!$B$16:$D$21,2,1),MAPPING!$C$16:$E$21,2,0)))</f>
        <v>0</v>
      </c>
      <c r="V456" s="58">
        <f>(K456*VLOOKUP(N456/K456,MAPPING!$B$23:$C$30,2,10))</f>
        <v>0</v>
      </c>
      <c r="W456" s="58">
        <f t="shared" si="162"/>
        <v>0</v>
      </c>
      <c r="X456" s="58">
        <f t="shared" si="163"/>
        <v>7770</v>
      </c>
      <c r="Y456" s="116">
        <f>ROUND(SUM(Q456:W456)/INVOICE!$I$5,2)</f>
        <v>5.57</v>
      </c>
      <c r="AA456" s="38" t="s">
        <v>495</v>
      </c>
      <c r="AB456" s="38" t="s">
        <v>93</v>
      </c>
      <c r="AC456" s="38" t="s">
        <v>3720</v>
      </c>
      <c r="AD456" s="38" t="s">
        <v>10045</v>
      </c>
      <c r="AE456" s="38" t="s">
        <v>10046</v>
      </c>
      <c r="AF456" s="38" t="s">
        <v>10047</v>
      </c>
      <c r="AG456" s="38" t="s">
        <v>10048</v>
      </c>
      <c r="AH456" s="38" t="s">
        <v>61</v>
      </c>
      <c r="AI456" s="38">
        <v>1</v>
      </c>
      <c r="AJ456" s="38">
        <v>0.95</v>
      </c>
      <c r="AK456" s="38">
        <v>1.6</v>
      </c>
      <c r="AL456" s="38">
        <v>1.6</v>
      </c>
      <c r="AM456" s="38" t="s">
        <v>204</v>
      </c>
      <c r="AN456" s="38">
        <v>68.55</v>
      </c>
      <c r="AO456" s="38" t="s">
        <v>62</v>
      </c>
      <c r="AP456" s="38" t="s">
        <v>62</v>
      </c>
      <c r="AQ456" s="38" t="s">
        <v>62</v>
      </c>
      <c r="AR456" s="38" t="s">
        <v>62</v>
      </c>
      <c r="AS456" s="38" t="s">
        <v>62</v>
      </c>
      <c r="AT456" s="38" t="s">
        <v>205</v>
      </c>
      <c r="AU456" s="38" t="s">
        <v>8802</v>
      </c>
      <c r="AV456" s="38" t="s">
        <v>207</v>
      </c>
      <c r="AW456" s="38" t="s">
        <v>61</v>
      </c>
      <c r="AX456" s="38" t="s">
        <v>63</v>
      </c>
      <c r="AY456" s="39" t="s">
        <v>10049</v>
      </c>
      <c r="AZ456" s="38" t="s">
        <v>10050</v>
      </c>
      <c r="BA456" s="39" t="s">
        <v>10050</v>
      </c>
      <c r="BB456" s="38" t="s">
        <v>2434</v>
      </c>
      <c r="BC456" s="38" t="s">
        <v>197</v>
      </c>
      <c r="BD456" s="38" t="s">
        <v>94</v>
      </c>
      <c r="BE456" s="38" t="s">
        <v>208</v>
      </c>
      <c r="BF456" s="38" t="s">
        <v>64</v>
      </c>
      <c r="BG456" s="38" t="s">
        <v>61</v>
      </c>
      <c r="BH456" s="38" t="s">
        <v>209</v>
      </c>
    </row>
    <row r="457" spans="2:60" x14ac:dyDescent="0.3">
      <c r="B457" s="55">
        <f t="shared" si="145"/>
        <v>453</v>
      </c>
      <c r="C457" s="55" t="str">
        <f t="shared" si="146"/>
        <v>NRT</v>
      </c>
      <c r="D457" s="55" t="str">
        <f t="shared" si="147"/>
        <v>2025-09-11</v>
      </c>
      <c r="E457" s="55" t="str">
        <f t="shared" si="148"/>
        <v>82020038104</v>
      </c>
      <c r="F457" s="55" t="str">
        <f t="shared" si="149"/>
        <v>PJP030148920</v>
      </c>
      <c r="G457" s="55" t="str">
        <f t="shared" si="150"/>
        <v>지승민</v>
      </c>
      <c r="H457" s="53" t="str">
        <f t="shared" si="151"/>
        <v>목록(Manifest)</v>
      </c>
      <c r="I457" s="62">
        <f t="shared" si="152"/>
        <v>135.63</v>
      </c>
      <c r="J457" s="53" t="str">
        <f t="shared" si="153"/>
        <v>BIG BRIDGE INTL (BRCH USA)</v>
      </c>
      <c r="K457" s="55">
        <f t="shared" si="154"/>
        <v>1</v>
      </c>
      <c r="L457" s="54">
        <f t="shared" si="155"/>
        <v>3.7</v>
      </c>
      <c r="M457" s="54">
        <f t="shared" si="156"/>
        <v>0.2</v>
      </c>
      <c r="N457" s="54">
        <f t="shared" si="157"/>
        <v>3.7</v>
      </c>
      <c r="O457" s="54">
        <f t="shared" si="158"/>
        <v>4</v>
      </c>
      <c r="P457" s="55" t="str">
        <f t="shared" si="159"/>
        <v>6094325150441</v>
      </c>
      <c r="Q457" s="70">
        <f t="shared" si="160"/>
        <v>13830</v>
      </c>
      <c r="R457" s="58">
        <v>0</v>
      </c>
      <c r="S457" s="57">
        <f t="shared" si="161"/>
        <v>0</v>
      </c>
      <c r="T457" s="58">
        <v>0</v>
      </c>
      <c r="U457" s="58">
        <f>(IF(VLOOKUP(VLOOKUP(AN457,MAPPING!$B$16:$D$21,2,1),MAPPING!$C$16:$E$21,2,0)=7000,0,VLOOKUP(VLOOKUP(AN457,MAPPING!$B$16:$D$21,2,1),MAPPING!$C$16:$E$21,2,0)))</f>
        <v>0</v>
      </c>
      <c r="V457" s="58">
        <f>(K457*VLOOKUP(N457/K457,MAPPING!$B$23:$C$30,2,10))</f>
        <v>550</v>
      </c>
      <c r="W457" s="58">
        <f t="shared" si="162"/>
        <v>0</v>
      </c>
      <c r="X457" s="58">
        <f t="shared" si="163"/>
        <v>14380</v>
      </c>
      <c r="Y457" s="116">
        <f>ROUND(SUM(Q457:W457)/INVOICE!$I$5,2)</f>
        <v>10.32</v>
      </c>
      <c r="AA457" s="38" t="s">
        <v>495</v>
      </c>
      <c r="AB457" s="38" t="s">
        <v>93</v>
      </c>
      <c r="AC457" s="38" t="s">
        <v>3720</v>
      </c>
      <c r="AD457" s="38" t="s">
        <v>10051</v>
      </c>
      <c r="AE457" s="38" t="s">
        <v>304</v>
      </c>
      <c r="AF457" s="38" t="s">
        <v>305</v>
      </c>
      <c r="AG457" s="38" t="s">
        <v>306</v>
      </c>
      <c r="AH457" s="38" t="s">
        <v>61</v>
      </c>
      <c r="AI457" s="38">
        <v>1</v>
      </c>
      <c r="AJ457" s="38">
        <v>3.7</v>
      </c>
      <c r="AK457" s="38">
        <v>0.2</v>
      </c>
      <c r="AL457" s="38">
        <v>3.7</v>
      </c>
      <c r="AM457" s="38" t="s">
        <v>204</v>
      </c>
      <c r="AN457" s="38">
        <v>135.63</v>
      </c>
      <c r="AO457" s="38" t="s">
        <v>62</v>
      </c>
      <c r="AP457" s="38" t="s">
        <v>62</v>
      </c>
      <c r="AQ457" s="38" t="s">
        <v>62</v>
      </c>
      <c r="AR457" s="38" t="s">
        <v>62</v>
      </c>
      <c r="AS457" s="38" t="s">
        <v>62</v>
      </c>
      <c r="AT457" s="38" t="s">
        <v>205</v>
      </c>
      <c r="AU457" s="38" t="s">
        <v>8802</v>
      </c>
      <c r="AV457" s="38" t="s">
        <v>207</v>
      </c>
      <c r="AW457" s="38" t="s">
        <v>61</v>
      </c>
      <c r="AX457" s="38" t="s">
        <v>63</v>
      </c>
      <c r="AY457" s="39" t="s">
        <v>10052</v>
      </c>
      <c r="AZ457" s="38" t="s">
        <v>10053</v>
      </c>
      <c r="BA457" s="39" t="s">
        <v>10053</v>
      </c>
      <c r="BB457" s="38" t="s">
        <v>2434</v>
      </c>
      <c r="BC457" s="38" t="s">
        <v>197</v>
      </c>
      <c r="BD457" s="38" t="s">
        <v>94</v>
      </c>
      <c r="BE457" s="38" t="s">
        <v>208</v>
      </c>
      <c r="BF457" s="38" t="s">
        <v>64</v>
      </c>
      <c r="BG457" s="38" t="s">
        <v>61</v>
      </c>
      <c r="BH457" s="38" t="s">
        <v>209</v>
      </c>
    </row>
    <row r="458" spans="2:60" x14ac:dyDescent="0.3">
      <c r="B458" s="55">
        <f t="shared" si="145"/>
        <v>454</v>
      </c>
      <c r="C458" s="55" t="str">
        <f t="shared" si="146"/>
        <v>NRT</v>
      </c>
      <c r="D458" s="55" t="str">
        <f t="shared" si="147"/>
        <v>2025-09-11</v>
      </c>
      <c r="E458" s="55" t="str">
        <f t="shared" si="148"/>
        <v>82020038104</v>
      </c>
      <c r="F458" s="55" t="str">
        <f t="shared" si="149"/>
        <v>PJP030148937</v>
      </c>
      <c r="G458" s="55" t="str">
        <f t="shared" si="150"/>
        <v>김민지</v>
      </c>
      <c r="H458" s="53" t="str">
        <f t="shared" si="151"/>
        <v>일반(목록배제,Normal-Manifest Exception)</v>
      </c>
      <c r="I458" s="62">
        <f t="shared" si="152"/>
        <v>100.5</v>
      </c>
      <c r="J458" s="53" t="str">
        <f t="shared" si="153"/>
        <v>BIG BRIDGE INTL (BRCH USA)</v>
      </c>
      <c r="K458" s="55">
        <f t="shared" si="154"/>
        <v>1</v>
      </c>
      <c r="L458" s="54">
        <f t="shared" si="155"/>
        <v>0.35</v>
      </c>
      <c r="M458" s="54">
        <f t="shared" si="156"/>
        <v>0.8</v>
      </c>
      <c r="N458" s="54">
        <f t="shared" si="157"/>
        <v>0.8</v>
      </c>
      <c r="O458" s="54">
        <f t="shared" si="158"/>
        <v>0.5</v>
      </c>
      <c r="P458" s="55" t="str">
        <f t="shared" si="159"/>
        <v>6094325151500</v>
      </c>
      <c r="Q458" s="70">
        <f t="shared" si="160"/>
        <v>6760</v>
      </c>
      <c r="R458" s="58">
        <v>0</v>
      </c>
      <c r="S458" s="57">
        <f t="shared" si="161"/>
        <v>0</v>
      </c>
      <c r="T458" s="58">
        <v>0</v>
      </c>
      <c r="U458" s="58">
        <f>(IF(VLOOKUP(VLOOKUP(AN458,MAPPING!$B$16:$D$21,2,1),MAPPING!$C$16:$E$21,2,0)=7000,0,VLOOKUP(VLOOKUP(AN458,MAPPING!$B$16:$D$21,2,1),MAPPING!$C$16:$E$21,2,0)))</f>
        <v>0</v>
      </c>
      <c r="V458" s="58">
        <f>(K458*VLOOKUP(N458/K458,MAPPING!$B$23:$C$30,2,10))</f>
        <v>0</v>
      </c>
      <c r="W458" s="58">
        <f t="shared" si="162"/>
        <v>0</v>
      </c>
      <c r="X458" s="58">
        <f t="shared" si="163"/>
        <v>6760</v>
      </c>
      <c r="Y458" s="116">
        <f>ROUND(SUM(Q458:W458)/INVOICE!$I$5,2)</f>
        <v>4.8499999999999996</v>
      </c>
      <c r="AA458" s="38" t="s">
        <v>495</v>
      </c>
      <c r="AB458" s="38" t="s">
        <v>93</v>
      </c>
      <c r="AC458" s="38" t="s">
        <v>3720</v>
      </c>
      <c r="AD458" s="38" t="s">
        <v>10054</v>
      </c>
      <c r="AE458" s="38" t="s">
        <v>5498</v>
      </c>
      <c r="AF458" s="38" t="s">
        <v>9714</v>
      </c>
      <c r="AG458" s="38" t="s">
        <v>9715</v>
      </c>
      <c r="AH458" s="38" t="s">
        <v>61</v>
      </c>
      <c r="AI458" s="38">
        <v>1</v>
      </c>
      <c r="AJ458" s="38">
        <v>0.35</v>
      </c>
      <c r="AK458" s="38">
        <v>0.8</v>
      </c>
      <c r="AL458" s="38">
        <v>0.8</v>
      </c>
      <c r="AM458" s="38" t="s">
        <v>66</v>
      </c>
      <c r="AN458" s="38">
        <v>100.5</v>
      </c>
      <c r="AO458" s="38" t="s">
        <v>62</v>
      </c>
      <c r="AP458" s="38" t="s">
        <v>62</v>
      </c>
      <c r="AQ458" s="38" t="s">
        <v>62</v>
      </c>
      <c r="AR458" s="38" t="s">
        <v>62</v>
      </c>
      <c r="AS458" s="38" t="s">
        <v>62</v>
      </c>
      <c r="AT458" s="38" t="s">
        <v>205</v>
      </c>
      <c r="AU458" s="38" t="s">
        <v>8802</v>
      </c>
      <c r="AV458" s="38" t="s">
        <v>207</v>
      </c>
      <c r="AW458" s="38" t="s">
        <v>61</v>
      </c>
      <c r="AX458" s="38" t="s">
        <v>63</v>
      </c>
      <c r="AY458" s="39" t="s">
        <v>10055</v>
      </c>
      <c r="AZ458" s="38" t="s">
        <v>10056</v>
      </c>
      <c r="BA458" s="39" t="s">
        <v>10056</v>
      </c>
      <c r="BB458" s="38" t="s">
        <v>2434</v>
      </c>
      <c r="BC458" s="38" t="s">
        <v>197</v>
      </c>
      <c r="BD458" s="38" t="s">
        <v>94</v>
      </c>
      <c r="BE458" s="38" t="s">
        <v>208</v>
      </c>
      <c r="BF458" s="38" t="s">
        <v>64</v>
      </c>
      <c r="BG458" s="38" t="s">
        <v>61</v>
      </c>
      <c r="BH458" s="38" t="s">
        <v>209</v>
      </c>
    </row>
    <row r="459" spans="2:60" x14ac:dyDescent="0.3">
      <c r="B459" s="55">
        <f t="shared" si="145"/>
        <v>455</v>
      </c>
      <c r="C459" s="55" t="str">
        <f t="shared" si="146"/>
        <v>NRT</v>
      </c>
      <c r="D459" s="55" t="str">
        <f t="shared" si="147"/>
        <v>2025-09-11</v>
      </c>
      <c r="E459" s="55" t="str">
        <f t="shared" si="148"/>
        <v>82020038104</v>
      </c>
      <c r="F459" s="55" t="str">
        <f t="shared" si="149"/>
        <v>PJP030151476</v>
      </c>
      <c r="G459" s="55" t="str">
        <f t="shared" si="150"/>
        <v>최영준</v>
      </c>
      <c r="H459" s="53" t="str">
        <f t="shared" si="151"/>
        <v>일반(목록배제,Normal-Manifest Exception)</v>
      </c>
      <c r="I459" s="62">
        <f t="shared" si="152"/>
        <v>100.5</v>
      </c>
      <c r="J459" s="53" t="str">
        <f t="shared" si="153"/>
        <v>BIG BRIDGE INTL (BRCH USA)</v>
      </c>
      <c r="K459" s="55">
        <f t="shared" si="154"/>
        <v>1</v>
      </c>
      <c r="L459" s="54">
        <f t="shared" si="155"/>
        <v>0.4</v>
      </c>
      <c r="M459" s="54">
        <f t="shared" si="156"/>
        <v>0.8</v>
      </c>
      <c r="N459" s="54">
        <f t="shared" si="157"/>
        <v>0.8</v>
      </c>
      <c r="O459" s="54">
        <f t="shared" si="158"/>
        <v>0.5</v>
      </c>
      <c r="P459" s="55" t="str">
        <f t="shared" si="159"/>
        <v>6094325139638</v>
      </c>
      <c r="Q459" s="70">
        <f t="shared" si="160"/>
        <v>6760</v>
      </c>
      <c r="R459" s="58">
        <v>0</v>
      </c>
      <c r="S459" s="57">
        <f t="shared" si="161"/>
        <v>0</v>
      </c>
      <c r="T459" s="58">
        <v>0</v>
      </c>
      <c r="U459" s="58">
        <f>(IF(VLOOKUP(VLOOKUP(AN459,MAPPING!$B$16:$D$21,2,1),MAPPING!$C$16:$E$21,2,0)=7000,0,VLOOKUP(VLOOKUP(AN459,MAPPING!$B$16:$D$21,2,1),MAPPING!$C$16:$E$21,2,0)))</f>
        <v>0</v>
      </c>
      <c r="V459" s="58">
        <f>(K459*VLOOKUP(N459/K459,MAPPING!$B$23:$C$30,2,10))</f>
        <v>0</v>
      </c>
      <c r="W459" s="58">
        <f t="shared" si="162"/>
        <v>0</v>
      </c>
      <c r="X459" s="58">
        <f t="shared" si="163"/>
        <v>6760</v>
      </c>
      <c r="Y459" s="116">
        <f>ROUND(SUM(Q459:W459)/INVOICE!$I$5,2)</f>
        <v>4.8499999999999996</v>
      </c>
      <c r="AA459" s="38" t="s">
        <v>495</v>
      </c>
      <c r="AB459" s="38" t="s">
        <v>93</v>
      </c>
      <c r="AC459" s="38" t="s">
        <v>3720</v>
      </c>
      <c r="AD459" s="38" t="s">
        <v>10057</v>
      </c>
      <c r="AE459" s="38" t="s">
        <v>10058</v>
      </c>
      <c r="AF459" s="38" t="s">
        <v>10059</v>
      </c>
      <c r="AG459" s="38" t="s">
        <v>10060</v>
      </c>
      <c r="AH459" s="38" t="s">
        <v>61</v>
      </c>
      <c r="AI459" s="38">
        <v>1</v>
      </c>
      <c r="AJ459" s="38">
        <v>0.4</v>
      </c>
      <c r="AK459" s="38">
        <v>0.8</v>
      </c>
      <c r="AL459" s="38">
        <v>0.8</v>
      </c>
      <c r="AM459" s="38" t="s">
        <v>66</v>
      </c>
      <c r="AN459" s="38">
        <v>100.5</v>
      </c>
      <c r="AO459" s="38" t="s">
        <v>62</v>
      </c>
      <c r="AP459" s="38" t="s">
        <v>62</v>
      </c>
      <c r="AQ459" s="38" t="s">
        <v>62</v>
      </c>
      <c r="AR459" s="38" t="s">
        <v>61</v>
      </c>
      <c r="AS459" s="38" t="s">
        <v>62</v>
      </c>
      <c r="AT459" s="38" t="s">
        <v>205</v>
      </c>
      <c r="AU459" s="38" t="s">
        <v>8802</v>
      </c>
      <c r="AV459" s="38" t="s">
        <v>207</v>
      </c>
      <c r="AW459" s="38" t="s">
        <v>61</v>
      </c>
      <c r="AX459" s="38" t="s">
        <v>63</v>
      </c>
      <c r="AY459" s="39" t="s">
        <v>10061</v>
      </c>
      <c r="AZ459" s="38" t="s">
        <v>10062</v>
      </c>
      <c r="BA459" s="39" t="s">
        <v>10062</v>
      </c>
      <c r="BB459" s="38" t="s">
        <v>2434</v>
      </c>
      <c r="BC459" s="38" t="s">
        <v>197</v>
      </c>
      <c r="BD459" s="38" t="s">
        <v>94</v>
      </c>
      <c r="BE459" s="38" t="s">
        <v>208</v>
      </c>
      <c r="BF459" s="38" t="s">
        <v>64</v>
      </c>
      <c r="BG459" s="38" t="s">
        <v>61</v>
      </c>
      <c r="BH459" s="38" t="s">
        <v>209</v>
      </c>
    </row>
    <row r="460" spans="2:60" x14ac:dyDescent="0.3">
      <c r="B460" s="55">
        <f t="shared" si="145"/>
        <v>456</v>
      </c>
      <c r="C460" s="55" t="str">
        <f t="shared" si="146"/>
        <v>NRT</v>
      </c>
      <c r="D460" s="55" t="str">
        <f t="shared" si="147"/>
        <v>2025-09-11</v>
      </c>
      <c r="E460" s="55" t="str">
        <f t="shared" si="148"/>
        <v>82020038104</v>
      </c>
      <c r="F460" s="55" t="str">
        <f t="shared" si="149"/>
        <v>PJP030154903</v>
      </c>
      <c r="G460" s="55" t="str">
        <f t="shared" si="150"/>
        <v>김준원</v>
      </c>
      <c r="H460" s="53" t="str">
        <f t="shared" si="151"/>
        <v>목록(Manifest)</v>
      </c>
      <c r="I460" s="62">
        <f t="shared" si="152"/>
        <v>72.7</v>
      </c>
      <c r="J460" s="53" t="str">
        <f t="shared" si="153"/>
        <v>BIG BRIDGE INTL (BRCH USA)</v>
      </c>
      <c r="K460" s="55">
        <f t="shared" si="154"/>
        <v>1</v>
      </c>
      <c r="L460" s="54">
        <f t="shared" si="155"/>
        <v>0.7</v>
      </c>
      <c r="M460" s="54">
        <f t="shared" si="156"/>
        <v>1.9</v>
      </c>
      <c r="N460" s="54">
        <f t="shared" si="157"/>
        <v>1.9</v>
      </c>
      <c r="O460" s="54">
        <f t="shared" si="158"/>
        <v>1</v>
      </c>
      <c r="P460" s="55" t="str">
        <f t="shared" si="159"/>
        <v>6094325148748</v>
      </c>
      <c r="Q460" s="70">
        <f t="shared" si="160"/>
        <v>7770</v>
      </c>
      <c r="R460" s="58">
        <v>0</v>
      </c>
      <c r="S460" s="57">
        <f t="shared" si="161"/>
        <v>0</v>
      </c>
      <c r="T460" s="58">
        <v>0</v>
      </c>
      <c r="U460" s="58">
        <f>(IF(VLOOKUP(VLOOKUP(AN460,MAPPING!$B$16:$D$21,2,1),MAPPING!$C$16:$E$21,2,0)=7000,0,VLOOKUP(VLOOKUP(AN460,MAPPING!$B$16:$D$21,2,1),MAPPING!$C$16:$E$21,2,0)))</f>
        <v>0</v>
      </c>
      <c r="V460" s="58">
        <f>(K460*VLOOKUP(N460/K460,MAPPING!$B$23:$C$30,2,10))</f>
        <v>0</v>
      </c>
      <c r="W460" s="58">
        <f t="shared" si="162"/>
        <v>0</v>
      </c>
      <c r="X460" s="58">
        <f t="shared" si="163"/>
        <v>7770</v>
      </c>
      <c r="Y460" s="116">
        <f>ROUND(SUM(Q460:W460)/INVOICE!$I$5,2)</f>
        <v>5.57</v>
      </c>
      <c r="AA460" s="38" t="s">
        <v>495</v>
      </c>
      <c r="AB460" s="38" t="s">
        <v>93</v>
      </c>
      <c r="AC460" s="38" t="s">
        <v>3720</v>
      </c>
      <c r="AD460" s="38" t="s">
        <v>10063</v>
      </c>
      <c r="AE460" s="38" t="s">
        <v>6458</v>
      </c>
      <c r="AF460" s="38" t="s">
        <v>10064</v>
      </c>
      <c r="AG460" s="38" t="s">
        <v>569</v>
      </c>
      <c r="AH460" s="38" t="s">
        <v>61</v>
      </c>
      <c r="AI460" s="38">
        <v>1</v>
      </c>
      <c r="AJ460" s="38">
        <v>0.7</v>
      </c>
      <c r="AK460" s="38">
        <v>1.9</v>
      </c>
      <c r="AL460" s="38">
        <v>1.9</v>
      </c>
      <c r="AM460" s="38" t="s">
        <v>204</v>
      </c>
      <c r="AN460" s="38">
        <v>72.7</v>
      </c>
      <c r="AO460" s="38" t="s">
        <v>62</v>
      </c>
      <c r="AP460" s="38" t="s">
        <v>62</v>
      </c>
      <c r="AQ460" s="38" t="s">
        <v>62</v>
      </c>
      <c r="AR460" s="38" t="s">
        <v>62</v>
      </c>
      <c r="AS460" s="38" t="s">
        <v>62</v>
      </c>
      <c r="AT460" s="38" t="s">
        <v>205</v>
      </c>
      <c r="AU460" s="38" t="s">
        <v>8802</v>
      </c>
      <c r="AV460" s="38" t="s">
        <v>207</v>
      </c>
      <c r="AW460" s="38" t="s">
        <v>61</v>
      </c>
      <c r="AX460" s="38" t="s">
        <v>63</v>
      </c>
      <c r="AY460" s="39" t="s">
        <v>10065</v>
      </c>
      <c r="AZ460" s="38" t="s">
        <v>10066</v>
      </c>
      <c r="BA460" s="39" t="s">
        <v>10066</v>
      </c>
      <c r="BB460" s="38" t="s">
        <v>2434</v>
      </c>
      <c r="BC460" s="38" t="s">
        <v>197</v>
      </c>
      <c r="BD460" s="38" t="s">
        <v>94</v>
      </c>
      <c r="BE460" s="38" t="s">
        <v>208</v>
      </c>
      <c r="BF460" s="38" t="s">
        <v>64</v>
      </c>
      <c r="BG460" s="38" t="s">
        <v>61</v>
      </c>
      <c r="BH460" s="38" t="s">
        <v>209</v>
      </c>
    </row>
    <row r="461" spans="2:60" x14ac:dyDescent="0.3">
      <c r="B461" s="55">
        <f t="shared" si="145"/>
        <v>457</v>
      </c>
      <c r="C461" s="55" t="str">
        <f t="shared" si="146"/>
        <v>NRT</v>
      </c>
      <c r="D461" s="55" t="str">
        <f t="shared" si="147"/>
        <v>2025-09-11</v>
      </c>
      <c r="E461" s="55" t="str">
        <f t="shared" si="148"/>
        <v>82020038104</v>
      </c>
      <c r="F461" s="55" t="str">
        <f t="shared" si="149"/>
        <v>PJP026438815</v>
      </c>
      <c r="G461" s="55" t="str">
        <f t="shared" si="150"/>
        <v>정홍재</v>
      </c>
      <c r="H461" s="53" t="str">
        <f t="shared" si="151"/>
        <v>목록(Manifest)</v>
      </c>
      <c r="I461" s="62">
        <f t="shared" si="152"/>
        <v>44.22</v>
      </c>
      <c r="J461" s="53" t="str">
        <f t="shared" si="153"/>
        <v>BIG BRIDGE INTL (BRCH USA)</v>
      </c>
      <c r="K461" s="55">
        <f t="shared" si="154"/>
        <v>1</v>
      </c>
      <c r="L461" s="54">
        <f t="shared" si="155"/>
        <v>0.55000000000000004</v>
      </c>
      <c r="M461" s="54">
        <f t="shared" si="156"/>
        <v>0.5</v>
      </c>
      <c r="N461" s="54">
        <f t="shared" si="157"/>
        <v>0.6</v>
      </c>
      <c r="O461" s="54">
        <f t="shared" si="158"/>
        <v>1</v>
      </c>
      <c r="P461" s="55" t="str">
        <f t="shared" si="159"/>
        <v>6094325151372</v>
      </c>
      <c r="Q461" s="70">
        <f t="shared" si="160"/>
        <v>7770</v>
      </c>
      <c r="R461" s="58">
        <v>0</v>
      </c>
      <c r="S461" s="57">
        <f t="shared" si="161"/>
        <v>0</v>
      </c>
      <c r="T461" s="58">
        <v>0</v>
      </c>
      <c r="U461" s="58">
        <f>(IF(VLOOKUP(VLOOKUP(AN461,MAPPING!$B$16:$D$21,2,1),MAPPING!$C$16:$E$21,2,0)=7000,0,VLOOKUP(VLOOKUP(AN461,MAPPING!$B$16:$D$21,2,1),MAPPING!$C$16:$E$21,2,0)))</f>
        <v>0</v>
      </c>
      <c r="V461" s="58">
        <f>(K461*VLOOKUP(N461/K461,MAPPING!$B$23:$C$30,2,10))</f>
        <v>0</v>
      </c>
      <c r="W461" s="58">
        <f t="shared" si="162"/>
        <v>0</v>
      </c>
      <c r="X461" s="58">
        <f t="shared" si="163"/>
        <v>7770</v>
      </c>
      <c r="Y461" s="116">
        <f>ROUND(SUM(Q461:W461)/INVOICE!$I$5,2)</f>
        <v>5.57</v>
      </c>
      <c r="AA461" s="38" t="s">
        <v>495</v>
      </c>
      <c r="AB461" s="38" t="s">
        <v>93</v>
      </c>
      <c r="AC461" s="38" t="s">
        <v>3720</v>
      </c>
      <c r="AD461" s="38" t="s">
        <v>10067</v>
      </c>
      <c r="AE461" s="38" t="s">
        <v>10068</v>
      </c>
      <c r="AF461" s="38" t="s">
        <v>10069</v>
      </c>
      <c r="AG461" s="38" t="s">
        <v>10070</v>
      </c>
      <c r="AH461" s="38" t="s">
        <v>61</v>
      </c>
      <c r="AI461" s="38">
        <v>1</v>
      </c>
      <c r="AJ461" s="38">
        <v>0.55000000000000004</v>
      </c>
      <c r="AK461" s="38">
        <v>0.5</v>
      </c>
      <c r="AL461" s="38">
        <v>0.6</v>
      </c>
      <c r="AM461" s="38" t="s">
        <v>204</v>
      </c>
      <c r="AN461" s="38">
        <v>44.22</v>
      </c>
      <c r="AO461" s="38" t="s">
        <v>62</v>
      </c>
      <c r="AP461" s="38" t="s">
        <v>62</v>
      </c>
      <c r="AQ461" s="38" t="s">
        <v>62</v>
      </c>
      <c r="AR461" s="38" t="s">
        <v>62</v>
      </c>
      <c r="AS461" s="38" t="s">
        <v>62</v>
      </c>
      <c r="AT461" s="38" t="s">
        <v>205</v>
      </c>
      <c r="AU461" s="38" t="s">
        <v>8802</v>
      </c>
      <c r="AV461" s="38" t="s">
        <v>207</v>
      </c>
      <c r="AW461" s="38" t="s">
        <v>61</v>
      </c>
      <c r="AX461" s="38" t="s">
        <v>63</v>
      </c>
      <c r="AY461" s="39" t="s">
        <v>10071</v>
      </c>
      <c r="AZ461" s="38" t="s">
        <v>10072</v>
      </c>
      <c r="BA461" s="39" t="s">
        <v>10072</v>
      </c>
      <c r="BB461" s="38" t="s">
        <v>2434</v>
      </c>
      <c r="BC461" s="38" t="s">
        <v>197</v>
      </c>
      <c r="BD461" s="38" t="s">
        <v>94</v>
      </c>
      <c r="BE461" s="38" t="s">
        <v>208</v>
      </c>
      <c r="BF461" s="38" t="s">
        <v>64</v>
      </c>
      <c r="BG461" s="38" t="s">
        <v>61</v>
      </c>
      <c r="BH461" s="38" t="s">
        <v>209</v>
      </c>
    </row>
    <row r="462" spans="2:60" x14ac:dyDescent="0.3">
      <c r="B462" s="55">
        <f t="shared" si="145"/>
        <v>458</v>
      </c>
      <c r="C462" s="55" t="str">
        <f t="shared" si="146"/>
        <v>NRT</v>
      </c>
      <c r="D462" s="55" t="str">
        <f t="shared" si="147"/>
        <v>2025-09-11</v>
      </c>
      <c r="E462" s="55" t="str">
        <f t="shared" si="148"/>
        <v>82020038104</v>
      </c>
      <c r="F462" s="55" t="str">
        <f t="shared" si="149"/>
        <v>PJP030155174</v>
      </c>
      <c r="G462" s="55" t="str">
        <f t="shared" si="150"/>
        <v>김성진</v>
      </c>
      <c r="H462" s="53" t="str">
        <f t="shared" si="151"/>
        <v>목록(Manifest)</v>
      </c>
      <c r="I462" s="62">
        <f t="shared" si="152"/>
        <v>92.46</v>
      </c>
      <c r="J462" s="53" t="str">
        <f t="shared" si="153"/>
        <v>BIG BRIDGE INTL (BRCH USA)</v>
      </c>
      <c r="K462" s="55">
        <f t="shared" si="154"/>
        <v>1</v>
      </c>
      <c r="L462" s="54">
        <f t="shared" si="155"/>
        <v>5.2</v>
      </c>
      <c r="M462" s="54">
        <f t="shared" si="156"/>
        <v>4.8</v>
      </c>
      <c r="N462" s="54">
        <f t="shared" si="157"/>
        <v>5.5</v>
      </c>
      <c r="O462" s="54">
        <f t="shared" si="158"/>
        <v>5.5</v>
      </c>
      <c r="P462" s="55" t="str">
        <f t="shared" si="159"/>
        <v>6094325151167</v>
      </c>
      <c r="Q462" s="70">
        <f t="shared" si="160"/>
        <v>16860</v>
      </c>
      <c r="R462" s="58">
        <v>0</v>
      </c>
      <c r="S462" s="57">
        <f t="shared" si="161"/>
        <v>0</v>
      </c>
      <c r="T462" s="58">
        <v>0</v>
      </c>
      <c r="U462" s="58">
        <f>(IF(VLOOKUP(VLOOKUP(AN462,MAPPING!$B$16:$D$21,2,1),MAPPING!$C$16:$E$21,2,0)=7000,0,VLOOKUP(VLOOKUP(AN462,MAPPING!$B$16:$D$21,2,1),MAPPING!$C$16:$E$21,2,0)))</f>
        <v>0</v>
      </c>
      <c r="V462" s="58">
        <f>(K462*VLOOKUP(N462/K462,MAPPING!$B$23:$C$30,2,10))</f>
        <v>1200</v>
      </c>
      <c r="W462" s="58">
        <f t="shared" si="162"/>
        <v>0</v>
      </c>
      <c r="X462" s="58">
        <f t="shared" si="163"/>
        <v>18060</v>
      </c>
      <c r="Y462" s="116">
        <f>ROUND(SUM(Q462:W462)/INVOICE!$I$5,2)</f>
        <v>12.96</v>
      </c>
      <c r="AA462" s="38" t="s">
        <v>495</v>
      </c>
      <c r="AB462" s="38" t="s">
        <v>93</v>
      </c>
      <c r="AC462" s="38" t="s">
        <v>3720</v>
      </c>
      <c r="AD462" s="38" t="s">
        <v>10073</v>
      </c>
      <c r="AE462" s="38" t="s">
        <v>10074</v>
      </c>
      <c r="AF462" s="38" t="s">
        <v>10075</v>
      </c>
      <c r="AG462" s="38" t="s">
        <v>10076</v>
      </c>
      <c r="AH462" s="38" t="s">
        <v>61</v>
      </c>
      <c r="AI462" s="38">
        <v>1</v>
      </c>
      <c r="AJ462" s="38">
        <v>5.2</v>
      </c>
      <c r="AK462" s="38">
        <v>4.8</v>
      </c>
      <c r="AL462" s="38">
        <v>5.5</v>
      </c>
      <c r="AM462" s="38" t="s">
        <v>204</v>
      </c>
      <c r="AN462" s="38">
        <v>92.46</v>
      </c>
      <c r="AO462" s="38" t="s">
        <v>62</v>
      </c>
      <c r="AP462" s="38" t="s">
        <v>62</v>
      </c>
      <c r="AQ462" s="38" t="s">
        <v>62</v>
      </c>
      <c r="AR462" s="38" t="s">
        <v>62</v>
      </c>
      <c r="AS462" s="38" t="s">
        <v>62</v>
      </c>
      <c r="AT462" s="38" t="s">
        <v>205</v>
      </c>
      <c r="AU462" s="38" t="s">
        <v>8802</v>
      </c>
      <c r="AV462" s="38" t="s">
        <v>207</v>
      </c>
      <c r="AW462" s="38" t="s">
        <v>61</v>
      </c>
      <c r="AX462" s="38" t="s">
        <v>63</v>
      </c>
      <c r="AY462" s="39" t="s">
        <v>10077</v>
      </c>
      <c r="AZ462" s="38" t="s">
        <v>10078</v>
      </c>
      <c r="BA462" s="39" t="s">
        <v>10078</v>
      </c>
      <c r="BB462" s="38" t="s">
        <v>2434</v>
      </c>
      <c r="BC462" s="38" t="s">
        <v>197</v>
      </c>
      <c r="BD462" s="38" t="s">
        <v>94</v>
      </c>
      <c r="BE462" s="38" t="s">
        <v>208</v>
      </c>
      <c r="BF462" s="38" t="s">
        <v>64</v>
      </c>
      <c r="BG462" s="38" t="s">
        <v>61</v>
      </c>
      <c r="BH462" s="38" t="s">
        <v>209</v>
      </c>
    </row>
    <row r="463" spans="2:60" x14ac:dyDescent="0.3">
      <c r="B463" s="55">
        <f t="shared" si="145"/>
        <v>459</v>
      </c>
      <c r="C463" s="55" t="str">
        <f t="shared" si="146"/>
        <v>NRT</v>
      </c>
      <c r="D463" s="55" t="str">
        <f t="shared" si="147"/>
        <v>2025-09-11</v>
      </c>
      <c r="E463" s="55" t="str">
        <f t="shared" si="148"/>
        <v>82020038104</v>
      </c>
      <c r="F463" s="55" t="str">
        <f t="shared" si="149"/>
        <v>PJP030150619</v>
      </c>
      <c r="G463" s="55" t="str">
        <f t="shared" si="150"/>
        <v>이시현</v>
      </c>
      <c r="H463" s="53" t="str">
        <f t="shared" si="151"/>
        <v>목록(Manifest)</v>
      </c>
      <c r="I463" s="62">
        <f t="shared" si="152"/>
        <v>29.75</v>
      </c>
      <c r="J463" s="53" t="str">
        <f t="shared" si="153"/>
        <v>BIG BRIDGE INTL (BRCH USA)</v>
      </c>
      <c r="K463" s="55">
        <f t="shared" si="154"/>
        <v>1</v>
      </c>
      <c r="L463" s="54">
        <f t="shared" si="155"/>
        <v>0.8</v>
      </c>
      <c r="M463" s="54">
        <f t="shared" si="156"/>
        <v>1.7</v>
      </c>
      <c r="N463" s="54">
        <f t="shared" si="157"/>
        <v>1.7</v>
      </c>
      <c r="O463" s="54">
        <f t="shared" si="158"/>
        <v>1</v>
      </c>
      <c r="P463" s="55" t="str">
        <f t="shared" si="159"/>
        <v>6094325148919</v>
      </c>
      <c r="Q463" s="70">
        <f t="shared" si="160"/>
        <v>7770</v>
      </c>
      <c r="R463" s="58">
        <v>0</v>
      </c>
      <c r="S463" s="57">
        <f t="shared" si="161"/>
        <v>0</v>
      </c>
      <c r="T463" s="58">
        <v>0</v>
      </c>
      <c r="U463" s="58">
        <f>(IF(VLOOKUP(VLOOKUP(AN463,MAPPING!$B$16:$D$21,2,1),MAPPING!$C$16:$E$21,2,0)=7000,0,VLOOKUP(VLOOKUP(AN463,MAPPING!$B$16:$D$21,2,1),MAPPING!$C$16:$E$21,2,0)))</f>
        <v>0</v>
      </c>
      <c r="V463" s="58">
        <f>(K463*VLOOKUP(N463/K463,MAPPING!$B$23:$C$30,2,10))</f>
        <v>0</v>
      </c>
      <c r="W463" s="58">
        <f t="shared" si="162"/>
        <v>0</v>
      </c>
      <c r="X463" s="58">
        <f t="shared" si="163"/>
        <v>7770</v>
      </c>
      <c r="Y463" s="116">
        <f>ROUND(SUM(Q463:W463)/INVOICE!$I$5,2)</f>
        <v>5.57</v>
      </c>
      <c r="AA463" s="38" t="s">
        <v>495</v>
      </c>
      <c r="AB463" s="38" t="s">
        <v>93</v>
      </c>
      <c r="AC463" s="38" t="s">
        <v>3720</v>
      </c>
      <c r="AD463" s="38" t="s">
        <v>10079</v>
      </c>
      <c r="AE463" s="38" t="s">
        <v>10080</v>
      </c>
      <c r="AF463" s="38" t="s">
        <v>10081</v>
      </c>
      <c r="AG463" s="38" t="s">
        <v>10082</v>
      </c>
      <c r="AH463" s="38" t="s">
        <v>61</v>
      </c>
      <c r="AI463" s="38">
        <v>1</v>
      </c>
      <c r="AJ463" s="38">
        <v>0.8</v>
      </c>
      <c r="AK463" s="38">
        <v>1.7</v>
      </c>
      <c r="AL463" s="38">
        <v>1.7</v>
      </c>
      <c r="AM463" s="38" t="s">
        <v>204</v>
      </c>
      <c r="AN463" s="38">
        <v>29.75</v>
      </c>
      <c r="AO463" s="38" t="s">
        <v>62</v>
      </c>
      <c r="AP463" s="38" t="s">
        <v>62</v>
      </c>
      <c r="AQ463" s="38" t="s">
        <v>62</v>
      </c>
      <c r="AR463" s="38" t="s">
        <v>62</v>
      </c>
      <c r="AS463" s="38" t="s">
        <v>62</v>
      </c>
      <c r="AT463" s="38" t="s">
        <v>205</v>
      </c>
      <c r="AU463" s="38" t="s">
        <v>8802</v>
      </c>
      <c r="AV463" s="38" t="s">
        <v>207</v>
      </c>
      <c r="AW463" s="38" t="s">
        <v>61</v>
      </c>
      <c r="AX463" s="38" t="s">
        <v>63</v>
      </c>
      <c r="AY463" s="39" t="s">
        <v>10083</v>
      </c>
      <c r="AZ463" s="38" t="s">
        <v>10084</v>
      </c>
      <c r="BA463" s="39" t="s">
        <v>10084</v>
      </c>
      <c r="BB463" s="38" t="s">
        <v>2434</v>
      </c>
      <c r="BC463" s="38" t="s">
        <v>197</v>
      </c>
      <c r="BD463" s="38" t="s">
        <v>94</v>
      </c>
      <c r="BE463" s="38" t="s">
        <v>208</v>
      </c>
      <c r="BF463" s="38" t="s">
        <v>64</v>
      </c>
      <c r="BG463" s="38" t="s">
        <v>61</v>
      </c>
      <c r="BH463" s="38" t="s">
        <v>209</v>
      </c>
    </row>
    <row r="464" spans="2:60" x14ac:dyDescent="0.3">
      <c r="B464" s="55">
        <f t="shared" si="145"/>
        <v>460</v>
      </c>
      <c r="C464" s="55" t="str">
        <f t="shared" si="146"/>
        <v>NRT</v>
      </c>
      <c r="D464" s="55" t="str">
        <f t="shared" si="147"/>
        <v>2025-09-11</v>
      </c>
      <c r="E464" s="55" t="str">
        <f t="shared" si="148"/>
        <v>82020038104</v>
      </c>
      <c r="F464" s="55" t="str">
        <f t="shared" si="149"/>
        <v>PJP030166178</v>
      </c>
      <c r="G464" s="55" t="str">
        <f t="shared" si="150"/>
        <v>김은희</v>
      </c>
      <c r="H464" s="53" t="str">
        <f t="shared" si="151"/>
        <v>목록(Manifest)</v>
      </c>
      <c r="I464" s="62">
        <f t="shared" si="152"/>
        <v>83.08</v>
      </c>
      <c r="J464" s="53" t="str">
        <f t="shared" si="153"/>
        <v>BIG BRIDGE INTL (BRCH USA)</v>
      </c>
      <c r="K464" s="55">
        <f t="shared" si="154"/>
        <v>1</v>
      </c>
      <c r="L464" s="54">
        <f t="shared" si="155"/>
        <v>0.6</v>
      </c>
      <c r="M464" s="54">
        <f t="shared" si="156"/>
        <v>1.9</v>
      </c>
      <c r="N464" s="54">
        <f t="shared" si="157"/>
        <v>1.9</v>
      </c>
      <c r="O464" s="54">
        <f t="shared" si="158"/>
        <v>1</v>
      </c>
      <c r="P464" s="55" t="str">
        <f t="shared" si="159"/>
        <v>6094325149643</v>
      </c>
      <c r="Q464" s="70">
        <f t="shared" si="160"/>
        <v>7770</v>
      </c>
      <c r="R464" s="58">
        <v>0</v>
      </c>
      <c r="S464" s="57">
        <f t="shared" si="161"/>
        <v>0</v>
      </c>
      <c r="T464" s="58">
        <v>0</v>
      </c>
      <c r="U464" s="58">
        <f>(IF(VLOOKUP(VLOOKUP(AN464,MAPPING!$B$16:$D$21,2,1),MAPPING!$C$16:$E$21,2,0)=7000,0,VLOOKUP(VLOOKUP(AN464,MAPPING!$B$16:$D$21,2,1),MAPPING!$C$16:$E$21,2,0)))</f>
        <v>0</v>
      </c>
      <c r="V464" s="58">
        <f>(K464*VLOOKUP(N464/K464,MAPPING!$B$23:$C$30,2,10))</f>
        <v>0</v>
      </c>
      <c r="W464" s="58">
        <f t="shared" si="162"/>
        <v>0</v>
      </c>
      <c r="X464" s="58">
        <f t="shared" si="163"/>
        <v>7770</v>
      </c>
      <c r="Y464" s="116">
        <f>ROUND(SUM(Q464:W464)/INVOICE!$I$5,2)</f>
        <v>5.57</v>
      </c>
      <c r="AA464" s="38" t="s">
        <v>495</v>
      </c>
      <c r="AB464" s="38" t="s">
        <v>93</v>
      </c>
      <c r="AC464" s="38" t="s">
        <v>3720</v>
      </c>
      <c r="AD464" s="38" t="s">
        <v>10085</v>
      </c>
      <c r="AE464" s="38" t="s">
        <v>6425</v>
      </c>
      <c r="AF464" s="38" t="s">
        <v>10086</v>
      </c>
      <c r="AG464" s="38" t="s">
        <v>10087</v>
      </c>
      <c r="AH464" s="38" t="s">
        <v>61</v>
      </c>
      <c r="AI464" s="38">
        <v>1</v>
      </c>
      <c r="AJ464" s="38">
        <v>0.6</v>
      </c>
      <c r="AK464" s="38">
        <v>1.9</v>
      </c>
      <c r="AL464" s="38">
        <v>1.9</v>
      </c>
      <c r="AM464" s="38" t="s">
        <v>204</v>
      </c>
      <c r="AN464" s="38">
        <v>83.08</v>
      </c>
      <c r="AO464" s="38" t="s">
        <v>62</v>
      </c>
      <c r="AP464" s="38" t="s">
        <v>62</v>
      </c>
      <c r="AQ464" s="38" t="s">
        <v>62</v>
      </c>
      <c r="AR464" s="38" t="s">
        <v>62</v>
      </c>
      <c r="AS464" s="38" t="s">
        <v>62</v>
      </c>
      <c r="AT464" s="38" t="s">
        <v>205</v>
      </c>
      <c r="AU464" s="38" t="s">
        <v>8802</v>
      </c>
      <c r="AV464" s="38" t="s">
        <v>207</v>
      </c>
      <c r="AW464" s="38" t="s">
        <v>61</v>
      </c>
      <c r="AX464" s="38" t="s">
        <v>63</v>
      </c>
      <c r="AY464" s="39" t="s">
        <v>10088</v>
      </c>
      <c r="AZ464" s="38" t="s">
        <v>10089</v>
      </c>
      <c r="BA464" s="39" t="s">
        <v>10089</v>
      </c>
      <c r="BB464" s="38" t="s">
        <v>2434</v>
      </c>
      <c r="BC464" s="38" t="s">
        <v>197</v>
      </c>
      <c r="BD464" s="38" t="s">
        <v>94</v>
      </c>
      <c r="BE464" s="38" t="s">
        <v>208</v>
      </c>
      <c r="BF464" s="38" t="s">
        <v>64</v>
      </c>
      <c r="BG464" s="38" t="s">
        <v>61</v>
      </c>
      <c r="BH464" s="38" t="s">
        <v>209</v>
      </c>
    </row>
    <row r="465" spans="2:60" x14ac:dyDescent="0.3">
      <c r="B465" s="55">
        <f t="shared" si="145"/>
        <v>461</v>
      </c>
      <c r="C465" s="55" t="str">
        <f t="shared" si="146"/>
        <v>NRT</v>
      </c>
      <c r="D465" s="55" t="str">
        <f t="shared" si="147"/>
        <v>2025-09-11</v>
      </c>
      <c r="E465" s="55" t="str">
        <f t="shared" si="148"/>
        <v>82020038104</v>
      </c>
      <c r="F465" s="55" t="str">
        <f t="shared" si="149"/>
        <v>PJP030146102</v>
      </c>
      <c r="G465" s="55" t="str">
        <f t="shared" si="150"/>
        <v>정제인</v>
      </c>
      <c r="H465" s="53" t="str">
        <f t="shared" si="151"/>
        <v>목록(Manifest)</v>
      </c>
      <c r="I465" s="62">
        <f t="shared" si="152"/>
        <v>131.85</v>
      </c>
      <c r="J465" s="53" t="str">
        <f t="shared" si="153"/>
        <v>BIG BRIDGE INTL (BRCH USA)</v>
      </c>
      <c r="K465" s="55">
        <f t="shared" si="154"/>
        <v>1</v>
      </c>
      <c r="L465" s="54">
        <f t="shared" si="155"/>
        <v>2.15</v>
      </c>
      <c r="M465" s="54">
        <f t="shared" si="156"/>
        <v>7.4</v>
      </c>
      <c r="N465" s="54">
        <f t="shared" si="157"/>
        <v>7.5</v>
      </c>
      <c r="O465" s="54">
        <f t="shared" si="158"/>
        <v>2.5</v>
      </c>
      <c r="P465" s="55" t="str">
        <f t="shared" si="159"/>
        <v>6094325151421</v>
      </c>
      <c r="Q465" s="70">
        <f t="shared" si="160"/>
        <v>10800</v>
      </c>
      <c r="R465" s="58">
        <v>0</v>
      </c>
      <c r="S465" s="57">
        <f t="shared" si="161"/>
        <v>0</v>
      </c>
      <c r="T465" s="58">
        <v>0</v>
      </c>
      <c r="U465" s="58">
        <f>(IF(VLOOKUP(VLOOKUP(AN465,MAPPING!$B$16:$D$21,2,1),MAPPING!$C$16:$E$21,2,0)=7000,0,VLOOKUP(VLOOKUP(AN465,MAPPING!$B$16:$D$21,2,1),MAPPING!$C$16:$E$21,2,0)))</f>
        <v>0</v>
      </c>
      <c r="V465" s="58">
        <f>(K465*VLOOKUP(N465/K465,MAPPING!$B$23:$C$30,2,10))</f>
        <v>1200</v>
      </c>
      <c r="W465" s="58">
        <f t="shared" si="162"/>
        <v>0</v>
      </c>
      <c r="X465" s="58">
        <f t="shared" si="163"/>
        <v>12000</v>
      </c>
      <c r="Y465" s="116">
        <f>ROUND(SUM(Q465:W465)/INVOICE!$I$5,2)</f>
        <v>8.61</v>
      </c>
      <c r="AA465" s="38" t="s">
        <v>495</v>
      </c>
      <c r="AB465" s="38" t="s">
        <v>93</v>
      </c>
      <c r="AC465" s="38" t="s">
        <v>3720</v>
      </c>
      <c r="AD465" s="38" t="s">
        <v>10090</v>
      </c>
      <c r="AE465" s="38" t="s">
        <v>10091</v>
      </c>
      <c r="AF465" s="38" t="s">
        <v>10092</v>
      </c>
      <c r="AG465" s="38" t="s">
        <v>1405</v>
      </c>
      <c r="AH465" s="38" t="s">
        <v>61</v>
      </c>
      <c r="AI465" s="38">
        <v>1</v>
      </c>
      <c r="AJ465" s="38">
        <v>2.15</v>
      </c>
      <c r="AK465" s="38">
        <v>7.4</v>
      </c>
      <c r="AL465" s="38">
        <v>7.5</v>
      </c>
      <c r="AM465" s="38" t="s">
        <v>204</v>
      </c>
      <c r="AN465" s="38">
        <v>131.85</v>
      </c>
      <c r="AO465" s="38" t="s">
        <v>62</v>
      </c>
      <c r="AP465" s="38" t="s">
        <v>62</v>
      </c>
      <c r="AQ465" s="38" t="s">
        <v>62</v>
      </c>
      <c r="AR465" s="38" t="s">
        <v>62</v>
      </c>
      <c r="AS465" s="38" t="s">
        <v>62</v>
      </c>
      <c r="AT465" s="38" t="s">
        <v>205</v>
      </c>
      <c r="AU465" s="38" t="s">
        <v>8802</v>
      </c>
      <c r="AV465" s="38" t="s">
        <v>207</v>
      </c>
      <c r="AW465" s="38" t="s">
        <v>61</v>
      </c>
      <c r="AX465" s="38" t="s">
        <v>63</v>
      </c>
      <c r="AY465" s="39" t="s">
        <v>10093</v>
      </c>
      <c r="AZ465" s="38" t="s">
        <v>10094</v>
      </c>
      <c r="BA465" s="39" t="s">
        <v>10094</v>
      </c>
      <c r="BB465" s="38" t="s">
        <v>2434</v>
      </c>
      <c r="BC465" s="38" t="s">
        <v>197</v>
      </c>
      <c r="BD465" s="38" t="s">
        <v>94</v>
      </c>
      <c r="BE465" s="38" t="s">
        <v>208</v>
      </c>
      <c r="BF465" s="38" t="s">
        <v>64</v>
      </c>
      <c r="BG465" s="38" t="s">
        <v>61</v>
      </c>
      <c r="BH465" s="38" t="s">
        <v>209</v>
      </c>
    </row>
    <row r="466" spans="2:60" x14ac:dyDescent="0.3">
      <c r="B466" s="55">
        <f t="shared" si="145"/>
        <v>462</v>
      </c>
      <c r="C466" s="55" t="str">
        <f t="shared" si="146"/>
        <v>NRT</v>
      </c>
      <c r="D466" s="55" t="str">
        <f t="shared" si="147"/>
        <v>2025-09-11</v>
      </c>
      <c r="E466" s="55" t="str">
        <f t="shared" si="148"/>
        <v>82020038104</v>
      </c>
      <c r="F466" s="55" t="str">
        <f t="shared" si="149"/>
        <v>PJP030141765</v>
      </c>
      <c r="G466" s="55" t="str">
        <f t="shared" si="150"/>
        <v>김태희</v>
      </c>
      <c r="H466" s="53" t="str">
        <f t="shared" si="151"/>
        <v>목록(Manifest)</v>
      </c>
      <c r="I466" s="62">
        <f t="shared" si="152"/>
        <v>118.59</v>
      </c>
      <c r="J466" s="53" t="str">
        <f t="shared" si="153"/>
        <v>BIG BRIDGE INTL (BRCH USA)</v>
      </c>
      <c r="K466" s="55">
        <f t="shared" si="154"/>
        <v>1</v>
      </c>
      <c r="L466" s="54">
        <f t="shared" si="155"/>
        <v>0.5</v>
      </c>
      <c r="M466" s="54">
        <f t="shared" si="156"/>
        <v>0.8</v>
      </c>
      <c r="N466" s="54">
        <f t="shared" si="157"/>
        <v>0.8</v>
      </c>
      <c r="O466" s="54">
        <f t="shared" si="158"/>
        <v>0.5</v>
      </c>
      <c r="P466" s="55" t="str">
        <f t="shared" si="159"/>
        <v>6094325150800</v>
      </c>
      <c r="Q466" s="70">
        <f t="shared" si="160"/>
        <v>6760</v>
      </c>
      <c r="R466" s="58">
        <v>0</v>
      </c>
      <c r="S466" s="57">
        <f t="shared" si="161"/>
        <v>0</v>
      </c>
      <c r="T466" s="58">
        <v>0</v>
      </c>
      <c r="U466" s="58">
        <f>(IF(VLOOKUP(VLOOKUP(AN466,MAPPING!$B$16:$D$21,2,1),MAPPING!$C$16:$E$21,2,0)=7000,0,VLOOKUP(VLOOKUP(AN466,MAPPING!$B$16:$D$21,2,1),MAPPING!$C$16:$E$21,2,0)))</f>
        <v>0</v>
      </c>
      <c r="V466" s="58">
        <f>(K466*VLOOKUP(N466/K466,MAPPING!$B$23:$C$30,2,10))</f>
        <v>0</v>
      </c>
      <c r="W466" s="58">
        <f t="shared" si="162"/>
        <v>0</v>
      </c>
      <c r="X466" s="58">
        <f t="shared" si="163"/>
        <v>6760</v>
      </c>
      <c r="Y466" s="116">
        <f>ROUND(SUM(Q466:W466)/INVOICE!$I$5,2)</f>
        <v>4.8499999999999996</v>
      </c>
      <c r="AA466" s="38" t="s">
        <v>495</v>
      </c>
      <c r="AB466" s="38" t="s">
        <v>93</v>
      </c>
      <c r="AC466" s="38" t="s">
        <v>3720</v>
      </c>
      <c r="AD466" s="38" t="s">
        <v>10095</v>
      </c>
      <c r="AE466" s="38" t="s">
        <v>2366</v>
      </c>
      <c r="AF466" s="38" t="s">
        <v>10096</v>
      </c>
      <c r="AG466" s="38" t="s">
        <v>10097</v>
      </c>
      <c r="AH466" s="38" t="s">
        <v>61</v>
      </c>
      <c r="AI466" s="38">
        <v>1</v>
      </c>
      <c r="AJ466" s="38">
        <v>0.5</v>
      </c>
      <c r="AK466" s="38">
        <v>0.8</v>
      </c>
      <c r="AL466" s="38">
        <v>0.8</v>
      </c>
      <c r="AM466" s="38" t="s">
        <v>204</v>
      </c>
      <c r="AN466" s="38">
        <v>118.59</v>
      </c>
      <c r="AO466" s="38" t="s">
        <v>62</v>
      </c>
      <c r="AP466" s="38" t="s">
        <v>62</v>
      </c>
      <c r="AQ466" s="38" t="s">
        <v>62</v>
      </c>
      <c r="AR466" s="38" t="s">
        <v>62</v>
      </c>
      <c r="AS466" s="38" t="s">
        <v>62</v>
      </c>
      <c r="AT466" s="38" t="s">
        <v>205</v>
      </c>
      <c r="AU466" s="38" t="s">
        <v>8802</v>
      </c>
      <c r="AV466" s="38" t="s">
        <v>207</v>
      </c>
      <c r="AW466" s="38" t="s">
        <v>61</v>
      </c>
      <c r="AX466" s="38" t="s">
        <v>63</v>
      </c>
      <c r="AY466" s="39" t="s">
        <v>10098</v>
      </c>
      <c r="AZ466" s="38" t="s">
        <v>10099</v>
      </c>
      <c r="BA466" s="39" t="s">
        <v>10099</v>
      </c>
      <c r="BB466" s="38" t="s">
        <v>2434</v>
      </c>
      <c r="BC466" s="38" t="s">
        <v>197</v>
      </c>
      <c r="BD466" s="38" t="s">
        <v>94</v>
      </c>
      <c r="BE466" s="38" t="s">
        <v>208</v>
      </c>
      <c r="BF466" s="38" t="s">
        <v>64</v>
      </c>
      <c r="BG466" s="38" t="s">
        <v>61</v>
      </c>
      <c r="BH466" s="38" t="s">
        <v>209</v>
      </c>
    </row>
    <row r="467" spans="2:60" x14ac:dyDescent="0.3">
      <c r="B467" s="55">
        <f t="shared" si="145"/>
        <v>463</v>
      </c>
      <c r="C467" s="55" t="str">
        <f t="shared" si="146"/>
        <v>NRT</v>
      </c>
      <c r="D467" s="55" t="str">
        <f t="shared" si="147"/>
        <v>2025-09-11</v>
      </c>
      <c r="E467" s="55" t="str">
        <f t="shared" si="148"/>
        <v>82020038104</v>
      </c>
      <c r="F467" s="55" t="str">
        <f t="shared" si="149"/>
        <v>PJP030159682</v>
      </c>
      <c r="G467" s="55" t="str">
        <f t="shared" si="150"/>
        <v>센시블 SENSIBLE</v>
      </c>
      <c r="H467" s="53" t="str">
        <f t="shared" si="151"/>
        <v>간이(Simple)</v>
      </c>
      <c r="I467" s="62">
        <f t="shared" si="152"/>
        <v>1432.2</v>
      </c>
      <c r="J467" s="53" t="str">
        <f t="shared" si="153"/>
        <v>BIG BRIDGE INTL (BRCH USA)</v>
      </c>
      <c r="K467" s="55">
        <f t="shared" si="154"/>
        <v>1</v>
      </c>
      <c r="L467" s="54">
        <f t="shared" si="155"/>
        <v>5.3</v>
      </c>
      <c r="M467" s="54">
        <f t="shared" si="156"/>
        <v>8.5</v>
      </c>
      <c r="N467" s="54">
        <f t="shared" si="157"/>
        <v>8.5</v>
      </c>
      <c r="O467" s="54">
        <f t="shared" si="158"/>
        <v>5.5</v>
      </c>
      <c r="P467" s="55" t="str">
        <f t="shared" si="159"/>
        <v>6094325151152</v>
      </c>
      <c r="Q467" s="70">
        <f t="shared" si="160"/>
        <v>16860</v>
      </c>
      <c r="R467" s="58">
        <v>0</v>
      </c>
      <c r="S467" s="57">
        <f t="shared" si="161"/>
        <v>0</v>
      </c>
      <c r="T467" s="58">
        <v>0</v>
      </c>
      <c r="U467" s="58">
        <f>(IF(VLOOKUP(VLOOKUP(AN467,MAPPING!$B$16:$D$21,2,1),MAPPING!$C$16:$E$21,2,0)=7000,0,VLOOKUP(VLOOKUP(AN467,MAPPING!$B$16:$D$21,2,1),MAPPING!$C$16:$E$21,2,0)))</f>
        <v>0</v>
      </c>
      <c r="V467" s="58">
        <f>(K467*VLOOKUP(N467/K467,MAPPING!$B$23:$C$30,2,10))</f>
        <v>1200</v>
      </c>
      <c r="W467" s="58">
        <f t="shared" si="162"/>
        <v>0</v>
      </c>
      <c r="X467" s="58">
        <f t="shared" si="163"/>
        <v>18060</v>
      </c>
      <c r="Y467" s="116">
        <f>ROUND(SUM(Q467:W467)/INVOICE!$I$5,2)</f>
        <v>12.96</v>
      </c>
      <c r="AA467" s="38" t="s">
        <v>495</v>
      </c>
      <c r="AB467" s="38" t="s">
        <v>93</v>
      </c>
      <c r="AC467" s="38" t="s">
        <v>3720</v>
      </c>
      <c r="AD467" s="38" t="s">
        <v>10100</v>
      </c>
      <c r="AE467" s="38" t="s">
        <v>7767</v>
      </c>
      <c r="AF467" s="38" t="s">
        <v>7768</v>
      </c>
      <c r="AG467" s="38" t="s">
        <v>7769</v>
      </c>
      <c r="AH467" s="38" t="s">
        <v>156</v>
      </c>
      <c r="AI467" s="38">
        <v>1</v>
      </c>
      <c r="AJ467" s="38">
        <v>5.3</v>
      </c>
      <c r="AK467" s="38">
        <v>8.5</v>
      </c>
      <c r="AL467" s="38">
        <v>8.5</v>
      </c>
      <c r="AM467" s="38" t="s">
        <v>65</v>
      </c>
      <c r="AN467" s="38">
        <v>1432.2</v>
      </c>
      <c r="AO467" s="38" t="s">
        <v>62</v>
      </c>
      <c r="AP467" s="38" t="s">
        <v>62</v>
      </c>
      <c r="AQ467" s="38" t="s">
        <v>62</v>
      </c>
      <c r="AR467" s="38" t="s">
        <v>62</v>
      </c>
      <c r="AS467" s="38" t="s">
        <v>62</v>
      </c>
      <c r="AT467" s="38" t="s">
        <v>205</v>
      </c>
      <c r="AU467" s="38" t="s">
        <v>8802</v>
      </c>
      <c r="AV467" s="38" t="s">
        <v>207</v>
      </c>
      <c r="AW467" s="38" t="s">
        <v>61</v>
      </c>
      <c r="AX467" s="38" t="s">
        <v>63</v>
      </c>
      <c r="AY467" s="39" t="s">
        <v>10101</v>
      </c>
      <c r="AZ467" s="38" t="s">
        <v>10102</v>
      </c>
      <c r="BA467" s="39" t="s">
        <v>10102</v>
      </c>
      <c r="BB467" s="38" t="s">
        <v>2434</v>
      </c>
      <c r="BC467" s="38" t="s">
        <v>197</v>
      </c>
      <c r="BD467" s="38" t="s">
        <v>94</v>
      </c>
      <c r="BE467" s="38" t="s">
        <v>208</v>
      </c>
      <c r="BF467" s="38" t="s">
        <v>64</v>
      </c>
      <c r="BG467" s="38" t="s">
        <v>61</v>
      </c>
      <c r="BH467" s="38" t="s">
        <v>209</v>
      </c>
    </row>
    <row r="468" spans="2:60" x14ac:dyDescent="0.3">
      <c r="B468" s="55">
        <f t="shared" si="145"/>
        <v>464</v>
      </c>
      <c r="C468" s="55" t="str">
        <f t="shared" si="146"/>
        <v>NRT</v>
      </c>
      <c r="D468" s="55" t="str">
        <f t="shared" si="147"/>
        <v>2025-09-11</v>
      </c>
      <c r="E468" s="55" t="str">
        <f t="shared" si="148"/>
        <v>82020038104</v>
      </c>
      <c r="F468" s="55" t="str">
        <f t="shared" si="149"/>
        <v>PJP030157173</v>
      </c>
      <c r="G468" s="55" t="str">
        <f t="shared" si="150"/>
        <v>박소담</v>
      </c>
      <c r="H468" s="53" t="str">
        <f t="shared" si="151"/>
        <v>목록(Manifest)</v>
      </c>
      <c r="I468" s="62">
        <f t="shared" si="152"/>
        <v>43.79</v>
      </c>
      <c r="J468" s="53" t="str">
        <f t="shared" si="153"/>
        <v>BIG BRIDGE INTL (BRCH USA)</v>
      </c>
      <c r="K468" s="55">
        <f t="shared" si="154"/>
        <v>1</v>
      </c>
      <c r="L468" s="54">
        <f t="shared" si="155"/>
        <v>0.3</v>
      </c>
      <c r="M468" s="54">
        <f t="shared" si="156"/>
        <v>1.4</v>
      </c>
      <c r="N468" s="54">
        <f t="shared" si="157"/>
        <v>1.4</v>
      </c>
      <c r="O468" s="54">
        <f t="shared" si="158"/>
        <v>0.5</v>
      </c>
      <c r="P468" s="55" t="str">
        <f t="shared" si="159"/>
        <v>6094325148406</v>
      </c>
      <c r="Q468" s="70">
        <f t="shared" si="160"/>
        <v>6760</v>
      </c>
      <c r="R468" s="58">
        <v>0</v>
      </c>
      <c r="S468" s="57">
        <f t="shared" si="161"/>
        <v>0</v>
      </c>
      <c r="T468" s="58">
        <v>0</v>
      </c>
      <c r="U468" s="58">
        <f>(IF(VLOOKUP(VLOOKUP(AN468,MAPPING!$B$16:$D$21,2,1),MAPPING!$C$16:$E$21,2,0)=7000,0,VLOOKUP(VLOOKUP(AN468,MAPPING!$B$16:$D$21,2,1),MAPPING!$C$16:$E$21,2,0)))</f>
        <v>0</v>
      </c>
      <c r="V468" s="58">
        <f>(K468*VLOOKUP(N468/K468,MAPPING!$B$23:$C$30,2,10))</f>
        <v>0</v>
      </c>
      <c r="W468" s="58">
        <f t="shared" si="162"/>
        <v>0</v>
      </c>
      <c r="X468" s="58">
        <f t="shared" si="163"/>
        <v>6760</v>
      </c>
      <c r="Y468" s="116">
        <f>ROUND(SUM(Q468:W468)/INVOICE!$I$5,2)</f>
        <v>4.8499999999999996</v>
      </c>
      <c r="AA468" s="38" t="s">
        <v>495</v>
      </c>
      <c r="AB468" s="38" t="s">
        <v>93</v>
      </c>
      <c r="AC468" s="38" t="s">
        <v>3720</v>
      </c>
      <c r="AD468" s="38" t="s">
        <v>10103</v>
      </c>
      <c r="AE468" s="38" t="s">
        <v>10104</v>
      </c>
      <c r="AF468" s="38" t="s">
        <v>10105</v>
      </c>
      <c r="AG468" s="38" t="s">
        <v>10106</v>
      </c>
      <c r="AH468" s="38" t="s">
        <v>61</v>
      </c>
      <c r="AI468" s="38">
        <v>1</v>
      </c>
      <c r="AJ468" s="38">
        <v>0.3</v>
      </c>
      <c r="AK468" s="38">
        <v>1.4</v>
      </c>
      <c r="AL468" s="38">
        <v>1.4</v>
      </c>
      <c r="AM468" s="38" t="s">
        <v>204</v>
      </c>
      <c r="AN468" s="38">
        <v>43.79</v>
      </c>
      <c r="AO468" s="38" t="s">
        <v>62</v>
      </c>
      <c r="AP468" s="38" t="s">
        <v>62</v>
      </c>
      <c r="AQ468" s="38" t="s">
        <v>62</v>
      </c>
      <c r="AR468" s="38" t="s">
        <v>62</v>
      </c>
      <c r="AS468" s="38" t="s">
        <v>62</v>
      </c>
      <c r="AT468" s="38" t="s">
        <v>205</v>
      </c>
      <c r="AU468" s="38" t="s">
        <v>8802</v>
      </c>
      <c r="AV468" s="38" t="s">
        <v>207</v>
      </c>
      <c r="AW468" s="38" t="s">
        <v>61</v>
      </c>
      <c r="AX468" s="38" t="s">
        <v>63</v>
      </c>
      <c r="AY468" s="39" t="s">
        <v>10107</v>
      </c>
      <c r="AZ468" s="38" t="s">
        <v>10108</v>
      </c>
      <c r="BA468" s="39" t="s">
        <v>10108</v>
      </c>
      <c r="BB468" s="38" t="s">
        <v>2434</v>
      </c>
      <c r="BC468" s="38" t="s">
        <v>197</v>
      </c>
      <c r="BD468" s="38" t="s">
        <v>94</v>
      </c>
      <c r="BE468" s="38" t="s">
        <v>208</v>
      </c>
      <c r="BF468" s="38" t="s">
        <v>64</v>
      </c>
      <c r="BG468" s="38" t="s">
        <v>61</v>
      </c>
      <c r="BH468" s="38" t="s">
        <v>209</v>
      </c>
    </row>
    <row r="469" spans="2:60" x14ac:dyDescent="0.3">
      <c r="B469" s="55">
        <f t="shared" si="145"/>
        <v>465</v>
      </c>
      <c r="C469" s="55" t="str">
        <f t="shared" si="146"/>
        <v>NRT</v>
      </c>
      <c r="D469" s="55" t="str">
        <f t="shared" si="147"/>
        <v>2025-09-11</v>
      </c>
      <c r="E469" s="55" t="str">
        <f t="shared" si="148"/>
        <v>82020038104</v>
      </c>
      <c r="F469" s="55" t="str">
        <f t="shared" si="149"/>
        <v>PJP030158982</v>
      </c>
      <c r="G469" s="55" t="str">
        <f t="shared" si="150"/>
        <v>공소정</v>
      </c>
      <c r="H469" s="53" t="str">
        <f t="shared" si="151"/>
        <v>목록(Manifest)</v>
      </c>
      <c r="I469" s="62">
        <f t="shared" si="152"/>
        <v>129</v>
      </c>
      <c r="J469" s="53" t="str">
        <f t="shared" si="153"/>
        <v>BIG BRIDGE INTL (BRCH USA)</v>
      </c>
      <c r="K469" s="55">
        <f t="shared" si="154"/>
        <v>1</v>
      </c>
      <c r="L469" s="54">
        <f t="shared" si="155"/>
        <v>1.1499999999999999</v>
      </c>
      <c r="M469" s="54">
        <f t="shared" si="156"/>
        <v>2.6</v>
      </c>
      <c r="N469" s="54">
        <f t="shared" si="157"/>
        <v>2.6</v>
      </c>
      <c r="O469" s="54">
        <f t="shared" si="158"/>
        <v>1.5</v>
      </c>
      <c r="P469" s="55" t="str">
        <f t="shared" si="159"/>
        <v>6094325150741</v>
      </c>
      <c r="Q469" s="70">
        <f t="shared" si="160"/>
        <v>8780</v>
      </c>
      <c r="R469" s="58">
        <v>0</v>
      </c>
      <c r="S469" s="57">
        <f t="shared" si="161"/>
        <v>0</v>
      </c>
      <c r="T469" s="58">
        <v>0</v>
      </c>
      <c r="U469" s="58">
        <f>(IF(VLOOKUP(VLOOKUP(AN469,MAPPING!$B$16:$D$21,2,1),MAPPING!$C$16:$E$21,2,0)=7000,0,VLOOKUP(VLOOKUP(AN469,MAPPING!$B$16:$D$21,2,1),MAPPING!$C$16:$E$21,2,0)))</f>
        <v>0</v>
      </c>
      <c r="V469" s="58">
        <f>(K469*VLOOKUP(N469/K469,MAPPING!$B$23:$C$30,2,10))</f>
        <v>550</v>
      </c>
      <c r="W469" s="58">
        <f t="shared" si="162"/>
        <v>0</v>
      </c>
      <c r="X469" s="58">
        <f t="shared" si="163"/>
        <v>9330</v>
      </c>
      <c r="Y469" s="116">
        <f>ROUND(SUM(Q469:W469)/INVOICE!$I$5,2)</f>
        <v>6.69</v>
      </c>
      <c r="AA469" s="38" t="s">
        <v>495</v>
      </c>
      <c r="AB469" s="38" t="s">
        <v>93</v>
      </c>
      <c r="AC469" s="38" t="s">
        <v>3720</v>
      </c>
      <c r="AD469" s="38" t="s">
        <v>10109</v>
      </c>
      <c r="AE469" s="38" t="s">
        <v>8664</v>
      </c>
      <c r="AF469" s="38" t="s">
        <v>8665</v>
      </c>
      <c r="AG469" s="38" t="s">
        <v>8666</v>
      </c>
      <c r="AH469" s="38" t="s">
        <v>61</v>
      </c>
      <c r="AI469" s="38">
        <v>1</v>
      </c>
      <c r="AJ469" s="38">
        <v>1.1499999999999999</v>
      </c>
      <c r="AK469" s="38">
        <v>2.6</v>
      </c>
      <c r="AL469" s="38">
        <v>2.6</v>
      </c>
      <c r="AM469" s="38" t="s">
        <v>204</v>
      </c>
      <c r="AN469" s="38">
        <v>129</v>
      </c>
      <c r="AO469" s="38" t="s">
        <v>62</v>
      </c>
      <c r="AP469" s="38" t="s">
        <v>62</v>
      </c>
      <c r="AQ469" s="38" t="s">
        <v>62</v>
      </c>
      <c r="AR469" s="38" t="s">
        <v>62</v>
      </c>
      <c r="AS469" s="38" t="s">
        <v>62</v>
      </c>
      <c r="AT469" s="38" t="s">
        <v>205</v>
      </c>
      <c r="AU469" s="38" t="s">
        <v>8802</v>
      </c>
      <c r="AV469" s="38" t="s">
        <v>207</v>
      </c>
      <c r="AW469" s="38" t="s">
        <v>61</v>
      </c>
      <c r="AX469" s="38" t="s">
        <v>63</v>
      </c>
      <c r="AY469" s="39" t="s">
        <v>10110</v>
      </c>
      <c r="AZ469" s="38" t="s">
        <v>10111</v>
      </c>
      <c r="BA469" s="39" t="s">
        <v>10111</v>
      </c>
      <c r="BB469" s="38" t="s">
        <v>2434</v>
      </c>
      <c r="BC469" s="38" t="s">
        <v>197</v>
      </c>
      <c r="BD469" s="38" t="s">
        <v>94</v>
      </c>
      <c r="BE469" s="38" t="s">
        <v>208</v>
      </c>
      <c r="BF469" s="38" t="s">
        <v>64</v>
      </c>
      <c r="BG469" s="38" t="s">
        <v>61</v>
      </c>
      <c r="BH469" s="38" t="s">
        <v>209</v>
      </c>
    </row>
    <row r="470" spans="2:60" x14ac:dyDescent="0.3">
      <c r="B470" s="55">
        <f t="shared" si="145"/>
        <v>466</v>
      </c>
      <c r="C470" s="55" t="str">
        <f t="shared" si="146"/>
        <v>NRT</v>
      </c>
      <c r="D470" s="55" t="str">
        <f t="shared" si="147"/>
        <v>2025-09-11</v>
      </c>
      <c r="E470" s="55" t="str">
        <f t="shared" si="148"/>
        <v>82020038104</v>
      </c>
      <c r="F470" s="55" t="str">
        <f t="shared" si="149"/>
        <v>PJP030130799</v>
      </c>
      <c r="G470" s="55" t="str">
        <f t="shared" si="150"/>
        <v>김진경</v>
      </c>
      <c r="H470" s="53" t="str">
        <f t="shared" si="151"/>
        <v>목록(Manifest)</v>
      </c>
      <c r="I470" s="62">
        <f t="shared" si="152"/>
        <v>134.66999999999999</v>
      </c>
      <c r="J470" s="53" t="str">
        <f t="shared" si="153"/>
        <v>BIG BRIDGE INTL (BRCH USA)</v>
      </c>
      <c r="K470" s="55">
        <f t="shared" si="154"/>
        <v>1</v>
      </c>
      <c r="L470" s="54">
        <f t="shared" si="155"/>
        <v>3.25</v>
      </c>
      <c r="M470" s="54">
        <f t="shared" si="156"/>
        <v>3.6</v>
      </c>
      <c r="N470" s="54">
        <f t="shared" si="157"/>
        <v>3.6</v>
      </c>
      <c r="O470" s="54">
        <f t="shared" si="158"/>
        <v>3.5</v>
      </c>
      <c r="P470" s="55" t="str">
        <f t="shared" si="159"/>
        <v>6094325151419</v>
      </c>
      <c r="Q470" s="70">
        <f t="shared" si="160"/>
        <v>12820</v>
      </c>
      <c r="R470" s="58">
        <v>0</v>
      </c>
      <c r="S470" s="57">
        <f t="shared" si="161"/>
        <v>0</v>
      </c>
      <c r="T470" s="58">
        <v>0</v>
      </c>
      <c r="U470" s="58">
        <f>(IF(VLOOKUP(VLOOKUP(AN470,MAPPING!$B$16:$D$21,2,1),MAPPING!$C$16:$E$21,2,0)=7000,0,VLOOKUP(VLOOKUP(AN470,MAPPING!$B$16:$D$21,2,1),MAPPING!$C$16:$E$21,2,0)))</f>
        <v>0</v>
      </c>
      <c r="V470" s="58">
        <f>(K470*VLOOKUP(N470/K470,MAPPING!$B$23:$C$30,2,10))</f>
        <v>550</v>
      </c>
      <c r="W470" s="58">
        <f t="shared" si="162"/>
        <v>0</v>
      </c>
      <c r="X470" s="58">
        <f t="shared" si="163"/>
        <v>13370</v>
      </c>
      <c r="Y470" s="116">
        <f>ROUND(SUM(Q470:W470)/INVOICE!$I$5,2)</f>
        <v>9.59</v>
      </c>
      <c r="AA470" s="38" t="s">
        <v>495</v>
      </c>
      <c r="AB470" s="38" t="s">
        <v>93</v>
      </c>
      <c r="AC470" s="38" t="s">
        <v>3720</v>
      </c>
      <c r="AD470" s="38" t="s">
        <v>10112</v>
      </c>
      <c r="AE470" s="38" t="s">
        <v>10113</v>
      </c>
      <c r="AF470" s="38" t="s">
        <v>10114</v>
      </c>
      <c r="AG470" s="38" t="s">
        <v>10115</v>
      </c>
      <c r="AH470" s="38" t="s">
        <v>61</v>
      </c>
      <c r="AI470" s="38">
        <v>1</v>
      </c>
      <c r="AJ470" s="38">
        <v>3.25</v>
      </c>
      <c r="AK470" s="38">
        <v>3.6</v>
      </c>
      <c r="AL470" s="38">
        <v>3.6</v>
      </c>
      <c r="AM470" s="38" t="s">
        <v>204</v>
      </c>
      <c r="AN470" s="38">
        <v>134.66999999999999</v>
      </c>
      <c r="AO470" s="38" t="s">
        <v>62</v>
      </c>
      <c r="AP470" s="38" t="s">
        <v>62</v>
      </c>
      <c r="AQ470" s="38" t="s">
        <v>62</v>
      </c>
      <c r="AR470" s="38" t="s">
        <v>62</v>
      </c>
      <c r="AS470" s="38" t="s">
        <v>62</v>
      </c>
      <c r="AT470" s="38" t="s">
        <v>205</v>
      </c>
      <c r="AU470" s="38" t="s">
        <v>8802</v>
      </c>
      <c r="AV470" s="38" t="s">
        <v>207</v>
      </c>
      <c r="AW470" s="38" t="s">
        <v>61</v>
      </c>
      <c r="AX470" s="38" t="s">
        <v>63</v>
      </c>
      <c r="AY470" s="39" t="s">
        <v>10116</v>
      </c>
      <c r="AZ470" s="38" t="s">
        <v>10117</v>
      </c>
      <c r="BA470" s="39" t="s">
        <v>10117</v>
      </c>
      <c r="BB470" s="38" t="s">
        <v>2434</v>
      </c>
      <c r="BC470" s="38" t="s">
        <v>197</v>
      </c>
      <c r="BD470" s="38" t="s">
        <v>94</v>
      </c>
      <c r="BE470" s="38" t="s">
        <v>208</v>
      </c>
      <c r="BF470" s="38" t="s">
        <v>64</v>
      </c>
      <c r="BG470" s="38" t="s">
        <v>61</v>
      </c>
      <c r="BH470" s="38" t="s">
        <v>209</v>
      </c>
    </row>
    <row r="471" spans="2:60" x14ac:dyDescent="0.3">
      <c r="B471" s="55">
        <f t="shared" si="145"/>
        <v>467</v>
      </c>
      <c r="C471" s="55" t="str">
        <f t="shared" si="146"/>
        <v>NRT</v>
      </c>
      <c r="D471" s="55" t="str">
        <f t="shared" si="147"/>
        <v>2025-09-11</v>
      </c>
      <c r="E471" s="55" t="str">
        <f t="shared" si="148"/>
        <v>82020038104</v>
      </c>
      <c r="F471" s="55" t="str">
        <f t="shared" si="149"/>
        <v>PJP030139177</v>
      </c>
      <c r="G471" s="55" t="str">
        <f t="shared" si="150"/>
        <v>송훈탁</v>
      </c>
      <c r="H471" s="53" t="str">
        <f t="shared" si="151"/>
        <v>목록(Manifest)</v>
      </c>
      <c r="I471" s="62">
        <f t="shared" si="152"/>
        <v>134.66999999999999</v>
      </c>
      <c r="J471" s="53" t="str">
        <f t="shared" si="153"/>
        <v>BIG BRIDGE INTL (BRCH USA)</v>
      </c>
      <c r="K471" s="55">
        <f t="shared" si="154"/>
        <v>1</v>
      </c>
      <c r="L471" s="54">
        <f t="shared" si="155"/>
        <v>3</v>
      </c>
      <c r="M471" s="54">
        <f t="shared" si="156"/>
        <v>0.2</v>
      </c>
      <c r="N471" s="54">
        <f t="shared" si="157"/>
        <v>3</v>
      </c>
      <c r="O471" s="54">
        <f t="shared" si="158"/>
        <v>3</v>
      </c>
      <c r="P471" s="55" t="str">
        <f t="shared" si="159"/>
        <v>6094325151591</v>
      </c>
      <c r="Q471" s="70">
        <f t="shared" si="160"/>
        <v>11810</v>
      </c>
      <c r="R471" s="58">
        <v>0</v>
      </c>
      <c r="S471" s="57">
        <f t="shared" si="161"/>
        <v>0</v>
      </c>
      <c r="T471" s="58">
        <v>0</v>
      </c>
      <c r="U471" s="58">
        <f>(IF(VLOOKUP(VLOOKUP(AN471,MAPPING!$B$16:$D$21,2,1),MAPPING!$C$16:$E$21,2,0)=7000,0,VLOOKUP(VLOOKUP(AN471,MAPPING!$B$16:$D$21,2,1),MAPPING!$C$16:$E$21,2,0)))</f>
        <v>0</v>
      </c>
      <c r="V471" s="58">
        <f>(K471*VLOOKUP(N471/K471,MAPPING!$B$23:$C$30,2,10))</f>
        <v>550</v>
      </c>
      <c r="W471" s="58">
        <f t="shared" si="162"/>
        <v>0</v>
      </c>
      <c r="X471" s="58">
        <f t="shared" si="163"/>
        <v>12360</v>
      </c>
      <c r="Y471" s="116">
        <f>ROUND(SUM(Q471:W471)/INVOICE!$I$5,2)</f>
        <v>8.8699999999999992</v>
      </c>
      <c r="AA471" s="38" t="s">
        <v>495</v>
      </c>
      <c r="AB471" s="38" t="s">
        <v>93</v>
      </c>
      <c r="AC471" s="38" t="s">
        <v>3720</v>
      </c>
      <c r="AD471" s="38" t="s">
        <v>10118</v>
      </c>
      <c r="AE471" s="38" t="s">
        <v>10119</v>
      </c>
      <c r="AF471" s="38" t="s">
        <v>10120</v>
      </c>
      <c r="AG471" s="38" t="s">
        <v>10115</v>
      </c>
      <c r="AH471" s="38" t="s">
        <v>61</v>
      </c>
      <c r="AI471" s="38">
        <v>1</v>
      </c>
      <c r="AJ471" s="38">
        <v>3</v>
      </c>
      <c r="AK471" s="38">
        <v>0.2</v>
      </c>
      <c r="AL471" s="38">
        <v>3</v>
      </c>
      <c r="AM471" s="38" t="s">
        <v>204</v>
      </c>
      <c r="AN471" s="38">
        <v>134.66999999999999</v>
      </c>
      <c r="AO471" s="38" t="s">
        <v>62</v>
      </c>
      <c r="AP471" s="38" t="s">
        <v>62</v>
      </c>
      <c r="AQ471" s="38" t="s">
        <v>62</v>
      </c>
      <c r="AR471" s="38" t="s">
        <v>62</v>
      </c>
      <c r="AS471" s="38" t="s">
        <v>62</v>
      </c>
      <c r="AT471" s="38" t="s">
        <v>205</v>
      </c>
      <c r="AU471" s="38" t="s">
        <v>8802</v>
      </c>
      <c r="AV471" s="38" t="s">
        <v>207</v>
      </c>
      <c r="AW471" s="38" t="s">
        <v>61</v>
      </c>
      <c r="AX471" s="38" t="s">
        <v>63</v>
      </c>
      <c r="AY471" s="39" t="s">
        <v>10121</v>
      </c>
      <c r="AZ471" s="38" t="s">
        <v>10122</v>
      </c>
      <c r="BA471" s="39" t="s">
        <v>10122</v>
      </c>
      <c r="BB471" s="38" t="s">
        <v>2434</v>
      </c>
      <c r="BC471" s="38" t="s">
        <v>197</v>
      </c>
      <c r="BD471" s="38" t="s">
        <v>94</v>
      </c>
      <c r="BE471" s="38" t="s">
        <v>208</v>
      </c>
      <c r="BF471" s="38" t="s">
        <v>64</v>
      </c>
      <c r="BG471" s="38" t="s">
        <v>61</v>
      </c>
      <c r="BH471" s="38" t="s">
        <v>209</v>
      </c>
    </row>
    <row r="472" spans="2:60" x14ac:dyDescent="0.3">
      <c r="B472" s="55">
        <f t="shared" si="145"/>
        <v>468</v>
      </c>
      <c r="C472" s="55" t="str">
        <f t="shared" si="146"/>
        <v>NRT</v>
      </c>
      <c r="D472" s="55" t="str">
        <f t="shared" si="147"/>
        <v>2025-09-11</v>
      </c>
      <c r="E472" s="55" t="str">
        <f t="shared" si="148"/>
        <v>82020038104</v>
      </c>
      <c r="F472" s="55" t="str">
        <f t="shared" si="149"/>
        <v>PJP030152026</v>
      </c>
      <c r="G472" s="55" t="str">
        <f t="shared" si="150"/>
        <v>설황</v>
      </c>
      <c r="H472" s="53" t="str">
        <f t="shared" si="151"/>
        <v>간이(Simple)</v>
      </c>
      <c r="I472" s="62">
        <f t="shared" si="152"/>
        <v>252.05</v>
      </c>
      <c r="J472" s="53" t="str">
        <f t="shared" si="153"/>
        <v>BIG BRIDGE INTL (BRCH USA)</v>
      </c>
      <c r="K472" s="55">
        <f t="shared" si="154"/>
        <v>1</v>
      </c>
      <c r="L472" s="54">
        <f t="shared" si="155"/>
        <v>0.25</v>
      </c>
      <c r="M472" s="54">
        <f t="shared" si="156"/>
        <v>0.8</v>
      </c>
      <c r="N472" s="54">
        <f t="shared" si="157"/>
        <v>0.8</v>
      </c>
      <c r="O472" s="54">
        <f t="shared" si="158"/>
        <v>0.5</v>
      </c>
      <c r="P472" s="55" t="str">
        <f t="shared" si="159"/>
        <v>6094325151409</v>
      </c>
      <c r="Q472" s="70">
        <f t="shared" si="160"/>
        <v>6760</v>
      </c>
      <c r="R472" s="58">
        <v>0</v>
      </c>
      <c r="S472" s="57">
        <f t="shared" si="161"/>
        <v>0</v>
      </c>
      <c r="T472" s="58">
        <v>0</v>
      </c>
      <c r="U472" s="58">
        <f>(IF(VLOOKUP(VLOOKUP(AN472,MAPPING!$B$16:$D$21,2,1),MAPPING!$C$16:$E$21,2,0)=7000,0,VLOOKUP(VLOOKUP(AN472,MAPPING!$B$16:$D$21,2,1),MAPPING!$C$16:$E$21,2,0)))</f>
        <v>0</v>
      </c>
      <c r="V472" s="58">
        <f>(K472*VLOOKUP(N472/K472,MAPPING!$B$23:$C$30,2,10))</f>
        <v>0</v>
      </c>
      <c r="W472" s="58">
        <f t="shared" si="162"/>
        <v>0</v>
      </c>
      <c r="X472" s="58">
        <f t="shared" si="163"/>
        <v>6760</v>
      </c>
      <c r="Y472" s="116">
        <f>ROUND(SUM(Q472:W472)/INVOICE!$I$5,2)</f>
        <v>4.8499999999999996</v>
      </c>
      <c r="AA472" s="38" t="s">
        <v>495</v>
      </c>
      <c r="AB472" s="38" t="s">
        <v>93</v>
      </c>
      <c r="AC472" s="38" t="s">
        <v>3720</v>
      </c>
      <c r="AD472" s="38" t="s">
        <v>10123</v>
      </c>
      <c r="AE472" s="38" t="s">
        <v>10124</v>
      </c>
      <c r="AF472" s="38" t="s">
        <v>10125</v>
      </c>
      <c r="AG472" s="38" t="s">
        <v>10126</v>
      </c>
      <c r="AH472" s="38" t="s">
        <v>61</v>
      </c>
      <c r="AI472" s="38">
        <v>1</v>
      </c>
      <c r="AJ472" s="38">
        <v>0.25</v>
      </c>
      <c r="AK472" s="38">
        <v>0.8</v>
      </c>
      <c r="AL472" s="38">
        <v>0.8</v>
      </c>
      <c r="AM472" s="38" t="s">
        <v>65</v>
      </c>
      <c r="AN472" s="38">
        <v>252.05</v>
      </c>
      <c r="AO472" s="38" t="s">
        <v>62</v>
      </c>
      <c r="AP472" s="38" t="s">
        <v>62</v>
      </c>
      <c r="AQ472" s="38" t="s">
        <v>62</v>
      </c>
      <c r="AR472" s="38" t="s">
        <v>62</v>
      </c>
      <c r="AS472" s="38" t="s">
        <v>62</v>
      </c>
      <c r="AT472" s="38" t="s">
        <v>205</v>
      </c>
      <c r="AU472" s="38" t="s">
        <v>8802</v>
      </c>
      <c r="AV472" s="38" t="s">
        <v>207</v>
      </c>
      <c r="AW472" s="38" t="s">
        <v>61</v>
      </c>
      <c r="AX472" s="38" t="s">
        <v>63</v>
      </c>
      <c r="AY472" s="39" t="s">
        <v>10127</v>
      </c>
      <c r="AZ472" s="38" t="s">
        <v>10128</v>
      </c>
      <c r="BA472" s="39" t="s">
        <v>10128</v>
      </c>
      <c r="BB472" s="38" t="s">
        <v>2434</v>
      </c>
      <c r="BC472" s="38" t="s">
        <v>197</v>
      </c>
      <c r="BD472" s="38" t="s">
        <v>94</v>
      </c>
      <c r="BE472" s="38" t="s">
        <v>208</v>
      </c>
      <c r="BF472" s="38" t="s">
        <v>64</v>
      </c>
      <c r="BG472" s="38" t="s">
        <v>61</v>
      </c>
      <c r="BH472" s="38" t="s">
        <v>209</v>
      </c>
    </row>
    <row r="473" spans="2:60" x14ac:dyDescent="0.3">
      <c r="B473" s="55">
        <f t="shared" si="145"/>
        <v>469</v>
      </c>
      <c r="C473" s="55" t="str">
        <f t="shared" si="146"/>
        <v>NRT</v>
      </c>
      <c r="D473" s="55" t="str">
        <f t="shared" si="147"/>
        <v>2025-09-11</v>
      </c>
      <c r="E473" s="55" t="str">
        <f t="shared" si="148"/>
        <v>82020038104</v>
      </c>
      <c r="F473" s="55" t="str">
        <f t="shared" si="149"/>
        <v>PJP030167219</v>
      </c>
      <c r="G473" s="55" t="str">
        <f t="shared" si="150"/>
        <v>윤영도</v>
      </c>
      <c r="H473" s="53" t="str">
        <f t="shared" si="151"/>
        <v>목록(Manifest)</v>
      </c>
      <c r="I473" s="62">
        <f t="shared" si="152"/>
        <v>135.41</v>
      </c>
      <c r="J473" s="53" t="str">
        <f t="shared" si="153"/>
        <v>BIG BRIDGE INTL (BRCH USA)</v>
      </c>
      <c r="K473" s="55">
        <f t="shared" si="154"/>
        <v>1</v>
      </c>
      <c r="L473" s="54">
        <f t="shared" si="155"/>
        <v>2.65</v>
      </c>
      <c r="M473" s="54">
        <f t="shared" si="156"/>
        <v>4.0999999999999996</v>
      </c>
      <c r="N473" s="54">
        <f t="shared" si="157"/>
        <v>4.0999999999999996</v>
      </c>
      <c r="O473" s="54">
        <f t="shared" si="158"/>
        <v>3</v>
      </c>
      <c r="P473" s="55" t="str">
        <f t="shared" si="159"/>
        <v>6094325151558</v>
      </c>
      <c r="Q473" s="70">
        <f t="shared" si="160"/>
        <v>11810</v>
      </c>
      <c r="R473" s="58">
        <v>0</v>
      </c>
      <c r="S473" s="57">
        <f t="shared" si="161"/>
        <v>0</v>
      </c>
      <c r="T473" s="58">
        <v>0</v>
      </c>
      <c r="U473" s="58">
        <f>(IF(VLOOKUP(VLOOKUP(AN473,MAPPING!$B$16:$D$21,2,1),MAPPING!$C$16:$E$21,2,0)=7000,0,VLOOKUP(VLOOKUP(AN473,MAPPING!$B$16:$D$21,2,1),MAPPING!$C$16:$E$21,2,0)))</f>
        <v>0</v>
      </c>
      <c r="V473" s="58">
        <f>(K473*VLOOKUP(N473/K473,MAPPING!$B$23:$C$30,2,10))</f>
        <v>550</v>
      </c>
      <c r="W473" s="58">
        <f t="shared" si="162"/>
        <v>0</v>
      </c>
      <c r="X473" s="58">
        <f t="shared" si="163"/>
        <v>12360</v>
      </c>
      <c r="Y473" s="116">
        <f>ROUND(SUM(Q473:W473)/INVOICE!$I$5,2)</f>
        <v>8.8699999999999992</v>
      </c>
      <c r="AA473" s="38" t="s">
        <v>495</v>
      </c>
      <c r="AB473" s="38" t="s">
        <v>93</v>
      </c>
      <c r="AC473" s="38" t="s">
        <v>3720</v>
      </c>
      <c r="AD473" s="38" t="s">
        <v>10129</v>
      </c>
      <c r="AE473" s="38" t="s">
        <v>10130</v>
      </c>
      <c r="AF473" s="38" t="s">
        <v>10131</v>
      </c>
      <c r="AG473" s="38" t="s">
        <v>10132</v>
      </c>
      <c r="AH473" s="38" t="s">
        <v>61</v>
      </c>
      <c r="AI473" s="38">
        <v>1</v>
      </c>
      <c r="AJ473" s="38">
        <v>2.65</v>
      </c>
      <c r="AK473" s="38">
        <v>4.0999999999999996</v>
      </c>
      <c r="AL473" s="38">
        <v>4.0999999999999996</v>
      </c>
      <c r="AM473" s="38" t="s">
        <v>204</v>
      </c>
      <c r="AN473" s="38">
        <v>135.41</v>
      </c>
      <c r="AO473" s="38" t="s">
        <v>62</v>
      </c>
      <c r="AP473" s="38" t="s">
        <v>62</v>
      </c>
      <c r="AQ473" s="38" t="s">
        <v>62</v>
      </c>
      <c r="AR473" s="38" t="s">
        <v>62</v>
      </c>
      <c r="AS473" s="38" t="s">
        <v>62</v>
      </c>
      <c r="AT473" s="38" t="s">
        <v>205</v>
      </c>
      <c r="AU473" s="38" t="s">
        <v>8802</v>
      </c>
      <c r="AV473" s="38" t="s">
        <v>207</v>
      </c>
      <c r="AW473" s="38" t="s">
        <v>61</v>
      </c>
      <c r="AX473" s="38" t="s">
        <v>63</v>
      </c>
      <c r="AY473" s="39" t="s">
        <v>10133</v>
      </c>
      <c r="AZ473" s="38" t="s">
        <v>10134</v>
      </c>
      <c r="BA473" s="39" t="s">
        <v>10134</v>
      </c>
      <c r="BB473" s="38" t="s">
        <v>2434</v>
      </c>
      <c r="BC473" s="38" t="s">
        <v>197</v>
      </c>
      <c r="BD473" s="38" t="s">
        <v>94</v>
      </c>
      <c r="BE473" s="38" t="s">
        <v>208</v>
      </c>
      <c r="BF473" s="38" t="s">
        <v>64</v>
      </c>
      <c r="BG473" s="38" t="s">
        <v>61</v>
      </c>
      <c r="BH473" s="38" t="s">
        <v>209</v>
      </c>
    </row>
    <row r="474" spans="2:60" x14ac:dyDescent="0.3">
      <c r="B474" s="55">
        <f t="shared" si="145"/>
        <v>470</v>
      </c>
      <c r="C474" s="55" t="str">
        <f t="shared" si="146"/>
        <v>NRT</v>
      </c>
      <c r="D474" s="55" t="str">
        <f t="shared" si="147"/>
        <v>2025-09-11</v>
      </c>
      <c r="E474" s="55" t="str">
        <f t="shared" si="148"/>
        <v>82020038104</v>
      </c>
      <c r="F474" s="55" t="str">
        <f t="shared" si="149"/>
        <v>PJP030152789</v>
      </c>
      <c r="G474" s="55" t="str">
        <f t="shared" si="150"/>
        <v>김유미</v>
      </c>
      <c r="H474" s="53" t="str">
        <f t="shared" si="151"/>
        <v>일반(목록배제,Normal-Manifest Exception)</v>
      </c>
      <c r="I474" s="62">
        <f t="shared" si="152"/>
        <v>100.5</v>
      </c>
      <c r="J474" s="53" t="str">
        <f t="shared" si="153"/>
        <v>BIG BRIDGE INTL (BRCH USA)</v>
      </c>
      <c r="K474" s="55">
        <f t="shared" si="154"/>
        <v>1</v>
      </c>
      <c r="L474" s="54">
        <f t="shared" si="155"/>
        <v>0.4</v>
      </c>
      <c r="M474" s="54">
        <f t="shared" si="156"/>
        <v>0.8</v>
      </c>
      <c r="N474" s="54">
        <f t="shared" si="157"/>
        <v>0.8</v>
      </c>
      <c r="O474" s="54">
        <f t="shared" si="158"/>
        <v>0.5</v>
      </c>
      <c r="P474" s="55" t="str">
        <f t="shared" si="159"/>
        <v>6094325151695</v>
      </c>
      <c r="Q474" s="70">
        <f t="shared" si="160"/>
        <v>6760</v>
      </c>
      <c r="R474" s="58">
        <v>0</v>
      </c>
      <c r="S474" s="57">
        <f t="shared" si="161"/>
        <v>0</v>
      </c>
      <c r="T474" s="58">
        <v>0</v>
      </c>
      <c r="U474" s="58">
        <f>(IF(VLOOKUP(VLOOKUP(AN474,MAPPING!$B$16:$D$21,2,1),MAPPING!$C$16:$E$21,2,0)=7000,0,VLOOKUP(VLOOKUP(AN474,MAPPING!$B$16:$D$21,2,1),MAPPING!$C$16:$E$21,2,0)))</f>
        <v>0</v>
      </c>
      <c r="V474" s="58">
        <f>(K474*VLOOKUP(N474/K474,MAPPING!$B$23:$C$30,2,10))</f>
        <v>0</v>
      </c>
      <c r="W474" s="58">
        <f t="shared" si="162"/>
        <v>0</v>
      </c>
      <c r="X474" s="58">
        <f t="shared" si="163"/>
        <v>6760</v>
      </c>
      <c r="Y474" s="116">
        <f>ROUND(SUM(Q474:W474)/INVOICE!$I$5,2)</f>
        <v>4.8499999999999996</v>
      </c>
      <c r="AA474" s="38" t="s">
        <v>495</v>
      </c>
      <c r="AB474" s="38" t="s">
        <v>93</v>
      </c>
      <c r="AC474" s="38" t="s">
        <v>3720</v>
      </c>
      <c r="AD474" s="38" t="s">
        <v>10135</v>
      </c>
      <c r="AE474" s="38" t="s">
        <v>10136</v>
      </c>
      <c r="AF474" s="38" t="s">
        <v>10137</v>
      </c>
      <c r="AG474" s="38" t="s">
        <v>10138</v>
      </c>
      <c r="AH474" s="38" t="s">
        <v>61</v>
      </c>
      <c r="AI474" s="38">
        <v>1</v>
      </c>
      <c r="AJ474" s="38">
        <v>0.4</v>
      </c>
      <c r="AK474" s="38">
        <v>0.8</v>
      </c>
      <c r="AL474" s="38">
        <v>0.8</v>
      </c>
      <c r="AM474" s="38" t="s">
        <v>66</v>
      </c>
      <c r="AN474" s="38">
        <v>100.5</v>
      </c>
      <c r="AO474" s="38" t="s">
        <v>62</v>
      </c>
      <c r="AP474" s="38" t="s">
        <v>62</v>
      </c>
      <c r="AQ474" s="38" t="s">
        <v>62</v>
      </c>
      <c r="AR474" s="38" t="s">
        <v>62</v>
      </c>
      <c r="AS474" s="38" t="s">
        <v>62</v>
      </c>
      <c r="AT474" s="38" t="s">
        <v>205</v>
      </c>
      <c r="AU474" s="38" t="s">
        <v>8802</v>
      </c>
      <c r="AV474" s="38" t="s">
        <v>207</v>
      </c>
      <c r="AW474" s="38" t="s">
        <v>61</v>
      </c>
      <c r="AX474" s="38" t="s">
        <v>63</v>
      </c>
      <c r="AY474" s="39" t="s">
        <v>10139</v>
      </c>
      <c r="AZ474" s="38" t="s">
        <v>10140</v>
      </c>
      <c r="BA474" s="39" t="s">
        <v>10140</v>
      </c>
      <c r="BB474" s="38" t="s">
        <v>2434</v>
      </c>
      <c r="BC474" s="38" t="s">
        <v>197</v>
      </c>
      <c r="BD474" s="38" t="s">
        <v>94</v>
      </c>
      <c r="BE474" s="38" t="s">
        <v>208</v>
      </c>
      <c r="BF474" s="38" t="s">
        <v>64</v>
      </c>
      <c r="BG474" s="38" t="s">
        <v>61</v>
      </c>
      <c r="BH474" s="38" t="s">
        <v>209</v>
      </c>
    </row>
    <row r="475" spans="2:60" x14ac:dyDescent="0.3">
      <c r="B475" s="55">
        <f t="shared" si="145"/>
        <v>471</v>
      </c>
      <c r="C475" s="55" t="str">
        <f t="shared" si="146"/>
        <v>NRT</v>
      </c>
      <c r="D475" s="55" t="str">
        <f t="shared" si="147"/>
        <v>2025-09-11</v>
      </c>
      <c r="E475" s="55" t="str">
        <f t="shared" si="148"/>
        <v>82020038104</v>
      </c>
      <c r="F475" s="55" t="str">
        <f t="shared" si="149"/>
        <v>PJP030130842</v>
      </c>
      <c r="G475" s="55" t="str">
        <f t="shared" si="150"/>
        <v>전진배</v>
      </c>
      <c r="H475" s="53" t="str">
        <f t="shared" si="151"/>
        <v>목록(Manifest)</v>
      </c>
      <c r="I475" s="62">
        <f t="shared" si="152"/>
        <v>86.97</v>
      </c>
      <c r="J475" s="53" t="str">
        <f t="shared" si="153"/>
        <v>BIG BRIDGE INTL (BRCH USA)</v>
      </c>
      <c r="K475" s="55">
        <f t="shared" si="154"/>
        <v>1</v>
      </c>
      <c r="L475" s="54">
        <f t="shared" si="155"/>
        <v>0.85</v>
      </c>
      <c r="M475" s="54">
        <f t="shared" si="156"/>
        <v>2.8</v>
      </c>
      <c r="N475" s="54">
        <f t="shared" si="157"/>
        <v>2.8</v>
      </c>
      <c r="O475" s="54">
        <f t="shared" si="158"/>
        <v>1</v>
      </c>
      <c r="P475" s="55" t="str">
        <f t="shared" si="159"/>
        <v>6094325151663</v>
      </c>
      <c r="Q475" s="70">
        <f t="shared" si="160"/>
        <v>7770</v>
      </c>
      <c r="R475" s="58">
        <v>0</v>
      </c>
      <c r="S475" s="57">
        <f t="shared" si="161"/>
        <v>0</v>
      </c>
      <c r="T475" s="58">
        <v>0</v>
      </c>
      <c r="U475" s="58">
        <f>(IF(VLOOKUP(VLOOKUP(AN475,MAPPING!$B$16:$D$21,2,1),MAPPING!$C$16:$E$21,2,0)=7000,0,VLOOKUP(VLOOKUP(AN475,MAPPING!$B$16:$D$21,2,1),MAPPING!$C$16:$E$21,2,0)))</f>
        <v>0</v>
      </c>
      <c r="V475" s="58">
        <f>(K475*VLOOKUP(N475/K475,MAPPING!$B$23:$C$30,2,10))</f>
        <v>550</v>
      </c>
      <c r="W475" s="58">
        <f t="shared" si="162"/>
        <v>0</v>
      </c>
      <c r="X475" s="58">
        <f t="shared" si="163"/>
        <v>8320</v>
      </c>
      <c r="Y475" s="116">
        <f>ROUND(SUM(Q475:W475)/INVOICE!$I$5,2)</f>
        <v>5.97</v>
      </c>
      <c r="AA475" s="38" t="s">
        <v>495</v>
      </c>
      <c r="AB475" s="38" t="s">
        <v>93</v>
      </c>
      <c r="AC475" s="38" t="s">
        <v>3720</v>
      </c>
      <c r="AD475" s="38" t="s">
        <v>10141</v>
      </c>
      <c r="AE475" s="38" t="s">
        <v>312</v>
      </c>
      <c r="AF475" s="38" t="s">
        <v>10142</v>
      </c>
      <c r="AG475" s="38" t="s">
        <v>10143</v>
      </c>
      <c r="AH475" s="38" t="s">
        <v>61</v>
      </c>
      <c r="AI475" s="38">
        <v>1</v>
      </c>
      <c r="AJ475" s="38">
        <v>0.85</v>
      </c>
      <c r="AK475" s="38">
        <v>2.8</v>
      </c>
      <c r="AL475" s="38">
        <v>2.8</v>
      </c>
      <c r="AM475" s="38" t="s">
        <v>204</v>
      </c>
      <c r="AN475" s="38">
        <v>86.97</v>
      </c>
      <c r="AO475" s="38" t="s">
        <v>62</v>
      </c>
      <c r="AP475" s="38" t="s">
        <v>62</v>
      </c>
      <c r="AQ475" s="38" t="s">
        <v>62</v>
      </c>
      <c r="AR475" s="38" t="s">
        <v>62</v>
      </c>
      <c r="AS475" s="38" t="s">
        <v>62</v>
      </c>
      <c r="AT475" s="38" t="s">
        <v>205</v>
      </c>
      <c r="AU475" s="38" t="s">
        <v>8802</v>
      </c>
      <c r="AV475" s="38" t="s">
        <v>207</v>
      </c>
      <c r="AW475" s="38" t="s">
        <v>61</v>
      </c>
      <c r="AX475" s="38" t="s">
        <v>63</v>
      </c>
      <c r="AY475" s="39" t="s">
        <v>10144</v>
      </c>
      <c r="AZ475" s="38" t="s">
        <v>10145</v>
      </c>
      <c r="BA475" s="39" t="s">
        <v>10145</v>
      </c>
      <c r="BB475" s="38" t="s">
        <v>2434</v>
      </c>
      <c r="BC475" s="38" t="s">
        <v>197</v>
      </c>
      <c r="BD475" s="38" t="s">
        <v>94</v>
      </c>
      <c r="BE475" s="38" t="s">
        <v>208</v>
      </c>
      <c r="BF475" s="38" t="s">
        <v>64</v>
      </c>
      <c r="BG475" s="38" t="s">
        <v>61</v>
      </c>
      <c r="BH475" s="38" t="s">
        <v>209</v>
      </c>
    </row>
    <row r="476" spans="2:60" x14ac:dyDescent="0.3">
      <c r="B476" s="55">
        <f t="shared" si="145"/>
        <v>472</v>
      </c>
      <c r="C476" s="55" t="str">
        <f t="shared" si="146"/>
        <v>NRT</v>
      </c>
      <c r="D476" s="55" t="str">
        <f t="shared" si="147"/>
        <v>2025-09-11</v>
      </c>
      <c r="E476" s="55" t="str">
        <f t="shared" si="148"/>
        <v>82020038104</v>
      </c>
      <c r="F476" s="55" t="str">
        <f t="shared" si="149"/>
        <v>PJP030140782</v>
      </c>
      <c r="G476" s="55" t="str">
        <f t="shared" si="150"/>
        <v>권용은</v>
      </c>
      <c r="H476" s="53" t="str">
        <f t="shared" si="151"/>
        <v>목록(Manifest)</v>
      </c>
      <c r="I476" s="62">
        <f t="shared" si="152"/>
        <v>23.15</v>
      </c>
      <c r="J476" s="53" t="str">
        <f t="shared" si="153"/>
        <v>BIG BRIDGE INTL (BRCH USA)</v>
      </c>
      <c r="K476" s="55">
        <f t="shared" si="154"/>
        <v>1</v>
      </c>
      <c r="L476" s="54">
        <f t="shared" si="155"/>
        <v>0.3</v>
      </c>
      <c r="M476" s="54">
        <f t="shared" si="156"/>
        <v>0.5</v>
      </c>
      <c r="N476" s="54">
        <f t="shared" si="157"/>
        <v>0.5</v>
      </c>
      <c r="O476" s="54">
        <f t="shared" si="158"/>
        <v>0.5</v>
      </c>
      <c r="P476" s="55" t="str">
        <f t="shared" si="159"/>
        <v>6094325151485</v>
      </c>
      <c r="Q476" s="70">
        <f t="shared" si="160"/>
        <v>6760</v>
      </c>
      <c r="R476" s="58">
        <v>0</v>
      </c>
      <c r="S476" s="57">
        <f t="shared" si="161"/>
        <v>0</v>
      </c>
      <c r="T476" s="58">
        <v>0</v>
      </c>
      <c r="U476" s="58">
        <f>(IF(VLOOKUP(VLOOKUP(AN476,MAPPING!$B$16:$D$21,2,1),MAPPING!$C$16:$E$21,2,0)=7000,0,VLOOKUP(VLOOKUP(AN476,MAPPING!$B$16:$D$21,2,1),MAPPING!$C$16:$E$21,2,0)))</f>
        <v>0</v>
      </c>
      <c r="V476" s="58">
        <f>(K476*VLOOKUP(N476/K476,MAPPING!$B$23:$C$30,2,10))</f>
        <v>0</v>
      </c>
      <c r="W476" s="58">
        <f t="shared" si="162"/>
        <v>0</v>
      </c>
      <c r="X476" s="58">
        <f t="shared" si="163"/>
        <v>6760</v>
      </c>
      <c r="Y476" s="116">
        <f>ROUND(SUM(Q476:W476)/INVOICE!$I$5,2)</f>
        <v>4.8499999999999996</v>
      </c>
      <c r="AA476" s="38" t="s">
        <v>495</v>
      </c>
      <c r="AB476" s="38" t="s">
        <v>93</v>
      </c>
      <c r="AC476" s="38" t="s">
        <v>3720</v>
      </c>
      <c r="AD476" s="38" t="s">
        <v>10146</v>
      </c>
      <c r="AE476" s="38" t="s">
        <v>10147</v>
      </c>
      <c r="AF476" s="38" t="s">
        <v>10148</v>
      </c>
      <c r="AG476" s="38" t="s">
        <v>10149</v>
      </c>
      <c r="AH476" s="38" t="s">
        <v>61</v>
      </c>
      <c r="AI476" s="38">
        <v>1</v>
      </c>
      <c r="AJ476" s="38">
        <v>0.3</v>
      </c>
      <c r="AK476" s="38">
        <v>0.5</v>
      </c>
      <c r="AL476" s="38">
        <v>0.5</v>
      </c>
      <c r="AM476" s="38" t="s">
        <v>204</v>
      </c>
      <c r="AN476" s="38">
        <v>23.15</v>
      </c>
      <c r="AO476" s="38" t="s">
        <v>62</v>
      </c>
      <c r="AP476" s="38" t="s">
        <v>62</v>
      </c>
      <c r="AQ476" s="38" t="s">
        <v>62</v>
      </c>
      <c r="AR476" s="38" t="s">
        <v>62</v>
      </c>
      <c r="AS476" s="38" t="s">
        <v>62</v>
      </c>
      <c r="AT476" s="38" t="s">
        <v>205</v>
      </c>
      <c r="AU476" s="38" t="s">
        <v>8802</v>
      </c>
      <c r="AV476" s="38" t="s">
        <v>207</v>
      </c>
      <c r="AW476" s="38" t="s">
        <v>61</v>
      </c>
      <c r="AX476" s="38" t="s">
        <v>63</v>
      </c>
      <c r="AY476" s="39" t="s">
        <v>10150</v>
      </c>
      <c r="AZ476" s="38" t="s">
        <v>10151</v>
      </c>
      <c r="BA476" s="39" t="s">
        <v>10151</v>
      </c>
      <c r="BB476" s="38" t="s">
        <v>2434</v>
      </c>
      <c r="BC476" s="38" t="s">
        <v>197</v>
      </c>
      <c r="BD476" s="38" t="s">
        <v>94</v>
      </c>
      <c r="BE476" s="38" t="s">
        <v>208</v>
      </c>
      <c r="BF476" s="38" t="s">
        <v>64</v>
      </c>
      <c r="BG476" s="38" t="s">
        <v>61</v>
      </c>
      <c r="BH476" s="38" t="s">
        <v>209</v>
      </c>
    </row>
    <row r="477" spans="2:60" x14ac:dyDescent="0.3">
      <c r="B477" s="55">
        <f t="shared" si="145"/>
        <v>473</v>
      </c>
      <c r="C477" s="55" t="str">
        <f t="shared" si="146"/>
        <v>NRT</v>
      </c>
      <c r="D477" s="55" t="str">
        <f t="shared" si="147"/>
        <v>2025-09-11</v>
      </c>
      <c r="E477" s="55" t="str">
        <f t="shared" si="148"/>
        <v>82020038104</v>
      </c>
      <c r="F477" s="55" t="str">
        <f t="shared" si="149"/>
        <v>PJP030161722</v>
      </c>
      <c r="G477" s="55" t="str">
        <f t="shared" si="150"/>
        <v>김은새</v>
      </c>
      <c r="H477" s="53" t="str">
        <f t="shared" si="151"/>
        <v>목록(Manifest)</v>
      </c>
      <c r="I477" s="62">
        <f t="shared" si="152"/>
        <v>38.549999999999997</v>
      </c>
      <c r="J477" s="53" t="str">
        <f t="shared" si="153"/>
        <v>BIG BRIDGE INTL (BRCH USA)</v>
      </c>
      <c r="K477" s="55">
        <f t="shared" si="154"/>
        <v>1</v>
      </c>
      <c r="L477" s="54">
        <f t="shared" si="155"/>
        <v>0.85</v>
      </c>
      <c r="M477" s="54">
        <f t="shared" si="156"/>
        <v>1.6</v>
      </c>
      <c r="N477" s="54">
        <f t="shared" si="157"/>
        <v>1.6</v>
      </c>
      <c r="O477" s="54">
        <f t="shared" si="158"/>
        <v>1</v>
      </c>
      <c r="P477" s="55" t="str">
        <f t="shared" si="159"/>
        <v>6094325151188</v>
      </c>
      <c r="Q477" s="70">
        <f t="shared" si="160"/>
        <v>7770</v>
      </c>
      <c r="R477" s="58">
        <v>0</v>
      </c>
      <c r="S477" s="57">
        <f t="shared" si="161"/>
        <v>0</v>
      </c>
      <c r="T477" s="58">
        <v>0</v>
      </c>
      <c r="U477" s="58">
        <f>(IF(VLOOKUP(VLOOKUP(AN477,MAPPING!$B$16:$D$21,2,1),MAPPING!$C$16:$E$21,2,0)=7000,0,VLOOKUP(VLOOKUP(AN477,MAPPING!$B$16:$D$21,2,1),MAPPING!$C$16:$E$21,2,0)))</f>
        <v>0</v>
      </c>
      <c r="V477" s="58">
        <f>(K477*VLOOKUP(N477/K477,MAPPING!$B$23:$C$30,2,10))</f>
        <v>0</v>
      </c>
      <c r="W477" s="58">
        <f t="shared" si="162"/>
        <v>0</v>
      </c>
      <c r="X477" s="58">
        <f t="shared" si="163"/>
        <v>7770</v>
      </c>
      <c r="Y477" s="116">
        <f>ROUND(SUM(Q477:W477)/INVOICE!$I$5,2)</f>
        <v>5.57</v>
      </c>
      <c r="AA477" s="38" t="s">
        <v>495</v>
      </c>
      <c r="AB477" s="38" t="s">
        <v>93</v>
      </c>
      <c r="AC477" s="38" t="s">
        <v>3720</v>
      </c>
      <c r="AD477" s="38" t="s">
        <v>10152</v>
      </c>
      <c r="AE477" s="38" t="s">
        <v>10153</v>
      </c>
      <c r="AF477" s="38" t="s">
        <v>10154</v>
      </c>
      <c r="AG477" s="38" t="s">
        <v>10155</v>
      </c>
      <c r="AH477" s="38" t="s">
        <v>61</v>
      </c>
      <c r="AI477" s="38">
        <v>1</v>
      </c>
      <c r="AJ477" s="38">
        <v>0.85</v>
      </c>
      <c r="AK477" s="38">
        <v>1.6</v>
      </c>
      <c r="AL477" s="38">
        <v>1.6</v>
      </c>
      <c r="AM477" s="38" t="s">
        <v>204</v>
      </c>
      <c r="AN477" s="38">
        <v>38.549999999999997</v>
      </c>
      <c r="AO477" s="38" t="s">
        <v>62</v>
      </c>
      <c r="AP477" s="38" t="s">
        <v>62</v>
      </c>
      <c r="AQ477" s="38" t="s">
        <v>62</v>
      </c>
      <c r="AR477" s="38" t="s">
        <v>62</v>
      </c>
      <c r="AS477" s="38" t="s">
        <v>62</v>
      </c>
      <c r="AT477" s="38" t="s">
        <v>205</v>
      </c>
      <c r="AU477" s="38" t="s">
        <v>8802</v>
      </c>
      <c r="AV477" s="38" t="s">
        <v>207</v>
      </c>
      <c r="AW477" s="38" t="s">
        <v>61</v>
      </c>
      <c r="AX477" s="38" t="s">
        <v>63</v>
      </c>
      <c r="AY477" s="39" t="s">
        <v>10156</v>
      </c>
      <c r="AZ477" s="38" t="s">
        <v>10157</v>
      </c>
      <c r="BA477" s="39" t="s">
        <v>10157</v>
      </c>
      <c r="BB477" s="38" t="s">
        <v>2434</v>
      </c>
      <c r="BC477" s="38" t="s">
        <v>197</v>
      </c>
      <c r="BD477" s="38" t="s">
        <v>94</v>
      </c>
      <c r="BE477" s="38" t="s">
        <v>208</v>
      </c>
      <c r="BF477" s="38" t="s">
        <v>64</v>
      </c>
      <c r="BG477" s="38" t="s">
        <v>61</v>
      </c>
      <c r="BH477" s="38" t="s">
        <v>209</v>
      </c>
    </row>
    <row r="478" spans="2:60" x14ac:dyDescent="0.3">
      <c r="B478" s="55">
        <f t="shared" si="145"/>
        <v>474</v>
      </c>
      <c r="C478" s="55" t="str">
        <f t="shared" si="146"/>
        <v>NRT</v>
      </c>
      <c r="D478" s="55" t="str">
        <f t="shared" si="147"/>
        <v>2025-09-11</v>
      </c>
      <c r="E478" s="55" t="str">
        <f t="shared" si="148"/>
        <v>82020038104</v>
      </c>
      <c r="F478" s="55" t="str">
        <f t="shared" si="149"/>
        <v>PJP030166848</v>
      </c>
      <c r="G478" s="55" t="str">
        <f t="shared" si="150"/>
        <v>이채정</v>
      </c>
      <c r="H478" s="53" t="str">
        <f t="shared" si="151"/>
        <v>목록(Manifest)</v>
      </c>
      <c r="I478" s="62">
        <f t="shared" si="152"/>
        <v>50.56</v>
      </c>
      <c r="J478" s="53" t="str">
        <f t="shared" si="153"/>
        <v>BIG BRIDGE INTL (BRCH USA)</v>
      </c>
      <c r="K478" s="55">
        <f t="shared" si="154"/>
        <v>1</v>
      </c>
      <c r="L478" s="54">
        <f t="shared" si="155"/>
        <v>0.65</v>
      </c>
      <c r="M478" s="54">
        <f t="shared" si="156"/>
        <v>1.1000000000000001</v>
      </c>
      <c r="N478" s="54">
        <f t="shared" si="157"/>
        <v>1.1000000000000001</v>
      </c>
      <c r="O478" s="54">
        <f t="shared" si="158"/>
        <v>1</v>
      </c>
      <c r="P478" s="55" t="str">
        <f t="shared" si="159"/>
        <v>6094325151614</v>
      </c>
      <c r="Q478" s="70">
        <f t="shared" si="160"/>
        <v>7770</v>
      </c>
      <c r="R478" s="58">
        <v>0</v>
      </c>
      <c r="S478" s="57">
        <f t="shared" si="161"/>
        <v>0</v>
      </c>
      <c r="T478" s="58">
        <v>0</v>
      </c>
      <c r="U478" s="58">
        <f>(IF(VLOOKUP(VLOOKUP(AN478,MAPPING!$B$16:$D$21,2,1),MAPPING!$C$16:$E$21,2,0)=7000,0,VLOOKUP(VLOOKUP(AN478,MAPPING!$B$16:$D$21,2,1),MAPPING!$C$16:$E$21,2,0)))</f>
        <v>0</v>
      </c>
      <c r="V478" s="58">
        <f>(K478*VLOOKUP(N478/K478,MAPPING!$B$23:$C$30,2,10))</f>
        <v>0</v>
      </c>
      <c r="W478" s="58">
        <f t="shared" si="162"/>
        <v>0</v>
      </c>
      <c r="X478" s="58">
        <f t="shared" si="163"/>
        <v>7770</v>
      </c>
      <c r="Y478" s="116">
        <f>ROUND(SUM(Q478:W478)/INVOICE!$I$5,2)</f>
        <v>5.57</v>
      </c>
      <c r="AA478" s="38" t="s">
        <v>495</v>
      </c>
      <c r="AB478" s="38" t="s">
        <v>93</v>
      </c>
      <c r="AC478" s="38" t="s">
        <v>3720</v>
      </c>
      <c r="AD478" s="38" t="s">
        <v>10158</v>
      </c>
      <c r="AE478" s="38" t="s">
        <v>10159</v>
      </c>
      <c r="AF478" s="38" t="s">
        <v>10160</v>
      </c>
      <c r="AG478" s="38" t="s">
        <v>10161</v>
      </c>
      <c r="AH478" s="38" t="s">
        <v>61</v>
      </c>
      <c r="AI478" s="38">
        <v>1</v>
      </c>
      <c r="AJ478" s="38">
        <v>0.65</v>
      </c>
      <c r="AK478" s="38">
        <v>1.1000000000000001</v>
      </c>
      <c r="AL478" s="38">
        <v>1.1000000000000001</v>
      </c>
      <c r="AM478" s="38" t="s">
        <v>204</v>
      </c>
      <c r="AN478" s="38">
        <v>50.56</v>
      </c>
      <c r="AO478" s="38" t="s">
        <v>62</v>
      </c>
      <c r="AP478" s="38" t="s">
        <v>62</v>
      </c>
      <c r="AQ478" s="38" t="s">
        <v>62</v>
      </c>
      <c r="AR478" s="38" t="s">
        <v>62</v>
      </c>
      <c r="AS478" s="38" t="s">
        <v>62</v>
      </c>
      <c r="AT478" s="38" t="s">
        <v>205</v>
      </c>
      <c r="AU478" s="38" t="s">
        <v>8802</v>
      </c>
      <c r="AV478" s="38" t="s">
        <v>207</v>
      </c>
      <c r="AW478" s="38" t="s">
        <v>61</v>
      </c>
      <c r="AX478" s="38" t="s">
        <v>63</v>
      </c>
      <c r="AY478" s="39" t="s">
        <v>10162</v>
      </c>
      <c r="AZ478" s="38" t="s">
        <v>10163</v>
      </c>
      <c r="BA478" s="39" t="s">
        <v>10163</v>
      </c>
      <c r="BB478" s="38" t="s">
        <v>2434</v>
      </c>
      <c r="BC478" s="38" t="s">
        <v>197</v>
      </c>
      <c r="BD478" s="38" t="s">
        <v>94</v>
      </c>
      <c r="BE478" s="38" t="s">
        <v>208</v>
      </c>
      <c r="BF478" s="38" t="s">
        <v>64</v>
      </c>
      <c r="BG478" s="38" t="s">
        <v>61</v>
      </c>
      <c r="BH478" s="38" t="s">
        <v>209</v>
      </c>
    </row>
    <row r="479" spans="2:60" x14ac:dyDescent="0.3">
      <c r="B479" s="55">
        <f t="shared" si="145"/>
        <v>475</v>
      </c>
      <c r="C479" s="55" t="str">
        <f t="shared" si="146"/>
        <v>NRT</v>
      </c>
      <c r="D479" s="55" t="str">
        <f t="shared" si="147"/>
        <v>2025-09-11</v>
      </c>
      <c r="E479" s="55" t="str">
        <f t="shared" si="148"/>
        <v>82020038104</v>
      </c>
      <c r="F479" s="55" t="str">
        <f t="shared" si="149"/>
        <v>PJP030168247</v>
      </c>
      <c r="G479" s="55" t="str">
        <f t="shared" si="150"/>
        <v>송이정</v>
      </c>
      <c r="H479" s="53" t="str">
        <f t="shared" si="151"/>
        <v>목록(Manifest)</v>
      </c>
      <c r="I479" s="62">
        <f t="shared" si="152"/>
        <v>40.380000000000003</v>
      </c>
      <c r="J479" s="53" t="str">
        <f t="shared" si="153"/>
        <v>BIG BRIDGE INTL (BRCH USA)</v>
      </c>
      <c r="K479" s="55">
        <f t="shared" si="154"/>
        <v>1</v>
      </c>
      <c r="L479" s="54">
        <f t="shared" si="155"/>
        <v>0.8</v>
      </c>
      <c r="M479" s="54">
        <f t="shared" si="156"/>
        <v>0.8</v>
      </c>
      <c r="N479" s="54">
        <f t="shared" si="157"/>
        <v>0.8</v>
      </c>
      <c r="O479" s="54">
        <f t="shared" si="158"/>
        <v>1</v>
      </c>
      <c r="P479" s="55" t="str">
        <f t="shared" si="159"/>
        <v>6094325149232</v>
      </c>
      <c r="Q479" s="70">
        <f t="shared" si="160"/>
        <v>7770</v>
      </c>
      <c r="R479" s="58">
        <v>0</v>
      </c>
      <c r="S479" s="57">
        <f t="shared" si="161"/>
        <v>0</v>
      </c>
      <c r="T479" s="58">
        <v>0</v>
      </c>
      <c r="U479" s="58">
        <f>(IF(VLOOKUP(VLOOKUP(AN479,MAPPING!$B$16:$D$21,2,1),MAPPING!$C$16:$E$21,2,0)=7000,0,VLOOKUP(VLOOKUP(AN479,MAPPING!$B$16:$D$21,2,1),MAPPING!$C$16:$E$21,2,0)))</f>
        <v>0</v>
      </c>
      <c r="V479" s="58">
        <f>(K479*VLOOKUP(N479/K479,MAPPING!$B$23:$C$30,2,10))</f>
        <v>0</v>
      </c>
      <c r="W479" s="58">
        <f t="shared" si="162"/>
        <v>0</v>
      </c>
      <c r="X479" s="58">
        <f t="shared" si="163"/>
        <v>7770</v>
      </c>
      <c r="Y479" s="116">
        <f>ROUND(SUM(Q479:W479)/INVOICE!$I$5,2)</f>
        <v>5.57</v>
      </c>
      <c r="AA479" s="38" t="s">
        <v>495</v>
      </c>
      <c r="AB479" s="38" t="s">
        <v>93</v>
      </c>
      <c r="AC479" s="38" t="s">
        <v>3720</v>
      </c>
      <c r="AD479" s="38" t="s">
        <v>10164</v>
      </c>
      <c r="AE479" s="38" t="s">
        <v>10165</v>
      </c>
      <c r="AF479" s="38" t="s">
        <v>10166</v>
      </c>
      <c r="AG479" s="38" t="s">
        <v>10167</v>
      </c>
      <c r="AH479" s="38" t="s">
        <v>61</v>
      </c>
      <c r="AI479" s="38">
        <v>1</v>
      </c>
      <c r="AJ479" s="38">
        <v>0.8</v>
      </c>
      <c r="AK479" s="38">
        <v>0.8</v>
      </c>
      <c r="AL479" s="38">
        <v>0.8</v>
      </c>
      <c r="AM479" s="38" t="s">
        <v>204</v>
      </c>
      <c r="AN479" s="38">
        <v>40.380000000000003</v>
      </c>
      <c r="AO479" s="38" t="s">
        <v>62</v>
      </c>
      <c r="AP479" s="38" t="s">
        <v>62</v>
      </c>
      <c r="AQ479" s="38" t="s">
        <v>62</v>
      </c>
      <c r="AR479" s="38" t="s">
        <v>62</v>
      </c>
      <c r="AS479" s="38" t="s">
        <v>62</v>
      </c>
      <c r="AT479" s="38" t="s">
        <v>205</v>
      </c>
      <c r="AU479" s="38" t="s">
        <v>8802</v>
      </c>
      <c r="AV479" s="38" t="s">
        <v>207</v>
      </c>
      <c r="AW479" s="38" t="s">
        <v>61</v>
      </c>
      <c r="AX479" s="38" t="s">
        <v>63</v>
      </c>
      <c r="AY479" s="39" t="s">
        <v>10168</v>
      </c>
      <c r="AZ479" s="38" t="s">
        <v>10169</v>
      </c>
      <c r="BA479" s="39" t="s">
        <v>10169</v>
      </c>
      <c r="BB479" s="38" t="s">
        <v>2434</v>
      </c>
      <c r="BC479" s="38" t="s">
        <v>197</v>
      </c>
      <c r="BD479" s="38" t="s">
        <v>94</v>
      </c>
      <c r="BE479" s="38" t="s">
        <v>208</v>
      </c>
      <c r="BF479" s="38" t="s">
        <v>64</v>
      </c>
      <c r="BG479" s="38" t="s">
        <v>61</v>
      </c>
      <c r="BH479" s="38" t="s">
        <v>209</v>
      </c>
    </row>
    <row r="480" spans="2:60" x14ac:dyDescent="0.3">
      <c r="B480" s="55">
        <f t="shared" si="145"/>
        <v>476</v>
      </c>
      <c r="C480" s="55" t="str">
        <f t="shared" si="146"/>
        <v>NRT</v>
      </c>
      <c r="D480" s="55" t="str">
        <f t="shared" si="147"/>
        <v>2025-09-11</v>
      </c>
      <c r="E480" s="55" t="str">
        <f t="shared" si="148"/>
        <v>82020038104</v>
      </c>
      <c r="F480" s="55" t="str">
        <f t="shared" si="149"/>
        <v>PJP030145255</v>
      </c>
      <c r="G480" s="55" t="str">
        <f t="shared" si="150"/>
        <v>홍용기</v>
      </c>
      <c r="H480" s="53" t="str">
        <f t="shared" si="151"/>
        <v>목록(Manifest)</v>
      </c>
      <c r="I480" s="62">
        <f t="shared" si="152"/>
        <v>130.79</v>
      </c>
      <c r="J480" s="53" t="str">
        <f t="shared" si="153"/>
        <v>BIG BRIDGE INTL (BRCH USA)</v>
      </c>
      <c r="K480" s="55">
        <f t="shared" si="154"/>
        <v>1</v>
      </c>
      <c r="L480" s="54">
        <f t="shared" si="155"/>
        <v>3.85</v>
      </c>
      <c r="M480" s="54">
        <f t="shared" si="156"/>
        <v>5.8</v>
      </c>
      <c r="N480" s="54">
        <f t="shared" si="157"/>
        <v>6</v>
      </c>
      <c r="O480" s="54">
        <f t="shared" si="158"/>
        <v>4</v>
      </c>
      <c r="P480" s="55" t="str">
        <f t="shared" si="159"/>
        <v>6094325150978</v>
      </c>
      <c r="Q480" s="70">
        <f t="shared" si="160"/>
        <v>13830</v>
      </c>
      <c r="R480" s="58">
        <v>0</v>
      </c>
      <c r="S480" s="57">
        <f t="shared" si="161"/>
        <v>0</v>
      </c>
      <c r="T480" s="58">
        <v>0</v>
      </c>
      <c r="U480" s="58">
        <f>(IF(VLOOKUP(VLOOKUP(AN480,MAPPING!$B$16:$D$21,2,1),MAPPING!$C$16:$E$21,2,0)=7000,0,VLOOKUP(VLOOKUP(AN480,MAPPING!$B$16:$D$21,2,1),MAPPING!$C$16:$E$21,2,0)))</f>
        <v>0</v>
      </c>
      <c r="V480" s="58">
        <f>(K480*VLOOKUP(N480/K480,MAPPING!$B$23:$C$30,2,10))</f>
        <v>1200</v>
      </c>
      <c r="W480" s="58">
        <f t="shared" si="162"/>
        <v>0</v>
      </c>
      <c r="X480" s="58">
        <f t="shared" si="163"/>
        <v>15030</v>
      </c>
      <c r="Y480" s="116">
        <f>ROUND(SUM(Q480:W480)/INVOICE!$I$5,2)</f>
        <v>10.78</v>
      </c>
      <c r="AA480" s="38" t="s">
        <v>495</v>
      </c>
      <c r="AB480" s="38" t="s">
        <v>93</v>
      </c>
      <c r="AC480" s="38" t="s">
        <v>3720</v>
      </c>
      <c r="AD480" s="38" t="s">
        <v>10170</v>
      </c>
      <c r="AE480" s="38" t="s">
        <v>10171</v>
      </c>
      <c r="AF480" s="38" t="s">
        <v>7907</v>
      </c>
      <c r="AG480" s="38" t="s">
        <v>7908</v>
      </c>
      <c r="AH480" s="38" t="s">
        <v>61</v>
      </c>
      <c r="AI480" s="38">
        <v>1</v>
      </c>
      <c r="AJ480" s="38">
        <v>3.85</v>
      </c>
      <c r="AK480" s="38">
        <v>5.8</v>
      </c>
      <c r="AL480" s="38">
        <v>6</v>
      </c>
      <c r="AM480" s="38" t="s">
        <v>204</v>
      </c>
      <c r="AN480" s="38">
        <v>130.79</v>
      </c>
      <c r="AO480" s="38" t="s">
        <v>62</v>
      </c>
      <c r="AP480" s="38" t="s">
        <v>62</v>
      </c>
      <c r="AQ480" s="38" t="s">
        <v>62</v>
      </c>
      <c r="AR480" s="38" t="s">
        <v>62</v>
      </c>
      <c r="AS480" s="38" t="s">
        <v>62</v>
      </c>
      <c r="AT480" s="38" t="s">
        <v>205</v>
      </c>
      <c r="AU480" s="38" t="s">
        <v>8802</v>
      </c>
      <c r="AV480" s="38" t="s">
        <v>207</v>
      </c>
      <c r="AW480" s="38" t="s">
        <v>61</v>
      </c>
      <c r="AX480" s="38" t="s">
        <v>63</v>
      </c>
      <c r="AY480" s="39" t="s">
        <v>10172</v>
      </c>
      <c r="AZ480" s="38" t="s">
        <v>10173</v>
      </c>
      <c r="BA480" s="39" t="s">
        <v>10173</v>
      </c>
      <c r="BB480" s="38" t="s">
        <v>2434</v>
      </c>
      <c r="BC480" s="38" t="s">
        <v>197</v>
      </c>
      <c r="BD480" s="38" t="s">
        <v>94</v>
      </c>
      <c r="BE480" s="38" t="s">
        <v>208</v>
      </c>
      <c r="BF480" s="38" t="s">
        <v>64</v>
      </c>
      <c r="BG480" s="38" t="s">
        <v>61</v>
      </c>
      <c r="BH480" s="38" t="s">
        <v>209</v>
      </c>
    </row>
    <row r="481" spans="2:60" x14ac:dyDescent="0.3">
      <c r="B481" s="55">
        <f t="shared" si="145"/>
        <v>477</v>
      </c>
      <c r="C481" s="55" t="str">
        <f t="shared" si="146"/>
        <v>NRT</v>
      </c>
      <c r="D481" s="55" t="str">
        <f t="shared" si="147"/>
        <v>2025-09-11</v>
      </c>
      <c r="E481" s="55" t="str">
        <f t="shared" si="148"/>
        <v>82020038104</v>
      </c>
      <c r="F481" s="55" t="str">
        <f t="shared" si="149"/>
        <v>PJP026437237</v>
      </c>
      <c r="G481" s="55" t="str">
        <f t="shared" si="150"/>
        <v>윤수현</v>
      </c>
      <c r="H481" s="53" t="str">
        <f t="shared" si="151"/>
        <v>목록(Manifest)</v>
      </c>
      <c r="I481" s="62">
        <f t="shared" si="152"/>
        <v>72.22</v>
      </c>
      <c r="J481" s="53" t="str">
        <f t="shared" si="153"/>
        <v>BIG BRIDGE INTL (BRCH USA)</v>
      </c>
      <c r="K481" s="55">
        <f t="shared" si="154"/>
        <v>1</v>
      </c>
      <c r="L481" s="54">
        <f t="shared" si="155"/>
        <v>1.5</v>
      </c>
      <c r="M481" s="54">
        <f t="shared" si="156"/>
        <v>1.2</v>
      </c>
      <c r="N481" s="54">
        <f t="shared" si="157"/>
        <v>1.5</v>
      </c>
      <c r="O481" s="54">
        <f t="shared" si="158"/>
        <v>1.5</v>
      </c>
      <c r="P481" s="55" t="str">
        <f t="shared" si="159"/>
        <v>6094325151598</v>
      </c>
      <c r="Q481" s="70">
        <f t="shared" si="160"/>
        <v>8780</v>
      </c>
      <c r="R481" s="58">
        <v>0</v>
      </c>
      <c r="S481" s="57">
        <f t="shared" si="161"/>
        <v>0</v>
      </c>
      <c r="T481" s="58">
        <v>0</v>
      </c>
      <c r="U481" s="58">
        <f>(IF(VLOOKUP(VLOOKUP(AN481,MAPPING!$B$16:$D$21,2,1),MAPPING!$C$16:$E$21,2,0)=7000,0,VLOOKUP(VLOOKUP(AN481,MAPPING!$B$16:$D$21,2,1),MAPPING!$C$16:$E$21,2,0)))</f>
        <v>0</v>
      </c>
      <c r="V481" s="58">
        <f>(K481*VLOOKUP(N481/K481,MAPPING!$B$23:$C$30,2,10))</f>
        <v>0</v>
      </c>
      <c r="W481" s="58">
        <f t="shared" si="162"/>
        <v>0</v>
      </c>
      <c r="X481" s="58">
        <f t="shared" si="163"/>
        <v>8780</v>
      </c>
      <c r="Y481" s="116">
        <f>ROUND(SUM(Q481:W481)/INVOICE!$I$5,2)</f>
        <v>6.3</v>
      </c>
      <c r="AA481" s="38" t="s">
        <v>495</v>
      </c>
      <c r="AB481" s="38" t="s">
        <v>93</v>
      </c>
      <c r="AC481" s="38" t="s">
        <v>3720</v>
      </c>
      <c r="AD481" s="38" t="s">
        <v>10174</v>
      </c>
      <c r="AE481" s="38" t="s">
        <v>8448</v>
      </c>
      <c r="AF481" s="38" t="s">
        <v>10175</v>
      </c>
      <c r="AG481" s="38" t="s">
        <v>10176</v>
      </c>
      <c r="AH481" s="38" t="s">
        <v>61</v>
      </c>
      <c r="AI481" s="38">
        <v>1</v>
      </c>
      <c r="AJ481" s="38">
        <v>1.5</v>
      </c>
      <c r="AK481" s="38">
        <v>1.2</v>
      </c>
      <c r="AL481" s="38">
        <v>1.5</v>
      </c>
      <c r="AM481" s="38" t="s">
        <v>204</v>
      </c>
      <c r="AN481" s="38">
        <v>72.22</v>
      </c>
      <c r="AO481" s="38" t="s">
        <v>62</v>
      </c>
      <c r="AP481" s="38" t="s">
        <v>62</v>
      </c>
      <c r="AQ481" s="38" t="s">
        <v>62</v>
      </c>
      <c r="AR481" s="38" t="s">
        <v>62</v>
      </c>
      <c r="AS481" s="38" t="s">
        <v>62</v>
      </c>
      <c r="AT481" s="38" t="s">
        <v>205</v>
      </c>
      <c r="AU481" s="38" t="s">
        <v>8802</v>
      </c>
      <c r="AV481" s="38" t="s">
        <v>207</v>
      </c>
      <c r="AW481" s="38" t="s">
        <v>61</v>
      </c>
      <c r="AX481" s="38" t="s">
        <v>63</v>
      </c>
      <c r="AY481" s="39" t="s">
        <v>10177</v>
      </c>
      <c r="AZ481" s="38" t="s">
        <v>10178</v>
      </c>
      <c r="BA481" s="39" t="s">
        <v>10178</v>
      </c>
      <c r="BB481" s="38" t="s">
        <v>2434</v>
      </c>
      <c r="BC481" s="38" t="s">
        <v>197</v>
      </c>
      <c r="BD481" s="38" t="s">
        <v>94</v>
      </c>
      <c r="BE481" s="38" t="s">
        <v>208</v>
      </c>
      <c r="BF481" s="38" t="s">
        <v>64</v>
      </c>
      <c r="BG481" s="38" t="s">
        <v>61</v>
      </c>
      <c r="BH481" s="38" t="s">
        <v>209</v>
      </c>
    </row>
    <row r="482" spans="2:60" x14ac:dyDescent="0.3">
      <c r="B482" s="55">
        <f t="shared" si="145"/>
        <v>478</v>
      </c>
      <c r="C482" s="55" t="str">
        <f t="shared" si="146"/>
        <v>NRT</v>
      </c>
      <c r="D482" s="55" t="str">
        <f t="shared" si="147"/>
        <v>2025-09-11</v>
      </c>
      <c r="E482" s="55" t="str">
        <f t="shared" si="148"/>
        <v>82020038104</v>
      </c>
      <c r="F482" s="55" t="str">
        <f t="shared" si="149"/>
        <v>PJP030139928</v>
      </c>
      <c r="G482" s="55" t="str">
        <f t="shared" si="150"/>
        <v>박우택</v>
      </c>
      <c r="H482" s="53" t="str">
        <f t="shared" si="151"/>
        <v>일반(목록배제,Normal-Manifest Exception)</v>
      </c>
      <c r="I482" s="62">
        <f t="shared" si="152"/>
        <v>30.55</v>
      </c>
      <c r="J482" s="53" t="str">
        <f t="shared" si="153"/>
        <v>BIG BRIDGE INTL (BRCH USA)</v>
      </c>
      <c r="K482" s="55">
        <f t="shared" si="154"/>
        <v>1</v>
      </c>
      <c r="L482" s="54">
        <f t="shared" si="155"/>
        <v>1.1000000000000001</v>
      </c>
      <c r="M482" s="54">
        <f t="shared" si="156"/>
        <v>1.7</v>
      </c>
      <c r="N482" s="54">
        <f t="shared" si="157"/>
        <v>1.7</v>
      </c>
      <c r="O482" s="54">
        <f t="shared" si="158"/>
        <v>1.5</v>
      </c>
      <c r="P482" s="55" t="str">
        <f t="shared" si="159"/>
        <v>6094325151607</v>
      </c>
      <c r="Q482" s="70">
        <f t="shared" si="160"/>
        <v>8780</v>
      </c>
      <c r="R482" s="58">
        <v>0</v>
      </c>
      <c r="S482" s="57">
        <f t="shared" si="161"/>
        <v>0</v>
      </c>
      <c r="T482" s="58">
        <v>0</v>
      </c>
      <c r="U482" s="58">
        <f>(IF(VLOOKUP(VLOOKUP(AN482,MAPPING!$B$16:$D$21,2,1),MAPPING!$C$16:$E$21,2,0)=7000,0,VLOOKUP(VLOOKUP(AN482,MAPPING!$B$16:$D$21,2,1),MAPPING!$C$16:$E$21,2,0)))</f>
        <v>0</v>
      </c>
      <c r="V482" s="58">
        <f>(K482*VLOOKUP(N482/K482,MAPPING!$B$23:$C$30,2,10))</f>
        <v>0</v>
      </c>
      <c r="W482" s="58">
        <f t="shared" si="162"/>
        <v>0</v>
      </c>
      <c r="X482" s="58">
        <f t="shared" si="163"/>
        <v>8780</v>
      </c>
      <c r="Y482" s="116">
        <f>ROUND(SUM(Q482:W482)/INVOICE!$I$5,2)</f>
        <v>6.3</v>
      </c>
      <c r="AA482" s="38" t="s">
        <v>495</v>
      </c>
      <c r="AB482" s="38" t="s">
        <v>93</v>
      </c>
      <c r="AC482" s="38" t="s">
        <v>3720</v>
      </c>
      <c r="AD482" s="38" t="s">
        <v>10179</v>
      </c>
      <c r="AE482" s="38" t="s">
        <v>10180</v>
      </c>
      <c r="AF482" s="38" t="s">
        <v>10181</v>
      </c>
      <c r="AG482" s="38" t="s">
        <v>10182</v>
      </c>
      <c r="AH482" s="38" t="s">
        <v>61</v>
      </c>
      <c r="AI482" s="38">
        <v>1</v>
      </c>
      <c r="AJ482" s="38">
        <v>1.1000000000000001</v>
      </c>
      <c r="AK482" s="38">
        <v>1.7</v>
      </c>
      <c r="AL482" s="38">
        <v>1.7</v>
      </c>
      <c r="AM482" s="38" t="s">
        <v>66</v>
      </c>
      <c r="AN482" s="38">
        <v>30.55</v>
      </c>
      <c r="AO482" s="38" t="s">
        <v>62</v>
      </c>
      <c r="AP482" s="38" t="s">
        <v>62</v>
      </c>
      <c r="AQ482" s="38" t="s">
        <v>62</v>
      </c>
      <c r="AR482" s="38" t="s">
        <v>62</v>
      </c>
      <c r="AS482" s="38" t="s">
        <v>62</v>
      </c>
      <c r="AT482" s="38" t="s">
        <v>205</v>
      </c>
      <c r="AU482" s="38" t="s">
        <v>8802</v>
      </c>
      <c r="AV482" s="38" t="s">
        <v>207</v>
      </c>
      <c r="AW482" s="38" t="s">
        <v>61</v>
      </c>
      <c r="AX482" s="38" t="s">
        <v>63</v>
      </c>
      <c r="AY482" s="39" t="s">
        <v>10183</v>
      </c>
      <c r="AZ482" s="38" t="s">
        <v>10184</v>
      </c>
      <c r="BA482" s="39" t="s">
        <v>10184</v>
      </c>
      <c r="BB482" s="38" t="s">
        <v>2434</v>
      </c>
      <c r="BC482" s="38" t="s">
        <v>197</v>
      </c>
      <c r="BD482" s="38" t="s">
        <v>94</v>
      </c>
      <c r="BE482" s="38" t="s">
        <v>208</v>
      </c>
      <c r="BF482" s="38" t="s">
        <v>64</v>
      </c>
      <c r="BG482" s="38" t="s">
        <v>61</v>
      </c>
      <c r="BH482" s="38" t="s">
        <v>209</v>
      </c>
    </row>
    <row r="483" spans="2:60" x14ac:dyDescent="0.3">
      <c r="B483" s="55">
        <f t="shared" si="145"/>
        <v>479</v>
      </c>
      <c r="C483" s="55" t="str">
        <f t="shared" si="146"/>
        <v>NRT</v>
      </c>
      <c r="D483" s="55" t="str">
        <f t="shared" si="147"/>
        <v>2025-09-11</v>
      </c>
      <c r="E483" s="55" t="str">
        <f t="shared" si="148"/>
        <v>82020038104</v>
      </c>
      <c r="F483" s="55" t="str">
        <f t="shared" si="149"/>
        <v>PJP030143898</v>
      </c>
      <c r="G483" s="55" t="str">
        <f t="shared" si="150"/>
        <v>목정훈</v>
      </c>
      <c r="H483" s="53" t="str">
        <f t="shared" si="151"/>
        <v>간이(Simple)</v>
      </c>
      <c r="I483" s="62">
        <f t="shared" si="152"/>
        <v>185.28</v>
      </c>
      <c r="J483" s="53" t="str">
        <f t="shared" si="153"/>
        <v>BIG BRIDGE INTL (BRCH USA)</v>
      </c>
      <c r="K483" s="55">
        <f t="shared" si="154"/>
        <v>1</v>
      </c>
      <c r="L483" s="54">
        <f t="shared" si="155"/>
        <v>1.1000000000000001</v>
      </c>
      <c r="M483" s="54">
        <f t="shared" si="156"/>
        <v>1.9</v>
      </c>
      <c r="N483" s="54">
        <f t="shared" si="157"/>
        <v>1.9</v>
      </c>
      <c r="O483" s="54">
        <f t="shared" si="158"/>
        <v>1.5</v>
      </c>
      <c r="P483" s="55" t="str">
        <f t="shared" si="159"/>
        <v>6094325151538</v>
      </c>
      <c r="Q483" s="70">
        <f t="shared" si="160"/>
        <v>8780</v>
      </c>
      <c r="R483" s="58">
        <v>0</v>
      </c>
      <c r="S483" s="57">
        <f t="shared" si="161"/>
        <v>0</v>
      </c>
      <c r="T483" s="58">
        <v>0</v>
      </c>
      <c r="U483" s="58">
        <f>(IF(VLOOKUP(VLOOKUP(AN483,MAPPING!$B$16:$D$21,2,1),MAPPING!$C$16:$E$21,2,0)=7000,0,VLOOKUP(VLOOKUP(AN483,MAPPING!$B$16:$D$21,2,1),MAPPING!$C$16:$E$21,2,0)))</f>
        <v>0</v>
      </c>
      <c r="V483" s="58">
        <f>(K483*VLOOKUP(N483/K483,MAPPING!$B$23:$C$30,2,10))</f>
        <v>0</v>
      </c>
      <c r="W483" s="58">
        <f t="shared" si="162"/>
        <v>0</v>
      </c>
      <c r="X483" s="58">
        <f t="shared" si="163"/>
        <v>8780</v>
      </c>
      <c r="Y483" s="116">
        <f>ROUND(SUM(Q483:W483)/INVOICE!$I$5,2)</f>
        <v>6.3</v>
      </c>
      <c r="AA483" s="38" t="s">
        <v>495</v>
      </c>
      <c r="AB483" s="38" t="s">
        <v>93</v>
      </c>
      <c r="AC483" s="38" t="s">
        <v>3720</v>
      </c>
      <c r="AD483" s="38" t="s">
        <v>10185</v>
      </c>
      <c r="AE483" s="38" t="s">
        <v>10186</v>
      </c>
      <c r="AF483" s="38" t="s">
        <v>10187</v>
      </c>
      <c r="AG483" s="38" t="s">
        <v>10188</v>
      </c>
      <c r="AH483" s="38" t="s">
        <v>61</v>
      </c>
      <c r="AI483" s="38">
        <v>1</v>
      </c>
      <c r="AJ483" s="38">
        <v>1.1000000000000001</v>
      </c>
      <c r="AK483" s="38">
        <v>1.9</v>
      </c>
      <c r="AL483" s="38">
        <v>1.9</v>
      </c>
      <c r="AM483" s="38" t="s">
        <v>65</v>
      </c>
      <c r="AN483" s="38">
        <v>185.28</v>
      </c>
      <c r="AO483" s="38" t="s">
        <v>62</v>
      </c>
      <c r="AP483" s="38" t="s">
        <v>62</v>
      </c>
      <c r="AQ483" s="38" t="s">
        <v>62</v>
      </c>
      <c r="AR483" s="38" t="s">
        <v>62</v>
      </c>
      <c r="AS483" s="38" t="s">
        <v>62</v>
      </c>
      <c r="AT483" s="38" t="s">
        <v>205</v>
      </c>
      <c r="AU483" s="38" t="s">
        <v>8802</v>
      </c>
      <c r="AV483" s="38" t="s">
        <v>207</v>
      </c>
      <c r="AW483" s="38" t="s">
        <v>61</v>
      </c>
      <c r="AX483" s="38" t="s">
        <v>63</v>
      </c>
      <c r="AY483" s="39" t="s">
        <v>10189</v>
      </c>
      <c r="AZ483" s="38" t="s">
        <v>10190</v>
      </c>
      <c r="BA483" s="39" t="s">
        <v>10190</v>
      </c>
      <c r="BB483" s="38" t="s">
        <v>2434</v>
      </c>
      <c r="BC483" s="38" t="s">
        <v>197</v>
      </c>
      <c r="BD483" s="38" t="s">
        <v>94</v>
      </c>
      <c r="BE483" s="38" t="s">
        <v>208</v>
      </c>
      <c r="BF483" s="38" t="s">
        <v>64</v>
      </c>
      <c r="BG483" s="38" t="s">
        <v>61</v>
      </c>
      <c r="BH483" s="38" t="s">
        <v>209</v>
      </c>
    </row>
    <row r="484" spans="2:60" x14ac:dyDescent="0.3">
      <c r="B484" s="55">
        <f t="shared" si="145"/>
        <v>480</v>
      </c>
      <c r="C484" s="55" t="str">
        <f t="shared" si="146"/>
        <v>NRT</v>
      </c>
      <c r="D484" s="55" t="str">
        <f t="shared" si="147"/>
        <v>2025-09-11</v>
      </c>
      <c r="E484" s="55" t="str">
        <f t="shared" si="148"/>
        <v>82020038104</v>
      </c>
      <c r="F484" s="55" t="str">
        <f t="shared" si="149"/>
        <v>PJP030138594</v>
      </c>
      <c r="G484" s="55" t="str">
        <f t="shared" si="150"/>
        <v>배은선</v>
      </c>
      <c r="H484" s="53" t="str">
        <f t="shared" si="151"/>
        <v>목록(Manifest)</v>
      </c>
      <c r="I484" s="62">
        <f t="shared" si="152"/>
        <v>86.71</v>
      </c>
      <c r="J484" s="53" t="str">
        <f t="shared" si="153"/>
        <v>BIG BRIDGE INTL (BRCH USA)</v>
      </c>
      <c r="K484" s="55">
        <f t="shared" si="154"/>
        <v>1</v>
      </c>
      <c r="L484" s="54">
        <f t="shared" si="155"/>
        <v>2.2999999999999998</v>
      </c>
      <c r="M484" s="54">
        <f t="shared" si="156"/>
        <v>5.2</v>
      </c>
      <c r="N484" s="54">
        <f t="shared" si="157"/>
        <v>5.5</v>
      </c>
      <c r="O484" s="54">
        <f t="shared" si="158"/>
        <v>2.5</v>
      </c>
      <c r="P484" s="55" t="str">
        <f t="shared" si="159"/>
        <v>6094325151370</v>
      </c>
      <c r="Q484" s="70">
        <f t="shared" si="160"/>
        <v>10800</v>
      </c>
      <c r="R484" s="58">
        <v>0</v>
      </c>
      <c r="S484" s="57">
        <f t="shared" si="161"/>
        <v>0</v>
      </c>
      <c r="T484" s="58">
        <v>0</v>
      </c>
      <c r="U484" s="58">
        <f>(IF(VLOOKUP(VLOOKUP(AN484,MAPPING!$B$16:$D$21,2,1),MAPPING!$C$16:$E$21,2,0)=7000,0,VLOOKUP(VLOOKUP(AN484,MAPPING!$B$16:$D$21,2,1),MAPPING!$C$16:$E$21,2,0)))</f>
        <v>0</v>
      </c>
      <c r="V484" s="58">
        <f>(K484*VLOOKUP(N484/K484,MAPPING!$B$23:$C$30,2,10))</f>
        <v>1200</v>
      </c>
      <c r="W484" s="58">
        <f t="shared" si="162"/>
        <v>0</v>
      </c>
      <c r="X484" s="58">
        <f t="shared" si="163"/>
        <v>12000</v>
      </c>
      <c r="Y484" s="116">
        <f>ROUND(SUM(Q484:W484)/INVOICE!$I$5,2)</f>
        <v>8.61</v>
      </c>
      <c r="AA484" s="38" t="s">
        <v>495</v>
      </c>
      <c r="AB484" s="38" t="s">
        <v>93</v>
      </c>
      <c r="AC484" s="38" t="s">
        <v>3720</v>
      </c>
      <c r="AD484" s="38" t="s">
        <v>10191</v>
      </c>
      <c r="AE484" s="38" t="s">
        <v>10192</v>
      </c>
      <c r="AF484" s="38" t="s">
        <v>10193</v>
      </c>
      <c r="AG484" s="38" t="s">
        <v>10194</v>
      </c>
      <c r="AH484" s="38" t="s">
        <v>61</v>
      </c>
      <c r="AI484" s="38">
        <v>1</v>
      </c>
      <c r="AJ484" s="38">
        <v>2.2999999999999998</v>
      </c>
      <c r="AK484" s="38">
        <v>5.2</v>
      </c>
      <c r="AL484" s="38">
        <v>5.5</v>
      </c>
      <c r="AM484" s="38" t="s">
        <v>204</v>
      </c>
      <c r="AN484" s="38">
        <v>86.71</v>
      </c>
      <c r="AO484" s="38" t="s">
        <v>62</v>
      </c>
      <c r="AP484" s="38" t="s">
        <v>62</v>
      </c>
      <c r="AQ484" s="38" t="s">
        <v>62</v>
      </c>
      <c r="AR484" s="38" t="s">
        <v>62</v>
      </c>
      <c r="AS484" s="38" t="s">
        <v>62</v>
      </c>
      <c r="AT484" s="38" t="s">
        <v>205</v>
      </c>
      <c r="AU484" s="38" t="s">
        <v>8802</v>
      </c>
      <c r="AV484" s="38" t="s">
        <v>207</v>
      </c>
      <c r="AW484" s="38" t="s">
        <v>61</v>
      </c>
      <c r="AX484" s="38" t="s">
        <v>63</v>
      </c>
      <c r="AY484" s="39" t="s">
        <v>10195</v>
      </c>
      <c r="AZ484" s="38" t="s">
        <v>10196</v>
      </c>
      <c r="BA484" s="39" t="s">
        <v>10196</v>
      </c>
      <c r="BB484" s="38" t="s">
        <v>2434</v>
      </c>
      <c r="BC484" s="38" t="s">
        <v>197</v>
      </c>
      <c r="BD484" s="38" t="s">
        <v>94</v>
      </c>
      <c r="BE484" s="38" t="s">
        <v>208</v>
      </c>
      <c r="BF484" s="38" t="s">
        <v>64</v>
      </c>
      <c r="BG484" s="38" t="s">
        <v>61</v>
      </c>
      <c r="BH484" s="38" t="s">
        <v>209</v>
      </c>
    </row>
    <row r="485" spans="2:60" x14ac:dyDescent="0.3">
      <c r="B485" s="55">
        <f t="shared" si="145"/>
        <v>481</v>
      </c>
      <c r="C485" s="55" t="str">
        <f t="shared" si="146"/>
        <v>NRT</v>
      </c>
      <c r="D485" s="55" t="str">
        <f t="shared" si="147"/>
        <v>2025-09-11</v>
      </c>
      <c r="E485" s="55" t="str">
        <f t="shared" si="148"/>
        <v>82020038104</v>
      </c>
      <c r="F485" s="55" t="str">
        <f t="shared" si="149"/>
        <v>PJP030152953</v>
      </c>
      <c r="G485" s="55" t="str">
        <f t="shared" si="150"/>
        <v>김도형</v>
      </c>
      <c r="H485" s="53" t="str">
        <f t="shared" si="151"/>
        <v>일반(목록배제,Normal-Manifest Exception)</v>
      </c>
      <c r="I485" s="62">
        <f t="shared" si="152"/>
        <v>60.3</v>
      </c>
      <c r="J485" s="53" t="str">
        <f t="shared" si="153"/>
        <v>BIG BRIDGE INTL (BRCH USA)</v>
      </c>
      <c r="K485" s="55">
        <f t="shared" si="154"/>
        <v>1</v>
      </c>
      <c r="L485" s="54">
        <f t="shared" si="155"/>
        <v>0.25</v>
      </c>
      <c r="M485" s="54">
        <f t="shared" si="156"/>
        <v>0.9</v>
      </c>
      <c r="N485" s="54">
        <f t="shared" si="157"/>
        <v>0.9</v>
      </c>
      <c r="O485" s="54">
        <f t="shared" si="158"/>
        <v>0.5</v>
      </c>
      <c r="P485" s="55" t="str">
        <f t="shared" si="159"/>
        <v>6094325151389</v>
      </c>
      <c r="Q485" s="70">
        <f t="shared" si="160"/>
        <v>6760</v>
      </c>
      <c r="R485" s="58">
        <v>0</v>
      </c>
      <c r="S485" s="57">
        <f t="shared" si="161"/>
        <v>0</v>
      </c>
      <c r="T485" s="58">
        <v>0</v>
      </c>
      <c r="U485" s="58">
        <f>(IF(VLOOKUP(VLOOKUP(AN485,MAPPING!$B$16:$D$21,2,1),MAPPING!$C$16:$E$21,2,0)=7000,0,VLOOKUP(VLOOKUP(AN485,MAPPING!$B$16:$D$21,2,1),MAPPING!$C$16:$E$21,2,0)))</f>
        <v>0</v>
      </c>
      <c r="V485" s="58">
        <f>(K485*VLOOKUP(N485/K485,MAPPING!$B$23:$C$30,2,10))</f>
        <v>0</v>
      </c>
      <c r="W485" s="58">
        <f t="shared" si="162"/>
        <v>0</v>
      </c>
      <c r="X485" s="58">
        <f t="shared" si="163"/>
        <v>6760</v>
      </c>
      <c r="Y485" s="116">
        <f>ROUND(SUM(Q485:W485)/INVOICE!$I$5,2)</f>
        <v>4.8499999999999996</v>
      </c>
      <c r="AA485" s="38" t="s">
        <v>495</v>
      </c>
      <c r="AB485" s="38" t="s">
        <v>93</v>
      </c>
      <c r="AC485" s="38" t="s">
        <v>3720</v>
      </c>
      <c r="AD485" s="38" t="s">
        <v>10197</v>
      </c>
      <c r="AE485" s="38" t="s">
        <v>10198</v>
      </c>
      <c r="AF485" s="38" t="s">
        <v>10199</v>
      </c>
      <c r="AG485" s="38" t="s">
        <v>10200</v>
      </c>
      <c r="AH485" s="38" t="s">
        <v>61</v>
      </c>
      <c r="AI485" s="38">
        <v>1</v>
      </c>
      <c r="AJ485" s="38">
        <v>0.25</v>
      </c>
      <c r="AK485" s="38">
        <v>0.9</v>
      </c>
      <c r="AL485" s="38">
        <v>0.9</v>
      </c>
      <c r="AM485" s="38" t="s">
        <v>66</v>
      </c>
      <c r="AN485" s="38">
        <v>60.3</v>
      </c>
      <c r="AO485" s="38" t="s">
        <v>62</v>
      </c>
      <c r="AP485" s="38" t="s">
        <v>62</v>
      </c>
      <c r="AQ485" s="38" t="s">
        <v>62</v>
      </c>
      <c r="AR485" s="38" t="s">
        <v>62</v>
      </c>
      <c r="AS485" s="38" t="s">
        <v>62</v>
      </c>
      <c r="AT485" s="38" t="s">
        <v>205</v>
      </c>
      <c r="AU485" s="38" t="s">
        <v>8802</v>
      </c>
      <c r="AV485" s="38" t="s">
        <v>207</v>
      </c>
      <c r="AW485" s="38" t="s">
        <v>61</v>
      </c>
      <c r="AX485" s="38" t="s">
        <v>63</v>
      </c>
      <c r="AY485" s="39" t="s">
        <v>10201</v>
      </c>
      <c r="AZ485" s="38" t="s">
        <v>10202</v>
      </c>
      <c r="BA485" s="39" t="s">
        <v>10202</v>
      </c>
      <c r="BB485" s="38" t="s">
        <v>2434</v>
      </c>
      <c r="BC485" s="38" t="s">
        <v>197</v>
      </c>
      <c r="BD485" s="38" t="s">
        <v>94</v>
      </c>
      <c r="BE485" s="38" t="s">
        <v>208</v>
      </c>
      <c r="BF485" s="38" t="s">
        <v>64</v>
      </c>
      <c r="BG485" s="38" t="s">
        <v>61</v>
      </c>
      <c r="BH485" s="38" t="s">
        <v>209</v>
      </c>
    </row>
    <row r="486" spans="2:60" x14ac:dyDescent="0.3">
      <c r="B486" s="55">
        <f t="shared" si="145"/>
        <v>482</v>
      </c>
      <c r="C486" s="55" t="str">
        <f t="shared" si="146"/>
        <v>NRT</v>
      </c>
      <c r="D486" s="55" t="str">
        <f t="shared" si="147"/>
        <v>2025-09-11</v>
      </c>
      <c r="E486" s="55" t="str">
        <f t="shared" si="148"/>
        <v>82020038104</v>
      </c>
      <c r="F486" s="55" t="str">
        <f t="shared" si="149"/>
        <v>PJP030136508</v>
      </c>
      <c r="G486" s="55" t="str">
        <f t="shared" si="150"/>
        <v>김진범</v>
      </c>
      <c r="H486" s="53" t="str">
        <f t="shared" si="151"/>
        <v>일반(목록배제,Normal-Manifest Exception)</v>
      </c>
      <c r="I486" s="62">
        <f t="shared" si="152"/>
        <v>100.5</v>
      </c>
      <c r="J486" s="53" t="str">
        <f t="shared" si="153"/>
        <v>BIG BRIDGE INTL (BRCH USA)</v>
      </c>
      <c r="K486" s="55">
        <f t="shared" si="154"/>
        <v>1</v>
      </c>
      <c r="L486" s="54">
        <f t="shared" si="155"/>
        <v>0.5</v>
      </c>
      <c r="M486" s="54">
        <f t="shared" si="156"/>
        <v>0.2</v>
      </c>
      <c r="N486" s="54">
        <f t="shared" si="157"/>
        <v>0.5</v>
      </c>
      <c r="O486" s="54">
        <f t="shared" si="158"/>
        <v>0.5</v>
      </c>
      <c r="P486" s="55" t="str">
        <f t="shared" si="159"/>
        <v>6094325151310</v>
      </c>
      <c r="Q486" s="70">
        <f t="shared" si="160"/>
        <v>6760</v>
      </c>
      <c r="R486" s="58">
        <v>0</v>
      </c>
      <c r="S486" s="57">
        <f t="shared" si="161"/>
        <v>0</v>
      </c>
      <c r="T486" s="58">
        <v>0</v>
      </c>
      <c r="U486" s="58">
        <f>(IF(VLOOKUP(VLOOKUP(AN486,MAPPING!$B$16:$D$21,2,1),MAPPING!$C$16:$E$21,2,0)=7000,0,VLOOKUP(VLOOKUP(AN486,MAPPING!$B$16:$D$21,2,1),MAPPING!$C$16:$E$21,2,0)))</f>
        <v>0</v>
      </c>
      <c r="V486" s="58">
        <f>(K486*VLOOKUP(N486/K486,MAPPING!$B$23:$C$30,2,10))</f>
        <v>0</v>
      </c>
      <c r="W486" s="58">
        <f t="shared" si="162"/>
        <v>0</v>
      </c>
      <c r="X486" s="58">
        <f t="shared" si="163"/>
        <v>6760</v>
      </c>
      <c r="Y486" s="116">
        <f>ROUND(SUM(Q486:W486)/INVOICE!$I$5,2)</f>
        <v>4.8499999999999996</v>
      </c>
      <c r="AA486" s="38" t="s">
        <v>495</v>
      </c>
      <c r="AB486" s="38" t="s">
        <v>93</v>
      </c>
      <c r="AC486" s="38" t="s">
        <v>3720</v>
      </c>
      <c r="AD486" s="38" t="s">
        <v>10203</v>
      </c>
      <c r="AE486" s="38" t="s">
        <v>10204</v>
      </c>
      <c r="AF486" s="38" t="s">
        <v>10205</v>
      </c>
      <c r="AG486" s="38" t="s">
        <v>10206</v>
      </c>
      <c r="AH486" s="38" t="s">
        <v>61</v>
      </c>
      <c r="AI486" s="38">
        <v>1</v>
      </c>
      <c r="AJ486" s="38">
        <v>0.5</v>
      </c>
      <c r="AK486" s="38">
        <v>0.2</v>
      </c>
      <c r="AL486" s="38">
        <v>0.5</v>
      </c>
      <c r="AM486" s="38" t="s">
        <v>66</v>
      </c>
      <c r="AN486" s="38">
        <v>100.5</v>
      </c>
      <c r="AO486" s="38" t="s">
        <v>62</v>
      </c>
      <c r="AP486" s="38" t="s">
        <v>62</v>
      </c>
      <c r="AQ486" s="38" t="s">
        <v>62</v>
      </c>
      <c r="AR486" s="38" t="s">
        <v>62</v>
      </c>
      <c r="AS486" s="38" t="s">
        <v>62</v>
      </c>
      <c r="AT486" s="38" t="s">
        <v>205</v>
      </c>
      <c r="AU486" s="38" t="s">
        <v>8802</v>
      </c>
      <c r="AV486" s="38" t="s">
        <v>207</v>
      </c>
      <c r="AW486" s="38" t="s">
        <v>61</v>
      </c>
      <c r="AX486" s="38" t="s">
        <v>63</v>
      </c>
      <c r="AY486" s="39" t="s">
        <v>10207</v>
      </c>
      <c r="AZ486" s="38" t="s">
        <v>10208</v>
      </c>
      <c r="BA486" s="39" t="s">
        <v>10208</v>
      </c>
      <c r="BB486" s="38" t="s">
        <v>2434</v>
      </c>
      <c r="BC486" s="38" t="s">
        <v>197</v>
      </c>
      <c r="BD486" s="38" t="s">
        <v>94</v>
      </c>
      <c r="BE486" s="38" t="s">
        <v>208</v>
      </c>
      <c r="BF486" s="38" t="s">
        <v>64</v>
      </c>
      <c r="BG486" s="38" t="s">
        <v>61</v>
      </c>
      <c r="BH486" s="38" t="s">
        <v>209</v>
      </c>
    </row>
    <row r="487" spans="2:60" x14ac:dyDescent="0.3">
      <c r="B487" s="55">
        <f t="shared" si="145"/>
        <v>483</v>
      </c>
      <c r="C487" s="55" t="str">
        <f t="shared" si="146"/>
        <v>NRT</v>
      </c>
      <c r="D487" s="55" t="str">
        <f t="shared" si="147"/>
        <v>2025-09-11</v>
      </c>
      <c r="E487" s="55" t="str">
        <f t="shared" si="148"/>
        <v>82020038104</v>
      </c>
      <c r="F487" s="55" t="str">
        <f t="shared" si="149"/>
        <v>PJP030163653</v>
      </c>
      <c r="G487" s="55" t="str">
        <f t="shared" si="150"/>
        <v>서민빈</v>
      </c>
      <c r="H487" s="53" t="str">
        <f t="shared" si="151"/>
        <v>일반(목록배제,Normal-Manifest Exception)</v>
      </c>
      <c r="I487" s="62">
        <f t="shared" si="152"/>
        <v>106.34</v>
      </c>
      <c r="J487" s="53" t="str">
        <f t="shared" si="153"/>
        <v>BIG BRIDGE INTL (BRCH USA)</v>
      </c>
      <c r="K487" s="55">
        <f t="shared" si="154"/>
        <v>1</v>
      </c>
      <c r="L487" s="54">
        <f t="shared" si="155"/>
        <v>3.65</v>
      </c>
      <c r="M487" s="54">
        <f t="shared" si="156"/>
        <v>2.6</v>
      </c>
      <c r="N487" s="54">
        <f t="shared" si="157"/>
        <v>3.7</v>
      </c>
      <c r="O487" s="54">
        <f t="shared" si="158"/>
        <v>4</v>
      </c>
      <c r="P487" s="55" t="str">
        <f t="shared" si="159"/>
        <v>6094325151521</v>
      </c>
      <c r="Q487" s="70">
        <f t="shared" si="160"/>
        <v>13830</v>
      </c>
      <c r="R487" s="58">
        <v>0</v>
      </c>
      <c r="S487" s="57">
        <f t="shared" si="161"/>
        <v>0</v>
      </c>
      <c r="T487" s="58">
        <v>0</v>
      </c>
      <c r="U487" s="58">
        <f>(IF(VLOOKUP(VLOOKUP(AN487,MAPPING!$B$16:$D$21,2,1),MAPPING!$C$16:$E$21,2,0)=7000,0,VLOOKUP(VLOOKUP(AN487,MAPPING!$B$16:$D$21,2,1),MAPPING!$C$16:$E$21,2,0)))</f>
        <v>0</v>
      </c>
      <c r="V487" s="58">
        <f>(K487*VLOOKUP(N487/K487,MAPPING!$B$23:$C$30,2,10))</f>
        <v>550</v>
      </c>
      <c r="W487" s="58">
        <f t="shared" si="162"/>
        <v>0</v>
      </c>
      <c r="X487" s="58">
        <f t="shared" si="163"/>
        <v>14380</v>
      </c>
      <c r="Y487" s="116">
        <f>ROUND(SUM(Q487:W487)/INVOICE!$I$5,2)</f>
        <v>10.32</v>
      </c>
      <c r="AA487" s="38" t="s">
        <v>495</v>
      </c>
      <c r="AB487" s="38" t="s">
        <v>93</v>
      </c>
      <c r="AC487" s="38" t="s">
        <v>3720</v>
      </c>
      <c r="AD487" s="38" t="s">
        <v>10209</v>
      </c>
      <c r="AE487" s="38" t="s">
        <v>10210</v>
      </c>
      <c r="AF487" s="38" t="s">
        <v>10211</v>
      </c>
      <c r="AG487" s="38" t="s">
        <v>10212</v>
      </c>
      <c r="AH487" s="38" t="s">
        <v>61</v>
      </c>
      <c r="AI487" s="38">
        <v>1</v>
      </c>
      <c r="AJ487" s="38">
        <v>3.65</v>
      </c>
      <c r="AK487" s="38">
        <v>2.6</v>
      </c>
      <c r="AL487" s="38">
        <v>3.7</v>
      </c>
      <c r="AM487" s="38" t="s">
        <v>66</v>
      </c>
      <c r="AN487" s="38">
        <v>106.34</v>
      </c>
      <c r="AO487" s="38" t="s">
        <v>62</v>
      </c>
      <c r="AP487" s="38" t="s">
        <v>62</v>
      </c>
      <c r="AQ487" s="38" t="s">
        <v>62</v>
      </c>
      <c r="AR487" s="38" t="s">
        <v>62</v>
      </c>
      <c r="AS487" s="38" t="s">
        <v>62</v>
      </c>
      <c r="AT487" s="38" t="s">
        <v>205</v>
      </c>
      <c r="AU487" s="38" t="s">
        <v>8802</v>
      </c>
      <c r="AV487" s="38" t="s">
        <v>207</v>
      </c>
      <c r="AW487" s="38" t="s">
        <v>61</v>
      </c>
      <c r="AX487" s="38" t="s">
        <v>63</v>
      </c>
      <c r="AY487" s="39" t="s">
        <v>10213</v>
      </c>
      <c r="AZ487" s="38" t="s">
        <v>10214</v>
      </c>
      <c r="BA487" s="39" t="s">
        <v>10214</v>
      </c>
      <c r="BB487" s="38" t="s">
        <v>2434</v>
      </c>
      <c r="BC487" s="38" t="s">
        <v>197</v>
      </c>
      <c r="BD487" s="38" t="s">
        <v>94</v>
      </c>
      <c r="BE487" s="38" t="s">
        <v>208</v>
      </c>
      <c r="BF487" s="38" t="s">
        <v>64</v>
      </c>
      <c r="BG487" s="38" t="s">
        <v>61</v>
      </c>
      <c r="BH487" s="38" t="s">
        <v>209</v>
      </c>
    </row>
    <row r="488" spans="2:60" x14ac:dyDescent="0.3">
      <c r="B488" s="55">
        <f t="shared" si="145"/>
        <v>484</v>
      </c>
      <c r="C488" s="55" t="str">
        <f t="shared" si="146"/>
        <v>NRT</v>
      </c>
      <c r="D488" s="55" t="str">
        <f t="shared" si="147"/>
        <v>2025-09-11</v>
      </c>
      <c r="E488" s="55" t="str">
        <f t="shared" si="148"/>
        <v>82020038104</v>
      </c>
      <c r="F488" s="55" t="str">
        <f t="shared" si="149"/>
        <v>PJP030152373</v>
      </c>
      <c r="G488" s="55" t="str">
        <f t="shared" si="150"/>
        <v>이혜민</v>
      </c>
      <c r="H488" s="53" t="str">
        <f t="shared" si="151"/>
        <v>목록(Manifest)</v>
      </c>
      <c r="I488" s="62">
        <f t="shared" si="152"/>
        <v>78.39</v>
      </c>
      <c r="J488" s="53" t="str">
        <f t="shared" si="153"/>
        <v>BIG BRIDGE INTL (BRCH USA)</v>
      </c>
      <c r="K488" s="55">
        <f t="shared" si="154"/>
        <v>1</v>
      </c>
      <c r="L488" s="54">
        <f t="shared" si="155"/>
        <v>1.5</v>
      </c>
      <c r="M488" s="54">
        <f t="shared" si="156"/>
        <v>1.8</v>
      </c>
      <c r="N488" s="54">
        <f t="shared" si="157"/>
        <v>1.8</v>
      </c>
      <c r="O488" s="54">
        <f t="shared" si="158"/>
        <v>1.5</v>
      </c>
      <c r="P488" s="55" t="str">
        <f t="shared" si="159"/>
        <v>6094325151209</v>
      </c>
      <c r="Q488" s="70">
        <f t="shared" si="160"/>
        <v>8780</v>
      </c>
      <c r="R488" s="58">
        <v>0</v>
      </c>
      <c r="S488" s="57">
        <f t="shared" si="161"/>
        <v>0</v>
      </c>
      <c r="T488" s="58">
        <v>0</v>
      </c>
      <c r="U488" s="58">
        <f>(IF(VLOOKUP(VLOOKUP(AN488,MAPPING!$B$16:$D$21,2,1),MAPPING!$C$16:$E$21,2,0)=7000,0,VLOOKUP(VLOOKUP(AN488,MAPPING!$B$16:$D$21,2,1),MAPPING!$C$16:$E$21,2,0)))</f>
        <v>0</v>
      </c>
      <c r="V488" s="58">
        <f>(K488*VLOOKUP(N488/K488,MAPPING!$B$23:$C$30,2,10))</f>
        <v>0</v>
      </c>
      <c r="W488" s="58">
        <f t="shared" si="162"/>
        <v>0</v>
      </c>
      <c r="X488" s="58">
        <f t="shared" si="163"/>
        <v>8780</v>
      </c>
      <c r="Y488" s="116">
        <f>ROUND(SUM(Q488:W488)/INVOICE!$I$5,2)</f>
        <v>6.3</v>
      </c>
      <c r="AA488" s="38" t="s">
        <v>495</v>
      </c>
      <c r="AB488" s="38" t="s">
        <v>93</v>
      </c>
      <c r="AC488" s="38" t="s">
        <v>3720</v>
      </c>
      <c r="AD488" s="38" t="s">
        <v>10215</v>
      </c>
      <c r="AE488" s="38" t="s">
        <v>667</v>
      </c>
      <c r="AF488" s="38" t="s">
        <v>668</v>
      </c>
      <c r="AG488" s="38" t="s">
        <v>563</v>
      </c>
      <c r="AH488" s="38" t="s">
        <v>61</v>
      </c>
      <c r="AI488" s="38">
        <v>1</v>
      </c>
      <c r="AJ488" s="38">
        <v>1.5</v>
      </c>
      <c r="AK488" s="38">
        <v>1.8</v>
      </c>
      <c r="AL488" s="38">
        <v>1.8</v>
      </c>
      <c r="AM488" s="38" t="s">
        <v>204</v>
      </c>
      <c r="AN488" s="38">
        <v>78.39</v>
      </c>
      <c r="AO488" s="38" t="s">
        <v>62</v>
      </c>
      <c r="AP488" s="38" t="s">
        <v>62</v>
      </c>
      <c r="AQ488" s="38" t="s">
        <v>62</v>
      </c>
      <c r="AR488" s="38" t="s">
        <v>62</v>
      </c>
      <c r="AS488" s="38" t="s">
        <v>62</v>
      </c>
      <c r="AT488" s="38" t="s">
        <v>205</v>
      </c>
      <c r="AU488" s="38" t="s">
        <v>8802</v>
      </c>
      <c r="AV488" s="38" t="s">
        <v>207</v>
      </c>
      <c r="AW488" s="38" t="s">
        <v>61</v>
      </c>
      <c r="AX488" s="38" t="s">
        <v>63</v>
      </c>
      <c r="AY488" s="39" t="s">
        <v>10216</v>
      </c>
      <c r="AZ488" s="38" t="s">
        <v>10217</v>
      </c>
      <c r="BA488" s="39" t="s">
        <v>10217</v>
      </c>
      <c r="BB488" s="38" t="s">
        <v>2434</v>
      </c>
      <c r="BC488" s="38" t="s">
        <v>197</v>
      </c>
      <c r="BD488" s="38" t="s">
        <v>94</v>
      </c>
      <c r="BE488" s="38" t="s">
        <v>208</v>
      </c>
      <c r="BF488" s="38" t="s">
        <v>64</v>
      </c>
      <c r="BG488" s="38" t="s">
        <v>61</v>
      </c>
      <c r="BH488" s="38" t="s">
        <v>209</v>
      </c>
    </row>
    <row r="489" spans="2:60" x14ac:dyDescent="0.3">
      <c r="B489" s="55">
        <f t="shared" si="145"/>
        <v>485</v>
      </c>
      <c r="C489" s="55" t="str">
        <f t="shared" si="146"/>
        <v>NRT</v>
      </c>
      <c r="D489" s="55" t="str">
        <f t="shared" si="147"/>
        <v>2025-09-11</v>
      </c>
      <c r="E489" s="55" t="str">
        <f t="shared" si="148"/>
        <v>82020038104</v>
      </c>
      <c r="F489" s="55" t="str">
        <f t="shared" si="149"/>
        <v>PJP030151639</v>
      </c>
      <c r="G489" s="55" t="str">
        <f t="shared" si="150"/>
        <v>김수민</v>
      </c>
      <c r="H489" s="53" t="str">
        <f t="shared" si="151"/>
        <v>일반(목록배제,Normal-Manifest Exception)</v>
      </c>
      <c r="I489" s="62">
        <f t="shared" si="152"/>
        <v>100.5</v>
      </c>
      <c r="J489" s="53" t="str">
        <f t="shared" si="153"/>
        <v>BIG BRIDGE INTL (BRCH USA)</v>
      </c>
      <c r="K489" s="55">
        <f t="shared" si="154"/>
        <v>1</v>
      </c>
      <c r="L489" s="54">
        <f t="shared" si="155"/>
        <v>0.5</v>
      </c>
      <c r="M489" s="54">
        <f t="shared" si="156"/>
        <v>0.8</v>
      </c>
      <c r="N489" s="54">
        <f t="shared" si="157"/>
        <v>0.8</v>
      </c>
      <c r="O489" s="54">
        <f t="shared" si="158"/>
        <v>0.5</v>
      </c>
      <c r="P489" s="55" t="str">
        <f t="shared" si="159"/>
        <v>6094325151692</v>
      </c>
      <c r="Q489" s="70">
        <f t="shared" si="160"/>
        <v>6760</v>
      </c>
      <c r="R489" s="58">
        <v>0</v>
      </c>
      <c r="S489" s="57">
        <f t="shared" si="161"/>
        <v>0</v>
      </c>
      <c r="T489" s="58">
        <v>0</v>
      </c>
      <c r="U489" s="58">
        <f>(IF(VLOOKUP(VLOOKUP(AN489,MAPPING!$B$16:$D$21,2,1),MAPPING!$C$16:$E$21,2,0)=7000,0,VLOOKUP(VLOOKUP(AN489,MAPPING!$B$16:$D$21,2,1),MAPPING!$C$16:$E$21,2,0)))</f>
        <v>0</v>
      </c>
      <c r="V489" s="58">
        <f>(K489*VLOOKUP(N489/K489,MAPPING!$B$23:$C$30,2,10))</f>
        <v>0</v>
      </c>
      <c r="W489" s="58">
        <f t="shared" si="162"/>
        <v>0</v>
      </c>
      <c r="X489" s="58">
        <f t="shared" si="163"/>
        <v>6760</v>
      </c>
      <c r="Y489" s="116">
        <f>ROUND(SUM(Q489:W489)/INVOICE!$I$5,2)</f>
        <v>4.8499999999999996</v>
      </c>
      <c r="AA489" s="38" t="s">
        <v>495</v>
      </c>
      <c r="AB489" s="38" t="s">
        <v>93</v>
      </c>
      <c r="AC489" s="38" t="s">
        <v>3720</v>
      </c>
      <c r="AD489" s="38" t="s">
        <v>10218</v>
      </c>
      <c r="AE489" s="38" t="s">
        <v>7203</v>
      </c>
      <c r="AF489" s="38" t="s">
        <v>10219</v>
      </c>
      <c r="AG489" s="38" t="s">
        <v>10220</v>
      </c>
      <c r="AH489" s="38" t="s">
        <v>61</v>
      </c>
      <c r="AI489" s="38">
        <v>1</v>
      </c>
      <c r="AJ489" s="38">
        <v>0.5</v>
      </c>
      <c r="AK489" s="38">
        <v>0.8</v>
      </c>
      <c r="AL489" s="38">
        <v>0.8</v>
      </c>
      <c r="AM489" s="38" t="s">
        <v>66</v>
      </c>
      <c r="AN489" s="38">
        <v>100.5</v>
      </c>
      <c r="AO489" s="38" t="s">
        <v>62</v>
      </c>
      <c r="AP489" s="38" t="s">
        <v>62</v>
      </c>
      <c r="AQ489" s="38" t="s">
        <v>62</v>
      </c>
      <c r="AR489" s="38" t="s">
        <v>62</v>
      </c>
      <c r="AS489" s="38" t="s">
        <v>62</v>
      </c>
      <c r="AT489" s="38" t="s">
        <v>205</v>
      </c>
      <c r="AU489" s="38" t="s">
        <v>8802</v>
      </c>
      <c r="AV489" s="38" t="s">
        <v>207</v>
      </c>
      <c r="AW489" s="38" t="s">
        <v>61</v>
      </c>
      <c r="AX489" s="38" t="s">
        <v>63</v>
      </c>
      <c r="AY489" s="39" t="s">
        <v>10221</v>
      </c>
      <c r="AZ489" s="38" t="s">
        <v>10222</v>
      </c>
      <c r="BA489" s="39" t="s">
        <v>10222</v>
      </c>
      <c r="BB489" s="38" t="s">
        <v>2434</v>
      </c>
      <c r="BC489" s="38" t="s">
        <v>197</v>
      </c>
      <c r="BD489" s="38" t="s">
        <v>94</v>
      </c>
      <c r="BE489" s="38" t="s">
        <v>208</v>
      </c>
      <c r="BF489" s="38" t="s">
        <v>64</v>
      </c>
      <c r="BG489" s="38" t="s">
        <v>61</v>
      </c>
      <c r="BH489" s="38" t="s">
        <v>209</v>
      </c>
    </row>
    <row r="490" spans="2:60" x14ac:dyDescent="0.3">
      <c r="B490" s="55">
        <f t="shared" si="145"/>
        <v>486</v>
      </c>
      <c r="C490" s="55" t="str">
        <f t="shared" si="146"/>
        <v>NRT</v>
      </c>
      <c r="D490" s="55" t="str">
        <f t="shared" si="147"/>
        <v>2025-09-11</v>
      </c>
      <c r="E490" s="55" t="str">
        <f t="shared" si="148"/>
        <v>82020038104</v>
      </c>
      <c r="F490" s="55" t="str">
        <f t="shared" si="149"/>
        <v>PJP030137655</v>
      </c>
      <c r="G490" s="55" t="str">
        <f t="shared" si="150"/>
        <v>박말숙</v>
      </c>
      <c r="H490" s="53" t="str">
        <f t="shared" si="151"/>
        <v>목록(Manifest)</v>
      </c>
      <c r="I490" s="62">
        <f t="shared" si="152"/>
        <v>94.36</v>
      </c>
      <c r="J490" s="53" t="str">
        <f t="shared" si="153"/>
        <v>BIG BRIDGE INTL (BRCH USA)</v>
      </c>
      <c r="K490" s="55">
        <f t="shared" si="154"/>
        <v>1</v>
      </c>
      <c r="L490" s="54">
        <f t="shared" si="155"/>
        <v>1.95</v>
      </c>
      <c r="M490" s="54">
        <f t="shared" si="156"/>
        <v>5.4</v>
      </c>
      <c r="N490" s="54">
        <f t="shared" si="157"/>
        <v>5.5</v>
      </c>
      <c r="O490" s="54">
        <f t="shared" si="158"/>
        <v>2</v>
      </c>
      <c r="P490" s="55" t="str">
        <f t="shared" si="159"/>
        <v>6094325151158</v>
      </c>
      <c r="Q490" s="70">
        <f t="shared" si="160"/>
        <v>9790</v>
      </c>
      <c r="R490" s="58">
        <v>0</v>
      </c>
      <c r="S490" s="57">
        <f t="shared" si="161"/>
        <v>0</v>
      </c>
      <c r="T490" s="58">
        <v>0</v>
      </c>
      <c r="U490" s="58">
        <f>(IF(VLOOKUP(VLOOKUP(AN490,MAPPING!$B$16:$D$21,2,1),MAPPING!$C$16:$E$21,2,0)=7000,0,VLOOKUP(VLOOKUP(AN490,MAPPING!$B$16:$D$21,2,1),MAPPING!$C$16:$E$21,2,0)))</f>
        <v>0</v>
      </c>
      <c r="V490" s="58">
        <f>(K490*VLOOKUP(N490/K490,MAPPING!$B$23:$C$30,2,10))</f>
        <v>1200</v>
      </c>
      <c r="W490" s="58">
        <f t="shared" si="162"/>
        <v>0</v>
      </c>
      <c r="X490" s="58">
        <f t="shared" si="163"/>
        <v>10990</v>
      </c>
      <c r="Y490" s="116">
        <f>ROUND(SUM(Q490:W490)/INVOICE!$I$5,2)</f>
        <v>7.88</v>
      </c>
      <c r="AA490" s="38" t="s">
        <v>495</v>
      </c>
      <c r="AB490" s="38" t="s">
        <v>93</v>
      </c>
      <c r="AC490" s="38" t="s">
        <v>3720</v>
      </c>
      <c r="AD490" s="38" t="s">
        <v>10223</v>
      </c>
      <c r="AE490" s="38" t="s">
        <v>10224</v>
      </c>
      <c r="AF490" s="38" t="s">
        <v>10225</v>
      </c>
      <c r="AG490" s="38" t="s">
        <v>10226</v>
      </c>
      <c r="AH490" s="38" t="s">
        <v>61</v>
      </c>
      <c r="AI490" s="38">
        <v>1</v>
      </c>
      <c r="AJ490" s="38">
        <v>1.95</v>
      </c>
      <c r="AK490" s="38">
        <v>5.4</v>
      </c>
      <c r="AL490" s="38">
        <v>5.5</v>
      </c>
      <c r="AM490" s="38" t="s">
        <v>204</v>
      </c>
      <c r="AN490" s="38">
        <v>94.36</v>
      </c>
      <c r="AO490" s="38" t="s">
        <v>62</v>
      </c>
      <c r="AP490" s="38" t="s">
        <v>62</v>
      </c>
      <c r="AQ490" s="38" t="s">
        <v>62</v>
      </c>
      <c r="AR490" s="38" t="s">
        <v>62</v>
      </c>
      <c r="AS490" s="38" t="s">
        <v>62</v>
      </c>
      <c r="AT490" s="38" t="s">
        <v>205</v>
      </c>
      <c r="AU490" s="38" t="s">
        <v>8802</v>
      </c>
      <c r="AV490" s="38" t="s">
        <v>207</v>
      </c>
      <c r="AW490" s="38" t="s">
        <v>61</v>
      </c>
      <c r="AX490" s="38" t="s">
        <v>63</v>
      </c>
      <c r="AY490" s="39" t="s">
        <v>10227</v>
      </c>
      <c r="AZ490" s="38" t="s">
        <v>10228</v>
      </c>
      <c r="BA490" s="39" t="s">
        <v>10228</v>
      </c>
      <c r="BB490" s="38" t="s">
        <v>2434</v>
      </c>
      <c r="BC490" s="38" t="s">
        <v>197</v>
      </c>
      <c r="BD490" s="38" t="s">
        <v>94</v>
      </c>
      <c r="BE490" s="38" t="s">
        <v>208</v>
      </c>
      <c r="BF490" s="38" t="s">
        <v>64</v>
      </c>
      <c r="BG490" s="38" t="s">
        <v>61</v>
      </c>
      <c r="BH490" s="38" t="s">
        <v>209</v>
      </c>
    </row>
    <row r="491" spans="2:60" x14ac:dyDescent="0.3">
      <c r="B491" s="55">
        <f t="shared" si="145"/>
        <v>487</v>
      </c>
      <c r="C491" s="55" t="str">
        <f t="shared" si="146"/>
        <v>NRT</v>
      </c>
      <c r="D491" s="55" t="str">
        <f t="shared" si="147"/>
        <v>2025-09-11</v>
      </c>
      <c r="E491" s="55" t="str">
        <f t="shared" si="148"/>
        <v>82020038104</v>
      </c>
      <c r="F491" s="55" t="str">
        <f t="shared" si="149"/>
        <v>PJP030150476</v>
      </c>
      <c r="G491" s="55" t="str">
        <f t="shared" si="150"/>
        <v>박현수</v>
      </c>
      <c r="H491" s="53" t="str">
        <f t="shared" si="151"/>
        <v>일반(목록배제,Normal-Manifest Exception)</v>
      </c>
      <c r="I491" s="62">
        <f t="shared" si="152"/>
        <v>67</v>
      </c>
      <c r="J491" s="53" t="str">
        <f t="shared" si="153"/>
        <v>BIG BRIDGE INTL (BRCH USA)</v>
      </c>
      <c r="K491" s="55">
        <f t="shared" si="154"/>
        <v>1</v>
      </c>
      <c r="L491" s="54">
        <f t="shared" si="155"/>
        <v>0.2</v>
      </c>
      <c r="M491" s="54">
        <f t="shared" si="156"/>
        <v>0.5</v>
      </c>
      <c r="N491" s="54">
        <f t="shared" si="157"/>
        <v>0.5</v>
      </c>
      <c r="O491" s="54">
        <f t="shared" si="158"/>
        <v>0.5</v>
      </c>
      <c r="P491" s="55" t="str">
        <f t="shared" si="159"/>
        <v>6094325151151</v>
      </c>
      <c r="Q491" s="70">
        <f t="shared" si="160"/>
        <v>6760</v>
      </c>
      <c r="R491" s="58">
        <v>0</v>
      </c>
      <c r="S491" s="57">
        <f t="shared" si="161"/>
        <v>0</v>
      </c>
      <c r="T491" s="58">
        <v>0</v>
      </c>
      <c r="U491" s="58">
        <f>(IF(VLOOKUP(VLOOKUP(AN491,MAPPING!$B$16:$D$21,2,1),MAPPING!$C$16:$E$21,2,0)=7000,0,VLOOKUP(VLOOKUP(AN491,MAPPING!$B$16:$D$21,2,1),MAPPING!$C$16:$E$21,2,0)))</f>
        <v>0</v>
      </c>
      <c r="V491" s="58">
        <f>(K491*VLOOKUP(N491/K491,MAPPING!$B$23:$C$30,2,10))</f>
        <v>0</v>
      </c>
      <c r="W491" s="58">
        <f t="shared" si="162"/>
        <v>0</v>
      </c>
      <c r="X491" s="58">
        <f t="shared" si="163"/>
        <v>6760</v>
      </c>
      <c r="Y491" s="116">
        <f>ROUND(SUM(Q491:W491)/INVOICE!$I$5,2)</f>
        <v>4.8499999999999996</v>
      </c>
      <c r="AA491" s="38" t="s">
        <v>495</v>
      </c>
      <c r="AB491" s="38" t="s">
        <v>93</v>
      </c>
      <c r="AC491" s="38" t="s">
        <v>3720</v>
      </c>
      <c r="AD491" s="38" t="s">
        <v>10229</v>
      </c>
      <c r="AE491" s="38" t="s">
        <v>10230</v>
      </c>
      <c r="AF491" s="38" t="s">
        <v>10231</v>
      </c>
      <c r="AG491" s="38" t="s">
        <v>10232</v>
      </c>
      <c r="AH491" s="38" t="s">
        <v>61</v>
      </c>
      <c r="AI491" s="38">
        <v>1</v>
      </c>
      <c r="AJ491" s="38">
        <v>0.2</v>
      </c>
      <c r="AK491" s="38">
        <v>0.5</v>
      </c>
      <c r="AL491" s="38">
        <v>0.5</v>
      </c>
      <c r="AM491" s="38" t="s">
        <v>66</v>
      </c>
      <c r="AN491" s="38">
        <v>67</v>
      </c>
      <c r="AO491" s="38" t="s">
        <v>62</v>
      </c>
      <c r="AP491" s="38" t="s">
        <v>62</v>
      </c>
      <c r="AQ491" s="38" t="s">
        <v>62</v>
      </c>
      <c r="AR491" s="38" t="s">
        <v>61</v>
      </c>
      <c r="AS491" s="38" t="s">
        <v>62</v>
      </c>
      <c r="AT491" s="38" t="s">
        <v>205</v>
      </c>
      <c r="AU491" s="38" t="s">
        <v>8802</v>
      </c>
      <c r="AV491" s="38" t="s">
        <v>207</v>
      </c>
      <c r="AW491" s="38" t="s">
        <v>61</v>
      </c>
      <c r="AX491" s="38" t="s">
        <v>63</v>
      </c>
      <c r="AY491" s="39" t="s">
        <v>10233</v>
      </c>
      <c r="AZ491" s="38" t="s">
        <v>10234</v>
      </c>
      <c r="BA491" s="39" t="s">
        <v>10234</v>
      </c>
      <c r="BB491" s="38" t="s">
        <v>2434</v>
      </c>
      <c r="BC491" s="38" t="s">
        <v>197</v>
      </c>
      <c r="BD491" s="38" t="s">
        <v>94</v>
      </c>
      <c r="BE491" s="38" t="s">
        <v>208</v>
      </c>
      <c r="BF491" s="38" t="s">
        <v>64</v>
      </c>
      <c r="BG491" s="38" t="s">
        <v>61</v>
      </c>
      <c r="BH491" s="38" t="s">
        <v>209</v>
      </c>
    </row>
    <row r="492" spans="2:60" x14ac:dyDescent="0.3">
      <c r="B492" s="55">
        <f t="shared" si="145"/>
        <v>488</v>
      </c>
      <c r="C492" s="55" t="str">
        <f t="shared" si="146"/>
        <v>NRT</v>
      </c>
      <c r="D492" s="55" t="str">
        <f t="shared" si="147"/>
        <v>2025-09-11</v>
      </c>
      <c r="E492" s="55" t="str">
        <f t="shared" si="148"/>
        <v>82020038104</v>
      </c>
      <c r="F492" s="55" t="str">
        <f t="shared" si="149"/>
        <v>PJP030130321</v>
      </c>
      <c r="G492" s="55" t="str">
        <f t="shared" si="150"/>
        <v>장재준</v>
      </c>
      <c r="H492" s="53" t="str">
        <f t="shared" si="151"/>
        <v>일반(목록배제,Normal-Manifest Exception)</v>
      </c>
      <c r="I492" s="62">
        <f t="shared" si="152"/>
        <v>100.5</v>
      </c>
      <c r="J492" s="53" t="str">
        <f t="shared" si="153"/>
        <v>BIG BRIDGE INTL (BRCH USA)</v>
      </c>
      <c r="K492" s="55">
        <f t="shared" si="154"/>
        <v>1</v>
      </c>
      <c r="L492" s="54">
        <f t="shared" si="155"/>
        <v>0.2</v>
      </c>
      <c r="M492" s="54">
        <f t="shared" si="156"/>
        <v>0.8</v>
      </c>
      <c r="N492" s="54">
        <f t="shared" si="157"/>
        <v>0.8</v>
      </c>
      <c r="O492" s="54">
        <f t="shared" si="158"/>
        <v>0.5</v>
      </c>
      <c r="P492" s="55" t="str">
        <f t="shared" si="159"/>
        <v>6094325151541</v>
      </c>
      <c r="Q492" s="70">
        <f t="shared" si="160"/>
        <v>6760</v>
      </c>
      <c r="R492" s="58">
        <v>0</v>
      </c>
      <c r="S492" s="57">
        <f t="shared" si="161"/>
        <v>0</v>
      </c>
      <c r="T492" s="58">
        <v>0</v>
      </c>
      <c r="U492" s="58">
        <f>(IF(VLOOKUP(VLOOKUP(AN492,MAPPING!$B$16:$D$21,2,1),MAPPING!$C$16:$E$21,2,0)=7000,0,VLOOKUP(VLOOKUP(AN492,MAPPING!$B$16:$D$21,2,1),MAPPING!$C$16:$E$21,2,0)))</f>
        <v>0</v>
      </c>
      <c r="V492" s="58">
        <f>(K492*VLOOKUP(N492/K492,MAPPING!$B$23:$C$30,2,10))</f>
        <v>0</v>
      </c>
      <c r="W492" s="58">
        <f t="shared" si="162"/>
        <v>0</v>
      </c>
      <c r="X492" s="58">
        <f t="shared" si="163"/>
        <v>6760</v>
      </c>
      <c r="Y492" s="116">
        <f>ROUND(SUM(Q492:W492)/INVOICE!$I$5,2)</f>
        <v>4.8499999999999996</v>
      </c>
      <c r="AA492" s="38" t="s">
        <v>495</v>
      </c>
      <c r="AB492" s="38" t="s">
        <v>93</v>
      </c>
      <c r="AC492" s="38" t="s">
        <v>3720</v>
      </c>
      <c r="AD492" s="38" t="s">
        <v>10235</v>
      </c>
      <c r="AE492" s="38" t="s">
        <v>10236</v>
      </c>
      <c r="AF492" s="38" t="s">
        <v>10237</v>
      </c>
      <c r="AG492" s="38" t="s">
        <v>10238</v>
      </c>
      <c r="AH492" s="38" t="s">
        <v>61</v>
      </c>
      <c r="AI492" s="38">
        <v>1</v>
      </c>
      <c r="AJ492" s="38">
        <v>0.2</v>
      </c>
      <c r="AK492" s="38">
        <v>0.8</v>
      </c>
      <c r="AL492" s="38">
        <v>0.8</v>
      </c>
      <c r="AM492" s="38" t="s">
        <v>66</v>
      </c>
      <c r="AN492" s="38">
        <v>100.5</v>
      </c>
      <c r="AO492" s="38" t="s">
        <v>62</v>
      </c>
      <c r="AP492" s="38" t="s">
        <v>62</v>
      </c>
      <c r="AQ492" s="38" t="s">
        <v>62</v>
      </c>
      <c r="AR492" s="38" t="s">
        <v>62</v>
      </c>
      <c r="AS492" s="38" t="s">
        <v>62</v>
      </c>
      <c r="AT492" s="38" t="s">
        <v>205</v>
      </c>
      <c r="AU492" s="38" t="s">
        <v>8802</v>
      </c>
      <c r="AV492" s="38" t="s">
        <v>207</v>
      </c>
      <c r="AW492" s="38" t="s">
        <v>61</v>
      </c>
      <c r="AX492" s="38" t="s">
        <v>63</v>
      </c>
      <c r="AY492" s="39" t="s">
        <v>10239</v>
      </c>
      <c r="AZ492" s="38" t="s">
        <v>10240</v>
      </c>
      <c r="BA492" s="39" t="s">
        <v>10240</v>
      </c>
      <c r="BB492" s="38" t="s">
        <v>2434</v>
      </c>
      <c r="BC492" s="38" t="s">
        <v>197</v>
      </c>
      <c r="BD492" s="38" t="s">
        <v>94</v>
      </c>
      <c r="BE492" s="38" t="s">
        <v>208</v>
      </c>
      <c r="BF492" s="38" t="s">
        <v>64</v>
      </c>
      <c r="BG492" s="38" t="s">
        <v>61</v>
      </c>
      <c r="BH492" s="38" t="s">
        <v>209</v>
      </c>
    </row>
    <row r="493" spans="2:60" x14ac:dyDescent="0.3">
      <c r="B493" s="55">
        <f t="shared" si="145"/>
        <v>489</v>
      </c>
      <c r="C493" s="55" t="str">
        <f t="shared" si="146"/>
        <v>NRT</v>
      </c>
      <c r="D493" s="55" t="str">
        <f t="shared" si="147"/>
        <v>2025-09-11</v>
      </c>
      <c r="E493" s="55" t="str">
        <f t="shared" si="148"/>
        <v>82020038104</v>
      </c>
      <c r="F493" s="55" t="str">
        <f t="shared" si="149"/>
        <v>PJP030162204</v>
      </c>
      <c r="G493" s="55" t="str">
        <f t="shared" si="150"/>
        <v>안태구</v>
      </c>
      <c r="H493" s="53" t="str">
        <f t="shared" si="151"/>
        <v>목록(Manifest)</v>
      </c>
      <c r="I493" s="62">
        <f t="shared" si="152"/>
        <v>70.55</v>
      </c>
      <c r="J493" s="53" t="str">
        <f t="shared" si="153"/>
        <v>BIG BRIDGE INTL (BRCH USA)</v>
      </c>
      <c r="K493" s="55">
        <f t="shared" si="154"/>
        <v>1</v>
      </c>
      <c r="L493" s="54">
        <f t="shared" si="155"/>
        <v>0.35</v>
      </c>
      <c r="M493" s="54">
        <f t="shared" si="156"/>
        <v>0.8</v>
      </c>
      <c r="N493" s="54">
        <f t="shared" si="157"/>
        <v>0.8</v>
      </c>
      <c r="O493" s="54">
        <f t="shared" si="158"/>
        <v>0.5</v>
      </c>
      <c r="P493" s="55" t="str">
        <f t="shared" si="159"/>
        <v>6094325150857</v>
      </c>
      <c r="Q493" s="70">
        <f t="shared" si="160"/>
        <v>6760</v>
      </c>
      <c r="R493" s="58">
        <v>0</v>
      </c>
      <c r="S493" s="57">
        <f t="shared" si="161"/>
        <v>0</v>
      </c>
      <c r="T493" s="58">
        <v>0</v>
      </c>
      <c r="U493" s="58">
        <f>(IF(VLOOKUP(VLOOKUP(AN493,MAPPING!$B$16:$D$21,2,1),MAPPING!$C$16:$E$21,2,0)=7000,0,VLOOKUP(VLOOKUP(AN493,MAPPING!$B$16:$D$21,2,1),MAPPING!$C$16:$E$21,2,0)))</f>
        <v>0</v>
      </c>
      <c r="V493" s="58">
        <f>(K493*VLOOKUP(N493/K493,MAPPING!$B$23:$C$30,2,10))</f>
        <v>0</v>
      </c>
      <c r="W493" s="58">
        <f t="shared" si="162"/>
        <v>0</v>
      </c>
      <c r="X493" s="58">
        <f t="shared" si="163"/>
        <v>6760</v>
      </c>
      <c r="Y493" s="116">
        <f>ROUND(SUM(Q493:W493)/INVOICE!$I$5,2)</f>
        <v>4.8499999999999996</v>
      </c>
      <c r="AA493" s="38" t="s">
        <v>495</v>
      </c>
      <c r="AB493" s="38" t="s">
        <v>93</v>
      </c>
      <c r="AC493" s="38" t="s">
        <v>3720</v>
      </c>
      <c r="AD493" s="38" t="s">
        <v>10241</v>
      </c>
      <c r="AE493" s="38" t="s">
        <v>10242</v>
      </c>
      <c r="AF493" s="38" t="s">
        <v>10243</v>
      </c>
      <c r="AG493" s="38" t="s">
        <v>385</v>
      </c>
      <c r="AH493" s="38" t="s">
        <v>61</v>
      </c>
      <c r="AI493" s="38">
        <v>1</v>
      </c>
      <c r="AJ493" s="38">
        <v>0.35</v>
      </c>
      <c r="AK493" s="38">
        <v>0.8</v>
      </c>
      <c r="AL493" s="38">
        <v>0.8</v>
      </c>
      <c r="AM493" s="38" t="s">
        <v>204</v>
      </c>
      <c r="AN493" s="38">
        <v>70.55</v>
      </c>
      <c r="AO493" s="38" t="s">
        <v>62</v>
      </c>
      <c r="AP493" s="38" t="s">
        <v>62</v>
      </c>
      <c r="AQ493" s="38" t="s">
        <v>62</v>
      </c>
      <c r="AR493" s="38" t="s">
        <v>62</v>
      </c>
      <c r="AS493" s="38" t="s">
        <v>62</v>
      </c>
      <c r="AT493" s="38" t="s">
        <v>205</v>
      </c>
      <c r="AU493" s="38" t="s">
        <v>8802</v>
      </c>
      <c r="AV493" s="38" t="s">
        <v>207</v>
      </c>
      <c r="AW493" s="38" t="s">
        <v>61</v>
      </c>
      <c r="AX493" s="38" t="s">
        <v>63</v>
      </c>
      <c r="AY493" s="39" t="s">
        <v>10244</v>
      </c>
      <c r="AZ493" s="38" t="s">
        <v>10245</v>
      </c>
      <c r="BA493" s="39" t="s">
        <v>10245</v>
      </c>
      <c r="BB493" s="38" t="s">
        <v>2434</v>
      </c>
      <c r="BC493" s="38" t="s">
        <v>197</v>
      </c>
      <c r="BD493" s="38" t="s">
        <v>94</v>
      </c>
      <c r="BE493" s="38" t="s">
        <v>208</v>
      </c>
      <c r="BF493" s="38" t="s">
        <v>64</v>
      </c>
      <c r="BG493" s="38" t="s">
        <v>61</v>
      </c>
      <c r="BH493" s="38" t="s">
        <v>209</v>
      </c>
    </row>
    <row r="494" spans="2:60" x14ac:dyDescent="0.3">
      <c r="B494" s="55">
        <f t="shared" si="145"/>
        <v>490</v>
      </c>
      <c r="C494" s="55" t="str">
        <f t="shared" si="146"/>
        <v>NRT</v>
      </c>
      <c r="D494" s="55" t="str">
        <f t="shared" si="147"/>
        <v>2025-09-11</v>
      </c>
      <c r="E494" s="55" t="str">
        <f t="shared" si="148"/>
        <v>82020038104</v>
      </c>
      <c r="F494" s="55" t="str">
        <f t="shared" si="149"/>
        <v>PJP030168063</v>
      </c>
      <c r="G494" s="55" t="str">
        <f t="shared" si="150"/>
        <v>이상우</v>
      </c>
      <c r="H494" s="53" t="str">
        <f t="shared" si="151"/>
        <v>일반(목록배제,Normal-Manifest Exception)</v>
      </c>
      <c r="I494" s="62">
        <f t="shared" si="152"/>
        <v>100.5</v>
      </c>
      <c r="J494" s="53" t="str">
        <f t="shared" si="153"/>
        <v>BIG BRIDGE INTL (BRCH USA)</v>
      </c>
      <c r="K494" s="55">
        <f t="shared" si="154"/>
        <v>1</v>
      </c>
      <c r="L494" s="54">
        <f t="shared" si="155"/>
        <v>0.35</v>
      </c>
      <c r="M494" s="54">
        <f t="shared" si="156"/>
        <v>0.8</v>
      </c>
      <c r="N494" s="54">
        <f t="shared" si="157"/>
        <v>0.8</v>
      </c>
      <c r="O494" s="54">
        <f t="shared" si="158"/>
        <v>0.5</v>
      </c>
      <c r="P494" s="55" t="str">
        <f t="shared" si="159"/>
        <v>6094325151454</v>
      </c>
      <c r="Q494" s="70">
        <f t="shared" si="160"/>
        <v>6760</v>
      </c>
      <c r="R494" s="58">
        <v>0</v>
      </c>
      <c r="S494" s="57">
        <f t="shared" si="161"/>
        <v>0</v>
      </c>
      <c r="T494" s="58">
        <v>0</v>
      </c>
      <c r="U494" s="58">
        <f>(IF(VLOOKUP(VLOOKUP(AN494,MAPPING!$B$16:$D$21,2,1),MAPPING!$C$16:$E$21,2,0)=7000,0,VLOOKUP(VLOOKUP(AN494,MAPPING!$B$16:$D$21,2,1),MAPPING!$C$16:$E$21,2,0)))</f>
        <v>0</v>
      </c>
      <c r="V494" s="58">
        <f>(K494*VLOOKUP(N494/K494,MAPPING!$B$23:$C$30,2,10))</f>
        <v>0</v>
      </c>
      <c r="W494" s="58">
        <f t="shared" si="162"/>
        <v>0</v>
      </c>
      <c r="X494" s="58">
        <f t="shared" si="163"/>
        <v>6760</v>
      </c>
      <c r="Y494" s="116">
        <f>ROUND(SUM(Q494:W494)/INVOICE!$I$5,2)</f>
        <v>4.8499999999999996</v>
      </c>
      <c r="AA494" s="38" t="s">
        <v>495</v>
      </c>
      <c r="AB494" s="38" t="s">
        <v>93</v>
      </c>
      <c r="AC494" s="38" t="s">
        <v>3720</v>
      </c>
      <c r="AD494" s="38" t="s">
        <v>10246</v>
      </c>
      <c r="AE494" s="38" t="s">
        <v>9930</v>
      </c>
      <c r="AF494" s="38" t="s">
        <v>9931</v>
      </c>
      <c r="AG494" s="38" t="s">
        <v>9932</v>
      </c>
      <c r="AH494" s="38" t="s">
        <v>61</v>
      </c>
      <c r="AI494" s="38">
        <v>1</v>
      </c>
      <c r="AJ494" s="38">
        <v>0.35</v>
      </c>
      <c r="AK494" s="38">
        <v>0.8</v>
      </c>
      <c r="AL494" s="38">
        <v>0.8</v>
      </c>
      <c r="AM494" s="38" t="s">
        <v>66</v>
      </c>
      <c r="AN494" s="38">
        <v>100.5</v>
      </c>
      <c r="AO494" s="38" t="s">
        <v>62</v>
      </c>
      <c r="AP494" s="38" t="s">
        <v>62</v>
      </c>
      <c r="AQ494" s="38" t="s">
        <v>62</v>
      </c>
      <c r="AR494" s="38" t="s">
        <v>61</v>
      </c>
      <c r="AS494" s="38" t="s">
        <v>62</v>
      </c>
      <c r="AT494" s="38" t="s">
        <v>205</v>
      </c>
      <c r="AU494" s="38" t="s">
        <v>8802</v>
      </c>
      <c r="AV494" s="38" t="s">
        <v>207</v>
      </c>
      <c r="AW494" s="38" t="s">
        <v>61</v>
      </c>
      <c r="AX494" s="38" t="s">
        <v>63</v>
      </c>
      <c r="AY494" s="39" t="s">
        <v>10247</v>
      </c>
      <c r="AZ494" s="38" t="s">
        <v>10248</v>
      </c>
      <c r="BA494" s="39" t="s">
        <v>10248</v>
      </c>
      <c r="BB494" s="38" t="s">
        <v>2434</v>
      </c>
      <c r="BC494" s="38" t="s">
        <v>197</v>
      </c>
      <c r="BD494" s="38" t="s">
        <v>94</v>
      </c>
      <c r="BE494" s="38" t="s">
        <v>208</v>
      </c>
      <c r="BF494" s="38" t="s">
        <v>64</v>
      </c>
      <c r="BG494" s="38" t="s">
        <v>61</v>
      </c>
      <c r="BH494" s="38" t="s">
        <v>209</v>
      </c>
    </row>
    <row r="495" spans="2:60" x14ac:dyDescent="0.3">
      <c r="B495" s="55">
        <f t="shared" si="145"/>
        <v>491</v>
      </c>
      <c r="C495" s="55" t="str">
        <f t="shared" si="146"/>
        <v>NRT</v>
      </c>
      <c r="D495" s="55" t="str">
        <f t="shared" si="147"/>
        <v>2025-09-11</v>
      </c>
      <c r="E495" s="55" t="str">
        <f t="shared" si="148"/>
        <v>82020038104</v>
      </c>
      <c r="F495" s="55" t="str">
        <f t="shared" si="149"/>
        <v>PJP030139061</v>
      </c>
      <c r="G495" s="55" t="str">
        <f t="shared" si="150"/>
        <v>이승헌</v>
      </c>
      <c r="H495" s="53" t="str">
        <f t="shared" si="151"/>
        <v>일반(목록배제,Normal-Manifest Exception)</v>
      </c>
      <c r="I495" s="62">
        <f t="shared" si="152"/>
        <v>100.5</v>
      </c>
      <c r="J495" s="53" t="str">
        <f t="shared" si="153"/>
        <v>BIG BRIDGE INTL (BRCH USA)</v>
      </c>
      <c r="K495" s="55">
        <f t="shared" si="154"/>
        <v>1</v>
      </c>
      <c r="L495" s="54">
        <f t="shared" si="155"/>
        <v>0.5</v>
      </c>
      <c r="M495" s="54">
        <f t="shared" si="156"/>
        <v>0.9</v>
      </c>
      <c r="N495" s="54">
        <f t="shared" si="157"/>
        <v>0.9</v>
      </c>
      <c r="O495" s="54">
        <f t="shared" si="158"/>
        <v>0.5</v>
      </c>
      <c r="P495" s="55" t="str">
        <f t="shared" si="159"/>
        <v>6094325151015</v>
      </c>
      <c r="Q495" s="70">
        <f t="shared" si="160"/>
        <v>6760</v>
      </c>
      <c r="R495" s="58">
        <v>0</v>
      </c>
      <c r="S495" s="57">
        <f t="shared" si="161"/>
        <v>0</v>
      </c>
      <c r="T495" s="58">
        <v>0</v>
      </c>
      <c r="U495" s="58">
        <f>(IF(VLOOKUP(VLOOKUP(AN495,MAPPING!$B$16:$D$21,2,1),MAPPING!$C$16:$E$21,2,0)=7000,0,VLOOKUP(VLOOKUP(AN495,MAPPING!$B$16:$D$21,2,1),MAPPING!$C$16:$E$21,2,0)))</f>
        <v>0</v>
      </c>
      <c r="V495" s="58">
        <f>(K495*VLOOKUP(N495/K495,MAPPING!$B$23:$C$30,2,10))</f>
        <v>0</v>
      </c>
      <c r="W495" s="58">
        <f t="shared" si="162"/>
        <v>0</v>
      </c>
      <c r="X495" s="58">
        <f t="shared" si="163"/>
        <v>6760</v>
      </c>
      <c r="Y495" s="116">
        <f>ROUND(SUM(Q495:W495)/INVOICE!$I$5,2)</f>
        <v>4.8499999999999996</v>
      </c>
      <c r="AA495" s="38" t="s">
        <v>495</v>
      </c>
      <c r="AB495" s="38" t="s">
        <v>93</v>
      </c>
      <c r="AC495" s="38" t="s">
        <v>3720</v>
      </c>
      <c r="AD495" s="38" t="s">
        <v>10249</v>
      </c>
      <c r="AE495" s="38" t="s">
        <v>10250</v>
      </c>
      <c r="AF495" s="38" t="s">
        <v>10251</v>
      </c>
      <c r="AG495" s="38" t="s">
        <v>10252</v>
      </c>
      <c r="AH495" s="38" t="s">
        <v>61</v>
      </c>
      <c r="AI495" s="38">
        <v>1</v>
      </c>
      <c r="AJ495" s="38">
        <v>0.5</v>
      </c>
      <c r="AK495" s="38">
        <v>0.9</v>
      </c>
      <c r="AL495" s="38">
        <v>0.9</v>
      </c>
      <c r="AM495" s="38" t="s">
        <v>66</v>
      </c>
      <c r="AN495" s="38">
        <v>100.5</v>
      </c>
      <c r="AO495" s="38" t="s">
        <v>62</v>
      </c>
      <c r="AP495" s="38" t="s">
        <v>62</v>
      </c>
      <c r="AQ495" s="38" t="s">
        <v>62</v>
      </c>
      <c r="AR495" s="38" t="s">
        <v>62</v>
      </c>
      <c r="AS495" s="38" t="s">
        <v>62</v>
      </c>
      <c r="AT495" s="38" t="s">
        <v>205</v>
      </c>
      <c r="AU495" s="38" t="s">
        <v>8802</v>
      </c>
      <c r="AV495" s="38" t="s">
        <v>207</v>
      </c>
      <c r="AW495" s="38" t="s">
        <v>61</v>
      </c>
      <c r="AX495" s="38" t="s">
        <v>63</v>
      </c>
      <c r="AY495" s="39" t="s">
        <v>10253</v>
      </c>
      <c r="AZ495" s="38" t="s">
        <v>10254</v>
      </c>
      <c r="BA495" s="39" t="s">
        <v>10254</v>
      </c>
      <c r="BB495" s="38" t="s">
        <v>2434</v>
      </c>
      <c r="BC495" s="38" t="s">
        <v>197</v>
      </c>
      <c r="BD495" s="38" t="s">
        <v>94</v>
      </c>
      <c r="BE495" s="38" t="s">
        <v>208</v>
      </c>
      <c r="BF495" s="38" t="s">
        <v>64</v>
      </c>
      <c r="BG495" s="38" t="s">
        <v>61</v>
      </c>
      <c r="BH495" s="38" t="s">
        <v>209</v>
      </c>
    </row>
    <row r="496" spans="2:60" x14ac:dyDescent="0.3">
      <c r="B496" s="55">
        <f t="shared" si="145"/>
        <v>492</v>
      </c>
      <c r="C496" s="55" t="str">
        <f t="shared" si="146"/>
        <v>NRT</v>
      </c>
      <c r="D496" s="55" t="str">
        <f t="shared" si="147"/>
        <v>2025-09-11</v>
      </c>
      <c r="E496" s="55" t="str">
        <f t="shared" si="148"/>
        <v>82020038104</v>
      </c>
      <c r="F496" s="55" t="str">
        <f t="shared" si="149"/>
        <v>PJP030163862</v>
      </c>
      <c r="G496" s="55" t="str">
        <f t="shared" si="150"/>
        <v>손태관</v>
      </c>
      <c r="H496" s="53" t="str">
        <f t="shared" si="151"/>
        <v>목록(Manifest)</v>
      </c>
      <c r="I496" s="62">
        <f t="shared" si="152"/>
        <v>140.69999999999999</v>
      </c>
      <c r="J496" s="53" t="str">
        <f t="shared" si="153"/>
        <v>BIG BRIDGE INTL (BRCH USA)</v>
      </c>
      <c r="K496" s="55">
        <f t="shared" si="154"/>
        <v>1</v>
      </c>
      <c r="L496" s="54">
        <f t="shared" si="155"/>
        <v>0.25</v>
      </c>
      <c r="M496" s="54">
        <f t="shared" si="156"/>
        <v>1.1000000000000001</v>
      </c>
      <c r="N496" s="54">
        <f t="shared" si="157"/>
        <v>1.1000000000000001</v>
      </c>
      <c r="O496" s="54">
        <f t="shared" si="158"/>
        <v>0.5</v>
      </c>
      <c r="P496" s="55" t="str">
        <f t="shared" si="159"/>
        <v>6094325151616</v>
      </c>
      <c r="Q496" s="70">
        <f t="shared" si="160"/>
        <v>6760</v>
      </c>
      <c r="R496" s="58">
        <v>0</v>
      </c>
      <c r="S496" s="57">
        <f t="shared" si="161"/>
        <v>0</v>
      </c>
      <c r="T496" s="58">
        <v>0</v>
      </c>
      <c r="U496" s="58">
        <f>(IF(VLOOKUP(VLOOKUP(AN496,MAPPING!$B$16:$D$21,2,1),MAPPING!$C$16:$E$21,2,0)=7000,0,VLOOKUP(VLOOKUP(AN496,MAPPING!$B$16:$D$21,2,1),MAPPING!$C$16:$E$21,2,0)))</f>
        <v>0</v>
      </c>
      <c r="V496" s="58">
        <f>(K496*VLOOKUP(N496/K496,MAPPING!$B$23:$C$30,2,10))</f>
        <v>0</v>
      </c>
      <c r="W496" s="58">
        <f t="shared" si="162"/>
        <v>0</v>
      </c>
      <c r="X496" s="58">
        <f t="shared" si="163"/>
        <v>6760</v>
      </c>
      <c r="Y496" s="116">
        <f>ROUND(SUM(Q496:W496)/INVOICE!$I$5,2)</f>
        <v>4.8499999999999996</v>
      </c>
      <c r="AA496" s="38" t="s">
        <v>495</v>
      </c>
      <c r="AB496" s="38" t="s">
        <v>93</v>
      </c>
      <c r="AC496" s="38" t="s">
        <v>3720</v>
      </c>
      <c r="AD496" s="38" t="s">
        <v>10255</v>
      </c>
      <c r="AE496" s="38" t="s">
        <v>201</v>
      </c>
      <c r="AF496" s="38" t="s">
        <v>202</v>
      </c>
      <c r="AG496" s="38" t="s">
        <v>203</v>
      </c>
      <c r="AH496" s="38" t="s">
        <v>61</v>
      </c>
      <c r="AI496" s="38">
        <v>1</v>
      </c>
      <c r="AJ496" s="38">
        <v>0.25</v>
      </c>
      <c r="AK496" s="38">
        <v>1.1000000000000001</v>
      </c>
      <c r="AL496" s="38">
        <v>1.1000000000000001</v>
      </c>
      <c r="AM496" s="38" t="s">
        <v>204</v>
      </c>
      <c r="AN496" s="38">
        <v>140.69999999999999</v>
      </c>
      <c r="AO496" s="38" t="s">
        <v>62</v>
      </c>
      <c r="AP496" s="38" t="s">
        <v>62</v>
      </c>
      <c r="AQ496" s="38" t="s">
        <v>62</v>
      </c>
      <c r="AR496" s="38" t="s">
        <v>62</v>
      </c>
      <c r="AS496" s="38" t="s">
        <v>62</v>
      </c>
      <c r="AT496" s="38" t="s">
        <v>205</v>
      </c>
      <c r="AU496" s="38" t="s">
        <v>8802</v>
      </c>
      <c r="AV496" s="38" t="s">
        <v>207</v>
      </c>
      <c r="AW496" s="38" t="s">
        <v>61</v>
      </c>
      <c r="AX496" s="38" t="s">
        <v>63</v>
      </c>
      <c r="AY496" s="39" t="s">
        <v>10256</v>
      </c>
      <c r="AZ496" s="38" t="s">
        <v>10257</v>
      </c>
      <c r="BA496" s="39" t="s">
        <v>10257</v>
      </c>
      <c r="BB496" s="38" t="s">
        <v>2434</v>
      </c>
      <c r="BC496" s="38" t="s">
        <v>197</v>
      </c>
      <c r="BD496" s="38" t="s">
        <v>94</v>
      </c>
      <c r="BE496" s="38" t="s">
        <v>208</v>
      </c>
      <c r="BF496" s="38" t="s">
        <v>64</v>
      </c>
      <c r="BG496" s="38" t="s">
        <v>61</v>
      </c>
      <c r="BH496" s="38" t="s">
        <v>209</v>
      </c>
    </row>
    <row r="497" spans="2:60" x14ac:dyDescent="0.3">
      <c r="B497" s="55">
        <f t="shared" si="145"/>
        <v>493</v>
      </c>
      <c r="C497" s="55" t="str">
        <f t="shared" si="146"/>
        <v>NRT</v>
      </c>
      <c r="D497" s="55" t="str">
        <f t="shared" si="147"/>
        <v>2025-09-11</v>
      </c>
      <c r="E497" s="55" t="str">
        <f t="shared" si="148"/>
        <v>82020038104</v>
      </c>
      <c r="F497" s="55" t="str">
        <f t="shared" si="149"/>
        <v>PJP030162997</v>
      </c>
      <c r="G497" s="55" t="str">
        <f t="shared" si="150"/>
        <v>남재용</v>
      </c>
      <c r="H497" s="53" t="str">
        <f t="shared" si="151"/>
        <v>목록(Manifest)</v>
      </c>
      <c r="I497" s="62">
        <f t="shared" si="152"/>
        <v>111.64</v>
      </c>
      <c r="J497" s="53" t="str">
        <f t="shared" si="153"/>
        <v>BIG BRIDGE INTL (BRCH USA)</v>
      </c>
      <c r="K497" s="55">
        <f t="shared" si="154"/>
        <v>1</v>
      </c>
      <c r="L497" s="54">
        <f t="shared" si="155"/>
        <v>1.9</v>
      </c>
      <c r="M497" s="54">
        <f t="shared" si="156"/>
        <v>1.5</v>
      </c>
      <c r="N497" s="54">
        <f t="shared" si="157"/>
        <v>1.9</v>
      </c>
      <c r="O497" s="54">
        <f t="shared" si="158"/>
        <v>2</v>
      </c>
      <c r="P497" s="55" t="str">
        <f t="shared" si="159"/>
        <v>6094325151636</v>
      </c>
      <c r="Q497" s="70">
        <f t="shared" si="160"/>
        <v>9790</v>
      </c>
      <c r="R497" s="58">
        <v>0</v>
      </c>
      <c r="S497" s="57">
        <f t="shared" si="161"/>
        <v>0</v>
      </c>
      <c r="T497" s="58">
        <v>0</v>
      </c>
      <c r="U497" s="58">
        <f>(IF(VLOOKUP(VLOOKUP(AN497,MAPPING!$B$16:$D$21,2,1),MAPPING!$C$16:$E$21,2,0)=7000,0,VLOOKUP(VLOOKUP(AN497,MAPPING!$B$16:$D$21,2,1),MAPPING!$C$16:$E$21,2,0)))</f>
        <v>0</v>
      </c>
      <c r="V497" s="58">
        <f>(K497*VLOOKUP(N497/K497,MAPPING!$B$23:$C$30,2,10))</f>
        <v>0</v>
      </c>
      <c r="W497" s="58">
        <f t="shared" si="162"/>
        <v>0</v>
      </c>
      <c r="X497" s="58">
        <f t="shared" si="163"/>
        <v>9790</v>
      </c>
      <c r="Y497" s="116">
        <f>ROUND(SUM(Q497:W497)/INVOICE!$I$5,2)</f>
        <v>7.02</v>
      </c>
      <c r="AA497" s="38" t="s">
        <v>495</v>
      </c>
      <c r="AB497" s="38" t="s">
        <v>93</v>
      </c>
      <c r="AC497" s="38" t="s">
        <v>3720</v>
      </c>
      <c r="AD497" s="38" t="s">
        <v>10258</v>
      </c>
      <c r="AE497" s="38" t="s">
        <v>10259</v>
      </c>
      <c r="AF497" s="38" t="s">
        <v>10260</v>
      </c>
      <c r="AG497" s="38" t="s">
        <v>10261</v>
      </c>
      <c r="AH497" s="38" t="s">
        <v>61</v>
      </c>
      <c r="AI497" s="38">
        <v>1</v>
      </c>
      <c r="AJ497" s="38">
        <v>1.9</v>
      </c>
      <c r="AK497" s="38">
        <v>1.5</v>
      </c>
      <c r="AL497" s="38">
        <v>1.9</v>
      </c>
      <c r="AM497" s="38" t="s">
        <v>204</v>
      </c>
      <c r="AN497" s="38">
        <v>111.64</v>
      </c>
      <c r="AO497" s="38" t="s">
        <v>62</v>
      </c>
      <c r="AP497" s="38" t="s">
        <v>62</v>
      </c>
      <c r="AQ497" s="38" t="s">
        <v>62</v>
      </c>
      <c r="AR497" s="38" t="s">
        <v>62</v>
      </c>
      <c r="AS497" s="38" t="s">
        <v>62</v>
      </c>
      <c r="AT497" s="38" t="s">
        <v>205</v>
      </c>
      <c r="AU497" s="38" t="s">
        <v>8802</v>
      </c>
      <c r="AV497" s="38" t="s">
        <v>207</v>
      </c>
      <c r="AW497" s="38" t="s">
        <v>61</v>
      </c>
      <c r="AX497" s="38" t="s">
        <v>63</v>
      </c>
      <c r="AY497" s="39" t="s">
        <v>10262</v>
      </c>
      <c r="AZ497" s="38" t="s">
        <v>10263</v>
      </c>
      <c r="BA497" s="39" t="s">
        <v>10263</v>
      </c>
      <c r="BB497" s="38" t="s">
        <v>2434</v>
      </c>
      <c r="BC497" s="38" t="s">
        <v>197</v>
      </c>
      <c r="BD497" s="38" t="s">
        <v>94</v>
      </c>
      <c r="BE497" s="38" t="s">
        <v>208</v>
      </c>
      <c r="BF497" s="38" t="s">
        <v>64</v>
      </c>
      <c r="BG497" s="38" t="s">
        <v>61</v>
      </c>
      <c r="BH497" s="38" t="s">
        <v>209</v>
      </c>
    </row>
    <row r="498" spans="2:60" x14ac:dyDescent="0.3">
      <c r="B498" s="55">
        <f t="shared" si="145"/>
        <v>494</v>
      </c>
      <c r="C498" s="55" t="str">
        <f t="shared" si="146"/>
        <v>NRT</v>
      </c>
      <c r="D498" s="55" t="str">
        <f t="shared" si="147"/>
        <v>2025-09-11</v>
      </c>
      <c r="E498" s="55" t="str">
        <f t="shared" si="148"/>
        <v>82020038104</v>
      </c>
      <c r="F498" s="55" t="str">
        <f t="shared" si="149"/>
        <v>PJP030140541</v>
      </c>
      <c r="G498" s="55" t="str">
        <f t="shared" si="150"/>
        <v>이호재</v>
      </c>
      <c r="H498" s="53" t="str">
        <f t="shared" si="151"/>
        <v>목록(Manifest)</v>
      </c>
      <c r="I498" s="62">
        <f t="shared" si="152"/>
        <v>24.99</v>
      </c>
      <c r="J498" s="53" t="str">
        <f t="shared" si="153"/>
        <v>BIG BRIDGE INTL (BRCH USA)</v>
      </c>
      <c r="K498" s="55">
        <f t="shared" si="154"/>
        <v>1</v>
      </c>
      <c r="L498" s="54">
        <f t="shared" si="155"/>
        <v>0.35</v>
      </c>
      <c r="M498" s="54">
        <f t="shared" si="156"/>
        <v>1.4</v>
      </c>
      <c r="N498" s="54">
        <f t="shared" si="157"/>
        <v>1.4</v>
      </c>
      <c r="O498" s="54">
        <f t="shared" si="158"/>
        <v>0.5</v>
      </c>
      <c r="P498" s="55" t="str">
        <f t="shared" si="159"/>
        <v>6094325148880</v>
      </c>
      <c r="Q498" s="70">
        <f t="shared" si="160"/>
        <v>6760</v>
      </c>
      <c r="R498" s="58">
        <v>0</v>
      </c>
      <c r="S498" s="57">
        <f t="shared" si="161"/>
        <v>0</v>
      </c>
      <c r="T498" s="58">
        <v>0</v>
      </c>
      <c r="U498" s="58">
        <f>(IF(VLOOKUP(VLOOKUP(AN498,MAPPING!$B$16:$D$21,2,1),MAPPING!$C$16:$E$21,2,0)=7000,0,VLOOKUP(VLOOKUP(AN498,MAPPING!$B$16:$D$21,2,1),MAPPING!$C$16:$E$21,2,0)))</f>
        <v>0</v>
      </c>
      <c r="V498" s="58">
        <f>(K498*VLOOKUP(N498/K498,MAPPING!$B$23:$C$30,2,10))</f>
        <v>0</v>
      </c>
      <c r="W498" s="58">
        <f t="shared" si="162"/>
        <v>0</v>
      </c>
      <c r="X498" s="58">
        <f t="shared" si="163"/>
        <v>6760</v>
      </c>
      <c r="Y498" s="116">
        <f>ROUND(SUM(Q498:W498)/INVOICE!$I$5,2)</f>
        <v>4.8499999999999996</v>
      </c>
      <c r="AA498" s="38" t="s">
        <v>495</v>
      </c>
      <c r="AB498" s="38" t="s">
        <v>93</v>
      </c>
      <c r="AC498" s="38" t="s">
        <v>3720</v>
      </c>
      <c r="AD498" s="38" t="s">
        <v>10264</v>
      </c>
      <c r="AE498" s="38" t="s">
        <v>10265</v>
      </c>
      <c r="AF498" s="38" t="s">
        <v>10266</v>
      </c>
      <c r="AG498" s="38" t="s">
        <v>622</v>
      </c>
      <c r="AH498" s="38" t="s">
        <v>61</v>
      </c>
      <c r="AI498" s="38">
        <v>1</v>
      </c>
      <c r="AJ498" s="38">
        <v>0.35</v>
      </c>
      <c r="AK498" s="38">
        <v>1.4</v>
      </c>
      <c r="AL498" s="38">
        <v>1.4</v>
      </c>
      <c r="AM498" s="38" t="s">
        <v>204</v>
      </c>
      <c r="AN498" s="38">
        <v>24.99</v>
      </c>
      <c r="AO498" s="38" t="s">
        <v>62</v>
      </c>
      <c r="AP498" s="38" t="s">
        <v>62</v>
      </c>
      <c r="AQ498" s="38" t="s">
        <v>62</v>
      </c>
      <c r="AR498" s="38" t="s">
        <v>62</v>
      </c>
      <c r="AS498" s="38" t="s">
        <v>62</v>
      </c>
      <c r="AT498" s="38" t="s">
        <v>205</v>
      </c>
      <c r="AU498" s="38" t="s">
        <v>8802</v>
      </c>
      <c r="AV498" s="38" t="s">
        <v>207</v>
      </c>
      <c r="AW498" s="38" t="s">
        <v>61</v>
      </c>
      <c r="AX498" s="38" t="s">
        <v>63</v>
      </c>
      <c r="AY498" s="39" t="s">
        <v>10267</v>
      </c>
      <c r="AZ498" s="38" t="s">
        <v>10268</v>
      </c>
      <c r="BA498" s="39" t="s">
        <v>10268</v>
      </c>
      <c r="BB498" s="38" t="s">
        <v>2434</v>
      </c>
      <c r="BC498" s="38" t="s">
        <v>197</v>
      </c>
      <c r="BD498" s="38" t="s">
        <v>94</v>
      </c>
      <c r="BE498" s="38" t="s">
        <v>208</v>
      </c>
      <c r="BF498" s="38" t="s">
        <v>64</v>
      </c>
      <c r="BG498" s="38" t="s">
        <v>61</v>
      </c>
      <c r="BH498" s="38" t="s">
        <v>209</v>
      </c>
    </row>
    <row r="499" spans="2:60" x14ac:dyDescent="0.3">
      <c r="B499" s="55">
        <f t="shared" si="145"/>
        <v>495</v>
      </c>
      <c r="C499" s="55" t="str">
        <f t="shared" si="146"/>
        <v>NRT</v>
      </c>
      <c r="D499" s="55" t="str">
        <f t="shared" si="147"/>
        <v>2025-09-11</v>
      </c>
      <c r="E499" s="55" t="str">
        <f t="shared" si="148"/>
        <v>82020038104</v>
      </c>
      <c r="F499" s="55" t="str">
        <f t="shared" si="149"/>
        <v>PJP030142658</v>
      </c>
      <c r="G499" s="55" t="str">
        <f t="shared" si="150"/>
        <v>이준호</v>
      </c>
      <c r="H499" s="53" t="str">
        <f t="shared" si="151"/>
        <v>간이(Simple)</v>
      </c>
      <c r="I499" s="62">
        <f t="shared" si="152"/>
        <v>812.19</v>
      </c>
      <c r="J499" s="53" t="str">
        <f t="shared" si="153"/>
        <v>BIG BRIDGE INTL (BRCH USA)</v>
      </c>
      <c r="K499" s="55">
        <f t="shared" si="154"/>
        <v>1</v>
      </c>
      <c r="L499" s="54">
        <f t="shared" si="155"/>
        <v>2</v>
      </c>
      <c r="M499" s="54">
        <f t="shared" si="156"/>
        <v>2.1</v>
      </c>
      <c r="N499" s="54">
        <f t="shared" si="157"/>
        <v>2.1</v>
      </c>
      <c r="O499" s="54">
        <f t="shared" si="158"/>
        <v>2</v>
      </c>
      <c r="P499" s="55" t="str">
        <f t="shared" si="159"/>
        <v>6094325150351</v>
      </c>
      <c r="Q499" s="70">
        <f t="shared" si="160"/>
        <v>9790</v>
      </c>
      <c r="R499" s="58">
        <v>0</v>
      </c>
      <c r="S499" s="57">
        <f t="shared" si="161"/>
        <v>0</v>
      </c>
      <c r="T499" s="58">
        <v>0</v>
      </c>
      <c r="U499" s="58">
        <f>(IF(VLOOKUP(VLOOKUP(AN499,MAPPING!$B$16:$D$21,2,1),MAPPING!$C$16:$E$21,2,0)=7000,0,VLOOKUP(VLOOKUP(AN499,MAPPING!$B$16:$D$21,2,1),MAPPING!$C$16:$E$21,2,0)))</f>
        <v>0</v>
      </c>
      <c r="V499" s="58">
        <f>(K499*VLOOKUP(N499/K499,MAPPING!$B$23:$C$30,2,10))</f>
        <v>550</v>
      </c>
      <c r="W499" s="58">
        <f t="shared" si="162"/>
        <v>0</v>
      </c>
      <c r="X499" s="58">
        <f t="shared" si="163"/>
        <v>10340</v>
      </c>
      <c r="Y499" s="116">
        <f>ROUND(SUM(Q499:W499)/INVOICE!$I$5,2)</f>
        <v>7.42</v>
      </c>
      <c r="AA499" s="38" t="s">
        <v>495</v>
      </c>
      <c r="AB499" s="38" t="s">
        <v>93</v>
      </c>
      <c r="AC499" s="38" t="s">
        <v>3720</v>
      </c>
      <c r="AD499" s="38" t="s">
        <v>10269</v>
      </c>
      <c r="AE499" s="38" t="s">
        <v>486</v>
      </c>
      <c r="AF499" s="38" t="s">
        <v>10270</v>
      </c>
      <c r="AG499" s="38" t="s">
        <v>10271</v>
      </c>
      <c r="AH499" s="38" t="s">
        <v>156</v>
      </c>
      <c r="AI499" s="38">
        <v>1</v>
      </c>
      <c r="AJ499" s="38">
        <v>2</v>
      </c>
      <c r="AK499" s="38">
        <v>2.1</v>
      </c>
      <c r="AL499" s="38">
        <v>2.1</v>
      </c>
      <c r="AM499" s="38" t="s">
        <v>65</v>
      </c>
      <c r="AN499" s="38">
        <v>812.19</v>
      </c>
      <c r="AO499" s="38" t="s">
        <v>62</v>
      </c>
      <c r="AP499" s="38" t="s">
        <v>62</v>
      </c>
      <c r="AQ499" s="38" t="s">
        <v>62</v>
      </c>
      <c r="AR499" s="38" t="s">
        <v>62</v>
      </c>
      <c r="AS499" s="38" t="s">
        <v>62</v>
      </c>
      <c r="AT499" s="38" t="s">
        <v>205</v>
      </c>
      <c r="AU499" s="38" t="s">
        <v>8802</v>
      </c>
      <c r="AV499" s="38" t="s">
        <v>207</v>
      </c>
      <c r="AW499" s="38" t="s">
        <v>61</v>
      </c>
      <c r="AX499" s="38" t="s">
        <v>63</v>
      </c>
      <c r="AY499" s="39" t="s">
        <v>10272</v>
      </c>
      <c r="AZ499" s="38" t="s">
        <v>10273</v>
      </c>
      <c r="BA499" s="39" t="s">
        <v>10273</v>
      </c>
      <c r="BB499" s="38" t="s">
        <v>2434</v>
      </c>
      <c r="BC499" s="38" t="s">
        <v>197</v>
      </c>
      <c r="BD499" s="38" t="s">
        <v>94</v>
      </c>
      <c r="BE499" s="38" t="s">
        <v>208</v>
      </c>
      <c r="BF499" s="38" t="s">
        <v>64</v>
      </c>
      <c r="BG499" s="38" t="s">
        <v>61</v>
      </c>
      <c r="BH499" s="38" t="s">
        <v>209</v>
      </c>
    </row>
    <row r="500" spans="2:60" x14ac:dyDescent="0.3">
      <c r="B500" s="55">
        <f t="shared" si="145"/>
        <v>496</v>
      </c>
      <c r="C500" s="55" t="str">
        <f t="shared" si="146"/>
        <v>NRT</v>
      </c>
      <c r="D500" s="55" t="str">
        <f t="shared" si="147"/>
        <v>2025-09-11</v>
      </c>
      <c r="E500" s="55" t="str">
        <f t="shared" si="148"/>
        <v>82020038104</v>
      </c>
      <c r="F500" s="55" t="str">
        <f t="shared" si="149"/>
        <v>PJP030131602</v>
      </c>
      <c r="G500" s="55" t="str">
        <f t="shared" si="150"/>
        <v>박진선</v>
      </c>
      <c r="H500" s="53" t="str">
        <f t="shared" si="151"/>
        <v>일반(목록배제,Normal-Manifest Exception)</v>
      </c>
      <c r="I500" s="62">
        <f t="shared" si="152"/>
        <v>100.5</v>
      </c>
      <c r="J500" s="53" t="str">
        <f t="shared" si="153"/>
        <v>BIG BRIDGE INTL (BRCH USA)</v>
      </c>
      <c r="K500" s="55">
        <f t="shared" si="154"/>
        <v>1</v>
      </c>
      <c r="L500" s="54">
        <f t="shared" si="155"/>
        <v>0.35</v>
      </c>
      <c r="M500" s="54">
        <f t="shared" si="156"/>
        <v>0.8</v>
      </c>
      <c r="N500" s="54">
        <f t="shared" si="157"/>
        <v>0.8</v>
      </c>
      <c r="O500" s="54">
        <f t="shared" si="158"/>
        <v>0.5</v>
      </c>
      <c r="P500" s="55" t="str">
        <f t="shared" si="159"/>
        <v>6094325151486</v>
      </c>
      <c r="Q500" s="70">
        <f t="shared" si="160"/>
        <v>6760</v>
      </c>
      <c r="R500" s="58">
        <v>0</v>
      </c>
      <c r="S500" s="57">
        <f t="shared" si="161"/>
        <v>0</v>
      </c>
      <c r="T500" s="58">
        <v>0</v>
      </c>
      <c r="U500" s="58">
        <f>(IF(VLOOKUP(VLOOKUP(AN500,MAPPING!$B$16:$D$21,2,1),MAPPING!$C$16:$E$21,2,0)=7000,0,VLOOKUP(VLOOKUP(AN500,MAPPING!$B$16:$D$21,2,1),MAPPING!$C$16:$E$21,2,0)))</f>
        <v>0</v>
      </c>
      <c r="V500" s="58">
        <f>(K500*VLOOKUP(N500/K500,MAPPING!$B$23:$C$30,2,10))</f>
        <v>0</v>
      </c>
      <c r="W500" s="58">
        <f t="shared" si="162"/>
        <v>0</v>
      </c>
      <c r="X500" s="58">
        <f t="shared" si="163"/>
        <v>6760</v>
      </c>
      <c r="Y500" s="116">
        <f>ROUND(SUM(Q500:W500)/INVOICE!$I$5,2)</f>
        <v>4.8499999999999996</v>
      </c>
      <c r="AA500" s="38" t="s">
        <v>495</v>
      </c>
      <c r="AB500" s="38" t="s">
        <v>93</v>
      </c>
      <c r="AC500" s="38" t="s">
        <v>3720</v>
      </c>
      <c r="AD500" s="38" t="s">
        <v>10274</v>
      </c>
      <c r="AE500" s="38" t="s">
        <v>9902</v>
      </c>
      <c r="AF500" s="38" t="s">
        <v>9903</v>
      </c>
      <c r="AG500" s="38" t="s">
        <v>474</v>
      </c>
      <c r="AH500" s="38" t="s">
        <v>61</v>
      </c>
      <c r="AI500" s="38">
        <v>1</v>
      </c>
      <c r="AJ500" s="38">
        <v>0.35</v>
      </c>
      <c r="AK500" s="38">
        <v>0.8</v>
      </c>
      <c r="AL500" s="38">
        <v>0.8</v>
      </c>
      <c r="AM500" s="38" t="s">
        <v>66</v>
      </c>
      <c r="AN500" s="38">
        <v>100.5</v>
      </c>
      <c r="AO500" s="38" t="s">
        <v>62</v>
      </c>
      <c r="AP500" s="38" t="s">
        <v>62</v>
      </c>
      <c r="AQ500" s="38" t="s">
        <v>62</v>
      </c>
      <c r="AR500" s="38" t="s">
        <v>61</v>
      </c>
      <c r="AS500" s="38" t="s">
        <v>62</v>
      </c>
      <c r="AT500" s="38" t="s">
        <v>205</v>
      </c>
      <c r="AU500" s="38" t="s">
        <v>8802</v>
      </c>
      <c r="AV500" s="38" t="s">
        <v>207</v>
      </c>
      <c r="AW500" s="38" t="s">
        <v>61</v>
      </c>
      <c r="AX500" s="38" t="s">
        <v>63</v>
      </c>
      <c r="AY500" s="39" t="s">
        <v>10275</v>
      </c>
      <c r="AZ500" s="38" t="s">
        <v>10276</v>
      </c>
      <c r="BA500" s="39" t="s">
        <v>10276</v>
      </c>
      <c r="BB500" s="38" t="s">
        <v>2434</v>
      </c>
      <c r="BC500" s="38" t="s">
        <v>197</v>
      </c>
      <c r="BD500" s="38" t="s">
        <v>94</v>
      </c>
      <c r="BE500" s="38" t="s">
        <v>208</v>
      </c>
      <c r="BF500" s="38" t="s">
        <v>64</v>
      </c>
      <c r="BG500" s="38" t="s">
        <v>61</v>
      </c>
      <c r="BH500" s="38" t="s">
        <v>209</v>
      </c>
    </row>
    <row r="501" spans="2:60" x14ac:dyDescent="0.3">
      <c r="B501" s="55">
        <f t="shared" si="145"/>
        <v>497</v>
      </c>
      <c r="C501" s="55" t="str">
        <f t="shared" si="146"/>
        <v>NRT</v>
      </c>
      <c r="D501" s="55" t="str">
        <f t="shared" si="147"/>
        <v>2025-09-11</v>
      </c>
      <c r="E501" s="55" t="str">
        <f t="shared" si="148"/>
        <v>82020038104</v>
      </c>
      <c r="F501" s="55" t="str">
        <f t="shared" si="149"/>
        <v>PJP030152602</v>
      </c>
      <c r="G501" s="55" t="str">
        <f t="shared" si="150"/>
        <v>심준우</v>
      </c>
      <c r="H501" s="53" t="str">
        <f t="shared" si="151"/>
        <v>목록(Manifest)</v>
      </c>
      <c r="I501" s="62">
        <f t="shared" si="152"/>
        <v>129.28</v>
      </c>
      <c r="J501" s="53" t="str">
        <f t="shared" si="153"/>
        <v>BIG BRIDGE INTL (BRCH USA)</v>
      </c>
      <c r="K501" s="55">
        <f t="shared" si="154"/>
        <v>1</v>
      </c>
      <c r="L501" s="54">
        <f t="shared" si="155"/>
        <v>0.2</v>
      </c>
      <c r="M501" s="54">
        <f t="shared" si="156"/>
        <v>1</v>
      </c>
      <c r="N501" s="54">
        <f t="shared" si="157"/>
        <v>1</v>
      </c>
      <c r="O501" s="54">
        <f t="shared" si="158"/>
        <v>0.5</v>
      </c>
      <c r="P501" s="55" t="str">
        <f t="shared" si="159"/>
        <v>6094325151625</v>
      </c>
      <c r="Q501" s="70">
        <f t="shared" si="160"/>
        <v>6760</v>
      </c>
      <c r="R501" s="58">
        <v>0</v>
      </c>
      <c r="S501" s="57">
        <f t="shared" si="161"/>
        <v>0</v>
      </c>
      <c r="T501" s="58">
        <v>0</v>
      </c>
      <c r="U501" s="58">
        <f>(IF(VLOOKUP(VLOOKUP(AN501,MAPPING!$B$16:$D$21,2,1),MAPPING!$C$16:$E$21,2,0)=7000,0,VLOOKUP(VLOOKUP(AN501,MAPPING!$B$16:$D$21,2,1),MAPPING!$C$16:$E$21,2,0)))</f>
        <v>0</v>
      </c>
      <c r="V501" s="58">
        <f>(K501*VLOOKUP(N501/K501,MAPPING!$B$23:$C$30,2,10))</f>
        <v>0</v>
      </c>
      <c r="W501" s="58">
        <f t="shared" si="162"/>
        <v>0</v>
      </c>
      <c r="X501" s="58">
        <f t="shared" si="163"/>
        <v>6760</v>
      </c>
      <c r="Y501" s="116">
        <f>ROUND(SUM(Q501:W501)/INVOICE!$I$5,2)</f>
        <v>4.8499999999999996</v>
      </c>
      <c r="AA501" s="38" t="s">
        <v>495</v>
      </c>
      <c r="AB501" s="38" t="s">
        <v>93</v>
      </c>
      <c r="AC501" s="38" t="s">
        <v>3720</v>
      </c>
      <c r="AD501" s="38" t="s">
        <v>10277</v>
      </c>
      <c r="AE501" s="38" t="s">
        <v>9835</v>
      </c>
      <c r="AF501" s="38" t="s">
        <v>9836</v>
      </c>
      <c r="AG501" s="38" t="s">
        <v>9837</v>
      </c>
      <c r="AH501" s="38" t="s">
        <v>61</v>
      </c>
      <c r="AI501" s="38">
        <v>1</v>
      </c>
      <c r="AJ501" s="38">
        <v>0.2</v>
      </c>
      <c r="AK501" s="38">
        <v>1</v>
      </c>
      <c r="AL501" s="38">
        <v>1</v>
      </c>
      <c r="AM501" s="38" t="s">
        <v>204</v>
      </c>
      <c r="AN501" s="38">
        <v>129.28</v>
      </c>
      <c r="AO501" s="38" t="s">
        <v>62</v>
      </c>
      <c r="AP501" s="38" t="s">
        <v>62</v>
      </c>
      <c r="AQ501" s="38" t="s">
        <v>62</v>
      </c>
      <c r="AR501" s="38" t="s">
        <v>62</v>
      </c>
      <c r="AS501" s="38" t="s">
        <v>62</v>
      </c>
      <c r="AT501" s="38" t="s">
        <v>205</v>
      </c>
      <c r="AU501" s="38" t="s">
        <v>8802</v>
      </c>
      <c r="AV501" s="38" t="s">
        <v>207</v>
      </c>
      <c r="AW501" s="38" t="s">
        <v>61</v>
      </c>
      <c r="AX501" s="38" t="s">
        <v>63</v>
      </c>
      <c r="AY501" s="39" t="s">
        <v>10278</v>
      </c>
      <c r="AZ501" s="38" t="s">
        <v>10279</v>
      </c>
      <c r="BA501" s="39" t="s">
        <v>10279</v>
      </c>
      <c r="BB501" s="38" t="s">
        <v>2434</v>
      </c>
      <c r="BC501" s="38" t="s">
        <v>197</v>
      </c>
      <c r="BD501" s="38" t="s">
        <v>94</v>
      </c>
      <c r="BE501" s="38" t="s">
        <v>208</v>
      </c>
      <c r="BF501" s="38" t="s">
        <v>64</v>
      </c>
      <c r="BG501" s="38" t="s">
        <v>61</v>
      </c>
      <c r="BH501" s="38" t="s">
        <v>209</v>
      </c>
    </row>
    <row r="502" spans="2:60" x14ac:dyDescent="0.3">
      <c r="B502" s="55">
        <f t="shared" si="145"/>
        <v>498</v>
      </c>
      <c r="C502" s="55" t="str">
        <f t="shared" si="146"/>
        <v>NRT</v>
      </c>
      <c r="D502" s="55" t="str">
        <f t="shared" si="147"/>
        <v>2025-09-11</v>
      </c>
      <c r="E502" s="55" t="str">
        <f t="shared" si="148"/>
        <v>82020038104</v>
      </c>
      <c r="F502" s="55" t="str">
        <f t="shared" si="149"/>
        <v>PJP030166290</v>
      </c>
      <c r="G502" s="55" t="str">
        <f t="shared" si="150"/>
        <v>송정은</v>
      </c>
      <c r="H502" s="53" t="str">
        <f t="shared" si="151"/>
        <v>목록(Manifest)</v>
      </c>
      <c r="I502" s="62">
        <f t="shared" si="152"/>
        <v>81.41</v>
      </c>
      <c r="J502" s="53" t="str">
        <f t="shared" si="153"/>
        <v>BIG BRIDGE INTL (BRCH USA)</v>
      </c>
      <c r="K502" s="55">
        <f t="shared" si="154"/>
        <v>1</v>
      </c>
      <c r="L502" s="54">
        <f t="shared" si="155"/>
        <v>0.45</v>
      </c>
      <c r="M502" s="54">
        <f t="shared" si="156"/>
        <v>1.4</v>
      </c>
      <c r="N502" s="54">
        <f t="shared" si="157"/>
        <v>1.4</v>
      </c>
      <c r="O502" s="54">
        <f t="shared" si="158"/>
        <v>0.5</v>
      </c>
      <c r="P502" s="55" t="str">
        <f t="shared" si="159"/>
        <v>6094325151047</v>
      </c>
      <c r="Q502" s="70">
        <f t="shared" si="160"/>
        <v>6760</v>
      </c>
      <c r="R502" s="58">
        <v>0</v>
      </c>
      <c r="S502" s="57">
        <f t="shared" si="161"/>
        <v>0</v>
      </c>
      <c r="T502" s="58">
        <v>0</v>
      </c>
      <c r="U502" s="58">
        <f>(IF(VLOOKUP(VLOOKUP(AN502,MAPPING!$B$16:$D$21,2,1),MAPPING!$C$16:$E$21,2,0)=7000,0,VLOOKUP(VLOOKUP(AN502,MAPPING!$B$16:$D$21,2,1),MAPPING!$C$16:$E$21,2,0)))</f>
        <v>0</v>
      </c>
      <c r="V502" s="58">
        <f>(K502*VLOOKUP(N502/K502,MAPPING!$B$23:$C$30,2,10))</f>
        <v>0</v>
      </c>
      <c r="W502" s="58">
        <f t="shared" si="162"/>
        <v>0</v>
      </c>
      <c r="X502" s="58">
        <f t="shared" si="163"/>
        <v>6760</v>
      </c>
      <c r="Y502" s="116">
        <f>ROUND(SUM(Q502:W502)/INVOICE!$I$5,2)</f>
        <v>4.8499999999999996</v>
      </c>
      <c r="AA502" s="38" t="s">
        <v>495</v>
      </c>
      <c r="AB502" s="38" t="s">
        <v>93</v>
      </c>
      <c r="AC502" s="38" t="s">
        <v>3720</v>
      </c>
      <c r="AD502" s="38" t="s">
        <v>10280</v>
      </c>
      <c r="AE502" s="38" t="s">
        <v>10281</v>
      </c>
      <c r="AF502" s="38" t="s">
        <v>10282</v>
      </c>
      <c r="AG502" s="38" t="s">
        <v>10283</v>
      </c>
      <c r="AH502" s="38" t="s">
        <v>61</v>
      </c>
      <c r="AI502" s="38">
        <v>1</v>
      </c>
      <c r="AJ502" s="38">
        <v>0.45</v>
      </c>
      <c r="AK502" s="38">
        <v>1.4</v>
      </c>
      <c r="AL502" s="38">
        <v>1.4</v>
      </c>
      <c r="AM502" s="38" t="s">
        <v>204</v>
      </c>
      <c r="AN502" s="38">
        <v>81.41</v>
      </c>
      <c r="AO502" s="38" t="s">
        <v>62</v>
      </c>
      <c r="AP502" s="38" t="s">
        <v>62</v>
      </c>
      <c r="AQ502" s="38" t="s">
        <v>62</v>
      </c>
      <c r="AR502" s="38" t="s">
        <v>62</v>
      </c>
      <c r="AS502" s="38" t="s">
        <v>62</v>
      </c>
      <c r="AT502" s="38" t="s">
        <v>205</v>
      </c>
      <c r="AU502" s="38" t="s">
        <v>8802</v>
      </c>
      <c r="AV502" s="38" t="s">
        <v>207</v>
      </c>
      <c r="AW502" s="38" t="s">
        <v>61</v>
      </c>
      <c r="AX502" s="38" t="s">
        <v>63</v>
      </c>
      <c r="AY502" s="39" t="s">
        <v>10284</v>
      </c>
      <c r="AZ502" s="38" t="s">
        <v>10285</v>
      </c>
      <c r="BA502" s="39" t="s">
        <v>10285</v>
      </c>
      <c r="BB502" s="38" t="s">
        <v>2434</v>
      </c>
      <c r="BC502" s="38" t="s">
        <v>197</v>
      </c>
      <c r="BD502" s="38" t="s">
        <v>94</v>
      </c>
      <c r="BE502" s="38" t="s">
        <v>208</v>
      </c>
      <c r="BF502" s="38" t="s">
        <v>64</v>
      </c>
      <c r="BG502" s="38" t="s">
        <v>61</v>
      </c>
      <c r="BH502" s="38" t="s">
        <v>209</v>
      </c>
    </row>
    <row r="503" spans="2:60" x14ac:dyDescent="0.3">
      <c r="B503" s="55">
        <f t="shared" si="145"/>
        <v>499</v>
      </c>
      <c r="C503" s="55" t="str">
        <f t="shared" si="146"/>
        <v>NRT</v>
      </c>
      <c r="D503" s="55" t="str">
        <f t="shared" si="147"/>
        <v>2025-09-11</v>
      </c>
      <c r="E503" s="55" t="str">
        <f t="shared" si="148"/>
        <v>82020038104</v>
      </c>
      <c r="F503" s="55" t="str">
        <f t="shared" si="149"/>
        <v>PJP030135481</v>
      </c>
      <c r="G503" s="55" t="str">
        <f t="shared" si="150"/>
        <v>김현서</v>
      </c>
      <c r="H503" s="53" t="str">
        <f t="shared" si="151"/>
        <v>일반(목록배제,Normal-Manifest Exception)</v>
      </c>
      <c r="I503" s="62">
        <f t="shared" si="152"/>
        <v>100.5</v>
      </c>
      <c r="J503" s="53" t="str">
        <f t="shared" si="153"/>
        <v>BIG BRIDGE INTL (BRCH USA)</v>
      </c>
      <c r="K503" s="55">
        <f t="shared" si="154"/>
        <v>1</v>
      </c>
      <c r="L503" s="54">
        <f t="shared" si="155"/>
        <v>0.35</v>
      </c>
      <c r="M503" s="54">
        <f t="shared" si="156"/>
        <v>0.6</v>
      </c>
      <c r="N503" s="54">
        <f t="shared" si="157"/>
        <v>0.6</v>
      </c>
      <c r="O503" s="54">
        <f t="shared" si="158"/>
        <v>0.5</v>
      </c>
      <c r="P503" s="55" t="str">
        <f t="shared" si="159"/>
        <v>6094325151545</v>
      </c>
      <c r="Q503" s="70">
        <f t="shared" si="160"/>
        <v>6760</v>
      </c>
      <c r="R503" s="58">
        <v>0</v>
      </c>
      <c r="S503" s="57">
        <f t="shared" si="161"/>
        <v>0</v>
      </c>
      <c r="T503" s="58">
        <v>0</v>
      </c>
      <c r="U503" s="58">
        <f>(IF(VLOOKUP(VLOOKUP(AN503,MAPPING!$B$16:$D$21,2,1),MAPPING!$C$16:$E$21,2,0)=7000,0,VLOOKUP(VLOOKUP(AN503,MAPPING!$B$16:$D$21,2,1),MAPPING!$C$16:$E$21,2,0)))</f>
        <v>0</v>
      </c>
      <c r="V503" s="58">
        <f>(K503*VLOOKUP(N503/K503,MAPPING!$B$23:$C$30,2,10))</f>
        <v>0</v>
      </c>
      <c r="W503" s="58">
        <f t="shared" si="162"/>
        <v>0</v>
      </c>
      <c r="X503" s="58">
        <f t="shared" si="163"/>
        <v>6760</v>
      </c>
      <c r="Y503" s="116">
        <f>ROUND(SUM(Q503:W503)/INVOICE!$I$5,2)</f>
        <v>4.8499999999999996</v>
      </c>
      <c r="AA503" s="38" t="s">
        <v>495</v>
      </c>
      <c r="AB503" s="38" t="s">
        <v>93</v>
      </c>
      <c r="AC503" s="38" t="s">
        <v>3720</v>
      </c>
      <c r="AD503" s="38" t="s">
        <v>10286</v>
      </c>
      <c r="AE503" s="38" t="s">
        <v>10287</v>
      </c>
      <c r="AF503" s="38" t="s">
        <v>10288</v>
      </c>
      <c r="AG503" s="38" t="s">
        <v>10289</v>
      </c>
      <c r="AH503" s="38" t="s">
        <v>61</v>
      </c>
      <c r="AI503" s="38">
        <v>1</v>
      </c>
      <c r="AJ503" s="38">
        <v>0.35</v>
      </c>
      <c r="AK503" s="38">
        <v>0.6</v>
      </c>
      <c r="AL503" s="38">
        <v>0.6</v>
      </c>
      <c r="AM503" s="38" t="s">
        <v>66</v>
      </c>
      <c r="AN503" s="38">
        <v>100.5</v>
      </c>
      <c r="AO503" s="38" t="s">
        <v>62</v>
      </c>
      <c r="AP503" s="38" t="s">
        <v>62</v>
      </c>
      <c r="AQ503" s="38" t="s">
        <v>62</v>
      </c>
      <c r="AR503" s="38" t="s">
        <v>62</v>
      </c>
      <c r="AS503" s="38" t="s">
        <v>62</v>
      </c>
      <c r="AT503" s="38" t="s">
        <v>205</v>
      </c>
      <c r="AU503" s="38" t="s">
        <v>8802</v>
      </c>
      <c r="AV503" s="38" t="s">
        <v>207</v>
      </c>
      <c r="AW503" s="38" t="s">
        <v>61</v>
      </c>
      <c r="AX503" s="38" t="s">
        <v>63</v>
      </c>
      <c r="AY503" s="39" t="s">
        <v>10290</v>
      </c>
      <c r="AZ503" s="38" t="s">
        <v>10291</v>
      </c>
      <c r="BA503" s="39" t="s">
        <v>10291</v>
      </c>
      <c r="BB503" s="38" t="s">
        <v>2434</v>
      </c>
      <c r="BC503" s="38" t="s">
        <v>197</v>
      </c>
      <c r="BD503" s="38" t="s">
        <v>94</v>
      </c>
      <c r="BE503" s="38" t="s">
        <v>208</v>
      </c>
      <c r="BF503" s="38" t="s">
        <v>64</v>
      </c>
      <c r="BG503" s="38" t="s">
        <v>61</v>
      </c>
      <c r="BH503" s="38" t="s">
        <v>209</v>
      </c>
    </row>
    <row r="504" spans="2:60" x14ac:dyDescent="0.3">
      <c r="B504" s="55">
        <f t="shared" si="145"/>
        <v>500</v>
      </c>
      <c r="C504" s="55" t="str">
        <f t="shared" si="146"/>
        <v>NRT</v>
      </c>
      <c r="D504" s="55" t="str">
        <f t="shared" si="147"/>
        <v>2025-09-12</v>
      </c>
      <c r="E504" s="55" t="str">
        <f t="shared" si="148"/>
        <v>82020038115</v>
      </c>
      <c r="F504" s="55" t="str">
        <f t="shared" si="149"/>
        <v>PJP030167808</v>
      </c>
      <c r="G504" s="55" t="str">
        <f t="shared" si="150"/>
        <v>김남우</v>
      </c>
      <c r="H504" s="53" t="str">
        <f t="shared" si="151"/>
        <v>목록(Manifest)</v>
      </c>
      <c r="I504" s="62">
        <f t="shared" si="152"/>
        <v>28.81</v>
      </c>
      <c r="J504" s="53" t="str">
        <f t="shared" si="153"/>
        <v>BIG BRIDGE INTL (BRCH USA)</v>
      </c>
      <c r="K504" s="55">
        <f t="shared" si="154"/>
        <v>1</v>
      </c>
      <c r="L504" s="54">
        <f t="shared" si="155"/>
        <v>0.3</v>
      </c>
      <c r="M504" s="54">
        <f t="shared" si="156"/>
        <v>0.5</v>
      </c>
      <c r="N504" s="54">
        <f t="shared" si="157"/>
        <v>0.5</v>
      </c>
      <c r="O504" s="54">
        <f t="shared" si="158"/>
        <v>0.5</v>
      </c>
      <c r="P504" s="55" t="str">
        <f t="shared" si="159"/>
        <v>6094325150579</v>
      </c>
      <c r="Q504" s="70">
        <f t="shared" si="160"/>
        <v>6760</v>
      </c>
      <c r="R504" s="58">
        <v>0</v>
      </c>
      <c r="S504" s="57">
        <f t="shared" si="161"/>
        <v>0</v>
      </c>
      <c r="T504" s="58">
        <v>0</v>
      </c>
      <c r="U504" s="58">
        <f>(IF(VLOOKUP(VLOOKUP(AN504,MAPPING!$B$16:$D$21,2,1),MAPPING!$C$16:$E$21,2,0)=7000,0,VLOOKUP(VLOOKUP(AN504,MAPPING!$B$16:$D$21,2,1),MAPPING!$C$16:$E$21,2,0)))</f>
        <v>0</v>
      </c>
      <c r="V504" s="58">
        <f>(K504*VLOOKUP(N504/K504,MAPPING!$B$23:$C$30,2,10))</f>
        <v>0</v>
      </c>
      <c r="W504" s="58">
        <f t="shared" si="162"/>
        <v>0</v>
      </c>
      <c r="X504" s="58">
        <f t="shared" si="163"/>
        <v>6760</v>
      </c>
      <c r="Y504" s="116">
        <f>ROUND(SUM(Q504:W504)/INVOICE!$I$5,2)</f>
        <v>4.8499999999999996</v>
      </c>
      <c r="AA504" s="38" t="s">
        <v>3918</v>
      </c>
      <c r="AB504" s="38" t="s">
        <v>93</v>
      </c>
      <c r="AC504" s="38" t="s">
        <v>3919</v>
      </c>
      <c r="AD504" s="38" t="s">
        <v>10292</v>
      </c>
      <c r="AE504" s="38" t="s">
        <v>10293</v>
      </c>
      <c r="AF504" s="38" t="s">
        <v>10294</v>
      </c>
      <c r="AG504" s="38" t="s">
        <v>7932</v>
      </c>
      <c r="AH504" s="38" t="s">
        <v>61</v>
      </c>
      <c r="AI504" s="38">
        <v>1</v>
      </c>
      <c r="AJ504" s="38">
        <v>0.3</v>
      </c>
      <c r="AK504" s="38">
        <v>0.5</v>
      </c>
      <c r="AL504" s="38">
        <v>0.5</v>
      </c>
      <c r="AM504" s="38" t="s">
        <v>204</v>
      </c>
      <c r="AN504" s="38">
        <v>28.81</v>
      </c>
      <c r="AO504" s="38" t="s">
        <v>62</v>
      </c>
      <c r="AP504" s="38" t="s">
        <v>62</v>
      </c>
      <c r="AQ504" s="38" t="s">
        <v>62</v>
      </c>
      <c r="AR504" s="38" t="s">
        <v>62</v>
      </c>
      <c r="AS504" s="38" t="s">
        <v>62</v>
      </c>
      <c r="AT504" s="38" t="s">
        <v>205</v>
      </c>
      <c r="AU504" s="38" t="s">
        <v>8802</v>
      </c>
      <c r="AV504" s="38" t="s">
        <v>207</v>
      </c>
      <c r="AW504" s="38" t="s">
        <v>61</v>
      </c>
      <c r="AX504" s="38" t="s">
        <v>63</v>
      </c>
      <c r="AY504" s="39" t="s">
        <v>10295</v>
      </c>
      <c r="AZ504" s="38" t="s">
        <v>10296</v>
      </c>
      <c r="BA504" s="39" t="s">
        <v>10296</v>
      </c>
      <c r="BB504" s="38" t="s">
        <v>2434</v>
      </c>
      <c r="BC504" s="38" t="s">
        <v>197</v>
      </c>
      <c r="BD504" s="38" t="s">
        <v>94</v>
      </c>
      <c r="BE504" s="38" t="s">
        <v>208</v>
      </c>
      <c r="BF504" s="38" t="s">
        <v>64</v>
      </c>
      <c r="BG504" s="38" t="s">
        <v>61</v>
      </c>
      <c r="BH504" s="38" t="s">
        <v>209</v>
      </c>
    </row>
    <row r="505" spans="2:60" x14ac:dyDescent="0.3">
      <c r="B505" s="55">
        <f t="shared" si="145"/>
        <v>501</v>
      </c>
      <c r="C505" s="55" t="str">
        <f t="shared" si="146"/>
        <v>NRT</v>
      </c>
      <c r="D505" s="55" t="str">
        <f t="shared" si="147"/>
        <v>2025-09-12</v>
      </c>
      <c r="E505" s="55" t="str">
        <f t="shared" si="148"/>
        <v>82020038115</v>
      </c>
      <c r="F505" s="55" t="str">
        <f t="shared" si="149"/>
        <v>PJP030165915</v>
      </c>
      <c r="G505" s="55" t="str">
        <f t="shared" si="150"/>
        <v>양효정</v>
      </c>
      <c r="H505" s="53" t="str">
        <f t="shared" si="151"/>
        <v>목록(Manifest)</v>
      </c>
      <c r="I505" s="62">
        <f t="shared" si="152"/>
        <v>60.43</v>
      </c>
      <c r="J505" s="53" t="str">
        <f t="shared" si="153"/>
        <v>BIG BRIDGE INTL (BRCH USA)</v>
      </c>
      <c r="K505" s="55">
        <f t="shared" si="154"/>
        <v>1</v>
      </c>
      <c r="L505" s="54">
        <f t="shared" si="155"/>
        <v>0.5</v>
      </c>
      <c r="M505" s="54">
        <f t="shared" si="156"/>
        <v>1.3</v>
      </c>
      <c r="N505" s="54">
        <f t="shared" si="157"/>
        <v>1.3</v>
      </c>
      <c r="O505" s="54">
        <f t="shared" si="158"/>
        <v>0.5</v>
      </c>
      <c r="P505" s="55" t="str">
        <f t="shared" si="159"/>
        <v>6094325151169</v>
      </c>
      <c r="Q505" s="70">
        <f t="shared" si="160"/>
        <v>6760</v>
      </c>
      <c r="R505" s="58">
        <v>0</v>
      </c>
      <c r="S505" s="57">
        <f t="shared" si="161"/>
        <v>0</v>
      </c>
      <c r="T505" s="58">
        <v>0</v>
      </c>
      <c r="U505" s="58">
        <f>(IF(VLOOKUP(VLOOKUP(AN505,MAPPING!$B$16:$D$21,2,1),MAPPING!$C$16:$E$21,2,0)=7000,0,VLOOKUP(VLOOKUP(AN505,MAPPING!$B$16:$D$21,2,1),MAPPING!$C$16:$E$21,2,0)))</f>
        <v>0</v>
      </c>
      <c r="V505" s="58">
        <f>(K505*VLOOKUP(N505/K505,MAPPING!$B$23:$C$30,2,10))</f>
        <v>0</v>
      </c>
      <c r="W505" s="58">
        <f t="shared" si="162"/>
        <v>0</v>
      </c>
      <c r="X505" s="58">
        <f t="shared" si="163"/>
        <v>6760</v>
      </c>
      <c r="Y505" s="116">
        <f>ROUND(SUM(Q505:W505)/INVOICE!$I$5,2)</f>
        <v>4.8499999999999996</v>
      </c>
      <c r="AA505" s="38" t="s">
        <v>3918</v>
      </c>
      <c r="AB505" s="38" t="s">
        <v>93</v>
      </c>
      <c r="AC505" s="38" t="s">
        <v>3919</v>
      </c>
      <c r="AD505" s="38" t="s">
        <v>10297</v>
      </c>
      <c r="AE505" s="38" t="s">
        <v>10298</v>
      </c>
      <c r="AF505" s="38" t="s">
        <v>10299</v>
      </c>
      <c r="AG505" s="38" t="s">
        <v>10300</v>
      </c>
      <c r="AH505" s="38" t="s">
        <v>61</v>
      </c>
      <c r="AI505" s="38">
        <v>1</v>
      </c>
      <c r="AJ505" s="38">
        <v>0.5</v>
      </c>
      <c r="AK505" s="38">
        <v>1.3</v>
      </c>
      <c r="AL505" s="38">
        <v>1.3</v>
      </c>
      <c r="AM505" s="38" t="s">
        <v>204</v>
      </c>
      <c r="AN505" s="38">
        <v>60.43</v>
      </c>
      <c r="AO505" s="38" t="s">
        <v>62</v>
      </c>
      <c r="AP505" s="38" t="s">
        <v>62</v>
      </c>
      <c r="AQ505" s="38" t="s">
        <v>62</v>
      </c>
      <c r="AR505" s="38" t="s">
        <v>62</v>
      </c>
      <c r="AS505" s="38" t="s">
        <v>62</v>
      </c>
      <c r="AT505" s="38" t="s">
        <v>205</v>
      </c>
      <c r="AU505" s="38" t="s">
        <v>8802</v>
      </c>
      <c r="AV505" s="38" t="s">
        <v>207</v>
      </c>
      <c r="AW505" s="38" t="s">
        <v>61</v>
      </c>
      <c r="AX505" s="38" t="s">
        <v>63</v>
      </c>
      <c r="AY505" s="39" t="s">
        <v>10301</v>
      </c>
      <c r="AZ505" s="38" t="s">
        <v>10302</v>
      </c>
      <c r="BA505" s="39" t="s">
        <v>10302</v>
      </c>
      <c r="BB505" s="38" t="s">
        <v>2434</v>
      </c>
      <c r="BC505" s="38" t="s">
        <v>197</v>
      </c>
      <c r="BD505" s="38" t="s">
        <v>94</v>
      </c>
      <c r="BE505" s="38" t="s">
        <v>208</v>
      </c>
      <c r="BF505" s="38" t="s">
        <v>64</v>
      </c>
      <c r="BG505" s="38" t="s">
        <v>61</v>
      </c>
      <c r="BH505" s="38" t="s">
        <v>209</v>
      </c>
    </row>
    <row r="506" spans="2:60" x14ac:dyDescent="0.3">
      <c r="B506" s="55">
        <f t="shared" si="145"/>
        <v>502</v>
      </c>
      <c r="C506" s="55" t="str">
        <f t="shared" si="146"/>
        <v>NRT</v>
      </c>
      <c r="D506" s="55" t="str">
        <f t="shared" si="147"/>
        <v>2025-09-12</v>
      </c>
      <c r="E506" s="55" t="str">
        <f t="shared" si="148"/>
        <v>82020038115</v>
      </c>
      <c r="F506" s="55" t="str">
        <f t="shared" si="149"/>
        <v>PJP030157808</v>
      </c>
      <c r="G506" s="55" t="str">
        <f t="shared" si="150"/>
        <v>조승현</v>
      </c>
      <c r="H506" s="53" t="str">
        <f t="shared" si="151"/>
        <v>일반(목록배제,Normal-Manifest Exception)</v>
      </c>
      <c r="I506" s="62">
        <f t="shared" si="152"/>
        <v>100.5</v>
      </c>
      <c r="J506" s="53" t="str">
        <f t="shared" si="153"/>
        <v>BIG BRIDGE INTL (BRCH USA)</v>
      </c>
      <c r="K506" s="55">
        <f t="shared" si="154"/>
        <v>1</v>
      </c>
      <c r="L506" s="54">
        <f t="shared" si="155"/>
        <v>0.4</v>
      </c>
      <c r="M506" s="54">
        <f t="shared" si="156"/>
        <v>0.8</v>
      </c>
      <c r="N506" s="54">
        <f t="shared" si="157"/>
        <v>0.8</v>
      </c>
      <c r="O506" s="54">
        <f t="shared" si="158"/>
        <v>0.5</v>
      </c>
      <c r="P506" s="55" t="str">
        <f t="shared" si="159"/>
        <v>6094325151633</v>
      </c>
      <c r="Q506" s="70">
        <f t="shared" si="160"/>
        <v>6760</v>
      </c>
      <c r="R506" s="58">
        <v>0</v>
      </c>
      <c r="S506" s="57">
        <f t="shared" si="161"/>
        <v>0</v>
      </c>
      <c r="T506" s="58">
        <v>0</v>
      </c>
      <c r="U506" s="58">
        <f>(IF(VLOOKUP(VLOOKUP(AN506,MAPPING!$B$16:$D$21,2,1),MAPPING!$C$16:$E$21,2,0)=7000,0,VLOOKUP(VLOOKUP(AN506,MAPPING!$B$16:$D$21,2,1),MAPPING!$C$16:$E$21,2,0)))</f>
        <v>0</v>
      </c>
      <c r="V506" s="58">
        <f>(K506*VLOOKUP(N506/K506,MAPPING!$B$23:$C$30,2,10))</f>
        <v>0</v>
      </c>
      <c r="W506" s="58">
        <f t="shared" si="162"/>
        <v>0</v>
      </c>
      <c r="X506" s="58">
        <f t="shared" si="163"/>
        <v>6760</v>
      </c>
      <c r="Y506" s="116">
        <f>ROUND(SUM(Q506:W506)/INVOICE!$I$5,2)</f>
        <v>4.8499999999999996</v>
      </c>
      <c r="AA506" s="38" t="s">
        <v>3918</v>
      </c>
      <c r="AB506" s="38" t="s">
        <v>93</v>
      </c>
      <c r="AC506" s="38" t="s">
        <v>3919</v>
      </c>
      <c r="AD506" s="38" t="s">
        <v>10303</v>
      </c>
      <c r="AE506" s="38" t="s">
        <v>10304</v>
      </c>
      <c r="AF506" s="38" t="s">
        <v>10305</v>
      </c>
      <c r="AG506" s="38" t="s">
        <v>10306</v>
      </c>
      <c r="AH506" s="38" t="s">
        <v>61</v>
      </c>
      <c r="AI506" s="38">
        <v>1</v>
      </c>
      <c r="AJ506" s="38">
        <v>0.4</v>
      </c>
      <c r="AK506" s="38">
        <v>0.8</v>
      </c>
      <c r="AL506" s="38">
        <v>0.8</v>
      </c>
      <c r="AM506" s="38" t="s">
        <v>66</v>
      </c>
      <c r="AN506" s="38">
        <v>100.5</v>
      </c>
      <c r="AO506" s="38" t="s">
        <v>62</v>
      </c>
      <c r="AP506" s="38" t="s">
        <v>62</v>
      </c>
      <c r="AQ506" s="38" t="s">
        <v>62</v>
      </c>
      <c r="AR506" s="38" t="s">
        <v>62</v>
      </c>
      <c r="AS506" s="38" t="s">
        <v>62</v>
      </c>
      <c r="AT506" s="38" t="s">
        <v>205</v>
      </c>
      <c r="AU506" s="38" t="s">
        <v>8802</v>
      </c>
      <c r="AV506" s="38" t="s">
        <v>207</v>
      </c>
      <c r="AW506" s="38" t="s">
        <v>61</v>
      </c>
      <c r="AX506" s="38" t="s">
        <v>63</v>
      </c>
      <c r="AY506" s="39" t="s">
        <v>10307</v>
      </c>
      <c r="AZ506" s="38" t="s">
        <v>10308</v>
      </c>
      <c r="BA506" s="39" t="s">
        <v>10308</v>
      </c>
      <c r="BB506" s="38" t="s">
        <v>2434</v>
      </c>
      <c r="BC506" s="38" t="s">
        <v>197</v>
      </c>
      <c r="BD506" s="38" t="s">
        <v>94</v>
      </c>
      <c r="BE506" s="38" t="s">
        <v>208</v>
      </c>
      <c r="BF506" s="38" t="s">
        <v>64</v>
      </c>
      <c r="BG506" s="38" t="s">
        <v>61</v>
      </c>
      <c r="BH506" s="38" t="s">
        <v>209</v>
      </c>
    </row>
    <row r="507" spans="2:60" x14ac:dyDescent="0.3">
      <c r="B507" s="55">
        <f t="shared" si="145"/>
        <v>503</v>
      </c>
      <c r="C507" s="55" t="str">
        <f t="shared" si="146"/>
        <v>NRT</v>
      </c>
      <c r="D507" s="55" t="str">
        <f t="shared" si="147"/>
        <v>2025-09-12</v>
      </c>
      <c r="E507" s="55" t="str">
        <f t="shared" si="148"/>
        <v>82020038115</v>
      </c>
      <c r="F507" s="55" t="str">
        <f t="shared" si="149"/>
        <v>PJP030163088</v>
      </c>
      <c r="G507" s="55" t="str">
        <f t="shared" si="150"/>
        <v>최수훈</v>
      </c>
      <c r="H507" s="53" t="str">
        <f t="shared" si="151"/>
        <v>일반(목록배제,Normal-Manifest Exception)</v>
      </c>
      <c r="I507" s="62">
        <f t="shared" si="152"/>
        <v>100.5</v>
      </c>
      <c r="J507" s="53" t="str">
        <f t="shared" si="153"/>
        <v>BIG BRIDGE INTL (BRCH USA)</v>
      </c>
      <c r="K507" s="55">
        <f t="shared" si="154"/>
        <v>1</v>
      </c>
      <c r="L507" s="54">
        <f t="shared" si="155"/>
        <v>0.4</v>
      </c>
      <c r="M507" s="54">
        <f t="shared" si="156"/>
        <v>0.8</v>
      </c>
      <c r="N507" s="54">
        <f t="shared" si="157"/>
        <v>0.8</v>
      </c>
      <c r="O507" s="54">
        <f t="shared" si="158"/>
        <v>0.5</v>
      </c>
      <c r="P507" s="55" t="str">
        <f t="shared" si="159"/>
        <v>6094325151679</v>
      </c>
      <c r="Q507" s="70">
        <f t="shared" si="160"/>
        <v>6760</v>
      </c>
      <c r="R507" s="58">
        <v>0</v>
      </c>
      <c r="S507" s="57">
        <f t="shared" si="161"/>
        <v>0</v>
      </c>
      <c r="T507" s="58">
        <v>0</v>
      </c>
      <c r="U507" s="58">
        <f>(IF(VLOOKUP(VLOOKUP(AN507,MAPPING!$B$16:$D$21,2,1),MAPPING!$C$16:$E$21,2,0)=7000,0,VLOOKUP(VLOOKUP(AN507,MAPPING!$B$16:$D$21,2,1),MAPPING!$C$16:$E$21,2,0)))</f>
        <v>0</v>
      </c>
      <c r="V507" s="58">
        <f>(K507*VLOOKUP(N507/K507,MAPPING!$B$23:$C$30,2,10))</f>
        <v>0</v>
      </c>
      <c r="W507" s="58">
        <f t="shared" si="162"/>
        <v>0</v>
      </c>
      <c r="X507" s="58">
        <f t="shared" si="163"/>
        <v>6760</v>
      </c>
      <c r="Y507" s="116">
        <f>ROUND(SUM(Q507:W507)/INVOICE!$I$5,2)</f>
        <v>4.8499999999999996</v>
      </c>
      <c r="AA507" s="38" t="s">
        <v>3918</v>
      </c>
      <c r="AB507" s="38" t="s">
        <v>93</v>
      </c>
      <c r="AC507" s="38" t="s">
        <v>3919</v>
      </c>
      <c r="AD507" s="38" t="s">
        <v>10309</v>
      </c>
      <c r="AE507" s="38" t="s">
        <v>10310</v>
      </c>
      <c r="AF507" s="38" t="s">
        <v>10311</v>
      </c>
      <c r="AG507" s="38" t="s">
        <v>10312</v>
      </c>
      <c r="AH507" s="38" t="s">
        <v>61</v>
      </c>
      <c r="AI507" s="38">
        <v>1</v>
      </c>
      <c r="AJ507" s="38">
        <v>0.4</v>
      </c>
      <c r="AK507" s="38">
        <v>0.8</v>
      </c>
      <c r="AL507" s="38">
        <v>0.8</v>
      </c>
      <c r="AM507" s="38" t="s">
        <v>66</v>
      </c>
      <c r="AN507" s="38">
        <v>100.5</v>
      </c>
      <c r="AO507" s="38" t="s">
        <v>62</v>
      </c>
      <c r="AP507" s="38" t="s">
        <v>62</v>
      </c>
      <c r="AQ507" s="38" t="s">
        <v>62</v>
      </c>
      <c r="AR507" s="38" t="s">
        <v>62</v>
      </c>
      <c r="AS507" s="38" t="s">
        <v>62</v>
      </c>
      <c r="AT507" s="38" t="s">
        <v>205</v>
      </c>
      <c r="AU507" s="38" t="s">
        <v>8802</v>
      </c>
      <c r="AV507" s="38" t="s">
        <v>207</v>
      </c>
      <c r="AW507" s="38" t="s">
        <v>61</v>
      </c>
      <c r="AX507" s="38" t="s">
        <v>63</v>
      </c>
      <c r="AY507" s="39" t="s">
        <v>10313</v>
      </c>
      <c r="AZ507" s="38" t="s">
        <v>10314</v>
      </c>
      <c r="BA507" s="39" t="s">
        <v>10314</v>
      </c>
      <c r="BB507" s="38" t="s">
        <v>2434</v>
      </c>
      <c r="BC507" s="38" t="s">
        <v>197</v>
      </c>
      <c r="BD507" s="38" t="s">
        <v>94</v>
      </c>
      <c r="BE507" s="38" t="s">
        <v>208</v>
      </c>
      <c r="BF507" s="38" t="s">
        <v>64</v>
      </c>
      <c r="BG507" s="38" t="s">
        <v>61</v>
      </c>
      <c r="BH507" s="38" t="s">
        <v>209</v>
      </c>
    </row>
    <row r="508" spans="2:60" x14ac:dyDescent="0.3">
      <c r="B508" s="55">
        <f t="shared" si="145"/>
        <v>504</v>
      </c>
      <c r="C508" s="55" t="str">
        <f t="shared" si="146"/>
        <v>NRT</v>
      </c>
      <c r="D508" s="55" t="str">
        <f t="shared" si="147"/>
        <v>2025-09-12</v>
      </c>
      <c r="E508" s="55" t="str">
        <f t="shared" si="148"/>
        <v>82020038115</v>
      </c>
      <c r="F508" s="55" t="str">
        <f t="shared" si="149"/>
        <v>PJP030140615</v>
      </c>
      <c r="G508" s="55" t="str">
        <f t="shared" si="150"/>
        <v>홍동화</v>
      </c>
      <c r="H508" s="53" t="str">
        <f t="shared" si="151"/>
        <v>일반(목록배제,Normal-Manifest Exception)</v>
      </c>
      <c r="I508" s="62">
        <f t="shared" si="152"/>
        <v>71.8</v>
      </c>
      <c r="J508" s="53" t="str">
        <f t="shared" si="153"/>
        <v>BIG BRIDGE INTL (BRCH USA)</v>
      </c>
      <c r="K508" s="55">
        <f t="shared" si="154"/>
        <v>1</v>
      </c>
      <c r="L508" s="54">
        <f t="shared" si="155"/>
        <v>2.2999999999999998</v>
      </c>
      <c r="M508" s="54">
        <f t="shared" si="156"/>
        <v>1.4</v>
      </c>
      <c r="N508" s="54">
        <f t="shared" si="157"/>
        <v>2.2999999999999998</v>
      </c>
      <c r="O508" s="54">
        <f t="shared" si="158"/>
        <v>2.5</v>
      </c>
      <c r="P508" s="55" t="str">
        <f t="shared" si="159"/>
        <v>6094325150964</v>
      </c>
      <c r="Q508" s="70">
        <f t="shared" si="160"/>
        <v>10800</v>
      </c>
      <c r="R508" s="58">
        <v>0</v>
      </c>
      <c r="S508" s="57">
        <f t="shared" si="161"/>
        <v>0</v>
      </c>
      <c r="T508" s="58">
        <v>0</v>
      </c>
      <c r="U508" s="58">
        <f>(IF(VLOOKUP(VLOOKUP(AN508,MAPPING!$B$16:$D$21,2,1),MAPPING!$C$16:$E$21,2,0)=7000,0,VLOOKUP(VLOOKUP(AN508,MAPPING!$B$16:$D$21,2,1),MAPPING!$C$16:$E$21,2,0)))</f>
        <v>0</v>
      </c>
      <c r="V508" s="58">
        <f>(K508*VLOOKUP(N508/K508,MAPPING!$B$23:$C$30,2,10))</f>
        <v>550</v>
      </c>
      <c r="W508" s="58">
        <f t="shared" si="162"/>
        <v>0</v>
      </c>
      <c r="X508" s="58">
        <f t="shared" si="163"/>
        <v>11350</v>
      </c>
      <c r="Y508" s="116">
        <f>ROUND(SUM(Q508:W508)/INVOICE!$I$5,2)</f>
        <v>8.14</v>
      </c>
      <c r="AA508" s="38" t="s">
        <v>3918</v>
      </c>
      <c r="AB508" s="38" t="s">
        <v>93</v>
      </c>
      <c r="AC508" s="38" t="s">
        <v>3919</v>
      </c>
      <c r="AD508" s="38" t="s">
        <v>10315</v>
      </c>
      <c r="AE508" s="38" t="s">
        <v>10316</v>
      </c>
      <c r="AF508" s="38" t="s">
        <v>10317</v>
      </c>
      <c r="AG508" s="38" t="s">
        <v>10318</v>
      </c>
      <c r="AH508" s="38" t="s">
        <v>61</v>
      </c>
      <c r="AI508" s="38">
        <v>1</v>
      </c>
      <c r="AJ508" s="38">
        <v>2.2999999999999998</v>
      </c>
      <c r="AK508" s="38">
        <v>1.4</v>
      </c>
      <c r="AL508" s="38">
        <v>2.2999999999999998</v>
      </c>
      <c r="AM508" s="38" t="s">
        <v>66</v>
      </c>
      <c r="AN508" s="38">
        <v>71.8</v>
      </c>
      <c r="AO508" s="38" t="s">
        <v>62</v>
      </c>
      <c r="AP508" s="38" t="s">
        <v>62</v>
      </c>
      <c r="AQ508" s="38" t="s">
        <v>62</v>
      </c>
      <c r="AR508" s="38" t="s">
        <v>62</v>
      </c>
      <c r="AS508" s="38" t="s">
        <v>62</v>
      </c>
      <c r="AT508" s="38" t="s">
        <v>205</v>
      </c>
      <c r="AU508" s="38" t="s">
        <v>8802</v>
      </c>
      <c r="AV508" s="38" t="s">
        <v>207</v>
      </c>
      <c r="AW508" s="38" t="s">
        <v>61</v>
      </c>
      <c r="AX508" s="38" t="s">
        <v>63</v>
      </c>
      <c r="AY508" s="39" t="s">
        <v>10319</v>
      </c>
      <c r="AZ508" s="38" t="s">
        <v>10320</v>
      </c>
      <c r="BA508" s="39" t="s">
        <v>10320</v>
      </c>
      <c r="BB508" s="38" t="s">
        <v>2434</v>
      </c>
      <c r="BC508" s="38" t="s">
        <v>197</v>
      </c>
      <c r="BD508" s="38" t="s">
        <v>94</v>
      </c>
      <c r="BE508" s="38" t="s">
        <v>208</v>
      </c>
      <c r="BF508" s="38" t="s">
        <v>64</v>
      </c>
      <c r="BG508" s="38" t="s">
        <v>61</v>
      </c>
      <c r="BH508" s="38" t="s">
        <v>209</v>
      </c>
    </row>
    <row r="509" spans="2:60" x14ac:dyDescent="0.3">
      <c r="B509" s="55">
        <f t="shared" si="145"/>
        <v>505</v>
      </c>
      <c r="C509" s="55" t="str">
        <f t="shared" si="146"/>
        <v>NRT</v>
      </c>
      <c r="D509" s="55" t="str">
        <f t="shared" si="147"/>
        <v>2025-09-12</v>
      </c>
      <c r="E509" s="55" t="str">
        <f t="shared" si="148"/>
        <v>82020038115</v>
      </c>
      <c r="F509" s="55" t="str">
        <f t="shared" si="149"/>
        <v>PJP030136301</v>
      </c>
      <c r="G509" s="55" t="str">
        <f t="shared" si="150"/>
        <v>김가은</v>
      </c>
      <c r="H509" s="53" t="str">
        <f t="shared" si="151"/>
        <v>목록(Manifest)</v>
      </c>
      <c r="I509" s="62">
        <f t="shared" si="152"/>
        <v>75.56</v>
      </c>
      <c r="J509" s="53" t="str">
        <f t="shared" si="153"/>
        <v>BIG BRIDGE INTL (BRCH USA)</v>
      </c>
      <c r="K509" s="55">
        <f t="shared" si="154"/>
        <v>1</v>
      </c>
      <c r="L509" s="54">
        <f t="shared" si="155"/>
        <v>0.45</v>
      </c>
      <c r="M509" s="54">
        <f t="shared" si="156"/>
        <v>0.8</v>
      </c>
      <c r="N509" s="54">
        <f t="shared" si="157"/>
        <v>0.8</v>
      </c>
      <c r="O509" s="54">
        <f t="shared" si="158"/>
        <v>0.5</v>
      </c>
      <c r="P509" s="55" t="str">
        <f t="shared" si="159"/>
        <v>6094325151637</v>
      </c>
      <c r="Q509" s="70">
        <f t="shared" si="160"/>
        <v>6760</v>
      </c>
      <c r="R509" s="58">
        <v>0</v>
      </c>
      <c r="S509" s="57">
        <f t="shared" si="161"/>
        <v>0</v>
      </c>
      <c r="T509" s="58">
        <v>0</v>
      </c>
      <c r="U509" s="58">
        <f>(IF(VLOOKUP(VLOOKUP(AN509,MAPPING!$B$16:$D$21,2,1),MAPPING!$C$16:$E$21,2,0)=7000,0,VLOOKUP(VLOOKUP(AN509,MAPPING!$B$16:$D$21,2,1),MAPPING!$C$16:$E$21,2,0)))</f>
        <v>0</v>
      </c>
      <c r="V509" s="58">
        <f>(K509*VLOOKUP(N509/K509,MAPPING!$B$23:$C$30,2,10))</f>
        <v>0</v>
      </c>
      <c r="W509" s="58">
        <f t="shared" si="162"/>
        <v>0</v>
      </c>
      <c r="X509" s="58">
        <f t="shared" si="163"/>
        <v>6760</v>
      </c>
      <c r="Y509" s="116">
        <f>ROUND(SUM(Q509:W509)/INVOICE!$I$5,2)</f>
        <v>4.8499999999999996</v>
      </c>
      <c r="AA509" s="38" t="s">
        <v>3918</v>
      </c>
      <c r="AB509" s="38" t="s">
        <v>93</v>
      </c>
      <c r="AC509" s="38" t="s">
        <v>3919</v>
      </c>
      <c r="AD509" s="38" t="s">
        <v>10321</v>
      </c>
      <c r="AE509" s="38" t="s">
        <v>9749</v>
      </c>
      <c r="AF509" s="38" t="s">
        <v>9750</v>
      </c>
      <c r="AG509" s="38" t="s">
        <v>9751</v>
      </c>
      <c r="AH509" s="38" t="s">
        <v>61</v>
      </c>
      <c r="AI509" s="38">
        <v>1</v>
      </c>
      <c r="AJ509" s="38">
        <v>0.45</v>
      </c>
      <c r="AK509" s="38">
        <v>0.8</v>
      </c>
      <c r="AL509" s="38">
        <v>0.8</v>
      </c>
      <c r="AM509" s="38" t="s">
        <v>204</v>
      </c>
      <c r="AN509" s="38">
        <v>75.56</v>
      </c>
      <c r="AO509" s="38" t="s">
        <v>62</v>
      </c>
      <c r="AP509" s="38" t="s">
        <v>62</v>
      </c>
      <c r="AQ509" s="38" t="s">
        <v>62</v>
      </c>
      <c r="AR509" s="38" t="s">
        <v>62</v>
      </c>
      <c r="AS509" s="38" t="s">
        <v>62</v>
      </c>
      <c r="AT509" s="38" t="s">
        <v>205</v>
      </c>
      <c r="AU509" s="38" t="s">
        <v>8802</v>
      </c>
      <c r="AV509" s="38" t="s">
        <v>207</v>
      </c>
      <c r="AW509" s="38" t="s">
        <v>61</v>
      </c>
      <c r="AX509" s="38" t="s">
        <v>63</v>
      </c>
      <c r="AY509" s="39" t="s">
        <v>10322</v>
      </c>
      <c r="AZ509" s="38" t="s">
        <v>10323</v>
      </c>
      <c r="BA509" s="39" t="s">
        <v>10323</v>
      </c>
      <c r="BB509" s="38" t="s">
        <v>2434</v>
      </c>
      <c r="BC509" s="38" t="s">
        <v>197</v>
      </c>
      <c r="BD509" s="38" t="s">
        <v>94</v>
      </c>
      <c r="BE509" s="38" t="s">
        <v>208</v>
      </c>
      <c r="BF509" s="38" t="s">
        <v>64</v>
      </c>
      <c r="BG509" s="38" t="s">
        <v>61</v>
      </c>
      <c r="BH509" s="38" t="s">
        <v>209</v>
      </c>
    </row>
    <row r="510" spans="2:60" x14ac:dyDescent="0.3">
      <c r="B510" s="55">
        <f t="shared" si="145"/>
        <v>506</v>
      </c>
      <c r="C510" s="55" t="str">
        <f t="shared" si="146"/>
        <v>NRT</v>
      </c>
      <c r="D510" s="55" t="str">
        <f t="shared" si="147"/>
        <v>2025-09-12</v>
      </c>
      <c r="E510" s="55" t="str">
        <f t="shared" si="148"/>
        <v>82020038115</v>
      </c>
      <c r="F510" s="55" t="str">
        <f t="shared" si="149"/>
        <v>PJP030157418</v>
      </c>
      <c r="G510" s="55" t="str">
        <f t="shared" si="150"/>
        <v>박우택</v>
      </c>
      <c r="H510" s="53" t="str">
        <f t="shared" si="151"/>
        <v>일반(목록배제,Normal-Manifest Exception)</v>
      </c>
      <c r="I510" s="62">
        <f t="shared" si="152"/>
        <v>34.97</v>
      </c>
      <c r="J510" s="53" t="str">
        <f t="shared" si="153"/>
        <v>BIG BRIDGE INTL (BRCH USA)</v>
      </c>
      <c r="K510" s="55">
        <f t="shared" si="154"/>
        <v>1</v>
      </c>
      <c r="L510" s="54">
        <f t="shared" si="155"/>
        <v>1.6</v>
      </c>
      <c r="M510" s="54">
        <f t="shared" si="156"/>
        <v>1.6</v>
      </c>
      <c r="N510" s="54">
        <f t="shared" si="157"/>
        <v>1.6</v>
      </c>
      <c r="O510" s="54">
        <f t="shared" si="158"/>
        <v>2</v>
      </c>
      <c r="P510" s="55" t="str">
        <f t="shared" si="159"/>
        <v>6094325150908</v>
      </c>
      <c r="Q510" s="70">
        <f t="shared" si="160"/>
        <v>9790</v>
      </c>
      <c r="R510" s="58">
        <v>0</v>
      </c>
      <c r="S510" s="57">
        <f t="shared" si="161"/>
        <v>0</v>
      </c>
      <c r="T510" s="58">
        <v>0</v>
      </c>
      <c r="U510" s="58">
        <f>(IF(VLOOKUP(VLOOKUP(AN510,MAPPING!$B$16:$D$21,2,1),MAPPING!$C$16:$E$21,2,0)=7000,0,VLOOKUP(VLOOKUP(AN510,MAPPING!$B$16:$D$21,2,1),MAPPING!$C$16:$E$21,2,0)))</f>
        <v>0</v>
      </c>
      <c r="V510" s="58">
        <f>(K510*VLOOKUP(N510/K510,MAPPING!$B$23:$C$30,2,10))</f>
        <v>0</v>
      </c>
      <c r="W510" s="58">
        <f t="shared" si="162"/>
        <v>0</v>
      </c>
      <c r="X510" s="58">
        <f t="shared" si="163"/>
        <v>9790</v>
      </c>
      <c r="Y510" s="116">
        <f>ROUND(SUM(Q510:W510)/INVOICE!$I$5,2)</f>
        <v>7.02</v>
      </c>
      <c r="AA510" s="38" t="s">
        <v>3918</v>
      </c>
      <c r="AB510" s="38" t="s">
        <v>93</v>
      </c>
      <c r="AC510" s="38" t="s">
        <v>3919</v>
      </c>
      <c r="AD510" s="38" t="s">
        <v>10324</v>
      </c>
      <c r="AE510" s="38" t="s">
        <v>10180</v>
      </c>
      <c r="AF510" s="38" t="s">
        <v>10181</v>
      </c>
      <c r="AG510" s="38" t="s">
        <v>10182</v>
      </c>
      <c r="AH510" s="38" t="s">
        <v>61</v>
      </c>
      <c r="AI510" s="38">
        <v>1</v>
      </c>
      <c r="AJ510" s="38">
        <v>1.6</v>
      </c>
      <c r="AK510" s="38">
        <v>1.6</v>
      </c>
      <c r="AL510" s="38">
        <v>1.6</v>
      </c>
      <c r="AM510" s="38" t="s">
        <v>66</v>
      </c>
      <c r="AN510" s="38">
        <v>34.97</v>
      </c>
      <c r="AO510" s="38" t="s">
        <v>62</v>
      </c>
      <c r="AP510" s="38" t="s">
        <v>62</v>
      </c>
      <c r="AQ510" s="38" t="s">
        <v>62</v>
      </c>
      <c r="AR510" s="38" t="s">
        <v>62</v>
      </c>
      <c r="AS510" s="38" t="s">
        <v>62</v>
      </c>
      <c r="AT510" s="38" t="s">
        <v>205</v>
      </c>
      <c r="AU510" s="38" t="s">
        <v>8802</v>
      </c>
      <c r="AV510" s="38" t="s">
        <v>207</v>
      </c>
      <c r="AW510" s="38" t="s">
        <v>61</v>
      </c>
      <c r="AX510" s="38" t="s">
        <v>63</v>
      </c>
      <c r="AY510" s="39" t="s">
        <v>10325</v>
      </c>
      <c r="AZ510" s="38" t="s">
        <v>10326</v>
      </c>
      <c r="BA510" s="39" t="s">
        <v>10326</v>
      </c>
      <c r="BB510" s="38" t="s">
        <v>2434</v>
      </c>
      <c r="BC510" s="38" t="s">
        <v>197</v>
      </c>
      <c r="BD510" s="38" t="s">
        <v>94</v>
      </c>
      <c r="BE510" s="38" t="s">
        <v>208</v>
      </c>
      <c r="BF510" s="38" t="s">
        <v>64</v>
      </c>
      <c r="BG510" s="38" t="s">
        <v>61</v>
      </c>
      <c r="BH510" s="38" t="s">
        <v>209</v>
      </c>
    </row>
    <row r="511" spans="2:60" x14ac:dyDescent="0.3">
      <c r="B511" s="55">
        <f t="shared" si="145"/>
        <v>507</v>
      </c>
      <c r="C511" s="55" t="str">
        <f t="shared" si="146"/>
        <v>NRT</v>
      </c>
      <c r="D511" s="55" t="str">
        <f t="shared" si="147"/>
        <v>2025-09-12</v>
      </c>
      <c r="E511" s="55" t="str">
        <f t="shared" si="148"/>
        <v>82020038115</v>
      </c>
      <c r="F511" s="55" t="str">
        <f t="shared" si="149"/>
        <v>PJP030137563</v>
      </c>
      <c r="G511" s="55" t="str">
        <f t="shared" si="150"/>
        <v>강문경</v>
      </c>
      <c r="H511" s="53" t="str">
        <f t="shared" si="151"/>
        <v>일반(목록배제,Normal-Manifest Exception)</v>
      </c>
      <c r="I511" s="62">
        <f t="shared" si="152"/>
        <v>67</v>
      </c>
      <c r="J511" s="53" t="str">
        <f t="shared" si="153"/>
        <v>BIG BRIDGE INTL (BRCH USA)</v>
      </c>
      <c r="K511" s="55">
        <f t="shared" si="154"/>
        <v>1</v>
      </c>
      <c r="L511" s="54">
        <f t="shared" si="155"/>
        <v>6.3</v>
      </c>
      <c r="M511" s="54">
        <f t="shared" si="156"/>
        <v>3.9</v>
      </c>
      <c r="N511" s="54">
        <f t="shared" si="157"/>
        <v>6.5</v>
      </c>
      <c r="O511" s="54">
        <f t="shared" si="158"/>
        <v>6.5</v>
      </c>
      <c r="P511" s="55" t="str">
        <f t="shared" si="159"/>
        <v>6094325151718</v>
      </c>
      <c r="Q511" s="70">
        <f t="shared" si="160"/>
        <v>18880</v>
      </c>
      <c r="R511" s="58">
        <v>0</v>
      </c>
      <c r="S511" s="57">
        <f t="shared" si="161"/>
        <v>0</v>
      </c>
      <c r="T511" s="58">
        <v>0</v>
      </c>
      <c r="U511" s="58">
        <f>(IF(VLOOKUP(VLOOKUP(AN511,MAPPING!$B$16:$D$21,2,1),MAPPING!$C$16:$E$21,2,0)=7000,0,VLOOKUP(VLOOKUP(AN511,MAPPING!$B$16:$D$21,2,1),MAPPING!$C$16:$E$21,2,0)))</f>
        <v>0</v>
      </c>
      <c r="V511" s="58">
        <f>(K511*VLOOKUP(N511/K511,MAPPING!$B$23:$C$30,2,10))</f>
        <v>1200</v>
      </c>
      <c r="W511" s="58">
        <f t="shared" si="162"/>
        <v>0</v>
      </c>
      <c r="X511" s="58">
        <f t="shared" si="163"/>
        <v>20080</v>
      </c>
      <c r="Y511" s="116">
        <f>ROUND(SUM(Q511:W511)/INVOICE!$I$5,2)</f>
        <v>14.4</v>
      </c>
      <c r="AA511" s="38" t="s">
        <v>3918</v>
      </c>
      <c r="AB511" s="38" t="s">
        <v>93</v>
      </c>
      <c r="AC511" s="38" t="s">
        <v>3919</v>
      </c>
      <c r="AD511" s="38" t="s">
        <v>10327</v>
      </c>
      <c r="AE511" s="38" t="s">
        <v>10328</v>
      </c>
      <c r="AF511" s="38" t="s">
        <v>10329</v>
      </c>
      <c r="AG511" s="38" t="s">
        <v>10330</v>
      </c>
      <c r="AH511" s="38" t="s">
        <v>61</v>
      </c>
      <c r="AI511" s="38">
        <v>1</v>
      </c>
      <c r="AJ511" s="38">
        <v>6.3</v>
      </c>
      <c r="AK511" s="38">
        <v>3.9</v>
      </c>
      <c r="AL511" s="38">
        <v>6.5</v>
      </c>
      <c r="AM511" s="38" t="s">
        <v>66</v>
      </c>
      <c r="AN511" s="38">
        <v>67</v>
      </c>
      <c r="AO511" s="38" t="s">
        <v>62</v>
      </c>
      <c r="AP511" s="38" t="s">
        <v>62</v>
      </c>
      <c r="AQ511" s="38" t="s">
        <v>62</v>
      </c>
      <c r="AR511" s="38" t="s">
        <v>62</v>
      </c>
      <c r="AS511" s="38" t="s">
        <v>62</v>
      </c>
      <c r="AT511" s="38" t="s">
        <v>205</v>
      </c>
      <c r="AU511" s="38" t="s">
        <v>8802</v>
      </c>
      <c r="AV511" s="38" t="s">
        <v>207</v>
      </c>
      <c r="AW511" s="38" t="s">
        <v>61</v>
      </c>
      <c r="AX511" s="38" t="s">
        <v>63</v>
      </c>
      <c r="AY511" s="39" t="s">
        <v>10331</v>
      </c>
      <c r="AZ511" s="38" t="s">
        <v>10332</v>
      </c>
      <c r="BA511" s="39" t="s">
        <v>10332</v>
      </c>
      <c r="BB511" s="38" t="s">
        <v>2434</v>
      </c>
      <c r="BC511" s="38" t="s">
        <v>197</v>
      </c>
      <c r="BD511" s="38" t="s">
        <v>94</v>
      </c>
      <c r="BE511" s="38" t="s">
        <v>208</v>
      </c>
      <c r="BF511" s="38" t="s">
        <v>64</v>
      </c>
      <c r="BG511" s="38" t="s">
        <v>61</v>
      </c>
      <c r="BH511" s="38" t="s">
        <v>209</v>
      </c>
    </row>
    <row r="512" spans="2:60" x14ac:dyDescent="0.3">
      <c r="B512" s="55">
        <f t="shared" si="145"/>
        <v>508</v>
      </c>
      <c r="C512" s="55" t="str">
        <f t="shared" si="146"/>
        <v>NRT</v>
      </c>
      <c r="D512" s="55" t="str">
        <f t="shared" si="147"/>
        <v>2025-09-12</v>
      </c>
      <c r="E512" s="55" t="str">
        <f t="shared" si="148"/>
        <v>82020038115</v>
      </c>
      <c r="F512" s="55" t="str">
        <f t="shared" si="149"/>
        <v>PJP030149589</v>
      </c>
      <c r="G512" s="55" t="str">
        <f t="shared" si="150"/>
        <v>김준희</v>
      </c>
      <c r="H512" s="53" t="str">
        <f t="shared" si="151"/>
        <v>목록(Manifest)</v>
      </c>
      <c r="I512" s="62">
        <f t="shared" si="152"/>
        <v>8.1</v>
      </c>
      <c r="J512" s="53" t="str">
        <f t="shared" si="153"/>
        <v>BIG BRIDGE INTL (BRCH USA)</v>
      </c>
      <c r="K512" s="55">
        <f t="shared" si="154"/>
        <v>1</v>
      </c>
      <c r="L512" s="54">
        <f t="shared" si="155"/>
        <v>0.15</v>
      </c>
      <c r="M512" s="54">
        <f t="shared" si="156"/>
        <v>0.6</v>
      </c>
      <c r="N512" s="54">
        <f t="shared" si="157"/>
        <v>0.6</v>
      </c>
      <c r="O512" s="54">
        <f t="shared" si="158"/>
        <v>0.5</v>
      </c>
      <c r="P512" s="55" t="str">
        <f t="shared" si="159"/>
        <v>6094325150985</v>
      </c>
      <c r="Q512" s="70">
        <f t="shared" si="160"/>
        <v>6760</v>
      </c>
      <c r="R512" s="58">
        <v>0</v>
      </c>
      <c r="S512" s="57">
        <f t="shared" si="161"/>
        <v>0</v>
      </c>
      <c r="T512" s="58">
        <v>0</v>
      </c>
      <c r="U512" s="58">
        <f>(IF(VLOOKUP(VLOOKUP(AN512,MAPPING!$B$16:$D$21,2,1),MAPPING!$C$16:$E$21,2,0)=7000,0,VLOOKUP(VLOOKUP(AN512,MAPPING!$B$16:$D$21,2,1),MAPPING!$C$16:$E$21,2,0)))</f>
        <v>0</v>
      </c>
      <c r="V512" s="58">
        <f>(K512*VLOOKUP(N512/K512,MAPPING!$B$23:$C$30,2,10))</f>
        <v>0</v>
      </c>
      <c r="W512" s="58">
        <f t="shared" si="162"/>
        <v>0</v>
      </c>
      <c r="X512" s="58">
        <f t="shared" si="163"/>
        <v>6760</v>
      </c>
      <c r="Y512" s="116">
        <f>ROUND(SUM(Q512:W512)/INVOICE!$I$5,2)</f>
        <v>4.8499999999999996</v>
      </c>
      <c r="AA512" s="38" t="s">
        <v>3918</v>
      </c>
      <c r="AB512" s="38" t="s">
        <v>93</v>
      </c>
      <c r="AC512" s="38" t="s">
        <v>3919</v>
      </c>
      <c r="AD512" s="38" t="s">
        <v>10333</v>
      </c>
      <c r="AE512" s="38" t="s">
        <v>10334</v>
      </c>
      <c r="AF512" s="38" t="s">
        <v>10335</v>
      </c>
      <c r="AG512" s="38" t="s">
        <v>10336</v>
      </c>
      <c r="AH512" s="38" t="s">
        <v>61</v>
      </c>
      <c r="AI512" s="38">
        <v>1</v>
      </c>
      <c r="AJ512" s="38">
        <v>0.15</v>
      </c>
      <c r="AK512" s="38">
        <v>0.6</v>
      </c>
      <c r="AL512" s="38">
        <v>0.6</v>
      </c>
      <c r="AM512" s="38" t="s">
        <v>204</v>
      </c>
      <c r="AN512" s="38">
        <v>8.1</v>
      </c>
      <c r="AO512" s="38" t="s">
        <v>62</v>
      </c>
      <c r="AP512" s="38" t="s">
        <v>62</v>
      </c>
      <c r="AQ512" s="38" t="s">
        <v>62</v>
      </c>
      <c r="AR512" s="38" t="s">
        <v>62</v>
      </c>
      <c r="AS512" s="38" t="s">
        <v>62</v>
      </c>
      <c r="AT512" s="38" t="s">
        <v>205</v>
      </c>
      <c r="AU512" s="38" t="s">
        <v>8802</v>
      </c>
      <c r="AV512" s="38" t="s">
        <v>207</v>
      </c>
      <c r="AW512" s="38" t="s">
        <v>61</v>
      </c>
      <c r="AX512" s="38" t="s">
        <v>63</v>
      </c>
      <c r="AY512" s="39" t="s">
        <v>10337</v>
      </c>
      <c r="AZ512" s="38" t="s">
        <v>10338</v>
      </c>
      <c r="BA512" s="39" t="s">
        <v>10338</v>
      </c>
      <c r="BB512" s="38" t="s">
        <v>2434</v>
      </c>
      <c r="BC512" s="38" t="s">
        <v>197</v>
      </c>
      <c r="BD512" s="38" t="s">
        <v>94</v>
      </c>
      <c r="BE512" s="38" t="s">
        <v>208</v>
      </c>
      <c r="BF512" s="38" t="s">
        <v>64</v>
      </c>
      <c r="BG512" s="38" t="s">
        <v>61</v>
      </c>
      <c r="BH512" s="38" t="s">
        <v>209</v>
      </c>
    </row>
    <row r="513" spans="2:60" x14ac:dyDescent="0.3">
      <c r="B513" s="55">
        <f t="shared" si="145"/>
        <v>509</v>
      </c>
      <c r="C513" s="55" t="str">
        <f t="shared" si="146"/>
        <v>NRT</v>
      </c>
      <c r="D513" s="55" t="str">
        <f t="shared" si="147"/>
        <v>2025-09-12</v>
      </c>
      <c r="E513" s="55" t="str">
        <f t="shared" si="148"/>
        <v>82020038115</v>
      </c>
      <c r="F513" s="55" t="str">
        <f t="shared" si="149"/>
        <v>PJP030165258</v>
      </c>
      <c r="G513" s="55" t="str">
        <f t="shared" si="150"/>
        <v>이시은</v>
      </c>
      <c r="H513" s="53" t="str">
        <f t="shared" si="151"/>
        <v>목록(Manifest)</v>
      </c>
      <c r="I513" s="62">
        <f t="shared" si="152"/>
        <v>82.56</v>
      </c>
      <c r="J513" s="53" t="str">
        <f t="shared" si="153"/>
        <v>BIG BRIDGE INTL (BRCH USA)</v>
      </c>
      <c r="K513" s="55">
        <f t="shared" si="154"/>
        <v>1</v>
      </c>
      <c r="L513" s="54">
        <f t="shared" si="155"/>
        <v>0.55000000000000004</v>
      </c>
      <c r="M513" s="54">
        <f t="shared" si="156"/>
        <v>1.4</v>
      </c>
      <c r="N513" s="54">
        <f t="shared" si="157"/>
        <v>1.4</v>
      </c>
      <c r="O513" s="54">
        <f t="shared" si="158"/>
        <v>1</v>
      </c>
      <c r="P513" s="55" t="str">
        <f t="shared" si="159"/>
        <v>6094325151266</v>
      </c>
      <c r="Q513" s="70">
        <f t="shared" si="160"/>
        <v>7770</v>
      </c>
      <c r="R513" s="58">
        <v>0</v>
      </c>
      <c r="S513" s="57">
        <f t="shared" si="161"/>
        <v>0</v>
      </c>
      <c r="T513" s="58">
        <v>0</v>
      </c>
      <c r="U513" s="58">
        <f>(IF(VLOOKUP(VLOOKUP(AN513,MAPPING!$B$16:$D$21,2,1),MAPPING!$C$16:$E$21,2,0)=7000,0,VLOOKUP(VLOOKUP(AN513,MAPPING!$B$16:$D$21,2,1),MAPPING!$C$16:$E$21,2,0)))</f>
        <v>0</v>
      </c>
      <c r="V513" s="58">
        <f>(K513*VLOOKUP(N513/K513,MAPPING!$B$23:$C$30,2,10))</f>
        <v>0</v>
      </c>
      <c r="W513" s="58">
        <f t="shared" si="162"/>
        <v>0</v>
      </c>
      <c r="X513" s="58">
        <f t="shared" si="163"/>
        <v>7770</v>
      </c>
      <c r="Y513" s="116">
        <f>ROUND(SUM(Q513:W513)/INVOICE!$I$5,2)</f>
        <v>5.57</v>
      </c>
      <c r="AA513" s="38" t="s">
        <v>3918</v>
      </c>
      <c r="AB513" s="38" t="s">
        <v>93</v>
      </c>
      <c r="AC513" s="38" t="s">
        <v>3919</v>
      </c>
      <c r="AD513" s="38" t="s">
        <v>10339</v>
      </c>
      <c r="AE513" s="38" t="s">
        <v>8430</v>
      </c>
      <c r="AF513" s="38" t="s">
        <v>10340</v>
      </c>
      <c r="AG513" s="38" t="s">
        <v>10341</v>
      </c>
      <c r="AH513" s="38" t="s">
        <v>61</v>
      </c>
      <c r="AI513" s="38">
        <v>1</v>
      </c>
      <c r="AJ513" s="38">
        <v>0.55000000000000004</v>
      </c>
      <c r="AK513" s="38">
        <v>1.4</v>
      </c>
      <c r="AL513" s="38">
        <v>1.4</v>
      </c>
      <c r="AM513" s="38" t="s">
        <v>204</v>
      </c>
      <c r="AN513" s="38">
        <v>82.56</v>
      </c>
      <c r="AO513" s="38" t="s">
        <v>62</v>
      </c>
      <c r="AP513" s="38" t="s">
        <v>62</v>
      </c>
      <c r="AQ513" s="38" t="s">
        <v>62</v>
      </c>
      <c r="AR513" s="38" t="s">
        <v>62</v>
      </c>
      <c r="AS513" s="38" t="s">
        <v>62</v>
      </c>
      <c r="AT513" s="38" t="s">
        <v>205</v>
      </c>
      <c r="AU513" s="38" t="s">
        <v>8802</v>
      </c>
      <c r="AV513" s="38" t="s">
        <v>207</v>
      </c>
      <c r="AW513" s="38" t="s">
        <v>61</v>
      </c>
      <c r="AX513" s="38" t="s">
        <v>63</v>
      </c>
      <c r="AY513" s="39" t="s">
        <v>10342</v>
      </c>
      <c r="AZ513" s="38" t="s">
        <v>10343</v>
      </c>
      <c r="BA513" s="39" t="s">
        <v>10343</v>
      </c>
      <c r="BB513" s="38" t="s">
        <v>2434</v>
      </c>
      <c r="BC513" s="38" t="s">
        <v>197</v>
      </c>
      <c r="BD513" s="38" t="s">
        <v>94</v>
      </c>
      <c r="BE513" s="38" t="s">
        <v>208</v>
      </c>
      <c r="BF513" s="38" t="s">
        <v>64</v>
      </c>
      <c r="BG513" s="38" t="s">
        <v>61</v>
      </c>
      <c r="BH513" s="38" t="s">
        <v>209</v>
      </c>
    </row>
    <row r="514" spans="2:60" x14ac:dyDescent="0.3">
      <c r="B514" s="55">
        <f t="shared" si="145"/>
        <v>510</v>
      </c>
      <c r="C514" s="55" t="str">
        <f t="shared" si="146"/>
        <v>NRT</v>
      </c>
      <c r="D514" s="55" t="str">
        <f t="shared" si="147"/>
        <v>2025-09-12</v>
      </c>
      <c r="E514" s="55" t="str">
        <f t="shared" si="148"/>
        <v>82020038115</v>
      </c>
      <c r="F514" s="55" t="str">
        <f t="shared" si="149"/>
        <v>PJP030129844</v>
      </c>
      <c r="G514" s="55" t="str">
        <f t="shared" si="150"/>
        <v>이재혁</v>
      </c>
      <c r="H514" s="53" t="str">
        <f t="shared" si="151"/>
        <v>목록(Manifest)</v>
      </c>
      <c r="I514" s="62">
        <f t="shared" si="152"/>
        <v>99.16</v>
      </c>
      <c r="J514" s="53" t="str">
        <f t="shared" si="153"/>
        <v>BIG BRIDGE INTL (BRCH USA)</v>
      </c>
      <c r="K514" s="55">
        <f t="shared" si="154"/>
        <v>1</v>
      </c>
      <c r="L514" s="54">
        <f t="shared" si="155"/>
        <v>0.6</v>
      </c>
      <c r="M514" s="54">
        <f t="shared" si="156"/>
        <v>3.1</v>
      </c>
      <c r="N514" s="54">
        <f t="shared" si="157"/>
        <v>3.1</v>
      </c>
      <c r="O514" s="54">
        <f t="shared" si="158"/>
        <v>1</v>
      </c>
      <c r="P514" s="55" t="str">
        <f t="shared" si="159"/>
        <v>6094325151612</v>
      </c>
      <c r="Q514" s="70">
        <f t="shared" si="160"/>
        <v>7770</v>
      </c>
      <c r="R514" s="58">
        <v>0</v>
      </c>
      <c r="S514" s="57">
        <f t="shared" si="161"/>
        <v>0</v>
      </c>
      <c r="T514" s="58">
        <v>0</v>
      </c>
      <c r="U514" s="58">
        <f>(IF(VLOOKUP(VLOOKUP(AN514,MAPPING!$B$16:$D$21,2,1),MAPPING!$C$16:$E$21,2,0)=7000,0,VLOOKUP(VLOOKUP(AN514,MAPPING!$B$16:$D$21,2,1),MAPPING!$C$16:$E$21,2,0)))</f>
        <v>0</v>
      </c>
      <c r="V514" s="58">
        <f>(K514*VLOOKUP(N514/K514,MAPPING!$B$23:$C$30,2,10))</f>
        <v>550</v>
      </c>
      <c r="W514" s="58">
        <f t="shared" si="162"/>
        <v>0</v>
      </c>
      <c r="X514" s="58">
        <f t="shared" si="163"/>
        <v>8320</v>
      </c>
      <c r="Y514" s="116">
        <f>ROUND(SUM(Q514:W514)/INVOICE!$I$5,2)</f>
        <v>5.97</v>
      </c>
      <c r="AA514" s="38" t="s">
        <v>3918</v>
      </c>
      <c r="AB514" s="38" t="s">
        <v>93</v>
      </c>
      <c r="AC514" s="38" t="s">
        <v>3919</v>
      </c>
      <c r="AD514" s="38" t="s">
        <v>10344</v>
      </c>
      <c r="AE514" s="38" t="s">
        <v>10345</v>
      </c>
      <c r="AF514" s="38" t="s">
        <v>10346</v>
      </c>
      <c r="AG514" s="38" t="s">
        <v>10347</v>
      </c>
      <c r="AH514" s="38" t="s">
        <v>61</v>
      </c>
      <c r="AI514" s="38">
        <v>1</v>
      </c>
      <c r="AJ514" s="38">
        <v>0.6</v>
      </c>
      <c r="AK514" s="38">
        <v>3.1</v>
      </c>
      <c r="AL514" s="38">
        <v>3.1</v>
      </c>
      <c r="AM514" s="38" t="s">
        <v>204</v>
      </c>
      <c r="AN514" s="38">
        <v>99.16</v>
      </c>
      <c r="AO514" s="38" t="s">
        <v>62</v>
      </c>
      <c r="AP514" s="38" t="s">
        <v>62</v>
      </c>
      <c r="AQ514" s="38" t="s">
        <v>62</v>
      </c>
      <c r="AR514" s="38" t="s">
        <v>62</v>
      </c>
      <c r="AS514" s="38" t="s">
        <v>62</v>
      </c>
      <c r="AT514" s="38" t="s">
        <v>205</v>
      </c>
      <c r="AU514" s="38" t="s">
        <v>8802</v>
      </c>
      <c r="AV514" s="38" t="s">
        <v>207</v>
      </c>
      <c r="AW514" s="38" t="s">
        <v>61</v>
      </c>
      <c r="AX514" s="38" t="s">
        <v>63</v>
      </c>
      <c r="AY514" s="39" t="s">
        <v>10348</v>
      </c>
      <c r="AZ514" s="38" t="s">
        <v>10349</v>
      </c>
      <c r="BA514" s="39" t="s">
        <v>10349</v>
      </c>
      <c r="BB514" s="38" t="s">
        <v>2434</v>
      </c>
      <c r="BC514" s="38" t="s">
        <v>197</v>
      </c>
      <c r="BD514" s="38" t="s">
        <v>94</v>
      </c>
      <c r="BE514" s="38" t="s">
        <v>208</v>
      </c>
      <c r="BF514" s="38" t="s">
        <v>64</v>
      </c>
      <c r="BG514" s="38" t="s">
        <v>61</v>
      </c>
      <c r="BH514" s="38" t="s">
        <v>209</v>
      </c>
    </row>
    <row r="515" spans="2:60" x14ac:dyDescent="0.3">
      <c r="B515" s="55">
        <f t="shared" si="145"/>
        <v>511</v>
      </c>
      <c r="C515" s="55" t="str">
        <f t="shared" si="146"/>
        <v>NRT</v>
      </c>
      <c r="D515" s="55" t="str">
        <f t="shared" si="147"/>
        <v>2025-09-12</v>
      </c>
      <c r="E515" s="55" t="str">
        <f t="shared" si="148"/>
        <v>82020038115</v>
      </c>
      <c r="F515" s="55" t="str">
        <f t="shared" si="149"/>
        <v>PJP030162800</v>
      </c>
      <c r="G515" s="55" t="str">
        <f t="shared" si="150"/>
        <v>고창영</v>
      </c>
      <c r="H515" s="53" t="str">
        <f t="shared" si="151"/>
        <v>일반(목록배제,Normal-Manifest Exception)</v>
      </c>
      <c r="I515" s="62">
        <f t="shared" si="152"/>
        <v>15.87</v>
      </c>
      <c r="J515" s="53" t="str">
        <f t="shared" si="153"/>
        <v>BIG BRIDGE INTL (BRCH USA)</v>
      </c>
      <c r="K515" s="55">
        <f t="shared" si="154"/>
        <v>1</v>
      </c>
      <c r="L515" s="54">
        <f t="shared" si="155"/>
        <v>4.55</v>
      </c>
      <c r="M515" s="54">
        <f t="shared" si="156"/>
        <v>2.5</v>
      </c>
      <c r="N515" s="54">
        <f t="shared" si="157"/>
        <v>4.5999999999999996</v>
      </c>
      <c r="O515" s="54">
        <f t="shared" si="158"/>
        <v>5</v>
      </c>
      <c r="P515" s="55" t="str">
        <f t="shared" si="159"/>
        <v>6094325151359</v>
      </c>
      <c r="Q515" s="70">
        <f t="shared" si="160"/>
        <v>15850</v>
      </c>
      <c r="R515" s="58">
        <v>0</v>
      </c>
      <c r="S515" s="57">
        <f t="shared" si="161"/>
        <v>0</v>
      </c>
      <c r="T515" s="58">
        <v>0</v>
      </c>
      <c r="U515" s="58">
        <f>(IF(VLOOKUP(VLOOKUP(AN515,MAPPING!$B$16:$D$21,2,1),MAPPING!$C$16:$E$21,2,0)=7000,0,VLOOKUP(VLOOKUP(AN515,MAPPING!$B$16:$D$21,2,1),MAPPING!$C$16:$E$21,2,0)))</f>
        <v>0</v>
      </c>
      <c r="V515" s="58">
        <f>(K515*VLOOKUP(N515/K515,MAPPING!$B$23:$C$30,2,10))</f>
        <v>550</v>
      </c>
      <c r="W515" s="58">
        <f t="shared" si="162"/>
        <v>0</v>
      </c>
      <c r="X515" s="58">
        <f t="shared" si="163"/>
        <v>16400</v>
      </c>
      <c r="Y515" s="116">
        <f>ROUND(SUM(Q515:W515)/INVOICE!$I$5,2)</f>
        <v>11.76</v>
      </c>
      <c r="AA515" s="38" t="s">
        <v>3918</v>
      </c>
      <c r="AB515" s="38" t="s">
        <v>93</v>
      </c>
      <c r="AC515" s="38" t="s">
        <v>3919</v>
      </c>
      <c r="AD515" s="38" t="s">
        <v>10350</v>
      </c>
      <c r="AE515" s="38" t="s">
        <v>242</v>
      </c>
      <c r="AF515" s="38" t="s">
        <v>243</v>
      </c>
      <c r="AG515" s="38" t="s">
        <v>244</v>
      </c>
      <c r="AH515" s="38" t="s">
        <v>61</v>
      </c>
      <c r="AI515" s="38">
        <v>1</v>
      </c>
      <c r="AJ515" s="38">
        <v>4.55</v>
      </c>
      <c r="AK515" s="38">
        <v>2.5</v>
      </c>
      <c r="AL515" s="38">
        <v>4.5999999999999996</v>
      </c>
      <c r="AM515" s="38" t="s">
        <v>66</v>
      </c>
      <c r="AN515" s="38">
        <v>15.87</v>
      </c>
      <c r="AO515" s="38" t="s">
        <v>62</v>
      </c>
      <c r="AP515" s="38" t="s">
        <v>62</v>
      </c>
      <c r="AQ515" s="38" t="s">
        <v>62</v>
      </c>
      <c r="AR515" s="38" t="s">
        <v>62</v>
      </c>
      <c r="AS515" s="38" t="s">
        <v>62</v>
      </c>
      <c r="AT515" s="38" t="s">
        <v>205</v>
      </c>
      <c r="AU515" s="38" t="s">
        <v>8802</v>
      </c>
      <c r="AV515" s="38" t="s">
        <v>207</v>
      </c>
      <c r="AW515" s="38" t="s">
        <v>61</v>
      </c>
      <c r="AX515" s="38" t="s">
        <v>63</v>
      </c>
      <c r="AY515" s="39" t="s">
        <v>10351</v>
      </c>
      <c r="AZ515" s="38" t="s">
        <v>10352</v>
      </c>
      <c r="BA515" s="39" t="s">
        <v>10352</v>
      </c>
      <c r="BB515" s="38" t="s">
        <v>2434</v>
      </c>
      <c r="BC515" s="38" t="s">
        <v>197</v>
      </c>
      <c r="BD515" s="38" t="s">
        <v>94</v>
      </c>
      <c r="BE515" s="38" t="s">
        <v>208</v>
      </c>
      <c r="BF515" s="38" t="s">
        <v>64</v>
      </c>
      <c r="BG515" s="38" t="s">
        <v>61</v>
      </c>
      <c r="BH515" s="38" t="s">
        <v>209</v>
      </c>
    </row>
    <row r="516" spans="2:60" x14ac:dyDescent="0.3">
      <c r="B516" s="55">
        <f t="shared" si="145"/>
        <v>512</v>
      </c>
      <c r="C516" s="55" t="str">
        <f t="shared" si="146"/>
        <v>NRT</v>
      </c>
      <c r="D516" s="55" t="str">
        <f t="shared" si="147"/>
        <v>2025-09-12</v>
      </c>
      <c r="E516" s="55" t="str">
        <f t="shared" si="148"/>
        <v>82020038115</v>
      </c>
      <c r="F516" s="55" t="str">
        <f t="shared" si="149"/>
        <v>PJP030130570</v>
      </c>
      <c r="G516" s="55" t="str">
        <f t="shared" si="150"/>
        <v>손주은</v>
      </c>
      <c r="H516" s="53" t="str">
        <f t="shared" si="151"/>
        <v>일반(목록배제,Normal-Manifest Exception)</v>
      </c>
      <c r="I516" s="62">
        <f t="shared" si="152"/>
        <v>100.5</v>
      </c>
      <c r="J516" s="53" t="str">
        <f t="shared" si="153"/>
        <v>BIG BRIDGE INTL (BRCH USA)</v>
      </c>
      <c r="K516" s="55">
        <f t="shared" si="154"/>
        <v>1</v>
      </c>
      <c r="L516" s="54">
        <f t="shared" si="155"/>
        <v>0.4</v>
      </c>
      <c r="M516" s="54">
        <f t="shared" si="156"/>
        <v>0.8</v>
      </c>
      <c r="N516" s="54">
        <f t="shared" si="157"/>
        <v>0.8</v>
      </c>
      <c r="O516" s="54">
        <f t="shared" si="158"/>
        <v>0.5</v>
      </c>
      <c r="P516" s="55" t="str">
        <f t="shared" si="159"/>
        <v>6094325151113</v>
      </c>
      <c r="Q516" s="70">
        <f t="shared" si="160"/>
        <v>6760</v>
      </c>
      <c r="R516" s="58">
        <v>0</v>
      </c>
      <c r="S516" s="57">
        <f t="shared" si="161"/>
        <v>0</v>
      </c>
      <c r="T516" s="58">
        <v>0</v>
      </c>
      <c r="U516" s="58">
        <f>(IF(VLOOKUP(VLOOKUP(AN516,MAPPING!$B$16:$D$21,2,1),MAPPING!$C$16:$E$21,2,0)=7000,0,VLOOKUP(VLOOKUP(AN516,MAPPING!$B$16:$D$21,2,1),MAPPING!$C$16:$E$21,2,0)))</f>
        <v>0</v>
      </c>
      <c r="V516" s="58">
        <f>(K516*VLOOKUP(N516/K516,MAPPING!$B$23:$C$30,2,10))</f>
        <v>0</v>
      </c>
      <c r="W516" s="58">
        <f t="shared" si="162"/>
        <v>0</v>
      </c>
      <c r="X516" s="58">
        <f t="shared" si="163"/>
        <v>6760</v>
      </c>
      <c r="Y516" s="116">
        <f>ROUND(SUM(Q516:W516)/INVOICE!$I$5,2)</f>
        <v>4.8499999999999996</v>
      </c>
      <c r="AA516" s="38" t="s">
        <v>3918</v>
      </c>
      <c r="AB516" s="38" t="s">
        <v>93</v>
      </c>
      <c r="AC516" s="38" t="s">
        <v>3919</v>
      </c>
      <c r="AD516" s="38" t="s">
        <v>10353</v>
      </c>
      <c r="AE516" s="38" t="s">
        <v>10354</v>
      </c>
      <c r="AF516" s="38" t="s">
        <v>10355</v>
      </c>
      <c r="AG516" s="38" t="s">
        <v>10356</v>
      </c>
      <c r="AH516" s="38" t="s">
        <v>61</v>
      </c>
      <c r="AI516" s="38">
        <v>1</v>
      </c>
      <c r="AJ516" s="38">
        <v>0.4</v>
      </c>
      <c r="AK516" s="38">
        <v>0.8</v>
      </c>
      <c r="AL516" s="38">
        <v>0.8</v>
      </c>
      <c r="AM516" s="38" t="s">
        <v>66</v>
      </c>
      <c r="AN516" s="38">
        <v>100.5</v>
      </c>
      <c r="AO516" s="38" t="s">
        <v>62</v>
      </c>
      <c r="AP516" s="38" t="s">
        <v>62</v>
      </c>
      <c r="AQ516" s="38" t="s">
        <v>62</v>
      </c>
      <c r="AR516" s="38" t="s">
        <v>62</v>
      </c>
      <c r="AS516" s="38" t="s">
        <v>62</v>
      </c>
      <c r="AT516" s="38" t="s">
        <v>205</v>
      </c>
      <c r="AU516" s="38" t="s">
        <v>8802</v>
      </c>
      <c r="AV516" s="38" t="s">
        <v>207</v>
      </c>
      <c r="AW516" s="38" t="s">
        <v>61</v>
      </c>
      <c r="AX516" s="38" t="s">
        <v>63</v>
      </c>
      <c r="AY516" s="39" t="s">
        <v>10357</v>
      </c>
      <c r="AZ516" s="38" t="s">
        <v>10358</v>
      </c>
      <c r="BA516" s="39" t="s">
        <v>10358</v>
      </c>
      <c r="BB516" s="38" t="s">
        <v>2434</v>
      </c>
      <c r="BC516" s="38" t="s">
        <v>197</v>
      </c>
      <c r="BD516" s="38" t="s">
        <v>94</v>
      </c>
      <c r="BE516" s="38" t="s">
        <v>208</v>
      </c>
      <c r="BF516" s="38" t="s">
        <v>64</v>
      </c>
      <c r="BG516" s="38" t="s">
        <v>61</v>
      </c>
      <c r="BH516" s="38" t="s">
        <v>209</v>
      </c>
    </row>
    <row r="517" spans="2:60" x14ac:dyDescent="0.3">
      <c r="B517" s="55">
        <f t="shared" si="145"/>
        <v>513</v>
      </c>
      <c r="C517" s="55" t="str">
        <f t="shared" si="146"/>
        <v>NRT</v>
      </c>
      <c r="D517" s="55" t="str">
        <f t="shared" si="147"/>
        <v>2025-09-12</v>
      </c>
      <c r="E517" s="55" t="str">
        <f t="shared" si="148"/>
        <v>82020038115</v>
      </c>
      <c r="F517" s="55" t="str">
        <f t="shared" si="149"/>
        <v>PJP030148586</v>
      </c>
      <c r="G517" s="55" t="str">
        <f t="shared" si="150"/>
        <v>심재민</v>
      </c>
      <c r="H517" s="53" t="str">
        <f t="shared" si="151"/>
        <v>일반(목록배제,Normal-Manifest Exception)</v>
      </c>
      <c r="I517" s="62">
        <f t="shared" si="152"/>
        <v>100.5</v>
      </c>
      <c r="J517" s="53" t="str">
        <f t="shared" si="153"/>
        <v>BIG BRIDGE INTL (BRCH USA)</v>
      </c>
      <c r="K517" s="55">
        <f t="shared" si="154"/>
        <v>1</v>
      </c>
      <c r="L517" s="54">
        <f t="shared" si="155"/>
        <v>0.4</v>
      </c>
      <c r="M517" s="54">
        <f t="shared" si="156"/>
        <v>0.8</v>
      </c>
      <c r="N517" s="54">
        <f t="shared" si="157"/>
        <v>0.8</v>
      </c>
      <c r="O517" s="54">
        <f t="shared" si="158"/>
        <v>0.5</v>
      </c>
      <c r="P517" s="55" t="str">
        <f t="shared" si="159"/>
        <v>6094325151537</v>
      </c>
      <c r="Q517" s="70">
        <f t="shared" si="160"/>
        <v>6760</v>
      </c>
      <c r="R517" s="58">
        <v>0</v>
      </c>
      <c r="S517" s="57">
        <f t="shared" si="161"/>
        <v>0</v>
      </c>
      <c r="T517" s="58">
        <v>0</v>
      </c>
      <c r="U517" s="58">
        <f>(IF(VLOOKUP(VLOOKUP(AN517,MAPPING!$B$16:$D$21,2,1),MAPPING!$C$16:$E$21,2,0)=7000,0,VLOOKUP(VLOOKUP(AN517,MAPPING!$B$16:$D$21,2,1),MAPPING!$C$16:$E$21,2,0)))</f>
        <v>0</v>
      </c>
      <c r="V517" s="58">
        <f>(K517*VLOOKUP(N517/K517,MAPPING!$B$23:$C$30,2,10))</f>
        <v>0</v>
      </c>
      <c r="W517" s="58">
        <f t="shared" si="162"/>
        <v>0</v>
      </c>
      <c r="X517" s="58">
        <f t="shared" si="163"/>
        <v>6760</v>
      </c>
      <c r="Y517" s="116">
        <f>ROUND(SUM(Q517:W517)/INVOICE!$I$5,2)</f>
        <v>4.8499999999999996</v>
      </c>
      <c r="AA517" s="38" t="s">
        <v>3918</v>
      </c>
      <c r="AB517" s="38" t="s">
        <v>93</v>
      </c>
      <c r="AC517" s="38" t="s">
        <v>3919</v>
      </c>
      <c r="AD517" s="38" t="s">
        <v>10359</v>
      </c>
      <c r="AE517" s="38" t="s">
        <v>10360</v>
      </c>
      <c r="AF517" s="38" t="s">
        <v>10361</v>
      </c>
      <c r="AG517" s="38" t="s">
        <v>10362</v>
      </c>
      <c r="AH517" s="38" t="s">
        <v>61</v>
      </c>
      <c r="AI517" s="38">
        <v>1</v>
      </c>
      <c r="AJ517" s="38">
        <v>0.4</v>
      </c>
      <c r="AK517" s="38">
        <v>0.8</v>
      </c>
      <c r="AL517" s="38">
        <v>0.8</v>
      </c>
      <c r="AM517" s="38" t="s">
        <v>66</v>
      </c>
      <c r="AN517" s="38">
        <v>100.5</v>
      </c>
      <c r="AO517" s="38" t="s">
        <v>62</v>
      </c>
      <c r="AP517" s="38" t="s">
        <v>62</v>
      </c>
      <c r="AQ517" s="38" t="s">
        <v>62</v>
      </c>
      <c r="AR517" s="38" t="s">
        <v>62</v>
      </c>
      <c r="AS517" s="38" t="s">
        <v>62</v>
      </c>
      <c r="AT517" s="38" t="s">
        <v>205</v>
      </c>
      <c r="AU517" s="38" t="s">
        <v>8802</v>
      </c>
      <c r="AV517" s="38" t="s">
        <v>207</v>
      </c>
      <c r="AW517" s="38" t="s">
        <v>61</v>
      </c>
      <c r="AX517" s="38" t="s">
        <v>63</v>
      </c>
      <c r="AY517" s="39" t="s">
        <v>10363</v>
      </c>
      <c r="AZ517" s="38" t="s">
        <v>10364</v>
      </c>
      <c r="BA517" s="39" t="s">
        <v>10364</v>
      </c>
      <c r="BB517" s="38" t="s">
        <v>2434</v>
      </c>
      <c r="BC517" s="38" t="s">
        <v>197</v>
      </c>
      <c r="BD517" s="38" t="s">
        <v>94</v>
      </c>
      <c r="BE517" s="38" t="s">
        <v>208</v>
      </c>
      <c r="BF517" s="38" t="s">
        <v>64</v>
      </c>
      <c r="BG517" s="38" t="s">
        <v>61</v>
      </c>
      <c r="BH517" s="38" t="s">
        <v>209</v>
      </c>
    </row>
    <row r="518" spans="2:60" x14ac:dyDescent="0.3">
      <c r="B518" s="55">
        <f t="shared" ref="B518:B581" si="164">B517+1</f>
        <v>514</v>
      </c>
      <c r="C518" s="55" t="str">
        <f t="shared" si="146"/>
        <v>NRT</v>
      </c>
      <c r="D518" s="55" t="str">
        <f t="shared" si="147"/>
        <v>2025-09-12</v>
      </c>
      <c r="E518" s="55" t="str">
        <f t="shared" si="148"/>
        <v>82020038115</v>
      </c>
      <c r="F518" s="55" t="str">
        <f t="shared" si="149"/>
        <v>PJP030148316</v>
      </c>
      <c r="G518" s="55" t="str">
        <f t="shared" si="150"/>
        <v>김영빈</v>
      </c>
      <c r="H518" s="53" t="str">
        <f t="shared" si="151"/>
        <v>일반(목록배제,Normal-Manifest Exception)</v>
      </c>
      <c r="I518" s="62">
        <f t="shared" si="152"/>
        <v>100.5</v>
      </c>
      <c r="J518" s="53" t="str">
        <f t="shared" si="153"/>
        <v>BIG BRIDGE INTL (BRCH USA)</v>
      </c>
      <c r="K518" s="55">
        <f t="shared" si="154"/>
        <v>1</v>
      </c>
      <c r="L518" s="54">
        <f t="shared" si="155"/>
        <v>0.25</v>
      </c>
      <c r="M518" s="54">
        <f t="shared" si="156"/>
        <v>0.8</v>
      </c>
      <c r="N518" s="54">
        <f t="shared" si="157"/>
        <v>0.8</v>
      </c>
      <c r="O518" s="54">
        <f t="shared" si="158"/>
        <v>0.5</v>
      </c>
      <c r="P518" s="55" t="str">
        <f t="shared" si="159"/>
        <v>6094325151207</v>
      </c>
      <c r="Q518" s="70">
        <f t="shared" si="160"/>
        <v>6760</v>
      </c>
      <c r="R518" s="58">
        <v>0</v>
      </c>
      <c r="S518" s="57">
        <f t="shared" si="161"/>
        <v>0</v>
      </c>
      <c r="T518" s="58">
        <v>0</v>
      </c>
      <c r="U518" s="58">
        <f>(IF(VLOOKUP(VLOOKUP(AN518,MAPPING!$B$16:$D$21,2,1),MAPPING!$C$16:$E$21,2,0)=7000,0,VLOOKUP(VLOOKUP(AN518,MAPPING!$B$16:$D$21,2,1),MAPPING!$C$16:$E$21,2,0)))</f>
        <v>0</v>
      </c>
      <c r="V518" s="58">
        <f>(K518*VLOOKUP(N518/K518,MAPPING!$B$23:$C$30,2,10))</f>
        <v>0</v>
      </c>
      <c r="W518" s="58">
        <f t="shared" si="162"/>
        <v>0</v>
      </c>
      <c r="X518" s="58">
        <f t="shared" si="163"/>
        <v>6760</v>
      </c>
      <c r="Y518" s="116">
        <f>ROUND(SUM(Q518:W518)/INVOICE!$I$5,2)</f>
        <v>4.8499999999999996</v>
      </c>
      <c r="AA518" s="38" t="s">
        <v>3918</v>
      </c>
      <c r="AB518" s="38" t="s">
        <v>93</v>
      </c>
      <c r="AC518" s="38" t="s">
        <v>3919</v>
      </c>
      <c r="AD518" s="38" t="s">
        <v>10365</v>
      </c>
      <c r="AE518" s="38" t="s">
        <v>10366</v>
      </c>
      <c r="AF518" s="38" t="s">
        <v>10367</v>
      </c>
      <c r="AG518" s="38" t="s">
        <v>443</v>
      </c>
      <c r="AH518" s="38" t="s">
        <v>61</v>
      </c>
      <c r="AI518" s="38">
        <v>1</v>
      </c>
      <c r="AJ518" s="38">
        <v>0.25</v>
      </c>
      <c r="AK518" s="38">
        <v>0.8</v>
      </c>
      <c r="AL518" s="38">
        <v>0.8</v>
      </c>
      <c r="AM518" s="38" t="s">
        <v>66</v>
      </c>
      <c r="AN518" s="38">
        <v>100.5</v>
      </c>
      <c r="AO518" s="38" t="s">
        <v>62</v>
      </c>
      <c r="AP518" s="38" t="s">
        <v>62</v>
      </c>
      <c r="AQ518" s="38" t="s">
        <v>62</v>
      </c>
      <c r="AR518" s="38" t="s">
        <v>62</v>
      </c>
      <c r="AS518" s="38" t="s">
        <v>62</v>
      </c>
      <c r="AT518" s="38" t="s">
        <v>205</v>
      </c>
      <c r="AU518" s="38" t="s">
        <v>8802</v>
      </c>
      <c r="AV518" s="38" t="s">
        <v>207</v>
      </c>
      <c r="AW518" s="38" t="s">
        <v>61</v>
      </c>
      <c r="AX518" s="38" t="s">
        <v>63</v>
      </c>
      <c r="AY518" s="39" t="s">
        <v>10368</v>
      </c>
      <c r="AZ518" s="38" t="s">
        <v>10369</v>
      </c>
      <c r="BA518" s="39" t="s">
        <v>10369</v>
      </c>
      <c r="BB518" s="38" t="s">
        <v>2434</v>
      </c>
      <c r="BC518" s="38" t="s">
        <v>197</v>
      </c>
      <c r="BD518" s="38" t="s">
        <v>94</v>
      </c>
      <c r="BE518" s="38" t="s">
        <v>208</v>
      </c>
      <c r="BF518" s="38" t="s">
        <v>64</v>
      </c>
      <c r="BG518" s="38" t="s">
        <v>61</v>
      </c>
      <c r="BH518" s="38" t="s">
        <v>209</v>
      </c>
    </row>
    <row r="519" spans="2:60" x14ac:dyDescent="0.3">
      <c r="B519" s="55">
        <f t="shared" si="164"/>
        <v>515</v>
      </c>
      <c r="C519" s="55" t="str">
        <f t="shared" ref="C519:C582" si="165">AB519</f>
        <v>NRT</v>
      </c>
      <c r="D519" s="55" t="str">
        <f t="shared" ref="D519:D582" si="166">AA519</f>
        <v>2025-09-12</v>
      </c>
      <c r="E519" s="55" t="str">
        <f t="shared" ref="E519:E582" si="167">AC519</f>
        <v>82020038115</v>
      </c>
      <c r="F519" s="55" t="str">
        <f t="shared" ref="F519:F582" si="168">AD519</f>
        <v>PJP030128967</v>
      </c>
      <c r="G519" s="55" t="str">
        <f t="shared" ref="G519:G582" si="169">AE519</f>
        <v>윤민서</v>
      </c>
      <c r="H519" s="53" t="str">
        <f t="shared" ref="H519:H582" si="170">AM519</f>
        <v>목록(Manifest)</v>
      </c>
      <c r="I519" s="62">
        <f t="shared" ref="I519:I582" si="171">AN519</f>
        <v>52.26</v>
      </c>
      <c r="J519" s="53" t="str">
        <f t="shared" ref="J519:J582" si="172">AU519</f>
        <v>BIG BRIDGE INTL (BRCH USA)</v>
      </c>
      <c r="K519" s="55">
        <f t="shared" ref="K519:K582" si="173">AI519</f>
        <v>1</v>
      </c>
      <c r="L519" s="54">
        <f t="shared" ref="L519:L582" si="174">AJ519</f>
        <v>0.45</v>
      </c>
      <c r="M519" s="54">
        <f t="shared" ref="M519:M582" si="175">AK519</f>
        <v>1.2</v>
      </c>
      <c r="N519" s="54">
        <f t="shared" ref="N519:N582" si="176">AL519</f>
        <v>1.2</v>
      </c>
      <c r="O519" s="54">
        <f t="shared" ref="O519:O582" si="177">CEILING(L519,0.5)</f>
        <v>0.5</v>
      </c>
      <c r="P519" s="55" t="str">
        <f t="shared" ref="P519:P582" si="178">AY519</f>
        <v>6094325151140</v>
      </c>
      <c r="Q519" s="70">
        <f t="shared" ref="Q519:Q582" si="179">6760+(O519-0.5)/0.5*1010</f>
        <v>6760</v>
      </c>
      <c r="R519" s="58">
        <v>0</v>
      </c>
      <c r="S519" s="57">
        <f t="shared" ref="S519:S582" si="180">2500*(K519-1)</f>
        <v>0</v>
      </c>
      <c r="T519" s="58">
        <v>0</v>
      </c>
      <c r="U519" s="58">
        <f>(IF(VLOOKUP(VLOOKUP(AN519,MAPPING!$B$16:$D$21,2,1),MAPPING!$C$16:$E$21,2,0)=7000,0,VLOOKUP(VLOOKUP(AN519,MAPPING!$B$16:$D$21,2,1),MAPPING!$C$16:$E$21,2,0)))</f>
        <v>0</v>
      </c>
      <c r="V519" s="58">
        <f>(K519*VLOOKUP(N519/K519,MAPPING!$B$23:$C$30,2,10))</f>
        <v>0</v>
      </c>
      <c r="W519" s="58">
        <f t="shared" ref="W519:W582" si="181">IF(_xlfn.CEILING.MATH(N519-30,1)&lt;0,0,_xlfn.CEILING.MATH(N519-30,1))*400</f>
        <v>0</v>
      </c>
      <c r="X519" s="58">
        <f t="shared" ref="X519:X582" si="182">SUM(Q519:W519)</f>
        <v>6760</v>
      </c>
      <c r="Y519" s="116">
        <f>ROUND(SUM(Q519:W519)/INVOICE!$I$5,2)</f>
        <v>4.8499999999999996</v>
      </c>
      <c r="AA519" s="38" t="s">
        <v>3918</v>
      </c>
      <c r="AB519" s="38" t="s">
        <v>93</v>
      </c>
      <c r="AC519" s="38" t="s">
        <v>3919</v>
      </c>
      <c r="AD519" s="38" t="s">
        <v>10370</v>
      </c>
      <c r="AE519" s="38" t="s">
        <v>7244</v>
      </c>
      <c r="AF519" s="38" t="s">
        <v>10371</v>
      </c>
      <c r="AG519" s="38" t="s">
        <v>3489</v>
      </c>
      <c r="AH519" s="38" t="s">
        <v>61</v>
      </c>
      <c r="AI519" s="38">
        <v>1</v>
      </c>
      <c r="AJ519" s="38">
        <v>0.45</v>
      </c>
      <c r="AK519" s="38">
        <v>1.2</v>
      </c>
      <c r="AL519" s="38">
        <v>1.2</v>
      </c>
      <c r="AM519" s="38" t="s">
        <v>204</v>
      </c>
      <c r="AN519" s="38">
        <v>52.26</v>
      </c>
      <c r="AO519" s="38" t="s">
        <v>62</v>
      </c>
      <c r="AP519" s="38" t="s">
        <v>62</v>
      </c>
      <c r="AQ519" s="38" t="s">
        <v>62</v>
      </c>
      <c r="AR519" s="38" t="s">
        <v>62</v>
      </c>
      <c r="AS519" s="38" t="s">
        <v>62</v>
      </c>
      <c r="AT519" s="38" t="s">
        <v>205</v>
      </c>
      <c r="AU519" s="38" t="s">
        <v>8802</v>
      </c>
      <c r="AV519" s="38" t="s">
        <v>207</v>
      </c>
      <c r="AW519" s="38" t="s">
        <v>61</v>
      </c>
      <c r="AX519" s="38" t="s">
        <v>63</v>
      </c>
      <c r="AY519" s="39" t="s">
        <v>10372</v>
      </c>
      <c r="AZ519" s="38" t="s">
        <v>10373</v>
      </c>
      <c r="BA519" s="39" t="s">
        <v>10373</v>
      </c>
      <c r="BB519" s="38" t="s">
        <v>2434</v>
      </c>
      <c r="BC519" s="38" t="s">
        <v>197</v>
      </c>
      <c r="BD519" s="38" t="s">
        <v>94</v>
      </c>
      <c r="BE519" s="38" t="s">
        <v>208</v>
      </c>
      <c r="BF519" s="38" t="s">
        <v>64</v>
      </c>
      <c r="BG519" s="38" t="s">
        <v>61</v>
      </c>
      <c r="BH519" s="38" t="s">
        <v>209</v>
      </c>
    </row>
    <row r="520" spans="2:60" x14ac:dyDescent="0.3">
      <c r="B520" s="55">
        <f t="shared" si="164"/>
        <v>516</v>
      </c>
      <c r="C520" s="55" t="str">
        <f t="shared" si="165"/>
        <v>NRT</v>
      </c>
      <c r="D520" s="55" t="str">
        <f t="shared" si="166"/>
        <v>2025-09-12</v>
      </c>
      <c r="E520" s="55" t="str">
        <f t="shared" si="167"/>
        <v>82020038115</v>
      </c>
      <c r="F520" s="55" t="str">
        <f t="shared" si="168"/>
        <v>PJP030155839</v>
      </c>
      <c r="G520" s="55" t="str">
        <f t="shared" si="169"/>
        <v>한수진</v>
      </c>
      <c r="H520" s="53" t="str">
        <f t="shared" si="170"/>
        <v>목록(Manifest)</v>
      </c>
      <c r="I520" s="62">
        <f t="shared" si="171"/>
        <v>109.55</v>
      </c>
      <c r="J520" s="53" t="str">
        <f t="shared" si="172"/>
        <v>BIG BRIDGE INTL (BRCH USA)</v>
      </c>
      <c r="K520" s="55">
        <f t="shared" si="173"/>
        <v>1</v>
      </c>
      <c r="L520" s="54">
        <f t="shared" si="174"/>
        <v>0.4</v>
      </c>
      <c r="M520" s="54">
        <f t="shared" si="175"/>
        <v>0.5</v>
      </c>
      <c r="N520" s="54">
        <f t="shared" si="176"/>
        <v>0.5</v>
      </c>
      <c r="O520" s="54">
        <f t="shared" si="177"/>
        <v>0.5</v>
      </c>
      <c r="P520" s="55" t="str">
        <f t="shared" si="178"/>
        <v>6094325151160</v>
      </c>
      <c r="Q520" s="70">
        <f t="shared" si="179"/>
        <v>6760</v>
      </c>
      <c r="R520" s="58">
        <v>0</v>
      </c>
      <c r="S520" s="57">
        <f t="shared" si="180"/>
        <v>0</v>
      </c>
      <c r="T520" s="58">
        <v>0</v>
      </c>
      <c r="U520" s="58">
        <f>(IF(VLOOKUP(VLOOKUP(AN520,MAPPING!$B$16:$D$21,2,1),MAPPING!$C$16:$E$21,2,0)=7000,0,VLOOKUP(VLOOKUP(AN520,MAPPING!$B$16:$D$21,2,1),MAPPING!$C$16:$E$21,2,0)))</f>
        <v>0</v>
      </c>
      <c r="V520" s="58">
        <f>(K520*VLOOKUP(N520/K520,MAPPING!$B$23:$C$30,2,10))</f>
        <v>0</v>
      </c>
      <c r="W520" s="58">
        <f t="shared" si="181"/>
        <v>0</v>
      </c>
      <c r="X520" s="58">
        <f t="shared" si="182"/>
        <v>6760</v>
      </c>
      <c r="Y520" s="116">
        <f>ROUND(SUM(Q520:W520)/INVOICE!$I$5,2)</f>
        <v>4.8499999999999996</v>
      </c>
      <c r="AA520" s="38" t="s">
        <v>3918</v>
      </c>
      <c r="AB520" s="38" t="s">
        <v>93</v>
      </c>
      <c r="AC520" s="38" t="s">
        <v>3919</v>
      </c>
      <c r="AD520" s="38" t="s">
        <v>10374</v>
      </c>
      <c r="AE520" s="38" t="s">
        <v>10375</v>
      </c>
      <c r="AF520" s="38" t="s">
        <v>10376</v>
      </c>
      <c r="AG520" s="38" t="s">
        <v>10377</v>
      </c>
      <c r="AH520" s="38" t="s">
        <v>61</v>
      </c>
      <c r="AI520" s="38">
        <v>1</v>
      </c>
      <c r="AJ520" s="38">
        <v>0.4</v>
      </c>
      <c r="AK520" s="38">
        <v>0.5</v>
      </c>
      <c r="AL520" s="38">
        <v>0.5</v>
      </c>
      <c r="AM520" s="38" t="s">
        <v>204</v>
      </c>
      <c r="AN520" s="38">
        <v>109.55</v>
      </c>
      <c r="AO520" s="38" t="s">
        <v>62</v>
      </c>
      <c r="AP520" s="38" t="s">
        <v>62</v>
      </c>
      <c r="AQ520" s="38" t="s">
        <v>62</v>
      </c>
      <c r="AR520" s="38" t="s">
        <v>62</v>
      </c>
      <c r="AS520" s="38" t="s">
        <v>62</v>
      </c>
      <c r="AT520" s="38" t="s">
        <v>205</v>
      </c>
      <c r="AU520" s="38" t="s">
        <v>8802</v>
      </c>
      <c r="AV520" s="38" t="s">
        <v>207</v>
      </c>
      <c r="AW520" s="38" t="s">
        <v>61</v>
      </c>
      <c r="AX520" s="38" t="s">
        <v>63</v>
      </c>
      <c r="AY520" s="39" t="s">
        <v>10378</v>
      </c>
      <c r="AZ520" s="38" t="s">
        <v>10379</v>
      </c>
      <c r="BA520" s="39" t="s">
        <v>10379</v>
      </c>
      <c r="BB520" s="38" t="s">
        <v>2434</v>
      </c>
      <c r="BC520" s="38" t="s">
        <v>197</v>
      </c>
      <c r="BD520" s="38" t="s">
        <v>94</v>
      </c>
      <c r="BE520" s="38" t="s">
        <v>208</v>
      </c>
      <c r="BF520" s="38" t="s">
        <v>64</v>
      </c>
      <c r="BG520" s="38" t="s">
        <v>61</v>
      </c>
      <c r="BH520" s="38" t="s">
        <v>209</v>
      </c>
    </row>
    <row r="521" spans="2:60" x14ac:dyDescent="0.3">
      <c r="B521" s="55">
        <f t="shared" si="164"/>
        <v>517</v>
      </c>
      <c r="C521" s="55" t="str">
        <f t="shared" si="165"/>
        <v>NRT</v>
      </c>
      <c r="D521" s="55" t="str">
        <f t="shared" si="166"/>
        <v>2025-09-12</v>
      </c>
      <c r="E521" s="55" t="str">
        <f t="shared" si="167"/>
        <v>82020038115</v>
      </c>
      <c r="F521" s="55" t="str">
        <f t="shared" si="168"/>
        <v>PJP030168144</v>
      </c>
      <c r="G521" s="55" t="str">
        <f t="shared" si="169"/>
        <v>유진주</v>
      </c>
      <c r="H521" s="53" t="str">
        <f t="shared" si="170"/>
        <v>목록(Manifest)</v>
      </c>
      <c r="I521" s="62">
        <f t="shared" si="171"/>
        <v>42.01</v>
      </c>
      <c r="J521" s="53" t="str">
        <f t="shared" si="172"/>
        <v>BIG BRIDGE INTL (BRCH USA)</v>
      </c>
      <c r="K521" s="55">
        <f t="shared" si="173"/>
        <v>1</v>
      </c>
      <c r="L521" s="54">
        <f t="shared" si="174"/>
        <v>0.3</v>
      </c>
      <c r="M521" s="54">
        <f t="shared" si="175"/>
        <v>1.2</v>
      </c>
      <c r="N521" s="54">
        <f t="shared" si="176"/>
        <v>1.2</v>
      </c>
      <c r="O521" s="54">
        <f t="shared" si="177"/>
        <v>0.5</v>
      </c>
      <c r="P521" s="55" t="str">
        <f t="shared" si="178"/>
        <v>6094325151445</v>
      </c>
      <c r="Q521" s="70">
        <f t="shared" si="179"/>
        <v>6760</v>
      </c>
      <c r="R521" s="58">
        <v>0</v>
      </c>
      <c r="S521" s="57">
        <f t="shared" si="180"/>
        <v>0</v>
      </c>
      <c r="T521" s="58">
        <v>0</v>
      </c>
      <c r="U521" s="58">
        <f>(IF(VLOOKUP(VLOOKUP(AN521,MAPPING!$B$16:$D$21,2,1),MAPPING!$C$16:$E$21,2,0)=7000,0,VLOOKUP(VLOOKUP(AN521,MAPPING!$B$16:$D$21,2,1),MAPPING!$C$16:$E$21,2,0)))</f>
        <v>0</v>
      </c>
      <c r="V521" s="58">
        <f>(K521*VLOOKUP(N521/K521,MAPPING!$B$23:$C$30,2,10))</f>
        <v>0</v>
      </c>
      <c r="W521" s="58">
        <f t="shared" si="181"/>
        <v>0</v>
      </c>
      <c r="X521" s="58">
        <f t="shared" si="182"/>
        <v>6760</v>
      </c>
      <c r="Y521" s="116">
        <f>ROUND(SUM(Q521:W521)/INVOICE!$I$5,2)</f>
        <v>4.8499999999999996</v>
      </c>
      <c r="AA521" s="38" t="s">
        <v>3918</v>
      </c>
      <c r="AB521" s="38" t="s">
        <v>93</v>
      </c>
      <c r="AC521" s="38" t="s">
        <v>3919</v>
      </c>
      <c r="AD521" s="38" t="s">
        <v>10380</v>
      </c>
      <c r="AE521" s="38" t="s">
        <v>10381</v>
      </c>
      <c r="AF521" s="38" t="s">
        <v>10382</v>
      </c>
      <c r="AG521" s="38" t="s">
        <v>10383</v>
      </c>
      <c r="AH521" s="38" t="s">
        <v>61</v>
      </c>
      <c r="AI521" s="38">
        <v>1</v>
      </c>
      <c r="AJ521" s="38">
        <v>0.3</v>
      </c>
      <c r="AK521" s="38">
        <v>1.2</v>
      </c>
      <c r="AL521" s="38">
        <v>1.2</v>
      </c>
      <c r="AM521" s="38" t="s">
        <v>204</v>
      </c>
      <c r="AN521" s="38">
        <v>42.01</v>
      </c>
      <c r="AO521" s="38" t="s">
        <v>62</v>
      </c>
      <c r="AP521" s="38" t="s">
        <v>62</v>
      </c>
      <c r="AQ521" s="38" t="s">
        <v>62</v>
      </c>
      <c r="AR521" s="38" t="s">
        <v>62</v>
      </c>
      <c r="AS521" s="38" t="s">
        <v>62</v>
      </c>
      <c r="AT521" s="38" t="s">
        <v>205</v>
      </c>
      <c r="AU521" s="38" t="s">
        <v>8802</v>
      </c>
      <c r="AV521" s="38" t="s">
        <v>207</v>
      </c>
      <c r="AW521" s="38" t="s">
        <v>61</v>
      </c>
      <c r="AX521" s="38" t="s">
        <v>63</v>
      </c>
      <c r="AY521" s="39" t="s">
        <v>10384</v>
      </c>
      <c r="AZ521" s="38" t="s">
        <v>10385</v>
      </c>
      <c r="BA521" s="39" t="s">
        <v>10385</v>
      </c>
      <c r="BB521" s="38" t="s">
        <v>2434</v>
      </c>
      <c r="BC521" s="38" t="s">
        <v>197</v>
      </c>
      <c r="BD521" s="38" t="s">
        <v>94</v>
      </c>
      <c r="BE521" s="38" t="s">
        <v>208</v>
      </c>
      <c r="BF521" s="38" t="s">
        <v>64</v>
      </c>
      <c r="BG521" s="38" t="s">
        <v>61</v>
      </c>
      <c r="BH521" s="38" t="s">
        <v>209</v>
      </c>
    </row>
    <row r="522" spans="2:60" x14ac:dyDescent="0.3">
      <c r="B522" s="55">
        <f t="shared" si="164"/>
        <v>518</v>
      </c>
      <c r="C522" s="55" t="str">
        <f t="shared" si="165"/>
        <v>NRT</v>
      </c>
      <c r="D522" s="55" t="str">
        <f t="shared" si="166"/>
        <v>2025-09-12</v>
      </c>
      <c r="E522" s="55" t="str">
        <f t="shared" si="167"/>
        <v>82020038115</v>
      </c>
      <c r="F522" s="55" t="str">
        <f t="shared" si="168"/>
        <v>PJP030160850</v>
      </c>
      <c r="G522" s="55" t="str">
        <f t="shared" si="169"/>
        <v>김명구</v>
      </c>
      <c r="H522" s="53" t="str">
        <f t="shared" si="170"/>
        <v>목록(Manifest)</v>
      </c>
      <c r="I522" s="62">
        <f t="shared" si="171"/>
        <v>58.97</v>
      </c>
      <c r="J522" s="53" t="str">
        <f t="shared" si="172"/>
        <v>BIG BRIDGE INTL (BRCH USA)</v>
      </c>
      <c r="K522" s="55">
        <f t="shared" si="173"/>
        <v>1</v>
      </c>
      <c r="L522" s="54">
        <f t="shared" si="174"/>
        <v>0.3</v>
      </c>
      <c r="M522" s="54">
        <f t="shared" si="175"/>
        <v>1.2</v>
      </c>
      <c r="N522" s="54">
        <f t="shared" si="176"/>
        <v>1.2</v>
      </c>
      <c r="O522" s="54">
        <f t="shared" si="177"/>
        <v>0.5</v>
      </c>
      <c r="P522" s="55" t="str">
        <f t="shared" si="178"/>
        <v>6094325151177</v>
      </c>
      <c r="Q522" s="70">
        <f t="shared" si="179"/>
        <v>6760</v>
      </c>
      <c r="R522" s="58">
        <v>0</v>
      </c>
      <c r="S522" s="57">
        <f t="shared" si="180"/>
        <v>0</v>
      </c>
      <c r="T522" s="58">
        <v>0</v>
      </c>
      <c r="U522" s="58">
        <f>(IF(VLOOKUP(VLOOKUP(AN522,MAPPING!$B$16:$D$21,2,1),MAPPING!$C$16:$E$21,2,0)=7000,0,VLOOKUP(VLOOKUP(AN522,MAPPING!$B$16:$D$21,2,1),MAPPING!$C$16:$E$21,2,0)))</f>
        <v>0</v>
      </c>
      <c r="V522" s="58">
        <f>(K522*VLOOKUP(N522/K522,MAPPING!$B$23:$C$30,2,10))</f>
        <v>0</v>
      </c>
      <c r="W522" s="58">
        <f t="shared" si="181"/>
        <v>0</v>
      </c>
      <c r="X522" s="58">
        <f t="shared" si="182"/>
        <v>6760</v>
      </c>
      <c r="Y522" s="116">
        <f>ROUND(SUM(Q522:W522)/INVOICE!$I$5,2)</f>
        <v>4.8499999999999996</v>
      </c>
      <c r="AA522" s="38" t="s">
        <v>3918</v>
      </c>
      <c r="AB522" s="38" t="s">
        <v>93</v>
      </c>
      <c r="AC522" s="38" t="s">
        <v>3919</v>
      </c>
      <c r="AD522" s="38" t="s">
        <v>10386</v>
      </c>
      <c r="AE522" s="38" t="s">
        <v>10387</v>
      </c>
      <c r="AF522" s="38" t="s">
        <v>10388</v>
      </c>
      <c r="AG522" s="38" t="s">
        <v>9271</v>
      </c>
      <c r="AH522" s="38" t="s">
        <v>61</v>
      </c>
      <c r="AI522" s="38">
        <v>1</v>
      </c>
      <c r="AJ522" s="38">
        <v>0.3</v>
      </c>
      <c r="AK522" s="38">
        <v>1.2</v>
      </c>
      <c r="AL522" s="38">
        <v>1.2</v>
      </c>
      <c r="AM522" s="38" t="s">
        <v>204</v>
      </c>
      <c r="AN522" s="38">
        <v>58.97</v>
      </c>
      <c r="AO522" s="38" t="s">
        <v>62</v>
      </c>
      <c r="AP522" s="38" t="s">
        <v>62</v>
      </c>
      <c r="AQ522" s="38" t="s">
        <v>62</v>
      </c>
      <c r="AR522" s="38" t="s">
        <v>62</v>
      </c>
      <c r="AS522" s="38" t="s">
        <v>62</v>
      </c>
      <c r="AT522" s="38" t="s">
        <v>205</v>
      </c>
      <c r="AU522" s="38" t="s">
        <v>8802</v>
      </c>
      <c r="AV522" s="38" t="s">
        <v>207</v>
      </c>
      <c r="AW522" s="38" t="s">
        <v>61</v>
      </c>
      <c r="AX522" s="38" t="s">
        <v>63</v>
      </c>
      <c r="AY522" s="39" t="s">
        <v>10389</v>
      </c>
      <c r="AZ522" s="38" t="s">
        <v>10390</v>
      </c>
      <c r="BA522" s="39" t="s">
        <v>10390</v>
      </c>
      <c r="BB522" s="38" t="s">
        <v>2434</v>
      </c>
      <c r="BC522" s="38" t="s">
        <v>197</v>
      </c>
      <c r="BD522" s="38" t="s">
        <v>94</v>
      </c>
      <c r="BE522" s="38" t="s">
        <v>208</v>
      </c>
      <c r="BF522" s="38" t="s">
        <v>64</v>
      </c>
      <c r="BG522" s="38" t="s">
        <v>61</v>
      </c>
      <c r="BH522" s="38" t="s">
        <v>209</v>
      </c>
    </row>
    <row r="523" spans="2:60" x14ac:dyDescent="0.3">
      <c r="B523" s="55">
        <f t="shared" si="164"/>
        <v>519</v>
      </c>
      <c r="C523" s="55" t="str">
        <f t="shared" si="165"/>
        <v>NRT</v>
      </c>
      <c r="D523" s="55" t="str">
        <f t="shared" si="166"/>
        <v>2025-09-12</v>
      </c>
      <c r="E523" s="55" t="str">
        <f t="shared" si="167"/>
        <v>82020038115</v>
      </c>
      <c r="F523" s="55" t="str">
        <f t="shared" si="168"/>
        <v>PJP030153554</v>
      </c>
      <c r="G523" s="55" t="str">
        <f t="shared" si="169"/>
        <v>김미례</v>
      </c>
      <c r="H523" s="53" t="str">
        <f t="shared" si="170"/>
        <v>목록(Manifest)</v>
      </c>
      <c r="I523" s="62">
        <f t="shared" si="171"/>
        <v>111.89</v>
      </c>
      <c r="J523" s="53" t="str">
        <f t="shared" si="172"/>
        <v>BIG BRIDGE INTL (BRCH USA)</v>
      </c>
      <c r="K523" s="55">
        <f t="shared" si="173"/>
        <v>1</v>
      </c>
      <c r="L523" s="54">
        <f t="shared" si="174"/>
        <v>3.95</v>
      </c>
      <c r="M523" s="54">
        <f t="shared" si="175"/>
        <v>5.8</v>
      </c>
      <c r="N523" s="54">
        <f t="shared" si="176"/>
        <v>6</v>
      </c>
      <c r="O523" s="54">
        <f t="shared" si="177"/>
        <v>4</v>
      </c>
      <c r="P523" s="55" t="str">
        <f t="shared" si="178"/>
        <v>6094325151053</v>
      </c>
      <c r="Q523" s="70">
        <f t="shared" si="179"/>
        <v>13830</v>
      </c>
      <c r="R523" s="58">
        <v>0</v>
      </c>
      <c r="S523" s="57">
        <f t="shared" si="180"/>
        <v>0</v>
      </c>
      <c r="T523" s="58">
        <v>0</v>
      </c>
      <c r="U523" s="58">
        <f>(IF(VLOOKUP(VLOOKUP(AN523,MAPPING!$B$16:$D$21,2,1),MAPPING!$C$16:$E$21,2,0)=7000,0,VLOOKUP(VLOOKUP(AN523,MAPPING!$B$16:$D$21,2,1),MAPPING!$C$16:$E$21,2,0)))</f>
        <v>0</v>
      </c>
      <c r="V523" s="58">
        <f>(K523*VLOOKUP(N523/K523,MAPPING!$B$23:$C$30,2,10))</f>
        <v>1200</v>
      </c>
      <c r="W523" s="58">
        <f t="shared" si="181"/>
        <v>0</v>
      </c>
      <c r="X523" s="58">
        <f t="shared" si="182"/>
        <v>15030</v>
      </c>
      <c r="Y523" s="116">
        <f>ROUND(SUM(Q523:W523)/INVOICE!$I$5,2)</f>
        <v>10.78</v>
      </c>
      <c r="AA523" s="38" t="s">
        <v>3918</v>
      </c>
      <c r="AB523" s="38" t="s">
        <v>93</v>
      </c>
      <c r="AC523" s="38" t="s">
        <v>3919</v>
      </c>
      <c r="AD523" s="38" t="s">
        <v>10391</v>
      </c>
      <c r="AE523" s="38" t="s">
        <v>7918</v>
      </c>
      <c r="AF523" s="38" t="s">
        <v>7919</v>
      </c>
      <c r="AG523" s="38" t="s">
        <v>7920</v>
      </c>
      <c r="AH523" s="38" t="s">
        <v>61</v>
      </c>
      <c r="AI523" s="38">
        <v>1</v>
      </c>
      <c r="AJ523" s="38">
        <v>3.95</v>
      </c>
      <c r="AK523" s="38">
        <v>5.8</v>
      </c>
      <c r="AL523" s="38">
        <v>6</v>
      </c>
      <c r="AM523" s="38" t="s">
        <v>204</v>
      </c>
      <c r="AN523" s="38">
        <v>111.89</v>
      </c>
      <c r="AO523" s="38" t="s">
        <v>62</v>
      </c>
      <c r="AP523" s="38" t="s">
        <v>62</v>
      </c>
      <c r="AQ523" s="38" t="s">
        <v>62</v>
      </c>
      <c r="AR523" s="38" t="s">
        <v>62</v>
      </c>
      <c r="AS523" s="38" t="s">
        <v>62</v>
      </c>
      <c r="AT523" s="38" t="s">
        <v>205</v>
      </c>
      <c r="AU523" s="38" t="s">
        <v>8802</v>
      </c>
      <c r="AV523" s="38" t="s">
        <v>207</v>
      </c>
      <c r="AW523" s="38" t="s">
        <v>61</v>
      </c>
      <c r="AX523" s="38" t="s">
        <v>63</v>
      </c>
      <c r="AY523" s="39" t="s">
        <v>10392</v>
      </c>
      <c r="AZ523" s="38" t="s">
        <v>10393</v>
      </c>
      <c r="BA523" s="39" t="s">
        <v>10393</v>
      </c>
      <c r="BB523" s="38" t="s">
        <v>2434</v>
      </c>
      <c r="BC523" s="38" t="s">
        <v>197</v>
      </c>
      <c r="BD523" s="38" t="s">
        <v>94</v>
      </c>
      <c r="BE523" s="38" t="s">
        <v>208</v>
      </c>
      <c r="BF523" s="38" t="s">
        <v>64</v>
      </c>
      <c r="BG523" s="38" t="s">
        <v>61</v>
      </c>
      <c r="BH523" s="38" t="s">
        <v>209</v>
      </c>
    </row>
    <row r="524" spans="2:60" x14ac:dyDescent="0.3">
      <c r="B524" s="55">
        <f t="shared" si="164"/>
        <v>520</v>
      </c>
      <c r="C524" s="55" t="str">
        <f t="shared" si="165"/>
        <v>NRT</v>
      </c>
      <c r="D524" s="55" t="str">
        <f t="shared" si="166"/>
        <v>2025-09-12</v>
      </c>
      <c r="E524" s="55" t="str">
        <f t="shared" si="167"/>
        <v>82020038115</v>
      </c>
      <c r="F524" s="55" t="str">
        <f t="shared" si="168"/>
        <v>PJP030141176</v>
      </c>
      <c r="G524" s="55" t="str">
        <f t="shared" si="169"/>
        <v>박유나</v>
      </c>
      <c r="H524" s="53" t="str">
        <f t="shared" si="170"/>
        <v>목록(Manifest)</v>
      </c>
      <c r="I524" s="62">
        <f t="shared" si="171"/>
        <v>46.23</v>
      </c>
      <c r="J524" s="53" t="str">
        <f t="shared" si="172"/>
        <v>BIG BRIDGE INTL (BRCH USA)</v>
      </c>
      <c r="K524" s="55">
        <f t="shared" si="173"/>
        <v>1</v>
      </c>
      <c r="L524" s="54">
        <f t="shared" si="174"/>
        <v>0.4</v>
      </c>
      <c r="M524" s="54">
        <f t="shared" si="175"/>
        <v>1.9</v>
      </c>
      <c r="N524" s="54">
        <f t="shared" si="176"/>
        <v>1.9</v>
      </c>
      <c r="O524" s="54">
        <f t="shared" si="177"/>
        <v>0.5</v>
      </c>
      <c r="P524" s="55" t="str">
        <f t="shared" si="178"/>
        <v>6094325151467</v>
      </c>
      <c r="Q524" s="70">
        <f t="shared" si="179"/>
        <v>6760</v>
      </c>
      <c r="R524" s="58">
        <v>0</v>
      </c>
      <c r="S524" s="57">
        <f t="shared" si="180"/>
        <v>0</v>
      </c>
      <c r="T524" s="58">
        <v>0</v>
      </c>
      <c r="U524" s="58">
        <f>(IF(VLOOKUP(VLOOKUP(AN524,MAPPING!$B$16:$D$21,2,1),MAPPING!$C$16:$E$21,2,0)=7000,0,VLOOKUP(VLOOKUP(AN524,MAPPING!$B$16:$D$21,2,1),MAPPING!$C$16:$E$21,2,0)))</f>
        <v>0</v>
      </c>
      <c r="V524" s="58">
        <f>(K524*VLOOKUP(N524/K524,MAPPING!$B$23:$C$30,2,10))</f>
        <v>0</v>
      </c>
      <c r="W524" s="58">
        <f t="shared" si="181"/>
        <v>0</v>
      </c>
      <c r="X524" s="58">
        <f t="shared" si="182"/>
        <v>6760</v>
      </c>
      <c r="Y524" s="116">
        <f>ROUND(SUM(Q524:W524)/INVOICE!$I$5,2)</f>
        <v>4.8499999999999996</v>
      </c>
      <c r="AA524" s="38" t="s">
        <v>3918</v>
      </c>
      <c r="AB524" s="38" t="s">
        <v>93</v>
      </c>
      <c r="AC524" s="38" t="s">
        <v>3919</v>
      </c>
      <c r="AD524" s="38" t="s">
        <v>10394</v>
      </c>
      <c r="AE524" s="38" t="s">
        <v>10395</v>
      </c>
      <c r="AF524" s="38" t="s">
        <v>10396</v>
      </c>
      <c r="AG524" s="38" t="s">
        <v>10397</v>
      </c>
      <c r="AH524" s="38" t="s">
        <v>61</v>
      </c>
      <c r="AI524" s="38">
        <v>1</v>
      </c>
      <c r="AJ524" s="38">
        <v>0.4</v>
      </c>
      <c r="AK524" s="38">
        <v>1.9</v>
      </c>
      <c r="AL524" s="38">
        <v>1.9</v>
      </c>
      <c r="AM524" s="38" t="s">
        <v>204</v>
      </c>
      <c r="AN524" s="38">
        <v>46.23</v>
      </c>
      <c r="AO524" s="38" t="s">
        <v>62</v>
      </c>
      <c r="AP524" s="38" t="s">
        <v>62</v>
      </c>
      <c r="AQ524" s="38" t="s">
        <v>62</v>
      </c>
      <c r="AR524" s="38" t="s">
        <v>62</v>
      </c>
      <c r="AS524" s="38" t="s">
        <v>62</v>
      </c>
      <c r="AT524" s="38" t="s">
        <v>205</v>
      </c>
      <c r="AU524" s="38" t="s">
        <v>8802</v>
      </c>
      <c r="AV524" s="38" t="s">
        <v>207</v>
      </c>
      <c r="AW524" s="38" t="s">
        <v>61</v>
      </c>
      <c r="AX524" s="38" t="s">
        <v>63</v>
      </c>
      <c r="AY524" s="39" t="s">
        <v>10398</v>
      </c>
      <c r="AZ524" s="38" t="s">
        <v>10399</v>
      </c>
      <c r="BA524" s="39" t="s">
        <v>10399</v>
      </c>
      <c r="BB524" s="38" t="s">
        <v>2434</v>
      </c>
      <c r="BC524" s="38" t="s">
        <v>197</v>
      </c>
      <c r="BD524" s="38" t="s">
        <v>94</v>
      </c>
      <c r="BE524" s="38" t="s">
        <v>208</v>
      </c>
      <c r="BF524" s="38" t="s">
        <v>64</v>
      </c>
      <c r="BG524" s="38" t="s">
        <v>61</v>
      </c>
      <c r="BH524" s="38" t="s">
        <v>209</v>
      </c>
    </row>
    <row r="525" spans="2:60" x14ac:dyDescent="0.3">
      <c r="B525" s="55">
        <f t="shared" si="164"/>
        <v>521</v>
      </c>
      <c r="C525" s="55" t="str">
        <f t="shared" si="165"/>
        <v>NRT</v>
      </c>
      <c r="D525" s="55" t="str">
        <f t="shared" si="166"/>
        <v>2025-09-12</v>
      </c>
      <c r="E525" s="55" t="str">
        <f t="shared" si="167"/>
        <v>82020038115</v>
      </c>
      <c r="F525" s="55" t="str">
        <f t="shared" si="168"/>
        <v>PJP030138321</v>
      </c>
      <c r="G525" s="55" t="str">
        <f t="shared" si="169"/>
        <v>최광복</v>
      </c>
      <c r="H525" s="53" t="str">
        <f t="shared" si="170"/>
        <v>목록(Manifest)</v>
      </c>
      <c r="I525" s="62">
        <f t="shared" si="171"/>
        <v>121.61</v>
      </c>
      <c r="J525" s="53" t="str">
        <f t="shared" si="172"/>
        <v>BIG BRIDGE INTL (BRCH USA)</v>
      </c>
      <c r="K525" s="55">
        <f t="shared" si="173"/>
        <v>1</v>
      </c>
      <c r="L525" s="54">
        <f t="shared" si="174"/>
        <v>0.85</v>
      </c>
      <c r="M525" s="54">
        <f t="shared" si="175"/>
        <v>1.9</v>
      </c>
      <c r="N525" s="54">
        <f t="shared" si="176"/>
        <v>1.9</v>
      </c>
      <c r="O525" s="54">
        <f t="shared" si="177"/>
        <v>1</v>
      </c>
      <c r="P525" s="55" t="str">
        <f t="shared" si="178"/>
        <v>6094325150866</v>
      </c>
      <c r="Q525" s="70">
        <f t="shared" si="179"/>
        <v>7770</v>
      </c>
      <c r="R525" s="58">
        <v>0</v>
      </c>
      <c r="S525" s="57">
        <f t="shared" si="180"/>
        <v>0</v>
      </c>
      <c r="T525" s="58">
        <v>0</v>
      </c>
      <c r="U525" s="58">
        <f>(IF(VLOOKUP(VLOOKUP(AN525,MAPPING!$B$16:$D$21,2,1),MAPPING!$C$16:$E$21,2,0)=7000,0,VLOOKUP(VLOOKUP(AN525,MAPPING!$B$16:$D$21,2,1),MAPPING!$C$16:$E$21,2,0)))</f>
        <v>0</v>
      </c>
      <c r="V525" s="58">
        <f>(K525*VLOOKUP(N525/K525,MAPPING!$B$23:$C$30,2,10))</f>
        <v>0</v>
      </c>
      <c r="W525" s="58">
        <f t="shared" si="181"/>
        <v>0</v>
      </c>
      <c r="X525" s="58">
        <f t="shared" si="182"/>
        <v>7770</v>
      </c>
      <c r="Y525" s="116">
        <f>ROUND(SUM(Q525:W525)/INVOICE!$I$5,2)</f>
        <v>5.57</v>
      </c>
      <c r="AA525" s="38" t="s">
        <v>3918</v>
      </c>
      <c r="AB525" s="38" t="s">
        <v>93</v>
      </c>
      <c r="AC525" s="38" t="s">
        <v>3919</v>
      </c>
      <c r="AD525" s="38" t="s">
        <v>10400</v>
      </c>
      <c r="AE525" s="38" t="s">
        <v>10401</v>
      </c>
      <c r="AF525" s="38" t="s">
        <v>10402</v>
      </c>
      <c r="AG525" s="38" t="s">
        <v>10403</v>
      </c>
      <c r="AH525" s="38" t="s">
        <v>61</v>
      </c>
      <c r="AI525" s="38">
        <v>1</v>
      </c>
      <c r="AJ525" s="38">
        <v>0.85</v>
      </c>
      <c r="AK525" s="38">
        <v>1.9</v>
      </c>
      <c r="AL525" s="38">
        <v>1.9</v>
      </c>
      <c r="AM525" s="38" t="s">
        <v>204</v>
      </c>
      <c r="AN525" s="38">
        <v>121.61</v>
      </c>
      <c r="AO525" s="38" t="s">
        <v>62</v>
      </c>
      <c r="AP525" s="38" t="s">
        <v>62</v>
      </c>
      <c r="AQ525" s="38" t="s">
        <v>62</v>
      </c>
      <c r="AR525" s="38" t="s">
        <v>62</v>
      </c>
      <c r="AS525" s="38" t="s">
        <v>62</v>
      </c>
      <c r="AT525" s="38" t="s">
        <v>205</v>
      </c>
      <c r="AU525" s="38" t="s">
        <v>8802</v>
      </c>
      <c r="AV525" s="38" t="s">
        <v>207</v>
      </c>
      <c r="AW525" s="38" t="s">
        <v>61</v>
      </c>
      <c r="AX525" s="38" t="s">
        <v>63</v>
      </c>
      <c r="AY525" s="39" t="s">
        <v>10404</v>
      </c>
      <c r="AZ525" s="38" t="s">
        <v>10405</v>
      </c>
      <c r="BA525" s="39" t="s">
        <v>10405</v>
      </c>
      <c r="BB525" s="38" t="s">
        <v>2434</v>
      </c>
      <c r="BC525" s="38" t="s">
        <v>197</v>
      </c>
      <c r="BD525" s="38" t="s">
        <v>94</v>
      </c>
      <c r="BE525" s="38" t="s">
        <v>208</v>
      </c>
      <c r="BF525" s="38" t="s">
        <v>64</v>
      </c>
      <c r="BG525" s="38" t="s">
        <v>61</v>
      </c>
      <c r="BH525" s="38" t="s">
        <v>209</v>
      </c>
    </row>
    <row r="526" spans="2:60" x14ac:dyDescent="0.3">
      <c r="B526" s="55">
        <f t="shared" si="164"/>
        <v>522</v>
      </c>
      <c r="C526" s="55" t="str">
        <f t="shared" si="165"/>
        <v>NRT</v>
      </c>
      <c r="D526" s="55" t="str">
        <f t="shared" si="166"/>
        <v>2025-09-12</v>
      </c>
      <c r="E526" s="55" t="str">
        <f t="shared" si="167"/>
        <v>82020038115</v>
      </c>
      <c r="F526" s="55" t="str">
        <f t="shared" si="168"/>
        <v>PJP030165357</v>
      </c>
      <c r="G526" s="55" t="str">
        <f t="shared" si="169"/>
        <v>장서우</v>
      </c>
      <c r="H526" s="53" t="str">
        <f t="shared" si="170"/>
        <v>일반(목록배제,Normal-Manifest Exception)</v>
      </c>
      <c r="I526" s="62">
        <f t="shared" si="171"/>
        <v>112.57</v>
      </c>
      <c r="J526" s="53" t="str">
        <f t="shared" si="172"/>
        <v>BIG BRIDGE INTL (BRCH USA)</v>
      </c>
      <c r="K526" s="55">
        <f t="shared" si="173"/>
        <v>1</v>
      </c>
      <c r="L526" s="54">
        <f t="shared" si="174"/>
        <v>1.45</v>
      </c>
      <c r="M526" s="54">
        <f t="shared" si="175"/>
        <v>3</v>
      </c>
      <c r="N526" s="54">
        <f t="shared" si="176"/>
        <v>3</v>
      </c>
      <c r="O526" s="54">
        <f t="shared" si="177"/>
        <v>1.5</v>
      </c>
      <c r="P526" s="55" t="str">
        <f t="shared" si="178"/>
        <v>6094325151547</v>
      </c>
      <c r="Q526" s="70">
        <f t="shared" si="179"/>
        <v>8780</v>
      </c>
      <c r="R526" s="58">
        <v>0</v>
      </c>
      <c r="S526" s="57">
        <f t="shared" si="180"/>
        <v>0</v>
      </c>
      <c r="T526" s="58">
        <v>0</v>
      </c>
      <c r="U526" s="58">
        <f>(IF(VLOOKUP(VLOOKUP(AN526,MAPPING!$B$16:$D$21,2,1),MAPPING!$C$16:$E$21,2,0)=7000,0,VLOOKUP(VLOOKUP(AN526,MAPPING!$B$16:$D$21,2,1),MAPPING!$C$16:$E$21,2,0)))</f>
        <v>0</v>
      </c>
      <c r="V526" s="58">
        <f>(K526*VLOOKUP(N526/K526,MAPPING!$B$23:$C$30,2,10))</f>
        <v>550</v>
      </c>
      <c r="W526" s="58">
        <f t="shared" si="181"/>
        <v>0</v>
      </c>
      <c r="X526" s="58">
        <f t="shared" si="182"/>
        <v>9330</v>
      </c>
      <c r="Y526" s="116">
        <f>ROUND(SUM(Q526:W526)/INVOICE!$I$5,2)</f>
        <v>6.69</v>
      </c>
      <c r="AA526" s="38" t="s">
        <v>3918</v>
      </c>
      <c r="AB526" s="38" t="s">
        <v>93</v>
      </c>
      <c r="AC526" s="38" t="s">
        <v>3919</v>
      </c>
      <c r="AD526" s="38" t="s">
        <v>10406</v>
      </c>
      <c r="AE526" s="38" t="s">
        <v>10407</v>
      </c>
      <c r="AF526" s="38" t="s">
        <v>10408</v>
      </c>
      <c r="AG526" s="38" t="s">
        <v>10409</v>
      </c>
      <c r="AH526" s="38" t="s">
        <v>61</v>
      </c>
      <c r="AI526" s="38">
        <v>1</v>
      </c>
      <c r="AJ526" s="38">
        <v>1.45</v>
      </c>
      <c r="AK526" s="38">
        <v>3</v>
      </c>
      <c r="AL526" s="38">
        <v>3</v>
      </c>
      <c r="AM526" s="38" t="s">
        <v>66</v>
      </c>
      <c r="AN526" s="38">
        <v>112.57</v>
      </c>
      <c r="AO526" s="38" t="s">
        <v>62</v>
      </c>
      <c r="AP526" s="38" t="s">
        <v>62</v>
      </c>
      <c r="AQ526" s="38" t="s">
        <v>62</v>
      </c>
      <c r="AR526" s="38" t="s">
        <v>62</v>
      </c>
      <c r="AS526" s="38" t="s">
        <v>62</v>
      </c>
      <c r="AT526" s="38" t="s">
        <v>205</v>
      </c>
      <c r="AU526" s="38" t="s">
        <v>8802</v>
      </c>
      <c r="AV526" s="38" t="s">
        <v>207</v>
      </c>
      <c r="AW526" s="38" t="s">
        <v>61</v>
      </c>
      <c r="AX526" s="38" t="s">
        <v>63</v>
      </c>
      <c r="AY526" s="39" t="s">
        <v>10410</v>
      </c>
      <c r="AZ526" s="38" t="s">
        <v>10411</v>
      </c>
      <c r="BA526" s="39" t="s">
        <v>10411</v>
      </c>
      <c r="BB526" s="38" t="s">
        <v>2434</v>
      </c>
      <c r="BC526" s="38" t="s">
        <v>197</v>
      </c>
      <c r="BD526" s="38" t="s">
        <v>94</v>
      </c>
      <c r="BE526" s="38" t="s">
        <v>208</v>
      </c>
      <c r="BF526" s="38" t="s">
        <v>64</v>
      </c>
      <c r="BG526" s="38" t="s">
        <v>61</v>
      </c>
      <c r="BH526" s="38" t="s">
        <v>209</v>
      </c>
    </row>
    <row r="527" spans="2:60" x14ac:dyDescent="0.3">
      <c r="B527" s="55">
        <f t="shared" si="164"/>
        <v>523</v>
      </c>
      <c r="C527" s="55" t="str">
        <f t="shared" si="165"/>
        <v>NRT</v>
      </c>
      <c r="D527" s="55" t="str">
        <f t="shared" si="166"/>
        <v>2025-09-12</v>
      </c>
      <c r="E527" s="55" t="str">
        <f t="shared" si="167"/>
        <v>82020038115</v>
      </c>
      <c r="F527" s="55" t="str">
        <f t="shared" si="168"/>
        <v>PJP030136982</v>
      </c>
      <c r="G527" s="55" t="str">
        <f t="shared" si="169"/>
        <v>위즈냥 잡화점</v>
      </c>
      <c r="H527" s="53" t="str">
        <f t="shared" si="170"/>
        <v>간이(Simple)</v>
      </c>
      <c r="I527" s="62">
        <f t="shared" si="171"/>
        <v>389.85</v>
      </c>
      <c r="J527" s="53" t="str">
        <f t="shared" si="172"/>
        <v>BIG BRIDGE INTL (BRCH USA)</v>
      </c>
      <c r="K527" s="55">
        <f t="shared" si="173"/>
        <v>1</v>
      </c>
      <c r="L527" s="54">
        <f t="shared" si="174"/>
        <v>5.4</v>
      </c>
      <c r="M527" s="54">
        <f t="shared" si="175"/>
        <v>10.5</v>
      </c>
      <c r="N527" s="54">
        <f t="shared" si="176"/>
        <v>10.5</v>
      </c>
      <c r="O527" s="54">
        <f t="shared" si="177"/>
        <v>5.5</v>
      </c>
      <c r="P527" s="55" t="str">
        <f t="shared" si="178"/>
        <v>6094325151395</v>
      </c>
      <c r="Q527" s="70">
        <f t="shared" si="179"/>
        <v>16860</v>
      </c>
      <c r="R527" s="58">
        <v>0</v>
      </c>
      <c r="S527" s="57">
        <f t="shared" si="180"/>
        <v>0</v>
      </c>
      <c r="T527" s="58">
        <v>0</v>
      </c>
      <c r="U527" s="58">
        <f>(IF(VLOOKUP(VLOOKUP(AN527,MAPPING!$B$16:$D$21,2,1),MAPPING!$C$16:$E$21,2,0)=7000,0,VLOOKUP(VLOOKUP(AN527,MAPPING!$B$16:$D$21,2,1),MAPPING!$C$16:$E$21,2,0)))</f>
        <v>0</v>
      </c>
      <c r="V527" s="58">
        <f>(K527*VLOOKUP(N527/K527,MAPPING!$B$23:$C$30,2,10))</f>
        <v>4500</v>
      </c>
      <c r="W527" s="58">
        <f t="shared" si="181"/>
        <v>0</v>
      </c>
      <c r="X527" s="58">
        <f t="shared" si="182"/>
        <v>21360</v>
      </c>
      <c r="Y527" s="116">
        <f>ROUND(SUM(Q527:W527)/INVOICE!$I$5,2)</f>
        <v>15.32</v>
      </c>
      <c r="AA527" s="38" t="s">
        <v>3918</v>
      </c>
      <c r="AB527" s="38" t="s">
        <v>93</v>
      </c>
      <c r="AC527" s="38" t="s">
        <v>3919</v>
      </c>
      <c r="AD527" s="38" t="s">
        <v>10412</v>
      </c>
      <c r="AE527" s="38" t="s">
        <v>10413</v>
      </c>
      <c r="AF527" s="38" t="s">
        <v>9556</v>
      </c>
      <c r="AG527" s="38" t="s">
        <v>220</v>
      </c>
      <c r="AH527" s="38" t="s">
        <v>156</v>
      </c>
      <c r="AI527" s="38">
        <v>1</v>
      </c>
      <c r="AJ527" s="38">
        <v>5.4</v>
      </c>
      <c r="AK527" s="38">
        <v>10.5</v>
      </c>
      <c r="AL527" s="38">
        <v>10.5</v>
      </c>
      <c r="AM527" s="38" t="s">
        <v>65</v>
      </c>
      <c r="AN527" s="38">
        <v>389.85</v>
      </c>
      <c r="AO527" s="38" t="s">
        <v>62</v>
      </c>
      <c r="AP527" s="38" t="s">
        <v>62</v>
      </c>
      <c r="AQ527" s="38" t="s">
        <v>62</v>
      </c>
      <c r="AR527" s="38" t="s">
        <v>62</v>
      </c>
      <c r="AS527" s="38" t="s">
        <v>62</v>
      </c>
      <c r="AT527" s="38" t="s">
        <v>205</v>
      </c>
      <c r="AU527" s="38" t="s">
        <v>8802</v>
      </c>
      <c r="AV527" s="38" t="s">
        <v>207</v>
      </c>
      <c r="AW527" s="38" t="s">
        <v>61</v>
      </c>
      <c r="AX527" s="38" t="s">
        <v>63</v>
      </c>
      <c r="AY527" s="39" t="s">
        <v>10414</v>
      </c>
      <c r="AZ527" s="38" t="s">
        <v>10415</v>
      </c>
      <c r="BA527" s="39" t="s">
        <v>10415</v>
      </c>
      <c r="BB527" s="38" t="s">
        <v>2434</v>
      </c>
      <c r="BC527" s="38" t="s">
        <v>197</v>
      </c>
      <c r="BD527" s="38" t="s">
        <v>94</v>
      </c>
      <c r="BE527" s="38" t="s">
        <v>208</v>
      </c>
      <c r="BF527" s="38" t="s">
        <v>64</v>
      </c>
      <c r="BG527" s="38" t="s">
        <v>61</v>
      </c>
      <c r="BH527" s="38" t="s">
        <v>209</v>
      </c>
    </row>
    <row r="528" spans="2:60" x14ac:dyDescent="0.3">
      <c r="B528" s="55">
        <f t="shared" si="164"/>
        <v>524</v>
      </c>
      <c r="C528" s="55" t="str">
        <f t="shared" si="165"/>
        <v>NRT</v>
      </c>
      <c r="D528" s="55" t="str">
        <f t="shared" si="166"/>
        <v>2025-09-12</v>
      </c>
      <c r="E528" s="55" t="str">
        <f t="shared" si="167"/>
        <v>82020038115</v>
      </c>
      <c r="F528" s="55" t="str">
        <f t="shared" si="168"/>
        <v>PJP030131026</v>
      </c>
      <c r="G528" s="55" t="str">
        <f t="shared" si="169"/>
        <v>최병훈</v>
      </c>
      <c r="H528" s="53" t="str">
        <f t="shared" si="170"/>
        <v>목록(Manifest)</v>
      </c>
      <c r="I528" s="62">
        <f t="shared" si="171"/>
        <v>83.08</v>
      </c>
      <c r="J528" s="53" t="str">
        <f t="shared" si="172"/>
        <v>BIG BRIDGE INTL (BRCH USA)</v>
      </c>
      <c r="K528" s="55">
        <f t="shared" si="173"/>
        <v>1</v>
      </c>
      <c r="L528" s="54">
        <f t="shared" si="174"/>
        <v>0.6</v>
      </c>
      <c r="M528" s="54">
        <f t="shared" si="175"/>
        <v>1.6</v>
      </c>
      <c r="N528" s="54">
        <f t="shared" si="176"/>
        <v>1.6</v>
      </c>
      <c r="O528" s="54">
        <f t="shared" si="177"/>
        <v>1</v>
      </c>
      <c r="P528" s="55" t="str">
        <f t="shared" si="178"/>
        <v>6094325150251</v>
      </c>
      <c r="Q528" s="70">
        <f t="shared" si="179"/>
        <v>7770</v>
      </c>
      <c r="R528" s="58">
        <v>0</v>
      </c>
      <c r="S528" s="57">
        <f t="shared" si="180"/>
        <v>0</v>
      </c>
      <c r="T528" s="58">
        <v>0</v>
      </c>
      <c r="U528" s="58">
        <f>(IF(VLOOKUP(VLOOKUP(AN528,MAPPING!$B$16:$D$21,2,1),MAPPING!$C$16:$E$21,2,0)=7000,0,VLOOKUP(VLOOKUP(AN528,MAPPING!$B$16:$D$21,2,1),MAPPING!$C$16:$E$21,2,0)))</f>
        <v>0</v>
      </c>
      <c r="V528" s="58">
        <f>(K528*VLOOKUP(N528/K528,MAPPING!$B$23:$C$30,2,10))</f>
        <v>0</v>
      </c>
      <c r="W528" s="58">
        <f t="shared" si="181"/>
        <v>0</v>
      </c>
      <c r="X528" s="58">
        <f t="shared" si="182"/>
        <v>7770</v>
      </c>
      <c r="Y528" s="116">
        <f>ROUND(SUM(Q528:W528)/INVOICE!$I$5,2)</f>
        <v>5.57</v>
      </c>
      <c r="AA528" s="38" t="s">
        <v>3918</v>
      </c>
      <c r="AB528" s="38" t="s">
        <v>93</v>
      </c>
      <c r="AC528" s="38" t="s">
        <v>3919</v>
      </c>
      <c r="AD528" s="38" t="s">
        <v>10416</v>
      </c>
      <c r="AE528" s="38" t="s">
        <v>10417</v>
      </c>
      <c r="AF528" s="38" t="s">
        <v>10418</v>
      </c>
      <c r="AG528" s="38" t="s">
        <v>10419</v>
      </c>
      <c r="AH528" s="38" t="s">
        <v>61</v>
      </c>
      <c r="AI528" s="38">
        <v>1</v>
      </c>
      <c r="AJ528" s="38">
        <v>0.6</v>
      </c>
      <c r="AK528" s="38">
        <v>1.6</v>
      </c>
      <c r="AL528" s="38">
        <v>1.6</v>
      </c>
      <c r="AM528" s="38" t="s">
        <v>204</v>
      </c>
      <c r="AN528" s="38">
        <v>83.08</v>
      </c>
      <c r="AO528" s="38" t="s">
        <v>62</v>
      </c>
      <c r="AP528" s="38" t="s">
        <v>62</v>
      </c>
      <c r="AQ528" s="38" t="s">
        <v>62</v>
      </c>
      <c r="AR528" s="38" t="s">
        <v>62</v>
      </c>
      <c r="AS528" s="38" t="s">
        <v>62</v>
      </c>
      <c r="AT528" s="38" t="s">
        <v>205</v>
      </c>
      <c r="AU528" s="38" t="s">
        <v>8802</v>
      </c>
      <c r="AV528" s="38" t="s">
        <v>207</v>
      </c>
      <c r="AW528" s="38" t="s">
        <v>61</v>
      </c>
      <c r="AX528" s="38" t="s">
        <v>63</v>
      </c>
      <c r="AY528" s="39" t="s">
        <v>10420</v>
      </c>
      <c r="AZ528" s="38" t="s">
        <v>10421</v>
      </c>
      <c r="BA528" s="39" t="s">
        <v>10421</v>
      </c>
      <c r="BB528" s="38" t="s">
        <v>2434</v>
      </c>
      <c r="BC528" s="38" t="s">
        <v>197</v>
      </c>
      <c r="BD528" s="38" t="s">
        <v>94</v>
      </c>
      <c r="BE528" s="38" t="s">
        <v>208</v>
      </c>
      <c r="BF528" s="38" t="s">
        <v>64</v>
      </c>
      <c r="BG528" s="38" t="s">
        <v>61</v>
      </c>
      <c r="BH528" s="38" t="s">
        <v>209</v>
      </c>
    </row>
    <row r="529" spans="2:60" x14ac:dyDescent="0.3">
      <c r="B529" s="55">
        <f t="shared" si="164"/>
        <v>525</v>
      </c>
      <c r="C529" s="55" t="str">
        <f t="shared" si="165"/>
        <v>NRT</v>
      </c>
      <c r="D529" s="55" t="str">
        <f t="shared" si="166"/>
        <v>2025-09-12</v>
      </c>
      <c r="E529" s="55" t="str">
        <f t="shared" si="167"/>
        <v>82020038115</v>
      </c>
      <c r="F529" s="55" t="str">
        <f t="shared" si="168"/>
        <v>PJP030141286</v>
      </c>
      <c r="G529" s="55" t="str">
        <f t="shared" si="169"/>
        <v>최종일</v>
      </c>
      <c r="H529" s="53" t="str">
        <f t="shared" si="170"/>
        <v>목록(Manifest)</v>
      </c>
      <c r="I529" s="62">
        <f t="shared" si="171"/>
        <v>141.91</v>
      </c>
      <c r="J529" s="53" t="str">
        <f t="shared" si="172"/>
        <v>BIG BRIDGE INTL (BRCH USA)</v>
      </c>
      <c r="K529" s="55">
        <f t="shared" si="173"/>
        <v>1</v>
      </c>
      <c r="L529" s="54">
        <f t="shared" si="174"/>
        <v>2.2000000000000002</v>
      </c>
      <c r="M529" s="54">
        <f t="shared" si="175"/>
        <v>5.8</v>
      </c>
      <c r="N529" s="54">
        <f t="shared" si="176"/>
        <v>6</v>
      </c>
      <c r="O529" s="54">
        <f t="shared" si="177"/>
        <v>2.5</v>
      </c>
      <c r="P529" s="55" t="str">
        <f t="shared" si="178"/>
        <v>6094325150661</v>
      </c>
      <c r="Q529" s="70">
        <f t="shared" si="179"/>
        <v>10800</v>
      </c>
      <c r="R529" s="58">
        <v>0</v>
      </c>
      <c r="S529" s="57">
        <f t="shared" si="180"/>
        <v>0</v>
      </c>
      <c r="T529" s="58">
        <v>0</v>
      </c>
      <c r="U529" s="58">
        <f>(IF(VLOOKUP(VLOOKUP(AN529,MAPPING!$B$16:$D$21,2,1),MAPPING!$C$16:$E$21,2,0)=7000,0,VLOOKUP(VLOOKUP(AN529,MAPPING!$B$16:$D$21,2,1),MAPPING!$C$16:$E$21,2,0)))</f>
        <v>0</v>
      </c>
      <c r="V529" s="58">
        <f>(K529*VLOOKUP(N529/K529,MAPPING!$B$23:$C$30,2,10))</f>
        <v>1200</v>
      </c>
      <c r="W529" s="58">
        <f t="shared" si="181"/>
        <v>0</v>
      </c>
      <c r="X529" s="58">
        <f t="shared" si="182"/>
        <v>12000</v>
      </c>
      <c r="Y529" s="116">
        <f>ROUND(SUM(Q529:W529)/INVOICE!$I$5,2)</f>
        <v>8.61</v>
      </c>
      <c r="AA529" s="38" t="s">
        <v>3918</v>
      </c>
      <c r="AB529" s="38" t="s">
        <v>93</v>
      </c>
      <c r="AC529" s="38" t="s">
        <v>3919</v>
      </c>
      <c r="AD529" s="38" t="s">
        <v>10422</v>
      </c>
      <c r="AE529" s="38" t="s">
        <v>229</v>
      </c>
      <c r="AF529" s="38" t="s">
        <v>230</v>
      </c>
      <c r="AG529" s="38" t="s">
        <v>231</v>
      </c>
      <c r="AH529" s="38" t="s">
        <v>61</v>
      </c>
      <c r="AI529" s="38">
        <v>1</v>
      </c>
      <c r="AJ529" s="38">
        <v>2.2000000000000002</v>
      </c>
      <c r="AK529" s="38">
        <v>5.8</v>
      </c>
      <c r="AL529" s="38">
        <v>6</v>
      </c>
      <c r="AM529" s="38" t="s">
        <v>204</v>
      </c>
      <c r="AN529" s="38">
        <v>141.91</v>
      </c>
      <c r="AO529" s="38" t="s">
        <v>62</v>
      </c>
      <c r="AP529" s="38" t="s">
        <v>62</v>
      </c>
      <c r="AQ529" s="38" t="s">
        <v>62</v>
      </c>
      <c r="AR529" s="38" t="s">
        <v>62</v>
      </c>
      <c r="AS529" s="38" t="s">
        <v>62</v>
      </c>
      <c r="AT529" s="38" t="s">
        <v>205</v>
      </c>
      <c r="AU529" s="38" t="s">
        <v>8802</v>
      </c>
      <c r="AV529" s="38" t="s">
        <v>207</v>
      </c>
      <c r="AW529" s="38" t="s">
        <v>61</v>
      </c>
      <c r="AX529" s="38" t="s">
        <v>63</v>
      </c>
      <c r="AY529" s="39" t="s">
        <v>10423</v>
      </c>
      <c r="AZ529" s="38" t="s">
        <v>10424</v>
      </c>
      <c r="BA529" s="39" t="s">
        <v>10424</v>
      </c>
      <c r="BB529" s="38" t="s">
        <v>2434</v>
      </c>
      <c r="BC529" s="38" t="s">
        <v>197</v>
      </c>
      <c r="BD529" s="38" t="s">
        <v>94</v>
      </c>
      <c r="BE529" s="38" t="s">
        <v>208</v>
      </c>
      <c r="BF529" s="38" t="s">
        <v>64</v>
      </c>
      <c r="BG529" s="38" t="s">
        <v>61</v>
      </c>
      <c r="BH529" s="38" t="s">
        <v>209</v>
      </c>
    </row>
    <row r="530" spans="2:60" x14ac:dyDescent="0.3">
      <c r="B530" s="55">
        <f t="shared" si="164"/>
        <v>526</v>
      </c>
      <c r="C530" s="55" t="str">
        <f t="shared" si="165"/>
        <v>NRT</v>
      </c>
      <c r="D530" s="55" t="str">
        <f t="shared" si="166"/>
        <v>2025-09-12</v>
      </c>
      <c r="E530" s="55" t="str">
        <f t="shared" si="167"/>
        <v>82020038115</v>
      </c>
      <c r="F530" s="55" t="str">
        <f t="shared" si="168"/>
        <v>PJP030165786</v>
      </c>
      <c r="G530" s="55" t="str">
        <f t="shared" si="169"/>
        <v>고영욱</v>
      </c>
      <c r="H530" s="53" t="str">
        <f t="shared" si="170"/>
        <v>목록(Manifest)</v>
      </c>
      <c r="I530" s="62">
        <f t="shared" si="171"/>
        <v>126.76</v>
      </c>
      <c r="J530" s="53" t="str">
        <f t="shared" si="172"/>
        <v>BIG BRIDGE INTL (BRCH USA)</v>
      </c>
      <c r="K530" s="55">
        <f t="shared" si="173"/>
        <v>1</v>
      </c>
      <c r="L530" s="54">
        <f t="shared" si="174"/>
        <v>0.5</v>
      </c>
      <c r="M530" s="54">
        <f t="shared" si="175"/>
        <v>0.9</v>
      </c>
      <c r="N530" s="54">
        <f t="shared" si="176"/>
        <v>0.9</v>
      </c>
      <c r="O530" s="54">
        <f t="shared" si="177"/>
        <v>0.5</v>
      </c>
      <c r="P530" s="55" t="str">
        <f t="shared" si="178"/>
        <v>6094325150797</v>
      </c>
      <c r="Q530" s="70">
        <f t="shared" si="179"/>
        <v>6760</v>
      </c>
      <c r="R530" s="58">
        <v>0</v>
      </c>
      <c r="S530" s="57">
        <f t="shared" si="180"/>
        <v>0</v>
      </c>
      <c r="T530" s="58">
        <v>0</v>
      </c>
      <c r="U530" s="58">
        <f>(IF(VLOOKUP(VLOOKUP(AN530,MAPPING!$B$16:$D$21,2,1),MAPPING!$C$16:$E$21,2,0)=7000,0,VLOOKUP(VLOOKUP(AN530,MAPPING!$B$16:$D$21,2,1),MAPPING!$C$16:$E$21,2,0)))</f>
        <v>0</v>
      </c>
      <c r="V530" s="58">
        <f>(K530*VLOOKUP(N530/K530,MAPPING!$B$23:$C$30,2,10))</f>
        <v>0</v>
      </c>
      <c r="W530" s="58">
        <f t="shared" si="181"/>
        <v>0</v>
      </c>
      <c r="X530" s="58">
        <f t="shared" si="182"/>
        <v>6760</v>
      </c>
      <c r="Y530" s="116">
        <f>ROUND(SUM(Q530:W530)/INVOICE!$I$5,2)</f>
        <v>4.8499999999999996</v>
      </c>
      <c r="AA530" s="38" t="s">
        <v>3918</v>
      </c>
      <c r="AB530" s="38" t="s">
        <v>93</v>
      </c>
      <c r="AC530" s="38" t="s">
        <v>3919</v>
      </c>
      <c r="AD530" s="38" t="s">
        <v>10425</v>
      </c>
      <c r="AE530" s="38" t="s">
        <v>10426</v>
      </c>
      <c r="AF530" s="38" t="s">
        <v>10427</v>
      </c>
      <c r="AG530" s="38" t="s">
        <v>5677</v>
      </c>
      <c r="AH530" s="38" t="s">
        <v>61</v>
      </c>
      <c r="AI530" s="38">
        <v>1</v>
      </c>
      <c r="AJ530" s="38">
        <v>0.5</v>
      </c>
      <c r="AK530" s="38">
        <v>0.9</v>
      </c>
      <c r="AL530" s="38">
        <v>0.9</v>
      </c>
      <c r="AM530" s="38" t="s">
        <v>204</v>
      </c>
      <c r="AN530" s="38">
        <v>126.76</v>
      </c>
      <c r="AO530" s="38" t="s">
        <v>62</v>
      </c>
      <c r="AP530" s="38" t="s">
        <v>62</v>
      </c>
      <c r="AQ530" s="38" t="s">
        <v>62</v>
      </c>
      <c r="AR530" s="38" t="s">
        <v>62</v>
      </c>
      <c r="AS530" s="38" t="s">
        <v>62</v>
      </c>
      <c r="AT530" s="38" t="s">
        <v>205</v>
      </c>
      <c r="AU530" s="38" t="s">
        <v>8802</v>
      </c>
      <c r="AV530" s="38" t="s">
        <v>207</v>
      </c>
      <c r="AW530" s="38" t="s">
        <v>61</v>
      </c>
      <c r="AX530" s="38" t="s">
        <v>63</v>
      </c>
      <c r="AY530" s="39" t="s">
        <v>10428</v>
      </c>
      <c r="AZ530" s="38" t="s">
        <v>10429</v>
      </c>
      <c r="BA530" s="39" t="s">
        <v>10429</v>
      </c>
      <c r="BB530" s="38" t="s">
        <v>2434</v>
      </c>
      <c r="BC530" s="38" t="s">
        <v>197</v>
      </c>
      <c r="BD530" s="38" t="s">
        <v>94</v>
      </c>
      <c r="BE530" s="38" t="s">
        <v>208</v>
      </c>
      <c r="BF530" s="38" t="s">
        <v>64</v>
      </c>
      <c r="BG530" s="38" t="s">
        <v>61</v>
      </c>
      <c r="BH530" s="38" t="s">
        <v>209</v>
      </c>
    </row>
    <row r="531" spans="2:60" x14ac:dyDescent="0.3">
      <c r="B531" s="55">
        <f t="shared" si="164"/>
        <v>527</v>
      </c>
      <c r="C531" s="55" t="str">
        <f t="shared" si="165"/>
        <v>NRT</v>
      </c>
      <c r="D531" s="55" t="str">
        <f t="shared" si="166"/>
        <v>2025-09-12</v>
      </c>
      <c r="E531" s="55" t="str">
        <f t="shared" si="167"/>
        <v>82020038115</v>
      </c>
      <c r="F531" s="55" t="str">
        <f t="shared" si="168"/>
        <v>PJP030134970</v>
      </c>
      <c r="G531" s="55" t="str">
        <f t="shared" si="169"/>
        <v>김학형</v>
      </c>
      <c r="H531" s="53" t="str">
        <f t="shared" si="170"/>
        <v>일반(목록배제,Normal-Manifest Exception)</v>
      </c>
      <c r="I531" s="62">
        <f t="shared" si="171"/>
        <v>100.5</v>
      </c>
      <c r="J531" s="53" t="str">
        <f t="shared" si="172"/>
        <v>BIG BRIDGE INTL (BRCH USA)</v>
      </c>
      <c r="K531" s="55">
        <f t="shared" si="173"/>
        <v>1</v>
      </c>
      <c r="L531" s="54">
        <f t="shared" si="174"/>
        <v>0.4</v>
      </c>
      <c r="M531" s="54">
        <f t="shared" si="175"/>
        <v>0.8</v>
      </c>
      <c r="N531" s="54">
        <f t="shared" si="176"/>
        <v>0.8</v>
      </c>
      <c r="O531" s="54">
        <f t="shared" si="177"/>
        <v>0.5</v>
      </c>
      <c r="P531" s="55" t="str">
        <f t="shared" si="178"/>
        <v>6094325151628</v>
      </c>
      <c r="Q531" s="70">
        <f t="shared" si="179"/>
        <v>6760</v>
      </c>
      <c r="R531" s="58">
        <v>0</v>
      </c>
      <c r="S531" s="57">
        <f t="shared" si="180"/>
        <v>0</v>
      </c>
      <c r="T531" s="58">
        <v>0</v>
      </c>
      <c r="U531" s="58">
        <f>(IF(VLOOKUP(VLOOKUP(AN531,MAPPING!$B$16:$D$21,2,1),MAPPING!$C$16:$E$21,2,0)=7000,0,VLOOKUP(VLOOKUP(AN531,MAPPING!$B$16:$D$21,2,1),MAPPING!$C$16:$E$21,2,0)))</f>
        <v>0</v>
      </c>
      <c r="V531" s="58">
        <f>(K531*VLOOKUP(N531/K531,MAPPING!$B$23:$C$30,2,10))</f>
        <v>0</v>
      </c>
      <c r="W531" s="58">
        <f t="shared" si="181"/>
        <v>0</v>
      </c>
      <c r="X531" s="58">
        <f t="shared" si="182"/>
        <v>6760</v>
      </c>
      <c r="Y531" s="116">
        <f>ROUND(SUM(Q531:W531)/INVOICE!$I$5,2)</f>
        <v>4.8499999999999996</v>
      </c>
      <c r="AA531" s="38" t="s">
        <v>3918</v>
      </c>
      <c r="AB531" s="38" t="s">
        <v>93</v>
      </c>
      <c r="AC531" s="38" t="s">
        <v>3919</v>
      </c>
      <c r="AD531" s="38" t="s">
        <v>10430</v>
      </c>
      <c r="AE531" s="38" t="s">
        <v>10431</v>
      </c>
      <c r="AF531" s="38" t="s">
        <v>10432</v>
      </c>
      <c r="AG531" s="38" t="s">
        <v>10433</v>
      </c>
      <c r="AH531" s="38" t="s">
        <v>61</v>
      </c>
      <c r="AI531" s="38">
        <v>1</v>
      </c>
      <c r="AJ531" s="38">
        <v>0.4</v>
      </c>
      <c r="AK531" s="38">
        <v>0.8</v>
      </c>
      <c r="AL531" s="38">
        <v>0.8</v>
      </c>
      <c r="AM531" s="38" t="s">
        <v>66</v>
      </c>
      <c r="AN531" s="38">
        <v>100.5</v>
      </c>
      <c r="AO531" s="38" t="s">
        <v>62</v>
      </c>
      <c r="AP531" s="38" t="s">
        <v>62</v>
      </c>
      <c r="AQ531" s="38" t="s">
        <v>62</v>
      </c>
      <c r="AR531" s="38" t="s">
        <v>62</v>
      </c>
      <c r="AS531" s="38" t="s">
        <v>62</v>
      </c>
      <c r="AT531" s="38" t="s">
        <v>205</v>
      </c>
      <c r="AU531" s="38" t="s">
        <v>8802</v>
      </c>
      <c r="AV531" s="38" t="s">
        <v>207</v>
      </c>
      <c r="AW531" s="38" t="s">
        <v>61</v>
      </c>
      <c r="AX531" s="38" t="s">
        <v>63</v>
      </c>
      <c r="AY531" s="39" t="s">
        <v>10434</v>
      </c>
      <c r="AZ531" s="38" t="s">
        <v>10435</v>
      </c>
      <c r="BA531" s="39" t="s">
        <v>10435</v>
      </c>
      <c r="BB531" s="38" t="s">
        <v>2434</v>
      </c>
      <c r="BC531" s="38" t="s">
        <v>197</v>
      </c>
      <c r="BD531" s="38" t="s">
        <v>94</v>
      </c>
      <c r="BE531" s="38" t="s">
        <v>208</v>
      </c>
      <c r="BF531" s="38" t="s">
        <v>64</v>
      </c>
      <c r="BG531" s="38" t="s">
        <v>61</v>
      </c>
      <c r="BH531" s="38" t="s">
        <v>209</v>
      </c>
    </row>
    <row r="532" spans="2:60" x14ac:dyDescent="0.3">
      <c r="B532" s="55">
        <f t="shared" si="164"/>
        <v>528</v>
      </c>
      <c r="C532" s="55" t="str">
        <f t="shared" si="165"/>
        <v>NRT</v>
      </c>
      <c r="D532" s="55" t="str">
        <f t="shared" si="166"/>
        <v>2025-09-12</v>
      </c>
      <c r="E532" s="55" t="str">
        <f t="shared" si="167"/>
        <v>82020038115</v>
      </c>
      <c r="F532" s="55" t="str">
        <f t="shared" si="168"/>
        <v>PJP030168022</v>
      </c>
      <c r="G532" s="55" t="str">
        <f t="shared" si="169"/>
        <v>조영민</v>
      </c>
      <c r="H532" s="53" t="str">
        <f t="shared" si="170"/>
        <v>일반(목록배제,Normal-Manifest Exception)</v>
      </c>
      <c r="I532" s="62">
        <f t="shared" si="171"/>
        <v>67</v>
      </c>
      <c r="J532" s="53" t="str">
        <f t="shared" si="172"/>
        <v>BIG BRIDGE INTL (BRCH USA)</v>
      </c>
      <c r="K532" s="55">
        <f t="shared" si="173"/>
        <v>1</v>
      </c>
      <c r="L532" s="54">
        <f t="shared" si="174"/>
        <v>1.5</v>
      </c>
      <c r="M532" s="54">
        <f t="shared" si="175"/>
        <v>1.4</v>
      </c>
      <c r="N532" s="54">
        <f t="shared" si="176"/>
        <v>1.5</v>
      </c>
      <c r="O532" s="54">
        <f t="shared" si="177"/>
        <v>1.5</v>
      </c>
      <c r="P532" s="55" t="str">
        <f t="shared" si="178"/>
        <v>6094325151642</v>
      </c>
      <c r="Q532" s="70">
        <f t="shared" si="179"/>
        <v>8780</v>
      </c>
      <c r="R532" s="58">
        <v>0</v>
      </c>
      <c r="S532" s="57">
        <f t="shared" si="180"/>
        <v>0</v>
      </c>
      <c r="T532" s="58">
        <v>0</v>
      </c>
      <c r="U532" s="58">
        <f>(IF(VLOOKUP(VLOOKUP(AN532,MAPPING!$B$16:$D$21,2,1),MAPPING!$C$16:$E$21,2,0)=7000,0,VLOOKUP(VLOOKUP(AN532,MAPPING!$B$16:$D$21,2,1),MAPPING!$C$16:$E$21,2,0)))</f>
        <v>0</v>
      </c>
      <c r="V532" s="58">
        <f>(K532*VLOOKUP(N532/K532,MAPPING!$B$23:$C$30,2,10))</f>
        <v>0</v>
      </c>
      <c r="W532" s="58">
        <f t="shared" si="181"/>
        <v>0</v>
      </c>
      <c r="X532" s="58">
        <f t="shared" si="182"/>
        <v>8780</v>
      </c>
      <c r="Y532" s="116">
        <f>ROUND(SUM(Q532:W532)/INVOICE!$I$5,2)</f>
        <v>6.3</v>
      </c>
      <c r="AA532" s="38" t="s">
        <v>3918</v>
      </c>
      <c r="AB532" s="38" t="s">
        <v>93</v>
      </c>
      <c r="AC532" s="38" t="s">
        <v>3919</v>
      </c>
      <c r="AD532" s="38" t="s">
        <v>10436</v>
      </c>
      <c r="AE532" s="38" t="s">
        <v>10437</v>
      </c>
      <c r="AF532" s="38" t="s">
        <v>10438</v>
      </c>
      <c r="AG532" s="38" t="s">
        <v>10439</v>
      </c>
      <c r="AH532" s="38" t="s">
        <v>61</v>
      </c>
      <c r="AI532" s="38">
        <v>1</v>
      </c>
      <c r="AJ532" s="38">
        <v>1.5</v>
      </c>
      <c r="AK532" s="38">
        <v>1.4</v>
      </c>
      <c r="AL532" s="38">
        <v>1.5</v>
      </c>
      <c r="AM532" s="38" t="s">
        <v>66</v>
      </c>
      <c r="AN532" s="38">
        <v>67</v>
      </c>
      <c r="AO532" s="38" t="s">
        <v>62</v>
      </c>
      <c r="AP532" s="38" t="s">
        <v>62</v>
      </c>
      <c r="AQ532" s="38" t="s">
        <v>62</v>
      </c>
      <c r="AR532" s="38" t="s">
        <v>62</v>
      </c>
      <c r="AS532" s="38" t="s">
        <v>62</v>
      </c>
      <c r="AT532" s="38" t="s">
        <v>205</v>
      </c>
      <c r="AU532" s="38" t="s">
        <v>8802</v>
      </c>
      <c r="AV532" s="38" t="s">
        <v>207</v>
      </c>
      <c r="AW532" s="38" t="s">
        <v>61</v>
      </c>
      <c r="AX532" s="38" t="s">
        <v>63</v>
      </c>
      <c r="AY532" s="39" t="s">
        <v>10440</v>
      </c>
      <c r="AZ532" s="38" t="s">
        <v>10441</v>
      </c>
      <c r="BA532" s="39" t="s">
        <v>10441</v>
      </c>
      <c r="BB532" s="38" t="s">
        <v>2434</v>
      </c>
      <c r="BC532" s="38" t="s">
        <v>197</v>
      </c>
      <c r="BD532" s="38" t="s">
        <v>94</v>
      </c>
      <c r="BE532" s="38" t="s">
        <v>208</v>
      </c>
      <c r="BF532" s="38" t="s">
        <v>64</v>
      </c>
      <c r="BG532" s="38" t="s">
        <v>61</v>
      </c>
      <c r="BH532" s="38" t="s">
        <v>209</v>
      </c>
    </row>
    <row r="533" spans="2:60" x14ac:dyDescent="0.3">
      <c r="B533" s="55">
        <f t="shared" si="164"/>
        <v>529</v>
      </c>
      <c r="C533" s="55" t="str">
        <f t="shared" si="165"/>
        <v>NRT</v>
      </c>
      <c r="D533" s="55" t="str">
        <f t="shared" si="166"/>
        <v>2025-09-12</v>
      </c>
      <c r="E533" s="55" t="str">
        <f t="shared" si="167"/>
        <v>82020038115</v>
      </c>
      <c r="F533" s="55" t="str">
        <f t="shared" si="168"/>
        <v>PJP030165091</v>
      </c>
      <c r="G533" s="55" t="str">
        <f t="shared" si="169"/>
        <v>정서윤</v>
      </c>
      <c r="H533" s="53" t="str">
        <f t="shared" si="170"/>
        <v>목록(Manifest)</v>
      </c>
      <c r="I533" s="62">
        <f t="shared" si="171"/>
        <v>39.07</v>
      </c>
      <c r="J533" s="53" t="str">
        <f t="shared" si="172"/>
        <v>BIG BRIDGE INTL (BRCH USA)</v>
      </c>
      <c r="K533" s="55">
        <f t="shared" si="173"/>
        <v>1</v>
      </c>
      <c r="L533" s="54">
        <f t="shared" si="174"/>
        <v>0.3</v>
      </c>
      <c r="M533" s="54">
        <f t="shared" si="175"/>
        <v>1.2</v>
      </c>
      <c r="N533" s="54">
        <f t="shared" si="176"/>
        <v>1.2</v>
      </c>
      <c r="O533" s="54">
        <f t="shared" si="177"/>
        <v>0.5</v>
      </c>
      <c r="P533" s="55" t="str">
        <f t="shared" si="178"/>
        <v>6094325151361</v>
      </c>
      <c r="Q533" s="70">
        <f t="shared" si="179"/>
        <v>6760</v>
      </c>
      <c r="R533" s="58">
        <v>0</v>
      </c>
      <c r="S533" s="57">
        <f t="shared" si="180"/>
        <v>0</v>
      </c>
      <c r="T533" s="58">
        <v>0</v>
      </c>
      <c r="U533" s="58">
        <f>(IF(VLOOKUP(VLOOKUP(AN533,MAPPING!$B$16:$D$21,2,1),MAPPING!$C$16:$E$21,2,0)=7000,0,VLOOKUP(VLOOKUP(AN533,MAPPING!$B$16:$D$21,2,1),MAPPING!$C$16:$E$21,2,0)))</f>
        <v>0</v>
      </c>
      <c r="V533" s="58">
        <f>(K533*VLOOKUP(N533/K533,MAPPING!$B$23:$C$30,2,10))</f>
        <v>0</v>
      </c>
      <c r="W533" s="58">
        <f t="shared" si="181"/>
        <v>0</v>
      </c>
      <c r="X533" s="58">
        <f t="shared" si="182"/>
        <v>6760</v>
      </c>
      <c r="Y533" s="116">
        <f>ROUND(SUM(Q533:W533)/INVOICE!$I$5,2)</f>
        <v>4.8499999999999996</v>
      </c>
      <c r="AA533" s="38" t="s">
        <v>3918</v>
      </c>
      <c r="AB533" s="38" t="s">
        <v>93</v>
      </c>
      <c r="AC533" s="38" t="s">
        <v>3919</v>
      </c>
      <c r="AD533" s="38" t="s">
        <v>10442</v>
      </c>
      <c r="AE533" s="38" t="s">
        <v>8311</v>
      </c>
      <c r="AF533" s="38" t="s">
        <v>8312</v>
      </c>
      <c r="AG533" s="38" t="s">
        <v>8313</v>
      </c>
      <c r="AH533" s="38" t="s">
        <v>61</v>
      </c>
      <c r="AI533" s="38">
        <v>1</v>
      </c>
      <c r="AJ533" s="38">
        <v>0.3</v>
      </c>
      <c r="AK533" s="38">
        <v>1.2</v>
      </c>
      <c r="AL533" s="38">
        <v>1.2</v>
      </c>
      <c r="AM533" s="38" t="s">
        <v>204</v>
      </c>
      <c r="AN533" s="38">
        <v>39.07</v>
      </c>
      <c r="AO533" s="38" t="s">
        <v>62</v>
      </c>
      <c r="AP533" s="38" t="s">
        <v>62</v>
      </c>
      <c r="AQ533" s="38" t="s">
        <v>62</v>
      </c>
      <c r="AR533" s="38" t="s">
        <v>62</v>
      </c>
      <c r="AS533" s="38" t="s">
        <v>62</v>
      </c>
      <c r="AT533" s="38" t="s">
        <v>205</v>
      </c>
      <c r="AU533" s="38" t="s">
        <v>8802</v>
      </c>
      <c r="AV533" s="38" t="s">
        <v>207</v>
      </c>
      <c r="AW533" s="38" t="s">
        <v>61</v>
      </c>
      <c r="AX533" s="38" t="s">
        <v>63</v>
      </c>
      <c r="AY533" s="39" t="s">
        <v>10443</v>
      </c>
      <c r="AZ533" s="38" t="s">
        <v>10444</v>
      </c>
      <c r="BA533" s="39" t="s">
        <v>10444</v>
      </c>
      <c r="BB533" s="38" t="s">
        <v>2434</v>
      </c>
      <c r="BC533" s="38" t="s">
        <v>197</v>
      </c>
      <c r="BD533" s="38" t="s">
        <v>94</v>
      </c>
      <c r="BE533" s="38" t="s">
        <v>208</v>
      </c>
      <c r="BF533" s="38" t="s">
        <v>64</v>
      </c>
      <c r="BG533" s="38" t="s">
        <v>61</v>
      </c>
      <c r="BH533" s="38" t="s">
        <v>209</v>
      </c>
    </row>
    <row r="534" spans="2:60" x14ac:dyDescent="0.3">
      <c r="B534" s="55">
        <f t="shared" si="164"/>
        <v>530</v>
      </c>
      <c r="C534" s="55" t="str">
        <f t="shared" si="165"/>
        <v>NRT</v>
      </c>
      <c r="D534" s="55" t="str">
        <f t="shared" si="166"/>
        <v>2025-09-12</v>
      </c>
      <c r="E534" s="55" t="str">
        <f t="shared" si="167"/>
        <v>82020038115</v>
      </c>
      <c r="F534" s="55" t="str">
        <f t="shared" si="168"/>
        <v>PJP030160087</v>
      </c>
      <c r="G534" s="55" t="str">
        <f t="shared" si="169"/>
        <v>주영훈</v>
      </c>
      <c r="H534" s="53" t="str">
        <f t="shared" si="170"/>
        <v>목록(Manifest)</v>
      </c>
      <c r="I534" s="62">
        <f t="shared" si="171"/>
        <v>40.200000000000003</v>
      </c>
      <c r="J534" s="53" t="str">
        <f t="shared" si="172"/>
        <v>BIG BRIDGE INTL (BRCH USA)</v>
      </c>
      <c r="K534" s="55">
        <f t="shared" si="173"/>
        <v>1</v>
      </c>
      <c r="L534" s="54">
        <f t="shared" si="174"/>
        <v>3.5</v>
      </c>
      <c r="M534" s="54">
        <f t="shared" si="175"/>
        <v>3.9</v>
      </c>
      <c r="N534" s="54">
        <f t="shared" si="176"/>
        <v>3.9</v>
      </c>
      <c r="O534" s="54">
        <f t="shared" si="177"/>
        <v>3.5</v>
      </c>
      <c r="P534" s="55" t="str">
        <f t="shared" si="178"/>
        <v>6094325151321</v>
      </c>
      <c r="Q534" s="70">
        <f t="shared" si="179"/>
        <v>12820</v>
      </c>
      <c r="R534" s="58">
        <v>0</v>
      </c>
      <c r="S534" s="57">
        <f t="shared" si="180"/>
        <v>0</v>
      </c>
      <c r="T534" s="58">
        <v>0</v>
      </c>
      <c r="U534" s="58">
        <f>(IF(VLOOKUP(VLOOKUP(AN534,MAPPING!$B$16:$D$21,2,1),MAPPING!$C$16:$E$21,2,0)=7000,0,VLOOKUP(VLOOKUP(AN534,MAPPING!$B$16:$D$21,2,1),MAPPING!$C$16:$E$21,2,0)))</f>
        <v>0</v>
      </c>
      <c r="V534" s="58">
        <f>(K534*VLOOKUP(N534/K534,MAPPING!$B$23:$C$30,2,10))</f>
        <v>550</v>
      </c>
      <c r="W534" s="58">
        <f t="shared" si="181"/>
        <v>0</v>
      </c>
      <c r="X534" s="58">
        <f t="shared" si="182"/>
        <v>13370</v>
      </c>
      <c r="Y534" s="116">
        <f>ROUND(SUM(Q534:W534)/INVOICE!$I$5,2)</f>
        <v>9.59</v>
      </c>
      <c r="AA534" s="38" t="s">
        <v>3918</v>
      </c>
      <c r="AB534" s="38" t="s">
        <v>93</v>
      </c>
      <c r="AC534" s="38" t="s">
        <v>3919</v>
      </c>
      <c r="AD534" s="38" t="s">
        <v>10445</v>
      </c>
      <c r="AE534" s="38" t="s">
        <v>9805</v>
      </c>
      <c r="AF534" s="38" t="s">
        <v>9806</v>
      </c>
      <c r="AG534" s="38" t="s">
        <v>9807</v>
      </c>
      <c r="AH534" s="38" t="s">
        <v>61</v>
      </c>
      <c r="AI534" s="38">
        <v>1</v>
      </c>
      <c r="AJ534" s="38">
        <v>3.5</v>
      </c>
      <c r="AK534" s="38">
        <v>3.9</v>
      </c>
      <c r="AL534" s="38">
        <v>3.9</v>
      </c>
      <c r="AM534" s="38" t="s">
        <v>204</v>
      </c>
      <c r="AN534" s="38">
        <v>40.200000000000003</v>
      </c>
      <c r="AO534" s="38" t="s">
        <v>62</v>
      </c>
      <c r="AP534" s="38" t="s">
        <v>62</v>
      </c>
      <c r="AQ534" s="38" t="s">
        <v>62</v>
      </c>
      <c r="AR534" s="38" t="s">
        <v>62</v>
      </c>
      <c r="AS534" s="38" t="s">
        <v>62</v>
      </c>
      <c r="AT534" s="38" t="s">
        <v>205</v>
      </c>
      <c r="AU534" s="38" t="s">
        <v>8802</v>
      </c>
      <c r="AV534" s="38" t="s">
        <v>207</v>
      </c>
      <c r="AW534" s="38" t="s">
        <v>61</v>
      </c>
      <c r="AX534" s="38" t="s">
        <v>63</v>
      </c>
      <c r="AY534" s="39" t="s">
        <v>10446</v>
      </c>
      <c r="AZ534" s="38" t="s">
        <v>10447</v>
      </c>
      <c r="BA534" s="39" t="s">
        <v>10447</v>
      </c>
      <c r="BB534" s="38" t="s">
        <v>2434</v>
      </c>
      <c r="BC534" s="38" t="s">
        <v>197</v>
      </c>
      <c r="BD534" s="38" t="s">
        <v>94</v>
      </c>
      <c r="BE534" s="38" t="s">
        <v>208</v>
      </c>
      <c r="BF534" s="38" t="s">
        <v>64</v>
      </c>
      <c r="BG534" s="38" t="s">
        <v>61</v>
      </c>
      <c r="BH534" s="38" t="s">
        <v>209</v>
      </c>
    </row>
    <row r="535" spans="2:60" x14ac:dyDescent="0.3">
      <c r="B535" s="55">
        <f t="shared" si="164"/>
        <v>531</v>
      </c>
      <c r="C535" s="55" t="str">
        <f t="shared" si="165"/>
        <v>NRT</v>
      </c>
      <c r="D535" s="55" t="str">
        <f t="shared" si="166"/>
        <v>2025-09-12</v>
      </c>
      <c r="E535" s="55" t="str">
        <f t="shared" si="167"/>
        <v>82020038115</v>
      </c>
      <c r="F535" s="55" t="str">
        <f t="shared" si="168"/>
        <v>PJP026425429</v>
      </c>
      <c r="G535" s="55" t="str">
        <f t="shared" si="169"/>
        <v>조수민</v>
      </c>
      <c r="H535" s="53" t="str">
        <f t="shared" si="170"/>
        <v>목록(Manifest)</v>
      </c>
      <c r="I535" s="62">
        <f t="shared" si="171"/>
        <v>58.62</v>
      </c>
      <c r="J535" s="53" t="str">
        <f t="shared" si="172"/>
        <v>BIG BRIDGE INTL (BRCH USA)</v>
      </c>
      <c r="K535" s="55">
        <f t="shared" si="173"/>
        <v>1</v>
      </c>
      <c r="L535" s="54">
        <f t="shared" si="174"/>
        <v>1.9</v>
      </c>
      <c r="M535" s="54">
        <f t="shared" si="175"/>
        <v>3.6</v>
      </c>
      <c r="N535" s="54">
        <f t="shared" si="176"/>
        <v>3.6</v>
      </c>
      <c r="O535" s="54">
        <f t="shared" si="177"/>
        <v>2</v>
      </c>
      <c r="P535" s="55" t="str">
        <f t="shared" si="178"/>
        <v>6094325151606</v>
      </c>
      <c r="Q535" s="70">
        <f t="shared" si="179"/>
        <v>9790</v>
      </c>
      <c r="R535" s="58">
        <v>0</v>
      </c>
      <c r="S535" s="57">
        <f t="shared" si="180"/>
        <v>0</v>
      </c>
      <c r="T535" s="58">
        <v>0</v>
      </c>
      <c r="U535" s="58">
        <f>(IF(VLOOKUP(VLOOKUP(AN535,MAPPING!$B$16:$D$21,2,1),MAPPING!$C$16:$E$21,2,0)=7000,0,VLOOKUP(VLOOKUP(AN535,MAPPING!$B$16:$D$21,2,1),MAPPING!$C$16:$E$21,2,0)))</f>
        <v>0</v>
      </c>
      <c r="V535" s="58">
        <f>(K535*VLOOKUP(N535/K535,MAPPING!$B$23:$C$30,2,10))</f>
        <v>550</v>
      </c>
      <c r="W535" s="58">
        <f t="shared" si="181"/>
        <v>0</v>
      </c>
      <c r="X535" s="58">
        <f t="shared" si="182"/>
        <v>10340</v>
      </c>
      <c r="Y535" s="116">
        <f>ROUND(SUM(Q535:W535)/INVOICE!$I$5,2)</f>
        <v>7.42</v>
      </c>
      <c r="AA535" s="38" t="s">
        <v>3918</v>
      </c>
      <c r="AB535" s="38" t="s">
        <v>93</v>
      </c>
      <c r="AC535" s="38" t="s">
        <v>3919</v>
      </c>
      <c r="AD535" s="38" t="s">
        <v>10448</v>
      </c>
      <c r="AE535" s="38" t="s">
        <v>10449</v>
      </c>
      <c r="AF535" s="38" t="s">
        <v>10450</v>
      </c>
      <c r="AG535" s="38" t="s">
        <v>10451</v>
      </c>
      <c r="AH535" s="38" t="s">
        <v>61</v>
      </c>
      <c r="AI535" s="38">
        <v>1</v>
      </c>
      <c r="AJ535" s="38">
        <v>1.9</v>
      </c>
      <c r="AK535" s="38">
        <v>3.6</v>
      </c>
      <c r="AL535" s="38">
        <v>3.6</v>
      </c>
      <c r="AM535" s="38" t="s">
        <v>204</v>
      </c>
      <c r="AN535" s="38">
        <v>58.62</v>
      </c>
      <c r="AO535" s="38" t="s">
        <v>62</v>
      </c>
      <c r="AP535" s="38" t="s">
        <v>62</v>
      </c>
      <c r="AQ535" s="38" t="s">
        <v>62</v>
      </c>
      <c r="AR535" s="38" t="s">
        <v>62</v>
      </c>
      <c r="AS535" s="38" t="s">
        <v>62</v>
      </c>
      <c r="AT535" s="38" t="s">
        <v>205</v>
      </c>
      <c r="AU535" s="38" t="s">
        <v>8802</v>
      </c>
      <c r="AV535" s="38" t="s">
        <v>207</v>
      </c>
      <c r="AW535" s="38" t="s">
        <v>61</v>
      </c>
      <c r="AX535" s="38" t="s">
        <v>63</v>
      </c>
      <c r="AY535" s="39" t="s">
        <v>10452</v>
      </c>
      <c r="AZ535" s="38" t="s">
        <v>10453</v>
      </c>
      <c r="BA535" s="39" t="s">
        <v>10453</v>
      </c>
      <c r="BB535" s="38" t="s">
        <v>2434</v>
      </c>
      <c r="BC535" s="38" t="s">
        <v>197</v>
      </c>
      <c r="BD535" s="38" t="s">
        <v>94</v>
      </c>
      <c r="BE535" s="38" t="s">
        <v>208</v>
      </c>
      <c r="BF535" s="38" t="s">
        <v>64</v>
      </c>
      <c r="BG535" s="38" t="s">
        <v>61</v>
      </c>
      <c r="BH535" s="38" t="s">
        <v>209</v>
      </c>
    </row>
    <row r="536" spans="2:60" x14ac:dyDescent="0.3">
      <c r="B536" s="55">
        <f t="shared" si="164"/>
        <v>532</v>
      </c>
      <c r="C536" s="55" t="str">
        <f t="shared" si="165"/>
        <v>NRT</v>
      </c>
      <c r="D536" s="55" t="str">
        <f t="shared" si="166"/>
        <v>2025-09-12</v>
      </c>
      <c r="E536" s="55" t="str">
        <f t="shared" si="167"/>
        <v>82020038115</v>
      </c>
      <c r="F536" s="55" t="str">
        <f t="shared" si="168"/>
        <v>PJP030152742</v>
      </c>
      <c r="G536" s="55" t="str">
        <f t="shared" si="169"/>
        <v>김형인</v>
      </c>
      <c r="H536" s="53" t="str">
        <f t="shared" si="170"/>
        <v>목록(Manifest)</v>
      </c>
      <c r="I536" s="62">
        <f t="shared" si="171"/>
        <v>128.71</v>
      </c>
      <c r="J536" s="53" t="str">
        <f t="shared" si="172"/>
        <v>BIG BRIDGE INTL (BRCH USA)</v>
      </c>
      <c r="K536" s="55">
        <f t="shared" si="173"/>
        <v>1</v>
      </c>
      <c r="L536" s="54">
        <f t="shared" si="174"/>
        <v>5.7</v>
      </c>
      <c r="M536" s="54">
        <f t="shared" si="175"/>
        <v>5.9</v>
      </c>
      <c r="N536" s="54">
        <f t="shared" si="176"/>
        <v>6</v>
      </c>
      <c r="O536" s="54">
        <f t="shared" si="177"/>
        <v>6</v>
      </c>
      <c r="P536" s="55" t="str">
        <f t="shared" si="178"/>
        <v>6094325151501</v>
      </c>
      <c r="Q536" s="70">
        <f t="shared" si="179"/>
        <v>17870</v>
      </c>
      <c r="R536" s="58">
        <v>0</v>
      </c>
      <c r="S536" s="57">
        <f t="shared" si="180"/>
        <v>0</v>
      </c>
      <c r="T536" s="58">
        <v>0</v>
      </c>
      <c r="U536" s="58">
        <f>(IF(VLOOKUP(VLOOKUP(AN536,MAPPING!$B$16:$D$21,2,1),MAPPING!$C$16:$E$21,2,0)=7000,0,VLOOKUP(VLOOKUP(AN536,MAPPING!$B$16:$D$21,2,1),MAPPING!$C$16:$E$21,2,0)))</f>
        <v>0</v>
      </c>
      <c r="V536" s="58">
        <f>(K536*VLOOKUP(N536/K536,MAPPING!$B$23:$C$30,2,10))</f>
        <v>1200</v>
      </c>
      <c r="W536" s="58">
        <f t="shared" si="181"/>
        <v>0</v>
      </c>
      <c r="X536" s="58">
        <f t="shared" si="182"/>
        <v>19070</v>
      </c>
      <c r="Y536" s="116">
        <f>ROUND(SUM(Q536:W536)/INVOICE!$I$5,2)</f>
        <v>13.68</v>
      </c>
      <c r="AA536" s="38" t="s">
        <v>3918</v>
      </c>
      <c r="AB536" s="38" t="s">
        <v>93</v>
      </c>
      <c r="AC536" s="38" t="s">
        <v>3919</v>
      </c>
      <c r="AD536" s="38" t="s">
        <v>10454</v>
      </c>
      <c r="AE536" s="38" t="s">
        <v>9006</v>
      </c>
      <c r="AF536" s="38" t="s">
        <v>9007</v>
      </c>
      <c r="AG536" s="38" t="s">
        <v>9008</v>
      </c>
      <c r="AH536" s="38" t="s">
        <v>61</v>
      </c>
      <c r="AI536" s="38">
        <v>1</v>
      </c>
      <c r="AJ536" s="38">
        <v>5.7</v>
      </c>
      <c r="AK536" s="38">
        <v>5.9</v>
      </c>
      <c r="AL536" s="38">
        <v>6</v>
      </c>
      <c r="AM536" s="38" t="s">
        <v>204</v>
      </c>
      <c r="AN536" s="38">
        <v>128.71</v>
      </c>
      <c r="AO536" s="38" t="s">
        <v>62</v>
      </c>
      <c r="AP536" s="38" t="s">
        <v>62</v>
      </c>
      <c r="AQ536" s="38" t="s">
        <v>62</v>
      </c>
      <c r="AR536" s="38" t="s">
        <v>62</v>
      </c>
      <c r="AS536" s="38" t="s">
        <v>62</v>
      </c>
      <c r="AT536" s="38" t="s">
        <v>205</v>
      </c>
      <c r="AU536" s="38" t="s">
        <v>8802</v>
      </c>
      <c r="AV536" s="38" t="s">
        <v>207</v>
      </c>
      <c r="AW536" s="38" t="s">
        <v>61</v>
      </c>
      <c r="AX536" s="38" t="s">
        <v>63</v>
      </c>
      <c r="AY536" s="39" t="s">
        <v>10455</v>
      </c>
      <c r="AZ536" s="38" t="s">
        <v>10456</v>
      </c>
      <c r="BA536" s="39" t="s">
        <v>10456</v>
      </c>
      <c r="BB536" s="38" t="s">
        <v>2434</v>
      </c>
      <c r="BC536" s="38" t="s">
        <v>197</v>
      </c>
      <c r="BD536" s="38" t="s">
        <v>94</v>
      </c>
      <c r="BE536" s="38" t="s">
        <v>208</v>
      </c>
      <c r="BF536" s="38" t="s">
        <v>64</v>
      </c>
      <c r="BG536" s="38" t="s">
        <v>61</v>
      </c>
      <c r="BH536" s="38" t="s">
        <v>209</v>
      </c>
    </row>
    <row r="537" spans="2:60" x14ac:dyDescent="0.3">
      <c r="B537" s="55">
        <f t="shared" si="164"/>
        <v>533</v>
      </c>
      <c r="C537" s="55" t="str">
        <f t="shared" si="165"/>
        <v>NRT</v>
      </c>
      <c r="D537" s="55" t="str">
        <f t="shared" si="166"/>
        <v>2025-09-12</v>
      </c>
      <c r="E537" s="55" t="str">
        <f t="shared" si="167"/>
        <v>82020038115</v>
      </c>
      <c r="F537" s="55" t="str">
        <f t="shared" si="168"/>
        <v>PJP030159473</v>
      </c>
      <c r="G537" s="55" t="str">
        <f t="shared" si="169"/>
        <v>박성철</v>
      </c>
      <c r="H537" s="53" t="str">
        <f t="shared" si="170"/>
        <v>목록(Manifest)</v>
      </c>
      <c r="I537" s="62">
        <f t="shared" si="171"/>
        <v>83.75</v>
      </c>
      <c r="J537" s="53" t="str">
        <f t="shared" si="172"/>
        <v>BIG BRIDGE INTL (BRCH USA)</v>
      </c>
      <c r="K537" s="55">
        <f t="shared" si="173"/>
        <v>1</v>
      </c>
      <c r="L537" s="54">
        <f t="shared" si="174"/>
        <v>1.1499999999999999</v>
      </c>
      <c r="M537" s="54">
        <f t="shared" si="175"/>
        <v>2.7</v>
      </c>
      <c r="N537" s="54">
        <f t="shared" si="176"/>
        <v>2.7</v>
      </c>
      <c r="O537" s="54">
        <f t="shared" si="177"/>
        <v>1.5</v>
      </c>
      <c r="P537" s="55" t="str">
        <f t="shared" si="178"/>
        <v>6094325151381</v>
      </c>
      <c r="Q537" s="70">
        <f t="shared" si="179"/>
        <v>8780</v>
      </c>
      <c r="R537" s="58">
        <v>0</v>
      </c>
      <c r="S537" s="57">
        <f t="shared" si="180"/>
        <v>0</v>
      </c>
      <c r="T537" s="58">
        <v>0</v>
      </c>
      <c r="U537" s="58">
        <f>(IF(VLOOKUP(VLOOKUP(AN537,MAPPING!$B$16:$D$21,2,1),MAPPING!$C$16:$E$21,2,0)=7000,0,VLOOKUP(VLOOKUP(AN537,MAPPING!$B$16:$D$21,2,1),MAPPING!$C$16:$E$21,2,0)))</f>
        <v>0</v>
      </c>
      <c r="V537" s="58">
        <f>(K537*VLOOKUP(N537/K537,MAPPING!$B$23:$C$30,2,10))</f>
        <v>550</v>
      </c>
      <c r="W537" s="58">
        <f t="shared" si="181"/>
        <v>0</v>
      </c>
      <c r="X537" s="58">
        <f t="shared" si="182"/>
        <v>9330</v>
      </c>
      <c r="Y537" s="116">
        <f>ROUND(SUM(Q537:W537)/INVOICE!$I$5,2)</f>
        <v>6.69</v>
      </c>
      <c r="AA537" s="38" t="s">
        <v>3918</v>
      </c>
      <c r="AB537" s="38" t="s">
        <v>93</v>
      </c>
      <c r="AC537" s="38" t="s">
        <v>3919</v>
      </c>
      <c r="AD537" s="38" t="s">
        <v>10457</v>
      </c>
      <c r="AE537" s="38" t="s">
        <v>8715</v>
      </c>
      <c r="AF537" s="38" t="s">
        <v>8716</v>
      </c>
      <c r="AG537" s="38" t="s">
        <v>8717</v>
      </c>
      <c r="AH537" s="38" t="s">
        <v>61</v>
      </c>
      <c r="AI537" s="38">
        <v>1</v>
      </c>
      <c r="AJ537" s="38">
        <v>1.1499999999999999</v>
      </c>
      <c r="AK537" s="38">
        <v>2.7</v>
      </c>
      <c r="AL537" s="38">
        <v>2.7</v>
      </c>
      <c r="AM537" s="38" t="s">
        <v>204</v>
      </c>
      <c r="AN537" s="38">
        <v>83.75</v>
      </c>
      <c r="AO537" s="38" t="s">
        <v>62</v>
      </c>
      <c r="AP537" s="38" t="s">
        <v>62</v>
      </c>
      <c r="AQ537" s="38" t="s">
        <v>62</v>
      </c>
      <c r="AR537" s="38" t="s">
        <v>62</v>
      </c>
      <c r="AS537" s="38" t="s">
        <v>62</v>
      </c>
      <c r="AT537" s="38" t="s">
        <v>205</v>
      </c>
      <c r="AU537" s="38" t="s">
        <v>8802</v>
      </c>
      <c r="AV537" s="38" t="s">
        <v>207</v>
      </c>
      <c r="AW537" s="38" t="s">
        <v>61</v>
      </c>
      <c r="AX537" s="38" t="s">
        <v>63</v>
      </c>
      <c r="AY537" s="39" t="s">
        <v>10458</v>
      </c>
      <c r="AZ537" s="38" t="s">
        <v>10459</v>
      </c>
      <c r="BA537" s="39" t="s">
        <v>10459</v>
      </c>
      <c r="BB537" s="38" t="s">
        <v>2434</v>
      </c>
      <c r="BC537" s="38" t="s">
        <v>197</v>
      </c>
      <c r="BD537" s="38" t="s">
        <v>94</v>
      </c>
      <c r="BE537" s="38" t="s">
        <v>208</v>
      </c>
      <c r="BF537" s="38" t="s">
        <v>64</v>
      </c>
      <c r="BG537" s="38" t="s">
        <v>61</v>
      </c>
      <c r="BH537" s="38" t="s">
        <v>209</v>
      </c>
    </row>
    <row r="538" spans="2:60" x14ac:dyDescent="0.3">
      <c r="B538" s="55">
        <f t="shared" si="164"/>
        <v>534</v>
      </c>
      <c r="C538" s="55" t="str">
        <f t="shared" si="165"/>
        <v>NRT</v>
      </c>
      <c r="D538" s="55" t="str">
        <f t="shared" si="166"/>
        <v>2025-09-12</v>
      </c>
      <c r="E538" s="55" t="str">
        <f t="shared" si="167"/>
        <v>82020038115</v>
      </c>
      <c r="F538" s="55" t="str">
        <f t="shared" si="168"/>
        <v>PJP030153571</v>
      </c>
      <c r="G538" s="55" t="str">
        <f t="shared" si="169"/>
        <v>이선혜</v>
      </c>
      <c r="H538" s="53" t="str">
        <f t="shared" si="170"/>
        <v>일반(목록배제,Normal-Manifest Exception)</v>
      </c>
      <c r="I538" s="62">
        <f t="shared" si="171"/>
        <v>100.5</v>
      </c>
      <c r="J538" s="53" t="str">
        <f t="shared" si="172"/>
        <v>BIG BRIDGE INTL (BRCH USA)</v>
      </c>
      <c r="K538" s="55">
        <f t="shared" si="173"/>
        <v>1</v>
      </c>
      <c r="L538" s="54">
        <f t="shared" si="174"/>
        <v>0.5</v>
      </c>
      <c r="M538" s="54">
        <f t="shared" si="175"/>
        <v>0.8</v>
      </c>
      <c r="N538" s="54">
        <f t="shared" si="176"/>
        <v>0.8</v>
      </c>
      <c r="O538" s="54">
        <f t="shared" si="177"/>
        <v>0.5</v>
      </c>
      <c r="P538" s="55" t="str">
        <f t="shared" si="178"/>
        <v>6094325151583</v>
      </c>
      <c r="Q538" s="70">
        <f t="shared" si="179"/>
        <v>6760</v>
      </c>
      <c r="R538" s="58">
        <v>0</v>
      </c>
      <c r="S538" s="57">
        <f t="shared" si="180"/>
        <v>0</v>
      </c>
      <c r="T538" s="58">
        <v>0</v>
      </c>
      <c r="U538" s="58">
        <f>(IF(VLOOKUP(VLOOKUP(AN538,MAPPING!$B$16:$D$21,2,1),MAPPING!$C$16:$E$21,2,0)=7000,0,VLOOKUP(VLOOKUP(AN538,MAPPING!$B$16:$D$21,2,1),MAPPING!$C$16:$E$21,2,0)))</f>
        <v>0</v>
      </c>
      <c r="V538" s="58">
        <f>(K538*VLOOKUP(N538/K538,MAPPING!$B$23:$C$30,2,10))</f>
        <v>0</v>
      </c>
      <c r="W538" s="58">
        <f t="shared" si="181"/>
        <v>0</v>
      </c>
      <c r="X538" s="58">
        <f t="shared" si="182"/>
        <v>6760</v>
      </c>
      <c r="Y538" s="116">
        <f>ROUND(SUM(Q538:W538)/INVOICE!$I$5,2)</f>
        <v>4.8499999999999996</v>
      </c>
      <c r="AA538" s="38" t="s">
        <v>3918</v>
      </c>
      <c r="AB538" s="38" t="s">
        <v>93</v>
      </c>
      <c r="AC538" s="38" t="s">
        <v>3919</v>
      </c>
      <c r="AD538" s="38" t="s">
        <v>10460</v>
      </c>
      <c r="AE538" s="38" t="s">
        <v>10461</v>
      </c>
      <c r="AF538" s="38" t="s">
        <v>10462</v>
      </c>
      <c r="AG538" s="38" t="s">
        <v>10463</v>
      </c>
      <c r="AH538" s="38" t="s">
        <v>61</v>
      </c>
      <c r="AI538" s="38">
        <v>1</v>
      </c>
      <c r="AJ538" s="38">
        <v>0.5</v>
      </c>
      <c r="AK538" s="38">
        <v>0.8</v>
      </c>
      <c r="AL538" s="38">
        <v>0.8</v>
      </c>
      <c r="AM538" s="38" t="s">
        <v>66</v>
      </c>
      <c r="AN538" s="38">
        <v>100.5</v>
      </c>
      <c r="AO538" s="38" t="s">
        <v>62</v>
      </c>
      <c r="AP538" s="38" t="s">
        <v>62</v>
      </c>
      <c r="AQ538" s="38" t="s">
        <v>62</v>
      </c>
      <c r="AR538" s="38" t="s">
        <v>62</v>
      </c>
      <c r="AS538" s="38" t="s">
        <v>62</v>
      </c>
      <c r="AT538" s="38" t="s">
        <v>205</v>
      </c>
      <c r="AU538" s="38" t="s">
        <v>8802</v>
      </c>
      <c r="AV538" s="38" t="s">
        <v>207</v>
      </c>
      <c r="AW538" s="38" t="s">
        <v>61</v>
      </c>
      <c r="AX538" s="38" t="s">
        <v>63</v>
      </c>
      <c r="AY538" s="39" t="s">
        <v>10464</v>
      </c>
      <c r="AZ538" s="38" t="s">
        <v>10465</v>
      </c>
      <c r="BA538" s="39" t="s">
        <v>10465</v>
      </c>
      <c r="BB538" s="38" t="s">
        <v>2434</v>
      </c>
      <c r="BC538" s="38" t="s">
        <v>197</v>
      </c>
      <c r="BD538" s="38" t="s">
        <v>94</v>
      </c>
      <c r="BE538" s="38" t="s">
        <v>208</v>
      </c>
      <c r="BF538" s="38" t="s">
        <v>64</v>
      </c>
      <c r="BG538" s="38" t="s">
        <v>61</v>
      </c>
      <c r="BH538" s="38" t="s">
        <v>209</v>
      </c>
    </row>
    <row r="539" spans="2:60" x14ac:dyDescent="0.3">
      <c r="B539" s="55">
        <f t="shared" si="164"/>
        <v>535</v>
      </c>
      <c r="C539" s="55" t="str">
        <f t="shared" si="165"/>
        <v>NRT</v>
      </c>
      <c r="D539" s="55" t="str">
        <f t="shared" si="166"/>
        <v>2025-09-12</v>
      </c>
      <c r="E539" s="55" t="str">
        <f t="shared" si="167"/>
        <v>82020038115</v>
      </c>
      <c r="F539" s="55" t="str">
        <f t="shared" si="168"/>
        <v>PJP030148157</v>
      </c>
      <c r="G539" s="55" t="str">
        <f t="shared" si="169"/>
        <v>안동휘</v>
      </c>
      <c r="H539" s="53" t="str">
        <f t="shared" si="170"/>
        <v>목록(Manifest)</v>
      </c>
      <c r="I539" s="62">
        <f t="shared" si="171"/>
        <v>20.78</v>
      </c>
      <c r="J539" s="53" t="str">
        <f t="shared" si="172"/>
        <v>BIG BRIDGE INTL (BRCH USA)</v>
      </c>
      <c r="K539" s="55">
        <f t="shared" si="173"/>
        <v>1</v>
      </c>
      <c r="L539" s="54">
        <f t="shared" si="174"/>
        <v>0.3</v>
      </c>
      <c r="M539" s="54">
        <f t="shared" si="175"/>
        <v>0.4</v>
      </c>
      <c r="N539" s="54">
        <f t="shared" si="176"/>
        <v>0.4</v>
      </c>
      <c r="O539" s="54">
        <f t="shared" si="177"/>
        <v>0.5</v>
      </c>
      <c r="P539" s="55" t="str">
        <f t="shared" si="178"/>
        <v>6094325151553</v>
      </c>
      <c r="Q539" s="70">
        <f t="shared" si="179"/>
        <v>6760</v>
      </c>
      <c r="R539" s="58">
        <v>0</v>
      </c>
      <c r="S539" s="57">
        <f t="shared" si="180"/>
        <v>0</v>
      </c>
      <c r="T539" s="58">
        <v>0</v>
      </c>
      <c r="U539" s="58">
        <f>(IF(VLOOKUP(VLOOKUP(AN539,MAPPING!$B$16:$D$21,2,1),MAPPING!$C$16:$E$21,2,0)=7000,0,VLOOKUP(VLOOKUP(AN539,MAPPING!$B$16:$D$21,2,1),MAPPING!$C$16:$E$21,2,0)))</f>
        <v>0</v>
      </c>
      <c r="V539" s="58">
        <f>(K539*VLOOKUP(N539/K539,MAPPING!$B$23:$C$30,2,10))</f>
        <v>0</v>
      </c>
      <c r="W539" s="58">
        <f t="shared" si="181"/>
        <v>0</v>
      </c>
      <c r="X539" s="58">
        <f t="shared" si="182"/>
        <v>6760</v>
      </c>
      <c r="Y539" s="116">
        <f>ROUND(SUM(Q539:W539)/INVOICE!$I$5,2)</f>
        <v>4.8499999999999996</v>
      </c>
      <c r="AA539" s="38" t="s">
        <v>3918</v>
      </c>
      <c r="AB539" s="38" t="s">
        <v>93</v>
      </c>
      <c r="AC539" s="38" t="s">
        <v>3919</v>
      </c>
      <c r="AD539" s="38" t="s">
        <v>10466</v>
      </c>
      <c r="AE539" s="38" t="s">
        <v>10467</v>
      </c>
      <c r="AF539" s="38" t="s">
        <v>10468</v>
      </c>
      <c r="AG539" s="38" t="s">
        <v>9751</v>
      </c>
      <c r="AH539" s="38" t="s">
        <v>61</v>
      </c>
      <c r="AI539" s="38">
        <v>1</v>
      </c>
      <c r="AJ539" s="38">
        <v>0.3</v>
      </c>
      <c r="AK539" s="38">
        <v>0.4</v>
      </c>
      <c r="AL539" s="38">
        <v>0.4</v>
      </c>
      <c r="AM539" s="38" t="s">
        <v>204</v>
      </c>
      <c r="AN539" s="38">
        <v>20.78</v>
      </c>
      <c r="AO539" s="38" t="s">
        <v>62</v>
      </c>
      <c r="AP539" s="38" t="s">
        <v>62</v>
      </c>
      <c r="AQ539" s="38" t="s">
        <v>62</v>
      </c>
      <c r="AR539" s="38" t="s">
        <v>62</v>
      </c>
      <c r="AS539" s="38" t="s">
        <v>62</v>
      </c>
      <c r="AT539" s="38" t="s">
        <v>205</v>
      </c>
      <c r="AU539" s="38" t="s">
        <v>8802</v>
      </c>
      <c r="AV539" s="38" t="s">
        <v>207</v>
      </c>
      <c r="AW539" s="38" t="s">
        <v>61</v>
      </c>
      <c r="AX539" s="38" t="s">
        <v>63</v>
      </c>
      <c r="AY539" s="39" t="s">
        <v>10469</v>
      </c>
      <c r="AZ539" s="38" t="s">
        <v>10470</v>
      </c>
      <c r="BA539" s="39" t="s">
        <v>10470</v>
      </c>
      <c r="BB539" s="38" t="s">
        <v>2434</v>
      </c>
      <c r="BC539" s="38" t="s">
        <v>197</v>
      </c>
      <c r="BD539" s="38" t="s">
        <v>94</v>
      </c>
      <c r="BE539" s="38" t="s">
        <v>208</v>
      </c>
      <c r="BF539" s="38" t="s">
        <v>64</v>
      </c>
      <c r="BG539" s="38" t="s">
        <v>61</v>
      </c>
      <c r="BH539" s="38" t="s">
        <v>209</v>
      </c>
    </row>
    <row r="540" spans="2:60" x14ac:dyDescent="0.3">
      <c r="B540" s="55">
        <f t="shared" si="164"/>
        <v>536</v>
      </c>
      <c r="C540" s="55" t="str">
        <f t="shared" si="165"/>
        <v>NRT</v>
      </c>
      <c r="D540" s="55" t="str">
        <f t="shared" si="166"/>
        <v>2025-09-12</v>
      </c>
      <c r="E540" s="55" t="str">
        <f t="shared" si="167"/>
        <v>82020038115</v>
      </c>
      <c r="F540" s="55" t="str">
        <f t="shared" si="168"/>
        <v>PJP030136569</v>
      </c>
      <c r="G540" s="55" t="str">
        <f t="shared" si="169"/>
        <v>FANG SONGHUA</v>
      </c>
      <c r="H540" s="53" t="str">
        <f t="shared" si="170"/>
        <v>일반(목록배제,Normal-Manifest Exception)</v>
      </c>
      <c r="I540" s="62">
        <f t="shared" si="171"/>
        <v>100.5</v>
      </c>
      <c r="J540" s="53" t="str">
        <f t="shared" si="172"/>
        <v>BIG BRIDGE INTL (BRCH USA)</v>
      </c>
      <c r="K540" s="55">
        <f t="shared" si="173"/>
        <v>1</v>
      </c>
      <c r="L540" s="54">
        <f t="shared" si="174"/>
        <v>0.45</v>
      </c>
      <c r="M540" s="54">
        <f t="shared" si="175"/>
        <v>1.4</v>
      </c>
      <c r="N540" s="54">
        <f t="shared" si="176"/>
        <v>1.4</v>
      </c>
      <c r="O540" s="54">
        <f t="shared" si="177"/>
        <v>0.5</v>
      </c>
      <c r="P540" s="55" t="str">
        <f t="shared" si="178"/>
        <v>6094325151660</v>
      </c>
      <c r="Q540" s="70">
        <f t="shared" si="179"/>
        <v>6760</v>
      </c>
      <c r="R540" s="58">
        <v>0</v>
      </c>
      <c r="S540" s="57">
        <f t="shared" si="180"/>
        <v>0</v>
      </c>
      <c r="T540" s="58">
        <v>0</v>
      </c>
      <c r="U540" s="58">
        <f>(IF(VLOOKUP(VLOOKUP(AN540,MAPPING!$B$16:$D$21,2,1),MAPPING!$C$16:$E$21,2,0)=7000,0,VLOOKUP(VLOOKUP(AN540,MAPPING!$B$16:$D$21,2,1),MAPPING!$C$16:$E$21,2,0)))</f>
        <v>0</v>
      </c>
      <c r="V540" s="58">
        <f>(K540*VLOOKUP(N540/K540,MAPPING!$B$23:$C$30,2,10))</f>
        <v>0</v>
      </c>
      <c r="W540" s="58">
        <f t="shared" si="181"/>
        <v>0</v>
      </c>
      <c r="X540" s="58">
        <f t="shared" si="182"/>
        <v>6760</v>
      </c>
      <c r="Y540" s="116">
        <f>ROUND(SUM(Q540:W540)/INVOICE!$I$5,2)</f>
        <v>4.8499999999999996</v>
      </c>
      <c r="AA540" s="38" t="s">
        <v>3918</v>
      </c>
      <c r="AB540" s="38" t="s">
        <v>93</v>
      </c>
      <c r="AC540" s="38" t="s">
        <v>3919</v>
      </c>
      <c r="AD540" s="38" t="s">
        <v>10471</v>
      </c>
      <c r="AE540" s="38" t="s">
        <v>10472</v>
      </c>
      <c r="AF540" s="38" t="s">
        <v>10473</v>
      </c>
      <c r="AG540" s="38" t="s">
        <v>10474</v>
      </c>
      <c r="AH540" s="38" t="s">
        <v>61</v>
      </c>
      <c r="AI540" s="38">
        <v>1</v>
      </c>
      <c r="AJ540" s="38">
        <v>0.45</v>
      </c>
      <c r="AK540" s="38">
        <v>1.4</v>
      </c>
      <c r="AL540" s="38">
        <v>1.4</v>
      </c>
      <c r="AM540" s="38" t="s">
        <v>66</v>
      </c>
      <c r="AN540" s="38">
        <v>100.5</v>
      </c>
      <c r="AO540" s="38" t="s">
        <v>62</v>
      </c>
      <c r="AP540" s="38" t="s">
        <v>62</v>
      </c>
      <c r="AQ540" s="38" t="s">
        <v>62</v>
      </c>
      <c r="AR540" s="38" t="s">
        <v>62</v>
      </c>
      <c r="AS540" s="38" t="s">
        <v>62</v>
      </c>
      <c r="AT540" s="38" t="s">
        <v>205</v>
      </c>
      <c r="AU540" s="38" t="s">
        <v>8802</v>
      </c>
      <c r="AV540" s="38" t="s">
        <v>207</v>
      </c>
      <c r="AW540" s="38" t="s">
        <v>61</v>
      </c>
      <c r="AX540" s="38" t="s">
        <v>63</v>
      </c>
      <c r="AY540" s="39" t="s">
        <v>10475</v>
      </c>
      <c r="AZ540" s="38" t="s">
        <v>10476</v>
      </c>
      <c r="BA540" s="39" t="s">
        <v>10476</v>
      </c>
      <c r="BB540" s="38" t="s">
        <v>2434</v>
      </c>
      <c r="BC540" s="38" t="s">
        <v>197</v>
      </c>
      <c r="BD540" s="38" t="s">
        <v>94</v>
      </c>
      <c r="BE540" s="38" t="s">
        <v>208</v>
      </c>
      <c r="BF540" s="38" t="s">
        <v>64</v>
      </c>
      <c r="BG540" s="38" t="s">
        <v>61</v>
      </c>
      <c r="BH540" s="38" t="s">
        <v>209</v>
      </c>
    </row>
    <row r="541" spans="2:60" x14ac:dyDescent="0.3">
      <c r="B541" s="55">
        <f t="shared" si="164"/>
        <v>537</v>
      </c>
      <c r="C541" s="55" t="str">
        <f t="shared" si="165"/>
        <v>NRT</v>
      </c>
      <c r="D541" s="55" t="str">
        <f t="shared" si="166"/>
        <v>2025-09-12</v>
      </c>
      <c r="E541" s="55" t="str">
        <f t="shared" si="167"/>
        <v>82020038115</v>
      </c>
      <c r="F541" s="55" t="str">
        <f t="shared" si="168"/>
        <v>PJP030134333</v>
      </c>
      <c r="G541" s="55" t="str">
        <f t="shared" si="169"/>
        <v>이현</v>
      </c>
      <c r="H541" s="53" t="str">
        <f t="shared" si="170"/>
        <v>목록(Manifest)</v>
      </c>
      <c r="I541" s="62">
        <f t="shared" si="171"/>
        <v>20.100000000000001</v>
      </c>
      <c r="J541" s="53" t="str">
        <f t="shared" si="172"/>
        <v>BIG BRIDGE INTL (BRCH USA)</v>
      </c>
      <c r="K541" s="55">
        <f t="shared" si="173"/>
        <v>1</v>
      </c>
      <c r="L541" s="54">
        <f t="shared" si="174"/>
        <v>0.15</v>
      </c>
      <c r="M541" s="54">
        <f t="shared" si="175"/>
        <v>0.2</v>
      </c>
      <c r="N541" s="54">
        <f t="shared" si="176"/>
        <v>0.2</v>
      </c>
      <c r="O541" s="54">
        <f t="shared" si="177"/>
        <v>0.5</v>
      </c>
      <c r="P541" s="55" t="str">
        <f t="shared" si="178"/>
        <v>6094325151186</v>
      </c>
      <c r="Q541" s="70">
        <f t="shared" si="179"/>
        <v>6760</v>
      </c>
      <c r="R541" s="58">
        <v>0</v>
      </c>
      <c r="S541" s="57">
        <f t="shared" si="180"/>
        <v>0</v>
      </c>
      <c r="T541" s="58">
        <v>0</v>
      </c>
      <c r="U541" s="58">
        <f>(IF(VLOOKUP(VLOOKUP(AN541,MAPPING!$B$16:$D$21,2,1),MAPPING!$C$16:$E$21,2,0)=7000,0,VLOOKUP(VLOOKUP(AN541,MAPPING!$B$16:$D$21,2,1),MAPPING!$C$16:$E$21,2,0)))</f>
        <v>0</v>
      </c>
      <c r="V541" s="58">
        <f>(K541*VLOOKUP(N541/K541,MAPPING!$B$23:$C$30,2,10))</f>
        <v>0</v>
      </c>
      <c r="W541" s="58">
        <f t="shared" si="181"/>
        <v>0</v>
      </c>
      <c r="X541" s="58">
        <f t="shared" si="182"/>
        <v>6760</v>
      </c>
      <c r="Y541" s="116">
        <f>ROUND(SUM(Q541:W541)/INVOICE!$I$5,2)</f>
        <v>4.8499999999999996</v>
      </c>
      <c r="AA541" s="38" t="s">
        <v>3918</v>
      </c>
      <c r="AB541" s="38" t="s">
        <v>93</v>
      </c>
      <c r="AC541" s="38" t="s">
        <v>3919</v>
      </c>
      <c r="AD541" s="38" t="s">
        <v>10477</v>
      </c>
      <c r="AE541" s="38" t="s">
        <v>10478</v>
      </c>
      <c r="AF541" s="38" t="s">
        <v>10479</v>
      </c>
      <c r="AG541" s="38" t="s">
        <v>10480</v>
      </c>
      <c r="AH541" s="38" t="s">
        <v>61</v>
      </c>
      <c r="AI541" s="38">
        <v>1</v>
      </c>
      <c r="AJ541" s="38">
        <v>0.15</v>
      </c>
      <c r="AK541" s="38">
        <v>0.2</v>
      </c>
      <c r="AL541" s="38">
        <v>0.2</v>
      </c>
      <c r="AM541" s="38" t="s">
        <v>204</v>
      </c>
      <c r="AN541" s="38">
        <v>20.100000000000001</v>
      </c>
      <c r="AO541" s="38" t="s">
        <v>62</v>
      </c>
      <c r="AP541" s="38" t="s">
        <v>62</v>
      </c>
      <c r="AQ541" s="38" t="s">
        <v>62</v>
      </c>
      <c r="AR541" s="38" t="s">
        <v>62</v>
      </c>
      <c r="AS541" s="38" t="s">
        <v>62</v>
      </c>
      <c r="AT541" s="38" t="s">
        <v>205</v>
      </c>
      <c r="AU541" s="38" t="s">
        <v>8802</v>
      </c>
      <c r="AV541" s="38" t="s">
        <v>207</v>
      </c>
      <c r="AW541" s="38" t="s">
        <v>61</v>
      </c>
      <c r="AX541" s="38" t="s">
        <v>63</v>
      </c>
      <c r="AY541" s="39" t="s">
        <v>10481</v>
      </c>
      <c r="AZ541" s="38" t="s">
        <v>10482</v>
      </c>
      <c r="BA541" s="39" t="s">
        <v>10482</v>
      </c>
      <c r="BB541" s="38" t="s">
        <v>2434</v>
      </c>
      <c r="BC541" s="38" t="s">
        <v>197</v>
      </c>
      <c r="BD541" s="38" t="s">
        <v>94</v>
      </c>
      <c r="BE541" s="38" t="s">
        <v>208</v>
      </c>
      <c r="BF541" s="38" t="s">
        <v>64</v>
      </c>
      <c r="BG541" s="38" t="s">
        <v>61</v>
      </c>
      <c r="BH541" s="38" t="s">
        <v>209</v>
      </c>
    </row>
    <row r="542" spans="2:60" x14ac:dyDescent="0.3">
      <c r="B542" s="55">
        <f t="shared" si="164"/>
        <v>538</v>
      </c>
      <c r="C542" s="55" t="str">
        <f t="shared" si="165"/>
        <v>NRT</v>
      </c>
      <c r="D542" s="55" t="str">
        <f t="shared" si="166"/>
        <v>2025-09-12</v>
      </c>
      <c r="E542" s="55" t="str">
        <f t="shared" si="167"/>
        <v>82020038115</v>
      </c>
      <c r="F542" s="55" t="str">
        <f t="shared" si="168"/>
        <v>PJP030145142</v>
      </c>
      <c r="G542" s="55" t="str">
        <f t="shared" si="169"/>
        <v>김성근</v>
      </c>
      <c r="H542" s="53" t="str">
        <f t="shared" si="170"/>
        <v>목록(Manifest)</v>
      </c>
      <c r="I542" s="62">
        <f t="shared" si="171"/>
        <v>87.69</v>
      </c>
      <c r="J542" s="53" t="str">
        <f t="shared" si="172"/>
        <v>BIG BRIDGE INTL (BRCH USA)</v>
      </c>
      <c r="K542" s="55">
        <f t="shared" si="173"/>
        <v>1</v>
      </c>
      <c r="L542" s="54">
        <f t="shared" si="174"/>
        <v>0.7</v>
      </c>
      <c r="M542" s="54">
        <f t="shared" si="175"/>
        <v>2.2999999999999998</v>
      </c>
      <c r="N542" s="54">
        <f t="shared" si="176"/>
        <v>2.2999999999999998</v>
      </c>
      <c r="O542" s="54">
        <f t="shared" si="177"/>
        <v>1</v>
      </c>
      <c r="P542" s="55" t="str">
        <f t="shared" si="178"/>
        <v>6094325151673</v>
      </c>
      <c r="Q542" s="70">
        <f t="shared" si="179"/>
        <v>7770</v>
      </c>
      <c r="R542" s="58">
        <v>0</v>
      </c>
      <c r="S542" s="57">
        <f t="shared" si="180"/>
        <v>0</v>
      </c>
      <c r="T542" s="58">
        <v>0</v>
      </c>
      <c r="U542" s="58">
        <f>(IF(VLOOKUP(VLOOKUP(AN542,MAPPING!$B$16:$D$21,2,1),MAPPING!$C$16:$E$21,2,0)=7000,0,VLOOKUP(VLOOKUP(AN542,MAPPING!$B$16:$D$21,2,1),MAPPING!$C$16:$E$21,2,0)))</f>
        <v>0</v>
      </c>
      <c r="V542" s="58">
        <f>(K542*VLOOKUP(N542/K542,MAPPING!$B$23:$C$30,2,10))</f>
        <v>550</v>
      </c>
      <c r="W542" s="58">
        <f t="shared" si="181"/>
        <v>0</v>
      </c>
      <c r="X542" s="58">
        <f t="shared" si="182"/>
        <v>8320</v>
      </c>
      <c r="Y542" s="116">
        <f>ROUND(SUM(Q542:W542)/INVOICE!$I$5,2)</f>
        <v>5.97</v>
      </c>
      <c r="AA542" s="38" t="s">
        <v>3918</v>
      </c>
      <c r="AB542" s="38" t="s">
        <v>93</v>
      </c>
      <c r="AC542" s="38" t="s">
        <v>3919</v>
      </c>
      <c r="AD542" s="38" t="s">
        <v>10483</v>
      </c>
      <c r="AE542" s="38" t="s">
        <v>10484</v>
      </c>
      <c r="AF542" s="38" t="s">
        <v>10485</v>
      </c>
      <c r="AG542" s="38" t="s">
        <v>310</v>
      </c>
      <c r="AH542" s="38" t="s">
        <v>61</v>
      </c>
      <c r="AI542" s="38">
        <v>1</v>
      </c>
      <c r="AJ542" s="38">
        <v>0.7</v>
      </c>
      <c r="AK542" s="38">
        <v>2.2999999999999998</v>
      </c>
      <c r="AL542" s="38">
        <v>2.2999999999999998</v>
      </c>
      <c r="AM542" s="38" t="s">
        <v>204</v>
      </c>
      <c r="AN542" s="38">
        <v>87.69</v>
      </c>
      <c r="AO542" s="38" t="s">
        <v>62</v>
      </c>
      <c r="AP542" s="38" t="s">
        <v>62</v>
      </c>
      <c r="AQ542" s="38" t="s">
        <v>62</v>
      </c>
      <c r="AR542" s="38" t="s">
        <v>62</v>
      </c>
      <c r="AS542" s="38" t="s">
        <v>62</v>
      </c>
      <c r="AT542" s="38" t="s">
        <v>205</v>
      </c>
      <c r="AU542" s="38" t="s">
        <v>8802</v>
      </c>
      <c r="AV542" s="38" t="s">
        <v>207</v>
      </c>
      <c r="AW542" s="38" t="s">
        <v>61</v>
      </c>
      <c r="AX542" s="38" t="s">
        <v>63</v>
      </c>
      <c r="AY542" s="39" t="s">
        <v>10486</v>
      </c>
      <c r="AZ542" s="38" t="s">
        <v>10487</v>
      </c>
      <c r="BA542" s="39" t="s">
        <v>10487</v>
      </c>
      <c r="BB542" s="38" t="s">
        <v>2434</v>
      </c>
      <c r="BC542" s="38" t="s">
        <v>197</v>
      </c>
      <c r="BD542" s="38" t="s">
        <v>94</v>
      </c>
      <c r="BE542" s="38" t="s">
        <v>208</v>
      </c>
      <c r="BF542" s="38" t="s">
        <v>64</v>
      </c>
      <c r="BG542" s="38" t="s">
        <v>61</v>
      </c>
      <c r="BH542" s="38" t="s">
        <v>209</v>
      </c>
    </row>
    <row r="543" spans="2:60" x14ac:dyDescent="0.3">
      <c r="B543" s="55">
        <f t="shared" si="164"/>
        <v>539</v>
      </c>
      <c r="C543" s="55" t="str">
        <f t="shared" si="165"/>
        <v>NRT</v>
      </c>
      <c r="D543" s="55" t="str">
        <f t="shared" si="166"/>
        <v>2025-09-12</v>
      </c>
      <c r="E543" s="55" t="str">
        <f t="shared" si="167"/>
        <v>82020038115</v>
      </c>
      <c r="F543" s="55" t="str">
        <f t="shared" si="168"/>
        <v>PJP030129910</v>
      </c>
      <c r="G543" s="55" t="str">
        <f t="shared" si="169"/>
        <v>성혜령</v>
      </c>
      <c r="H543" s="53" t="str">
        <f t="shared" si="170"/>
        <v>목록(Manifest)</v>
      </c>
      <c r="I543" s="62">
        <f t="shared" si="171"/>
        <v>26.53</v>
      </c>
      <c r="J543" s="53" t="str">
        <f t="shared" si="172"/>
        <v>BIG BRIDGE INTL (BRCH USA)</v>
      </c>
      <c r="K543" s="55">
        <f t="shared" si="173"/>
        <v>1</v>
      </c>
      <c r="L543" s="54">
        <f t="shared" si="174"/>
        <v>0.2</v>
      </c>
      <c r="M543" s="54">
        <f t="shared" si="175"/>
        <v>0.5</v>
      </c>
      <c r="N543" s="54">
        <f t="shared" si="176"/>
        <v>0.5</v>
      </c>
      <c r="O543" s="54">
        <f t="shared" si="177"/>
        <v>0.5</v>
      </c>
      <c r="P543" s="55" t="str">
        <f t="shared" si="178"/>
        <v>6094325151141</v>
      </c>
      <c r="Q543" s="70">
        <f t="shared" si="179"/>
        <v>6760</v>
      </c>
      <c r="R543" s="58">
        <v>0</v>
      </c>
      <c r="S543" s="57">
        <f t="shared" si="180"/>
        <v>0</v>
      </c>
      <c r="T543" s="58">
        <v>0</v>
      </c>
      <c r="U543" s="58">
        <f>(IF(VLOOKUP(VLOOKUP(AN543,MAPPING!$B$16:$D$21,2,1),MAPPING!$C$16:$E$21,2,0)=7000,0,VLOOKUP(VLOOKUP(AN543,MAPPING!$B$16:$D$21,2,1),MAPPING!$C$16:$E$21,2,0)))</f>
        <v>0</v>
      </c>
      <c r="V543" s="58">
        <f>(K543*VLOOKUP(N543/K543,MAPPING!$B$23:$C$30,2,10))</f>
        <v>0</v>
      </c>
      <c r="W543" s="58">
        <f t="shared" si="181"/>
        <v>0</v>
      </c>
      <c r="X543" s="58">
        <f t="shared" si="182"/>
        <v>6760</v>
      </c>
      <c r="Y543" s="116">
        <f>ROUND(SUM(Q543:W543)/INVOICE!$I$5,2)</f>
        <v>4.8499999999999996</v>
      </c>
      <c r="AA543" s="38" t="s">
        <v>3918</v>
      </c>
      <c r="AB543" s="38" t="s">
        <v>93</v>
      </c>
      <c r="AC543" s="38" t="s">
        <v>3919</v>
      </c>
      <c r="AD543" s="38" t="s">
        <v>10488</v>
      </c>
      <c r="AE543" s="38" t="s">
        <v>10489</v>
      </c>
      <c r="AF543" s="38" t="s">
        <v>10490</v>
      </c>
      <c r="AG543" s="38" t="s">
        <v>10491</v>
      </c>
      <c r="AH543" s="38" t="s">
        <v>61</v>
      </c>
      <c r="AI543" s="38">
        <v>1</v>
      </c>
      <c r="AJ543" s="38">
        <v>0.2</v>
      </c>
      <c r="AK543" s="38">
        <v>0.5</v>
      </c>
      <c r="AL543" s="38">
        <v>0.5</v>
      </c>
      <c r="AM543" s="38" t="s">
        <v>204</v>
      </c>
      <c r="AN543" s="38">
        <v>26.53</v>
      </c>
      <c r="AO543" s="38" t="s">
        <v>62</v>
      </c>
      <c r="AP543" s="38" t="s">
        <v>62</v>
      </c>
      <c r="AQ543" s="38" t="s">
        <v>62</v>
      </c>
      <c r="AR543" s="38" t="s">
        <v>62</v>
      </c>
      <c r="AS543" s="38" t="s">
        <v>62</v>
      </c>
      <c r="AT543" s="38" t="s">
        <v>205</v>
      </c>
      <c r="AU543" s="38" t="s">
        <v>8802</v>
      </c>
      <c r="AV543" s="38" t="s">
        <v>207</v>
      </c>
      <c r="AW543" s="38" t="s">
        <v>61</v>
      </c>
      <c r="AX543" s="38" t="s">
        <v>63</v>
      </c>
      <c r="AY543" s="39" t="s">
        <v>10492</v>
      </c>
      <c r="AZ543" s="38" t="s">
        <v>10493</v>
      </c>
      <c r="BA543" s="39" t="s">
        <v>10493</v>
      </c>
      <c r="BB543" s="38" t="s">
        <v>2434</v>
      </c>
      <c r="BC543" s="38" t="s">
        <v>197</v>
      </c>
      <c r="BD543" s="38" t="s">
        <v>94</v>
      </c>
      <c r="BE543" s="38" t="s">
        <v>208</v>
      </c>
      <c r="BF543" s="38" t="s">
        <v>64</v>
      </c>
      <c r="BG543" s="38" t="s">
        <v>61</v>
      </c>
      <c r="BH543" s="38" t="s">
        <v>209</v>
      </c>
    </row>
    <row r="544" spans="2:60" x14ac:dyDescent="0.3">
      <c r="B544" s="55">
        <f t="shared" si="164"/>
        <v>540</v>
      </c>
      <c r="C544" s="55" t="str">
        <f t="shared" si="165"/>
        <v>NRT</v>
      </c>
      <c r="D544" s="55" t="str">
        <f t="shared" si="166"/>
        <v>2025-09-12</v>
      </c>
      <c r="E544" s="55" t="str">
        <f t="shared" si="167"/>
        <v>82020038115</v>
      </c>
      <c r="F544" s="55" t="str">
        <f t="shared" si="168"/>
        <v>PJP030136579</v>
      </c>
      <c r="G544" s="55" t="str">
        <f t="shared" si="169"/>
        <v>전재형</v>
      </c>
      <c r="H544" s="53" t="str">
        <f t="shared" si="170"/>
        <v>간이(Simple)</v>
      </c>
      <c r="I544" s="62">
        <f t="shared" si="171"/>
        <v>448.9</v>
      </c>
      <c r="J544" s="53" t="str">
        <f t="shared" si="172"/>
        <v>BIG BRIDGE INTL (BRCH USA)</v>
      </c>
      <c r="K544" s="55">
        <f t="shared" si="173"/>
        <v>1</v>
      </c>
      <c r="L544" s="54">
        <f t="shared" si="174"/>
        <v>0.8</v>
      </c>
      <c r="M544" s="54">
        <f t="shared" si="175"/>
        <v>2.2999999999999998</v>
      </c>
      <c r="N544" s="54">
        <f t="shared" si="176"/>
        <v>2.2999999999999998</v>
      </c>
      <c r="O544" s="54">
        <f t="shared" si="177"/>
        <v>1</v>
      </c>
      <c r="P544" s="55" t="str">
        <f t="shared" si="178"/>
        <v>6094325151079</v>
      </c>
      <c r="Q544" s="70">
        <f t="shared" si="179"/>
        <v>7770</v>
      </c>
      <c r="R544" s="58">
        <v>0</v>
      </c>
      <c r="S544" s="57">
        <f t="shared" si="180"/>
        <v>0</v>
      </c>
      <c r="T544" s="58">
        <v>0</v>
      </c>
      <c r="U544" s="58">
        <f>(IF(VLOOKUP(VLOOKUP(AN544,MAPPING!$B$16:$D$21,2,1),MAPPING!$C$16:$E$21,2,0)=7000,0,VLOOKUP(VLOOKUP(AN544,MAPPING!$B$16:$D$21,2,1),MAPPING!$C$16:$E$21,2,0)))</f>
        <v>0</v>
      </c>
      <c r="V544" s="58">
        <f>(K544*VLOOKUP(N544/K544,MAPPING!$B$23:$C$30,2,10))</f>
        <v>550</v>
      </c>
      <c r="W544" s="58">
        <f t="shared" si="181"/>
        <v>0</v>
      </c>
      <c r="X544" s="58">
        <f t="shared" si="182"/>
        <v>8320</v>
      </c>
      <c r="Y544" s="116">
        <f>ROUND(SUM(Q544:W544)/INVOICE!$I$5,2)</f>
        <v>5.97</v>
      </c>
      <c r="AA544" s="38" t="s">
        <v>3918</v>
      </c>
      <c r="AB544" s="38" t="s">
        <v>93</v>
      </c>
      <c r="AC544" s="38" t="s">
        <v>3919</v>
      </c>
      <c r="AD544" s="38" t="s">
        <v>10494</v>
      </c>
      <c r="AE544" s="38" t="s">
        <v>10495</v>
      </c>
      <c r="AF544" s="38" t="s">
        <v>10496</v>
      </c>
      <c r="AG544" s="38" t="s">
        <v>10497</v>
      </c>
      <c r="AH544" s="38" t="s">
        <v>61</v>
      </c>
      <c r="AI544" s="38">
        <v>1</v>
      </c>
      <c r="AJ544" s="38">
        <v>0.8</v>
      </c>
      <c r="AK544" s="38">
        <v>2.2999999999999998</v>
      </c>
      <c r="AL544" s="38">
        <v>2.2999999999999998</v>
      </c>
      <c r="AM544" s="38" t="s">
        <v>65</v>
      </c>
      <c r="AN544" s="38">
        <v>448.9</v>
      </c>
      <c r="AO544" s="38" t="s">
        <v>62</v>
      </c>
      <c r="AP544" s="38" t="s">
        <v>62</v>
      </c>
      <c r="AQ544" s="38" t="s">
        <v>62</v>
      </c>
      <c r="AR544" s="38" t="s">
        <v>62</v>
      </c>
      <c r="AS544" s="38" t="s">
        <v>62</v>
      </c>
      <c r="AT544" s="38" t="s">
        <v>205</v>
      </c>
      <c r="AU544" s="38" t="s">
        <v>8802</v>
      </c>
      <c r="AV544" s="38" t="s">
        <v>207</v>
      </c>
      <c r="AW544" s="38" t="s">
        <v>61</v>
      </c>
      <c r="AX544" s="38" t="s">
        <v>63</v>
      </c>
      <c r="AY544" s="39" t="s">
        <v>10498</v>
      </c>
      <c r="AZ544" s="38" t="s">
        <v>10499</v>
      </c>
      <c r="BA544" s="39" t="s">
        <v>10499</v>
      </c>
      <c r="BB544" s="38" t="s">
        <v>2434</v>
      </c>
      <c r="BC544" s="38" t="s">
        <v>197</v>
      </c>
      <c r="BD544" s="38" t="s">
        <v>94</v>
      </c>
      <c r="BE544" s="38" t="s">
        <v>208</v>
      </c>
      <c r="BF544" s="38" t="s">
        <v>64</v>
      </c>
      <c r="BG544" s="38" t="s">
        <v>61</v>
      </c>
      <c r="BH544" s="38" t="s">
        <v>209</v>
      </c>
    </row>
    <row r="545" spans="2:60" x14ac:dyDescent="0.3">
      <c r="B545" s="55">
        <f t="shared" si="164"/>
        <v>541</v>
      </c>
      <c r="C545" s="55" t="str">
        <f t="shared" si="165"/>
        <v>NRT</v>
      </c>
      <c r="D545" s="55" t="str">
        <f t="shared" si="166"/>
        <v>2025-09-13</v>
      </c>
      <c r="E545" s="55" t="str">
        <f t="shared" si="167"/>
        <v>82020038126</v>
      </c>
      <c r="F545" s="55" t="str">
        <f t="shared" si="168"/>
        <v>PJP030138342</v>
      </c>
      <c r="G545" s="55" t="str">
        <f t="shared" si="169"/>
        <v>박민규</v>
      </c>
      <c r="H545" s="53" t="str">
        <f t="shared" si="170"/>
        <v>일반(목록배제,Normal-Manifest Exception)</v>
      </c>
      <c r="I545" s="62">
        <f t="shared" si="171"/>
        <v>100.5</v>
      </c>
      <c r="J545" s="53" t="str">
        <f t="shared" si="172"/>
        <v>BIG BRIDGE INTL (BRCH USA)</v>
      </c>
      <c r="K545" s="55">
        <f t="shared" si="173"/>
        <v>1</v>
      </c>
      <c r="L545" s="54">
        <f t="shared" si="174"/>
        <v>0.2</v>
      </c>
      <c r="M545" s="54">
        <f t="shared" si="175"/>
        <v>0.7</v>
      </c>
      <c r="N545" s="54">
        <f t="shared" si="176"/>
        <v>0.7</v>
      </c>
      <c r="O545" s="54">
        <f t="shared" si="177"/>
        <v>0.5</v>
      </c>
      <c r="P545" s="55" t="str">
        <f t="shared" si="178"/>
        <v>6094325138692</v>
      </c>
      <c r="Q545" s="70">
        <f t="shared" si="179"/>
        <v>6760</v>
      </c>
      <c r="R545" s="58">
        <v>0</v>
      </c>
      <c r="S545" s="57">
        <f t="shared" si="180"/>
        <v>0</v>
      </c>
      <c r="T545" s="58">
        <v>0</v>
      </c>
      <c r="U545" s="58">
        <f>(IF(VLOOKUP(VLOOKUP(AN545,MAPPING!$B$16:$D$21,2,1),MAPPING!$C$16:$E$21,2,0)=7000,0,VLOOKUP(VLOOKUP(AN545,MAPPING!$B$16:$D$21,2,1),MAPPING!$C$16:$E$21,2,0)))</f>
        <v>0</v>
      </c>
      <c r="V545" s="58">
        <f>(K545*VLOOKUP(N545/K545,MAPPING!$B$23:$C$30,2,10))</f>
        <v>0</v>
      </c>
      <c r="W545" s="58">
        <f t="shared" si="181"/>
        <v>0</v>
      </c>
      <c r="X545" s="58">
        <f t="shared" si="182"/>
        <v>6760</v>
      </c>
      <c r="Y545" s="116">
        <f>ROUND(SUM(Q545:W545)/INVOICE!$I$5,2)</f>
        <v>4.8499999999999996</v>
      </c>
      <c r="AA545" s="38" t="s">
        <v>4472</v>
      </c>
      <c r="AB545" s="38" t="s">
        <v>93</v>
      </c>
      <c r="AC545" s="38" t="s">
        <v>4473</v>
      </c>
      <c r="AD545" s="38" t="s">
        <v>10500</v>
      </c>
      <c r="AE545" s="38" t="s">
        <v>10501</v>
      </c>
      <c r="AF545" s="38" t="s">
        <v>10502</v>
      </c>
      <c r="AG545" s="38" t="s">
        <v>6815</v>
      </c>
      <c r="AH545" s="38" t="s">
        <v>61</v>
      </c>
      <c r="AI545" s="38">
        <v>1</v>
      </c>
      <c r="AJ545" s="38">
        <v>0.2</v>
      </c>
      <c r="AK545" s="38">
        <v>0.7</v>
      </c>
      <c r="AL545" s="38">
        <v>0.7</v>
      </c>
      <c r="AM545" s="38" t="s">
        <v>66</v>
      </c>
      <c r="AN545" s="38">
        <v>100.5</v>
      </c>
      <c r="AO545" s="38" t="s">
        <v>62</v>
      </c>
      <c r="AP545" s="38" t="s">
        <v>62</v>
      </c>
      <c r="AQ545" s="38" t="s">
        <v>62</v>
      </c>
      <c r="AR545" s="38" t="s">
        <v>62</v>
      </c>
      <c r="AS545" s="38" t="s">
        <v>62</v>
      </c>
      <c r="AT545" s="38" t="s">
        <v>205</v>
      </c>
      <c r="AU545" s="38" t="s">
        <v>8802</v>
      </c>
      <c r="AV545" s="38" t="s">
        <v>207</v>
      </c>
      <c r="AW545" s="38" t="s">
        <v>61</v>
      </c>
      <c r="AX545" s="38" t="s">
        <v>63</v>
      </c>
      <c r="AY545" s="39" t="s">
        <v>10503</v>
      </c>
      <c r="AZ545" s="38" t="s">
        <v>10504</v>
      </c>
      <c r="BA545" s="39" t="s">
        <v>10504</v>
      </c>
      <c r="BB545" s="38" t="s">
        <v>196</v>
      </c>
      <c r="BC545" s="38" t="s">
        <v>197</v>
      </c>
      <c r="BD545" s="38" t="s">
        <v>94</v>
      </c>
      <c r="BE545" s="38" t="s">
        <v>208</v>
      </c>
      <c r="BF545" s="38" t="s">
        <v>64</v>
      </c>
      <c r="BG545" s="38" t="s">
        <v>61</v>
      </c>
      <c r="BH545" s="38" t="s">
        <v>209</v>
      </c>
    </row>
    <row r="546" spans="2:60" x14ac:dyDescent="0.3">
      <c r="B546" s="55">
        <f t="shared" si="164"/>
        <v>542</v>
      </c>
      <c r="C546" s="55" t="str">
        <f t="shared" si="165"/>
        <v>NRT</v>
      </c>
      <c r="D546" s="55" t="str">
        <f t="shared" si="166"/>
        <v>2025-09-13</v>
      </c>
      <c r="E546" s="55" t="str">
        <f t="shared" si="167"/>
        <v>82020038126</v>
      </c>
      <c r="F546" s="55" t="str">
        <f t="shared" si="168"/>
        <v>PJP030135378</v>
      </c>
      <c r="G546" s="55" t="str">
        <f t="shared" si="169"/>
        <v>정도현</v>
      </c>
      <c r="H546" s="53" t="str">
        <f t="shared" si="170"/>
        <v>목록(Manifest)</v>
      </c>
      <c r="I546" s="62">
        <f t="shared" si="171"/>
        <v>90.31</v>
      </c>
      <c r="J546" s="53" t="str">
        <f t="shared" si="172"/>
        <v>BIG BRIDGE INTL (BRCH USA)</v>
      </c>
      <c r="K546" s="55">
        <f t="shared" si="173"/>
        <v>1</v>
      </c>
      <c r="L546" s="54">
        <f t="shared" si="174"/>
        <v>1.55</v>
      </c>
      <c r="M546" s="54">
        <f t="shared" si="175"/>
        <v>2.7</v>
      </c>
      <c r="N546" s="54">
        <f t="shared" si="176"/>
        <v>2.7</v>
      </c>
      <c r="O546" s="54">
        <f t="shared" si="177"/>
        <v>2</v>
      </c>
      <c r="P546" s="55" t="str">
        <f t="shared" si="178"/>
        <v>6094325150139</v>
      </c>
      <c r="Q546" s="70">
        <f t="shared" si="179"/>
        <v>9790</v>
      </c>
      <c r="R546" s="58">
        <v>0</v>
      </c>
      <c r="S546" s="57">
        <f t="shared" si="180"/>
        <v>0</v>
      </c>
      <c r="T546" s="58">
        <v>0</v>
      </c>
      <c r="U546" s="58">
        <f>(IF(VLOOKUP(VLOOKUP(AN546,MAPPING!$B$16:$D$21,2,1),MAPPING!$C$16:$E$21,2,0)=7000,0,VLOOKUP(VLOOKUP(AN546,MAPPING!$B$16:$D$21,2,1),MAPPING!$C$16:$E$21,2,0)))</f>
        <v>0</v>
      </c>
      <c r="V546" s="58">
        <f>(K546*VLOOKUP(N546/K546,MAPPING!$B$23:$C$30,2,10))</f>
        <v>550</v>
      </c>
      <c r="W546" s="58">
        <f t="shared" si="181"/>
        <v>0</v>
      </c>
      <c r="X546" s="58">
        <f t="shared" si="182"/>
        <v>10340</v>
      </c>
      <c r="Y546" s="116">
        <f>ROUND(SUM(Q546:W546)/INVOICE!$I$5,2)</f>
        <v>7.42</v>
      </c>
      <c r="AA546" s="38" t="s">
        <v>4472</v>
      </c>
      <c r="AB546" s="38" t="s">
        <v>93</v>
      </c>
      <c r="AC546" s="38" t="s">
        <v>4473</v>
      </c>
      <c r="AD546" s="38" t="s">
        <v>10505</v>
      </c>
      <c r="AE546" s="38" t="s">
        <v>10506</v>
      </c>
      <c r="AF546" s="38" t="s">
        <v>10507</v>
      </c>
      <c r="AG546" s="38" t="s">
        <v>10508</v>
      </c>
      <c r="AH546" s="38" t="s">
        <v>61</v>
      </c>
      <c r="AI546" s="38">
        <v>1</v>
      </c>
      <c r="AJ546" s="38">
        <v>1.55</v>
      </c>
      <c r="AK546" s="38">
        <v>2.7</v>
      </c>
      <c r="AL546" s="38">
        <v>2.7</v>
      </c>
      <c r="AM546" s="38" t="s">
        <v>204</v>
      </c>
      <c r="AN546" s="38">
        <v>90.31</v>
      </c>
      <c r="AO546" s="38" t="s">
        <v>62</v>
      </c>
      <c r="AP546" s="38" t="s">
        <v>62</v>
      </c>
      <c r="AQ546" s="38" t="s">
        <v>62</v>
      </c>
      <c r="AR546" s="38" t="s">
        <v>62</v>
      </c>
      <c r="AS546" s="38" t="s">
        <v>62</v>
      </c>
      <c r="AT546" s="38" t="s">
        <v>205</v>
      </c>
      <c r="AU546" s="38" t="s">
        <v>8802</v>
      </c>
      <c r="AV546" s="38" t="s">
        <v>207</v>
      </c>
      <c r="AW546" s="38" t="s">
        <v>61</v>
      </c>
      <c r="AX546" s="38" t="s">
        <v>63</v>
      </c>
      <c r="AY546" s="39" t="s">
        <v>10509</v>
      </c>
      <c r="AZ546" s="38" t="s">
        <v>10510</v>
      </c>
      <c r="BA546" s="39" t="s">
        <v>10510</v>
      </c>
      <c r="BB546" s="38" t="s">
        <v>196</v>
      </c>
      <c r="BC546" s="38" t="s">
        <v>197</v>
      </c>
      <c r="BD546" s="38" t="s">
        <v>94</v>
      </c>
      <c r="BE546" s="38" t="s">
        <v>208</v>
      </c>
      <c r="BF546" s="38" t="s">
        <v>64</v>
      </c>
      <c r="BG546" s="38" t="s">
        <v>61</v>
      </c>
      <c r="BH546" s="38" t="s">
        <v>209</v>
      </c>
    </row>
    <row r="547" spans="2:60" x14ac:dyDescent="0.3">
      <c r="B547" s="55">
        <f t="shared" si="164"/>
        <v>543</v>
      </c>
      <c r="C547" s="55" t="str">
        <f t="shared" si="165"/>
        <v>NRT</v>
      </c>
      <c r="D547" s="55" t="str">
        <f t="shared" si="166"/>
        <v>2025-09-13</v>
      </c>
      <c r="E547" s="55" t="str">
        <f t="shared" si="167"/>
        <v>82020038126</v>
      </c>
      <c r="F547" s="55" t="str">
        <f t="shared" si="168"/>
        <v>PJP030145496</v>
      </c>
      <c r="G547" s="55" t="str">
        <f t="shared" si="169"/>
        <v>위즈냥 잡화점</v>
      </c>
      <c r="H547" s="53" t="str">
        <f t="shared" si="170"/>
        <v>간이(Simple)</v>
      </c>
      <c r="I547" s="62">
        <f t="shared" si="171"/>
        <v>611.74</v>
      </c>
      <c r="J547" s="53" t="str">
        <f t="shared" si="172"/>
        <v>BIG BRIDGE INTL (BRCH USA)</v>
      </c>
      <c r="K547" s="55">
        <f t="shared" si="173"/>
        <v>1</v>
      </c>
      <c r="L547" s="54">
        <f t="shared" si="174"/>
        <v>9.5</v>
      </c>
      <c r="M547" s="54">
        <f t="shared" si="175"/>
        <v>11.5</v>
      </c>
      <c r="N547" s="54">
        <f t="shared" si="176"/>
        <v>11.5</v>
      </c>
      <c r="O547" s="54">
        <f t="shared" si="177"/>
        <v>9.5</v>
      </c>
      <c r="P547" s="55" t="str">
        <f t="shared" si="178"/>
        <v>6094325151358</v>
      </c>
      <c r="Q547" s="70">
        <f t="shared" si="179"/>
        <v>24940</v>
      </c>
      <c r="R547" s="58">
        <v>0</v>
      </c>
      <c r="S547" s="57">
        <f t="shared" si="180"/>
        <v>0</v>
      </c>
      <c r="T547" s="58">
        <v>0</v>
      </c>
      <c r="U547" s="58">
        <f>(IF(VLOOKUP(VLOOKUP(AN547,MAPPING!$B$16:$D$21,2,1),MAPPING!$C$16:$E$21,2,0)=7000,0,VLOOKUP(VLOOKUP(AN547,MAPPING!$B$16:$D$21,2,1),MAPPING!$C$16:$E$21,2,0)))</f>
        <v>0</v>
      </c>
      <c r="V547" s="58">
        <f>(K547*VLOOKUP(N547/K547,MAPPING!$B$23:$C$30,2,10))</f>
        <v>4500</v>
      </c>
      <c r="W547" s="58">
        <f t="shared" si="181"/>
        <v>0</v>
      </c>
      <c r="X547" s="58">
        <f t="shared" si="182"/>
        <v>29440</v>
      </c>
      <c r="Y547" s="116">
        <f>ROUND(SUM(Q547:W547)/INVOICE!$I$5,2)</f>
        <v>21.12</v>
      </c>
      <c r="AA547" s="38" t="s">
        <v>4472</v>
      </c>
      <c r="AB547" s="38" t="s">
        <v>93</v>
      </c>
      <c r="AC547" s="38" t="s">
        <v>4473</v>
      </c>
      <c r="AD547" s="38" t="s">
        <v>10511</v>
      </c>
      <c r="AE547" s="38" t="s">
        <v>10413</v>
      </c>
      <c r="AF547" s="38" t="s">
        <v>9556</v>
      </c>
      <c r="AG547" s="38" t="s">
        <v>220</v>
      </c>
      <c r="AH547" s="38" t="s">
        <v>156</v>
      </c>
      <c r="AI547" s="38">
        <v>1</v>
      </c>
      <c r="AJ547" s="38">
        <v>9.5</v>
      </c>
      <c r="AK547" s="38">
        <v>11.5</v>
      </c>
      <c r="AL547" s="38">
        <v>11.5</v>
      </c>
      <c r="AM547" s="38" t="s">
        <v>65</v>
      </c>
      <c r="AN547" s="38">
        <v>611.74</v>
      </c>
      <c r="AO547" s="38" t="s">
        <v>62</v>
      </c>
      <c r="AP547" s="38" t="s">
        <v>62</v>
      </c>
      <c r="AQ547" s="38" t="s">
        <v>62</v>
      </c>
      <c r="AR547" s="38" t="s">
        <v>62</v>
      </c>
      <c r="AS547" s="38" t="s">
        <v>62</v>
      </c>
      <c r="AT547" s="38" t="s">
        <v>205</v>
      </c>
      <c r="AU547" s="38" t="s">
        <v>8802</v>
      </c>
      <c r="AV547" s="38" t="s">
        <v>207</v>
      </c>
      <c r="AW547" s="38" t="s">
        <v>61</v>
      </c>
      <c r="AX547" s="38" t="s">
        <v>63</v>
      </c>
      <c r="AY547" s="39" t="s">
        <v>10512</v>
      </c>
      <c r="AZ547" s="38" t="s">
        <v>10513</v>
      </c>
      <c r="BA547" s="39" t="s">
        <v>10513</v>
      </c>
      <c r="BB547" s="38" t="s">
        <v>196</v>
      </c>
      <c r="BC547" s="38" t="s">
        <v>197</v>
      </c>
      <c r="BD547" s="38" t="s">
        <v>94</v>
      </c>
      <c r="BE547" s="38" t="s">
        <v>208</v>
      </c>
      <c r="BF547" s="38" t="s">
        <v>64</v>
      </c>
      <c r="BG547" s="38" t="s">
        <v>61</v>
      </c>
      <c r="BH547" s="38" t="s">
        <v>209</v>
      </c>
    </row>
    <row r="548" spans="2:60" x14ac:dyDescent="0.3">
      <c r="B548" s="55">
        <f t="shared" si="164"/>
        <v>544</v>
      </c>
      <c r="C548" s="55" t="str">
        <f t="shared" si="165"/>
        <v>NRT</v>
      </c>
      <c r="D548" s="55" t="str">
        <f t="shared" si="166"/>
        <v>2025-09-13</v>
      </c>
      <c r="E548" s="55" t="str">
        <f t="shared" si="167"/>
        <v>82020038126</v>
      </c>
      <c r="F548" s="55" t="str">
        <f t="shared" si="168"/>
        <v>PJP030152659</v>
      </c>
      <c r="G548" s="55" t="str">
        <f t="shared" si="169"/>
        <v>전선인</v>
      </c>
      <c r="H548" s="53" t="str">
        <f t="shared" si="170"/>
        <v>목록(Manifest)</v>
      </c>
      <c r="I548" s="62">
        <f t="shared" si="171"/>
        <v>122.64</v>
      </c>
      <c r="J548" s="53" t="str">
        <f t="shared" si="172"/>
        <v>BIG BRIDGE INTL (BRCH USA)</v>
      </c>
      <c r="K548" s="55">
        <f t="shared" si="173"/>
        <v>1</v>
      </c>
      <c r="L548" s="54">
        <f t="shared" si="174"/>
        <v>0.5</v>
      </c>
      <c r="M548" s="54">
        <f t="shared" si="175"/>
        <v>0.5</v>
      </c>
      <c r="N548" s="54">
        <f t="shared" si="176"/>
        <v>0.5</v>
      </c>
      <c r="O548" s="54">
        <f t="shared" si="177"/>
        <v>0.5</v>
      </c>
      <c r="P548" s="55" t="str">
        <f t="shared" si="178"/>
        <v>6094325151432</v>
      </c>
      <c r="Q548" s="70">
        <f t="shared" si="179"/>
        <v>6760</v>
      </c>
      <c r="R548" s="58">
        <v>0</v>
      </c>
      <c r="S548" s="57">
        <f t="shared" si="180"/>
        <v>0</v>
      </c>
      <c r="T548" s="58">
        <v>0</v>
      </c>
      <c r="U548" s="58">
        <f>(IF(VLOOKUP(VLOOKUP(AN548,MAPPING!$B$16:$D$21,2,1),MAPPING!$C$16:$E$21,2,0)=7000,0,VLOOKUP(VLOOKUP(AN548,MAPPING!$B$16:$D$21,2,1),MAPPING!$C$16:$E$21,2,0)))</f>
        <v>0</v>
      </c>
      <c r="V548" s="58">
        <f>(K548*VLOOKUP(N548/K548,MAPPING!$B$23:$C$30,2,10))</f>
        <v>0</v>
      </c>
      <c r="W548" s="58">
        <f t="shared" si="181"/>
        <v>0</v>
      </c>
      <c r="X548" s="58">
        <f t="shared" si="182"/>
        <v>6760</v>
      </c>
      <c r="Y548" s="116">
        <f>ROUND(SUM(Q548:W548)/INVOICE!$I$5,2)</f>
        <v>4.8499999999999996</v>
      </c>
      <c r="AA548" s="38" t="s">
        <v>4472</v>
      </c>
      <c r="AB548" s="38" t="s">
        <v>93</v>
      </c>
      <c r="AC548" s="38" t="s">
        <v>4473</v>
      </c>
      <c r="AD548" s="38" t="s">
        <v>10514</v>
      </c>
      <c r="AE548" s="38" t="s">
        <v>8471</v>
      </c>
      <c r="AF548" s="38" t="s">
        <v>8472</v>
      </c>
      <c r="AG548" s="38" t="s">
        <v>8473</v>
      </c>
      <c r="AH548" s="38" t="s">
        <v>61</v>
      </c>
      <c r="AI548" s="38">
        <v>1</v>
      </c>
      <c r="AJ548" s="38">
        <v>0.5</v>
      </c>
      <c r="AK548" s="38">
        <v>0.5</v>
      </c>
      <c r="AL548" s="38">
        <v>0.5</v>
      </c>
      <c r="AM548" s="38" t="s">
        <v>204</v>
      </c>
      <c r="AN548" s="38">
        <v>122.64</v>
      </c>
      <c r="AO548" s="38" t="s">
        <v>62</v>
      </c>
      <c r="AP548" s="38" t="s">
        <v>62</v>
      </c>
      <c r="AQ548" s="38" t="s">
        <v>62</v>
      </c>
      <c r="AR548" s="38" t="s">
        <v>62</v>
      </c>
      <c r="AS548" s="38" t="s">
        <v>62</v>
      </c>
      <c r="AT548" s="38" t="s">
        <v>205</v>
      </c>
      <c r="AU548" s="38" t="s">
        <v>8802</v>
      </c>
      <c r="AV548" s="38" t="s">
        <v>207</v>
      </c>
      <c r="AW548" s="38" t="s">
        <v>61</v>
      </c>
      <c r="AX548" s="38" t="s">
        <v>63</v>
      </c>
      <c r="AY548" s="39" t="s">
        <v>10515</v>
      </c>
      <c r="AZ548" s="38" t="s">
        <v>10516</v>
      </c>
      <c r="BA548" s="39" t="s">
        <v>10516</v>
      </c>
      <c r="BB548" s="38" t="s">
        <v>196</v>
      </c>
      <c r="BC548" s="38" t="s">
        <v>197</v>
      </c>
      <c r="BD548" s="38" t="s">
        <v>94</v>
      </c>
      <c r="BE548" s="38" t="s">
        <v>208</v>
      </c>
      <c r="BF548" s="38" t="s">
        <v>64</v>
      </c>
      <c r="BG548" s="38" t="s">
        <v>61</v>
      </c>
      <c r="BH548" s="38" t="s">
        <v>209</v>
      </c>
    </row>
    <row r="549" spans="2:60" x14ac:dyDescent="0.3">
      <c r="B549" s="55">
        <f t="shared" si="164"/>
        <v>545</v>
      </c>
      <c r="C549" s="55" t="str">
        <f t="shared" si="165"/>
        <v>NRT</v>
      </c>
      <c r="D549" s="55" t="str">
        <f t="shared" si="166"/>
        <v>2025-09-13</v>
      </c>
      <c r="E549" s="55" t="str">
        <f t="shared" si="167"/>
        <v>82020038126</v>
      </c>
      <c r="F549" s="55" t="str">
        <f t="shared" si="168"/>
        <v>PJP030129067</v>
      </c>
      <c r="G549" s="55" t="str">
        <f t="shared" si="169"/>
        <v>박정아</v>
      </c>
      <c r="H549" s="53" t="str">
        <f t="shared" si="170"/>
        <v>간이(Simple)</v>
      </c>
      <c r="I549" s="62">
        <f t="shared" si="171"/>
        <v>303.77999999999997</v>
      </c>
      <c r="J549" s="53" t="str">
        <f t="shared" si="172"/>
        <v>BIG BRIDGE INTL (BRCH USA)</v>
      </c>
      <c r="K549" s="55">
        <f t="shared" si="173"/>
        <v>1</v>
      </c>
      <c r="L549" s="54">
        <f t="shared" si="174"/>
        <v>1.25</v>
      </c>
      <c r="M549" s="54">
        <f t="shared" si="175"/>
        <v>0.7</v>
      </c>
      <c r="N549" s="54">
        <f t="shared" si="176"/>
        <v>1.3</v>
      </c>
      <c r="O549" s="54">
        <f t="shared" si="177"/>
        <v>1.5</v>
      </c>
      <c r="P549" s="55" t="str">
        <f t="shared" si="178"/>
        <v>6094325151618</v>
      </c>
      <c r="Q549" s="70">
        <f t="shared" si="179"/>
        <v>8780</v>
      </c>
      <c r="R549" s="58">
        <v>0</v>
      </c>
      <c r="S549" s="57">
        <f t="shared" si="180"/>
        <v>0</v>
      </c>
      <c r="T549" s="58">
        <v>0</v>
      </c>
      <c r="U549" s="58">
        <f>(IF(VLOOKUP(VLOOKUP(AN549,MAPPING!$B$16:$D$21,2,1),MAPPING!$C$16:$E$21,2,0)=7000,0,VLOOKUP(VLOOKUP(AN549,MAPPING!$B$16:$D$21,2,1),MAPPING!$C$16:$E$21,2,0)))</f>
        <v>0</v>
      </c>
      <c r="V549" s="58">
        <f>(K549*VLOOKUP(N549/K549,MAPPING!$B$23:$C$30,2,10))</f>
        <v>0</v>
      </c>
      <c r="W549" s="58">
        <f t="shared" si="181"/>
        <v>0</v>
      </c>
      <c r="X549" s="58">
        <f t="shared" si="182"/>
        <v>8780</v>
      </c>
      <c r="Y549" s="116">
        <f>ROUND(SUM(Q549:W549)/INVOICE!$I$5,2)</f>
        <v>6.3</v>
      </c>
      <c r="AA549" s="38" t="s">
        <v>4472</v>
      </c>
      <c r="AB549" s="38" t="s">
        <v>93</v>
      </c>
      <c r="AC549" s="38" t="s">
        <v>4473</v>
      </c>
      <c r="AD549" s="38" t="s">
        <v>10517</v>
      </c>
      <c r="AE549" s="38" t="s">
        <v>3175</v>
      </c>
      <c r="AF549" s="38" t="s">
        <v>10518</v>
      </c>
      <c r="AG549" s="38" t="s">
        <v>10519</v>
      </c>
      <c r="AH549" s="38" t="s">
        <v>61</v>
      </c>
      <c r="AI549" s="38">
        <v>1</v>
      </c>
      <c r="AJ549" s="38">
        <v>1.25</v>
      </c>
      <c r="AK549" s="38">
        <v>0.7</v>
      </c>
      <c r="AL549" s="38">
        <v>1.3</v>
      </c>
      <c r="AM549" s="38" t="s">
        <v>65</v>
      </c>
      <c r="AN549" s="38">
        <v>303.77999999999997</v>
      </c>
      <c r="AO549" s="38" t="s">
        <v>62</v>
      </c>
      <c r="AP549" s="38" t="s">
        <v>62</v>
      </c>
      <c r="AQ549" s="38" t="s">
        <v>62</v>
      </c>
      <c r="AR549" s="38" t="s">
        <v>62</v>
      </c>
      <c r="AS549" s="38" t="s">
        <v>62</v>
      </c>
      <c r="AT549" s="38" t="s">
        <v>205</v>
      </c>
      <c r="AU549" s="38" t="s">
        <v>8802</v>
      </c>
      <c r="AV549" s="38" t="s">
        <v>207</v>
      </c>
      <c r="AW549" s="38" t="s">
        <v>61</v>
      </c>
      <c r="AX549" s="38" t="s">
        <v>63</v>
      </c>
      <c r="AY549" s="39" t="s">
        <v>10520</v>
      </c>
      <c r="AZ549" s="38" t="s">
        <v>10521</v>
      </c>
      <c r="BA549" s="39" t="s">
        <v>10521</v>
      </c>
      <c r="BB549" s="38" t="s">
        <v>196</v>
      </c>
      <c r="BC549" s="38" t="s">
        <v>197</v>
      </c>
      <c r="BD549" s="38" t="s">
        <v>94</v>
      </c>
      <c r="BE549" s="38" t="s">
        <v>208</v>
      </c>
      <c r="BF549" s="38" t="s">
        <v>64</v>
      </c>
      <c r="BG549" s="38" t="s">
        <v>61</v>
      </c>
      <c r="BH549" s="38" t="s">
        <v>209</v>
      </c>
    </row>
    <row r="550" spans="2:60" x14ac:dyDescent="0.3">
      <c r="B550" s="55">
        <f t="shared" si="164"/>
        <v>546</v>
      </c>
      <c r="C550" s="55" t="str">
        <f t="shared" si="165"/>
        <v>NRT</v>
      </c>
      <c r="D550" s="55" t="str">
        <f t="shared" si="166"/>
        <v>2025-09-13</v>
      </c>
      <c r="E550" s="55" t="str">
        <f t="shared" si="167"/>
        <v>82020038126</v>
      </c>
      <c r="F550" s="55" t="str">
        <f t="shared" si="168"/>
        <v>PJP030131352</v>
      </c>
      <c r="G550" s="55" t="str">
        <f t="shared" si="169"/>
        <v>송이정</v>
      </c>
      <c r="H550" s="53" t="str">
        <f t="shared" si="170"/>
        <v>목록(Manifest)</v>
      </c>
      <c r="I550" s="62">
        <f t="shared" si="171"/>
        <v>125.35</v>
      </c>
      <c r="J550" s="53" t="str">
        <f t="shared" si="172"/>
        <v>BIG BRIDGE INTL (BRCH USA)</v>
      </c>
      <c r="K550" s="55">
        <f t="shared" si="173"/>
        <v>1</v>
      </c>
      <c r="L550" s="54">
        <f t="shared" si="174"/>
        <v>5.2</v>
      </c>
      <c r="M550" s="54">
        <f t="shared" si="175"/>
        <v>2.9</v>
      </c>
      <c r="N550" s="54">
        <f t="shared" si="176"/>
        <v>5.5</v>
      </c>
      <c r="O550" s="54">
        <f t="shared" si="177"/>
        <v>5.5</v>
      </c>
      <c r="P550" s="55" t="str">
        <f t="shared" si="178"/>
        <v>6094325151459</v>
      </c>
      <c r="Q550" s="70">
        <f t="shared" si="179"/>
        <v>16860</v>
      </c>
      <c r="R550" s="58">
        <v>0</v>
      </c>
      <c r="S550" s="57">
        <f t="shared" si="180"/>
        <v>0</v>
      </c>
      <c r="T550" s="58">
        <v>0</v>
      </c>
      <c r="U550" s="58">
        <f>(IF(VLOOKUP(VLOOKUP(AN550,MAPPING!$B$16:$D$21,2,1),MAPPING!$C$16:$E$21,2,0)=7000,0,VLOOKUP(VLOOKUP(AN550,MAPPING!$B$16:$D$21,2,1),MAPPING!$C$16:$E$21,2,0)))</f>
        <v>0</v>
      </c>
      <c r="V550" s="58">
        <f>(K550*VLOOKUP(N550/K550,MAPPING!$B$23:$C$30,2,10))</f>
        <v>1200</v>
      </c>
      <c r="W550" s="58">
        <f t="shared" si="181"/>
        <v>0</v>
      </c>
      <c r="X550" s="58">
        <f t="shared" si="182"/>
        <v>18060</v>
      </c>
      <c r="Y550" s="116">
        <f>ROUND(SUM(Q550:W550)/INVOICE!$I$5,2)</f>
        <v>12.96</v>
      </c>
      <c r="AA550" s="38" t="s">
        <v>4472</v>
      </c>
      <c r="AB550" s="38" t="s">
        <v>93</v>
      </c>
      <c r="AC550" s="38" t="s">
        <v>4473</v>
      </c>
      <c r="AD550" s="38" t="s">
        <v>10522</v>
      </c>
      <c r="AE550" s="38" t="s">
        <v>10165</v>
      </c>
      <c r="AF550" s="38" t="s">
        <v>10166</v>
      </c>
      <c r="AG550" s="38" t="s">
        <v>10167</v>
      </c>
      <c r="AH550" s="38" t="s">
        <v>61</v>
      </c>
      <c r="AI550" s="38">
        <v>1</v>
      </c>
      <c r="AJ550" s="38">
        <v>5.2</v>
      </c>
      <c r="AK550" s="38">
        <v>2.9</v>
      </c>
      <c r="AL550" s="38">
        <v>5.5</v>
      </c>
      <c r="AM550" s="38" t="s">
        <v>204</v>
      </c>
      <c r="AN550" s="38">
        <v>125.35</v>
      </c>
      <c r="AO550" s="38" t="s">
        <v>62</v>
      </c>
      <c r="AP550" s="38" t="s">
        <v>62</v>
      </c>
      <c r="AQ550" s="38" t="s">
        <v>62</v>
      </c>
      <c r="AR550" s="38" t="s">
        <v>62</v>
      </c>
      <c r="AS550" s="38" t="s">
        <v>62</v>
      </c>
      <c r="AT550" s="38" t="s">
        <v>205</v>
      </c>
      <c r="AU550" s="38" t="s">
        <v>8802</v>
      </c>
      <c r="AV550" s="38" t="s">
        <v>207</v>
      </c>
      <c r="AW550" s="38" t="s">
        <v>61</v>
      </c>
      <c r="AX550" s="38" t="s">
        <v>63</v>
      </c>
      <c r="AY550" s="39" t="s">
        <v>10523</v>
      </c>
      <c r="AZ550" s="38" t="s">
        <v>10524</v>
      </c>
      <c r="BA550" s="39" t="s">
        <v>10524</v>
      </c>
      <c r="BB550" s="38" t="s">
        <v>196</v>
      </c>
      <c r="BC550" s="38" t="s">
        <v>197</v>
      </c>
      <c r="BD550" s="38" t="s">
        <v>94</v>
      </c>
      <c r="BE550" s="38" t="s">
        <v>208</v>
      </c>
      <c r="BF550" s="38" t="s">
        <v>64</v>
      </c>
      <c r="BG550" s="38" t="s">
        <v>61</v>
      </c>
      <c r="BH550" s="38" t="s">
        <v>209</v>
      </c>
    </row>
    <row r="551" spans="2:60" x14ac:dyDescent="0.3">
      <c r="B551" s="55">
        <f t="shared" si="164"/>
        <v>547</v>
      </c>
      <c r="C551" s="55" t="str">
        <f t="shared" si="165"/>
        <v>NRT</v>
      </c>
      <c r="D551" s="55" t="str">
        <f t="shared" si="166"/>
        <v>2025-09-13</v>
      </c>
      <c r="E551" s="55" t="str">
        <f t="shared" si="167"/>
        <v>82020038126</v>
      </c>
      <c r="F551" s="55" t="str">
        <f t="shared" si="168"/>
        <v>PJP030140436</v>
      </c>
      <c r="G551" s="55" t="str">
        <f t="shared" si="169"/>
        <v>김현숙</v>
      </c>
      <c r="H551" s="53" t="str">
        <f t="shared" si="170"/>
        <v>목록(Manifest)</v>
      </c>
      <c r="I551" s="62">
        <f t="shared" si="171"/>
        <v>49.2</v>
      </c>
      <c r="J551" s="53" t="str">
        <f t="shared" si="172"/>
        <v>BIG BRIDGE INTL (BRCH USA)</v>
      </c>
      <c r="K551" s="55">
        <f t="shared" si="173"/>
        <v>1</v>
      </c>
      <c r="L551" s="54">
        <f t="shared" si="174"/>
        <v>0.45</v>
      </c>
      <c r="M551" s="54">
        <f t="shared" si="175"/>
        <v>1.4</v>
      </c>
      <c r="N551" s="54">
        <f t="shared" si="176"/>
        <v>1.4</v>
      </c>
      <c r="O551" s="54">
        <f t="shared" si="177"/>
        <v>0.5</v>
      </c>
      <c r="P551" s="55" t="str">
        <f t="shared" si="178"/>
        <v>6094325151434</v>
      </c>
      <c r="Q551" s="70">
        <f t="shared" si="179"/>
        <v>6760</v>
      </c>
      <c r="R551" s="58">
        <v>0</v>
      </c>
      <c r="S551" s="57">
        <f t="shared" si="180"/>
        <v>0</v>
      </c>
      <c r="T551" s="58">
        <v>0</v>
      </c>
      <c r="U551" s="58">
        <f>(IF(VLOOKUP(VLOOKUP(AN551,MAPPING!$B$16:$D$21,2,1),MAPPING!$C$16:$E$21,2,0)=7000,0,VLOOKUP(VLOOKUP(AN551,MAPPING!$B$16:$D$21,2,1),MAPPING!$C$16:$E$21,2,0)))</f>
        <v>0</v>
      </c>
      <c r="V551" s="58">
        <f>(K551*VLOOKUP(N551/K551,MAPPING!$B$23:$C$30,2,10))</f>
        <v>0</v>
      </c>
      <c r="W551" s="58">
        <f t="shared" si="181"/>
        <v>0</v>
      </c>
      <c r="X551" s="58">
        <f t="shared" si="182"/>
        <v>6760</v>
      </c>
      <c r="Y551" s="116">
        <f>ROUND(SUM(Q551:W551)/INVOICE!$I$5,2)</f>
        <v>4.8499999999999996</v>
      </c>
      <c r="AA551" s="38" t="s">
        <v>4472</v>
      </c>
      <c r="AB551" s="38" t="s">
        <v>93</v>
      </c>
      <c r="AC551" s="38" t="s">
        <v>4473</v>
      </c>
      <c r="AD551" s="38" t="s">
        <v>10525</v>
      </c>
      <c r="AE551" s="38" t="s">
        <v>7864</v>
      </c>
      <c r="AF551" s="38" t="s">
        <v>7865</v>
      </c>
      <c r="AG551" s="38" t="s">
        <v>7866</v>
      </c>
      <c r="AH551" s="38" t="s">
        <v>61</v>
      </c>
      <c r="AI551" s="38">
        <v>1</v>
      </c>
      <c r="AJ551" s="38">
        <v>0.45</v>
      </c>
      <c r="AK551" s="38">
        <v>1.4</v>
      </c>
      <c r="AL551" s="38">
        <v>1.4</v>
      </c>
      <c r="AM551" s="38" t="s">
        <v>204</v>
      </c>
      <c r="AN551" s="38">
        <v>49.2</v>
      </c>
      <c r="AO551" s="38" t="s">
        <v>62</v>
      </c>
      <c r="AP551" s="38" t="s">
        <v>62</v>
      </c>
      <c r="AQ551" s="38" t="s">
        <v>62</v>
      </c>
      <c r="AR551" s="38" t="s">
        <v>62</v>
      </c>
      <c r="AS551" s="38" t="s">
        <v>62</v>
      </c>
      <c r="AT551" s="38" t="s">
        <v>205</v>
      </c>
      <c r="AU551" s="38" t="s">
        <v>8802</v>
      </c>
      <c r="AV551" s="38" t="s">
        <v>207</v>
      </c>
      <c r="AW551" s="38" t="s">
        <v>61</v>
      </c>
      <c r="AX551" s="38" t="s">
        <v>63</v>
      </c>
      <c r="AY551" s="39" t="s">
        <v>10526</v>
      </c>
      <c r="AZ551" s="38" t="s">
        <v>10527</v>
      </c>
      <c r="BA551" s="39" t="s">
        <v>10527</v>
      </c>
      <c r="BB551" s="38" t="s">
        <v>196</v>
      </c>
      <c r="BC551" s="38" t="s">
        <v>197</v>
      </c>
      <c r="BD551" s="38" t="s">
        <v>94</v>
      </c>
      <c r="BE551" s="38" t="s">
        <v>208</v>
      </c>
      <c r="BF551" s="38" t="s">
        <v>64</v>
      </c>
      <c r="BG551" s="38" t="s">
        <v>61</v>
      </c>
      <c r="BH551" s="38" t="s">
        <v>209</v>
      </c>
    </row>
    <row r="552" spans="2:60" x14ac:dyDescent="0.3">
      <c r="B552" s="55">
        <f t="shared" si="164"/>
        <v>548</v>
      </c>
      <c r="C552" s="55" t="str">
        <f t="shared" si="165"/>
        <v>NRT</v>
      </c>
      <c r="D552" s="55" t="str">
        <f t="shared" si="166"/>
        <v>2025-09-13</v>
      </c>
      <c r="E552" s="55" t="str">
        <f t="shared" si="167"/>
        <v>82020038126</v>
      </c>
      <c r="F552" s="55" t="str">
        <f t="shared" si="168"/>
        <v>PJP030142168</v>
      </c>
      <c r="G552" s="55" t="str">
        <f t="shared" si="169"/>
        <v>조연희</v>
      </c>
      <c r="H552" s="53" t="str">
        <f t="shared" si="170"/>
        <v>목록(Manifest)</v>
      </c>
      <c r="I552" s="62">
        <f t="shared" si="171"/>
        <v>138.47999999999999</v>
      </c>
      <c r="J552" s="53" t="str">
        <f t="shared" si="172"/>
        <v>BIG BRIDGE INTL (BRCH USA)</v>
      </c>
      <c r="K552" s="55">
        <f t="shared" si="173"/>
        <v>1</v>
      </c>
      <c r="L552" s="54">
        <f t="shared" si="174"/>
        <v>1.3</v>
      </c>
      <c r="M552" s="54">
        <f t="shared" si="175"/>
        <v>2.4</v>
      </c>
      <c r="N552" s="54">
        <f t="shared" si="176"/>
        <v>2.4</v>
      </c>
      <c r="O552" s="54">
        <f t="shared" si="177"/>
        <v>1.5</v>
      </c>
      <c r="P552" s="55" t="str">
        <f t="shared" si="178"/>
        <v>6094325151511</v>
      </c>
      <c r="Q552" s="70">
        <f t="shared" si="179"/>
        <v>8780</v>
      </c>
      <c r="R552" s="58">
        <v>0</v>
      </c>
      <c r="S552" s="57">
        <f t="shared" si="180"/>
        <v>0</v>
      </c>
      <c r="T552" s="58">
        <v>0</v>
      </c>
      <c r="U552" s="58">
        <f>(IF(VLOOKUP(VLOOKUP(AN552,MAPPING!$B$16:$D$21,2,1),MAPPING!$C$16:$E$21,2,0)=7000,0,VLOOKUP(VLOOKUP(AN552,MAPPING!$B$16:$D$21,2,1),MAPPING!$C$16:$E$21,2,0)))</f>
        <v>0</v>
      </c>
      <c r="V552" s="58">
        <f>(K552*VLOOKUP(N552/K552,MAPPING!$B$23:$C$30,2,10))</f>
        <v>550</v>
      </c>
      <c r="W552" s="58">
        <f t="shared" si="181"/>
        <v>0</v>
      </c>
      <c r="X552" s="58">
        <f t="shared" si="182"/>
        <v>9330</v>
      </c>
      <c r="Y552" s="116">
        <f>ROUND(SUM(Q552:W552)/INVOICE!$I$5,2)</f>
        <v>6.69</v>
      </c>
      <c r="AA552" s="38" t="s">
        <v>4472</v>
      </c>
      <c r="AB552" s="38" t="s">
        <v>93</v>
      </c>
      <c r="AC552" s="38" t="s">
        <v>4473</v>
      </c>
      <c r="AD552" s="38" t="s">
        <v>10528</v>
      </c>
      <c r="AE552" s="38" t="s">
        <v>276</v>
      </c>
      <c r="AF552" s="38" t="s">
        <v>277</v>
      </c>
      <c r="AG552" s="38" t="s">
        <v>278</v>
      </c>
      <c r="AH552" s="38" t="s">
        <v>61</v>
      </c>
      <c r="AI552" s="38">
        <v>1</v>
      </c>
      <c r="AJ552" s="38">
        <v>1.3</v>
      </c>
      <c r="AK552" s="38">
        <v>2.4</v>
      </c>
      <c r="AL552" s="38">
        <v>2.4</v>
      </c>
      <c r="AM552" s="38" t="s">
        <v>204</v>
      </c>
      <c r="AN552" s="38">
        <v>138.47999999999999</v>
      </c>
      <c r="AO552" s="38" t="s">
        <v>62</v>
      </c>
      <c r="AP552" s="38" t="s">
        <v>62</v>
      </c>
      <c r="AQ552" s="38" t="s">
        <v>62</v>
      </c>
      <c r="AR552" s="38" t="s">
        <v>62</v>
      </c>
      <c r="AS552" s="38" t="s">
        <v>62</v>
      </c>
      <c r="AT552" s="38" t="s">
        <v>205</v>
      </c>
      <c r="AU552" s="38" t="s">
        <v>8802</v>
      </c>
      <c r="AV552" s="38" t="s">
        <v>207</v>
      </c>
      <c r="AW552" s="38" t="s">
        <v>61</v>
      </c>
      <c r="AX552" s="38" t="s">
        <v>63</v>
      </c>
      <c r="AY552" s="39" t="s">
        <v>10529</v>
      </c>
      <c r="AZ552" s="38" t="s">
        <v>10530</v>
      </c>
      <c r="BA552" s="39" t="s">
        <v>10530</v>
      </c>
      <c r="BB552" s="38" t="s">
        <v>196</v>
      </c>
      <c r="BC552" s="38" t="s">
        <v>197</v>
      </c>
      <c r="BD552" s="38" t="s">
        <v>94</v>
      </c>
      <c r="BE552" s="38" t="s">
        <v>208</v>
      </c>
      <c r="BF552" s="38" t="s">
        <v>64</v>
      </c>
      <c r="BG552" s="38" t="s">
        <v>61</v>
      </c>
      <c r="BH552" s="38" t="s">
        <v>209</v>
      </c>
    </row>
    <row r="553" spans="2:60" x14ac:dyDescent="0.3">
      <c r="B553" s="55">
        <f t="shared" si="164"/>
        <v>549</v>
      </c>
      <c r="C553" s="55" t="str">
        <f t="shared" si="165"/>
        <v>NRT</v>
      </c>
      <c r="D553" s="55" t="str">
        <f t="shared" si="166"/>
        <v>2025-09-13</v>
      </c>
      <c r="E553" s="55" t="str">
        <f t="shared" si="167"/>
        <v>82020038126</v>
      </c>
      <c r="F553" s="55" t="str">
        <f t="shared" si="168"/>
        <v>PJP030148718</v>
      </c>
      <c r="G553" s="55" t="str">
        <f t="shared" si="169"/>
        <v>함정훈</v>
      </c>
      <c r="H553" s="53" t="str">
        <f t="shared" si="170"/>
        <v>목록(Manifest)</v>
      </c>
      <c r="I553" s="62">
        <f t="shared" si="171"/>
        <v>34.17</v>
      </c>
      <c r="J553" s="53" t="str">
        <f t="shared" si="172"/>
        <v>BIG BRIDGE INTL (BRCH USA)</v>
      </c>
      <c r="K553" s="55">
        <f t="shared" si="173"/>
        <v>1</v>
      </c>
      <c r="L553" s="54">
        <f t="shared" si="174"/>
        <v>2.35</v>
      </c>
      <c r="M553" s="54">
        <f t="shared" si="175"/>
        <v>1.4</v>
      </c>
      <c r="N553" s="54">
        <f t="shared" si="176"/>
        <v>2.4</v>
      </c>
      <c r="O553" s="54">
        <f t="shared" si="177"/>
        <v>2.5</v>
      </c>
      <c r="P553" s="55" t="str">
        <f t="shared" si="178"/>
        <v>6094325142351</v>
      </c>
      <c r="Q553" s="70">
        <f t="shared" si="179"/>
        <v>10800</v>
      </c>
      <c r="R553" s="58">
        <v>0</v>
      </c>
      <c r="S553" s="57">
        <f t="shared" si="180"/>
        <v>0</v>
      </c>
      <c r="T553" s="58">
        <v>0</v>
      </c>
      <c r="U553" s="58">
        <f>(IF(VLOOKUP(VLOOKUP(AN553,MAPPING!$B$16:$D$21,2,1),MAPPING!$C$16:$E$21,2,0)=7000,0,VLOOKUP(VLOOKUP(AN553,MAPPING!$B$16:$D$21,2,1),MAPPING!$C$16:$E$21,2,0)))</f>
        <v>0</v>
      </c>
      <c r="V553" s="58">
        <f>(K553*VLOOKUP(N553/K553,MAPPING!$B$23:$C$30,2,10))</f>
        <v>550</v>
      </c>
      <c r="W553" s="58">
        <f t="shared" si="181"/>
        <v>0</v>
      </c>
      <c r="X553" s="58">
        <f t="shared" si="182"/>
        <v>11350</v>
      </c>
      <c r="Y553" s="116">
        <f>ROUND(SUM(Q553:W553)/INVOICE!$I$5,2)</f>
        <v>8.14</v>
      </c>
      <c r="AA553" s="38" t="s">
        <v>4472</v>
      </c>
      <c r="AB553" s="38" t="s">
        <v>93</v>
      </c>
      <c r="AC553" s="38" t="s">
        <v>4473</v>
      </c>
      <c r="AD553" s="38" t="s">
        <v>10531</v>
      </c>
      <c r="AE553" s="38" t="s">
        <v>10532</v>
      </c>
      <c r="AF553" s="38" t="s">
        <v>10533</v>
      </c>
      <c r="AG553" s="38" t="s">
        <v>10534</v>
      </c>
      <c r="AH553" s="38" t="s">
        <v>61</v>
      </c>
      <c r="AI553" s="38">
        <v>1</v>
      </c>
      <c r="AJ553" s="38">
        <v>2.35</v>
      </c>
      <c r="AK553" s="38">
        <v>1.4</v>
      </c>
      <c r="AL553" s="38">
        <v>2.4</v>
      </c>
      <c r="AM553" s="38" t="s">
        <v>204</v>
      </c>
      <c r="AN553" s="38">
        <v>34.17</v>
      </c>
      <c r="AO553" s="38" t="s">
        <v>62</v>
      </c>
      <c r="AP553" s="38" t="s">
        <v>62</v>
      </c>
      <c r="AQ553" s="38" t="s">
        <v>62</v>
      </c>
      <c r="AR553" s="38" t="s">
        <v>62</v>
      </c>
      <c r="AS553" s="38" t="s">
        <v>62</v>
      </c>
      <c r="AT553" s="38" t="s">
        <v>205</v>
      </c>
      <c r="AU553" s="38" t="s">
        <v>8802</v>
      </c>
      <c r="AV553" s="38" t="s">
        <v>207</v>
      </c>
      <c r="AW553" s="38" t="s">
        <v>61</v>
      </c>
      <c r="AX553" s="38" t="s">
        <v>63</v>
      </c>
      <c r="AY553" s="39" t="s">
        <v>10535</v>
      </c>
      <c r="AZ553" s="38" t="s">
        <v>10536</v>
      </c>
      <c r="BA553" s="39" t="s">
        <v>10536</v>
      </c>
      <c r="BB553" s="38" t="s">
        <v>196</v>
      </c>
      <c r="BC553" s="38" t="s">
        <v>197</v>
      </c>
      <c r="BD553" s="38" t="s">
        <v>94</v>
      </c>
      <c r="BE553" s="38" t="s">
        <v>208</v>
      </c>
      <c r="BF553" s="38" t="s">
        <v>64</v>
      </c>
      <c r="BG553" s="38" t="s">
        <v>61</v>
      </c>
      <c r="BH553" s="38" t="s">
        <v>209</v>
      </c>
    </row>
    <row r="554" spans="2:60" x14ac:dyDescent="0.3">
      <c r="B554" s="55">
        <f t="shared" si="164"/>
        <v>550</v>
      </c>
      <c r="C554" s="55" t="str">
        <f t="shared" si="165"/>
        <v>NRT</v>
      </c>
      <c r="D554" s="55" t="str">
        <f t="shared" si="166"/>
        <v>2025-09-13</v>
      </c>
      <c r="E554" s="55" t="str">
        <f t="shared" si="167"/>
        <v>82020038126</v>
      </c>
      <c r="F554" s="55" t="str">
        <f t="shared" si="168"/>
        <v>PJP026439914</v>
      </c>
      <c r="G554" s="55" t="str">
        <f t="shared" si="169"/>
        <v>조광희</v>
      </c>
      <c r="H554" s="53" t="str">
        <f t="shared" si="170"/>
        <v>간이(Simple)</v>
      </c>
      <c r="I554" s="62">
        <f t="shared" si="171"/>
        <v>257.95</v>
      </c>
      <c r="J554" s="53" t="str">
        <f t="shared" si="172"/>
        <v>BIG BRIDGE INTL (BRCH USA)</v>
      </c>
      <c r="K554" s="55">
        <f t="shared" si="173"/>
        <v>1</v>
      </c>
      <c r="L554" s="54">
        <f t="shared" si="174"/>
        <v>1.5</v>
      </c>
      <c r="M554" s="54">
        <f t="shared" si="175"/>
        <v>2.7</v>
      </c>
      <c r="N554" s="54">
        <f t="shared" si="176"/>
        <v>2.7</v>
      </c>
      <c r="O554" s="54">
        <f t="shared" si="177"/>
        <v>1.5</v>
      </c>
      <c r="P554" s="55" t="str">
        <f t="shared" si="178"/>
        <v>6094325150826</v>
      </c>
      <c r="Q554" s="70">
        <f t="shared" si="179"/>
        <v>8780</v>
      </c>
      <c r="R554" s="58">
        <v>0</v>
      </c>
      <c r="S554" s="57">
        <f t="shared" si="180"/>
        <v>0</v>
      </c>
      <c r="T554" s="58">
        <v>0</v>
      </c>
      <c r="U554" s="58">
        <f>(IF(VLOOKUP(VLOOKUP(AN554,MAPPING!$B$16:$D$21,2,1),MAPPING!$C$16:$E$21,2,0)=7000,0,VLOOKUP(VLOOKUP(AN554,MAPPING!$B$16:$D$21,2,1),MAPPING!$C$16:$E$21,2,0)))</f>
        <v>0</v>
      </c>
      <c r="V554" s="58">
        <f>(K554*VLOOKUP(N554/K554,MAPPING!$B$23:$C$30,2,10))</f>
        <v>550</v>
      </c>
      <c r="W554" s="58">
        <f t="shared" si="181"/>
        <v>0</v>
      </c>
      <c r="X554" s="58">
        <f t="shared" si="182"/>
        <v>9330</v>
      </c>
      <c r="Y554" s="116">
        <f>ROUND(SUM(Q554:W554)/INVOICE!$I$5,2)</f>
        <v>6.69</v>
      </c>
      <c r="AA554" s="38" t="s">
        <v>4472</v>
      </c>
      <c r="AB554" s="38" t="s">
        <v>93</v>
      </c>
      <c r="AC554" s="38" t="s">
        <v>4473</v>
      </c>
      <c r="AD554" s="38" t="s">
        <v>10537</v>
      </c>
      <c r="AE554" s="38" t="s">
        <v>8354</v>
      </c>
      <c r="AF554" s="38" t="s">
        <v>8355</v>
      </c>
      <c r="AG554" s="38" t="s">
        <v>658</v>
      </c>
      <c r="AH554" s="38" t="s">
        <v>61</v>
      </c>
      <c r="AI554" s="38">
        <v>1</v>
      </c>
      <c r="AJ554" s="38">
        <v>1.5</v>
      </c>
      <c r="AK554" s="38">
        <v>2.7</v>
      </c>
      <c r="AL554" s="38">
        <v>2.7</v>
      </c>
      <c r="AM554" s="38" t="s">
        <v>65</v>
      </c>
      <c r="AN554" s="38">
        <v>257.95</v>
      </c>
      <c r="AO554" s="38" t="s">
        <v>62</v>
      </c>
      <c r="AP554" s="38" t="s">
        <v>62</v>
      </c>
      <c r="AQ554" s="38" t="s">
        <v>62</v>
      </c>
      <c r="AR554" s="38" t="s">
        <v>61</v>
      </c>
      <c r="AS554" s="38" t="s">
        <v>62</v>
      </c>
      <c r="AT554" s="38" t="s">
        <v>205</v>
      </c>
      <c r="AU554" s="38" t="s">
        <v>8802</v>
      </c>
      <c r="AV554" s="38" t="s">
        <v>207</v>
      </c>
      <c r="AW554" s="38" t="s">
        <v>61</v>
      </c>
      <c r="AX554" s="38" t="s">
        <v>63</v>
      </c>
      <c r="AY554" s="39" t="s">
        <v>10538</v>
      </c>
      <c r="AZ554" s="38" t="s">
        <v>10539</v>
      </c>
      <c r="BA554" s="39" t="s">
        <v>10539</v>
      </c>
      <c r="BB554" s="38" t="s">
        <v>196</v>
      </c>
      <c r="BC554" s="38" t="s">
        <v>197</v>
      </c>
      <c r="BD554" s="38" t="s">
        <v>94</v>
      </c>
      <c r="BE554" s="38" t="s">
        <v>208</v>
      </c>
      <c r="BF554" s="38" t="s">
        <v>64</v>
      </c>
      <c r="BG554" s="38" t="s">
        <v>61</v>
      </c>
      <c r="BH554" s="38" t="s">
        <v>209</v>
      </c>
    </row>
    <row r="555" spans="2:60" x14ac:dyDescent="0.3">
      <c r="B555" s="55">
        <f t="shared" si="164"/>
        <v>551</v>
      </c>
      <c r="C555" s="55" t="str">
        <f t="shared" si="165"/>
        <v>NRT</v>
      </c>
      <c r="D555" s="55" t="str">
        <f t="shared" si="166"/>
        <v>2025-09-13</v>
      </c>
      <c r="E555" s="55" t="str">
        <f t="shared" si="167"/>
        <v>82020038126</v>
      </c>
      <c r="F555" s="55" t="str">
        <f t="shared" si="168"/>
        <v>PJP030154602</v>
      </c>
      <c r="G555" s="55" t="str">
        <f t="shared" si="169"/>
        <v>조아영</v>
      </c>
      <c r="H555" s="53" t="str">
        <f t="shared" si="170"/>
        <v>목록(Manifest)</v>
      </c>
      <c r="I555" s="62">
        <f t="shared" si="171"/>
        <v>124.4</v>
      </c>
      <c r="J555" s="53" t="str">
        <f t="shared" si="172"/>
        <v>BIG BRIDGE INTL (BRCH USA)</v>
      </c>
      <c r="K555" s="55">
        <f t="shared" si="173"/>
        <v>1</v>
      </c>
      <c r="L555" s="54">
        <f t="shared" si="174"/>
        <v>1</v>
      </c>
      <c r="M555" s="54">
        <f t="shared" si="175"/>
        <v>2.6</v>
      </c>
      <c r="N555" s="54">
        <f t="shared" si="176"/>
        <v>2.6</v>
      </c>
      <c r="O555" s="54">
        <f t="shared" si="177"/>
        <v>1</v>
      </c>
      <c r="P555" s="55" t="str">
        <f t="shared" si="178"/>
        <v>6094325151117</v>
      </c>
      <c r="Q555" s="70">
        <f t="shared" si="179"/>
        <v>7770</v>
      </c>
      <c r="R555" s="58">
        <v>0</v>
      </c>
      <c r="S555" s="57">
        <f t="shared" si="180"/>
        <v>0</v>
      </c>
      <c r="T555" s="58">
        <v>0</v>
      </c>
      <c r="U555" s="58">
        <f>(IF(VLOOKUP(VLOOKUP(AN555,MAPPING!$B$16:$D$21,2,1),MAPPING!$C$16:$E$21,2,0)=7000,0,VLOOKUP(VLOOKUP(AN555,MAPPING!$B$16:$D$21,2,1),MAPPING!$C$16:$E$21,2,0)))</f>
        <v>0</v>
      </c>
      <c r="V555" s="58">
        <f>(K555*VLOOKUP(N555/K555,MAPPING!$B$23:$C$30,2,10))</f>
        <v>550</v>
      </c>
      <c r="W555" s="58">
        <f t="shared" si="181"/>
        <v>0</v>
      </c>
      <c r="X555" s="58">
        <f t="shared" si="182"/>
        <v>8320</v>
      </c>
      <c r="Y555" s="116">
        <f>ROUND(SUM(Q555:W555)/INVOICE!$I$5,2)</f>
        <v>5.97</v>
      </c>
      <c r="AA555" s="38" t="s">
        <v>4472</v>
      </c>
      <c r="AB555" s="38" t="s">
        <v>93</v>
      </c>
      <c r="AC555" s="38" t="s">
        <v>4473</v>
      </c>
      <c r="AD555" s="38" t="s">
        <v>10540</v>
      </c>
      <c r="AE555" s="38" t="s">
        <v>671</v>
      </c>
      <c r="AF555" s="38" t="s">
        <v>9556</v>
      </c>
      <c r="AG555" s="38" t="s">
        <v>220</v>
      </c>
      <c r="AH555" s="38" t="s">
        <v>61</v>
      </c>
      <c r="AI555" s="38">
        <v>1</v>
      </c>
      <c r="AJ555" s="38">
        <v>1</v>
      </c>
      <c r="AK555" s="38">
        <v>2.6</v>
      </c>
      <c r="AL555" s="38">
        <v>2.6</v>
      </c>
      <c r="AM555" s="38" t="s">
        <v>204</v>
      </c>
      <c r="AN555" s="38">
        <v>124.4</v>
      </c>
      <c r="AO555" s="38" t="s">
        <v>62</v>
      </c>
      <c r="AP555" s="38" t="s">
        <v>62</v>
      </c>
      <c r="AQ555" s="38" t="s">
        <v>62</v>
      </c>
      <c r="AR555" s="38" t="s">
        <v>62</v>
      </c>
      <c r="AS555" s="38" t="s">
        <v>62</v>
      </c>
      <c r="AT555" s="38" t="s">
        <v>205</v>
      </c>
      <c r="AU555" s="38" t="s">
        <v>8802</v>
      </c>
      <c r="AV555" s="38" t="s">
        <v>207</v>
      </c>
      <c r="AW555" s="38" t="s">
        <v>61</v>
      </c>
      <c r="AX555" s="38" t="s">
        <v>63</v>
      </c>
      <c r="AY555" s="39" t="s">
        <v>10541</v>
      </c>
      <c r="AZ555" s="38" t="s">
        <v>10542</v>
      </c>
      <c r="BA555" s="39" t="s">
        <v>10542</v>
      </c>
      <c r="BB555" s="38" t="s">
        <v>196</v>
      </c>
      <c r="BC555" s="38" t="s">
        <v>197</v>
      </c>
      <c r="BD555" s="38" t="s">
        <v>94</v>
      </c>
      <c r="BE555" s="38" t="s">
        <v>208</v>
      </c>
      <c r="BF555" s="38" t="s">
        <v>64</v>
      </c>
      <c r="BG555" s="38" t="s">
        <v>61</v>
      </c>
      <c r="BH555" s="38" t="s">
        <v>209</v>
      </c>
    </row>
    <row r="556" spans="2:60" x14ac:dyDescent="0.3">
      <c r="B556" s="55">
        <f t="shared" si="164"/>
        <v>552</v>
      </c>
      <c r="C556" s="55" t="str">
        <f t="shared" si="165"/>
        <v>NRT</v>
      </c>
      <c r="D556" s="55" t="str">
        <f t="shared" si="166"/>
        <v>2025-09-13</v>
      </c>
      <c r="E556" s="55" t="str">
        <f t="shared" si="167"/>
        <v>82020038126</v>
      </c>
      <c r="F556" s="55" t="str">
        <f t="shared" si="168"/>
        <v>PJP030149190</v>
      </c>
      <c r="G556" s="55" t="str">
        <f t="shared" si="169"/>
        <v>공형우</v>
      </c>
      <c r="H556" s="53" t="str">
        <f t="shared" si="170"/>
        <v>목록(Manifest)</v>
      </c>
      <c r="I556" s="62">
        <f t="shared" si="171"/>
        <v>141.16</v>
      </c>
      <c r="J556" s="53" t="str">
        <f t="shared" si="172"/>
        <v>BIG BRIDGE INTL (BRCH USA)</v>
      </c>
      <c r="K556" s="55">
        <f t="shared" si="173"/>
        <v>1</v>
      </c>
      <c r="L556" s="54">
        <f t="shared" si="174"/>
        <v>1.1000000000000001</v>
      </c>
      <c r="M556" s="54">
        <f t="shared" si="175"/>
        <v>3.2</v>
      </c>
      <c r="N556" s="54">
        <f t="shared" si="176"/>
        <v>3.2</v>
      </c>
      <c r="O556" s="54">
        <f t="shared" si="177"/>
        <v>1.5</v>
      </c>
      <c r="P556" s="55" t="str">
        <f t="shared" si="178"/>
        <v>6094325150880</v>
      </c>
      <c r="Q556" s="70">
        <f t="shared" si="179"/>
        <v>8780</v>
      </c>
      <c r="R556" s="58">
        <v>0</v>
      </c>
      <c r="S556" s="57">
        <f t="shared" si="180"/>
        <v>0</v>
      </c>
      <c r="T556" s="58">
        <v>0</v>
      </c>
      <c r="U556" s="58">
        <f>(IF(VLOOKUP(VLOOKUP(AN556,MAPPING!$B$16:$D$21,2,1),MAPPING!$C$16:$E$21,2,0)=7000,0,VLOOKUP(VLOOKUP(AN556,MAPPING!$B$16:$D$21,2,1),MAPPING!$C$16:$E$21,2,0)))</f>
        <v>0</v>
      </c>
      <c r="V556" s="58">
        <f>(K556*VLOOKUP(N556/K556,MAPPING!$B$23:$C$30,2,10))</f>
        <v>550</v>
      </c>
      <c r="W556" s="58">
        <f t="shared" si="181"/>
        <v>0</v>
      </c>
      <c r="X556" s="58">
        <f t="shared" si="182"/>
        <v>9330</v>
      </c>
      <c r="Y556" s="116">
        <f>ROUND(SUM(Q556:W556)/INVOICE!$I$5,2)</f>
        <v>6.69</v>
      </c>
      <c r="AA556" s="38" t="s">
        <v>4472</v>
      </c>
      <c r="AB556" s="38" t="s">
        <v>93</v>
      </c>
      <c r="AC556" s="38" t="s">
        <v>4473</v>
      </c>
      <c r="AD556" s="38" t="s">
        <v>10543</v>
      </c>
      <c r="AE556" s="38" t="s">
        <v>10544</v>
      </c>
      <c r="AF556" s="38" t="s">
        <v>10545</v>
      </c>
      <c r="AG556" s="38" t="s">
        <v>10546</v>
      </c>
      <c r="AH556" s="38" t="s">
        <v>61</v>
      </c>
      <c r="AI556" s="38">
        <v>1</v>
      </c>
      <c r="AJ556" s="38">
        <v>1.1000000000000001</v>
      </c>
      <c r="AK556" s="38">
        <v>3.2</v>
      </c>
      <c r="AL556" s="38">
        <v>3.2</v>
      </c>
      <c r="AM556" s="38" t="s">
        <v>204</v>
      </c>
      <c r="AN556" s="38">
        <v>141.16</v>
      </c>
      <c r="AO556" s="38" t="s">
        <v>62</v>
      </c>
      <c r="AP556" s="38" t="s">
        <v>62</v>
      </c>
      <c r="AQ556" s="38" t="s">
        <v>62</v>
      </c>
      <c r="AR556" s="38" t="s">
        <v>62</v>
      </c>
      <c r="AS556" s="38" t="s">
        <v>62</v>
      </c>
      <c r="AT556" s="38" t="s">
        <v>205</v>
      </c>
      <c r="AU556" s="38" t="s">
        <v>8802</v>
      </c>
      <c r="AV556" s="38" t="s">
        <v>207</v>
      </c>
      <c r="AW556" s="38" t="s">
        <v>61</v>
      </c>
      <c r="AX556" s="38" t="s">
        <v>63</v>
      </c>
      <c r="AY556" s="39" t="s">
        <v>10547</v>
      </c>
      <c r="AZ556" s="38" t="s">
        <v>10548</v>
      </c>
      <c r="BA556" s="39" t="s">
        <v>10548</v>
      </c>
      <c r="BB556" s="38" t="s">
        <v>196</v>
      </c>
      <c r="BC556" s="38" t="s">
        <v>197</v>
      </c>
      <c r="BD556" s="38" t="s">
        <v>94</v>
      </c>
      <c r="BE556" s="38" t="s">
        <v>208</v>
      </c>
      <c r="BF556" s="38" t="s">
        <v>64</v>
      </c>
      <c r="BG556" s="38" t="s">
        <v>61</v>
      </c>
      <c r="BH556" s="38" t="s">
        <v>209</v>
      </c>
    </row>
    <row r="557" spans="2:60" x14ac:dyDescent="0.3">
      <c r="B557" s="55">
        <f t="shared" si="164"/>
        <v>553</v>
      </c>
      <c r="C557" s="55" t="str">
        <f t="shared" si="165"/>
        <v>NRT</v>
      </c>
      <c r="D557" s="55" t="str">
        <f t="shared" si="166"/>
        <v>2025-09-13</v>
      </c>
      <c r="E557" s="55" t="str">
        <f t="shared" si="167"/>
        <v>82020038126</v>
      </c>
      <c r="F557" s="55" t="str">
        <f t="shared" si="168"/>
        <v>PJP030138905</v>
      </c>
      <c r="G557" s="55" t="str">
        <f t="shared" si="169"/>
        <v>정원정</v>
      </c>
      <c r="H557" s="53" t="str">
        <f t="shared" si="170"/>
        <v>목록(Manifest)</v>
      </c>
      <c r="I557" s="62">
        <f t="shared" si="171"/>
        <v>50.04</v>
      </c>
      <c r="J557" s="53" t="str">
        <f t="shared" si="172"/>
        <v>BIG BRIDGE INTL (BRCH USA)</v>
      </c>
      <c r="K557" s="55">
        <f t="shared" si="173"/>
        <v>1</v>
      </c>
      <c r="L557" s="54">
        <f t="shared" si="174"/>
        <v>0.2</v>
      </c>
      <c r="M557" s="54">
        <f t="shared" si="175"/>
        <v>0.4</v>
      </c>
      <c r="N557" s="54">
        <f t="shared" si="176"/>
        <v>0.4</v>
      </c>
      <c r="O557" s="54">
        <f t="shared" si="177"/>
        <v>0.5</v>
      </c>
      <c r="P557" s="55" t="str">
        <f t="shared" si="178"/>
        <v>6094325151415</v>
      </c>
      <c r="Q557" s="70">
        <f t="shared" si="179"/>
        <v>6760</v>
      </c>
      <c r="R557" s="58">
        <v>0</v>
      </c>
      <c r="S557" s="57">
        <f t="shared" si="180"/>
        <v>0</v>
      </c>
      <c r="T557" s="58">
        <v>0</v>
      </c>
      <c r="U557" s="58">
        <f>(IF(VLOOKUP(VLOOKUP(AN557,MAPPING!$B$16:$D$21,2,1),MAPPING!$C$16:$E$21,2,0)=7000,0,VLOOKUP(VLOOKUP(AN557,MAPPING!$B$16:$D$21,2,1),MAPPING!$C$16:$E$21,2,0)))</f>
        <v>0</v>
      </c>
      <c r="V557" s="58">
        <f>(K557*VLOOKUP(N557/K557,MAPPING!$B$23:$C$30,2,10))</f>
        <v>0</v>
      </c>
      <c r="W557" s="58">
        <f t="shared" si="181"/>
        <v>0</v>
      </c>
      <c r="X557" s="58">
        <f t="shared" si="182"/>
        <v>6760</v>
      </c>
      <c r="Y557" s="116">
        <f>ROUND(SUM(Q557:W557)/INVOICE!$I$5,2)</f>
        <v>4.8499999999999996</v>
      </c>
      <c r="AA557" s="38" t="s">
        <v>4472</v>
      </c>
      <c r="AB557" s="38" t="s">
        <v>93</v>
      </c>
      <c r="AC557" s="38" t="s">
        <v>4473</v>
      </c>
      <c r="AD557" s="38" t="s">
        <v>10549</v>
      </c>
      <c r="AE557" s="38" t="s">
        <v>10550</v>
      </c>
      <c r="AF557" s="38" t="s">
        <v>10551</v>
      </c>
      <c r="AG557" s="38" t="s">
        <v>10552</v>
      </c>
      <c r="AH557" s="38" t="s">
        <v>61</v>
      </c>
      <c r="AI557" s="38">
        <v>1</v>
      </c>
      <c r="AJ557" s="38">
        <v>0.2</v>
      </c>
      <c r="AK557" s="38">
        <v>0.4</v>
      </c>
      <c r="AL557" s="38">
        <v>0.4</v>
      </c>
      <c r="AM557" s="38" t="s">
        <v>204</v>
      </c>
      <c r="AN557" s="38">
        <v>50.04</v>
      </c>
      <c r="AO557" s="38" t="s">
        <v>62</v>
      </c>
      <c r="AP557" s="38" t="s">
        <v>62</v>
      </c>
      <c r="AQ557" s="38" t="s">
        <v>62</v>
      </c>
      <c r="AR557" s="38" t="s">
        <v>62</v>
      </c>
      <c r="AS557" s="38" t="s">
        <v>62</v>
      </c>
      <c r="AT557" s="38" t="s">
        <v>205</v>
      </c>
      <c r="AU557" s="38" t="s">
        <v>8802</v>
      </c>
      <c r="AV557" s="38" t="s">
        <v>207</v>
      </c>
      <c r="AW557" s="38" t="s">
        <v>61</v>
      </c>
      <c r="AX557" s="38" t="s">
        <v>63</v>
      </c>
      <c r="AY557" s="39" t="s">
        <v>10553</v>
      </c>
      <c r="AZ557" s="38" t="s">
        <v>10554</v>
      </c>
      <c r="BA557" s="39" t="s">
        <v>10554</v>
      </c>
      <c r="BB557" s="38" t="s">
        <v>196</v>
      </c>
      <c r="BC557" s="38" t="s">
        <v>197</v>
      </c>
      <c r="BD557" s="38" t="s">
        <v>94</v>
      </c>
      <c r="BE557" s="38" t="s">
        <v>208</v>
      </c>
      <c r="BF557" s="38" t="s">
        <v>64</v>
      </c>
      <c r="BG557" s="38" t="s">
        <v>61</v>
      </c>
      <c r="BH557" s="38" t="s">
        <v>209</v>
      </c>
    </row>
    <row r="558" spans="2:60" x14ac:dyDescent="0.3">
      <c r="B558" s="55">
        <f t="shared" si="164"/>
        <v>554</v>
      </c>
      <c r="C558" s="55" t="str">
        <f t="shared" si="165"/>
        <v>NRT</v>
      </c>
      <c r="D558" s="55" t="str">
        <f t="shared" si="166"/>
        <v>2025-09-13</v>
      </c>
      <c r="E558" s="55" t="str">
        <f t="shared" si="167"/>
        <v>82020038126</v>
      </c>
      <c r="F558" s="55" t="str">
        <f t="shared" si="168"/>
        <v>PJP030167583</v>
      </c>
      <c r="G558" s="55" t="str">
        <f t="shared" si="169"/>
        <v>류태원</v>
      </c>
      <c r="H558" s="53" t="str">
        <f t="shared" si="170"/>
        <v>목록(Manifest)</v>
      </c>
      <c r="I558" s="62">
        <f t="shared" si="171"/>
        <v>29.48</v>
      </c>
      <c r="J558" s="53" t="str">
        <f t="shared" si="172"/>
        <v>BIG BRIDGE INTL (BRCH USA)</v>
      </c>
      <c r="K558" s="55">
        <f t="shared" si="173"/>
        <v>1</v>
      </c>
      <c r="L558" s="54">
        <f t="shared" si="174"/>
        <v>0.8</v>
      </c>
      <c r="M558" s="54">
        <f t="shared" si="175"/>
        <v>1.1000000000000001</v>
      </c>
      <c r="N558" s="54">
        <f t="shared" si="176"/>
        <v>1.1000000000000001</v>
      </c>
      <c r="O558" s="54">
        <f t="shared" si="177"/>
        <v>1</v>
      </c>
      <c r="P558" s="55" t="str">
        <f t="shared" si="178"/>
        <v>6094325151354</v>
      </c>
      <c r="Q558" s="70">
        <f t="shared" si="179"/>
        <v>7770</v>
      </c>
      <c r="R558" s="58">
        <v>0</v>
      </c>
      <c r="S558" s="57">
        <f t="shared" si="180"/>
        <v>0</v>
      </c>
      <c r="T558" s="58">
        <v>0</v>
      </c>
      <c r="U558" s="58">
        <f>(IF(VLOOKUP(VLOOKUP(AN558,MAPPING!$B$16:$D$21,2,1),MAPPING!$C$16:$E$21,2,0)=7000,0,VLOOKUP(VLOOKUP(AN558,MAPPING!$B$16:$D$21,2,1),MAPPING!$C$16:$E$21,2,0)))</f>
        <v>0</v>
      </c>
      <c r="V558" s="58">
        <f>(K558*VLOOKUP(N558/K558,MAPPING!$B$23:$C$30,2,10))</f>
        <v>0</v>
      </c>
      <c r="W558" s="58">
        <f t="shared" si="181"/>
        <v>0</v>
      </c>
      <c r="X558" s="58">
        <f t="shared" si="182"/>
        <v>7770</v>
      </c>
      <c r="Y558" s="116">
        <f>ROUND(SUM(Q558:W558)/INVOICE!$I$5,2)</f>
        <v>5.57</v>
      </c>
      <c r="AA558" s="38" t="s">
        <v>4472</v>
      </c>
      <c r="AB558" s="38" t="s">
        <v>93</v>
      </c>
      <c r="AC558" s="38" t="s">
        <v>4473</v>
      </c>
      <c r="AD558" s="38" t="s">
        <v>10555</v>
      </c>
      <c r="AE558" s="38" t="s">
        <v>10556</v>
      </c>
      <c r="AF558" s="38" t="s">
        <v>10557</v>
      </c>
      <c r="AG558" s="38" t="s">
        <v>10558</v>
      </c>
      <c r="AH558" s="38" t="s">
        <v>61</v>
      </c>
      <c r="AI558" s="38">
        <v>1</v>
      </c>
      <c r="AJ558" s="38">
        <v>0.8</v>
      </c>
      <c r="AK558" s="38">
        <v>1.1000000000000001</v>
      </c>
      <c r="AL558" s="38">
        <v>1.1000000000000001</v>
      </c>
      <c r="AM558" s="38" t="s">
        <v>204</v>
      </c>
      <c r="AN558" s="38">
        <v>29.48</v>
      </c>
      <c r="AO558" s="38" t="s">
        <v>62</v>
      </c>
      <c r="AP558" s="38" t="s">
        <v>62</v>
      </c>
      <c r="AQ558" s="38" t="s">
        <v>62</v>
      </c>
      <c r="AR558" s="38" t="s">
        <v>62</v>
      </c>
      <c r="AS558" s="38" t="s">
        <v>62</v>
      </c>
      <c r="AT558" s="38" t="s">
        <v>205</v>
      </c>
      <c r="AU558" s="38" t="s">
        <v>8802</v>
      </c>
      <c r="AV558" s="38" t="s">
        <v>207</v>
      </c>
      <c r="AW558" s="38" t="s">
        <v>61</v>
      </c>
      <c r="AX558" s="38" t="s">
        <v>63</v>
      </c>
      <c r="AY558" s="39" t="s">
        <v>10559</v>
      </c>
      <c r="AZ558" s="38" t="s">
        <v>10560</v>
      </c>
      <c r="BA558" s="39" t="s">
        <v>10560</v>
      </c>
      <c r="BB558" s="38" t="s">
        <v>196</v>
      </c>
      <c r="BC558" s="38" t="s">
        <v>197</v>
      </c>
      <c r="BD558" s="38" t="s">
        <v>94</v>
      </c>
      <c r="BE558" s="38" t="s">
        <v>208</v>
      </c>
      <c r="BF558" s="38" t="s">
        <v>64</v>
      </c>
      <c r="BG558" s="38" t="s">
        <v>61</v>
      </c>
      <c r="BH558" s="38" t="s">
        <v>209</v>
      </c>
    </row>
    <row r="559" spans="2:60" x14ac:dyDescent="0.3">
      <c r="B559" s="55">
        <f t="shared" si="164"/>
        <v>555</v>
      </c>
      <c r="C559" s="55" t="str">
        <f t="shared" si="165"/>
        <v>NRT</v>
      </c>
      <c r="D559" s="55" t="str">
        <f t="shared" si="166"/>
        <v>2025-09-13</v>
      </c>
      <c r="E559" s="55" t="str">
        <f t="shared" si="167"/>
        <v>82020038126</v>
      </c>
      <c r="F559" s="55" t="str">
        <f t="shared" si="168"/>
        <v>PJP030154515</v>
      </c>
      <c r="G559" s="55" t="str">
        <f t="shared" si="169"/>
        <v>방건형</v>
      </c>
      <c r="H559" s="53" t="str">
        <f t="shared" si="170"/>
        <v>목록(Manifest)</v>
      </c>
      <c r="I559" s="62">
        <f t="shared" si="171"/>
        <v>131.99</v>
      </c>
      <c r="J559" s="53" t="str">
        <f t="shared" si="172"/>
        <v>BIG BRIDGE INTL (BRCH USA)</v>
      </c>
      <c r="K559" s="55">
        <f t="shared" si="173"/>
        <v>1</v>
      </c>
      <c r="L559" s="54">
        <f t="shared" si="174"/>
        <v>0.8</v>
      </c>
      <c r="M559" s="54">
        <f t="shared" si="175"/>
        <v>1.5</v>
      </c>
      <c r="N559" s="54">
        <f t="shared" si="176"/>
        <v>1.5</v>
      </c>
      <c r="O559" s="54">
        <f t="shared" si="177"/>
        <v>1</v>
      </c>
      <c r="P559" s="55" t="str">
        <f t="shared" si="178"/>
        <v>6094325151703</v>
      </c>
      <c r="Q559" s="70">
        <f t="shared" si="179"/>
        <v>7770</v>
      </c>
      <c r="R559" s="58">
        <v>0</v>
      </c>
      <c r="S559" s="57">
        <f t="shared" si="180"/>
        <v>0</v>
      </c>
      <c r="T559" s="58">
        <v>0</v>
      </c>
      <c r="U559" s="58">
        <f>(IF(VLOOKUP(VLOOKUP(AN559,MAPPING!$B$16:$D$21,2,1),MAPPING!$C$16:$E$21,2,0)=7000,0,VLOOKUP(VLOOKUP(AN559,MAPPING!$B$16:$D$21,2,1),MAPPING!$C$16:$E$21,2,0)))</f>
        <v>0</v>
      </c>
      <c r="V559" s="58">
        <f>(K559*VLOOKUP(N559/K559,MAPPING!$B$23:$C$30,2,10))</f>
        <v>0</v>
      </c>
      <c r="W559" s="58">
        <f t="shared" si="181"/>
        <v>0</v>
      </c>
      <c r="X559" s="58">
        <f t="shared" si="182"/>
        <v>7770</v>
      </c>
      <c r="Y559" s="116">
        <f>ROUND(SUM(Q559:W559)/INVOICE!$I$5,2)</f>
        <v>5.57</v>
      </c>
      <c r="AA559" s="38" t="s">
        <v>4472</v>
      </c>
      <c r="AB559" s="38" t="s">
        <v>93</v>
      </c>
      <c r="AC559" s="38" t="s">
        <v>4473</v>
      </c>
      <c r="AD559" s="38" t="s">
        <v>10561</v>
      </c>
      <c r="AE559" s="38" t="s">
        <v>8460</v>
      </c>
      <c r="AF559" s="38" t="s">
        <v>8461</v>
      </c>
      <c r="AG559" s="38" t="s">
        <v>300</v>
      </c>
      <c r="AH559" s="38" t="s">
        <v>61</v>
      </c>
      <c r="AI559" s="38">
        <v>1</v>
      </c>
      <c r="AJ559" s="38">
        <v>0.8</v>
      </c>
      <c r="AK559" s="38">
        <v>1.5</v>
      </c>
      <c r="AL559" s="38">
        <v>1.5</v>
      </c>
      <c r="AM559" s="38" t="s">
        <v>204</v>
      </c>
      <c r="AN559" s="38">
        <v>131.99</v>
      </c>
      <c r="AO559" s="38" t="s">
        <v>62</v>
      </c>
      <c r="AP559" s="38" t="s">
        <v>62</v>
      </c>
      <c r="AQ559" s="38" t="s">
        <v>62</v>
      </c>
      <c r="AR559" s="38" t="s">
        <v>62</v>
      </c>
      <c r="AS559" s="38" t="s">
        <v>62</v>
      </c>
      <c r="AT559" s="38" t="s">
        <v>205</v>
      </c>
      <c r="AU559" s="38" t="s">
        <v>8802</v>
      </c>
      <c r="AV559" s="38" t="s">
        <v>207</v>
      </c>
      <c r="AW559" s="38" t="s">
        <v>61</v>
      </c>
      <c r="AX559" s="38" t="s">
        <v>63</v>
      </c>
      <c r="AY559" s="39" t="s">
        <v>10562</v>
      </c>
      <c r="AZ559" s="38" t="s">
        <v>10563</v>
      </c>
      <c r="BA559" s="39" t="s">
        <v>10563</v>
      </c>
      <c r="BB559" s="38" t="s">
        <v>196</v>
      </c>
      <c r="BC559" s="38" t="s">
        <v>197</v>
      </c>
      <c r="BD559" s="38" t="s">
        <v>94</v>
      </c>
      <c r="BE559" s="38" t="s">
        <v>208</v>
      </c>
      <c r="BF559" s="38" t="s">
        <v>64</v>
      </c>
      <c r="BG559" s="38" t="s">
        <v>61</v>
      </c>
      <c r="BH559" s="38" t="s">
        <v>209</v>
      </c>
    </row>
    <row r="560" spans="2:60" x14ac:dyDescent="0.3">
      <c r="B560" s="55">
        <f t="shared" si="164"/>
        <v>556</v>
      </c>
      <c r="C560" s="55" t="str">
        <f t="shared" si="165"/>
        <v>NRT</v>
      </c>
      <c r="D560" s="55" t="str">
        <f t="shared" si="166"/>
        <v>2025-09-13</v>
      </c>
      <c r="E560" s="55" t="str">
        <f t="shared" si="167"/>
        <v>82020038126</v>
      </c>
      <c r="F560" s="55" t="str">
        <f t="shared" si="168"/>
        <v>PJP030162068</v>
      </c>
      <c r="G560" s="55" t="str">
        <f t="shared" si="169"/>
        <v>오승훈</v>
      </c>
      <c r="H560" s="53" t="str">
        <f t="shared" si="170"/>
        <v>목록(Manifest)</v>
      </c>
      <c r="I560" s="62">
        <f t="shared" si="171"/>
        <v>132.66</v>
      </c>
      <c r="J560" s="53" t="str">
        <f t="shared" si="172"/>
        <v>BIG BRIDGE INTL (BRCH USA)</v>
      </c>
      <c r="K560" s="55">
        <f t="shared" si="173"/>
        <v>1</v>
      </c>
      <c r="L560" s="54">
        <f t="shared" si="174"/>
        <v>1.65</v>
      </c>
      <c r="M560" s="54">
        <f t="shared" si="175"/>
        <v>3.2</v>
      </c>
      <c r="N560" s="54">
        <f t="shared" si="176"/>
        <v>3.2</v>
      </c>
      <c r="O560" s="54">
        <f t="shared" si="177"/>
        <v>2</v>
      </c>
      <c r="P560" s="55" t="str">
        <f t="shared" si="178"/>
        <v>6094325151543</v>
      </c>
      <c r="Q560" s="70">
        <f t="shared" si="179"/>
        <v>9790</v>
      </c>
      <c r="R560" s="58">
        <v>0</v>
      </c>
      <c r="S560" s="57">
        <f t="shared" si="180"/>
        <v>0</v>
      </c>
      <c r="T560" s="58">
        <v>0</v>
      </c>
      <c r="U560" s="58">
        <f>(IF(VLOOKUP(VLOOKUP(AN560,MAPPING!$B$16:$D$21,2,1),MAPPING!$C$16:$E$21,2,0)=7000,0,VLOOKUP(VLOOKUP(AN560,MAPPING!$B$16:$D$21,2,1),MAPPING!$C$16:$E$21,2,0)))</f>
        <v>0</v>
      </c>
      <c r="V560" s="58">
        <f>(K560*VLOOKUP(N560/K560,MAPPING!$B$23:$C$30,2,10))</f>
        <v>550</v>
      </c>
      <c r="W560" s="58">
        <f t="shared" si="181"/>
        <v>0</v>
      </c>
      <c r="X560" s="58">
        <f t="shared" si="182"/>
        <v>10340</v>
      </c>
      <c r="Y560" s="116">
        <f>ROUND(SUM(Q560:W560)/INVOICE!$I$5,2)</f>
        <v>7.42</v>
      </c>
      <c r="AA560" s="38" t="s">
        <v>4472</v>
      </c>
      <c r="AB560" s="38" t="s">
        <v>93</v>
      </c>
      <c r="AC560" s="38" t="s">
        <v>4473</v>
      </c>
      <c r="AD560" s="38" t="s">
        <v>10564</v>
      </c>
      <c r="AE560" s="38" t="s">
        <v>10565</v>
      </c>
      <c r="AF560" s="38" t="s">
        <v>10566</v>
      </c>
      <c r="AG560" s="38" t="s">
        <v>438</v>
      </c>
      <c r="AH560" s="38" t="s">
        <v>61</v>
      </c>
      <c r="AI560" s="38">
        <v>1</v>
      </c>
      <c r="AJ560" s="38">
        <v>1.65</v>
      </c>
      <c r="AK560" s="38">
        <v>3.2</v>
      </c>
      <c r="AL560" s="38">
        <v>3.2</v>
      </c>
      <c r="AM560" s="38" t="s">
        <v>204</v>
      </c>
      <c r="AN560" s="38">
        <v>132.66</v>
      </c>
      <c r="AO560" s="38" t="s">
        <v>62</v>
      </c>
      <c r="AP560" s="38" t="s">
        <v>62</v>
      </c>
      <c r="AQ560" s="38" t="s">
        <v>62</v>
      </c>
      <c r="AR560" s="38" t="s">
        <v>62</v>
      </c>
      <c r="AS560" s="38" t="s">
        <v>62</v>
      </c>
      <c r="AT560" s="38" t="s">
        <v>205</v>
      </c>
      <c r="AU560" s="38" t="s">
        <v>8802</v>
      </c>
      <c r="AV560" s="38" t="s">
        <v>207</v>
      </c>
      <c r="AW560" s="38" t="s">
        <v>61</v>
      </c>
      <c r="AX560" s="38" t="s">
        <v>63</v>
      </c>
      <c r="AY560" s="39" t="s">
        <v>10567</v>
      </c>
      <c r="AZ560" s="38" t="s">
        <v>10568</v>
      </c>
      <c r="BA560" s="39" t="s">
        <v>10568</v>
      </c>
      <c r="BB560" s="38" t="s">
        <v>196</v>
      </c>
      <c r="BC560" s="38" t="s">
        <v>197</v>
      </c>
      <c r="BD560" s="38" t="s">
        <v>94</v>
      </c>
      <c r="BE560" s="38" t="s">
        <v>208</v>
      </c>
      <c r="BF560" s="38" t="s">
        <v>64</v>
      </c>
      <c r="BG560" s="38" t="s">
        <v>61</v>
      </c>
      <c r="BH560" s="38" t="s">
        <v>209</v>
      </c>
    </row>
    <row r="561" spans="2:60" x14ac:dyDescent="0.3">
      <c r="B561" s="55">
        <f t="shared" si="164"/>
        <v>557</v>
      </c>
      <c r="C561" s="55" t="str">
        <f t="shared" si="165"/>
        <v>NRT</v>
      </c>
      <c r="D561" s="55" t="str">
        <f t="shared" si="166"/>
        <v>2025-09-13</v>
      </c>
      <c r="E561" s="55" t="str">
        <f t="shared" si="167"/>
        <v>82020038126</v>
      </c>
      <c r="F561" s="55" t="str">
        <f t="shared" si="168"/>
        <v>PJP030134909</v>
      </c>
      <c r="G561" s="55" t="str">
        <f t="shared" si="169"/>
        <v>최정윤</v>
      </c>
      <c r="H561" s="53" t="str">
        <f t="shared" si="170"/>
        <v>목록(Manifest)</v>
      </c>
      <c r="I561" s="62">
        <f t="shared" si="171"/>
        <v>132.66</v>
      </c>
      <c r="J561" s="53" t="str">
        <f t="shared" si="172"/>
        <v>BIG BRIDGE INTL (BRCH USA)</v>
      </c>
      <c r="K561" s="55">
        <f t="shared" si="173"/>
        <v>1</v>
      </c>
      <c r="L561" s="54">
        <f t="shared" si="174"/>
        <v>1.9</v>
      </c>
      <c r="M561" s="54">
        <f t="shared" si="175"/>
        <v>4.3</v>
      </c>
      <c r="N561" s="54">
        <f t="shared" si="176"/>
        <v>4.3</v>
      </c>
      <c r="O561" s="54">
        <f t="shared" si="177"/>
        <v>2</v>
      </c>
      <c r="P561" s="55" t="str">
        <f t="shared" si="178"/>
        <v>6094325151715</v>
      </c>
      <c r="Q561" s="70">
        <f t="shared" si="179"/>
        <v>9790</v>
      </c>
      <c r="R561" s="58">
        <v>0</v>
      </c>
      <c r="S561" s="57">
        <f t="shared" si="180"/>
        <v>0</v>
      </c>
      <c r="T561" s="58">
        <v>0</v>
      </c>
      <c r="U561" s="58">
        <f>(IF(VLOOKUP(VLOOKUP(AN561,MAPPING!$B$16:$D$21,2,1),MAPPING!$C$16:$E$21,2,0)=7000,0,VLOOKUP(VLOOKUP(AN561,MAPPING!$B$16:$D$21,2,1),MAPPING!$C$16:$E$21,2,0)))</f>
        <v>0</v>
      </c>
      <c r="V561" s="58">
        <f>(K561*VLOOKUP(N561/K561,MAPPING!$B$23:$C$30,2,10))</f>
        <v>550</v>
      </c>
      <c r="W561" s="58">
        <f t="shared" si="181"/>
        <v>0</v>
      </c>
      <c r="X561" s="58">
        <f t="shared" si="182"/>
        <v>10340</v>
      </c>
      <c r="Y561" s="116">
        <f>ROUND(SUM(Q561:W561)/INVOICE!$I$5,2)</f>
        <v>7.42</v>
      </c>
      <c r="AA561" s="38" t="s">
        <v>4472</v>
      </c>
      <c r="AB561" s="38" t="s">
        <v>93</v>
      </c>
      <c r="AC561" s="38" t="s">
        <v>4473</v>
      </c>
      <c r="AD561" s="38" t="s">
        <v>10569</v>
      </c>
      <c r="AE561" s="38" t="s">
        <v>5731</v>
      </c>
      <c r="AF561" s="38" t="s">
        <v>10570</v>
      </c>
      <c r="AG561" s="38" t="s">
        <v>438</v>
      </c>
      <c r="AH561" s="38" t="s">
        <v>61</v>
      </c>
      <c r="AI561" s="38">
        <v>1</v>
      </c>
      <c r="AJ561" s="38">
        <v>1.9</v>
      </c>
      <c r="AK561" s="38">
        <v>4.3</v>
      </c>
      <c r="AL561" s="38">
        <v>4.3</v>
      </c>
      <c r="AM561" s="38" t="s">
        <v>204</v>
      </c>
      <c r="AN561" s="38">
        <v>132.66</v>
      </c>
      <c r="AO561" s="38" t="s">
        <v>62</v>
      </c>
      <c r="AP561" s="38" t="s">
        <v>62</v>
      </c>
      <c r="AQ561" s="38" t="s">
        <v>62</v>
      </c>
      <c r="AR561" s="38" t="s">
        <v>62</v>
      </c>
      <c r="AS561" s="38" t="s">
        <v>62</v>
      </c>
      <c r="AT561" s="38" t="s">
        <v>205</v>
      </c>
      <c r="AU561" s="38" t="s">
        <v>8802</v>
      </c>
      <c r="AV561" s="38" t="s">
        <v>207</v>
      </c>
      <c r="AW561" s="38" t="s">
        <v>61</v>
      </c>
      <c r="AX561" s="38" t="s">
        <v>63</v>
      </c>
      <c r="AY561" s="39" t="s">
        <v>10571</v>
      </c>
      <c r="AZ561" s="38" t="s">
        <v>10572</v>
      </c>
      <c r="BA561" s="39" t="s">
        <v>10572</v>
      </c>
      <c r="BB561" s="38" t="s">
        <v>196</v>
      </c>
      <c r="BC561" s="38" t="s">
        <v>197</v>
      </c>
      <c r="BD561" s="38" t="s">
        <v>94</v>
      </c>
      <c r="BE561" s="38" t="s">
        <v>208</v>
      </c>
      <c r="BF561" s="38" t="s">
        <v>64</v>
      </c>
      <c r="BG561" s="38" t="s">
        <v>61</v>
      </c>
      <c r="BH561" s="38" t="s">
        <v>209</v>
      </c>
    </row>
    <row r="562" spans="2:60" x14ac:dyDescent="0.3">
      <c r="B562" s="55">
        <f t="shared" si="164"/>
        <v>558</v>
      </c>
      <c r="C562" s="55" t="str">
        <f t="shared" si="165"/>
        <v>NRT</v>
      </c>
      <c r="D562" s="55" t="str">
        <f t="shared" si="166"/>
        <v>2025-09-13</v>
      </c>
      <c r="E562" s="55" t="str">
        <f t="shared" si="167"/>
        <v>82020038126</v>
      </c>
      <c r="F562" s="55" t="str">
        <f t="shared" si="168"/>
        <v>PJP030130407</v>
      </c>
      <c r="G562" s="55" t="str">
        <f t="shared" si="169"/>
        <v>안성룡</v>
      </c>
      <c r="H562" s="53" t="str">
        <f t="shared" si="170"/>
        <v>일반(목록배제,Normal-Manifest Exception)</v>
      </c>
      <c r="I562" s="62">
        <f t="shared" si="171"/>
        <v>100.5</v>
      </c>
      <c r="J562" s="53" t="str">
        <f t="shared" si="172"/>
        <v>BIG BRIDGE INTL (BRCH USA)</v>
      </c>
      <c r="K562" s="55">
        <f t="shared" si="173"/>
        <v>1</v>
      </c>
      <c r="L562" s="54">
        <f t="shared" si="174"/>
        <v>0.25</v>
      </c>
      <c r="M562" s="54">
        <f t="shared" si="175"/>
        <v>1</v>
      </c>
      <c r="N562" s="54">
        <f t="shared" si="176"/>
        <v>1</v>
      </c>
      <c r="O562" s="54">
        <f t="shared" si="177"/>
        <v>0.5</v>
      </c>
      <c r="P562" s="55" t="str">
        <f t="shared" si="178"/>
        <v>6094325151725</v>
      </c>
      <c r="Q562" s="70">
        <f t="shared" si="179"/>
        <v>6760</v>
      </c>
      <c r="R562" s="58">
        <v>0</v>
      </c>
      <c r="S562" s="57">
        <f t="shared" si="180"/>
        <v>0</v>
      </c>
      <c r="T562" s="58">
        <v>0</v>
      </c>
      <c r="U562" s="58">
        <f>(IF(VLOOKUP(VLOOKUP(AN562,MAPPING!$B$16:$D$21,2,1),MAPPING!$C$16:$E$21,2,0)=7000,0,VLOOKUP(VLOOKUP(AN562,MAPPING!$B$16:$D$21,2,1),MAPPING!$C$16:$E$21,2,0)))</f>
        <v>0</v>
      </c>
      <c r="V562" s="58">
        <f>(K562*VLOOKUP(N562/K562,MAPPING!$B$23:$C$30,2,10))</f>
        <v>0</v>
      </c>
      <c r="W562" s="58">
        <f t="shared" si="181"/>
        <v>0</v>
      </c>
      <c r="X562" s="58">
        <f t="shared" si="182"/>
        <v>6760</v>
      </c>
      <c r="Y562" s="116">
        <f>ROUND(SUM(Q562:W562)/INVOICE!$I$5,2)</f>
        <v>4.8499999999999996</v>
      </c>
      <c r="AA562" s="38" t="s">
        <v>4472</v>
      </c>
      <c r="AB562" s="38" t="s">
        <v>93</v>
      </c>
      <c r="AC562" s="38" t="s">
        <v>4473</v>
      </c>
      <c r="AD562" s="38" t="s">
        <v>10573</v>
      </c>
      <c r="AE562" s="38" t="s">
        <v>10574</v>
      </c>
      <c r="AF562" s="38" t="s">
        <v>10575</v>
      </c>
      <c r="AG562" s="38" t="s">
        <v>10576</v>
      </c>
      <c r="AH562" s="38" t="s">
        <v>61</v>
      </c>
      <c r="AI562" s="38">
        <v>1</v>
      </c>
      <c r="AJ562" s="38">
        <v>0.25</v>
      </c>
      <c r="AK562" s="38">
        <v>1</v>
      </c>
      <c r="AL562" s="38">
        <v>1</v>
      </c>
      <c r="AM562" s="38" t="s">
        <v>66</v>
      </c>
      <c r="AN562" s="38">
        <v>100.5</v>
      </c>
      <c r="AO562" s="38" t="s">
        <v>62</v>
      </c>
      <c r="AP562" s="38" t="s">
        <v>62</v>
      </c>
      <c r="AQ562" s="38" t="s">
        <v>62</v>
      </c>
      <c r="AR562" s="38" t="s">
        <v>62</v>
      </c>
      <c r="AS562" s="38" t="s">
        <v>62</v>
      </c>
      <c r="AT562" s="38" t="s">
        <v>205</v>
      </c>
      <c r="AU562" s="38" t="s">
        <v>8802</v>
      </c>
      <c r="AV562" s="38" t="s">
        <v>207</v>
      </c>
      <c r="AW562" s="38" t="s">
        <v>61</v>
      </c>
      <c r="AX562" s="38" t="s">
        <v>63</v>
      </c>
      <c r="AY562" s="39" t="s">
        <v>10577</v>
      </c>
      <c r="AZ562" s="38" t="s">
        <v>10578</v>
      </c>
      <c r="BA562" s="39" t="s">
        <v>10578</v>
      </c>
      <c r="BB562" s="38" t="s">
        <v>196</v>
      </c>
      <c r="BC562" s="38" t="s">
        <v>197</v>
      </c>
      <c r="BD562" s="38" t="s">
        <v>94</v>
      </c>
      <c r="BE562" s="38" t="s">
        <v>208</v>
      </c>
      <c r="BF562" s="38" t="s">
        <v>64</v>
      </c>
      <c r="BG562" s="38" t="s">
        <v>61</v>
      </c>
      <c r="BH562" s="38" t="s">
        <v>209</v>
      </c>
    </row>
    <row r="563" spans="2:60" x14ac:dyDescent="0.3">
      <c r="B563" s="55">
        <f t="shared" si="164"/>
        <v>559</v>
      </c>
      <c r="C563" s="55" t="str">
        <f t="shared" si="165"/>
        <v>NRT</v>
      </c>
      <c r="D563" s="55" t="str">
        <f t="shared" si="166"/>
        <v>2025-09-13</v>
      </c>
      <c r="E563" s="55" t="str">
        <f t="shared" si="167"/>
        <v>82020038126</v>
      </c>
      <c r="F563" s="55" t="str">
        <f t="shared" si="168"/>
        <v>PJP030129006</v>
      </c>
      <c r="G563" s="55" t="str">
        <f t="shared" si="169"/>
        <v>윤경원</v>
      </c>
      <c r="H563" s="53" t="str">
        <f t="shared" si="170"/>
        <v>일반(목록배제,Normal-Manifest Exception)</v>
      </c>
      <c r="I563" s="62">
        <f t="shared" si="171"/>
        <v>99.96</v>
      </c>
      <c r="J563" s="53" t="str">
        <f t="shared" si="172"/>
        <v>BIG BRIDGE INTL (BRCH USA)</v>
      </c>
      <c r="K563" s="55">
        <f t="shared" si="173"/>
        <v>1</v>
      </c>
      <c r="L563" s="54">
        <f t="shared" si="174"/>
        <v>1.1000000000000001</v>
      </c>
      <c r="M563" s="54">
        <f t="shared" si="175"/>
        <v>1.5</v>
      </c>
      <c r="N563" s="54">
        <f t="shared" si="176"/>
        <v>1.5</v>
      </c>
      <c r="O563" s="54">
        <f t="shared" si="177"/>
        <v>1.5</v>
      </c>
      <c r="P563" s="55" t="str">
        <f t="shared" si="178"/>
        <v>6094325151378</v>
      </c>
      <c r="Q563" s="70">
        <f t="shared" si="179"/>
        <v>8780</v>
      </c>
      <c r="R563" s="58">
        <v>0</v>
      </c>
      <c r="S563" s="57">
        <f t="shared" si="180"/>
        <v>0</v>
      </c>
      <c r="T563" s="58">
        <v>0</v>
      </c>
      <c r="U563" s="58">
        <f>(IF(VLOOKUP(VLOOKUP(AN563,MAPPING!$B$16:$D$21,2,1),MAPPING!$C$16:$E$21,2,0)=7000,0,VLOOKUP(VLOOKUP(AN563,MAPPING!$B$16:$D$21,2,1),MAPPING!$C$16:$E$21,2,0)))</f>
        <v>0</v>
      </c>
      <c r="V563" s="58">
        <f>(K563*VLOOKUP(N563/K563,MAPPING!$B$23:$C$30,2,10))</f>
        <v>0</v>
      </c>
      <c r="W563" s="58">
        <f t="shared" si="181"/>
        <v>0</v>
      </c>
      <c r="X563" s="58">
        <f t="shared" si="182"/>
        <v>8780</v>
      </c>
      <c r="Y563" s="116">
        <f>ROUND(SUM(Q563:W563)/INVOICE!$I$5,2)</f>
        <v>6.3</v>
      </c>
      <c r="AA563" s="38" t="s">
        <v>4472</v>
      </c>
      <c r="AB563" s="38" t="s">
        <v>93</v>
      </c>
      <c r="AC563" s="38" t="s">
        <v>4473</v>
      </c>
      <c r="AD563" s="38" t="s">
        <v>10579</v>
      </c>
      <c r="AE563" s="38" t="s">
        <v>10580</v>
      </c>
      <c r="AF563" s="38" t="s">
        <v>10581</v>
      </c>
      <c r="AG563" s="38" t="s">
        <v>1880</v>
      </c>
      <c r="AH563" s="38" t="s">
        <v>2464</v>
      </c>
      <c r="AI563" s="38">
        <v>1</v>
      </c>
      <c r="AJ563" s="38">
        <v>1.1000000000000001</v>
      </c>
      <c r="AK563" s="38">
        <v>1.5</v>
      </c>
      <c r="AL563" s="38">
        <v>1.5</v>
      </c>
      <c r="AM563" s="38" t="s">
        <v>66</v>
      </c>
      <c r="AN563" s="38">
        <v>99.96</v>
      </c>
      <c r="AO563" s="38" t="s">
        <v>62</v>
      </c>
      <c r="AP563" s="38" t="s">
        <v>62</v>
      </c>
      <c r="AQ563" s="38" t="s">
        <v>62</v>
      </c>
      <c r="AR563" s="38" t="s">
        <v>62</v>
      </c>
      <c r="AS563" s="38" t="s">
        <v>62</v>
      </c>
      <c r="AT563" s="38" t="s">
        <v>205</v>
      </c>
      <c r="AU563" s="38" t="s">
        <v>8802</v>
      </c>
      <c r="AV563" s="38" t="s">
        <v>207</v>
      </c>
      <c r="AW563" s="38" t="s">
        <v>61</v>
      </c>
      <c r="AX563" s="38" t="s">
        <v>63</v>
      </c>
      <c r="AY563" s="39" t="s">
        <v>10582</v>
      </c>
      <c r="AZ563" s="38" t="s">
        <v>10583</v>
      </c>
      <c r="BA563" s="39" t="s">
        <v>10583</v>
      </c>
      <c r="BB563" s="38" t="s">
        <v>196</v>
      </c>
      <c r="BC563" s="38" t="s">
        <v>197</v>
      </c>
      <c r="BD563" s="38" t="s">
        <v>94</v>
      </c>
      <c r="BE563" s="38" t="s">
        <v>208</v>
      </c>
      <c r="BF563" s="38" t="s">
        <v>64</v>
      </c>
      <c r="BG563" s="38" t="s">
        <v>61</v>
      </c>
      <c r="BH563" s="38" t="s">
        <v>209</v>
      </c>
    </row>
    <row r="564" spans="2:60" x14ac:dyDescent="0.3">
      <c r="B564" s="55">
        <f t="shared" si="164"/>
        <v>560</v>
      </c>
      <c r="C564" s="55" t="str">
        <f t="shared" si="165"/>
        <v>NRT</v>
      </c>
      <c r="D564" s="55" t="str">
        <f t="shared" si="166"/>
        <v>2025-09-13</v>
      </c>
      <c r="E564" s="55" t="str">
        <f t="shared" si="167"/>
        <v>82020038126</v>
      </c>
      <c r="F564" s="55" t="str">
        <f t="shared" si="168"/>
        <v>PJP030149724</v>
      </c>
      <c r="G564" s="55" t="str">
        <f t="shared" si="169"/>
        <v>홍성건</v>
      </c>
      <c r="H564" s="53" t="str">
        <f t="shared" si="170"/>
        <v>일반(목록배제,Normal-Manifest Exception)</v>
      </c>
      <c r="I564" s="62">
        <f t="shared" si="171"/>
        <v>100.5</v>
      </c>
      <c r="J564" s="53" t="str">
        <f t="shared" si="172"/>
        <v>BIG BRIDGE INTL (BRCH USA)</v>
      </c>
      <c r="K564" s="55">
        <f t="shared" si="173"/>
        <v>1</v>
      </c>
      <c r="L564" s="54">
        <f t="shared" si="174"/>
        <v>0.4</v>
      </c>
      <c r="M564" s="54">
        <f t="shared" si="175"/>
        <v>1.1000000000000001</v>
      </c>
      <c r="N564" s="54">
        <f t="shared" si="176"/>
        <v>1.1000000000000001</v>
      </c>
      <c r="O564" s="54">
        <f t="shared" si="177"/>
        <v>0.5</v>
      </c>
      <c r="P564" s="55" t="str">
        <f t="shared" si="178"/>
        <v>6094325151568</v>
      </c>
      <c r="Q564" s="70">
        <f t="shared" si="179"/>
        <v>6760</v>
      </c>
      <c r="R564" s="58">
        <v>0</v>
      </c>
      <c r="S564" s="57">
        <f t="shared" si="180"/>
        <v>0</v>
      </c>
      <c r="T564" s="58">
        <v>0</v>
      </c>
      <c r="U564" s="58">
        <f>(IF(VLOOKUP(VLOOKUP(AN564,MAPPING!$B$16:$D$21,2,1),MAPPING!$C$16:$E$21,2,0)=7000,0,VLOOKUP(VLOOKUP(AN564,MAPPING!$B$16:$D$21,2,1),MAPPING!$C$16:$E$21,2,0)))</f>
        <v>0</v>
      </c>
      <c r="V564" s="58">
        <f>(K564*VLOOKUP(N564/K564,MAPPING!$B$23:$C$30,2,10))</f>
        <v>0</v>
      </c>
      <c r="W564" s="58">
        <f t="shared" si="181"/>
        <v>0</v>
      </c>
      <c r="X564" s="58">
        <f t="shared" si="182"/>
        <v>6760</v>
      </c>
      <c r="Y564" s="116">
        <f>ROUND(SUM(Q564:W564)/INVOICE!$I$5,2)</f>
        <v>4.8499999999999996</v>
      </c>
      <c r="AA564" s="38" t="s">
        <v>4472</v>
      </c>
      <c r="AB564" s="38" t="s">
        <v>93</v>
      </c>
      <c r="AC564" s="38" t="s">
        <v>4473</v>
      </c>
      <c r="AD564" s="38" t="s">
        <v>10584</v>
      </c>
      <c r="AE564" s="38" t="s">
        <v>10585</v>
      </c>
      <c r="AF564" s="38" t="s">
        <v>10586</v>
      </c>
      <c r="AG564" s="38" t="s">
        <v>2362</v>
      </c>
      <c r="AH564" s="38" t="s">
        <v>61</v>
      </c>
      <c r="AI564" s="38">
        <v>1</v>
      </c>
      <c r="AJ564" s="38">
        <v>0.4</v>
      </c>
      <c r="AK564" s="38">
        <v>1.1000000000000001</v>
      </c>
      <c r="AL564" s="38">
        <v>1.1000000000000001</v>
      </c>
      <c r="AM564" s="38" t="s">
        <v>66</v>
      </c>
      <c r="AN564" s="38">
        <v>100.5</v>
      </c>
      <c r="AO564" s="38" t="s">
        <v>62</v>
      </c>
      <c r="AP564" s="38" t="s">
        <v>62</v>
      </c>
      <c r="AQ564" s="38" t="s">
        <v>62</v>
      </c>
      <c r="AR564" s="38" t="s">
        <v>62</v>
      </c>
      <c r="AS564" s="38" t="s">
        <v>62</v>
      </c>
      <c r="AT564" s="38" t="s">
        <v>205</v>
      </c>
      <c r="AU564" s="38" t="s">
        <v>8802</v>
      </c>
      <c r="AV564" s="38" t="s">
        <v>207</v>
      </c>
      <c r="AW564" s="38" t="s">
        <v>61</v>
      </c>
      <c r="AX564" s="38" t="s">
        <v>63</v>
      </c>
      <c r="AY564" s="39" t="s">
        <v>10587</v>
      </c>
      <c r="AZ564" s="38" t="s">
        <v>10588</v>
      </c>
      <c r="BA564" s="39" t="s">
        <v>10588</v>
      </c>
      <c r="BB564" s="38" t="s">
        <v>196</v>
      </c>
      <c r="BC564" s="38" t="s">
        <v>197</v>
      </c>
      <c r="BD564" s="38" t="s">
        <v>94</v>
      </c>
      <c r="BE564" s="38" t="s">
        <v>208</v>
      </c>
      <c r="BF564" s="38" t="s">
        <v>64</v>
      </c>
      <c r="BG564" s="38" t="s">
        <v>61</v>
      </c>
      <c r="BH564" s="38" t="s">
        <v>209</v>
      </c>
    </row>
    <row r="565" spans="2:60" x14ac:dyDescent="0.3">
      <c r="B565" s="55">
        <f t="shared" si="164"/>
        <v>561</v>
      </c>
      <c r="C565" s="55" t="str">
        <f t="shared" si="165"/>
        <v>NRT</v>
      </c>
      <c r="D565" s="55" t="str">
        <f t="shared" si="166"/>
        <v>2025-09-13</v>
      </c>
      <c r="E565" s="55" t="str">
        <f t="shared" si="167"/>
        <v>82020038126</v>
      </c>
      <c r="F565" s="55" t="str">
        <f t="shared" si="168"/>
        <v>PJP030164998</v>
      </c>
      <c r="G565" s="55" t="str">
        <f t="shared" si="169"/>
        <v>서준식</v>
      </c>
      <c r="H565" s="53" t="str">
        <f t="shared" si="170"/>
        <v>일반(목록배제,Normal-Manifest Exception)</v>
      </c>
      <c r="I565" s="62">
        <f t="shared" si="171"/>
        <v>100.5</v>
      </c>
      <c r="J565" s="53" t="str">
        <f t="shared" si="172"/>
        <v>BIG BRIDGE INTL (BRCH USA)</v>
      </c>
      <c r="K565" s="55">
        <f t="shared" si="173"/>
        <v>1</v>
      </c>
      <c r="L565" s="54">
        <f t="shared" si="174"/>
        <v>0.5</v>
      </c>
      <c r="M565" s="54">
        <f t="shared" si="175"/>
        <v>1.4</v>
      </c>
      <c r="N565" s="54">
        <f t="shared" si="176"/>
        <v>1.4</v>
      </c>
      <c r="O565" s="54">
        <f t="shared" si="177"/>
        <v>0.5</v>
      </c>
      <c r="P565" s="55" t="str">
        <f t="shared" si="178"/>
        <v>6094325151608</v>
      </c>
      <c r="Q565" s="70">
        <f t="shared" si="179"/>
        <v>6760</v>
      </c>
      <c r="R565" s="58">
        <v>0</v>
      </c>
      <c r="S565" s="57">
        <f t="shared" si="180"/>
        <v>0</v>
      </c>
      <c r="T565" s="58">
        <v>0</v>
      </c>
      <c r="U565" s="58">
        <f>(IF(VLOOKUP(VLOOKUP(AN565,MAPPING!$B$16:$D$21,2,1),MAPPING!$C$16:$E$21,2,0)=7000,0,VLOOKUP(VLOOKUP(AN565,MAPPING!$B$16:$D$21,2,1),MAPPING!$C$16:$E$21,2,0)))</f>
        <v>0</v>
      </c>
      <c r="V565" s="58">
        <f>(K565*VLOOKUP(N565/K565,MAPPING!$B$23:$C$30,2,10))</f>
        <v>0</v>
      </c>
      <c r="W565" s="58">
        <f t="shared" si="181"/>
        <v>0</v>
      </c>
      <c r="X565" s="58">
        <f t="shared" si="182"/>
        <v>6760</v>
      </c>
      <c r="Y565" s="116">
        <f>ROUND(SUM(Q565:W565)/INVOICE!$I$5,2)</f>
        <v>4.8499999999999996</v>
      </c>
      <c r="AA565" s="38" t="s">
        <v>4472</v>
      </c>
      <c r="AB565" s="38" t="s">
        <v>93</v>
      </c>
      <c r="AC565" s="38" t="s">
        <v>4473</v>
      </c>
      <c r="AD565" s="38" t="s">
        <v>10589</v>
      </c>
      <c r="AE565" s="38" t="s">
        <v>10590</v>
      </c>
      <c r="AF565" s="38" t="s">
        <v>10591</v>
      </c>
      <c r="AG565" s="38" t="s">
        <v>10592</v>
      </c>
      <c r="AH565" s="38" t="s">
        <v>61</v>
      </c>
      <c r="AI565" s="38">
        <v>1</v>
      </c>
      <c r="AJ565" s="38">
        <v>0.5</v>
      </c>
      <c r="AK565" s="38">
        <v>1.4</v>
      </c>
      <c r="AL565" s="38">
        <v>1.4</v>
      </c>
      <c r="AM565" s="38" t="s">
        <v>66</v>
      </c>
      <c r="AN565" s="38">
        <v>100.5</v>
      </c>
      <c r="AO565" s="38" t="s">
        <v>62</v>
      </c>
      <c r="AP565" s="38" t="s">
        <v>62</v>
      </c>
      <c r="AQ565" s="38" t="s">
        <v>62</v>
      </c>
      <c r="AR565" s="38" t="s">
        <v>62</v>
      </c>
      <c r="AS565" s="38" t="s">
        <v>62</v>
      </c>
      <c r="AT565" s="38" t="s">
        <v>205</v>
      </c>
      <c r="AU565" s="38" t="s">
        <v>8802</v>
      </c>
      <c r="AV565" s="38" t="s">
        <v>207</v>
      </c>
      <c r="AW565" s="38" t="s">
        <v>61</v>
      </c>
      <c r="AX565" s="38" t="s">
        <v>63</v>
      </c>
      <c r="AY565" s="39" t="s">
        <v>10593</v>
      </c>
      <c r="AZ565" s="38" t="s">
        <v>10594</v>
      </c>
      <c r="BA565" s="39" t="s">
        <v>10594</v>
      </c>
      <c r="BB565" s="38" t="s">
        <v>196</v>
      </c>
      <c r="BC565" s="38" t="s">
        <v>197</v>
      </c>
      <c r="BD565" s="38" t="s">
        <v>94</v>
      </c>
      <c r="BE565" s="38" t="s">
        <v>208</v>
      </c>
      <c r="BF565" s="38" t="s">
        <v>64</v>
      </c>
      <c r="BG565" s="38" t="s">
        <v>61</v>
      </c>
      <c r="BH565" s="38" t="s">
        <v>209</v>
      </c>
    </row>
    <row r="566" spans="2:60" x14ac:dyDescent="0.3">
      <c r="B566" s="55">
        <f t="shared" si="164"/>
        <v>562</v>
      </c>
      <c r="C566" s="55" t="str">
        <f t="shared" si="165"/>
        <v>NRT</v>
      </c>
      <c r="D566" s="55" t="str">
        <f t="shared" si="166"/>
        <v>2025-09-13</v>
      </c>
      <c r="E566" s="55" t="str">
        <f t="shared" si="167"/>
        <v>82020038126</v>
      </c>
      <c r="F566" s="55" t="str">
        <f t="shared" si="168"/>
        <v>PJP030138152</v>
      </c>
      <c r="G566" s="55" t="str">
        <f t="shared" si="169"/>
        <v>베어팩토리</v>
      </c>
      <c r="H566" s="53" t="str">
        <f t="shared" si="170"/>
        <v>간이(Simple)</v>
      </c>
      <c r="I566" s="62">
        <f t="shared" si="171"/>
        <v>321.60000000000002</v>
      </c>
      <c r="J566" s="53" t="str">
        <f t="shared" si="172"/>
        <v>BIG BRIDGE INTL (BRCH USA)</v>
      </c>
      <c r="K566" s="55">
        <f t="shared" si="173"/>
        <v>1</v>
      </c>
      <c r="L566" s="54">
        <f t="shared" si="174"/>
        <v>2.7</v>
      </c>
      <c r="M566" s="54">
        <f t="shared" si="175"/>
        <v>5.5</v>
      </c>
      <c r="N566" s="54">
        <f t="shared" si="176"/>
        <v>5.5</v>
      </c>
      <c r="O566" s="54">
        <f t="shared" si="177"/>
        <v>3</v>
      </c>
      <c r="P566" s="55" t="str">
        <f t="shared" si="178"/>
        <v>6094325151423</v>
      </c>
      <c r="Q566" s="70">
        <f t="shared" si="179"/>
        <v>11810</v>
      </c>
      <c r="R566" s="58">
        <v>0</v>
      </c>
      <c r="S566" s="57">
        <f t="shared" si="180"/>
        <v>0</v>
      </c>
      <c r="T566" s="58">
        <v>0</v>
      </c>
      <c r="U566" s="58">
        <f>(IF(VLOOKUP(VLOOKUP(AN566,MAPPING!$B$16:$D$21,2,1),MAPPING!$C$16:$E$21,2,0)=7000,0,VLOOKUP(VLOOKUP(AN566,MAPPING!$B$16:$D$21,2,1),MAPPING!$C$16:$E$21,2,0)))</f>
        <v>0</v>
      </c>
      <c r="V566" s="58">
        <f>(K566*VLOOKUP(N566/K566,MAPPING!$B$23:$C$30,2,10))</f>
        <v>1200</v>
      </c>
      <c r="W566" s="58">
        <f t="shared" si="181"/>
        <v>0</v>
      </c>
      <c r="X566" s="58">
        <f t="shared" si="182"/>
        <v>13010</v>
      </c>
      <c r="Y566" s="116">
        <f>ROUND(SUM(Q566:W566)/INVOICE!$I$5,2)</f>
        <v>9.33</v>
      </c>
      <c r="AA566" s="38" t="s">
        <v>4472</v>
      </c>
      <c r="AB566" s="38" t="s">
        <v>93</v>
      </c>
      <c r="AC566" s="38" t="s">
        <v>4473</v>
      </c>
      <c r="AD566" s="38" t="s">
        <v>10595</v>
      </c>
      <c r="AE566" s="38" t="s">
        <v>10596</v>
      </c>
      <c r="AF566" s="38" t="s">
        <v>10597</v>
      </c>
      <c r="AG566" s="38" t="s">
        <v>10598</v>
      </c>
      <c r="AH566" s="38" t="s">
        <v>156</v>
      </c>
      <c r="AI566" s="38">
        <v>1</v>
      </c>
      <c r="AJ566" s="38">
        <v>2.7</v>
      </c>
      <c r="AK566" s="38">
        <v>5.5</v>
      </c>
      <c r="AL566" s="38">
        <v>5.5</v>
      </c>
      <c r="AM566" s="38" t="s">
        <v>65</v>
      </c>
      <c r="AN566" s="38">
        <v>321.60000000000002</v>
      </c>
      <c r="AO566" s="38" t="s">
        <v>62</v>
      </c>
      <c r="AP566" s="38" t="s">
        <v>62</v>
      </c>
      <c r="AQ566" s="38" t="s">
        <v>62</v>
      </c>
      <c r="AR566" s="38" t="s">
        <v>62</v>
      </c>
      <c r="AS566" s="38" t="s">
        <v>62</v>
      </c>
      <c r="AT566" s="38" t="s">
        <v>205</v>
      </c>
      <c r="AU566" s="38" t="s">
        <v>8802</v>
      </c>
      <c r="AV566" s="38" t="s">
        <v>207</v>
      </c>
      <c r="AW566" s="38" t="s">
        <v>61</v>
      </c>
      <c r="AX566" s="38" t="s">
        <v>63</v>
      </c>
      <c r="AY566" s="39" t="s">
        <v>10599</v>
      </c>
      <c r="AZ566" s="38" t="s">
        <v>10600</v>
      </c>
      <c r="BA566" s="39" t="s">
        <v>10600</v>
      </c>
      <c r="BB566" s="38" t="s">
        <v>196</v>
      </c>
      <c r="BC566" s="38" t="s">
        <v>197</v>
      </c>
      <c r="BD566" s="38" t="s">
        <v>94</v>
      </c>
      <c r="BE566" s="38" t="s">
        <v>208</v>
      </c>
      <c r="BF566" s="38" t="s">
        <v>64</v>
      </c>
      <c r="BG566" s="38" t="s">
        <v>61</v>
      </c>
      <c r="BH566" s="38" t="s">
        <v>209</v>
      </c>
    </row>
    <row r="567" spans="2:60" x14ac:dyDescent="0.3">
      <c r="B567" s="55">
        <f t="shared" si="164"/>
        <v>563</v>
      </c>
      <c r="C567" s="55" t="str">
        <f t="shared" si="165"/>
        <v>NRT</v>
      </c>
      <c r="D567" s="55" t="str">
        <f t="shared" si="166"/>
        <v>2025-09-13</v>
      </c>
      <c r="E567" s="55" t="str">
        <f t="shared" si="167"/>
        <v>82020038126</v>
      </c>
      <c r="F567" s="55" t="str">
        <f t="shared" si="168"/>
        <v>PJP030153539</v>
      </c>
      <c r="G567" s="55" t="str">
        <f t="shared" si="169"/>
        <v>남유정</v>
      </c>
      <c r="H567" s="53" t="str">
        <f t="shared" si="170"/>
        <v>목록(Manifest)</v>
      </c>
      <c r="I567" s="62">
        <f t="shared" si="171"/>
        <v>34.840000000000003</v>
      </c>
      <c r="J567" s="53" t="str">
        <f t="shared" si="172"/>
        <v>BIG BRIDGE INTL (BRCH USA)</v>
      </c>
      <c r="K567" s="55">
        <f t="shared" si="173"/>
        <v>1</v>
      </c>
      <c r="L567" s="54">
        <f t="shared" si="174"/>
        <v>0.35</v>
      </c>
      <c r="M567" s="54">
        <f t="shared" si="175"/>
        <v>1.2</v>
      </c>
      <c r="N567" s="54">
        <f t="shared" si="176"/>
        <v>1.2</v>
      </c>
      <c r="O567" s="54">
        <f t="shared" si="177"/>
        <v>0.5</v>
      </c>
      <c r="P567" s="55" t="str">
        <f t="shared" si="178"/>
        <v>6094325150041</v>
      </c>
      <c r="Q567" s="70">
        <f t="shared" si="179"/>
        <v>6760</v>
      </c>
      <c r="R567" s="58">
        <v>0</v>
      </c>
      <c r="S567" s="57">
        <f t="shared" si="180"/>
        <v>0</v>
      </c>
      <c r="T567" s="58">
        <v>0</v>
      </c>
      <c r="U567" s="58">
        <f>(IF(VLOOKUP(VLOOKUP(AN567,MAPPING!$B$16:$D$21,2,1),MAPPING!$C$16:$E$21,2,0)=7000,0,VLOOKUP(VLOOKUP(AN567,MAPPING!$B$16:$D$21,2,1),MAPPING!$C$16:$E$21,2,0)))</f>
        <v>0</v>
      </c>
      <c r="V567" s="58">
        <f>(K567*VLOOKUP(N567/K567,MAPPING!$B$23:$C$30,2,10))</f>
        <v>0</v>
      </c>
      <c r="W567" s="58">
        <f t="shared" si="181"/>
        <v>0</v>
      </c>
      <c r="X567" s="58">
        <f t="shared" si="182"/>
        <v>6760</v>
      </c>
      <c r="Y567" s="116">
        <f>ROUND(SUM(Q567:W567)/INVOICE!$I$5,2)</f>
        <v>4.8499999999999996</v>
      </c>
      <c r="AA567" s="38" t="s">
        <v>4472</v>
      </c>
      <c r="AB567" s="38" t="s">
        <v>93</v>
      </c>
      <c r="AC567" s="38" t="s">
        <v>4473</v>
      </c>
      <c r="AD567" s="38" t="s">
        <v>10601</v>
      </c>
      <c r="AE567" s="38" t="s">
        <v>10602</v>
      </c>
      <c r="AF567" s="38" t="s">
        <v>10603</v>
      </c>
      <c r="AG567" s="38" t="s">
        <v>10604</v>
      </c>
      <c r="AH567" s="38" t="s">
        <v>61</v>
      </c>
      <c r="AI567" s="38">
        <v>1</v>
      </c>
      <c r="AJ567" s="38">
        <v>0.35</v>
      </c>
      <c r="AK567" s="38">
        <v>1.2</v>
      </c>
      <c r="AL567" s="38">
        <v>1.2</v>
      </c>
      <c r="AM567" s="38" t="s">
        <v>204</v>
      </c>
      <c r="AN567" s="38">
        <v>34.840000000000003</v>
      </c>
      <c r="AO567" s="38" t="s">
        <v>62</v>
      </c>
      <c r="AP567" s="38" t="s">
        <v>62</v>
      </c>
      <c r="AQ567" s="38" t="s">
        <v>62</v>
      </c>
      <c r="AR567" s="38" t="s">
        <v>62</v>
      </c>
      <c r="AS567" s="38" t="s">
        <v>62</v>
      </c>
      <c r="AT567" s="38" t="s">
        <v>205</v>
      </c>
      <c r="AU567" s="38" t="s">
        <v>8802</v>
      </c>
      <c r="AV567" s="38" t="s">
        <v>207</v>
      </c>
      <c r="AW567" s="38" t="s">
        <v>61</v>
      </c>
      <c r="AX567" s="38" t="s">
        <v>63</v>
      </c>
      <c r="AY567" s="39" t="s">
        <v>10605</v>
      </c>
      <c r="AZ567" s="38" t="s">
        <v>10606</v>
      </c>
      <c r="BA567" s="39" t="s">
        <v>10606</v>
      </c>
      <c r="BB567" s="38" t="s">
        <v>196</v>
      </c>
      <c r="BC567" s="38" t="s">
        <v>197</v>
      </c>
      <c r="BD567" s="38" t="s">
        <v>94</v>
      </c>
      <c r="BE567" s="38" t="s">
        <v>208</v>
      </c>
      <c r="BF567" s="38" t="s">
        <v>64</v>
      </c>
      <c r="BG567" s="38" t="s">
        <v>61</v>
      </c>
      <c r="BH567" s="38" t="s">
        <v>209</v>
      </c>
    </row>
    <row r="568" spans="2:60" x14ac:dyDescent="0.3">
      <c r="B568" s="55">
        <f t="shared" si="164"/>
        <v>564</v>
      </c>
      <c r="C568" s="55" t="str">
        <f t="shared" si="165"/>
        <v>NRT</v>
      </c>
      <c r="D568" s="55" t="str">
        <f t="shared" si="166"/>
        <v>2025-09-13</v>
      </c>
      <c r="E568" s="55" t="str">
        <f t="shared" si="167"/>
        <v>82020038126</v>
      </c>
      <c r="F568" s="55" t="str">
        <f t="shared" si="168"/>
        <v>PJP030160697</v>
      </c>
      <c r="G568" s="55" t="str">
        <f t="shared" si="169"/>
        <v>공형우</v>
      </c>
      <c r="H568" s="53" t="str">
        <f t="shared" si="170"/>
        <v>목록(Manifest)</v>
      </c>
      <c r="I568" s="62">
        <f t="shared" si="171"/>
        <v>145.22999999999999</v>
      </c>
      <c r="J568" s="53" t="str">
        <f t="shared" si="172"/>
        <v>BIG BRIDGE INTL (BRCH USA)</v>
      </c>
      <c r="K568" s="55">
        <f t="shared" si="173"/>
        <v>1</v>
      </c>
      <c r="L568" s="54">
        <f t="shared" si="174"/>
        <v>1.85</v>
      </c>
      <c r="M568" s="54">
        <f t="shared" si="175"/>
        <v>2.7</v>
      </c>
      <c r="N568" s="54">
        <f t="shared" si="176"/>
        <v>2.7</v>
      </c>
      <c r="O568" s="54">
        <f t="shared" si="177"/>
        <v>2</v>
      </c>
      <c r="P568" s="55" t="str">
        <f t="shared" si="178"/>
        <v>6094325151601</v>
      </c>
      <c r="Q568" s="70">
        <f t="shared" si="179"/>
        <v>9790</v>
      </c>
      <c r="R568" s="58">
        <v>0</v>
      </c>
      <c r="S568" s="57">
        <f t="shared" si="180"/>
        <v>0</v>
      </c>
      <c r="T568" s="58">
        <v>0</v>
      </c>
      <c r="U568" s="58">
        <f>(IF(VLOOKUP(VLOOKUP(AN568,MAPPING!$B$16:$D$21,2,1),MAPPING!$C$16:$E$21,2,0)=7000,0,VLOOKUP(VLOOKUP(AN568,MAPPING!$B$16:$D$21,2,1),MAPPING!$C$16:$E$21,2,0)))</f>
        <v>0</v>
      </c>
      <c r="V568" s="58">
        <f>(K568*VLOOKUP(N568/K568,MAPPING!$B$23:$C$30,2,10))</f>
        <v>550</v>
      </c>
      <c r="W568" s="58">
        <f t="shared" si="181"/>
        <v>0</v>
      </c>
      <c r="X568" s="58">
        <f t="shared" si="182"/>
        <v>10340</v>
      </c>
      <c r="Y568" s="116">
        <f>ROUND(SUM(Q568:W568)/INVOICE!$I$5,2)</f>
        <v>7.42</v>
      </c>
      <c r="AA568" s="38" t="s">
        <v>4472</v>
      </c>
      <c r="AB568" s="38" t="s">
        <v>93</v>
      </c>
      <c r="AC568" s="38" t="s">
        <v>4473</v>
      </c>
      <c r="AD568" s="38" t="s">
        <v>10607</v>
      </c>
      <c r="AE568" s="38" t="s">
        <v>10544</v>
      </c>
      <c r="AF568" s="38" t="s">
        <v>10545</v>
      </c>
      <c r="AG568" s="38" t="s">
        <v>10546</v>
      </c>
      <c r="AH568" s="38" t="s">
        <v>61</v>
      </c>
      <c r="AI568" s="38">
        <v>1</v>
      </c>
      <c r="AJ568" s="38">
        <v>1.85</v>
      </c>
      <c r="AK568" s="38">
        <v>2.7</v>
      </c>
      <c r="AL568" s="38">
        <v>2.7</v>
      </c>
      <c r="AM568" s="38" t="s">
        <v>204</v>
      </c>
      <c r="AN568" s="38">
        <v>145.22999999999999</v>
      </c>
      <c r="AO568" s="38" t="s">
        <v>62</v>
      </c>
      <c r="AP568" s="38" t="s">
        <v>62</v>
      </c>
      <c r="AQ568" s="38" t="s">
        <v>62</v>
      </c>
      <c r="AR568" s="38" t="s">
        <v>62</v>
      </c>
      <c r="AS568" s="38" t="s">
        <v>62</v>
      </c>
      <c r="AT568" s="38" t="s">
        <v>205</v>
      </c>
      <c r="AU568" s="38" t="s">
        <v>8802</v>
      </c>
      <c r="AV568" s="38" t="s">
        <v>207</v>
      </c>
      <c r="AW568" s="38" t="s">
        <v>61</v>
      </c>
      <c r="AX568" s="38" t="s">
        <v>63</v>
      </c>
      <c r="AY568" s="39" t="s">
        <v>10608</v>
      </c>
      <c r="AZ568" s="38" t="s">
        <v>10609</v>
      </c>
      <c r="BA568" s="39" t="s">
        <v>10609</v>
      </c>
      <c r="BB568" s="38" t="s">
        <v>196</v>
      </c>
      <c r="BC568" s="38" t="s">
        <v>197</v>
      </c>
      <c r="BD568" s="38" t="s">
        <v>94</v>
      </c>
      <c r="BE568" s="38" t="s">
        <v>208</v>
      </c>
      <c r="BF568" s="38" t="s">
        <v>64</v>
      </c>
      <c r="BG568" s="38" t="s">
        <v>61</v>
      </c>
      <c r="BH568" s="38" t="s">
        <v>209</v>
      </c>
    </row>
    <row r="569" spans="2:60" x14ac:dyDescent="0.3">
      <c r="B569" s="55">
        <f t="shared" si="164"/>
        <v>565</v>
      </c>
      <c r="C569" s="55" t="str">
        <f t="shared" si="165"/>
        <v>NRT</v>
      </c>
      <c r="D569" s="55" t="str">
        <f t="shared" si="166"/>
        <v>2025-09-13</v>
      </c>
      <c r="E569" s="55" t="str">
        <f t="shared" si="167"/>
        <v>82020038126</v>
      </c>
      <c r="F569" s="55" t="str">
        <f t="shared" si="168"/>
        <v>PJP030152345</v>
      </c>
      <c r="G569" s="55" t="str">
        <f t="shared" si="169"/>
        <v>아이티민</v>
      </c>
      <c r="H569" s="53" t="str">
        <f t="shared" si="170"/>
        <v>간이(Simple)</v>
      </c>
      <c r="I569" s="62">
        <f t="shared" si="171"/>
        <v>741.96</v>
      </c>
      <c r="J569" s="53" t="str">
        <f t="shared" si="172"/>
        <v>BIG BRIDGE INTL (BRCH USA)</v>
      </c>
      <c r="K569" s="55">
        <f t="shared" si="173"/>
        <v>1</v>
      </c>
      <c r="L569" s="54">
        <f t="shared" si="174"/>
        <v>8.9</v>
      </c>
      <c r="M569" s="54">
        <f t="shared" si="175"/>
        <v>15.4</v>
      </c>
      <c r="N569" s="54">
        <f t="shared" si="176"/>
        <v>15.5</v>
      </c>
      <c r="O569" s="54">
        <f t="shared" si="177"/>
        <v>9</v>
      </c>
      <c r="P569" s="55" t="str">
        <f t="shared" si="178"/>
        <v>6094325151523</v>
      </c>
      <c r="Q569" s="70">
        <f t="shared" si="179"/>
        <v>23930</v>
      </c>
      <c r="R569" s="58">
        <v>0</v>
      </c>
      <c r="S569" s="57">
        <f t="shared" si="180"/>
        <v>0</v>
      </c>
      <c r="T569" s="58">
        <v>0</v>
      </c>
      <c r="U569" s="58">
        <f>(IF(VLOOKUP(VLOOKUP(AN569,MAPPING!$B$16:$D$21,2,1),MAPPING!$C$16:$E$21,2,0)=7000,0,VLOOKUP(VLOOKUP(AN569,MAPPING!$B$16:$D$21,2,1),MAPPING!$C$16:$E$21,2,0)))</f>
        <v>0</v>
      </c>
      <c r="V569" s="58">
        <f>(K569*VLOOKUP(N569/K569,MAPPING!$B$23:$C$30,2,10))</f>
        <v>4500</v>
      </c>
      <c r="W569" s="58">
        <f t="shared" si="181"/>
        <v>0</v>
      </c>
      <c r="X569" s="58">
        <f t="shared" si="182"/>
        <v>28430</v>
      </c>
      <c r="Y569" s="116">
        <f>ROUND(SUM(Q569:W569)/INVOICE!$I$5,2)</f>
        <v>20.39</v>
      </c>
      <c r="AA569" s="38" t="s">
        <v>4472</v>
      </c>
      <c r="AB569" s="38" t="s">
        <v>93</v>
      </c>
      <c r="AC569" s="38" t="s">
        <v>4473</v>
      </c>
      <c r="AD569" s="38" t="s">
        <v>10610</v>
      </c>
      <c r="AE569" s="38" t="s">
        <v>218</v>
      </c>
      <c r="AF569" s="38" t="s">
        <v>219</v>
      </c>
      <c r="AG569" s="38" t="s">
        <v>220</v>
      </c>
      <c r="AH569" s="38" t="s">
        <v>156</v>
      </c>
      <c r="AI569" s="38">
        <v>1</v>
      </c>
      <c r="AJ569" s="38">
        <v>8.9</v>
      </c>
      <c r="AK569" s="38">
        <v>15.4</v>
      </c>
      <c r="AL569" s="38">
        <v>15.5</v>
      </c>
      <c r="AM569" s="38" t="s">
        <v>65</v>
      </c>
      <c r="AN569" s="38">
        <v>741.96</v>
      </c>
      <c r="AO569" s="38" t="s">
        <v>62</v>
      </c>
      <c r="AP569" s="38" t="s">
        <v>62</v>
      </c>
      <c r="AQ569" s="38" t="s">
        <v>62</v>
      </c>
      <c r="AR569" s="38" t="s">
        <v>62</v>
      </c>
      <c r="AS569" s="38" t="s">
        <v>62</v>
      </c>
      <c r="AT569" s="38" t="s">
        <v>205</v>
      </c>
      <c r="AU569" s="38" t="s">
        <v>8802</v>
      </c>
      <c r="AV569" s="38" t="s">
        <v>207</v>
      </c>
      <c r="AW569" s="38" t="s">
        <v>61</v>
      </c>
      <c r="AX569" s="38" t="s">
        <v>63</v>
      </c>
      <c r="AY569" s="39" t="s">
        <v>10611</v>
      </c>
      <c r="AZ569" s="38" t="s">
        <v>10612</v>
      </c>
      <c r="BA569" s="39" t="s">
        <v>10612</v>
      </c>
      <c r="BB569" s="38" t="s">
        <v>196</v>
      </c>
      <c r="BC569" s="38" t="s">
        <v>197</v>
      </c>
      <c r="BD569" s="38" t="s">
        <v>94</v>
      </c>
      <c r="BE569" s="38" t="s">
        <v>208</v>
      </c>
      <c r="BF569" s="38" t="s">
        <v>64</v>
      </c>
      <c r="BG569" s="38" t="s">
        <v>61</v>
      </c>
      <c r="BH569" s="38" t="s">
        <v>209</v>
      </c>
    </row>
    <row r="570" spans="2:60" x14ac:dyDescent="0.3">
      <c r="B570" s="55">
        <f t="shared" si="164"/>
        <v>566</v>
      </c>
      <c r="C570" s="55" t="str">
        <f t="shared" si="165"/>
        <v>NRT</v>
      </c>
      <c r="D570" s="55" t="str">
        <f t="shared" si="166"/>
        <v>2025-09-13</v>
      </c>
      <c r="E570" s="55" t="str">
        <f t="shared" si="167"/>
        <v>82020038126</v>
      </c>
      <c r="F570" s="55" t="str">
        <f t="shared" si="168"/>
        <v>PJP026436154</v>
      </c>
      <c r="G570" s="55" t="str">
        <f t="shared" si="169"/>
        <v>오정민</v>
      </c>
      <c r="H570" s="53" t="str">
        <f t="shared" si="170"/>
        <v>목록(Manifest)</v>
      </c>
      <c r="I570" s="62">
        <f t="shared" si="171"/>
        <v>144.75</v>
      </c>
      <c r="J570" s="53" t="str">
        <f t="shared" si="172"/>
        <v>BIG BRIDGE INTL (BRCH USA)</v>
      </c>
      <c r="K570" s="55">
        <f t="shared" si="173"/>
        <v>1</v>
      </c>
      <c r="L570" s="54">
        <f t="shared" si="174"/>
        <v>1.2</v>
      </c>
      <c r="M570" s="54">
        <f t="shared" si="175"/>
        <v>3</v>
      </c>
      <c r="N570" s="54">
        <f t="shared" si="176"/>
        <v>3</v>
      </c>
      <c r="O570" s="54">
        <f t="shared" si="177"/>
        <v>1.5</v>
      </c>
      <c r="P570" s="55" t="str">
        <f t="shared" si="178"/>
        <v>6094325151219</v>
      </c>
      <c r="Q570" s="70">
        <f t="shared" si="179"/>
        <v>8780</v>
      </c>
      <c r="R570" s="58">
        <v>0</v>
      </c>
      <c r="S570" s="57">
        <f t="shared" si="180"/>
        <v>0</v>
      </c>
      <c r="T570" s="58">
        <v>0</v>
      </c>
      <c r="U570" s="58">
        <f>(IF(VLOOKUP(VLOOKUP(AN570,MAPPING!$B$16:$D$21,2,1),MAPPING!$C$16:$E$21,2,0)=7000,0,VLOOKUP(VLOOKUP(AN570,MAPPING!$B$16:$D$21,2,1),MAPPING!$C$16:$E$21,2,0)))</f>
        <v>0</v>
      </c>
      <c r="V570" s="58">
        <f>(K570*VLOOKUP(N570/K570,MAPPING!$B$23:$C$30,2,10))</f>
        <v>550</v>
      </c>
      <c r="W570" s="58">
        <f t="shared" si="181"/>
        <v>0</v>
      </c>
      <c r="X570" s="58">
        <f t="shared" si="182"/>
        <v>9330</v>
      </c>
      <c r="Y570" s="116">
        <f>ROUND(SUM(Q570:W570)/INVOICE!$I$5,2)</f>
        <v>6.69</v>
      </c>
      <c r="AA570" s="38" t="s">
        <v>4472</v>
      </c>
      <c r="AB570" s="38" t="s">
        <v>93</v>
      </c>
      <c r="AC570" s="38" t="s">
        <v>4473</v>
      </c>
      <c r="AD570" s="38" t="s">
        <v>10613</v>
      </c>
      <c r="AE570" s="38" t="s">
        <v>599</v>
      </c>
      <c r="AF570" s="38" t="s">
        <v>10614</v>
      </c>
      <c r="AG570" s="38" t="s">
        <v>10615</v>
      </c>
      <c r="AH570" s="38" t="s">
        <v>61</v>
      </c>
      <c r="AI570" s="38">
        <v>1</v>
      </c>
      <c r="AJ570" s="38">
        <v>1.2</v>
      </c>
      <c r="AK570" s="38">
        <v>3</v>
      </c>
      <c r="AL570" s="38">
        <v>3</v>
      </c>
      <c r="AM570" s="38" t="s">
        <v>204</v>
      </c>
      <c r="AN570" s="38">
        <v>144.75</v>
      </c>
      <c r="AO570" s="38" t="s">
        <v>62</v>
      </c>
      <c r="AP570" s="38" t="s">
        <v>62</v>
      </c>
      <c r="AQ570" s="38" t="s">
        <v>62</v>
      </c>
      <c r="AR570" s="38" t="s">
        <v>62</v>
      </c>
      <c r="AS570" s="38" t="s">
        <v>62</v>
      </c>
      <c r="AT570" s="38" t="s">
        <v>205</v>
      </c>
      <c r="AU570" s="38" t="s">
        <v>8802</v>
      </c>
      <c r="AV570" s="38" t="s">
        <v>207</v>
      </c>
      <c r="AW570" s="38" t="s">
        <v>61</v>
      </c>
      <c r="AX570" s="38" t="s">
        <v>63</v>
      </c>
      <c r="AY570" s="39" t="s">
        <v>10616</v>
      </c>
      <c r="AZ570" s="38" t="s">
        <v>10617</v>
      </c>
      <c r="BA570" s="39" t="s">
        <v>10617</v>
      </c>
      <c r="BB570" s="38" t="s">
        <v>196</v>
      </c>
      <c r="BC570" s="38" t="s">
        <v>197</v>
      </c>
      <c r="BD570" s="38" t="s">
        <v>94</v>
      </c>
      <c r="BE570" s="38" t="s">
        <v>208</v>
      </c>
      <c r="BF570" s="38" t="s">
        <v>64</v>
      </c>
      <c r="BG570" s="38" t="s">
        <v>61</v>
      </c>
      <c r="BH570" s="38" t="s">
        <v>209</v>
      </c>
    </row>
    <row r="571" spans="2:60" x14ac:dyDescent="0.3">
      <c r="B571" s="55">
        <f t="shared" si="164"/>
        <v>567</v>
      </c>
      <c r="C571" s="55" t="str">
        <f t="shared" si="165"/>
        <v>NRT</v>
      </c>
      <c r="D571" s="55" t="str">
        <f t="shared" si="166"/>
        <v>2025-09-13</v>
      </c>
      <c r="E571" s="55" t="str">
        <f t="shared" si="167"/>
        <v>82020038126</v>
      </c>
      <c r="F571" s="55" t="str">
        <f t="shared" si="168"/>
        <v>PJP030138612</v>
      </c>
      <c r="G571" s="55" t="str">
        <f t="shared" si="169"/>
        <v>지앤지</v>
      </c>
      <c r="H571" s="53" t="str">
        <f t="shared" si="170"/>
        <v>간이(Simple)</v>
      </c>
      <c r="I571" s="62">
        <f t="shared" si="171"/>
        <v>455.62</v>
      </c>
      <c r="J571" s="53" t="str">
        <f t="shared" si="172"/>
        <v>BIG BRIDGE INTL (BRCH USA)</v>
      </c>
      <c r="K571" s="55">
        <f t="shared" si="173"/>
        <v>1</v>
      </c>
      <c r="L571" s="54">
        <f t="shared" si="174"/>
        <v>9.3000000000000007</v>
      </c>
      <c r="M571" s="54">
        <f t="shared" si="175"/>
        <v>26.8</v>
      </c>
      <c r="N571" s="54">
        <f t="shared" si="176"/>
        <v>27</v>
      </c>
      <c r="O571" s="54">
        <f t="shared" si="177"/>
        <v>9.5</v>
      </c>
      <c r="P571" s="55" t="str">
        <f t="shared" si="178"/>
        <v>6094325151688</v>
      </c>
      <c r="Q571" s="70">
        <f t="shared" si="179"/>
        <v>24940</v>
      </c>
      <c r="R571" s="58">
        <v>0</v>
      </c>
      <c r="S571" s="57">
        <f t="shared" si="180"/>
        <v>0</v>
      </c>
      <c r="T571" s="58">
        <v>0</v>
      </c>
      <c r="U571" s="58">
        <f>(IF(VLOOKUP(VLOOKUP(AN571,MAPPING!$B$16:$D$21,2,1),MAPPING!$C$16:$E$21,2,0)=7000,0,VLOOKUP(VLOOKUP(AN571,MAPPING!$B$16:$D$21,2,1),MAPPING!$C$16:$E$21,2,0)))</f>
        <v>0</v>
      </c>
      <c r="V571" s="58">
        <f>(K571*VLOOKUP(N571/K571,MAPPING!$B$23:$C$30,2,10))</f>
        <v>15000</v>
      </c>
      <c r="W571" s="58">
        <f t="shared" si="181"/>
        <v>0</v>
      </c>
      <c r="X571" s="58">
        <f t="shared" si="182"/>
        <v>39940</v>
      </c>
      <c r="Y571" s="116">
        <f>ROUND(SUM(Q571:W571)/INVOICE!$I$5,2)</f>
        <v>28.65</v>
      </c>
      <c r="AA571" s="38" t="s">
        <v>4472</v>
      </c>
      <c r="AB571" s="38" t="s">
        <v>93</v>
      </c>
      <c r="AC571" s="38" t="s">
        <v>4473</v>
      </c>
      <c r="AD571" s="38" t="s">
        <v>10618</v>
      </c>
      <c r="AE571" s="38" t="s">
        <v>10619</v>
      </c>
      <c r="AF571" s="38" t="s">
        <v>10620</v>
      </c>
      <c r="AG571" s="38" t="s">
        <v>10621</v>
      </c>
      <c r="AH571" s="38" t="s">
        <v>156</v>
      </c>
      <c r="AI571" s="38">
        <v>1</v>
      </c>
      <c r="AJ571" s="38">
        <v>9.3000000000000007</v>
      </c>
      <c r="AK571" s="38">
        <v>26.8</v>
      </c>
      <c r="AL571" s="38">
        <v>27</v>
      </c>
      <c r="AM571" s="38" t="s">
        <v>65</v>
      </c>
      <c r="AN571" s="38">
        <v>455.62</v>
      </c>
      <c r="AO571" s="38" t="s">
        <v>62</v>
      </c>
      <c r="AP571" s="38" t="s">
        <v>62</v>
      </c>
      <c r="AQ571" s="38" t="s">
        <v>62</v>
      </c>
      <c r="AR571" s="38" t="s">
        <v>62</v>
      </c>
      <c r="AS571" s="38" t="s">
        <v>62</v>
      </c>
      <c r="AT571" s="38" t="s">
        <v>205</v>
      </c>
      <c r="AU571" s="38" t="s">
        <v>8802</v>
      </c>
      <c r="AV571" s="38" t="s">
        <v>207</v>
      </c>
      <c r="AW571" s="38" t="s">
        <v>61</v>
      </c>
      <c r="AX571" s="38" t="s">
        <v>63</v>
      </c>
      <c r="AY571" s="39" t="s">
        <v>10622</v>
      </c>
      <c r="AZ571" s="38" t="s">
        <v>10623</v>
      </c>
      <c r="BA571" s="39" t="s">
        <v>10623</v>
      </c>
      <c r="BB571" s="38" t="s">
        <v>196</v>
      </c>
      <c r="BC571" s="38" t="s">
        <v>197</v>
      </c>
      <c r="BD571" s="38" t="s">
        <v>94</v>
      </c>
      <c r="BE571" s="38" t="s">
        <v>208</v>
      </c>
      <c r="BF571" s="38" t="s">
        <v>64</v>
      </c>
      <c r="BG571" s="38" t="s">
        <v>61</v>
      </c>
      <c r="BH571" s="38" t="s">
        <v>209</v>
      </c>
    </row>
    <row r="572" spans="2:60" x14ac:dyDescent="0.3">
      <c r="B572" s="55">
        <f t="shared" si="164"/>
        <v>568</v>
      </c>
      <c r="C572" s="55" t="str">
        <f t="shared" si="165"/>
        <v>NRT</v>
      </c>
      <c r="D572" s="55" t="str">
        <f t="shared" si="166"/>
        <v>2025-09-13</v>
      </c>
      <c r="E572" s="55" t="str">
        <f t="shared" si="167"/>
        <v>82020038126</v>
      </c>
      <c r="F572" s="55" t="str">
        <f t="shared" si="168"/>
        <v>PJP030130583</v>
      </c>
      <c r="G572" s="55" t="str">
        <f t="shared" si="169"/>
        <v>지앤지</v>
      </c>
      <c r="H572" s="53" t="str">
        <f t="shared" si="170"/>
        <v>간이(Simple)</v>
      </c>
      <c r="I572" s="62">
        <f t="shared" si="171"/>
        <v>455.62</v>
      </c>
      <c r="J572" s="53" t="str">
        <f t="shared" si="172"/>
        <v>BIG BRIDGE INTL (BRCH USA)</v>
      </c>
      <c r="K572" s="55">
        <f t="shared" si="173"/>
        <v>1</v>
      </c>
      <c r="L572" s="54">
        <f t="shared" si="174"/>
        <v>8.4</v>
      </c>
      <c r="M572" s="54">
        <f t="shared" si="175"/>
        <v>24.6</v>
      </c>
      <c r="N572" s="54">
        <f t="shared" si="176"/>
        <v>25</v>
      </c>
      <c r="O572" s="54">
        <f t="shared" si="177"/>
        <v>8.5</v>
      </c>
      <c r="P572" s="55" t="str">
        <f t="shared" si="178"/>
        <v>6094325151055</v>
      </c>
      <c r="Q572" s="70">
        <f t="shared" si="179"/>
        <v>22920</v>
      </c>
      <c r="R572" s="58">
        <v>0</v>
      </c>
      <c r="S572" s="57">
        <f t="shared" si="180"/>
        <v>0</v>
      </c>
      <c r="T572" s="58">
        <v>0</v>
      </c>
      <c r="U572" s="58">
        <f>(IF(VLOOKUP(VLOOKUP(AN572,MAPPING!$B$16:$D$21,2,1),MAPPING!$C$16:$E$21,2,0)=7000,0,VLOOKUP(VLOOKUP(AN572,MAPPING!$B$16:$D$21,2,1),MAPPING!$C$16:$E$21,2,0)))</f>
        <v>0</v>
      </c>
      <c r="V572" s="58">
        <f>(K572*VLOOKUP(N572/K572,MAPPING!$B$23:$C$30,2,10))</f>
        <v>11000</v>
      </c>
      <c r="W572" s="58">
        <f t="shared" si="181"/>
        <v>0</v>
      </c>
      <c r="X572" s="58">
        <f t="shared" si="182"/>
        <v>33920</v>
      </c>
      <c r="Y572" s="116">
        <f>ROUND(SUM(Q572:W572)/INVOICE!$I$5,2)</f>
        <v>24.33</v>
      </c>
      <c r="AA572" s="38" t="s">
        <v>4472</v>
      </c>
      <c r="AB572" s="38" t="s">
        <v>93</v>
      </c>
      <c r="AC572" s="38" t="s">
        <v>4473</v>
      </c>
      <c r="AD572" s="38" t="s">
        <v>10624</v>
      </c>
      <c r="AE572" s="38" t="s">
        <v>10619</v>
      </c>
      <c r="AF572" s="38" t="s">
        <v>10620</v>
      </c>
      <c r="AG572" s="38" t="s">
        <v>10621</v>
      </c>
      <c r="AH572" s="38" t="s">
        <v>156</v>
      </c>
      <c r="AI572" s="38">
        <v>1</v>
      </c>
      <c r="AJ572" s="38">
        <v>8.4</v>
      </c>
      <c r="AK572" s="38">
        <v>24.6</v>
      </c>
      <c r="AL572" s="38">
        <v>25</v>
      </c>
      <c r="AM572" s="38" t="s">
        <v>65</v>
      </c>
      <c r="AN572" s="38">
        <v>455.62</v>
      </c>
      <c r="AO572" s="38" t="s">
        <v>62</v>
      </c>
      <c r="AP572" s="38" t="s">
        <v>62</v>
      </c>
      <c r="AQ572" s="38" t="s">
        <v>62</v>
      </c>
      <c r="AR572" s="38" t="s">
        <v>62</v>
      </c>
      <c r="AS572" s="38" t="s">
        <v>62</v>
      </c>
      <c r="AT572" s="38" t="s">
        <v>205</v>
      </c>
      <c r="AU572" s="38" t="s">
        <v>8802</v>
      </c>
      <c r="AV572" s="38" t="s">
        <v>207</v>
      </c>
      <c r="AW572" s="38" t="s">
        <v>61</v>
      </c>
      <c r="AX572" s="38" t="s">
        <v>63</v>
      </c>
      <c r="AY572" s="39" t="s">
        <v>10625</v>
      </c>
      <c r="AZ572" s="38" t="s">
        <v>10626</v>
      </c>
      <c r="BA572" s="39" t="s">
        <v>10626</v>
      </c>
      <c r="BB572" s="38" t="s">
        <v>196</v>
      </c>
      <c r="BC572" s="38" t="s">
        <v>197</v>
      </c>
      <c r="BD572" s="38" t="s">
        <v>94</v>
      </c>
      <c r="BE572" s="38" t="s">
        <v>208</v>
      </c>
      <c r="BF572" s="38" t="s">
        <v>64</v>
      </c>
      <c r="BG572" s="38" t="s">
        <v>61</v>
      </c>
      <c r="BH572" s="38" t="s">
        <v>209</v>
      </c>
    </row>
    <row r="573" spans="2:60" x14ac:dyDescent="0.3">
      <c r="B573" s="55">
        <f t="shared" si="164"/>
        <v>569</v>
      </c>
      <c r="C573" s="55" t="str">
        <f t="shared" si="165"/>
        <v>NRT</v>
      </c>
      <c r="D573" s="55" t="str">
        <f t="shared" si="166"/>
        <v>2025-09-13</v>
      </c>
      <c r="E573" s="55" t="str">
        <f t="shared" si="167"/>
        <v>82020038126</v>
      </c>
      <c r="F573" s="55" t="str">
        <f t="shared" si="168"/>
        <v>PJP030136801</v>
      </c>
      <c r="G573" s="55" t="str">
        <f t="shared" si="169"/>
        <v>서연우</v>
      </c>
      <c r="H573" s="53" t="str">
        <f t="shared" si="170"/>
        <v>목록(Manifest)</v>
      </c>
      <c r="I573" s="62">
        <f t="shared" si="171"/>
        <v>114.23</v>
      </c>
      <c r="J573" s="53" t="str">
        <f t="shared" si="172"/>
        <v>BIG BRIDGE INTL (BRCH USA)</v>
      </c>
      <c r="K573" s="55">
        <f t="shared" si="173"/>
        <v>1</v>
      </c>
      <c r="L573" s="54">
        <f t="shared" si="174"/>
        <v>0.55000000000000004</v>
      </c>
      <c r="M573" s="54">
        <f t="shared" si="175"/>
        <v>1.3</v>
      </c>
      <c r="N573" s="54">
        <f t="shared" si="176"/>
        <v>1.3</v>
      </c>
      <c r="O573" s="54">
        <f t="shared" si="177"/>
        <v>1</v>
      </c>
      <c r="P573" s="55" t="str">
        <f t="shared" si="178"/>
        <v>6094325150071</v>
      </c>
      <c r="Q573" s="70">
        <f t="shared" si="179"/>
        <v>7770</v>
      </c>
      <c r="R573" s="58">
        <v>0</v>
      </c>
      <c r="S573" s="57">
        <f t="shared" si="180"/>
        <v>0</v>
      </c>
      <c r="T573" s="58">
        <v>0</v>
      </c>
      <c r="U573" s="58">
        <f>(IF(VLOOKUP(VLOOKUP(AN573,MAPPING!$B$16:$D$21,2,1),MAPPING!$C$16:$E$21,2,0)=7000,0,VLOOKUP(VLOOKUP(AN573,MAPPING!$B$16:$D$21,2,1),MAPPING!$C$16:$E$21,2,0)))</f>
        <v>0</v>
      </c>
      <c r="V573" s="58">
        <f>(K573*VLOOKUP(N573/K573,MAPPING!$B$23:$C$30,2,10))</f>
        <v>0</v>
      </c>
      <c r="W573" s="58">
        <f t="shared" si="181"/>
        <v>0</v>
      </c>
      <c r="X573" s="58">
        <f t="shared" si="182"/>
        <v>7770</v>
      </c>
      <c r="Y573" s="116">
        <f>ROUND(SUM(Q573:W573)/INVOICE!$I$5,2)</f>
        <v>5.57</v>
      </c>
      <c r="AA573" s="38" t="s">
        <v>4472</v>
      </c>
      <c r="AB573" s="38" t="s">
        <v>93</v>
      </c>
      <c r="AC573" s="38" t="s">
        <v>4473</v>
      </c>
      <c r="AD573" s="38" t="s">
        <v>10627</v>
      </c>
      <c r="AE573" s="38" t="s">
        <v>292</v>
      </c>
      <c r="AF573" s="38" t="s">
        <v>293</v>
      </c>
      <c r="AG573" s="38" t="s">
        <v>617</v>
      </c>
      <c r="AH573" s="38" t="s">
        <v>61</v>
      </c>
      <c r="AI573" s="38">
        <v>1</v>
      </c>
      <c r="AJ573" s="38">
        <v>0.55000000000000004</v>
      </c>
      <c r="AK573" s="38">
        <v>1.3</v>
      </c>
      <c r="AL573" s="38">
        <v>1.3</v>
      </c>
      <c r="AM573" s="38" t="s">
        <v>204</v>
      </c>
      <c r="AN573" s="38">
        <v>114.23</v>
      </c>
      <c r="AO573" s="38" t="s">
        <v>62</v>
      </c>
      <c r="AP573" s="38" t="s">
        <v>62</v>
      </c>
      <c r="AQ573" s="38" t="s">
        <v>62</v>
      </c>
      <c r="AR573" s="38" t="s">
        <v>62</v>
      </c>
      <c r="AS573" s="38" t="s">
        <v>62</v>
      </c>
      <c r="AT573" s="38" t="s">
        <v>205</v>
      </c>
      <c r="AU573" s="38" t="s">
        <v>8802</v>
      </c>
      <c r="AV573" s="38" t="s">
        <v>207</v>
      </c>
      <c r="AW573" s="38" t="s">
        <v>61</v>
      </c>
      <c r="AX573" s="38" t="s">
        <v>63</v>
      </c>
      <c r="AY573" s="39" t="s">
        <v>10628</v>
      </c>
      <c r="AZ573" s="38" t="s">
        <v>10629</v>
      </c>
      <c r="BA573" s="39" t="s">
        <v>10629</v>
      </c>
      <c r="BB573" s="38" t="s">
        <v>196</v>
      </c>
      <c r="BC573" s="38" t="s">
        <v>197</v>
      </c>
      <c r="BD573" s="38" t="s">
        <v>94</v>
      </c>
      <c r="BE573" s="38" t="s">
        <v>208</v>
      </c>
      <c r="BF573" s="38" t="s">
        <v>64</v>
      </c>
      <c r="BG573" s="38" t="s">
        <v>61</v>
      </c>
      <c r="BH573" s="38" t="s">
        <v>209</v>
      </c>
    </row>
    <row r="574" spans="2:60" x14ac:dyDescent="0.3">
      <c r="B574" s="55">
        <f t="shared" si="164"/>
        <v>570</v>
      </c>
      <c r="C574" s="55" t="str">
        <f t="shared" si="165"/>
        <v>NRT</v>
      </c>
      <c r="D574" s="55" t="str">
        <f t="shared" si="166"/>
        <v>2025-09-13</v>
      </c>
      <c r="E574" s="55" t="str">
        <f t="shared" si="167"/>
        <v>82020038126</v>
      </c>
      <c r="F574" s="55" t="str">
        <f t="shared" si="168"/>
        <v>PJP030134018</v>
      </c>
      <c r="G574" s="55" t="str">
        <f t="shared" si="169"/>
        <v>최은진</v>
      </c>
      <c r="H574" s="53" t="str">
        <f t="shared" si="170"/>
        <v>목록(Manifest)</v>
      </c>
      <c r="I574" s="62">
        <f t="shared" si="171"/>
        <v>140.69999999999999</v>
      </c>
      <c r="J574" s="53" t="str">
        <f t="shared" si="172"/>
        <v>BIG BRIDGE INTL (BRCH USA)</v>
      </c>
      <c r="K574" s="55">
        <f t="shared" si="173"/>
        <v>1</v>
      </c>
      <c r="L574" s="54">
        <f t="shared" si="174"/>
        <v>0.6</v>
      </c>
      <c r="M574" s="54">
        <f t="shared" si="175"/>
        <v>1.1000000000000001</v>
      </c>
      <c r="N574" s="54">
        <f t="shared" si="176"/>
        <v>1.1000000000000001</v>
      </c>
      <c r="O574" s="54">
        <f t="shared" si="177"/>
        <v>1</v>
      </c>
      <c r="P574" s="55" t="str">
        <f t="shared" si="178"/>
        <v>6094325151429</v>
      </c>
      <c r="Q574" s="70">
        <f t="shared" si="179"/>
        <v>7770</v>
      </c>
      <c r="R574" s="58">
        <v>0</v>
      </c>
      <c r="S574" s="57">
        <f t="shared" si="180"/>
        <v>0</v>
      </c>
      <c r="T574" s="58">
        <v>0</v>
      </c>
      <c r="U574" s="58">
        <f>(IF(VLOOKUP(VLOOKUP(AN574,MAPPING!$B$16:$D$21,2,1),MAPPING!$C$16:$E$21,2,0)=7000,0,VLOOKUP(VLOOKUP(AN574,MAPPING!$B$16:$D$21,2,1),MAPPING!$C$16:$E$21,2,0)))</f>
        <v>0</v>
      </c>
      <c r="V574" s="58">
        <f>(K574*VLOOKUP(N574/K574,MAPPING!$B$23:$C$30,2,10))</f>
        <v>0</v>
      </c>
      <c r="W574" s="58">
        <f t="shared" si="181"/>
        <v>0</v>
      </c>
      <c r="X574" s="58">
        <f t="shared" si="182"/>
        <v>7770</v>
      </c>
      <c r="Y574" s="116">
        <f>ROUND(SUM(Q574:W574)/INVOICE!$I$5,2)</f>
        <v>5.57</v>
      </c>
      <c r="AA574" s="38" t="s">
        <v>4472</v>
      </c>
      <c r="AB574" s="38" t="s">
        <v>93</v>
      </c>
      <c r="AC574" s="38" t="s">
        <v>4473</v>
      </c>
      <c r="AD574" s="38" t="s">
        <v>10630</v>
      </c>
      <c r="AE574" s="38" t="s">
        <v>1552</v>
      </c>
      <c r="AF574" s="38" t="s">
        <v>10631</v>
      </c>
      <c r="AG574" s="38" t="s">
        <v>10632</v>
      </c>
      <c r="AH574" s="38" t="s">
        <v>61</v>
      </c>
      <c r="AI574" s="38">
        <v>1</v>
      </c>
      <c r="AJ574" s="38">
        <v>0.6</v>
      </c>
      <c r="AK574" s="38">
        <v>1.1000000000000001</v>
      </c>
      <c r="AL574" s="38">
        <v>1.1000000000000001</v>
      </c>
      <c r="AM574" s="38" t="s">
        <v>204</v>
      </c>
      <c r="AN574" s="38">
        <v>140.69999999999999</v>
      </c>
      <c r="AO574" s="38" t="s">
        <v>62</v>
      </c>
      <c r="AP574" s="38" t="s">
        <v>62</v>
      </c>
      <c r="AQ574" s="38" t="s">
        <v>62</v>
      </c>
      <c r="AR574" s="38" t="s">
        <v>62</v>
      </c>
      <c r="AS574" s="38" t="s">
        <v>62</v>
      </c>
      <c r="AT574" s="38" t="s">
        <v>205</v>
      </c>
      <c r="AU574" s="38" t="s">
        <v>8802</v>
      </c>
      <c r="AV574" s="38" t="s">
        <v>207</v>
      </c>
      <c r="AW574" s="38" t="s">
        <v>61</v>
      </c>
      <c r="AX574" s="38" t="s">
        <v>63</v>
      </c>
      <c r="AY574" s="39" t="s">
        <v>10633</v>
      </c>
      <c r="AZ574" s="38" t="s">
        <v>10634</v>
      </c>
      <c r="BA574" s="39" t="s">
        <v>10634</v>
      </c>
      <c r="BB574" s="38" t="s">
        <v>196</v>
      </c>
      <c r="BC574" s="38" t="s">
        <v>197</v>
      </c>
      <c r="BD574" s="38" t="s">
        <v>94</v>
      </c>
      <c r="BE574" s="38" t="s">
        <v>208</v>
      </c>
      <c r="BF574" s="38" t="s">
        <v>64</v>
      </c>
      <c r="BG574" s="38" t="s">
        <v>61</v>
      </c>
      <c r="BH574" s="38" t="s">
        <v>209</v>
      </c>
    </row>
    <row r="575" spans="2:60" x14ac:dyDescent="0.3">
      <c r="B575" s="55">
        <f t="shared" si="164"/>
        <v>571</v>
      </c>
      <c r="C575" s="55" t="str">
        <f t="shared" si="165"/>
        <v>NRT</v>
      </c>
      <c r="D575" s="55" t="str">
        <f t="shared" si="166"/>
        <v>2025-09-13</v>
      </c>
      <c r="E575" s="55" t="str">
        <f t="shared" si="167"/>
        <v>82020038126</v>
      </c>
      <c r="F575" s="55" t="str">
        <f t="shared" si="168"/>
        <v>PJP030147713</v>
      </c>
      <c r="G575" s="55" t="str">
        <f t="shared" si="169"/>
        <v>최동식</v>
      </c>
      <c r="H575" s="53" t="str">
        <f t="shared" si="170"/>
        <v>목록(Manifest)</v>
      </c>
      <c r="I575" s="62">
        <f t="shared" si="171"/>
        <v>91.46</v>
      </c>
      <c r="J575" s="53" t="str">
        <f t="shared" si="172"/>
        <v>BIG BRIDGE INTL (BRCH USA)</v>
      </c>
      <c r="K575" s="55">
        <f t="shared" si="173"/>
        <v>1</v>
      </c>
      <c r="L575" s="54">
        <f t="shared" si="174"/>
        <v>0.85</v>
      </c>
      <c r="M575" s="54">
        <f t="shared" si="175"/>
        <v>1.9</v>
      </c>
      <c r="N575" s="54">
        <f t="shared" si="176"/>
        <v>1.9</v>
      </c>
      <c r="O575" s="54">
        <f t="shared" si="177"/>
        <v>1</v>
      </c>
      <c r="P575" s="55" t="str">
        <f t="shared" si="178"/>
        <v>6094325148864</v>
      </c>
      <c r="Q575" s="70">
        <f t="shared" si="179"/>
        <v>7770</v>
      </c>
      <c r="R575" s="58">
        <v>0</v>
      </c>
      <c r="S575" s="57">
        <f t="shared" si="180"/>
        <v>0</v>
      </c>
      <c r="T575" s="58">
        <v>0</v>
      </c>
      <c r="U575" s="58">
        <f>(IF(VLOOKUP(VLOOKUP(AN575,MAPPING!$B$16:$D$21,2,1),MAPPING!$C$16:$E$21,2,0)=7000,0,VLOOKUP(VLOOKUP(AN575,MAPPING!$B$16:$D$21,2,1),MAPPING!$C$16:$E$21,2,0)))</f>
        <v>0</v>
      </c>
      <c r="V575" s="58">
        <f>(K575*VLOOKUP(N575/K575,MAPPING!$B$23:$C$30,2,10))</f>
        <v>0</v>
      </c>
      <c r="W575" s="58">
        <f t="shared" si="181"/>
        <v>0</v>
      </c>
      <c r="X575" s="58">
        <f t="shared" si="182"/>
        <v>7770</v>
      </c>
      <c r="Y575" s="116">
        <f>ROUND(SUM(Q575:W575)/INVOICE!$I$5,2)</f>
        <v>5.57</v>
      </c>
      <c r="AA575" s="38" t="s">
        <v>4472</v>
      </c>
      <c r="AB575" s="38" t="s">
        <v>93</v>
      </c>
      <c r="AC575" s="38" t="s">
        <v>4473</v>
      </c>
      <c r="AD575" s="38" t="s">
        <v>10635</v>
      </c>
      <c r="AE575" s="38" t="s">
        <v>10636</v>
      </c>
      <c r="AF575" s="38" t="s">
        <v>10637</v>
      </c>
      <c r="AG575" s="38" t="s">
        <v>10638</v>
      </c>
      <c r="AH575" s="38" t="s">
        <v>61</v>
      </c>
      <c r="AI575" s="38">
        <v>1</v>
      </c>
      <c r="AJ575" s="38">
        <v>0.85</v>
      </c>
      <c r="AK575" s="38">
        <v>1.9</v>
      </c>
      <c r="AL575" s="38">
        <v>1.9</v>
      </c>
      <c r="AM575" s="38" t="s">
        <v>204</v>
      </c>
      <c r="AN575" s="38">
        <v>91.46</v>
      </c>
      <c r="AO575" s="38" t="s">
        <v>62</v>
      </c>
      <c r="AP575" s="38" t="s">
        <v>62</v>
      </c>
      <c r="AQ575" s="38" t="s">
        <v>62</v>
      </c>
      <c r="AR575" s="38" t="s">
        <v>62</v>
      </c>
      <c r="AS575" s="38" t="s">
        <v>62</v>
      </c>
      <c r="AT575" s="38" t="s">
        <v>205</v>
      </c>
      <c r="AU575" s="38" t="s">
        <v>8802</v>
      </c>
      <c r="AV575" s="38" t="s">
        <v>207</v>
      </c>
      <c r="AW575" s="38" t="s">
        <v>61</v>
      </c>
      <c r="AX575" s="38" t="s">
        <v>63</v>
      </c>
      <c r="AY575" s="39" t="s">
        <v>10639</v>
      </c>
      <c r="AZ575" s="38" t="s">
        <v>10640</v>
      </c>
      <c r="BA575" s="39" t="s">
        <v>10640</v>
      </c>
      <c r="BB575" s="38" t="s">
        <v>196</v>
      </c>
      <c r="BC575" s="38" t="s">
        <v>197</v>
      </c>
      <c r="BD575" s="38" t="s">
        <v>94</v>
      </c>
      <c r="BE575" s="38" t="s">
        <v>208</v>
      </c>
      <c r="BF575" s="38" t="s">
        <v>64</v>
      </c>
      <c r="BG575" s="38" t="s">
        <v>61</v>
      </c>
      <c r="BH575" s="38" t="s">
        <v>209</v>
      </c>
    </row>
    <row r="576" spans="2:60" x14ac:dyDescent="0.3">
      <c r="B576" s="55">
        <f t="shared" si="164"/>
        <v>572</v>
      </c>
      <c r="C576" s="55" t="str">
        <f t="shared" si="165"/>
        <v>NRT</v>
      </c>
      <c r="D576" s="55" t="str">
        <f t="shared" si="166"/>
        <v>2025-09-13</v>
      </c>
      <c r="E576" s="55" t="str">
        <f t="shared" si="167"/>
        <v>82020038126</v>
      </c>
      <c r="F576" s="55" t="str">
        <f t="shared" si="168"/>
        <v>PJP030132938</v>
      </c>
      <c r="G576" s="55" t="str">
        <f t="shared" si="169"/>
        <v>김태현</v>
      </c>
      <c r="H576" s="53" t="str">
        <f t="shared" si="170"/>
        <v>목록(Manifest)</v>
      </c>
      <c r="I576" s="62">
        <f t="shared" si="171"/>
        <v>16.62</v>
      </c>
      <c r="J576" s="53" t="str">
        <f t="shared" si="172"/>
        <v>BIG BRIDGE INTL (BRCH USA)</v>
      </c>
      <c r="K576" s="55">
        <f t="shared" si="173"/>
        <v>1</v>
      </c>
      <c r="L576" s="54">
        <f t="shared" si="174"/>
        <v>0.3</v>
      </c>
      <c r="M576" s="54">
        <f t="shared" si="175"/>
        <v>0.6</v>
      </c>
      <c r="N576" s="54">
        <f t="shared" si="176"/>
        <v>0.6</v>
      </c>
      <c r="O576" s="54">
        <f t="shared" si="177"/>
        <v>0.5</v>
      </c>
      <c r="P576" s="55" t="str">
        <f t="shared" si="178"/>
        <v>6094325151458</v>
      </c>
      <c r="Q576" s="70">
        <f t="shared" si="179"/>
        <v>6760</v>
      </c>
      <c r="R576" s="58">
        <v>0</v>
      </c>
      <c r="S576" s="57">
        <f t="shared" si="180"/>
        <v>0</v>
      </c>
      <c r="T576" s="58">
        <v>0</v>
      </c>
      <c r="U576" s="58">
        <f>(IF(VLOOKUP(VLOOKUP(AN576,MAPPING!$B$16:$D$21,2,1),MAPPING!$C$16:$E$21,2,0)=7000,0,VLOOKUP(VLOOKUP(AN576,MAPPING!$B$16:$D$21,2,1),MAPPING!$C$16:$E$21,2,0)))</f>
        <v>0</v>
      </c>
      <c r="V576" s="58">
        <f>(K576*VLOOKUP(N576/K576,MAPPING!$B$23:$C$30,2,10))</f>
        <v>0</v>
      </c>
      <c r="W576" s="58">
        <f t="shared" si="181"/>
        <v>0</v>
      </c>
      <c r="X576" s="58">
        <f t="shared" si="182"/>
        <v>6760</v>
      </c>
      <c r="Y576" s="116">
        <f>ROUND(SUM(Q576:W576)/INVOICE!$I$5,2)</f>
        <v>4.8499999999999996</v>
      </c>
      <c r="AA576" s="38" t="s">
        <v>4472</v>
      </c>
      <c r="AB576" s="38" t="s">
        <v>93</v>
      </c>
      <c r="AC576" s="38" t="s">
        <v>4473</v>
      </c>
      <c r="AD576" s="38" t="s">
        <v>10641</v>
      </c>
      <c r="AE576" s="38" t="s">
        <v>8812</v>
      </c>
      <c r="AF576" s="38" t="s">
        <v>10642</v>
      </c>
      <c r="AG576" s="38" t="s">
        <v>10643</v>
      </c>
      <c r="AH576" s="38" t="s">
        <v>61</v>
      </c>
      <c r="AI576" s="38">
        <v>1</v>
      </c>
      <c r="AJ576" s="38">
        <v>0.3</v>
      </c>
      <c r="AK576" s="38">
        <v>0.6</v>
      </c>
      <c r="AL576" s="38">
        <v>0.6</v>
      </c>
      <c r="AM576" s="38" t="s">
        <v>204</v>
      </c>
      <c r="AN576" s="38">
        <v>16.62</v>
      </c>
      <c r="AO576" s="38" t="s">
        <v>62</v>
      </c>
      <c r="AP576" s="38" t="s">
        <v>62</v>
      </c>
      <c r="AQ576" s="38" t="s">
        <v>62</v>
      </c>
      <c r="AR576" s="38" t="s">
        <v>62</v>
      </c>
      <c r="AS576" s="38" t="s">
        <v>62</v>
      </c>
      <c r="AT576" s="38" t="s">
        <v>205</v>
      </c>
      <c r="AU576" s="38" t="s">
        <v>8802</v>
      </c>
      <c r="AV576" s="38" t="s">
        <v>207</v>
      </c>
      <c r="AW576" s="38" t="s">
        <v>61</v>
      </c>
      <c r="AX576" s="38" t="s">
        <v>63</v>
      </c>
      <c r="AY576" s="39" t="s">
        <v>10644</v>
      </c>
      <c r="AZ576" s="38" t="s">
        <v>10645</v>
      </c>
      <c r="BA576" s="39" t="s">
        <v>10645</v>
      </c>
      <c r="BB576" s="38" t="s">
        <v>196</v>
      </c>
      <c r="BC576" s="38" t="s">
        <v>197</v>
      </c>
      <c r="BD576" s="38" t="s">
        <v>94</v>
      </c>
      <c r="BE576" s="38" t="s">
        <v>208</v>
      </c>
      <c r="BF576" s="38" t="s">
        <v>64</v>
      </c>
      <c r="BG576" s="38" t="s">
        <v>61</v>
      </c>
      <c r="BH576" s="38" t="s">
        <v>209</v>
      </c>
    </row>
    <row r="577" spans="2:60" x14ac:dyDescent="0.3">
      <c r="B577" s="55">
        <f t="shared" si="164"/>
        <v>573</v>
      </c>
      <c r="C577" s="55" t="str">
        <f t="shared" si="165"/>
        <v>NRT</v>
      </c>
      <c r="D577" s="55" t="str">
        <f t="shared" si="166"/>
        <v>2025-09-13</v>
      </c>
      <c r="E577" s="55" t="str">
        <f t="shared" si="167"/>
        <v>82020038126</v>
      </c>
      <c r="F577" s="55" t="str">
        <f t="shared" si="168"/>
        <v>PJP030133137</v>
      </c>
      <c r="G577" s="55" t="str">
        <f t="shared" si="169"/>
        <v>문상일</v>
      </c>
      <c r="H577" s="53" t="str">
        <f t="shared" si="170"/>
        <v>일반(NORMAL)</v>
      </c>
      <c r="I577" s="62">
        <f t="shared" si="171"/>
        <v>7497.78</v>
      </c>
      <c r="J577" s="53" t="str">
        <f t="shared" si="172"/>
        <v>BIG BRIDGE INTL (BRCH USA)</v>
      </c>
      <c r="K577" s="55">
        <f t="shared" si="173"/>
        <v>1</v>
      </c>
      <c r="L577" s="54">
        <f t="shared" si="174"/>
        <v>4.55</v>
      </c>
      <c r="M577" s="54">
        <f t="shared" si="175"/>
        <v>4.7</v>
      </c>
      <c r="N577" s="54">
        <f t="shared" si="176"/>
        <v>4.7</v>
      </c>
      <c r="O577" s="54">
        <f t="shared" si="177"/>
        <v>5</v>
      </c>
      <c r="P577" s="55" t="str">
        <f t="shared" si="178"/>
        <v>6094325151463</v>
      </c>
      <c r="Q577" s="70">
        <f t="shared" si="179"/>
        <v>15850</v>
      </c>
      <c r="R577" s="58">
        <v>0</v>
      </c>
      <c r="S577" s="57">
        <f t="shared" si="180"/>
        <v>0</v>
      </c>
      <c r="T577" s="58">
        <v>0</v>
      </c>
      <c r="U577" s="58">
        <f>(IF(VLOOKUP(VLOOKUP(AN577,MAPPING!$B$16:$D$21,2,1),MAPPING!$C$16:$E$21,2,0)=7000,0,VLOOKUP(VLOOKUP(AN577,MAPPING!$B$16:$D$21,2,1),MAPPING!$C$16:$E$21,2,0)))</f>
        <v>25000</v>
      </c>
      <c r="V577" s="58">
        <f>(K577*VLOOKUP(N577/K577,MAPPING!$B$23:$C$30,2,10))</f>
        <v>550</v>
      </c>
      <c r="W577" s="58">
        <f t="shared" si="181"/>
        <v>0</v>
      </c>
      <c r="X577" s="58">
        <f t="shared" si="182"/>
        <v>41400</v>
      </c>
      <c r="Y577" s="116">
        <f>ROUND(SUM(Q577:W577)/INVOICE!$I$5,2)</f>
        <v>29.7</v>
      </c>
      <c r="AA577" s="38" t="s">
        <v>4472</v>
      </c>
      <c r="AB577" s="38" t="s">
        <v>93</v>
      </c>
      <c r="AC577" s="38" t="s">
        <v>4473</v>
      </c>
      <c r="AD577" s="38" t="s">
        <v>10646</v>
      </c>
      <c r="AE577" s="38" t="s">
        <v>8343</v>
      </c>
      <c r="AF577" s="38" t="s">
        <v>8344</v>
      </c>
      <c r="AG577" s="38" t="s">
        <v>4489</v>
      </c>
      <c r="AH577" s="38" t="s">
        <v>156</v>
      </c>
      <c r="AI577" s="38">
        <v>1</v>
      </c>
      <c r="AJ577" s="38">
        <v>4.55</v>
      </c>
      <c r="AK577" s="38">
        <v>4.7</v>
      </c>
      <c r="AL577" s="38">
        <v>4.7</v>
      </c>
      <c r="AM577" s="38" t="s">
        <v>68</v>
      </c>
      <c r="AN577" s="38">
        <v>7497.78</v>
      </c>
      <c r="AO577" s="38" t="s">
        <v>62</v>
      </c>
      <c r="AP577" s="38" t="s">
        <v>62</v>
      </c>
      <c r="AQ577" s="38" t="s">
        <v>62</v>
      </c>
      <c r="AR577" s="38" t="s">
        <v>62</v>
      </c>
      <c r="AS577" s="38" t="s">
        <v>62</v>
      </c>
      <c r="AT577" s="38" t="s">
        <v>205</v>
      </c>
      <c r="AU577" s="38" t="s">
        <v>8802</v>
      </c>
      <c r="AV577" s="38" t="s">
        <v>207</v>
      </c>
      <c r="AW577" s="38" t="s">
        <v>61</v>
      </c>
      <c r="AX577" s="38" t="s">
        <v>63</v>
      </c>
      <c r="AY577" s="39" t="s">
        <v>10647</v>
      </c>
      <c r="AZ577" s="38" t="s">
        <v>10648</v>
      </c>
      <c r="BA577" s="39" t="s">
        <v>10648</v>
      </c>
      <c r="BB577" s="38" t="s">
        <v>196</v>
      </c>
      <c r="BC577" s="38" t="s">
        <v>197</v>
      </c>
      <c r="BD577" s="38" t="s">
        <v>94</v>
      </c>
      <c r="BE577" s="38" t="s">
        <v>208</v>
      </c>
      <c r="BF577" s="38" t="s">
        <v>64</v>
      </c>
      <c r="BG577" s="38" t="s">
        <v>61</v>
      </c>
      <c r="BH577" s="38" t="s">
        <v>209</v>
      </c>
    </row>
    <row r="578" spans="2:60" x14ac:dyDescent="0.3">
      <c r="B578" s="55">
        <f t="shared" si="164"/>
        <v>574</v>
      </c>
      <c r="C578" s="55" t="str">
        <f t="shared" si="165"/>
        <v>NRT</v>
      </c>
      <c r="D578" s="55" t="str">
        <f t="shared" si="166"/>
        <v>2025-09-13</v>
      </c>
      <c r="E578" s="55" t="str">
        <f t="shared" si="167"/>
        <v>82020038126</v>
      </c>
      <c r="F578" s="55" t="str">
        <f t="shared" si="168"/>
        <v>PJP030162239</v>
      </c>
      <c r="G578" s="55" t="str">
        <f t="shared" si="169"/>
        <v>진병희</v>
      </c>
      <c r="H578" s="53" t="str">
        <f t="shared" si="170"/>
        <v>목록(Manifest)</v>
      </c>
      <c r="I578" s="62">
        <f t="shared" si="171"/>
        <v>120.86</v>
      </c>
      <c r="J578" s="53" t="str">
        <f t="shared" si="172"/>
        <v>BIG BRIDGE INTL (BRCH USA)</v>
      </c>
      <c r="K578" s="55">
        <f t="shared" si="173"/>
        <v>1</v>
      </c>
      <c r="L578" s="54">
        <f t="shared" si="174"/>
        <v>1.1000000000000001</v>
      </c>
      <c r="M578" s="54">
        <f t="shared" si="175"/>
        <v>0.2</v>
      </c>
      <c r="N578" s="54">
        <f t="shared" si="176"/>
        <v>1.1000000000000001</v>
      </c>
      <c r="O578" s="54">
        <f t="shared" si="177"/>
        <v>1.5</v>
      </c>
      <c r="P578" s="55" t="str">
        <f t="shared" si="178"/>
        <v>6094325151060</v>
      </c>
      <c r="Q578" s="70">
        <f t="shared" si="179"/>
        <v>8780</v>
      </c>
      <c r="R578" s="58">
        <v>0</v>
      </c>
      <c r="S578" s="57">
        <f t="shared" si="180"/>
        <v>0</v>
      </c>
      <c r="T578" s="58">
        <v>0</v>
      </c>
      <c r="U578" s="58">
        <f>(IF(VLOOKUP(VLOOKUP(AN578,MAPPING!$B$16:$D$21,2,1),MAPPING!$C$16:$E$21,2,0)=7000,0,VLOOKUP(VLOOKUP(AN578,MAPPING!$B$16:$D$21,2,1),MAPPING!$C$16:$E$21,2,0)))</f>
        <v>0</v>
      </c>
      <c r="V578" s="58">
        <f>(K578*VLOOKUP(N578/K578,MAPPING!$B$23:$C$30,2,10))</f>
        <v>0</v>
      </c>
      <c r="W578" s="58">
        <f t="shared" si="181"/>
        <v>0</v>
      </c>
      <c r="X578" s="58">
        <f t="shared" si="182"/>
        <v>8780</v>
      </c>
      <c r="Y578" s="116">
        <f>ROUND(SUM(Q578:W578)/INVOICE!$I$5,2)</f>
        <v>6.3</v>
      </c>
      <c r="AA578" s="38" t="s">
        <v>4472</v>
      </c>
      <c r="AB578" s="38" t="s">
        <v>93</v>
      </c>
      <c r="AC578" s="38" t="s">
        <v>4473</v>
      </c>
      <c r="AD578" s="38" t="s">
        <v>10649</v>
      </c>
      <c r="AE578" s="38" t="s">
        <v>10650</v>
      </c>
      <c r="AF578" s="38" t="s">
        <v>10651</v>
      </c>
      <c r="AG578" s="38" t="s">
        <v>3610</v>
      </c>
      <c r="AH578" s="38" t="s">
        <v>61</v>
      </c>
      <c r="AI578" s="38">
        <v>1</v>
      </c>
      <c r="AJ578" s="38">
        <v>1.1000000000000001</v>
      </c>
      <c r="AK578" s="38">
        <v>0.2</v>
      </c>
      <c r="AL578" s="38">
        <v>1.1000000000000001</v>
      </c>
      <c r="AM578" s="38" t="s">
        <v>204</v>
      </c>
      <c r="AN578" s="38">
        <v>120.86</v>
      </c>
      <c r="AO578" s="38" t="s">
        <v>62</v>
      </c>
      <c r="AP578" s="38" t="s">
        <v>62</v>
      </c>
      <c r="AQ578" s="38" t="s">
        <v>62</v>
      </c>
      <c r="AR578" s="38" t="s">
        <v>62</v>
      </c>
      <c r="AS578" s="38" t="s">
        <v>62</v>
      </c>
      <c r="AT578" s="38" t="s">
        <v>205</v>
      </c>
      <c r="AU578" s="38" t="s">
        <v>8802</v>
      </c>
      <c r="AV578" s="38" t="s">
        <v>207</v>
      </c>
      <c r="AW578" s="38" t="s">
        <v>61</v>
      </c>
      <c r="AX578" s="38" t="s">
        <v>63</v>
      </c>
      <c r="AY578" s="39" t="s">
        <v>10652</v>
      </c>
      <c r="AZ578" s="38" t="s">
        <v>10653</v>
      </c>
      <c r="BA578" s="39" t="s">
        <v>10653</v>
      </c>
      <c r="BB578" s="38" t="s">
        <v>196</v>
      </c>
      <c r="BC578" s="38" t="s">
        <v>197</v>
      </c>
      <c r="BD578" s="38" t="s">
        <v>94</v>
      </c>
      <c r="BE578" s="38" t="s">
        <v>208</v>
      </c>
      <c r="BF578" s="38" t="s">
        <v>64</v>
      </c>
      <c r="BG578" s="38" t="s">
        <v>61</v>
      </c>
      <c r="BH578" s="38" t="s">
        <v>209</v>
      </c>
    </row>
    <row r="579" spans="2:60" x14ac:dyDescent="0.3">
      <c r="B579" s="55">
        <f t="shared" si="164"/>
        <v>575</v>
      </c>
      <c r="C579" s="55" t="str">
        <f t="shared" si="165"/>
        <v>NRT</v>
      </c>
      <c r="D579" s="55" t="str">
        <f t="shared" si="166"/>
        <v>2025-09-13</v>
      </c>
      <c r="E579" s="55" t="str">
        <f t="shared" si="167"/>
        <v>82020038126</v>
      </c>
      <c r="F579" s="55" t="str">
        <f t="shared" si="168"/>
        <v>PJP030142249</v>
      </c>
      <c r="G579" s="55" t="str">
        <f t="shared" si="169"/>
        <v>한혜정</v>
      </c>
      <c r="H579" s="53" t="str">
        <f t="shared" si="170"/>
        <v>일반(목록배제,Normal-Manifest Exception)</v>
      </c>
      <c r="I579" s="62">
        <f t="shared" si="171"/>
        <v>97.19</v>
      </c>
      <c r="J579" s="53" t="str">
        <f t="shared" si="172"/>
        <v>BIG BRIDGE INTL (BRCH USA)</v>
      </c>
      <c r="K579" s="55">
        <f t="shared" si="173"/>
        <v>1</v>
      </c>
      <c r="L579" s="54">
        <f t="shared" si="174"/>
        <v>0.75</v>
      </c>
      <c r="M579" s="54">
        <f t="shared" si="175"/>
        <v>0.8</v>
      </c>
      <c r="N579" s="54">
        <f t="shared" si="176"/>
        <v>0.8</v>
      </c>
      <c r="O579" s="54">
        <f t="shared" si="177"/>
        <v>1</v>
      </c>
      <c r="P579" s="55" t="str">
        <f t="shared" si="178"/>
        <v>6094325165182</v>
      </c>
      <c r="Q579" s="70">
        <f t="shared" si="179"/>
        <v>7770</v>
      </c>
      <c r="R579" s="58">
        <v>0</v>
      </c>
      <c r="S579" s="57">
        <f t="shared" si="180"/>
        <v>0</v>
      </c>
      <c r="T579" s="58">
        <v>0</v>
      </c>
      <c r="U579" s="58">
        <f>(IF(VLOOKUP(VLOOKUP(AN579,MAPPING!$B$16:$D$21,2,1),MAPPING!$C$16:$E$21,2,0)=7000,0,VLOOKUP(VLOOKUP(AN579,MAPPING!$B$16:$D$21,2,1),MAPPING!$C$16:$E$21,2,0)))</f>
        <v>0</v>
      </c>
      <c r="V579" s="58">
        <f>(K579*VLOOKUP(N579/K579,MAPPING!$B$23:$C$30,2,10))</f>
        <v>0</v>
      </c>
      <c r="W579" s="58">
        <f t="shared" si="181"/>
        <v>0</v>
      </c>
      <c r="X579" s="58">
        <f t="shared" si="182"/>
        <v>7770</v>
      </c>
      <c r="Y579" s="116">
        <f>ROUND(SUM(Q579:W579)/INVOICE!$I$5,2)</f>
        <v>5.57</v>
      </c>
      <c r="AA579" s="38" t="s">
        <v>4472</v>
      </c>
      <c r="AB579" s="38" t="s">
        <v>93</v>
      </c>
      <c r="AC579" s="38" t="s">
        <v>4473</v>
      </c>
      <c r="AD579" s="38" t="s">
        <v>10654</v>
      </c>
      <c r="AE579" s="38" t="s">
        <v>9257</v>
      </c>
      <c r="AF579" s="38" t="s">
        <v>9258</v>
      </c>
      <c r="AG579" s="38" t="s">
        <v>9259</v>
      </c>
      <c r="AH579" s="38" t="s">
        <v>156</v>
      </c>
      <c r="AI579" s="38">
        <v>1</v>
      </c>
      <c r="AJ579" s="38">
        <v>0.75</v>
      </c>
      <c r="AK579" s="38">
        <v>0.8</v>
      </c>
      <c r="AL579" s="38">
        <v>0.8</v>
      </c>
      <c r="AM579" s="38" t="s">
        <v>66</v>
      </c>
      <c r="AN579" s="38">
        <v>97.19</v>
      </c>
      <c r="AO579" s="38" t="s">
        <v>62</v>
      </c>
      <c r="AP579" s="38" t="s">
        <v>62</v>
      </c>
      <c r="AQ579" s="38" t="s">
        <v>62</v>
      </c>
      <c r="AR579" s="38" t="s">
        <v>62</v>
      </c>
      <c r="AS579" s="38" t="s">
        <v>62</v>
      </c>
      <c r="AT579" s="38" t="s">
        <v>205</v>
      </c>
      <c r="AU579" s="38" t="s">
        <v>8802</v>
      </c>
      <c r="AV579" s="38" t="s">
        <v>207</v>
      </c>
      <c r="AW579" s="38" t="s">
        <v>61</v>
      </c>
      <c r="AX579" s="38" t="s">
        <v>63</v>
      </c>
      <c r="AY579" s="39" t="s">
        <v>10655</v>
      </c>
      <c r="AZ579" s="38" t="s">
        <v>10656</v>
      </c>
      <c r="BA579" s="39" t="s">
        <v>10656</v>
      </c>
      <c r="BB579" s="38" t="s">
        <v>196</v>
      </c>
      <c r="BC579" s="38" t="s">
        <v>197</v>
      </c>
      <c r="BD579" s="38" t="s">
        <v>94</v>
      </c>
      <c r="BE579" s="38" t="s">
        <v>208</v>
      </c>
      <c r="BF579" s="38" t="s">
        <v>64</v>
      </c>
      <c r="BG579" s="38" t="s">
        <v>61</v>
      </c>
      <c r="BH579" s="38" t="s">
        <v>209</v>
      </c>
    </row>
    <row r="580" spans="2:60" x14ac:dyDescent="0.3">
      <c r="B580" s="55">
        <f t="shared" si="164"/>
        <v>576</v>
      </c>
      <c r="C580" s="55" t="str">
        <f t="shared" si="165"/>
        <v>NRT</v>
      </c>
      <c r="D580" s="55" t="str">
        <f t="shared" si="166"/>
        <v>2025-09-13</v>
      </c>
      <c r="E580" s="55" t="str">
        <f t="shared" si="167"/>
        <v>82020038126</v>
      </c>
      <c r="F580" s="55" t="str">
        <f t="shared" si="168"/>
        <v>PJP030134136</v>
      </c>
      <c r="G580" s="55" t="str">
        <f t="shared" si="169"/>
        <v>백경희</v>
      </c>
      <c r="H580" s="53" t="str">
        <f t="shared" si="170"/>
        <v>목록(Manifest)</v>
      </c>
      <c r="I580" s="62">
        <f t="shared" si="171"/>
        <v>129.58000000000001</v>
      </c>
      <c r="J580" s="53" t="str">
        <f t="shared" si="172"/>
        <v>BIG BRIDGE INTL (BRCH USA)</v>
      </c>
      <c r="K580" s="55">
        <f t="shared" si="173"/>
        <v>1</v>
      </c>
      <c r="L580" s="54">
        <f t="shared" si="174"/>
        <v>0.3</v>
      </c>
      <c r="M580" s="54">
        <f t="shared" si="175"/>
        <v>0.5</v>
      </c>
      <c r="N580" s="54">
        <f t="shared" si="176"/>
        <v>0.5</v>
      </c>
      <c r="O580" s="54">
        <f t="shared" si="177"/>
        <v>0.5</v>
      </c>
      <c r="P580" s="55" t="str">
        <f t="shared" si="178"/>
        <v>6094325151254</v>
      </c>
      <c r="Q580" s="70">
        <f t="shared" si="179"/>
        <v>6760</v>
      </c>
      <c r="R580" s="58">
        <v>0</v>
      </c>
      <c r="S580" s="57">
        <f t="shared" si="180"/>
        <v>0</v>
      </c>
      <c r="T580" s="58">
        <v>0</v>
      </c>
      <c r="U580" s="58">
        <f>(IF(VLOOKUP(VLOOKUP(AN580,MAPPING!$B$16:$D$21,2,1),MAPPING!$C$16:$E$21,2,0)=7000,0,VLOOKUP(VLOOKUP(AN580,MAPPING!$B$16:$D$21,2,1),MAPPING!$C$16:$E$21,2,0)))</f>
        <v>0</v>
      </c>
      <c r="V580" s="58">
        <f>(K580*VLOOKUP(N580/K580,MAPPING!$B$23:$C$30,2,10))</f>
        <v>0</v>
      </c>
      <c r="W580" s="58">
        <f t="shared" si="181"/>
        <v>0</v>
      </c>
      <c r="X580" s="58">
        <f t="shared" si="182"/>
        <v>6760</v>
      </c>
      <c r="Y580" s="116">
        <f>ROUND(SUM(Q580:W580)/INVOICE!$I$5,2)</f>
        <v>4.8499999999999996</v>
      </c>
      <c r="AA580" s="38" t="s">
        <v>4472</v>
      </c>
      <c r="AB580" s="38" t="s">
        <v>93</v>
      </c>
      <c r="AC580" s="38" t="s">
        <v>4473</v>
      </c>
      <c r="AD580" s="38" t="s">
        <v>10657</v>
      </c>
      <c r="AE580" s="38" t="s">
        <v>7773</v>
      </c>
      <c r="AF580" s="38" t="s">
        <v>7774</v>
      </c>
      <c r="AG580" s="38" t="s">
        <v>7763</v>
      </c>
      <c r="AH580" s="38" t="s">
        <v>61</v>
      </c>
      <c r="AI580" s="38">
        <v>1</v>
      </c>
      <c r="AJ580" s="38">
        <v>0.3</v>
      </c>
      <c r="AK580" s="38">
        <v>0.5</v>
      </c>
      <c r="AL580" s="38">
        <v>0.5</v>
      </c>
      <c r="AM580" s="38" t="s">
        <v>204</v>
      </c>
      <c r="AN580" s="38">
        <v>129.58000000000001</v>
      </c>
      <c r="AO580" s="38" t="s">
        <v>62</v>
      </c>
      <c r="AP580" s="38" t="s">
        <v>62</v>
      </c>
      <c r="AQ580" s="38" t="s">
        <v>62</v>
      </c>
      <c r="AR580" s="38" t="s">
        <v>62</v>
      </c>
      <c r="AS580" s="38" t="s">
        <v>62</v>
      </c>
      <c r="AT580" s="38" t="s">
        <v>205</v>
      </c>
      <c r="AU580" s="38" t="s">
        <v>8802</v>
      </c>
      <c r="AV580" s="38" t="s">
        <v>207</v>
      </c>
      <c r="AW580" s="38" t="s">
        <v>61</v>
      </c>
      <c r="AX580" s="38" t="s">
        <v>63</v>
      </c>
      <c r="AY580" s="39" t="s">
        <v>10658</v>
      </c>
      <c r="AZ580" s="38" t="s">
        <v>10659</v>
      </c>
      <c r="BA580" s="39" t="s">
        <v>10659</v>
      </c>
      <c r="BB580" s="38" t="s">
        <v>196</v>
      </c>
      <c r="BC580" s="38" t="s">
        <v>197</v>
      </c>
      <c r="BD580" s="38" t="s">
        <v>94</v>
      </c>
      <c r="BE580" s="38" t="s">
        <v>208</v>
      </c>
      <c r="BF580" s="38" t="s">
        <v>64</v>
      </c>
      <c r="BG580" s="38" t="s">
        <v>61</v>
      </c>
      <c r="BH580" s="38" t="s">
        <v>209</v>
      </c>
    </row>
    <row r="581" spans="2:60" x14ac:dyDescent="0.3">
      <c r="B581" s="55">
        <f t="shared" si="164"/>
        <v>577</v>
      </c>
      <c r="C581" s="55" t="str">
        <f t="shared" si="165"/>
        <v>NRT</v>
      </c>
      <c r="D581" s="55" t="str">
        <f t="shared" si="166"/>
        <v>2025-09-13</v>
      </c>
      <c r="E581" s="55" t="str">
        <f t="shared" si="167"/>
        <v>82020038126</v>
      </c>
      <c r="F581" s="55" t="str">
        <f t="shared" si="168"/>
        <v>PJP030129314</v>
      </c>
      <c r="G581" s="55" t="str">
        <f t="shared" si="169"/>
        <v>신종윤</v>
      </c>
      <c r="H581" s="53" t="str">
        <f t="shared" si="170"/>
        <v>목록(Manifest)</v>
      </c>
      <c r="I581" s="62">
        <f t="shared" si="171"/>
        <v>18.79</v>
      </c>
      <c r="J581" s="53" t="str">
        <f t="shared" si="172"/>
        <v>BIG BRIDGE INTL (BRCH USA)</v>
      </c>
      <c r="K581" s="55">
        <f t="shared" si="173"/>
        <v>1</v>
      </c>
      <c r="L581" s="54">
        <f t="shared" si="174"/>
        <v>0.15</v>
      </c>
      <c r="M581" s="54">
        <f t="shared" si="175"/>
        <v>0.7</v>
      </c>
      <c r="N581" s="54">
        <f t="shared" si="176"/>
        <v>0.7</v>
      </c>
      <c r="O581" s="54">
        <f t="shared" si="177"/>
        <v>0.5</v>
      </c>
      <c r="P581" s="55" t="str">
        <f t="shared" si="178"/>
        <v>6094325151525</v>
      </c>
      <c r="Q581" s="70">
        <f t="shared" si="179"/>
        <v>6760</v>
      </c>
      <c r="R581" s="58">
        <v>0</v>
      </c>
      <c r="S581" s="57">
        <f t="shared" si="180"/>
        <v>0</v>
      </c>
      <c r="T581" s="58">
        <v>0</v>
      </c>
      <c r="U581" s="58">
        <f>(IF(VLOOKUP(VLOOKUP(AN581,MAPPING!$B$16:$D$21,2,1),MAPPING!$C$16:$E$21,2,0)=7000,0,VLOOKUP(VLOOKUP(AN581,MAPPING!$B$16:$D$21,2,1),MAPPING!$C$16:$E$21,2,0)))</f>
        <v>0</v>
      </c>
      <c r="V581" s="58">
        <f>(K581*VLOOKUP(N581/K581,MAPPING!$B$23:$C$30,2,10))</f>
        <v>0</v>
      </c>
      <c r="W581" s="58">
        <f t="shared" si="181"/>
        <v>0</v>
      </c>
      <c r="X581" s="58">
        <f t="shared" si="182"/>
        <v>6760</v>
      </c>
      <c r="Y581" s="116">
        <f>ROUND(SUM(Q581:W581)/INVOICE!$I$5,2)</f>
        <v>4.8499999999999996</v>
      </c>
      <c r="AA581" s="38" t="s">
        <v>4472</v>
      </c>
      <c r="AB581" s="38" t="s">
        <v>93</v>
      </c>
      <c r="AC581" s="38" t="s">
        <v>4473</v>
      </c>
      <c r="AD581" s="38" t="s">
        <v>10660</v>
      </c>
      <c r="AE581" s="38" t="s">
        <v>10661</v>
      </c>
      <c r="AF581" s="38" t="s">
        <v>10662</v>
      </c>
      <c r="AG581" s="38" t="s">
        <v>10663</v>
      </c>
      <c r="AH581" s="38" t="s">
        <v>61</v>
      </c>
      <c r="AI581" s="38">
        <v>1</v>
      </c>
      <c r="AJ581" s="38">
        <v>0.15</v>
      </c>
      <c r="AK581" s="38">
        <v>0.7</v>
      </c>
      <c r="AL581" s="38">
        <v>0.7</v>
      </c>
      <c r="AM581" s="38" t="s">
        <v>204</v>
      </c>
      <c r="AN581" s="38">
        <v>18.79</v>
      </c>
      <c r="AO581" s="38" t="s">
        <v>62</v>
      </c>
      <c r="AP581" s="38" t="s">
        <v>62</v>
      </c>
      <c r="AQ581" s="38" t="s">
        <v>62</v>
      </c>
      <c r="AR581" s="38" t="s">
        <v>62</v>
      </c>
      <c r="AS581" s="38" t="s">
        <v>62</v>
      </c>
      <c r="AT581" s="38" t="s">
        <v>205</v>
      </c>
      <c r="AU581" s="38" t="s">
        <v>8802</v>
      </c>
      <c r="AV581" s="38" t="s">
        <v>207</v>
      </c>
      <c r="AW581" s="38" t="s">
        <v>61</v>
      </c>
      <c r="AX581" s="38" t="s">
        <v>63</v>
      </c>
      <c r="AY581" s="39" t="s">
        <v>10664</v>
      </c>
      <c r="AZ581" s="38" t="s">
        <v>10665</v>
      </c>
      <c r="BA581" s="39" t="s">
        <v>10665</v>
      </c>
      <c r="BB581" s="38" t="s">
        <v>196</v>
      </c>
      <c r="BC581" s="38" t="s">
        <v>197</v>
      </c>
      <c r="BD581" s="38" t="s">
        <v>94</v>
      </c>
      <c r="BE581" s="38" t="s">
        <v>208</v>
      </c>
      <c r="BF581" s="38" t="s">
        <v>64</v>
      </c>
      <c r="BG581" s="38" t="s">
        <v>61</v>
      </c>
      <c r="BH581" s="38" t="s">
        <v>209</v>
      </c>
    </row>
    <row r="582" spans="2:60" x14ac:dyDescent="0.3">
      <c r="B582" s="55">
        <f t="shared" ref="B582:B645" si="183">B581+1</f>
        <v>578</v>
      </c>
      <c r="C582" s="55" t="str">
        <f t="shared" si="165"/>
        <v>NRT</v>
      </c>
      <c r="D582" s="55" t="str">
        <f t="shared" si="166"/>
        <v>2025-09-13</v>
      </c>
      <c r="E582" s="55" t="str">
        <f t="shared" si="167"/>
        <v>82020038126</v>
      </c>
      <c r="F582" s="55" t="str">
        <f t="shared" si="168"/>
        <v>PJP030132223</v>
      </c>
      <c r="G582" s="55" t="str">
        <f t="shared" si="169"/>
        <v>이준호</v>
      </c>
      <c r="H582" s="53" t="str">
        <f t="shared" si="170"/>
        <v>목록(Manifest)</v>
      </c>
      <c r="I582" s="62">
        <f t="shared" si="171"/>
        <v>143.25</v>
      </c>
      <c r="J582" s="53" t="str">
        <f t="shared" si="172"/>
        <v>BIG BRIDGE INTL (BRCH USA)</v>
      </c>
      <c r="K582" s="55">
        <f t="shared" si="173"/>
        <v>1</v>
      </c>
      <c r="L582" s="54">
        <f t="shared" si="174"/>
        <v>1.05</v>
      </c>
      <c r="M582" s="54">
        <f t="shared" si="175"/>
        <v>1.6</v>
      </c>
      <c r="N582" s="54">
        <f t="shared" si="176"/>
        <v>1.6</v>
      </c>
      <c r="O582" s="54">
        <f t="shared" si="177"/>
        <v>1.5</v>
      </c>
      <c r="P582" s="55" t="str">
        <f t="shared" si="178"/>
        <v>6094325151173</v>
      </c>
      <c r="Q582" s="70">
        <f t="shared" si="179"/>
        <v>8780</v>
      </c>
      <c r="R582" s="58">
        <v>0</v>
      </c>
      <c r="S582" s="57">
        <f t="shared" si="180"/>
        <v>0</v>
      </c>
      <c r="T582" s="58">
        <v>0</v>
      </c>
      <c r="U582" s="58">
        <f>(IF(VLOOKUP(VLOOKUP(AN582,MAPPING!$B$16:$D$21,2,1),MAPPING!$C$16:$E$21,2,0)=7000,0,VLOOKUP(VLOOKUP(AN582,MAPPING!$B$16:$D$21,2,1),MAPPING!$C$16:$E$21,2,0)))</f>
        <v>0</v>
      </c>
      <c r="V582" s="58">
        <f>(K582*VLOOKUP(N582/K582,MAPPING!$B$23:$C$30,2,10))</f>
        <v>0</v>
      </c>
      <c r="W582" s="58">
        <f t="shared" si="181"/>
        <v>0</v>
      </c>
      <c r="X582" s="58">
        <f t="shared" si="182"/>
        <v>8780</v>
      </c>
      <c r="Y582" s="116">
        <f>ROUND(SUM(Q582:W582)/INVOICE!$I$5,2)</f>
        <v>6.3</v>
      </c>
      <c r="AA582" s="38" t="s">
        <v>4472</v>
      </c>
      <c r="AB582" s="38" t="s">
        <v>93</v>
      </c>
      <c r="AC582" s="38" t="s">
        <v>4473</v>
      </c>
      <c r="AD582" s="38" t="s">
        <v>10666</v>
      </c>
      <c r="AE582" s="38" t="s">
        <v>486</v>
      </c>
      <c r="AF582" s="38" t="s">
        <v>10270</v>
      </c>
      <c r="AG582" s="38" t="s">
        <v>10271</v>
      </c>
      <c r="AH582" s="38" t="s">
        <v>61</v>
      </c>
      <c r="AI582" s="38">
        <v>1</v>
      </c>
      <c r="AJ582" s="38">
        <v>1.05</v>
      </c>
      <c r="AK582" s="38">
        <v>1.6</v>
      </c>
      <c r="AL582" s="38">
        <v>1.6</v>
      </c>
      <c r="AM582" s="38" t="s">
        <v>204</v>
      </c>
      <c r="AN582" s="38">
        <v>143.25</v>
      </c>
      <c r="AO582" s="38" t="s">
        <v>62</v>
      </c>
      <c r="AP582" s="38" t="s">
        <v>62</v>
      </c>
      <c r="AQ582" s="38" t="s">
        <v>62</v>
      </c>
      <c r="AR582" s="38" t="s">
        <v>62</v>
      </c>
      <c r="AS582" s="38" t="s">
        <v>62</v>
      </c>
      <c r="AT582" s="38" t="s">
        <v>205</v>
      </c>
      <c r="AU582" s="38" t="s">
        <v>8802</v>
      </c>
      <c r="AV582" s="38" t="s">
        <v>207</v>
      </c>
      <c r="AW582" s="38" t="s">
        <v>61</v>
      </c>
      <c r="AX582" s="38" t="s">
        <v>63</v>
      </c>
      <c r="AY582" s="39" t="s">
        <v>10667</v>
      </c>
      <c r="AZ582" s="38" t="s">
        <v>10668</v>
      </c>
      <c r="BA582" s="39" t="s">
        <v>10668</v>
      </c>
      <c r="BB582" s="38" t="s">
        <v>196</v>
      </c>
      <c r="BC582" s="38" t="s">
        <v>197</v>
      </c>
      <c r="BD582" s="38" t="s">
        <v>94</v>
      </c>
      <c r="BE582" s="38" t="s">
        <v>208</v>
      </c>
      <c r="BF582" s="38" t="s">
        <v>64</v>
      </c>
      <c r="BG582" s="38" t="s">
        <v>61</v>
      </c>
      <c r="BH582" s="38" t="s">
        <v>209</v>
      </c>
    </row>
    <row r="583" spans="2:60" x14ac:dyDescent="0.3">
      <c r="B583" s="55">
        <f t="shared" si="183"/>
        <v>579</v>
      </c>
      <c r="C583" s="55" t="str">
        <f t="shared" ref="C583:C646" si="184">AB583</f>
        <v>NRT</v>
      </c>
      <c r="D583" s="55" t="str">
        <f t="shared" ref="D583:D646" si="185">AA583</f>
        <v>2025-09-13</v>
      </c>
      <c r="E583" s="55" t="str">
        <f t="shared" ref="E583:E646" si="186">AC583</f>
        <v>82020038126</v>
      </c>
      <c r="F583" s="55" t="str">
        <f t="shared" ref="F583:F646" si="187">AD583</f>
        <v>PJP030134079</v>
      </c>
      <c r="G583" s="55" t="str">
        <f t="shared" ref="G583:G646" si="188">AE583</f>
        <v>김동일</v>
      </c>
      <c r="H583" s="53" t="str">
        <f t="shared" ref="H583:H646" si="189">AM583</f>
        <v>목록(Manifest)</v>
      </c>
      <c r="I583" s="62">
        <f t="shared" ref="I583:I646" si="190">AN583</f>
        <v>120.61</v>
      </c>
      <c r="J583" s="53" t="str">
        <f t="shared" ref="J583:J646" si="191">AU583</f>
        <v>BIG BRIDGE INTL (BRCH USA)</v>
      </c>
      <c r="K583" s="55">
        <f t="shared" ref="K583:K646" si="192">AI583</f>
        <v>1</v>
      </c>
      <c r="L583" s="54">
        <f t="shared" ref="L583:L646" si="193">AJ583</f>
        <v>0.25</v>
      </c>
      <c r="M583" s="54">
        <f t="shared" ref="M583:M646" si="194">AK583</f>
        <v>0.7</v>
      </c>
      <c r="N583" s="54">
        <f t="shared" ref="N583:N646" si="195">AL583</f>
        <v>0.7</v>
      </c>
      <c r="O583" s="54">
        <f t="shared" ref="O583:O646" si="196">CEILING(L583,0.5)</f>
        <v>0.5</v>
      </c>
      <c r="P583" s="55" t="str">
        <f t="shared" ref="P583:P646" si="197">AY583</f>
        <v>6094325151330</v>
      </c>
      <c r="Q583" s="70">
        <f t="shared" ref="Q583:Q646" si="198">6760+(O583-0.5)/0.5*1010</f>
        <v>6760</v>
      </c>
      <c r="R583" s="58">
        <v>0</v>
      </c>
      <c r="S583" s="57">
        <f t="shared" ref="S583:S646" si="199">2500*(K583-1)</f>
        <v>0</v>
      </c>
      <c r="T583" s="58">
        <v>0</v>
      </c>
      <c r="U583" s="58">
        <f>(IF(VLOOKUP(VLOOKUP(AN583,MAPPING!$B$16:$D$21,2,1),MAPPING!$C$16:$E$21,2,0)=7000,0,VLOOKUP(VLOOKUP(AN583,MAPPING!$B$16:$D$21,2,1),MAPPING!$C$16:$E$21,2,0)))</f>
        <v>0</v>
      </c>
      <c r="V583" s="58">
        <f>(K583*VLOOKUP(N583/K583,MAPPING!$B$23:$C$30,2,10))</f>
        <v>0</v>
      </c>
      <c r="W583" s="58">
        <f t="shared" ref="W583:W646" si="200">IF(_xlfn.CEILING.MATH(N583-30,1)&lt;0,0,_xlfn.CEILING.MATH(N583-30,1))*400</f>
        <v>0</v>
      </c>
      <c r="X583" s="58">
        <f t="shared" ref="X583:X646" si="201">SUM(Q583:W583)</f>
        <v>6760</v>
      </c>
      <c r="Y583" s="116">
        <f>ROUND(SUM(Q583:W583)/INVOICE!$I$5,2)</f>
        <v>4.8499999999999996</v>
      </c>
      <c r="AA583" s="38" t="s">
        <v>4472</v>
      </c>
      <c r="AB583" s="38" t="s">
        <v>93</v>
      </c>
      <c r="AC583" s="38" t="s">
        <v>4473</v>
      </c>
      <c r="AD583" s="38" t="s">
        <v>10669</v>
      </c>
      <c r="AE583" s="38" t="s">
        <v>10670</v>
      </c>
      <c r="AF583" s="38" t="s">
        <v>10671</v>
      </c>
      <c r="AG583" s="38" t="s">
        <v>10672</v>
      </c>
      <c r="AH583" s="38" t="s">
        <v>61</v>
      </c>
      <c r="AI583" s="38">
        <v>1</v>
      </c>
      <c r="AJ583" s="38">
        <v>0.25</v>
      </c>
      <c r="AK583" s="38">
        <v>0.7</v>
      </c>
      <c r="AL583" s="38">
        <v>0.7</v>
      </c>
      <c r="AM583" s="38" t="s">
        <v>204</v>
      </c>
      <c r="AN583" s="38">
        <v>120.61</v>
      </c>
      <c r="AO583" s="38" t="s">
        <v>62</v>
      </c>
      <c r="AP583" s="38" t="s">
        <v>62</v>
      </c>
      <c r="AQ583" s="38" t="s">
        <v>62</v>
      </c>
      <c r="AR583" s="38" t="s">
        <v>62</v>
      </c>
      <c r="AS583" s="38" t="s">
        <v>62</v>
      </c>
      <c r="AT583" s="38" t="s">
        <v>205</v>
      </c>
      <c r="AU583" s="38" t="s">
        <v>8802</v>
      </c>
      <c r="AV583" s="38" t="s">
        <v>207</v>
      </c>
      <c r="AW583" s="38" t="s">
        <v>61</v>
      </c>
      <c r="AX583" s="38" t="s">
        <v>63</v>
      </c>
      <c r="AY583" s="39" t="s">
        <v>10673</v>
      </c>
      <c r="AZ583" s="38" t="s">
        <v>10674</v>
      </c>
      <c r="BA583" s="39" t="s">
        <v>10674</v>
      </c>
      <c r="BB583" s="38" t="s">
        <v>196</v>
      </c>
      <c r="BC583" s="38" t="s">
        <v>197</v>
      </c>
      <c r="BD583" s="38" t="s">
        <v>94</v>
      </c>
      <c r="BE583" s="38" t="s">
        <v>208</v>
      </c>
      <c r="BF583" s="38" t="s">
        <v>64</v>
      </c>
      <c r="BG583" s="38" t="s">
        <v>61</v>
      </c>
      <c r="BH583" s="38" t="s">
        <v>209</v>
      </c>
    </row>
    <row r="584" spans="2:60" x14ac:dyDescent="0.3">
      <c r="B584" s="55">
        <f t="shared" si="183"/>
        <v>580</v>
      </c>
      <c r="C584" s="55" t="str">
        <f t="shared" si="184"/>
        <v>NRT</v>
      </c>
      <c r="D584" s="55" t="str">
        <f t="shared" si="185"/>
        <v>2025-09-13</v>
      </c>
      <c r="E584" s="55" t="str">
        <f t="shared" si="186"/>
        <v>82020038126</v>
      </c>
      <c r="F584" s="55" t="str">
        <f t="shared" si="187"/>
        <v>PJP030140121</v>
      </c>
      <c r="G584" s="55" t="str">
        <f t="shared" si="188"/>
        <v>오엔정보통신 주</v>
      </c>
      <c r="H584" s="53" t="str">
        <f t="shared" si="189"/>
        <v>간이(Simple)</v>
      </c>
      <c r="I584" s="62">
        <f t="shared" si="190"/>
        <v>1260.06</v>
      </c>
      <c r="J584" s="53" t="str">
        <f t="shared" si="191"/>
        <v>BIG BRIDGE INTL (BRCH USA)</v>
      </c>
      <c r="K584" s="55">
        <f t="shared" si="192"/>
        <v>1</v>
      </c>
      <c r="L584" s="54">
        <f t="shared" si="193"/>
        <v>0.5</v>
      </c>
      <c r="M584" s="54">
        <f t="shared" si="194"/>
        <v>0.8</v>
      </c>
      <c r="N584" s="54">
        <f t="shared" si="195"/>
        <v>0.8</v>
      </c>
      <c r="O584" s="54">
        <f t="shared" si="196"/>
        <v>0.5</v>
      </c>
      <c r="P584" s="55" t="str">
        <f t="shared" si="197"/>
        <v>6094325151387</v>
      </c>
      <c r="Q584" s="70">
        <f t="shared" si="198"/>
        <v>6760</v>
      </c>
      <c r="R584" s="58">
        <v>0</v>
      </c>
      <c r="S584" s="57">
        <f t="shared" si="199"/>
        <v>0</v>
      </c>
      <c r="T584" s="58">
        <v>0</v>
      </c>
      <c r="U584" s="58">
        <f>(IF(VLOOKUP(VLOOKUP(AN584,MAPPING!$B$16:$D$21,2,1),MAPPING!$C$16:$E$21,2,0)=7000,0,VLOOKUP(VLOOKUP(AN584,MAPPING!$B$16:$D$21,2,1),MAPPING!$C$16:$E$21,2,0)))</f>
        <v>0</v>
      </c>
      <c r="V584" s="58">
        <f>(K584*VLOOKUP(N584/K584,MAPPING!$B$23:$C$30,2,10))</f>
        <v>0</v>
      </c>
      <c r="W584" s="58">
        <f t="shared" si="200"/>
        <v>0</v>
      </c>
      <c r="X584" s="58">
        <f t="shared" si="201"/>
        <v>6760</v>
      </c>
      <c r="Y584" s="116">
        <f>ROUND(SUM(Q584:W584)/INVOICE!$I$5,2)</f>
        <v>4.8499999999999996</v>
      </c>
      <c r="AA584" s="38" t="s">
        <v>4472</v>
      </c>
      <c r="AB584" s="38" t="s">
        <v>93</v>
      </c>
      <c r="AC584" s="38" t="s">
        <v>4473</v>
      </c>
      <c r="AD584" s="38" t="s">
        <v>10675</v>
      </c>
      <c r="AE584" s="38" t="s">
        <v>9708</v>
      </c>
      <c r="AF584" s="38" t="s">
        <v>9709</v>
      </c>
      <c r="AG584" s="38" t="s">
        <v>9710</v>
      </c>
      <c r="AH584" s="38" t="s">
        <v>156</v>
      </c>
      <c r="AI584" s="38">
        <v>1</v>
      </c>
      <c r="AJ584" s="38">
        <v>0.5</v>
      </c>
      <c r="AK584" s="38">
        <v>0.8</v>
      </c>
      <c r="AL584" s="38">
        <v>0.8</v>
      </c>
      <c r="AM584" s="38" t="s">
        <v>65</v>
      </c>
      <c r="AN584" s="38">
        <v>1260.06</v>
      </c>
      <c r="AO584" s="38" t="s">
        <v>62</v>
      </c>
      <c r="AP584" s="38" t="s">
        <v>62</v>
      </c>
      <c r="AQ584" s="38" t="s">
        <v>62</v>
      </c>
      <c r="AR584" s="38" t="s">
        <v>62</v>
      </c>
      <c r="AS584" s="38" t="s">
        <v>62</v>
      </c>
      <c r="AT584" s="38" t="s">
        <v>205</v>
      </c>
      <c r="AU584" s="38" t="s">
        <v>8802</v>
      </c>
      <c r="AV584" s="38" t="s">
        <v>207</v>
      </c>
      <c r="AW584" s="38" t="s">
        <v>61</v>
      </c>
      <c r="AX584" s="38" t="s">
        <v>63</v>
      </c>
      <c r="AY584" s="39" t="s">
        <v>10676</v>
      </c>
      <c r="AZ584" s="38" t="s">
        <v>10677</v>
      </c>
      <c r="BA584" s="39" t="s">
        <v>10677</v>
      </c>
      <c r="BB584" s="38" t="s">
        <v>196</v>
      </c>
      <c r="BC584" s="38" t="s">
        <v>197</v>
      </c>
      <c r="BD584" s="38" t="s">
        <v>94</v>
      </c>
      <c r="BE584" s="38" t="s">
        <v>208</v>
      </c>
      <c r="BF584" s="38" t="s">
        <v>64</v>
      </c>
      <c r="BG584" s="38" t="s">
        <v>61</v>
      </c>
      <c r="BH584" s="38" t="s">
        <v>209</v>
      </c>
    </row>
    <row r="585" spans="2:60" x14ac:dyDescent="0.3">
      <c r="B585" s="55">
        <f t="shared" si="183"/>
        <v>581</v>
      </c>
      <c r="C585" s="55" t="str">
        <f t="shared" si="184"/>
        <v>NRT</v>
      </c>
      <c r="D585" s="55" t="str">
        <f t="shared" si="185"/>
        <v>2025-09-13</v>
      </c>
      <c r="E585" s="55" t="str">
        <f t="shared" si="186"/>
        <v>82020038126</v>
      </c>
      <c r="F585" s="55" t="str">
        <f t="shared" si="187"/>
        <v>PJP030136210</v>
      </c>
      <c r="G585" s="55" t="str">
        <f t="shared" si="188"/>
        <v>김숙이</v>
      </c>
      <c r="H585" s="53" t="str">
        <f t="shared" si="189"/>
        <v>목록(Manifest)</v>
      </c>
      <c r="I585" s="62">
        <f t="shared" si="190"/>
        <v>73.7</v>
      </c>
      <c r="J585" s="53" t="str">
        <f t="shared" si="191"/>
        <v>BIG BRIDGE INTL (BRCH USA)</v>
      </c>
      <c r="K585" s="55">
        <f t="shared" si="192"/>
        <v>1</v>
      </c>
      <c r="L585" s="54">
        <f t="shared" si="193"/>
        <v>0.3</v>
      </c>
      <c r="M585" s="54">
        <f t="shared" si="194"/>
        <v>1.1000000000000001</v>
      </c>
      <c r="N585" s="54">
        <f t="shared" si="195"/>
        <v>1.1000000000000001</v>
      </c>
      <c r="O585" s="54">
        <f t="shared" si="196"/>
        <v>0.5</v>
      </c>
      <c r="P585" s="55" t="str">
        <f t="shared" si="197"/>
        <v>6094325151495</v>
      </c>
      <c r="Q585" s="70">
        <f t="shared" si="198"/>
        <v>6760</v>
      </c>
      <c r="R585" s="58">
        <v>0</v>
      </c>
      <c r="S585" s="57">
        <f t="shared" si="199"/>
        <v>0</v>
      </c>
      <c r="T585" s="58">
        <v>0</v>
      </c>
      <c r="U585" s="58">
        <f>(IF(VLOOKUP(VLOOKUP(AN585,MAPPING!$B$16:$D$21,2,1),MAPPING!$C$16:$E$21,2,0)=7000,0,VLOOKUP(VLOOKUP(AN585,MAPPING!$B$16:$D$21,2,1),MAPPING!$C$16:$E$21,2,0)))</f>
        <v>0</v>
      </c>
      <c r="V585" s="58">
        <f>(K585*VLOOKUP(N585/K585,MAPPING!$B$23:$C$30,2,10))</f>
        <v>0</v>
      </c>
      <c r="W585" s="58">
        <f t="shared" si="200"/>
        <v>0</v>
      </c>
      <c r="X585" s="58">
        <f t="shared" si="201"/>
        <v>6760</v>
      </c>
      <c r="Y585" s="116">
        <f>ROUND(SUM(Q585:W585)/INVOICE!$I$5,2)</f>
        <v>4.8499999999999996</v>
      </c>
      <c r="AA585" s="38" t="s">
        <v>4472</v>
      </c>
      <c r="AB585" s="38" t="s">
        <v>93</v>
      </c>
      <c r="AC585" s="38" t="s">
        <v>4473</v>
      </c>
      <c r="AD585" s="38" t="s">
        <v>10678</v>
      </c>
      <c r="AE585" s="38" t="s">
        <v>10679</v>
      </c>
      <c r="AF585" s="38" t="s">
        <v>10680</v>
      </c>
      <c r="AG585" s="38" t="s">
        <v>10681</v>
      </c>
      <c r="AH585" s="38" t="s">
        <v>61</v>
      </c>
      <c r="AI585" s="38">
        <v>1</v>
      </c>
      <c r="AJ585" s="38">
        <v>0.3</v>
      </c>
      <c r="AK585" s="38">
        <v>1.1000000000000001</v>
      </c>
      <c r="AL585" s="38">
        <v>1.1000000000000001</v>
      </c>
      <c r="AM585" s="38" t="s">
        <v>204</v>
      </c>
      <c r="AN585" s="38">
        <v>73.7</v>
      </c>
      <c r="AO585" s="38" t="s">
        <v>62</v>
      </c>
      <c r="AP585" s="38" t="s">
        <v>62</v>
      </c>
      <c r="AQ585" s="38" t="s">
        <v>62</v>
      </c>
      <c r="AR585" s="38" t="s">
        <v>62</v>
      </c>
      <c r="AS585" s="38" t="s">
        <v>62</v>
      </c>
      <c r="AT585" s="38" t="s">
        <v>205</v>
      </c>
      <c r="AU585" s="38" t="s">
        <v>8802</v>
      </c>
      <c r="AV585" s="38" t="s">
        <v>207</v>
      </c>
      <c r="AW585" s="38" t="s">
        <v>61</v>
      </c>
      <c r="AX585" s="38" t="s">
        <v>63</v>
      </c>
      <c r="AY585" s="39" t="s">
        <v>10682</v>
      </c>
      <c r="AZ585" s="38" t="s">
        <v>10683</v>
      </c>
      <c r="BA585" s="39" t="s">
        <v>10683</v>
      </c>
      <c r="BB585" s="38" t="s">
        <v>196</v>
      </c>
      <c r="BC585" s="38" t="s">
        <v>197</v>
      </c>
      <c r="BD585" s="38" t="s">
        <v>94</v>
      </c>
      <c r="BE585" s="38" t="s">
        <v>208</v>
      </c>
      <c r="BF585" s="38" t="s">
        <v>64</v>
      </c>
      <c r="BG585" s="38" t="s">
        <v>61</v>
      </c>
      <c r="BH585" s="38" t="s">
        <v>209</v>
      </c>
    </row>
    <row r="586" spans="2:60" x14ac:dyDescent="0.3">
      <c r="B586" s="55">
        <f t="shared" si="183"/>
        <v>582</v>
      </c>
      <c r="C586" s="55" t="str">
        <f t="shared" si="184"/>
        <v>NRT</v>
      </c>
      <c r="D586" s="55" t="str">
        <f t="shared" si="185"/>
        <v>2025-09-13</v>
      </c>
      <c r="E586" s="55" t="str">
        <f t="shared" si="186"/>
        <v>82020038126</v>
      </c>
      <c r="F586" s="55" t="str">
        <f t="shared" si="187"/>
        <v>PJP030164492</v>
      </c>
      <c r="G586" s="55" t="str">
        <f t="shared" si="188"/>
        <v>강문경</v>
      </c>
      <c r="H586" s="53" t="str">
        <f t="shared" si="189"/>
        <v>일반(목록배제,Normal-Manifest Exception)</v>
      </c>
      <c r="I586" s="62">
        <f t="shared" si="190"/>
        <v>100.5</v>
      </c>
      <c r="J586" s="53" t="str">
        <f t="shared" si="191"/>
        <v>BIG BRIDGE INTL (BRCH USA)</v>
      </c>
      <c r="K586" s="55">
        <f t="shared" si="192"/>
        <v>1</v>
      </c>
      <c r="L586" s="54">
        <f t="shared" si="193"/>
        <v>0.45</v>
      </c>
      <c r="M586" s="54">
        <f t="shared" si="194"/>
        <v>1.4</v>
      </c>
      <c r="N586" s="54">
        <f t="shared" si="195"/>
        <v>1.4</v>
      </c>
      <c r="O586" s="54">
        <f t="shared" si="196"/>
        <v>0.5</v>
      </c>
      <c r="P586" s="55" t="str">
        <f t="shared" si="197"/>
        <v>6094325151572</v>
      </c>
      <c r="Q586" s="70">
        <f t="shared" si="198"/>
        <v>6760</v>
      </c>
      <c r="R586" s="58">
        <v>0</v>
      </c>
      <c r="S586" s="57">
        <f t="shared" si="199"/>
        <v>0</v>
      </c>
      <c r="T586" s="58">
        <v>0</v>
      </c>
      <c r="U586" s="58">
        <f>(IF(VLOOKUP(VLOOKUP(AN586,MAPPING!$B$16:$D$21,2,1),MAPPING!$C$16:$E$21,2,0)=7000,0,VLOOKUP(VLOOKUP(AN586,MAPPING!$B$16:$D$21,2,1),MAPPING!$C$16:$E$21,2,0)))</f>
        <v>0</v>
      </c>
      <c r="V586" s="58">
        <f>(K586*VLOOKUP(N586/K586,MAPPING!$B$23:$C$30,2,10))</f>
        <v>0</v>
      </c>
      <c r="W586" s="58">
        <f t="shared" si="200"/>
        <v>0</v>
      </c>
      <c r="X586" s="58">
        <f t="shared" si="201"/>
        <v>6760</v>
      </c>
      <c r="Y586" s="116">
        <f>ROUND(SUM(Q586:W586)/INVOICE!$I$5,2)</f>
        <v>4.8499999999999996</v>
      </c>
      <c r="AA586" s="38" t="s">
        <v>4472</v>
      </c>
      <c r="AB586" s="38" t="s">
        <v>93</v>
      </c>
      <c r="AC586" s="38" t="s">
        <v>4473</v>
      </c>
      <c r="AD586" s="38" t="s">
        <v>10684</v>
      </c>
      <c r="AE586" s="38" t="s">
        <v>10328</v>
      </c>
      <c r="AF586" s="38" t="s">
        <v>10329</v>
      </c>
      <c r="AG586" s="38" t="s">
        <v>10330</v>
      </c>
      <c r="AH586" s="38" t="s">
        <v>61</v>
      </c>
      <c r="AI586" s="38">
        <v>1</v>
      </c>
      <c r="AJ586" s="38">
        <v>0.45</v>
      </c>
      <c r="AK586" s="38">
        <v>1.4</v>
      </c>
      <c r="AL586" s="38">
        <v>1.4</v>
      </c>
      <c r="AM586" s="38" t="s">
        <v>66</v>
      </c>
      <c r="AN586" s="38">
        <v>100.5</v>
      </c>
      <c r="AO586" s="38" t="s">
        <v>62</v>
      </c>
      <c r="AP586" s="38" t="s">
        <v>62</v>
      </c>
      <c r="AQ586" s="38" t="s">
        <v>62</v>
      </c>
      <c r="AR586" s="38" t="s">
        <v>62</v>
      </c>
      <c r="AS586" s="38" t="s">
        <v>62</v>
      </c>
      <c r="AT586" s="38" t="s">
        <v>205</v>
      </c>
      <c r="AU586" s="38" t="s">
        <v>8802</v>
      </c>
      <c r="AV586" s="38" t="s">
        <v>207</v>
      </c>
      <c r="AW586" s="38" t="s">
        <v>61</v>
      </c>
      <c r="AX586" s="38" t="s">
        <v>63</v>
      </c>
      <c r="AY586" s="39" t="s">
        <v>10685</v>
      </c>
      <c r="AZ586" s="38" t="s">
        <v>10686</v>
      </c>
      <c r="BA586" s="39" t="s">
        <v>10686</v>
      </c>
      <c r="BB586" s="38" t="s">
        <v>196</v>
      </c>
      <c r="BC586" s="38" t="s">
        <v>197</v>
      </c>
      <c r="BD586" s="38" t="s">
        <v>94</v>
      </c>
      <c r="BE586" s="38" t="s">
        <v>208</v>
      </c>
      <c r="BF586" s="38" t="s">
        <v>64</v>
      </c>
      <c r="BG586" s="38" t="s">
        <v>61</v>
      </c>
      <c r="BH586" s="38" t="s">
        <v>209</v>
      </c>
    </row>
    <row r="587" spans="2:60" x14ac:dyDescent="0.3">
      <c r="B587" s="55">
        <f t="shared" si="183"/>
        <v>583</v>
      </c>
      <c r="C587" s="55" t="str">
        <f t="shared" si="184"/>
        <v>NRT</v>
      </c>
      <c r="D587" s="55" t="str">
        <f t="shared" si="185"/>
        <v>2025-09-13</v>
      </c>
      <c r="E587" s="55" t="str">
        <f t="shared" si="186"/>
        <v>82020038126</v>
      </c>
      <c r="F587" s="55" t="str">
        <f t="shared" si="187"/>
        <v>PJP030144177</v>
      </c>
      <c r="G587" s="55" t="str">
        <f t="shared" si="188"/>
        <v>박광훈</v>
      </c>
      <c r="H587" s="53" t="str">
        <f t="shared" si="189"/>
        <v>일반(목록배제,Normal-Manifest Exception)</v>
      </c>
      <c r="I587" s="62">
        <f t="shared" si="190"/>
        <v>100.5</v>
      </c>
      <c r="J587" s="53" t="str">
        <f t="shared" si="191"/>
        <v>BIG BRIDGE INTL (BRCH USA)</v>
      </c>
      <c r="K587" s="55">
        <f t="shared" si="192"/>
        <v>1</v>
      </c>
      <c r="L587" s="54">
        <f t="shared" si="193"/>
        <v>0.45</v>
      </c>
      <c r="M587" s="54">
        <f t="shared" si="194"/>
        <v>1.1000000000000001</v>
      </c>
      <c r="N587" s="54">
        <f t="shared" si="195"/>
        <v>1.1000000000000001</v>
      </c>
      <c r="O587" s="54">
        <f t="shared" si="196"/>
        <v>0.5</v>
      </c>
      <c r="P587" s="55" t="str">
        <f t="shared" si="197"/>
        <v>6094325141868</v>
      </c>
      <c r="Q587" s="70">
        <f t="shared" si="198"/>
        <v>6760</v>
      </c>
      <c r="R587" s="58">
        <v>0</v>
      </c>
      <c r="S587" s="57">
        <f t="shared" si="199"/>
        <v>0</v>
      </c>
      <c r="T587" s="58">
        <v>0</v>
      </c>
      <c r="U587" s="58">
        <f>(IF(VLOOKUP(VLOOKUP(AN587,MAPPING!$B$16:$D$21,2,1),MAPPING!$C$16:$E$21,2,0)=7000,0,VLOOKUP(VLOOKUP(AN587,MAPPING!$B$16:$D$21,2,1),MAPPING!$C$16:$E$21,2,0)))</f>
        <v>0</v>
      </c>
      <c r="V587" s="58">
        <f>(K587*VLOOKUP(N587/K587,MAPPING!$B$23:$C$30,2,10))</f>
        <v>0</v>
      </c>
      <c r="W587" s="58">
        <f t="shared" si="200"/>
        <v>0</v>
      </c>
      <c r="X587" s="58">
        <f t="shared" si="201"/>
        <v>6760</v>
      </c>
      <c r="Y587" s="116">
        <f>ROUND(SUM(Q587:W587)/INVOICE!$I$5,2)</f>
        <v>4.8499999999999996</v>
      </c>
      <c r="AA587" s="38" t="s">
        <v>4472</v>
      </c>
      <c r="AB587" s="38" t="s">
        <v>93</v>
      </c>
      <c r="AC587" s="38" t="s">
        <v>4473</v>
      </c>
      <c r="AD587" s="38" t="s">
        <v>10687</v>
      </c>
      <c r="AE587" s="38" t="s">
        <v>10688</v>
      </c>
      <c r="AF587" s="38" t="s">
        <v>10689</v>
      </c>
      <c r="AG587" s="38" t="s">
        <v>10690</v>
      </c>
      <c r="AH587" s="38" t="s">
        <v>61</v>
      </c>
      <c r="AI587" s="38">
        <v>1</v>
      </c>
      <c r="AJ587" s="38">
        <v>0.45</v>
      </c>
      <c r="AK587" s="38">
        <v>1.1000000000000001</v>
      </c>
      <c r="AL587" s="38">
        <v>1.1000000000000001</v>
      </c>
      <c r="AM587" s="38" t="s">
        <v>66</v>
      </c>
      <c r="AN587" s="38">
        <v>100.5</v>
      </c>
      <c r="AO587" s="38" t="s">
        <v>62</v>
      </c>
      <c r="AP587" s="38" t="s">
        <v>62</v>
      </c>
      <c r="AQ587" s="38" t="s">
        <v>62</v>
      </c>
      <c r="AR587" s="38" t="s">
        <v>62</v>
      </c>
      <c r="AS587" s="38" t="s">
        <v>62</v>
      </c>
      <c r="AT587" s="38" t="s">
        <v>205</v>
      </c>
      <c r="AU587" s="38" t="s">
        <v>8802</v>
      </c>
      <c r="AV587" s="38" t="s">
        <v>207</v>
      </c>
      <c r="AW587" s="38" t="s">
        <v>61</v>
      </c>
      <c r="AX587" s="38" t="s">
        <v>63</v>
      </c>
      <c r="AY587" s="39" t="s">
        <v>10691</v>
      </c>
      <c r="AZ587" s="38" t="s">
        <v>10692</v>
      </c>
      <c r="BA587" s="39" t="s">
        <v>10692</v>
      </c>
      <c r="BB587" s="38" t="s">
        <v>196</v>
      </c>
      <c r="BC587" s="38" t="s">
        <v>197</v>
      </c>
      <c r="BD587" s="38" t="s">
        <v>94</v>
      </c>
      <c r="BE587" s="38" t="s">
        <v>208</v>
      </c>
      <c r="BF587" s="38" t="s">
        <v>64</v>
      </c>
      <c r="BG587" s="38" t="s">
        <v>61</v>
      </c>
      <c r="BH587" s="38" t="s">
        <v>209</v>
      </c>
    </row>
    <row r="588" spans="2:60" x14ac:dyDescent="0.3">
      <c r="B588" s="55">
        <f t="shared" si="183"/>
        <v>584</v>
      </c>
      <c r="C588" s="55" t="str">
        <f t="shared" si="184"/>
        <v>NRT</v>
      </c>
      <c r="D588" s="55" t="str">
        <f t="shared" si="185"/>
        <v>2025-09-13</v>
      </c>
      <c r="E588" s="55" t="str">
        <f t="shared" si="186"/>
        <v>82020038126</v>
      </c>
      <c r="F588" s="55" t="str">
        <f t="shared" si="187"/>
        <v>PJP030156986</v>
      </c>
      <c r="G588" s="55" t="str">
        <f t="shared" si="188"/>
        <v>이다솜</v>
      </c>
      <c r="H588" s="53" t="str">
        <f t="shared" si="189"/>
        <v>목록(Manifest)</v>
      </c>
      <c r="I588" s="62">
        <f t="shared" si="190"/>
        <v>125.31</v>
      </c>
      <c r="J588" s="53" t="str">
        <f t="shared" si="191"/>
        <v>BIG BRIDGE INTL (BRCH USA)</v>
      </c>
      <c r="K588" s="55">
        <f t="shared" si="192"/>
        <v>1</v>
      </c>
      <c r="L588" s="54">
        <f t="shared" si="193"/>
        <v>2.7</v>
      </c>
      <c r="M588" s="54">
        <f t="shared" si="194"/>
        <v>0.2</v>
      </c>
      <c r="N588" s="54">
        <f t="shared" si="195"/>
        <v>2.7</v>
      </c>
      <c r="O588" s="54">
        <f t="shared" si="196"/>
        <v>3</v>
      </c>
      <c r="P588" s="55" t="str">
        <f t="shared" si="197"/>
        <v>6094325150799</v>
      </c>
      <c r="Q588" s="70">
        <f t="shared" si="198"/>
        <v>11810</v>
      </c>
      <c r="R588" s="58">
        <v>0</v>
      </c>
      <c r="S588" s="57">
        <f t="shared" si="199"/>
        <v>0</v>
      </c>
      <c r="T588" s="58">
        <v>0</v>
      </c>
      <c r="U588" s="58">
        <f>(IF(VLOOKUP(VLOOKUP(AN588,MAPPING!$B$16:$D$21,2,1),MAPPING!$C$16:$E$21,2,0)=7000,0,VLOOKUP(VLOOKUP(AN588,MAPPING!$B$16:$D$21,2,1),MAPPING!$C$16:$E$21,2,0)))</f>
        <v>0</v>
      </c>
      <c r="V588" s="58">
        <f>(K588*VLOOKUP(N588/K588,MAPPING!$B$23:$C$30,2,10))</f>
        <v>550</v>
      </c>
      <c r="W588" s="58">
        <f t="shared" si="200"/>
        <v>0</v>
      </c>
      <c r="X588" s="58">
        <f t="shared" si="201"/>
        <v>12360</v>
      </c>
      <c r="Y588" s="116">
        <f>ROUND(SUM(Q588:W588)/INVOICE!$I$5,2)</f>
        <v>8.8699999999999992</v>
      </c>
      <c r="AA588" s="38" t="s">
        <v>4472</v>
      </c>
      <c r="AB588" s="38" t="s">
        <v>93</v>
      </c>
      <c r="AC588" s="38" t="s">
        <v>4473</v>
      </c>
      <c r="AD588" s="38" t="s">
        <v>10693</v>
      </c>
      <c r="AE588" s="38" t="s">
        <v>10694</v>
      </c>
      <c r="AF588" s="38" t="s">
        <v>10695</v>
      </c>
      <c r="AG588" s="38" t="s">
        <v>306</v>
      </c>
      <c r="AH588" s="38" t="s">
        <v>61</v>
      </c>
      <c r="AI588" s="38">
        <v>1</v>
      </c>
      <c r="AJ588" s="38">
        <v>2.7</v>
      </c>
      <c r="AK588" s="38">
        <v>0.2</v>
      </c>
      <c r="AL588" s="38">
        <v>2.7</v>
      </c>
      <c r="AM588" s="38" t="s">
        <v>204</v>
      </c>
      <c r="AN588" s="38">
        <v>125.31</v>
      </c>
      <c r="AO588" s="38" t="s">
        <v>62</v>
      </c>
      <c r="AP588" s="38" t="s">
        <v>62</v>
      </c>
      <c r="AQ588" s="38" t="s">
        <v>62</v>
      </c>
      <c r="AR588" s="38" t="s">
        <v>62</v>
      </c>
      <c r="AS588" s="38" t="s">
        <v>62</v>
      </c>
      <c r="AT588" s="38" t="s">
        <v>205</v>
      </c>
      <c r="AU588" s="38" t="s">
        <v>8802</v>
      </c>
      <c r="AV588" s="38" t="s">
        <v>207</v>
      </c>
      <c r="AW588" s="38" t="s">
        <v>61</v>
      </c>
      <c r="AX588" s="38" t="s">
        <v>63</v>
      </c>
      <c r="AY588" s="39" t="s">
        <v>10696</v>
      </c>
      <c r="AZ588" s="38" t="s">
        <v>10697</v>
      </c>
      <c r="BA588" s="39" t="s">
        <v>10697</v>
      </c>
      <c r="BB588" s="38" t="s">
        <v>196</v>
      </c>
      <c r="BC588" s="38" t="s">
        <v>197</v>
      </c>
      <c r="BD588" s="38" t="s">
        <v>94</v>
      </c>
      <c r="BE588" s="38" t="s">
        <v>208</v>
      </c>
      <c r="BF588" s="38" t="s">
        <v>64</v>
      </c>
      <c r="BG588" s="38" t="s">
        <v>61</v>
      </c>
      <c r="BH588" s="38" t="s">
        <v>209</v>
      </c>
    </row>
    <row r="589" spans="2:60" x14ac:dyDescent="0.3">
      <c r="B589" s="55">
        <f t="shared" si="183"/>
        <v>585</v>
      </c>
      <c r="C589" s="55" t="str">
        <f t="shared" si="184"/>
        <v>NRT</v>
      </c>
      <c r="D589" s="55" t="str">
        <f t="shared" si="185"/>
        <v>2025-09-13</v>
      </c>
      <c r="E589" s="55" t="str">
        <f t="shared" si="186"/>
        <v>82020038126</v>
      </c>
      <c r="F589" s="55" t="str">
        <f t="shared" si="187"/>
        <v>PJP030166459</v>
      </c>
      <c r="G589" s="55" t="str">
        <f t="shared" si="188"/>
        <v>서보용</v>
      </c>
      <c r="H589" s="53" t="str">
        <f t="shared" si="189"/>
        <v>일반(목록배제,Normal-Manifest Exception)</v>
      </c>
      <c r="I589" s="62">
        <f t="shared" si="190"/>
        <v>67</v>
      </c>
      <c r="J589" s="53" t="str">
        <f t="shared" si="191"/>
        <v>BIG BRIDGE INTL (BRCH USA)</v>
      </c>
      <c r="K589" s="55">
        <f t="shared" si="192"/>
        <v>1</v>
      </c>
      <c r="L589" s="54">
        <f t="shared" si="193"/>
        <v>0.15</v>
      </c>
      <c r="M589" s="54">
        <f t="shared" si="194"/>
        <v>0.2</v>
      </c>
      <c r="N589" s="54">
        <f t="shared" si="195"/>
        <v>0.2</v>
      </c>
      <c r="O589" s="54">
        <f t="shared" si="196"/>
        <v>0.5</v>
      </c>
      <c r="P589" s="55" t="str">
        <f t="shared" si="197"/>
        <v>6094325151232</v>
      </c>
      <c r="Q589" s="70">
        <f t="shared" si="198"/>
        <v>6760</v>
      </c>
      <c r="R589" s="58">
        <v>0</v>
      </c>
      <c r="S589" s="57">
        <f t="shared" si="199"/>
        <v>0</v>
      </c>
      <c r="T589" s="58">
        <v>0</v>
      </c>
      <c r="U589" s="58">
        <f>(IF(VLOOKUP(VLOOKUP(AN589,MAPPING!$B$16:$D$21,2,1),MAPPING!$C$16:$E$21,2,0)=7000,0,VLOOKUP(VLOOKUP(AN589,MAPPING!$B$16:$D$21,2,1),MAPPING!$C$16:$E$21,2,0)))</f>
        <v>0</v>
      </c>
      <c r="V589" s="58">
        <f>(K589*VLOOKUP(N589/K589,MAPPING!$B$23:$C$30,2,10))</f>
        <v>0</v>
      </c>
      <c r="W589" s="58">
        <f t="shared" si="200"/>
        <v>0</v>
      </c>
      <c r="X589" s="58">
        <f t="shared" si="201"/>
        <v>6760</v>
      </c>
      <c r="Y589" s="116">
        <f>ROUND(SUM(Q589:W589)/INVOICE!$I$5,2)</f>
        <v>4.8499999999999996</v>
      </c>
      <c r="AA589" s="38" t="s">
        <v>4472</v>
      </c>
      <c r="AB589" s="38" t="s">
        <v>93</v>
      </c>
      <c r="AC589" s="38" t="s">
        <v>4473</v>
      </c>
      <c r="AD589" s="38" t="s">
        <v>10698</v>
      </c>
      <c r="AE589" s="38" t="s">
        <v>10699</v>
      </c>
      <c r="AF589" s="38" t="s">
        <v>10700</v>
      </c>
      <c r="AG589" s="38" t="s">
        <v>10701</v>
      </c>
      <c r="AH589" s="38" t="s">
        <v>61</v>
      </c>
      <c r="AI589" s="38">
        <v>1</v>
      </c>
      <c r="AJ589" s="38">
        <v>0.15</v>
      </c>
      <c r="AK589" s="38">
        <v>0.2</v>
      </c>
      <c r="AL589" s="38">
        <v>0.2</v>
      </c>
      <c r="AM589" s="38" t="s">
        <v>66</v>
      </c>
      <c r="AN589" s="38">
        <v>67</v>
      </c>
      <c r="AO589" s="38" t="s">
        <v>62</v>
      </c>
      <c r="AP589" s="38" t="s">
        <v>62</v>
      </c>
      <c r="AQ589" s="38" t="s">
        <v>62</v>
      </c>
      <c r="AR589" s="38" t="s">
        <v>62</v>
      </c>
      <c r="AS589" s="38" t="s">
        <v>62</v>
      </c>
      <c r="AT589" s="38" t="s">
        <v>205</v>
      </c>
      <c r="AU589" s="38" t="s">
        <v>8802</v>
      </c>
      <c r="AV589" s="38" t="s">
        <v>207</v>
      </c>
      <c r="AW589" s="38" t="s">
        <v>61</v>
      </c>
      <c r="AX589" s="38" t="s">
        <v>63</v>
      </c>
      <c r="AY589" s="39" t="s">
        <v>10702</v>
      </c>
      <c r="AZ589" s="38" t="s">
        <v>10703</v>
      </c>
      <c r="BA589" s="39" t="s">
        <v>10703</v>
      </c>
      <c r="BB589" s="38" t="s">
        <v>196</v>
      </c>
      <c r="BC589" s="38" t="s">
        <v>197</v>
      </c>
      <c r="BD589" s="38" t="s">
        <v>94</v>
      </c>
      <c r="BE589" s="38" t="s">
        <v>208</v>
      </c>
      <c r="BF589" s="38" t="s">
        <v>64</v>
      </c>
      <c r="BG589" s="38" t="s">
        <v>61</v>
      </c>
      <c r="BH589" s="38" t="s">
        <v>209</v>
      </c>
    </row>
    <row r="590" spans="2:60" x14ac:dyDescent="0.3">
      <c r="B590" s="55">
        <f t="shared" si="183"/>
        <v>586</v>
      </c>
      <c r="C590" s="55" t="str">
        <f t="shared" si="184"/>
        <v>NRT</v>
      </c>
      <c r="D590" s="55" t="str">
        <f t="shared" si="185"/>
        <v>2025-09-13</v>
      </c>
      <c r="E590" s="55" t="str">
        <f t="shared" si="186"/>
        <v>82020038126</v>
      </c>
      <c r="F590" s="55" t="str">
        <f t="shared" si="187"/>
        <v>PJP030167541</v>
      </c>
      <c r="G590" s="55" t="str">
        <f t="shared" si="188"/>
        <v>전민희</v>
      </c>
      <c r="H590" s="53" t="str">
        <f t="shared" si="189"/>
        <v>목록(Manifest)</v>
      </c>
      <c r="I590" s="62">
        <f t="shared" si="190"/>
        <v>90.75</v>
      </c>
      <c r="J590" s="53" t="str">
        <f t="shared" si="191"/>
        <v>BIG BRIDGE INTL (BRCH USA)</v>
      </c>
      <c r="K590" s="55">
        <f t="shared" si="192"/>
        <v>1</v>
      </c>
      <c r="L590" s="54">
        <f t="shared" si="193"/>
        <v>0.65</v>
      </c>
      <c r="M590" s="54">
        <f t="shared" si="194"/>
        <v>0.8</v>
      </c>
      <c r="N590" s="54">
        <f t="shared" si="195"/>
        <v>0.8</v>
      </c>
      <c r="O590" s="54">
        <f t="shared" si="196"/>
        <v>1</v>
      </c>
      <c r="P590" s="55" t="str">
        <f t="shared" si="197"/>
        <v>6094325142600</v>
      </c>
      <c r="Q590" s="70">
        <f t="shared" si="198"/>
        <v>7770</v>
      </c>
      <c r="R590" s="58">
        <v>0</v>
      </c>
      <c r="S590" s="57">
        <f t="shared" si="199"/>
        <v>0</v>
      </c>
      <c r="T590" s="58">
        <v>0</v>
      </c>
      <c r="U590" s="58">
        <f>(IF(VLOOKUP(VLOOKUP(AN590,MAPPING!$B$16:$D$21,2,1),MAPPING!$C$16:$E$21,2,0)=7000,0,VLOOKUP(VLOOKUP(AN590,MAPPING!$B$16:$D$21,2,1),MAPPING!$C$16:$E$21,2,0)))</f>
        <v>0</v>
      </c>
      <c r="V590" s="58">
        <f>(K590*VLOOKUP(N590/K590,MAPPING!$B$23:$C$30,2,10))</f>
        <v>0</v>
      </c>
      <c r="W590" s="58">
        <f t="shared" si="200"/>
        <v>0</v>
      </c>
      <c r="X590" s="58">
        <f t="shared" si="201"/>
        <v>7770</v>
      </c>
      <c r="Y590" s="116">
        <f>ROUND(SUM(Q590:W590)/INVOICE!$I$5,2)</f>
        <v>5.57</v>
      </c>
      <c r="AA590" s="38" t="s">
        <v>4472</v>
      </c>
      <c r="AB590" s="38" t="s">
        <v>93</v>
      </c>
      <c r="AC590" s="38" t="s">
        <v>4473</v>
      </c>
      <c r="AD590" s="38" t="s">
        <v>10704</v>
      </c>
      <c r="AE590" s="38" t="s">
        <v>10705</v>
      </c>
      <c r="AF590" s="38" t="s">
        <v>10706</v>
      </c>
      <c r="AG590" s="38" t="s">
        <v>2538</v>
      </c>
      <c r="AH590" s="38" t="s">
        <v>61</v>
      </c>
      <c r="AI590" s="38">
        <v>1</v>
      </c>
      <c r="AJ590" s="38">
        <v>0.65</v>
      </c>
      <c r="AK590" s="38">
        <v>0.8</v>
      </c>
      <c r="AL590" s="38">
        <v>0.8</v>
      </c>
      <c r="AM590" s="38" t="s">
        <v>204</v>
      </c>
      <c r="AN590" s="38">
        <v>90.75</v>
      </c>
      <c r="AO590" s="38" t="s">
        <v>62</v>
      </c>
      <c r="AP590" s="38" t="s">
        <v>62</v>
      </c>
      <c r="AQ590" s="38" t="s">
        <v>62</v>
      </c>
      <c r="AR590" s="38" t="s">
        <v>62</v>
      </c>
      <c r="AS590" s="38" t="s">
        <v>62</v>
      </c>
      <c r="AT590" s="38" t="s">
        <v>205</v>
      </c>
      <c r="AU590" s="38" t="s">
        <v>8802</v>
      </c>
      <c r="AV590" s="38" t="s">
        <v>207</v>
      </c>
      <c r="AW590" s="38" t="s">
        <v>61</v>
      </c>
      <c r="AX590" s="38" t="s">
        <v>63</v>
      </c>
      <c r="AY590" s="39" t="s">
        <v>10707</v>
      </c>
      <c r="AZ590" s="38" t="s">
        <v>10708</v>
      </c>
      <c r="BA590" s="39" t="s">
        <v>10708</v>
      </c>
      <c r="BB590" s="38" t="s">
        <v>196</v>
      </c>
      <c r="BC590" s="38" t="s">
        <v>197</v>
      </c>
      <c r="BD590" s="38" t="s">
        <v>94</v>
      </c>
      <c r="BE590" s="38" t="s">
        <v>208</v>
      </c>
      <c r="BF590" s="38" t="s">
        <v>64</v>
      </c>
      <c r="BG590" s="38" t="s">
        <v>61</v>
      </c>
      <c r="BH590" s="38" t="s">
        <v>209</v>
      </c>
    </row>
    <row r="591" spans="2:60" x14ac:dyDescent="0.3">
      <c r="B591" s="55">
        <f t="shared" si="183"/>
        <v>587</v>
      </c>
      <c r="C591" s="55" t="str">
        <f t="shared" si="184"/>
        <v>NRT</v>
      </c>
      <c r="D591" s="55" t="str">
        <f t="shared" si="185"/>
        <v>2025-09-13</v>
      </c>
      <c r="E591" s="55" t="str">
        <f t="shared" si="186"/>
        <v>82020038126</v>
      </c>
      <c r="F591" s="55" t="str">
        <f t="shared" si="187"/>
        <v>PJP030141784</v>
      </c>
      <c r="G591" s="55" t="str">
        <f t="shared" si="188"/>
        <v>남성영</v>
      </c>
      <c r="H591" s="53" t="str">
        <f t="shared" si="189"/>
        <v>목록(Manifest)</v>
      </c>
      <c r="I591" s="62">
        <f t="shared" si="190"/>
        <v>94.35</v>
      </c>
      <c r="J591" s="53" t="str">
        <f t="shared" si="191"/>
        <v>BIG BRIDGE INTL (BRCH USA)</v>
      </c>
      <c r="K591" s="55">
        <f t="shared" si="192"/>
        <v>1</v>
      </c>
      <c r="L591" s="54">
        <f t="shared" si="193"/>
        <v>0.65</v>
      </c>
      <c r="M591" s="54">
        <f t="shared" si="194"/>
        <v>1.2</v>
      </c>
      <c r="N591" s="54">
        <f t="shared" si="195"/>
        <v>1.2</v>
      </c>
      <c r="O591" s="54">
        <f t="shared" si="196"/>
        <v>1</v>
      </c>
      <c r="P591" s="55" t="str">
        <f t="shared" si="197"/>
        <v>6094325150690</v>
      </c>
      <c r="Q591" s="70">
        <f t="shared" si="198"/>
        <v>7770</v>
      </c>
      <c r="R591" s="58">
        <v>0</v>
      </c>
      <c r="S591" s="57">
        <f t="shared" si="199"/>
        <v>0</v>
      </c>
      <c r="T591" s="58">
        <v>0</v>
      </c>
      <c r="U591" s="58">
        <f>(IF(VLOOKUP(VLOOKUP(AN591,MAPPING!$B$16:$D$21,2,1),MAPPING!$C$16:$E$21,2,0)=7000,0,VLOOKUP(VLOOKUP(AN591,MAPPING!$B$16:$D$21,2,1),MAPPING!$C$16:$E$21,2,0)))</f>
        <v>0</v>
      </c>
      <c r="V591" s="58">
        <f>(K591*VLOOKUP(N591/K591,MAPPING!$B$23:$C$30,2,10))</f>
        <v>0</v>
      </c>
      <c r="W591" s="58">
        <f t="shared" si="200"/>
        <v>0</v>
      </c>
      <c r="X591" s="58">
        <f t="shared" si="201"/>
        <v>7770</v>
      </c>
      <c r="Y591" s="116">
        <f>ROUND(SUM(Q591:W591)/INVOICE!$I$5,2)</f>
        <v>5.57</v>
      </c>
      <c r="AA591" s="38" t="s">
        <v>4472</v>
      </c>
      <c r="AB591" s="38" t="s">
        <v>93</v>
      </c>
      <c r="AC591" s="38" t="s">
        <v>4473</v>
      </c>
      <c r="AD591" s="38" t="s">
        <v>10709</v>
      </c>
      <c r="AE591" s="38" t="s">
        <v>10710</v>
      </c>
      <c r="AF591" s="38" t="s">
        <v>10711</v>
      </c>
      <c r="AG591" s="38" t="s">
        <v>10712</v>
      </c>
      <c r="AH591" s="38" t="s">
        <v>61</v>
      </c>
      <c r="AI591" s="38">
        <v>1</v>
      </c>
      <c r="AJ591" s="38">
        <v>0.65</v>
      </c>
      <c r="AK591" s="38">
        <v>1.2</v>
      </c>
      <c r="AL591" s="38">
        <v>1.2</v>
      </c>
      <c r="AM591" s="38" t="s">
        <v>204</v>
      </c>
      <c r="AN591" s="38">
        <v>94.35</v>
      </c>
      <c r="AO591" s="38" t="s">
        <v>62</v>
      </c>
      <c r="AP591" s="38" t="s">
        <v>62</v>
      </c>
      <c r="AQ591" s="38" t="s">
        <v>62</v>
      </c>
      <c r="AR591" s="38" t="s">
        <v>62</v>
      </c>
      <c r="AS591" s="38" t="s">
        <v>62</v>
      </c>
      <c r="AT591" s="38" t="s">
        <v>205</v>
      </c>
      <c r="AU591" s="38" t="s">
        <v>8802</v>
      </c>
      <c r="AV591" s="38" t="s">
        <v>207</v>
      </c>
      <c r="AW591" s="38" t="s">
        <v>61</v>
      </c>
      <c r="AX591" s="38" t="s">
        <v>63</v>
      </c>
      <c r="AY591" s="39" t="s">
        <v>10713</v>
      </c>
      <c r="AZ591" s="38" t="s">
        <v>10714</v>
      </c>
      <c r="BA591" s="39" t="s">
        <v>10714</v>
      </c>
      <c r="BB591" s="38" t="s">
        <v>196</v>
      </c>
      <c r="BC591" s="38" t="s">
        <v>197</v>
      </c>
      <c r="BD591" s="38" t="s">
        <v>94</v>
      </c>
      <c r="BE591" s="38" t="s">
        <v>208</v>
      </c>
      <c r="BF591" s="38" t="s">
        <v>64</v>
      </c>
      <c r="BG591" s="38" t="s">
        <v>61</v>
      </c>
      <c r="BH591" s="38" t="s">
        <v>209</v>
      </c>
    </row>
    <row r="592" spans="2:60" x14ac:dyDescent="0.3">
      <c r="B592" s="55">
        <f t="shared" si="183"/>
        <v>588</v>
      </c>
      <c r="C592" s="55" t="str">
        <f t="shared" si="184"/>
        <v>NRT</v>
      </c>
      <c r="D592" s="55" t="str">
        <f t="shared" si="185"/>
        <v>2025-09-13</v>
      </c>
      <c r="E592" s="55" t="str">
        <f t="shared" si="186"/>
        <v>82020038126</v>
      </c>
      <c r="F592" s="55" t="str">
        <f t="shared" si="187"/>
        <v>PJP030128703</v>
      </c>
      <c r="G592" s="55" t="str">
        <f t="shared" si="188"/>
        <v>손화윤</v>
      </c>
      <c r="H592" s="53" t="str">
        <f t="shared" si="189"/>
        <v>목록(Manifest)</v>
      </c>
      <c r="I592" s="62">
        <f t="shared" si="190"/>
        <v>30.15</v>
      </c>
      <c r="J592" s="53" t="str">
        <f t="shared" si="191"/>
        <v>BIG BRIDGE INTL (BRCH USA)</v>
      </c>
      <c r="K592" s="55">
        <f t="shared" si="192"/>
        <v>1</v>
      </c>
      <c r="L592" s="54">
        <f t="shared" si="193"/>
        <v>0.15</v>
      </c>
      <c r="M592" s="54">
        <f t="shared" si="194"/>
        <v>0.3</v>
      </c>
      <c r="N592" s="54">
        <f t="shared" si="195"/>
        <v>0.3</v>
      </c>
      <c r="O592" s="54">
        <f t="shared" si="196"/>
        <v>0.5</v>
      </c>
      <c r="P592" s="55" t="str">
        <f t="shared" si="197"/>
        <v>6094325151093</v>
      </c>
      <c r="Q592" s="70">
        <f t="shared" si="198"/>
        <v>6760</v>
      </c>
      <c r="R592" s="58">
        <v>0</v>
      </c>
      <c r="S592" s="57">
        <f t="shared" si="199"/>
        <v>0</v>
      </c>
      <c r="T592" s="58">
        <v>0</v>
      </c>
      <c r="U592" s="58">
        <f>(IF(VLOOKUP(VLOOKUP(AN592,MAPPING!$B$16:$D$21,2,1),MAPPING!$C$16:$E$21,2,0)=7000,0,VLOOKUP(VLOOKUP(AN592,MAPPING!$B$16:$D$21,2,1),MAPPING!$C$16:$E$21,2,0)))</f>
        <v>0</v>
      </c>
      <c r="V592" s="58">
        <f>(K592*VLOOKUP(N592/K592,MAPPING!$B$23:$C$30,2,10))</f>
        <v>0</v>
      </c>
      <c r="W592" s="58">
        <f t="shared" si="200"/>
        <v>0</v>
      </c>
      <c r="X592" s="58">
        <f t="shared" si="201"/>
        <v>6760</v>
      </c>
      <c r="Y592" s="116">
        <f>ROUND(SUM(Q592:W592)/INVOICE!$I$5,2)</f>
        <v>4.8499999999999996</v>
      </c>
      <c r="AA592" s="38" t="s">
        <v>4472</v>
      </c>
      <c r="AB592" s="38" t="s">
        <v>93</v>
      </c>
      <c r="AC592" s="38" t="s">
        <v>4473</v>
      </c>
      <c r="AD592" s="38" t="s">
        <v>10715</v>
      </c>
      <c r="AE592" s="38" t="s">
        <v>10716</v>
      </c>
      <c r="AF592" s="38" t="s">
        <v>10717</v>
      </c>
      <c r="AG592" s="38" t="s">
        <v>10718</v>
      </c>
      <c r="AH592" s="38" t="s">
        <v>61</v>
      </c>
      <c r="AI592" s="38">
        <v>1</v>
      </c>
      <c r="AJ592" s="38">
        <v>0.15</v>
      </c>
      <c r="AK592" s="38">
        <v>0.3</v>
      </c>
      <c r="AL592" s="38">
        <v>0.3</v>
      </c>
      <c r="AM592" s="38" t="s">
        <v>204</v>
      </c>
      <c r="AN592" s="38">
        <v>30.15</v>
      </c>
      <c r="AO592" s="38" t="s">
        <v>62</v>
      </c>
      <c r="AP592" s="38" t="s">
        <v>62</v>
      </c>
      <c r="AQ592" s="38" t="s">
        <v>62</v>
      </c>
      <c r="AR592" s="38" t="s">
        <v>62</v>
      </c>
      <c r="AS592" s="38" t="s">
        <v>62</v>
      </c>
      <c r="AT592" s="38" t="s">
        <v>205</v>
      </c>
      <c r="AU592" s="38" t="s">
        <v>8802</v>
      </c>
      <c r="AV592" s="38" t="s">
        <v>207</v>
      </c>
      <c r="AW592" s="38" t="s">
        <v>61</v>
      </c>
      <c r="AX592" s="38" t="s">
        <v>63</v>
      </c>
      <c r="AY592" s="39" t="s">
        <v>10719</v>
      </c>
      <c r="AZ592" s="38" t="s">
        <v>10720</v>
      </c>
      <c r="BA592" s="39" t="s">
        <v>10720</v>
      </c>
      <c r="BB592" s="38" t="s">
        <v>196</v>
      </c>
      <c r="BC592" s="38" t="s">
        <v>197</v>
      </c>
      <c r="BD592" s="38" t="s">
        <v>94</v>
      </c>
      <c r="BE592" s="38" t="s">
        <v>208</v>
      </c>
      <c r="BF592" s="38" t="s">
        <v>64</v>
      </c>
      <c r="BG592" s="38" t="s">
        <v>61</v>
      </c>
      <c r="BH592" s="38" t="s">
        <v>209</v>
      </c>
    </row>
    <row r="593" spans="2:60" x14ac:dyDescent="0.3">
      <c r="B593" s="55">
        <f t="shared" si="183"/>
        <v>589</v>
      </c>
      <c r="C593" s="55" t="str">
        <f t="shared" si="184"/>
        <v>NRT</v>
      </c>
      <c r="D593" s="55" t="str">
        <f t="shared" si="185"/>
        <v>2025-09-13</v>
      </c>
      <c r="E593" s="55" t="str">
        <f t="shared" si="186"/>
        <v>82020038126</v>
      </c>
      <c r="F593" s="55" t="str">
        <f t="shared" si="187"/>
        <v>PJP030138986</v>
      </c>
      <c r="G593" s="55" t="str">
        <f t="shared" si="188"/>
        <v>이명훈</v>
      </c>
      <c r="H593" s="53" t="str">
        <f t="shared" si="189"/>
        <v>목록(Manifest)</v>
      </c>
      <c r="I593" s="62">
        <f t="shared" si="190"/>
        <v>88.44</v>
      </c>
      <c r="J593" s="53" t="str">
        <f t="shared" si="191"/>
        <v>BIG BRIDGE INTL (BRCH USA)</v>
      </c>
      <c r="K593" s="55">
        <f t="shared" si="192"/>
        <v>1</v>
      </c>
      <c r="L593" s="54">
        <f t="shared" si="193"/>
        <v>0.2</v>
      </c>
      <c r="M593" s="54">
        <f t="shared" si="194"/>
        <v>0.4</v>
      </c>
      <c r="N593" s="54">
        <f t="shared" si="195"/>
        <v>0.4</v>
      </c>
      <c r="O593" s="54">
        <f t="shared" si="196"/>
        <v>0.5</v>
      </c>
      <c r="P593" s="55" t="str">
        <f t="shared" si="197"/>
        <v>6094325151192</v>
      </c>
      <c r="Q593" s="70">
        <f t="shared" si="198"/>
        <v>6760</v>
      </c>
      <c r="R593" s="58">
        <v>0</v>
      </c>
      <c r="S593" s="57">
        <f t="shared" si="199"/>
        <v>0</v>
      </c>
      <c r="T593" s="58">
        <v>0</v>
      </c>
      <c r="U593" s="58">
        <f>(IF(VLOOKUP(VLOOKUP(AN593,MAPPING!$B$16:$D$21,2,1),MAPPING!$C$16:$E$21,2,0)=7000,0,VLOOKUP(VLOOKUP(AN593,MAPPING!$B$16:$D$21,2,1),MAPPING!$C$16:$E$21,2,0)))</f>
        <v>0</v>
      </c>
      <c r="V593" s="58">
        <f>(K593*VLOOKUP(N593/K593,MAPPING!$B$23:$C$30,2,10))</f>
        <v>0</v>
      </c>
      <c r="W593" s="58">
        <f t="shared" si="200"/>
        <v>0</v>
      </c>
      <c r="X593" s="58">
        <f t="shared" si="201"/>
        <v>6760</v>
      </c>
      <c r="Y593" s="116">
        <f>ROUND(SUM(Q593:W593)/INVOICE!$I$5,2)</f>
        <v>4.8499999999999996</v>
      </c>
      <c r="AA593" s="38" t="s">
        <v>4472</v>
      </c>
      <c r="AB593" s="38" t="s">
        <v>93</v>
      </c>
      <c r="AC593" s="38" t="s">
        <v>4473</v>
      </c>
      <c r="AD593" s="38" t="s">
        <v>10721</v>
      </c>
      <c r="AE593" s="38" t="s">
        <v>10722</v>
      </c>
      <c r="AF593" s="38" t="s">
        <v>10723</v>
      </c>
      <c r="AG593" s="38" t="s">
        <v>10724</v>
      </c>
      <c r="AH593" s="38" t="s">
        <v>61</v>
      </c>
      <c r="AI593" s="38">
        <v>1</v>
      </c>
      <c r="AJ593" s="38">
        <v>0.2</v>
      </c>
      <c r="AK593" s="38">
        <v>0.4</v>
      </c>
      <c r="AL593" s="38">
        <v>0.4</v>
      </c>
      <c r="AM593" s="38" t="s">
        <v>204</v>
      </c>
      <c r="AN593" s="38">
        <v>88.44</v>
      </c>
      <c r="AO593" s="38" t="s">
        <v>62</v>
      </c>
      <c r="AP593" s="38" t="s">
        <v>62</v>
      </c>
      <c r="AQ593" s="38" t="s">
        <v>62</v>
      </c>
      <c r="AR593" s="38" t="s">
        <v>62</v>
      </c>
      <c r="AS593" s="38" t="s">
        <v>62</v>
      </c>
      <c r="AT593" s="38" t="s">
        <v>205</v>
      </c>
      <c r="AU593" s="38" t="s">
        <v>8802</v>
      </c>
      <c r="AV593" s="38" t="s">
        <v>207</v>
      </c>
      <c r="AW593" s="38" t="s">
        <v>61</v>
      </c>
      <c r="AX593" s="38" t="s">
        <v>63</v>
      </c>
      <c r="AY593" s="39" t="s">
        <v>10725</v>
      </c>
      <c r="AZ593" s="38" t="s">
        <v>10726</v>
      </c>
      <c r="BA593" s="39" t="s">
        <v>10726</v>
      </c>
      <c r="BB593" s="38" t="s">
        <v>196</v>
      </c>
      <c r="BC593" s="38" t="s">
        <v>197</v>
      </c>
      <c r="BD593" s="38" t="s">
        <v>94</v>
      </c>
      <c r="BE593" s="38" t="s">
        <v>208</v>
      </c>
      <c r="BF593" s="38" t="s">
        <v>64</v>
      </c>
      <c r="BG593" s="38" t="s">
        <v>61</v>
      </c>
      <c r="BH593" s="38" t="s">
        <v>209</v>
      </c>
    </row>
    <row r="594" spans="2:60" x14ac:dyDescent="0.3">
      <c r="B594" s="55">
        <f t="shared" si="183"/>
        <v>590</v>
      </c>
      <c r="C594" s="55" t="str">
        <f t="shared" si="184"/>
        <v>NRT</v>
      </c>
      <c r="D594" s="55" t="str">
        <f t="shared" si="185"/>
        <v>2025-09-13</v>
      </c>
      <c r="E594" s="55" t="str">
        <f t="shared" si="186"/>
        <v>82020038126</v>
      </c>
      <c r="F594" s="55" t="str">
        <f t="shared" si="187"/>
        <v>PJP030134398</v>
      </c>
      <c r="G594" s="55" t="str">
        <f t="shared" si="188"/>
        <v>김승훈</v>
      </c>
      <c r="H594" s="53" t="str">
        <f t="shared" si="189"/>
        <v>목록(Manifest)</v>
      </c>
      <c r="I594" s="62">
        <f t="shared" si="190"/>
        <v>97.08</v>
      </c>
      <c r="J594" s="53" t="str">
        <f t="shared" si="191"/>
        <v>BIG BRIDGE INTL (BRCH USA)</v>
      </c>
      <c r="K594" s="55">
        <f t="shared" si="192"/>
        <v>1</v>
      </c>
      <c r="L594" s="54">
        <f t="shared" si="193"/>
        <v>0.35</v>
      </c>
      <c r="M594" s="54">
        <f t="shared" si="194"/>
        <v>0.5</v>
      </c>
      <c r="N594" s="54">
        <f t="shared" si="195"/>
        <v>0.5</v>
      </c>
      <c r="O594" s="54">
        <f t="shared" si="196"/>
        <v>0.5</v>
      </c>
      <c r="P594" s="55" t="str">
        <f t="shared" si="197"/>
        <v>6094325151667</v>
      </c>
      <c r="Q594" s="70">
        <f t="shared" si="198"/>
        <v>6760</v>
      </c>
      <c r="R594" s="58">
        <v>0</v>
      </c>
      <c r="S594" s="57">
        <f t="shared" si="199"/>
        <v>0</v>
      </c>
      <c r="T594" s="58">
        <v>0</v>
      </c>
      <c r="U594" s="58">
        <f>(IF(VLOOKUP(VLOOKUP(AN594,MAPPING!$B$16:$D$21,2,1),MAPPING!$C$16:$E$21,2,0)=7000,0,VLOOKUP(VLOOKUP(AN594,MAPPING!$B$16:$D$21,2,1),MAPPING!$C$16:$E$21,2,0)))</f>
        <v>0</v>
      </c>
      <c r="V594" s="58">
        <f>(K594*VLOOKUP(N594/K594,MAPPING!$B$23:$C$30,2,10))</f>
        <v>0</v>
      </c>
      <c r="W594" s="58">
        <f t="shared" si="200"/>
        <v>0</v>
      </c>
      <c r="X594" s="58">
        <f t="shared" si="201"/>
        <v>6760</v>
      </c>
      <c r="Y594" s="116">
        <f>ROUND(SUM(Q594:W594)/INVOICE!$I$5,2)</f>
        <v>4.8499999999999996</v>
      </c>
      <c r="AA594" s="38" t="s">
        <v>4472</v>
      </c>
      <c r="AB594" s="38" t="s">
        <v>93</v>
      </c>
      <c r="AC594" s="38" t="s">
        <v>4473</v>
      </c>
      <c r="AD594" s="38" t="s">
        <v>10727</v>
      </c>
      <c r="AE594" s="38" t="s">
        <v>249</v>
      </c>
      <c r="AF594" s="38" t="s">
        <v>10728</v>
      </c>
      <c r="AG594" s="38" t="s">
        <v>10729</v>
      </c>
      <c r="AH594" s="38" t="s">
        <v>61</v>
      </c>
      <c r="AI594" s="38">
        <v>1</v>
      </c>
      <c r="AJ594" s="38">
        <v>0.35</v>
      </c>
      <c r="AK594" s="38">
        <v>0.5</v>
      </c>
      <c r="AL594" s="38">
        <v>0.5</v>
      </c>
      <c r="AM594" s="38" t="s">
        <v>204</v>
      </c>
      <c r="AN594" s="38">
        <v>97.08</v>
      </c>
      <c r="AO594" s="38" t="s">
        <v>62</v>
      </c>
      <c r="AP594" s="38" t="s">
        <v>62</v>
      </c>
      <c r="AQ594" s="38" t="s">
        <v>62</v>
      </c>
      <c r="AR594" s="38" t="s">
        <v>62</v>
      </c>
      <c r="AS594" s="38" t="s">
        <v>62</v>
      </c>
      <c r="AT594" s="38" t="s">
        <v>205</v>
      </c>
      <c r="AU594" s="38" t="s">
        <v>8802</v>
      </c>
      <c r="AV594" s="38" t="s">
        <v>207</v>
      </c>
      <c r="AW594" s="38" t="s">
        <v>61</v>
      </c>
      <c r="AX594" s="38" t="s">
        <v>63</v>
      </c>
      <c r="AY594" s="39" t="s">
        <v>10730</v>
      </c>
      <c r="AZ594" s="38" t="s">
        <v>10731</v>
      </c>
      <c r="BA594" s="39" t="s">
        <v>10731</v>
      </c>
      <c r="BB594" s="38" t="s">
        <v>196</v>
      </c>
      <c r="BC594" s="38" t="s">
        <v>197</v>
      </c>
      <c r="BD594" s="38" t="s">
        <v>94</v>
      </c>
      <c r="BE594" s="38" t="s">
        <v>208</v>
      </c>
      <c r="BF594" s="38" t="s">
        <v>64</v>
      </c>
      <c r="BG594" s="38" t="s">
        <v>61</v>
      </c>
      <c r="BH594" s="38" t="s">
        <v>209</v>
      </c>
    </row>
    <row r="595" spans="2:60" x14ac:dyDescent="0.3">
      <c r="B595" s="55">
        <f t="shared" si="183"/>
        <v>591</v>
      </c>
      <c r="C595" s="55" t="str">
        <f t="shared" si="184"/>
        <v>NRT</v>
      </c>
      <c r="D595" s="55" t="str">
        <f t="shared" si="185"/>
        <v>2025-09-13</v>
      </c>
      <c r="E595" s="55" t="str">
        <f t="shared" si="186"/>
        <v>82020038126</v>
      </c>
      <c r="F595" s="55" t="str">
        <f t="shared" si="187"/>
        <v>PJP030163746</v>
      </c>
      <c r="G595" s="55" t="str">
        <f t="shared" si="188"/>
        <v>공소정</v>
      </c>
      <c r="H595" s="53" t="str">
        <f t="shared" si="189"/>
        <v>목록(Manifest)</v>
      </c>
      <c r="I595" s="62">
        <f t="shared" si="190"/>
        <v>132.68</v>
      </c>
      <c r="J595" s="53" t="str">
        <f t="shared" si="191"/>
        <v>BIG BRIDGE INTL (BRCH USA)</v>
      </c>
      <c r="K595" s="55">
        <f t="shared" si="192"/>
        <v>1</v>
      </c>
      <c r="L595" s="54">
        <f t="shared" si="193"/>
        <v>1.45</v>
      </c>
      <c r="M595" s="54">
        <f t="shared" si="194"/>
        <v>2.8</v>
      </c>
      <c r="N595" s="54">
        <f t="shared" si="195"/>
        <v>2.8</v>
      </c>
      <c r="O595" s="54">
        <f t="shared" si="196"/>
        <v>1.5</v>
      </c>
      <c r="P595" s="55" t="str">
        <f t="shared" si="197"/>
        <v>6094325150946</v>
      </c>
      <c r="Q595" s="70">
        <f t="shared" si="198"/>
        <v>8780</v>
      </c>
      <c r="R595" s="58">
        <v>0</v>
      </c>
      <c r="S595" s="57">
        <f t="shared" si="199"/>
        <v>0</v>
      </c>
      <c r="T595" s="58">
        <v>0</v>
      </c>
      <c r="U595" s="58">
        <f>(IF(VLOOKUP(VLOOKUP(AN595,MAPPING!$B$16:$D$21,2,1),MAPPING!$C$16:$E$21,2,0)=7000,0,VLOOKUP(VLOOKUP(AN595,MAPPING!$B$16:$D$21,2,1),MAPPING!$C$16:$E$21,2,0)))</f>
        <v>0</v>
      </c>
      <c r="V595" s="58">
        <f>(K595*VLOOKUP(N595/K595,MAPPING!$B$23:$C$30,2,10))</f>
        <v>550</v>
      </c>
      <c r="W595" s="58">
        <f t="shared" si="200"/>
        <v>0</v>
      </c>
      <c r="X595" s="58">
        <f t="shared" si="201"/>
        <v>9330</v>
      </c>
      <c r="Y595" s="116">
        <f>ROUND(SUM(Q595:W595)/INVOICE!$I$5,2)</f>
        <v>6.69</v>
      </c>
      <c r="AA595" s="38" t="s">
        <v>4472</v>
      </c>
      <c r="AB595" s="38" t="s">
        <v>93</v>
      </c>
      <c r="AC595" s="38" t="s">
        <v>4473</v>
      </c>
      <c r="AD595" s="38" t="s">
        <v>10732</v>
      </c>
      <c r="AE595" s="38" t="s">
        <v>8664</v>
      </c>
      <c r="AF595" s="38" t="s">
        <v>8665</v>
      </c>
      <c r="AG595" s="38" t="s">
        <v>8666</v>
      </c>
      <c r="AH595" s="38" t="s">
        <v>61</v>
      </c>
      <c r="AI595" s="38">
        <v>1</v>
      </c>
      <c r="AJ595" s="38">
        <v>1.45</v>
      </c>
      <c r="AK595" s="38">
        <v>2.8</v>
      </c>
      <c r="AL595" s="38">
        <v>2.8</v>
      </c>
      <c r="AM595" s="38" t="s">
        <v>204</v>
      </c>
      <c r="AN595" s="38">
        <v>132.68</v>
      </c>
      <c r="AO595" s="38" t="s">
        <v>62</v>
      </c>
      <c r="AP595" s="38" t="s">
        <v>62</v>
      </c>
      <c r="AQ595" s="38" t="s">
        <v>62</v>
      </c>
      <c r="AR595" s="38" t="s">
        <v>62</v>
      </c>
      <c r="AS595" s="38" t="s">
        <v>62</v>
      </c>
      <c r="AT595" s="38" t="s">
        <v>205</v>
      </c>
      <c r="AU595" s="38" t="s">
        <v>8802</v>
      </c>
      <c r="AV595" s="38" t="s">
        <v>207</v>
      </c>
      <c r="AW595" s="38" t="s">
        <v>61</v>
      </c>
      <c r="AX595" s="38" t="s">
        <v>63</v>
      </c>
      <c r="AY595" s="39" t="s">
        <v>10733</v>
      </c>
      <c r="AZ595" s="38" t="s">
        <v>10734</v>
      </c>
      <c r="BA595" s="39" t="s">
        <v>10734</v>
      </c>
      <c r="BB595" s="38" t="s">
        <v>196</v>
      </c>
      <c r="BC595" s="38" t="s">
        <v>197</v>
      </c>
      <c r="BD595" s="38" t="s">
        <v>94</v>
      </c>
      <c r="BE595" s="38" t="s">
        <v>208</v>
      </c>
      <c r="BF595" s="38" t="s">
        <v>64</v>
      </c>
      <c r="BG595" s="38" t="s">
        <v>61</v>
      </c>
      <c r="BH595" s="38" t="s">
        <v>209</v>
      </c>
    </row>
    <row r="596" spans="2:60" x14ac:dyDescent="0.3">
      <c r="B596" s="55">
        <f t="shared" si="183"/>
        <v>592</v>
      </c>
      <c r="C596" s="55" t="str">
        <f t="shared" si="184"/>
        <v>NRT</v>
      </c>
      <c r="D596" s="55" t="str">
        <f t="shared" si="185"/>
        <v>2025-09-13</v>
      </c>
      <c r="E596" s="55" t="str">
        <f t="shared" si="186"/>
        <v>82020038126</v>
      </c>
      <c r="F596" s="55" t="str">
        <f t="shared" si="187"/>
        <v>PJP030149997</v>
      </c>
      <c r="G596" s="55" t="str">
        <f t="shared" si="188"/>
        <v>이한결</v>
      </c>
      <c r="H596" s="53" t="str">
        <f t="shared" si="189"/>
        <v>일반(목록배제,Normal-Manifest Exception)</v>
      </c>
      <c r="I596" s="62">
        <f t="shared" si="190"/>
        <v>37.75</v>
      </c>
      <c r="J596" s="53" t="str">
        <f t="shared" si="191"/>
        <v>BIG BRIDGE INTL (BRCH USA)</v>
      </c>
      <c r="K596" s="55">
        <f t="shared" si="192"/>
        <v>1</v>
      </c>
      <c r="L596" s="54">
        <f t="shared" si="193"/>
        <v>2.1</v>
      </c>
      <c r="M596" s="54">
        <f t="shared" si="194"/>
        <v>3.4</v>
      </c>
      <c r="N596" s="54">
        <f t="shared" si="195"/>
        <v>3.4</v>
      </c>
      <c r="O596" s="54">
        <f t="shared" si="196"/>
        <v>2.5</v>
      </c>
      <c r="P596" s="55" t="str">
        <f t="shared" si="197"/>
        <v>6094325164941</v>
      </c>
      <c r="Q596" s="70">
        <f t="shared" si="198"/>
        <v>10800</v>
      </c>
      <c r="R596" s="58">
        <v>0</v>
      </c>
      <c r="S596" s="57">
        <f t="shared" si="199"/>
        <v>0</v>
      </c>
      <c r="T596" s="58">
        <v>0</v>
      </c>
      <c r="U596" s="58">
        <f>(IF(VLOOKUP(VLOOKUP(AN596,MAPPING!$B$16:$D$21,2,1),MAPPING!$C$16:$E$21,2,0)=7000,0,VLOOKUP(VLOOKUP(AN596,MAPPING!$B$16:$D$21,2,1),MAPPING!$C$16:$E$21,2,0)))</f>
        <v>0</v>
      </c>
      <c r="V596" s="58">
        <f>(K596*VLOOKUP(N596/K596,MAPPING!$B$23:$C$30,2,10))</f>
        <v>550</v>
      </c>
      <c r="W596" s="58">
        <f t="shared" si="200"/>
        <v>0</v>
      </c>
      <c r="X596" s="58">
        <f t="shared" si="201"/>
        <v>11350</v>
      </c>
      <c r="Y596" s="116">
        <f>ROUND(SUM(Q596:W596)/INVOICE!$I$5,2)</f>
        <v>8.14</v>
      </c>
      <c r="AA596" s="38" t="s">
        <v>4472</v>
      </c>
      <c r="AB596" s="38" t="s">
        <v>93</v>
      </c>
      <c r="AC596" s="38" t="s">
        <v>4473</v>
      </c>
      <c r="AD596" s="38" t="s">
        <v>10735</v>
      </c>
      <c r="AE596" s="38" t="s">
        <v>10736</v>
      </c>
      <c r="AF596" s="38" t="s">
        <v>10737</v>
      </c>
      <c r="AG596" s="38" t="s">
        <v>10738</v>
      </c>
      <c r="AH596" s="38" t="s">
        <v>61</v>
      </c>
      <c r="AI596" s="38">
        <v>1</v>
      </c>
      <c r="AJ596" s="38">
        <v>2.1</v>
      </c>
      <c r="AK596" s="38">
        <v>3.4</v>
      </c>
      <c r="AL596" s="38">
        <v>3.4</v>
      </c>
      <c r="AM596" s="38" t="s">
        <v>66</v>
      </c>
      <c r="AN596" s="38">
        <v>37.75</v>
      </c>
      <c r="AO596" s="38" t="s">
        <v>62</v>
      </c>
      <c r="AP596" s="38" t="s">
        <v>62</v>
      </c>
      <c r="AQ596" s="38" t="s">
        <v>62</v>
      </c>
      <c r="AR596" s="38" t="s">
        <v>62</v>
      </c>
      <c r="AS596" s="38" t="s">
        <v>62</v>
      </c>
      <c r="AT596" s="38" t="s">
        <v>205</v>
      </c>
      <c r="AU596" s="38" t="s">
        <v>8802</v>
      </c>
      <c r="AV596" s="38" t="s">
        <v>207</v>
      </c>
      <c r="AW596" s="38" t="s">
        <v>61</v>
      </c>
      <c r="AX596" s="38" t="s">
        <v>63</v>
      </c>
      <c r="AY596" s="39" t="s">
        <v>10739</v>
      </c>
      <c r="AZ596" s="38" t="s">
        <v>10740</v>
      </c>
      <c r="BA596" s="39" t="s">
        <v>10740</v>
      </c>
      <c r="BB596" s="38" t="s">
        <v>196</v>
      </c>
      <c r="BC596" s="38" t="s">
        <v>197</v>
      </c>
      <c r="BD596" s="38" t="s">
        <v>94</v>
      </c>
      <c r="BE596" s="38" t="s">
        <v>208</v>
      </c>
      <c r="BF596" s="38" t="s">
        <v>64</v>
      </c>
      <c r="BG596" s="38" t="s">
        <v>61</v>
      </c>
      <c r="BH596" s="38" t="s">
        <v>209</v>
      </c>
    </row>
    <row r="597" spans="2:60" x14ac:dyDescent="0.3">
      <c r="B597" s="55">
        <f t="shared" si="183"/>
        <v>593</v>
      </c>
      <c r="C597" s="55" t="str">
        <f t="shared" si="184"/>
        <v>NRT</v>
      </c>
      <c r="D597" s="55" t="str">
        <f t="shared" si="185"/>
        <v>2025-09-13</v>
      </c>
      <c r="E597" s="55" t="str">
        <f t="shared" si="186"/>
        <v>82020038126</v>
      </c>
      <c r="F597" s="55" t="str">
        <f t="shared" si="187"/>
        <v>PJP030145847</v>
      </c>
      <c r="G597" s="55" t="str">
        <f t="shared" si="188"/>
        <v>김태현</v>
      </c>
      <c r="H597" s="53" t="str">
        <f t="shared" si="189"/>
        <v>목록(Manifest)</v>
      </c>
      <c r="I597" s="62">
        <f t="shared" si="190"/>
        <v>48.64</v>
      </c>
      <c r="J597" s="53" t="str">
        <f t="shared" si="191"/>
        <v>BIG BRIDGE INTL (BRCH USA)</v>
      </c>
      <c r="K597" s="55">
        <f t="shared" si="192"/>
        <v>1</v>
      </c>
      <c r="L597" s="54">
        <f t="shared" si="193"/>
        <v>0.85</v>
      </c>
      <c r="M597" s="54">
        <f t="shared" si="194"/>
        <v>1.1000000000000001</v>
      </c>
      <c r="N597" s="54">
        <f t="shared" si="195"/>
        <v>1.1000000000000001</v>
      </c>
      <c r="O597" s="54">
        <f t="shared" si="196"/>
        <v>1</v>
      </c>
      <c r="P597" s="55" t="str">
        <f t="shared" si="197"/>
        <v>6094325151650</v>
      </c>
      <c r="Q597" s="70">
        <f t="shared" si="198"/>
        <v>7770</v>
      </c>
      <c r="R597" s="58">
        <v>0</v>
      </c>
      <c r="S597" s="57">
        <f t="shared" si="199"/>
        <v>0</v>
      </c>
      <c r="T597" s="58">
        <v>0</v>
      </c>
      <c r="U597" s="58">
        <f>(IF(VLOOKUP(VLOOKUP(AN597,MAPPING!$B$16:$D$21,2,1),MAPPING!$C$16:$E$21,2,0)=7000,0,VLOOKUP(VLOOKUP(AN597,MAPPING!$B$16:$D$21,2,1),MAPPING!$C$16:$E$21,2,0)))</f>
        <v>0</v>
      </c>
      <c r="V597" s="58">
        <f>(K597*VLOOKUP(N597/K597,MAPPING!$B$23:$C$30,2,10))</f>
        <v>0</v>
      </c>
      <c r="W597" s="58">
        <f t="shared" si="200"/>
        <v>0</v>
      </c>
      <c r="X597" s="58">
        <f t="shared" si="201"/>
        <v>7770</v>
      </c>
      <c r="Y597" s="116">
        <f>ROUND(SUM(Q597:W597)/INVOICE!$I$5,2)</f>
        <v>5.57</v>
      </c>
      <c r="AA597" s="38" t="s">
        <v>4472</v>
      </c>
      <c r="AB597" s="38" t="s">
        <v>93</v>
      </c>
      <c r="AC597" s="38" t="s">
        <v>4473</v>
      </c>
      <c r="AD597" s="38" t="s">
        <v>10741</v>
      </c>
      <c r="AE597" s="38" t="s">
        <v>8812</v>
      </c>
      <c r="AF597" s="38" t="s">
        <v>10742</v>
      </c>
      <c r="AG597" s="38" t="s">
        <v>10743</v>
      </c>
      <c r="AH597" s="38" t="s">
        <v>61</v>
      </c>
      <c r="AI597" s="38">
        <v>1</v>
      </c>
      <c r="AJ597" s="38">
        <v>0.85</v>
      </c>
      <c r="AK597" s="38">
        <v>1.1000000000000001</v>
      </c>
      <c r="AL597" s="38">
        <v>1.1000000000000001</v>
      </c>
      <c r="AM597" s="38" t="s">
        <v>204</v>
      </c>
      <c r="AN597" s="38">
        <v>48.64</v>
      </c>
      <c r="AO597" s="38" t="s">
        <v>62</v>
      </c>
      <c r="AP597" s="38" t="s">
        <v>62</v>
      </c>
      <c r="AQ597" s="38" t="s">
        <v>62</v>
      </c>
      <c r="AR597" s="38" t="s">
        <v>62</v>
      </c>
      <c r="AS597" s="38" t="s">
        <v>62</v>
      </c>
      <c r="AT597" s="38" t="s">
        <v>205</v>
      </c>
      <c r="AU597" s="38" t="s">
        <v>8802</v>
      </c>
      <c r="AV597" s="38" t="s">
        <v>207</v>
      </c>
      <c r="AW597" s="38" t="s">
        <v>61</v>
      </c>
      <c r="AX597" s="38" t="s">
        <v>63</v>
      </c>
      <c r="AY597" s="39" t="s">
        <v>10744</v>
      </c>
      <c r="AZ597" s="38" t="s">
        <v>10745</v>
      </c>
      <c r="BA597" s="39" t="s">
        <v>10745</v>
      </c>
      <c r="BB597" s="38" t="s">
        <v>196</v>
      </c>
      <c r="BC597" s="38" t="s">
        <v>197</v>
      </c>
      <c r="BD597" s="38" t="s">
        <v>94</v>
      </c>
      <c r="BE597" s="38" t="s">
        <v>208</v>
      </c>
      <c r="BF597" s="38" t="s">
        <v>64</v>
      </c>
      <c r="BG597" s="38" t="s">
        <v>61</v>
      </c>
      <c r="BH597" s="38" t="s">
        <v>209</v>
      </c>
    </row>
    <row r="598" spans="2:60" x14ac:dyDescent="0.3">
      <c r="B598" s="55">
        <f t="shared" si="183"/>
        <v>594</v>
      </c>
      <c r="C598" s="55" t="str">
        <f t="shared" si="184"/>
        <v>NRT</v>
      </c>
      <c r="D598" s="55" t="str">
        <f t="shared" si="185"/>
        <v>2025-09-13</v>
      </c>
      <c r="E598" s="55" t="str">
        <f t="shared" si="186"/>
        <v>82020038126</v>
      </c>
      <c r="F598" s="55" t="str">
        <f t="shared" si="187"/>
        <v>PJP030139531</v>
      </c>
      <c r="G598" s="55" t="str">
        <f t="shared" si="188"/>
        <v>언더세컨드</v>
      </c>
      <c r="H598" s="53" t="str">
        <f t="shared" si="189"/>
        <v>일반(NORMAL)</v>
      </c>
      <c r="I598" s="62">
        <f t="shared" si="190"/>
        <v>3868.27</v>
      </c>
      <c r="J598" s="53" t="str">
        <f t="shared" si="191"/>
        <v>BIG BRIDGE INTL (BRCH USA)</v>
      </c>
      <c r="K598" s="55">
        <f t="shared" si="192"/>
        <v>3</v>
      </c>
      <c r="L598" s="54">
        <f t="shared" si="193"/>
        <v>38.19</v>
      </c>
      <c r="M598" s="54">
        <f t="shared" si="194"/>
        <v>0.2</v>
      </c>
      <c r="N598" s="54">
        <f t="shared" si="195"/>
        <v>38.5</v>
      </c>
      <c r="O598" s="54">
        <f t="shared" si="196"/>
        <v>38.5</v>
      </c>
      <c r="P598" s="55" t="str">
        <f t="shared" si="197"/>
        <v>6094325150731 (3)</v>
      </c>
      <c r="Q598" s="70">
        <f t="shared" si="198"/>
        <v>83520</v>
      </c>
      <c r="R598" s="58">
        <v>0</v>
      </c>
      <c r="S598" s="57">
        <f t="shared" si="199"/>
        <v>5000</v>
      </c>
      <c r="T598" s="58">
        <v>0</v>
      </c>
      <c r="U598" s="58">
        <f>(IF(VLOOKUP(VLOOKUP(AN598,MAPPING!$B$16:$D$21,2,1),MAPPING!$C$16:$E$21,2,0)=7000,0,VLOOKUP(VLOOKUP(AN598,MAPPING!$B$16:$D$21,2,1),MAPPING!$C$16:$E$21,2,0)))</f>
        <v>15000</v>
      </c>
      <c r="V598" s="58">
        <f>(K598*VLOOKUP(N598/K598,MAPPING!$B$23:$C$30,2,10))</f>
        <v>13500</v>
      </c>
      <c r="W598" s="58">
        <f t="shared" si="200"/>
        <v>3600</v>
      </c>
      <c r="X598" s="58">
        <f t="shared" si="201"/>
        <v>120620</v>
      </c>
      <c r="Y598" s="116">
        <f>ROUND(SUM(Q598:W598)/INVOICE!$I$5,2)</f>
        <v>86.53</v>
      </c>
      <c r="AA598" s="38" t="s">
        <v>4472</v>
      </c>
      <c r="AB598" s="38" t="s">
        <v>93</v>
      </c>
      <c r="AC598" s="38" t="s">
        <v>4473</v>
      </c>
      <c r="AD598" s="38" t="s">
        <v>10746</v>
      </c>
      <c r="AE598" s="38" t="s">
        <v>7906</v>
      </c>
      <c r="AF598" s="38" t="s">
        <v>7907</v>
      </c>
      <c r="AG598" s="38" t="s">
        <v>7908</v>
      </c>
      <c r="AH598" s="38" t="s">
        <v>156</v>
      </c>
      <c r="AI598" s="38">
        <v>3</v>
      </c>
      <c r="AJ598" s="38">
        <v>38.19</v>
      </c>
      <c r="AK598" s="38">
        <v>0.2</v>
      </c>
      <c r="AL598" s="38">
        <v>38.5</v>
      </c>
      <c r="AM598" s="38" t="s">
        <v>68</v>
      </c>
      <c r="AN598" s="38">
        <v>3868.27</v>
      </c>
      <c r="AO598" s="38" t="s">
        <v>62</v>
      </c>
      <c r="AP598" s="38" t="s">
        <v>62</v>
      </c>
      <c r="AQ598" s="38" t="s">
        <v>62</v>
      </c>
      <c r="AR598" s="38" t="s">
        <v>62</v>
      </c>
      <c r="AS598" s="38" t="s">
        <v>62</v>
      </c>
      <c r="AT598" s="38" t="s">
        <v>205</v>
      </c>
      <c r="AU598" s="38" t="s">
        <v>8802</v>
      </c>
      <c r="AV598" s="38" t="s">
        <v>207</v>
      </c>
      <c r="AW598" s="38" t="s">
        <v>61</v>
      </c>
      <c r="AX598" s="38" t="s">
        <v>63</v>
      </c>
      <c r="AY598" s="39" t="s">
        <v>10747</v>
      </c>
      <c r="AZ598" s="38" t="s">
        <v>10748</v>
      </c>
      <c r="BA598" s="39" t="s">
        <v>10748</v>
      </c>
      <c r="BB598" s="38" t="s">
        <v>196</v>
      </c>
      <c r="BC598" s="38" t="s">
        <v>197</v>
      </c>
      <c r="BD598" s="38" t="s">
        <v>94</v>
      </c>
      <c r="BE598" s="38" t="s">
        <v>208</v>
      </c>
      <c r="BF598" s="38" t="s">
        <v>64</v>
      </c>
      <c r="BG598" s="38" t="s">
        <v>61</v>
      </c>
      <c r="BH598" s="38" t="s">
        <v>209</v>
      </c>
    </row>
    <row r="599" spans="2:60" x14ac:dyDescent="0.3">
      <c r="B599" s="55">
        <f t="shared" si="183"/>
        <v>595</v>
      </c>
      <c r="C599" s="55" t="str">
        <f t="shared" si="184"/>
        <v>NRT</v>
      </c>
      <c r="D599" s="55" t="str">
        <f t="shared" si="185"/>
        <v>2025-09-17</v>
      </c>
      <c r="E599" s="55" t="str">
        <f t="shared" si="186"/>
        <v>82020038130</v>
      </c>
      <c r="F599" s="55" t="str">
        <f t="shared" si="187"/>
        <v>PJP030158646</v>
      </c>
      <c r="G599" s="55" t="str">
        <f t="shared" si="188"/>
        <v>유지인</v>
      </c>
      <c r="H599" s="53" t="str">
        <f t="shared" si="189"/>
        <v>목록(Manifest)</v>
      </c>
      <c r="I599" s="62">
        <f t="shared" si="190"/>
        <v>1</v>
      </c>
      <c r="J599" s="53" t="str">
        <f t="shared" si="191"/>
        <v>BIG BRIDGE INTL (BRCH USA)</v>
      </c>
      <c r="K599" s="55">
        <f t="shared" si="192"/>
        <v>1</v>
      </c>
      <c r="L599" s="54">
        <f t="shared" si="193"/>
        <v>0.15</v>
      </c>
      <c r="M599" s="54">
        <f t="shared" si="194"/>
        <v>0.5</v>
      </c>
      <c r="N599" s="54">
        <f t="shared" si="195"/>
        <v>0.5</v>
      </c>
      <c r="O599" s="54">
        <f t="shared" si="196"/>
        <v>0.5</v>
      </c>
      <c r="P599" s="55" t="str">
        <f t="shared" si="197"/>
        <v>6094325151052</v>
      </c>
      <c r="Q599" s="70">
        <f t="shared" si="198"/>
        <v>6760</v>
      </c>
      <c r="R599" s="58">
        <v>0</v>
      </c>
      <c r="S599" s="57">
        <f t="shared" si="199"/>
        <v>0</v>
      </c>
      <c r="T599" s="58">
        <v>0</v>
      </c>
      <c r="U599" s="58">
        <f>(IF(VLOOKUP(VLOOKUP(AN599,MAPPING!$B$16:$D$21,2,1),MAPPING!$C$16:$E$21,2,0)=7000,0,VLOOKUP(VLOOKUP(AN599,MAPPING!$B$16:$D$21,2,1),MAPPING!$C$16:$E$21,2,0)))</f>
        <v>0</v>
      </c>
      <c r="V599" s="58">
        <f>(K599*VLOOKUP(N599/K599,MAPPING!$B$23:$C$30,2,10))</f>
        <v>0</v>
      </c>
      <c r="W599" s="58">
        <f t="shared" si="200"/>
        <v>0</v>
      </c>
      <c r="X599" s="58">
        <f t="shared" si="201"/>
        <v>6760</v>
      </c>
      <c r="Y599" s="116">
        <f>ROUND(SUM(Q599:W599)/INVOICE!$I$5,2)</f>
        <v>4.8499999999999996</v>
      </c>
      <c r="AA599" s="38" t="s">
        <v>4744</v>
      </c>
      <c r="AB599" s="38" t="s">
        <v>93</v>
      </c>
      <c r="AC599" s="38" t="s">
        <v>4745</v>
      </c>
      <c r="AD599" s="38" t="s">
        <v>10749</v>
      </c>
      <c r="AE599" s="38" t="s">
        <v>10750</v>
      </c>
      <c r="AF599" s="38" t="s">
        <v>10751</v>
      </c>
      <c r="AG599" s="38" t="s">
        <v>10752</v>
      </c>
      <c r="AH599" s="38" t="s">
        <v>61</v>
      </c>
      <c r="AI599" s="38">
        <v>1</v>
      </c>
      <c r="AJ599" s="38">
        <v>0.15</v>
      </c>
      <c r="AK599" s="38">
        <v>0.5</v>
      </c>
      <c r="AL599" s="38">
        <v>0.5</v>
      </c>
      <c r="AM599" s="38" t="s">
        <v>204</v>
      </c>
      <c r="AN599" s="38">
        <v>1</v>
      </c>
      <c r="AO599" s="38" t="s">
        <v>62</v>
      </c>
      <c r="AP599" s="38" t="s">
        <v>62</v>
      </c>
      <c r="AQ599" s="38" t="s">
        <v>62</v>
      </c>
      <c r="AR599" s="38" t="s">
        <v>62</v>
      </c>
      <c r="AS599" s="38" t="s">
        <v>62</v>
      </c>
      <c r="AT599" s="38" t="s">
        <v>205</v>
      </c>
      <c r="AU599" s="38" t="s">
        <v>8802</v>
      </c>
      <c r="AV599" s="38" t="s">
        <v>207</v>
      </c>
      <c r="AW599" s="38" t="s">
        <v>61</v>
      </c>
      <c r="AX599" s="38" t="s">
        <v>63</v>
      </c>
      <c r="AY599" s="39" t="s">
        <v>10753</v>
      </c>
      <c r="AZ599" s="38" t="s">
        <v>10754</v>
      </c>
      <c r="BA599" s="39" t="s">
        <v>10754</v>
      </c>
      <c r="BB599" s="38" t="s">
        <v>196</v>
      </c>
      <c r="BC599" s="38" t="s">
        <v>197</v>
      </c>
      <c r="BD599" s="38" t="s">
        <v>94</v>
      </c>
      <c r="BE599" s="38" t="s">
        <v>208</v>
      </c>
      <c r="BF599" s="38" t="s">
        <v>64</v>
      </c>
      <c r="BG599" s="38" t="s">
        <v>61</v>
      </c>
      <c r="BH599" s="38" t="s">
        <v>209</v>
      </c>
    </row>
    <row r="600" spans="2:60" x14ac:dyDescent="0.3">
      <c r="B600" s="55">
        <f t="shared" si="183"/>
        <v>596</v>
      </c>
      <c r="C600" s="55" t="str">
        <f t="shared" si="184"/>
        <v>NRT</v>
      </c>
      <c r="D600" s="55" t="str">
        <f t="shared" si="185"/>
        <v>2025-09-17</v>
      </c>
      <c r="E600" s="55" t="str">
        <f t="shared" si="186"/>
        <v>82020038130</v>
      </c>
      <c r="F600" s="55" t="str">
        <f t="shared" si="187"/>
        <v>PJP030129105</v>
      </c>
      <c r="G600" s="55" t="str">
        <f t="shared" si="188"/>
        <v>김인우</v>
      </c>
      <c r="H600" s="53" t="str">
        <f t="shared" si="189"/>
        <v>목록(Manifest)</v>
      </c>
      <c r="I600" s="62">
        <f t="shared" si="190"/>
        <v>57.62</v>
      </c>
      <c r="J600" s="53" t="str">
        <f t="shared" si="191"/>
        <v>BIG BRIDGE INTL (BRCH USA)</v>
      </c>
      <c r="K600" s="55">
        <f t="shared" si="192"/>
        <v>1</v>
      </c>
      <c r="L600" s="54">
        <f t="shared" si="193"/>
        <v>0.3</v>
      </c>
      <c r="M600" s="54">
        <f t="shared" si="194"/>
        <v>0.9</v>
      </c>
      <c r="N600" s="54">
        <f t="shared" si="195"/>
        <v>0.9</v>
      </c>
      <c r="O600" s="54">
        <f t="shared" si="196"/>
        <v>0.5</v>
      </c>
      <c r="P600" s="55" t="str">
        <f t="shared" si="197"/>
        <v>6094325147566</v>
      </c>
      <c r="Q600" s="70">
        <f t="shared" si="198"/>
        <v>6760</v>
      </c>
      <c r="R600" s="58">
        <v>0</v>
      </c>
      <c r="S600" s="57">
        <f t="shared" si="199"/>
        <v>0</v>
      </c>
      <c r="T600" s="58">
        <v>0</v>
      </c>
      <c r="U600" s="58">
        <f>(IF(VLOOKUP(VLOOKUP(AN600,MAPPING!$B$16:$D$21,2,1),MAPPING!$C$16:$E$21,2,0)=7000,0,VLOOKUP(VLOOKUP(AN600,MAPPING!$B$16:$D$21,2,1),MAPPING!$C$16:$E$21,2,0)))</f>
        <v>0</v>
      </c>
      <c r="V600" s="58">
        <f>(K600*VLOOKUP(N600/K600,MAPPING!$B$23:$C$30,2,10))</f>
        <v>0</v>
      </c>
      <c r="W600" s="58">
        <f t="shared" si="200"/>
        <v>0</v>
      </c>
      <c r="X600" s="58">
        <f t="shared" si="201"/>
        <v>6760</v>
      </c>
      <c r="Y600" s="116">
        <f>ROUND(SUM(Q600:W600)/INVOICE!$I$5,2)</f>
        <v>4.8499999999999996</v>
      </c>
      <c r="AA600" s="38" t="s">
        <v>4744</v>
      </c>
      <c r="AB600" s="38" t="s">
        <v>93</v>
      </c>
      <c r="AC600" s="38" t="s">
        <v>4745</v>
      </c>
      <c r="AD600" s="38" t="s">
        <v>10755</v>
      </c>
      <c r="AE600" s="38" t="s">
        <v>10756</v>
      </c>
      <c r="AF600" s="38" t="s">
        <v>10757</v>
      </c>
      <c r="AG600" s="38" t="s">
        <v>10758</v>
      </c>
      <c r="AH600" s="38" t="s">
        <v>61</v>
      </c>
      <c r="AI600" s="38">
        <v>1</v>
      </c>
      <c r="AJ600" s="38">
        <v>0.3</v>
      </c>
      <c r="AK600" s="38">
        <v>0.9</v>
      </c>
      <c r="AL600" s="38">
        <v>0.9</v>
      </c>
      <c r="AM600" s="38" t="s">
        <v>204</v>
      </c>
      <c r="AN600" s="38">
        <v>57.62</v>
      </c>
      <c r="AO600" s="38" t="s">
        <v>62</v>
      </c>
      <c r="AP600" s="38" t="s">
        <v>62</v>
      </c>
      <c r="AQ600" s="38" t="s">
        <v>62</v>
      </c>
      <c r="AR600" s="38" t="s">
        <v>62</v>
      </c>
      <c r="AS600" s="38" t="s">
        <v>62</v>
      </c>
      <c r="AT600" s="38" t="s">
        <v>205</v>
      </c>
      <c r="AU600" s="38" t="s">
        <v>8802</v>
      </c>
      <c r="AV600" s="38" t="s">
        <v>207</v>
      </c>
      <c r="AW600" s="38" t="s">
        <v>61</v>
      </c>
      <c r="AX600" s="38" t="s">
        <v>63</v>
      </c>
      <c r="AY600" s="39" t="s">
        <v>10759</v>
      </c>
      <c r="AZ600" s="38" t="s">
        <v>10760</v>
      </c>
      <c r="BA600" s="39" t="s">
        <v>10760</v>
      </c>
      <c r="BB600" s="38" t="s">
        <v>196</v>
      </c>
      <c r="BC600" s="38" t="s">
        <v>197</v>
      </c>
      <c r="BD600" s="38" t="s">
        <v>94</v>
      </c>
      <c r="BE600" s="38" t="s">
        <v>208</v>
      </c>
      <c r="BF600" s="38" t="s">
        <v>64</v>
      </c>
      <c r="BG600" s="38" t="s">
        <v>61</v>
      </c>
      <c r="BH600" s="38" t="s">
        <v>209</v>
      </c>
    </row>
    <row r="601" spans="2:60" x14ac:dyDescent="0.3">
      <c r="B601" s="55">
        <f t="shared" si="183"/>
        <v>597</v>
      </c>
      <c r="C601" s="55" t="str">
        <f t="shared" si="184"/>
        <v>NRT</v>
      </c>
      <c r="D601" s="55" t="str">
        <f t="shared" si="185"/>
        <v>2025-09-17</v>
      </c>
      <c r="E601" s="55" t="str">
        <f t="shared" si="186"/>
        <v>82020038130</v>
      </c>
      <c r="F601" s="55" t="str">
        <f t="shared" si="187"/>
        <v>PJP030134269</v>
      </c>
      <c r="G601" s="55" t="str">
        <f t="shared" si="188"/>
        <v>손희중</v>
      </c>
      <c r="H601" s="53" t="str">
        <f t="shared" si="189"/>
        <v>목록(Manifest)</v>
      </c>
      <c r="I601" s="62">
        <f t="shared" si="190"/>
        <v>70.099999999999994</v>
      </c>
      <c r="J601" s="53" t="str">
        <f t="shared" si="191"/>
        <v>BIG BRIDGE INTL (BRCH USA)</v>
      </c>
      <c r="K601" s="55">
        <f t="shared" si="192"/>
        <v>1</v>
      </c>
      <c r="L601" s="54">
        <f t="shared" si="193"/>
        <v>0.4</v>
      </c>
      <c r="M601" s="54">
        <f t="shared" si="194"/>
        <v>0.9</v>
      </c>
      <c r="N601" s="54">
        <f t="shared" si="195"/>
        <v>0.9</v>
      </c>
      <c r="O601" s="54">
        <f t="shared" si="196"/>
        <v>0.5</v>
      </c>
      <c r="P601" s="55" t="str">
        <f t="shared" si="197"/>
        <v>6094325151622</v>
      </c>
      <c r="Q601" s="70">
        <f t="shared" si="198"/>
        <v>6760</v>
      </c>
      <c r="R601" s="58">
        <v>0</v>
      </c>
      <c r="S601" s="57">
        <f t="shared" si="199"/>
        <v>0</v>
      </c>
      <c r="T601" s="58">
        <v>0</v>
      </c>
      <c r="U601" s="58">
        <f>(IF(VLOOKUP(VLOOKUP(AN601,MAPPING!$B$16:$D$21,2,1),MAPPING!$C$16:$E$21,2,0)=7000,0,VLOOKUP(VLOOKUP(AN601,MAPPING!$B$16:$D$21,2,1),MAPPING!$C$16:$E$21,2,0)))</f>
        <v>0</v>
      </c>
      <c r="V601" s="58">
        <f>(K601*VLOOKUP(N601/K601,MAPPING!$B$23:$C$30,2,10))</f>
        <v>0</v>
      </c>
      <c r="W601" s="58">
        <f t="shared" si="200"/>
        <v>0</v>
      </c>
      <c r="X601" s="58">
        <f t="shared" si="201"/>
        <v>6760</v>
      </c>
      <c r="Y601" s="116">
        <f>ROUND(SUM(Q601:W601)/INVOICE!$I$5,2)</f>
        <v>4.8499999999999996</v>
      </c>
      <c r="AA601" s="38" t="s">
        <v>4744</v>
      </c>
      <c r="AB601" s="38" t="s">
        <v>93</v>
      </c>
      <c r="AC601" s="38" t="s">
        <v>4745</v>
      </c>
      <c r="AD601" s="38" t="s">
        <v>10761</v>
      </c>
      <c r="AE601" s="38" t="s">
        <v>10762</v>
      </c>
      <c r="AF601" s="38" t="s">
        <v>10763</v>
      </c>
      <c r="AG601" s="38" t="s">
        <v>10764</v>
      </c>
      <c r="AH601" s="38" t="s">
        <v>61</v>
      </c>
      <c r="AI601" s="38">
        <v>1</v>
      </c>
      <c r="AJ601" s="38">
        <v>0.4</v>
      </c>
      <c r="AK601" s="38">
        <v>0.9</v>
      </c>
      <c r="AL601" s="38">
        <v>0.9</v>
      </c>
      <c r="AM601" s="38" t="s">
        <v>204</v>
      </c>
      <c r="AN601" s="38">
        <v>70.099999999999994</v>
      </c>
      <c r="AO601" s="38" t="s">
        <v>62</v>
      </c>
      <c r="AP601" s="38" t="s">
        <v>62</v>
      </c>
      <c r="AQ601" s="38" t="s">
        <v>62</v>
      </c>
      <c r="AR601" s="38" t="s">
        <v>62</v>
      </c>
      <c r="AS601" s="38" t="s">
        <v>62</v>
      </c>
      <c r="AT601" s="38" t="s">
        <v>205</v>
      </c>
      <c r="AU601" s="38" t="s">
        <v>8802</v>
      </c>
      <c r="AV601" s="38" t="s">
        <v>207</v>
      </c>
      <c r="AW601" s="38" t="s">
        <v>61</v>
      </c>
      <c r="AX601" s="38" t="s">
        <v>63</v>
      </c>
      <c r="AY601" s="39" t="s">
        <v>10765</v>
      </c>
      <c r="AZ601" s="38" t="s">
        <v>10766</v>
      </c>
      <c r="BA601" s="39" t="s">
        <v>10766</v>
      </c>
      <c r="BB601" s="38" t="s">
        <v>196</v>
      </c>
      <c r="BC601" s="38" t="s">
        <v>197</v>
      </c>
      <c r="BD601" s="38" t="s">
        <v>94</v>
      </c>
      <c r="BE601" s="38" t="s">
        <v>208</v>
      </c>
      <c r="BF601" s="38" t="s">
        <v>64</v>
      </c>
      <c r="BG601" s="38" t="s">
        <v>61</v>
      </c>
      <c r="BH601" s="38" t="s">
        <v>209</v>
      </c>
    </row>
    <row r="602" spans="2:60" x14ac:dyDescent="0.3">
      <c r="B602" s="55">
        <f t="shared" si="183"/>
        <v>598</v>
      </c>
      <c r="C602" s="55" t="str">
        <f t="shared" si="184"/>
        <v>NRT</v>
      </c>
      <c r="D602" s="55" t="str">
        <f t="shared" si="185"/>
        <v>2025-09-17</v>
      </c>
      <c r="E602" s="55" t="str">
        <f t="shared" si="186"/>
        <v>82020038130</v>
      </c>
      <c r="F602" s="55" t="str">
        <f t="shared" si="187"/>
        <v>PJP030149623</v>
      </c>
      <c r="G602" s="55" t="str">
        <f t="shared" si="188"/>
        <v>김지안</v>
      </c>
      <c r="H602" s="53" t="str">
        <f t="shared" si="189"/>
        <v>일반(목록배제,Normal-Manifest Exception)</v>
      </c>
      <c r="I602" s="62">
        <f t="shared" si="190"/>
        <v>100.5</v>
      </c>
      <c r="J602" s="53" t="str">
        <f t="shared" si="191"/>
        <v>BIG BRIDGE INTL (BRCH USA)</v>
      </c>
      <c r="K602" s="55">
        <f t="shared" si="192"/>
        <v>1</v>
      </c>
      <c r="L602" s="54">
        <f t="shared" si="193"/>
        <v>0.45</v>
      </c>
      <c r="M602" s="54">
        <f t="shared" si="194"/>
        <v>0.8</v>
      </c>
      <c r="N602" s="54">
        <f t="shared" si="195"/>
        <v>0.8</v>
      </c>
      <c r="O602" s="54">
        <f t="shared" si="196"/>
        <v>0.5</v>
      </c>
      <c r="P602" s="55" t="str">
        <f t="shared" si="197"/>
        <v>6094325151824</v>
      </c>
      <c r="Q602" s="70">
        <f t="shared" si="198"/>
        <v>6760</v>
      </c>
      <c r="R602" s="58">
        <v>0</v>
      </c>
      <c r="S602" s="57">
        <f t="shared" si="199"/>
        <v>0</v>
      </c>
      <c r="T602" s="58">
        <v>0</v>
      </c>
      <c r="U602" s="58">
        <f>(IF(VLOOKUP(VLOOKUP(AN602,MAPPING!$B$16:$D$21,2,1),MAPPING!$C$16:$E$21,2,0)=7000,0,VLOOKUP(VLOOKUP(AN602,MAPPING!$B$16:$D$21,2,1),MAPPING!$C$16:$E$21,2,0)))</f>
        <v>0</v>
      </c>
      <c r="V602" s="58">
        <f>(K602*VLOOKUP(N602/K602,MAPPING!$B$23:$C$30,2,10))</f>
        <v>0</v>
      </c>
      <c r="W602" s="58">
        <f t="shared" si="200"/>
        <v>0</v>
      </c>
      <c r="X602" s="58">
        <f t="shared" si="201"/>
        <v>6760</v>
      </c>
      <c r="Y602" s="116">
        <f>ROUND(SUM(Q602:W602)/INVOICE!$I$5,2)</f>
        <v>4.8499999999999996</v>
      </c>
      <c r="AA602" s="38" t="s">
        <v>4744</v>
      </c>
      <c r="AB602" s="38" t="s">
        <v>93</v>
      </c>
      <c r="AC602" s="38" t="s">
        <v>4745</v>
      </c>
      <c r="AD602" s="38" t="s">
        <v>10767</v>
      </c>
      <c r="AE602" s="38" t="s">
        <v>7800</v>
      </c>
      <c r="AF602" s="38" t="s">
        <v>7801</v>
      </c>
      <c r="AG602" s="38" t="s">
        <v>7802</v>
      </c>
      <c r="AH602" s="38" t="s">
        <v>61</v>
      </c>
      <c r="AI602" s="38">
        <v>1</v>
      </c>
      <c r="AJ602" s="38">
        <v>0.45</v>
      </c>
      <c r="AK602" s="38">
        <v>0.8</v>
      </c>
      <c r="AL602" s="38">
        <v>0.8</v>
      </c>
      <c r="AM602" s="38" t="s">
        <v>66</v>
      </c>
      <c r="AN602" s="38">
        <v>100.5</v>
      </c>
      <c r="AO602" s="38" t="s">
        <v>62</v>
      </c>
      <c r="AP602" s="38" t="s">
        <v>62</v>
      </c>
      <c r="AQ602" s="38" t="s">
        <v>62</v>
      </c>
      <c r="AR602" s="38" t="s">
        <v>62</v>
      </c>
      <c r="AS602" s="38" t="s">
        <v>62</v>
      </c>
      <c r="AT602" s="38" t="s">
        <v>205</v>
      </c>
      <c r="AU602" s="38" t="s">
        <v>8802</v>
      </c>
      <c r="AV602" s="38" t="s">
        <v>207</v>
      </c>
      <c r="AW602" s="38" t="s">
        <v>61</v>
      </c>
      <c r="AX602" s="38" t="s">
        <v>63</v>
      </c>
      <c r="AY602" s="39" t="s">
        <v>10768</v>
      </c>
      <c r="AZ602" s="38" t="s">
        <v>10769</v>
      </c>
      <c r="BA602" s="39" t="s">
        <v>10769</v>
      </c>
      <c r="BB602" s="38" t="s">
        <v>196</v>
      </c>
      <c r="BC602" s="38" t="s">
        <v>197</v>
      </c>
      <c r="BD602" s="38" t="s">
        <v>94</v>
      </c>
      <c r="BE602" s="38" t="s">
        <v>208</v>
      </c>
      <c r="BF602" s="38" t="s">
        <v>64</v>
      </c>
      <c r="BG602" s="38" t="s">
        <v>61</v>
      </c>
      <c r="BH602" s="38" t="s">
        <v>209</v>
      </c>
    </row>
    <row r="603" spans="2:60" x14ac:dyDescent="0.3">
      <c r="B603" s="55">
        <f t="shared" si="183"/>
        <v>599</v>
      </c>
      <c r="C603" s="55" t="str">
        <f t="shared" si="184"/>
        <v>NRT</v>
      </c>
      <c r="D603" s="55" t="str">
        <f t="shared" si="185"/>
        <v>2025-09-17</v>
      </c>
      <c r="E603" s="55" t="str">
        <f t="shared" si="186"/>
        <v>82020038130</v>
      </c>
      <c r="F603" s="55" t="str">
        <f t="shared" si="187"/>
        <v>PJP030165172</v>
      </c>
      <c r="G603" s="55" t="str">
        <f t="shared" si="188"/>
        <v>주동성</v>
      </c>
      <c r="H603" s="53" t="str">
        <f t="shared" si="189"/>
        <v>일반(목록배제,Normal-Manifest Exception)</v>
      </c>
      <c r="I603" s="62">
        <f t="shared" si="190"/>
        <v>100.5</v>
      </c>
      <c r="J603" s="53" t="str">
        <f t="shared" si="191"/>
        <v>BIG BRIDGE INTL (BRCH USA)</v>
      </c>
      <c r="K603" s="55">
        <f t="shared" si="192"/>
        <v>1</v>
      </c>
      <c r="L603" s="54">
        <f t="shared" si="193"/>
        <v>0.4</v>
      </c>
      <c r="M603" s="54">
        <f t="shared" si="194"/>
        <v>1.3</v>
      </c>
      <c r="N603" s="54">
        <f t="shared" si="195"/>
        <v>1.3</v>
      </c>
      <c r="O603" s="54">
        <f t="shared" si="196"/>
        <v>0.5</v>
      </c>
      <c r="P603" s="55" t="str">
        <f t="shared" si="197"/>
        <v>6094325151852</v>
      </c>
      <c r="Q603" s="70">
        <f t="shared" si="198"/>
        <v>6760</v>
      </c>
      <c r="R603" s="58">
        <v>0</v>
      </c>
      <c r="S603" s="57">
        <f t="shared" si="199"/>
        <v>0</v>
      </c>
      <c r="T603" s="58">
        <v>0</v>
      </c>
      <c r="U603" s="58">
        <f>(IF(VLOOKUP(VLOOKUP(AN603,MAPPING!$B$16:$D$21,2,1),MAPPING!$C$16:$E$21,2,0)=7000,0,VLOOKUP(VLOOKUP(AN603,MAPPING!$B$16:$D$21,2,1),MAPPING!$C$16:$E$21,2,0)))</f>
        <v>0</v>
      </c>
      <c r="V603" s="58">
        <f>(K603*VLOOKUP(N603/K603,MAPPING!$B$23:$C$30,2,10))</f>
        <v>0</v>
      </c>
      <c r="W603" s="58">
        <f t="shared" si="200"/>
        <v>0</v>
      </c>
      <c r="X603" s="58">
        <f t="shared" si="201"/>
        <v>6760</v>
      </c>
      <c r="Y603" s="116">
        <f>ROUND(SUM(Q603:W603)/INVOICE!$I$5,2)</f>
        <v>4.8499999999999996</v>
      </c>
      <c r="AA603" s="38" t="s">
        <v>4744</v>
      </c>
      <c r="AB603" s="38" t="s">
        <v>93</v>
      </c>
      <c r="AC603" s="38" t="s">
        <v>4745</v>
      </c>
      <c r="AD603" s="38" t="s">
        <v>10770</v>
      </c>
      <c r="AE603" s="38" t="s">
        <v>10771</v>
      </c>
      <c r="AF603" s="38" t="s">
        <v>10772</v>
      </c>
      <c r="AG603" s="38" t="s">
        <v>10773</v>
      </c>
      <c r="AH603" s="38" t="s">
        <v>61</v>
      </c>
      <c r="AI603" s="38">
        <v>1</v>
      </c>
      <c r="AJ603" s="38">
        <v>0.4</v>
      </c>
      <c r="AK603" s="38">
        <v>1.3</v>
      </c>
      <c r="AL603" s="38">
        <v>1.3</v>
      </c>
      <c r="AM603" s="38" t="s">
        <v>66</v>
      </c>
      <c r="AN603" s="38">
        <v>100.5</v>
      </c>
      <c r="AO603" s="38" t="s">
        <v>62</v>
      </c>
      <c r="AP603" s="38" t="s">
        <v>62</v>
      </c>
      <c r="AQ603" s="38" t="s">
        <v>62</v>
      </c>
      <c r="AR603" s="38" t="s">
        <v>61</v>
      </c>
      <c r="AS603" s="38" t="s">
        <v>62</v>
      </c>
      <c r="AT603" s="38" t="s">
        <v>205</v>
      </c>
      <c r="AU603" s="38" t="s">
        <v>8802</v>
      </c>
      <c r="AV603" s="38" t="s">
        <v>207</v>
      </c>
      <c r="AW603" s="38" t="s">
        <v>61</v>
      </c>
      <c r="AX603" s="38" t="s">
        <v>63</v>
      </c>
      <c r="AY603" s="39" t="s">
        <v>10774</v>
      </c>
      <c r="AZ603" s="38" t="s">
        <v>10775</v>
      </c>
      <c r="BA603" s="39" t="s">
        <v>10775</v>
      </c>
      <c r="BB603" s="38" t="s">
        <v>196</v>
      </c>
      <c r="BC603" s="38" t="s">
        <v>197</v>
      </c>
      <c r="BD603" s="38" t="s">
        <v>94</v>
      </c>
      <c r="BE603" s="38" t="s">
        <v>208</v>
      </c>
      <c r="BF603" s="38" t="s">
        <v>64</v>
      </c>
      <c r="BG603" s="38" t="s">
        <v>61</v>
      </c>
      <c r="BH603" s="38" t="s">
        <v>209</v>
      </c>
    </row>
    <row r="604" spans="2:60" x14ac:dyDescent="0.3">
      <c r="B604" s="55">
        <f t="shared" si="183"/>
        <v>600</v>
      </c>
      <c r="C604" s="55" t="str">
        <f t="shared" si="184"/>
        <v>NRT</v>
      </c>
      <c r="D604" s="55" t="str">
        <f t="shared" si="185"/>
        <v>2025-09-17</v>
      </c>
      <c r="E604" s="55" t="str">
        <f t="shared" si="186"/>
        <v>82020038130</v>
      </c>
      <c r="F604" s="55" t="str">
        <f t="shared" si="187"/>
        <v>PJP030150105</v>
      </c>
      <c r="G604" s="55" t="str">
        <f t="shared" si="188"/>
        <v>이용빈</v>
      </c>
      <c r="H604" s="53" t="str">
        <f t="shared" si="189"/>
        <v>목록(Manifest)</v>
      </c>
      <c r="I604" s="62">
        <f t="shared" si="190"/>
        <v>74.84</v>
      </c>
      <c r="J604" s="53" t="str">
        <f t="shared" si="191"/>
        <v>BIG BRIDGE INTL (BRCH USA)</v>
      </c>
      <c r="K604" s="55">
        <f t="shared" si="192"/>
        <v>1</v>
      </c>
      <c r="L604" s="54">
        <f t="shared" si="193"/>
        <v>0.95</v>
      </c>
      <c r="M604" s="54">
        <f t="shared" si="194"/>
        <v>1.7</v>
      </c>
      <c r="N604" s="54">
        <f t="shared" si="195"/>
        <v>1.7</v>
      </c>
      <c r="O604" s="54">
        <f t="shared" si="196"/>
        <v>1</v>
      </c>
      <c r="P604" s="55" t="str">
        <f t="shared" si="197"/>
        <v>6094325159603</v>
      </c>
      <c r="Q604" s="70">
        <f t="shared" si="198"/>
        <v>7770</v>
      </c>
      <c r="R604" s="58">
        <v>0</v>
      </c>
      <c r="S604" s="57">
        <f t="shared" si="199"/>
        <v>0</v>
      </c>
      <c r="T604" s="58">
        <v>0</v>
      </c>
      <c r="U604" s="58">
        <f>(IF(VLOOKUP(VLOOKUP(AN604,MAPPING!$B$16:$D$21,2,1),MAPPING!$C$16:$E$21,2,0)=7000,0,VLOOKUP(VLOOKUP(AN604,MAPPING!$B$16:$D$21,2,1),MAPPING!$C$16:$E$21,2,0)))</f>
        <v>0</v>
      </c>
      <c r="V604" s="58">
        <f>(K604*VLOOKUP(N604/K604,MAPPING!$B$23:$C$30,2,10))</f>
        <v>0</v>
      </c>
      <c r="W604" s="58">
        <f t="shared" si="200"/>
        <v>0</v>
      </c>
      <c r="X604" s="58">
        <f t="shared" si="201"/>
        <v>7770</v>
      </c>
      <c r="Y604" s="116">
        <f>ROUND(SUM(Q604:W604)/INVOICE!$I$5,2)</f>
        <v>5.57</v>
      </c>
      <c r="AA604" s="38" t="s">
        <v>4744</v>
      </c>
      <c r="AB604" s="38" t="s">
        <v>93</v>
      </c>
      <c r="AC604" s="38" t="s">
        <v>4745</v>
      </c>
      <c r="AD604" s="38" t="s">
        <v>10776</v>
      </c>
      <c r="AE604" s="38" t="s">
        <v>10777</v>
      </c>
      <c r="AF604" s="38" t="s">
        <v>10778</v>
      </c>
      <c r="AG604" s="38" t="s">
        <v>10779</v>
      </c>
      <c r="AH604" s="38" t="s">
        <v>61</v>
      </c>
      <c r="AI604" s="38">
        <v>1</v>
      </c>
      <c r="AJ604" s="38">
        <v>0.95</v>
      </c>
      <c r="AK604" s="38">
        <v>1.7</v>
      </c>
      <c r="AL604" s="38">
        <v>1.7</v>
      </c>
      <c r="AM604" s="38" t="s">
        <v>204</v>
      </c>
      <c r="AN604" s="38">
        <v>74.84</v>
      </c>
      <c r="AO604" s="38" t="s">
        <v>62</v>
      </c>
      <c r="AP604" s="38" t="s">
        <v>62</v>
      </c>
      <c r="AQ604" s="38" t="s">
        <v>62</v>
      </c>
      <c r="AR604" s="38" t="s">
        <v>62</v>
      </c>
      <c r="AS604" s="38" t="s">
        <v>62</v>
      </c>
      <c r="AT604" s="38" t="s">
        <v>205</v>
      </c>
      <c r="AU604" s="38" t="s">
        <v>8802</v>
      </c>
      <c r="AV604" s="38" t="s">
        <v>207</v>
      </c>
      <c r="AW604" s="38" t="s">
        <v>61</v>
      </c>
      <c r="AX604" s="38" t="s">
        <v>63</v>
      </c>
      <c r="AY604" s="39" t="s">
        <v>10780</v>
      </c>
      <c r="AZ604" s="38" t="s">
        <v>10781</v>
      </c>
      <c r="BA604" s="39" t="s">
        <v>10781</v>
      </c>
      <c r="BB604" s="38" t="s">
        <v>196</v>
      </c>
      <c r="BC604" s="38" t="s">
        <v>197</v>
      </c>
      <c r="BD604" s="38" t="s">
        <v>94</v>
      </c>
      <c r="BE604" s="38" t="s">
        <v>208</v>
      </c>
      <c r="BF604" s="38" t="s">
        <v>64</v>
      </c>
      <c r="BG604" s="38" t="s">
        <v>61</v>
      </c>
      <c r="BH604" s="38" t="s">
        <v>209</v>
      </c>
    </row>
    <row r="605" spans="2:60" x14ac:dyDescent="0.3">
      <c r="B605" s="55">
        <f t="shared" si="183"/>
        <v>601</v>
      </c>
      <c r="C605" s="55" t="str">
        <f t="shared" si="184"/>
        <v>NRT</v>
      </c>
      <c r="D605" s="55" t="str">
        <f t="shared" si="185"/>
        <v>2025-09-17</v>
      </c>
      <c r="E605" s="55" t="str">
        <f t="shared" si="186"/>
        <v>82020038130</v>
      </c>
      <c r="F605" s="55" t="str">
        <f t="shared" si="187"/>
        <v>PJP030143292</v>
      </c>
      <c r="G605" s="55" t="str">
        <f t="shared" si="188"/>
        <v>정용선</v>
      </c>
      <c r="H605" s="53" t="str">
        <f t="shared" si="189"/>
        <v>일반(목록배제,Normal-Manifest Exception)</v>
      </c>
      <c r="I605" s="62">
        <f t="shared" si="190"/>
        <v>100.5</v>
      </c>
      <c r="J605" s="53" t="str">
        <f t="shared" si="191"/>
        <v>BIG BRIDGE INTL (BRCH USA)</v>
      </c>
      <c r="K605" s="55">
        <f t="shared" si="192"/>
        <v>1</v>
      </c>
      <c r="L605" s="54">
        <f t="shared" si="193"/>
        <v>0.45</v>
      </c>
      <c r="M605" s="54">
        <f t="shared" si="194"/>
        <v>0.5</v>
      </c>
      <c r="N605" s="54">
        <f t="shared" si="195"/>
        <v>0.5</v>
      </c>
      <c r="O605" s="54">
        <f t="shared" si="196"/>
        <v>0.5</v>
      </c>
      <c r="P605" s="55" t="str">
        <f t="shared" si="197"/>
        <v>6094325151738</v>
      </c>
      <c r="Q605" s="70">
        <f t="shared" si="198"/>
        <v>6760</v>
      </c>
      <c r="R605" s="58">
        <v>0</v>
      </c>
      <c r="S605" s="57">
        <f t="shared" si="199"/>
        <v>0</v>
      </c>
      <c r="T605" s="58">
        <v>0</v>
      </c>
      <c r="U605" s="58">
        <f>(IF(VLOOKUP(VLOOKUP(AN605,MAPPING!$B$16:$D$21,2,1),MAPPING!$C$16:$E$21,2,0)=7000,0,VLOOKUP(VLOOKUP(AN605,MAPPING!$B$16:$D$21,2,1),MAPPING!$C$16:$E$21,2,0)))</f>
        <v>0</v>
      </c>
      <c r="V605" s="58">
        <f>(K605*VLOOKUP(N605/K605,MAPPING!$B$23:$C$30,2,10))</f>
        <v>0</v>
      </c>
      <c r="W605" s="58">
        <f t="shared" si="200"/>
        <v>0</v>
      </c>
      <c r="X605" s="58">
        <f t="shared" si="201"/>
        <v>6760</v>
      </c>
      <c r="Y605" s="116">
        <f>ROUND(SUM(Q605:W605)/INVOICE!$I$5,2)</f>
        <v>4.8499999999999996</v>
      </c>
      <c r="AA605" s="38" t="s">
        <v>4744</v>
      </c>
      <c r="AB605" s="38" t="s">
        <v>93</v>
      </c>
      <c r="AC605" s="38" t="s">
        <v>4745</v>
      </c>
      <c r="AD605" s="38" t="s">
        <v>10782</v>
      </c>
      <c r="AE605" s="38" t="s">
        <v>10783</v>
      </c>
      <c r="AF605" s="38" t="s">
        <v>10784</v>
      </c>
      <c r="AG605" s="38" t="s">
        <v>10785</v>
      </c>
      <c r="AH605" s="38" t="s">
        <v>61</v>
      </c>
      <c r="AI605" s="38">
        <v>1</v>
      </c>
      <c r="AJ605" s="38">
        <v>0.45</v>
      </c>
      <c r="AK605" s="38">
        <v>0.5</v>
      </c>
      <c r="AL605" s="38">
        <v>0.5</v>
      </c>
      <c r="AM605" s="38" t="s">
        <v>66</v>
      </c>
      <c r="AN605" s="38">
        <v>100.5</v>
      </c>
      <c r="AO605" s="38" t="s">
        <v>62</v>
      </c>
      <c r="AP605" s="38" t="s">
        <v>62</v>
      </c>
      <c r="AQ605" s="38" t="s">
        <v>62</v>
      </c>
      <c r="AR605" s="38" t="s">
        <v>62</v>
      </c>
      <c r="AS605" s="38" t="s">
        <v>62</v>
      </c>
      <c r="AT605" s="38" t="s">
        <v>205</v>
      </c>
      <c r="AU605" s="38" t="s">
        <v>8802</v>
      </c>
      <c r="AV605" s="38" t="s">
        <v>207</v>
      </c>
      <c r="AW605" s="38" t="s">
        <v>61</v>
      </c>
      <c r="AX605" s="38" t="s">
        <v>63</v>
      </c>
      <c r="AY605" s="39" t="s">
        <v>10786</v>
      </c>
      <c r="AZ605" s="38" t="s">
        <v>10787</v>
      </c>
      <c r="BA605" s="39" t="s">
        <v>10787</v>
      </c>
      <c r="BB605" s="38" t="s">
        <v>196</v>
      </c>
      <c r="BC605" s="38" t="s">
        <v>197</v>
      </c>
      <c r="BD605" s="38" t="s">
        <v>94</v>
      </c>
      <c r="BE605" s="38" t="s">
        <v>208</v>
      </c>
      <c r="BF605" s="38" t="s">
        <v>64</v>
      </c>
      <c r="BG605" s="38" t="s">
        <v>61</v>
      </c>
      <c r="BH605" s="38" t="s">
        <v>209</v>
      </c>
    </row>
    <row r="606" spans="2:60" x14ac:dyDescent="0.3">
      <c r="B606" s="55">
        <f t="shared" si="183"/>
        <v>602</v>
      </c>
      <c r="C606" s="55" t="str">
        <f t="shared" si="184"/>
        <v>NRT</v>
      </c>
      <c r="D606" s="55" t="str">
        <f t="shared" si="185"/>
        <v>2025-09-17</v>
      </c>
      <c r="E606" s="55" t="str">
        <f t="shared" si="186"/>
        <v>82020038130</v>
      </c>
      <c r="F606" s="55" t="str">
        <f t="shared" si="187"/>
        <v>PJP030149701</v>
      </c>
      <c r="G606" s="55" t="str">
        <f t="shared" si="188"/>
        <v>한석주</v>
      </c>
      <c r="H606" s="53" t="str">
        <f t="shared" si="189"/>
        <v>목록(Manifest)</v>
      </c>
      <c r="I606" s="62">
        <f t="shared" si="190"/>
        <v>132.66</v>
      </c>
      <c r="J606" s="53" t="str">
        <f t="shared" si="191"/>
        <v>BIG BRIDGE INTL (BRCH USA)</v>
      </c>
      <c r="K606" s="55">
        <f t="shared" si="192"/>
        <v>1</v>
      </c>
      <c r="L606" s="54">
        <f t="shared" si="193"/>
        <v>0.7</v>
      </c>
      <c r="M606" s="54">
        <f t="shared" si="194"/>
        <v>1.1000000000000001</v>
      </c>
      <c r="N606" s="54">
        <f t="shared" si="195"/>
        <v>1.1000000000000001</v>
      </c>
      <c r="O606" s="54">
        <f t="shared" si="196"/>
        <v>1</v>
      </c>
      <c r="P606" s="55" t="str">
        <f t="shared" si="197"/>
        <v>6094325151448</v>
      </c>
      <c r="Q606" s="70">
        <f t="shared" si="198"/>
        <v>7770</v>
      </c>
      <c r="R606" s="58">
        <v>0</v>
      </c>
      <c r="S606" s="57">
        <f t="shared" si="199"/>
        <v>0</v>
      </c>
      <c r="T606" s="58">
        <v>0</v>
      </c>
      <c r="U606" s="58">
        <f>(IF(VLOOKUP(VLOOKUP(AN606,MAPPING!$B$16:$D$21,2,1),MAPPING!$C$16:$E$21,2,0)=7000,0,VLOOKUP(VLOOKUP(AN606,MAPPING!$B$16:$D$21,2,1),MAPPING!$C$16:$E$21,2,0)))</f>
        <v>0</v>
      </c>
      <c r="V606" s="58">
        <f>(K606*VLOOKUP(N606/K606,MAPPING!$B$23:$C$30,2,10))</f>
        <v>0</v>
      </c>
      <c r="W606" s="58">
        <f t="shared" si="200"/>
        <v>0</v>
      </c>
      <c r="X606" s="58">
        <f t="shared" si="201"/>
        <v>7770</v>
      </c>
      <c r="Y606" s="116">
        <f>ROUND(SUM(Q606:W606)/INVOICE!$I$5,2)</f>
        <v>5.57</v>
      </c>
      <c r="AA606" s="38" t="s">
        <v>4744</v>
      </c>
      <c r="AB606" s="38" t="s">
        <v>93</v>
      </c>
      <c r="AC606" s="38" t="s">
        <v>4745</v>
      </c>
      <c r="AD606" s="38" t="s">
        <v>10788</v>
      </c>
      <c r="AE606" s="38" t="s">
        <v>10789</v>
      </c>
      <c r="AF606" s="38" t="s">
        <v>10790</v>
      </c>
      <c r="AG606" s="38" t="s">
        <v>10791</v>
      </c>
      <c r="AH606" s="38" t="s">
        <v>61</v>
      </c>
      <c r="AI606" s="38">
        <v>1</v>
      </c>
      <c r="AJ606" s="38">
        <v>0.7</v>
      </c>
      <c r="AK606" s="38">
        <v>1.1000000000000001</v>
      </c>
      <c r="AL606" s="38">
        <v>1.1000000000000001</v>
      </c>
      <c r="AM606" s="38" t="s">
        <v>204</v>
      </c>
      <c r="AN606" s="38">
        <v>132.66</v>
      </c>
      <c r="AO606" s="38" t="s">
        <v>62</v>
      </c>
      <c r="AP606" s="38" t="s">
        <v>62</v>
      </c>
      <c r="AQ606" s="38" t="s">
        <v>62</v>
      </c>
      <c r="AR606" s="38" t="s">
        <v>62</v>
      </c>
      <c r="AS606" s="38" t="s">
        <v>62</v>
      </c>
      <c r="AT606" s="38" t="s">
        <v>205</v>
      </c>
      <c r="AU606" s="38" t="s">
        <v>8802</v>
      </c>
      <c r="AV606" s="38" t="s">
        <v>207</v>
      </c>
      <c r="AW606" s="38" t="s">
        <v>61</v>
      </c>
      <c r="AX606" s="38" t="s">
        <v>63</v>
      </c>
      <c r="AY606" s="39" t="s">
        <v>10792</v>
      </c>
      <c r="AZ606" s="38" t="s">
        <v>10793</v>
      </c>
      <c r="BA606" s="39" t="s">
        <v>10793</v>
      </c>
      <c r="BB606" s="38" t="s">
        <v>196</v>
      </c>
      <c r="BC606" s="38" t="s">
        <v>197</v>
      </c>
      <c r="BD606" s="38" t="s">
        <v>94</v>
      </c>
      <c r="BE606" s="38" t="s">
        <v>208</v>
      </c>
      <c r="BF606" s="38" t="s">
        <v>64</v>
      </c>
      <c r="BG606" s="38" t="s">
        <v>61</v>
      </c>
      <c r="BH606" s="38" t="s">
        <v>209</v>
      </c>
    </row>
    <row r="607" spans="2:60" x14ac:dyDescent="0.3">
      <c r="B607" s="55">
        <f t="shared" si="183"/>
        <v>603</v>
      </c>
      <c r="C607" s="55" t="str">
        <f t="shared" si="184"/>
        <v>NRT</v>
      </c>
      <c r="D607" s="55" t="str">
        <f t="shared" si="185"/>
        <v>2025-09-17</v>
      </c>
      <c r="E607" s="55" t="str">
        <f t="shared" si="186"/>
        <v>82020038130</v>
      </c>
      <c r="F607" s="55" t="str">
        <f t="shared" si="187"/>
        <v>PJP030128992</v>
      </c>
      <c r="G607" s="55" t="str">
        <f t="shared" si="188"/>
        <v>한건희</v>
      </c>
      <c r="H607" s="53" t="str">
        <f t="shared" si="189"/>
        <v>목록(Manifest)</v>
      </c>
      <c r="I607" s="62">
        <f t="shared" si="190"/>
        <v>28.6</v>
      </c>
      <c r="J607" s="53" t="str">
        <f t="shared" si="191"/>
        <v>BIG BRIDGE INTL (BRCH USA)</v>
      </c>
      <c r="K607" s="55">
        <f t="shared" si="192"/>
        <v>1</v>
      </c>
      <c r="L607" s="54">
        <f t="shared" si="193"/>
        <v>0.3</v>
      </c>
      <c r="M607" s="54">
        <f t="shared" si="194"/>
        <v>1.3</v>
      </c>
      <c r="N607" s="54">
        <f t="shared" si="195"/>
        <v>1.3</v>
      </c>
      <c r="O607" s="54">
        <f t="shared" si="196"/>
        <v>0.5</v>
      </c>
      <c r="P607" s="55" t="str">
        <f t="shared" si="197"/>
        <v>6094325149600</v>
      </c>
      <c r="Q607" s="70">
        <f t="shared" si="198"/>
        <v>6760</v>
      </c>
      <c r="R607" s="58">
        <v>0</v>
      </c>
      <c r="S607" s="57">
        <f t="shared" si="199"/>
        <v>0</v>
      </c>
      <c r="T607" s="58">
        <v>0</v>
      </c>
      <c r="U607" s="58">
        <f>(IF(VLOOKUP(VLOOKUP(AN607,MAPPING!$B$16:$D$21,2,1),MAPPING!$C$16:$E$21,2,0)=7000,0,VLOOKUP(VLOOKUP(AN607,MAPPING!$B$16:$D$21,2,1),MAPPING!$C$16:$E$21,2,0)))</f>
        <v>0</v>
      </c>
      <c r="V607" s="58">
        <f>(K607*VLOOKUP(N607/K607,MAPPING!$B$23:$C$30,2,10))</f>
        <v>0</v>
      </c>
      <c r="W607" s="58">
        <f t="shared" si="200"/>
        <v>0</v>
      </c>
      <c r="X607" s="58">
        <f t="shared" si="201"/>
        <v>6760</v>
      </c>
      <c r="Y607" s="116">
        <f>ROUND(SUM(Q607:W607)/INVOICE!$I$5,2)</f>
        <v>4.8499999999999996</v>
      </c>
      <c r="AA607" s="38" t="s">
        <v>4744</v>
      </c>
      <c r="AB607" s="38" t="s">
        <v>93</v>
      </c>
      <c r="AC607" s="38" t="s">
        <v>4745</v>
      </c>
      <c r="AD607" s="38" t="s">
        <v>10794</v>
      </c>
      <c r="AE607" s="38" t="s">
        <v>10795</v>
      </c>
      <c r="AF607" s="38" t="s">
        <v>10796</v>
      </c>
      <c r="AG607" s="38" t="s">
        <v>10797</v>
      </c>
      <c r="AH607" s="38" t="s">
        <v>61</v>
      </c>
      <c r="AI607" s="38">
        <v>1</v>
      </c>
      <c r="AJ607" s="38">
        <v>0.3</v>
      </c>
      <c r="AK607" s="38">
        <v>1.3</v>
      </c>
      <c r="AL607" s="38">
        <v>1.3</v>
      </c>
      <c r="AM607" s="38" t="s">
        <v>204</v>
      </c>
      <c r="AN607" s="38">
        <v>28.6</v>
      </c>
      <c r="AO607" s="38" t="s">
        <v>62</v>
      </c>
      <c r="AP607" s="38" t="s">
        <v>62</v>
      </c>
      <c r="AQ607" s="38" t="s">
        <v>62</v>
      </c>
      <c r="AR607" s="38" t="s">
        <v>62</v>
      </c>
      <c r="AS607" s="38" t="s">
        <v>62</v>
      </c>
      <c r="AT607" s="38" t="s">
        <v>205</v>
      </c>
      <c r="AU607" s="38" t="s">
        <v>8802</v>
      </c>
      <c r="AV607" s="38" t="s">
        <v>207</v>
      </c>
      <c r="AW607" s="38" t="s">
        <v>61</v>
      </c>
      <c r="AX607" s="38" t="s">
        <v>63</v>
      </c>
      <c r="AY607" s="39" t="s">
        <v>10798</v>
      </c>
      <c r="AZ607" s="38" t="s">
        <v>10799</v>
      </c>
      <c r="BA607" s="39" t="s">
        <v>10799</v>
      </c>
      <c r="BB607" s="38" t="s">
        <v>196</v>
      </c>
      <c r="BC607" s="38" t="s">
        <v>197</v>
      </c>
      <c r="BD607" s="38" t="s">
        <v>94</v>
      </c>
      <c r="BE607" s="38" t="s">
        <v>208</v>
      </c>
      <c r="BF607" s="38" t="s">
        <v>64</v>
      </c>
      <c r="BG607" s="38" t="s">
        <v>61</v>
      </c>
      <c r="BH607" s="38" t="s">
        <v>209</v>
      </c>
    </row>
    <row r="608" spans="2:60" x14ac:dyDescent="0.3">
      <c r="B608" s="55">
        <f t="shared" si="183"/>
        <v>604</v>
      </c>
      <c r="C608" s="55" t="str">
        <f t="shared" si="184"/>
        <v>NRT</v>
      </c>
      <c r="D608" s="55" t="str">
        <f t="shared" si="185"/>
        <v>2025-09-17</v>
      </c>
      <c r="E608" s="55" t="str">
        <f t="shared" si="186"/>
        <v>82020038130</v>
      </c>
      <c r="F608" s="55" t="str">
        <f t="shared" si="187"/>
        <v>PJP030138092</v>
      </c>
      <c r="G608" s="55" t="str">
        <f t="shared" si="188"/>
        <v>최정명</v>
      </c>
      <c r="H608" s="53" t="str">
        <f t="shared" si="189"/>
        <v>목록(Manifest)</v>
      </c>
      <c r="I608" s="62">
        <f t="shared" si="190"/>
        <v>96.64</v>
      </c>
      <c r="J608" s="53" t="str">
        <f t="shared" si="191"/>
        <v>BIG BRIDGE INTL (BRCH USA)</v>
      </c>
      <c r="K608" s="55">
        <f t="shared" si="192"/>
        <v>1</v>
      </c>
      <c r="L608" s="54">
        <f t="shared" si="193"/>
        <v>0.65</v>
      </c>
      <c r="M608" s="54">
        <f t="shared" si="194"/>
        <v>0.8</v>
      </c>
      <c r="N608" s="54">
        <f t="shared" si="195"/>
        <v>0.8</v>
      </c>
      <c r="O608" s="54">
        <f t="shared" si="196"/>
        <v>1</v>
      </c>
      <c r="P608" s="55" t="str">
        <f t="shared" si="197"/>
        <v>6094325149371</v>
      </c>
      <c r="Q608" s="70">
        <f t="shared" si="198"/>
        <v>7770</v>
      </c>
      <c r="R608" s="58">
        <v>0</v>
      </c>
      <c r="S608" s="57">
        <f t="shared" si="199"/>
        <v>0</v>
      </c>
      <c r="T608" s="58">
        <v>0</v>
      </c>
      <c r="U608" s="58">
        <f>(IF(VLOOKUP(VLOOKUP(AN608,MAPPING!$B$16:$D$21,2,1),MAPPING!$C$16:$E$21,2,0)=7000,0,VLOOKUP(VLOOKUP(AN608,MAPPING!$B$16:$D$21,2,1),MAPPING!$C$16:$E$21,2,0)))</f>
        <v>0</v>
      </c>
      <c r="V608" s="58">
        <f>(K608*VLOOKUP(N608/K608,MAPPING!$B$23:$C$30,2,10))</f>
        <v>0</v>
      </c>
      <c r="W608" s="58">
        <f t="shared" si="200"/>
        <v>0</v>
      </c>
      <c r="X608" s="58">
        <f t="shared" si="201"/>
        <v>7770</v>
      </c>
      <c r="Y608" s="116">
        <f>ROUND(SUM(Q608:W608)/INVOICE!$I$5,2)</f>
        <v>5.57</v>
      </c>
      <c r="AA608" s="38" t="s">
        <v>4744</v>
      </c>
      <c r="AB608" s="38" t="s">
        <v>93</v>
      </c>
      <c r="AC608" s="38" t="s">
        <v>4745</v>
      </c>
      <c r="AD608" s="38" t="s">
        <v>10800</v>
      </c>
      <c r="AE608" s="38" t="s">
        <v>8264</v>
      </c>
      <c r="AF608" s="38" t="s">
        <v>8265</v>
      </c>
      <c r="AG608" s="38" t="s">
        <v>8266</v>
      </c>
      <c r="AH608" s="38" t="s">
        <v>61</v>
      </c>
      <c r="AI608" s="38">
        <v>1</v>
      </c>
      <c r="AJ608" s="38">
        <v>0.65</v>
      </c>
      <c r="AK608" s="38">
        <v>0.8</v>
      </c>
      <c r="AL608" s="38">
        <v>0.8</v>
      </c>
      <c r="AM608" s="38" t="s">
        <v>204</v>
      </c>
      <c r="AN608" s="38">
        <v>96.64</v>
      </c>
      <c r="AO608" s="38" t="s">
        <v>62</v>
      </c>
      <c r="AP608" s="38" t="s">
        <v>62</v>
      </c>
      <c r="AQ608" s="38" t="s">
        <v>62</v>
      </c>
      <c r="AR608" s="38" t="s">
        <v>62</v>
      </c>
      <c r="AS608" s="38" t="s">
        <v>62</v>
      </c>
      <c r="AT608" s="38" t="s">
        <v>205</v>
      </c>
      <c r="AU608" s="38" t="s">
        <v>8802</v>
      </c>
      <c r="AV608" s="38" t="s">
        <v>207</v>
      </c>
      <c r="AW608" s="38" t="s">
        <v>61</v>
      </c>
      <c r="AX608" s="38" t="s">
        <v>63</v>
      </c>
      <c r="AY608" s="39" t="s">
        <v>10801</v>
      </c>
      <c r="AZ608" s="38" t="s">
        <v>10802</v>
      </c>
      <c r="BA608" s="39" t="s">
        <v>10802</v>
      </c>
      <c r="BB608" s="38" t="s">
        <v>196</v>
      </c>
      <c r="BC608" s="38" t="s">
        <v>197</v>
      </c>
      <c r="BD608" s="38" t="s">
        <v>94</v>
      </c>
      <c r="BE608" s="38" t="s">
        <v>208</v>
      </c>
      <c r="BF608" s="38" t="s">
        <v>64</v>
      </c>
      <c r="BG608" s="38" t="s">
        <v>61</v>
      </c>
      <c r="BH608" s="38" t="s">
        <v>209</v>
      </c>
    </row>
    <row r="609" spans="2:60" x14ac:dyDescent="0.3">
      <c r="B609" s="55">
        <f t="shared" si="183"/>
        <v>605</v>
      </c>
      <c r="C609" s="55" t="str">
        <f t="shared" si="184"/>
        <v>NRT</v>
      </c>
      <c r="D609" s="55" t="str">
        <f t="shared" si="185"/>
        <v>2025-09-17</v>
      </c>
      <c r="E609" s="55" t="str">
        <f t="shared" si="186"/>
        <v>82020038130</v>
      </c>
      <c r="F609" s="55" t="str">
        <f t="shared" si="187"/>
        <v>PJP030160519</v>
      </c>
      <c r="G609" s="55" t="str">
        <f t="shared" si="188"/>
        <v>장효건</v>
      </c>
      <c r="H609" s="53" t="str">
        <f t="shared" si="189"/>
        <v>일반(목록배제,Normal-Manifest Exception)</v>
      </c>
      <c r="I609" s="62">
        <f t="shared" si="190"/>
        <v>100.5</v>
      </c>
      <c r="J609" s="53" t="str">
        <f t="shared" si="191"/>
        <v>BIG BRIDGE INTL (BRCH USA)</v>
      </c>
      <c r="K609" s="55">
        <f t="shared" si="192"/>
        <v>1</v>
      </c>
      <c r="L609" s="54">
        <f t="shared" si="193"/>
        <v>0.4</v>
      </c>
      <c r="M609" s="54">
        <f t="shared" si="194"/>
        <v>0.8</v>
      </c>
      <c r="N609" s="54">
        <f t="shared" si="195"/>
        <v>0.8</v>
      </c>
      <c r="O609" s="54">
        <f t="shared" si="196"/>
        <v>0.5</v>
      </c>
      <c r="P609" s="55" t="str">
        <f t="shared" si="197"/>
        <v>6094325151761</v>
      </c>
      <c r="Q609" s="70">
        <f t="shared" si="198"/>
        <v>6760</v>
      </c>
      <c r="R609" s="58">
        <v>0</v>
      </c>
      <c r="S609" s="57">
        <f t="shared" si="199"/>
        <v>0</v>
      </c>
      <c r="T609" s="58">
        <v>0</v>
      </c>
      <c r="U609" s="58">
        <f>(IF(VLOOKUP(VLOOKUP(AN609,MAPPING!$B$16:$D$21,2,1),MAPPING!$C$16:$E$21,2,0)=7000,0,VLOOKUP(VLOOKUP(AN609,MAPPING!$B$16:$D$21,2,1),MAPPING!$C$16:$E$21,2,0)))</f>
        <v>0</v>
      </c>
      <c r="V609" s="58">
        <f>(K609*VLOOKUP(N609/K609,MAPPING!$B$23:$C$30,2,10))</f>
        <v>0</v>
      </c>
      <c r="W609" s="58">
        <f t="shared" si="200"/>
        <v>0</v>
      </c>
      <c r="X609" s="58">
        <f t="shared" si="201"/>
        <v>6760</v>
      </c>
      <c r="Y609" s="116">
        <f>ROUND(SUM(Q609:W609)/INVOICE!$I$5,2)</f>
        <v>4.8499999999999996</v>
      </c>
      <c r="AA609" s="38" t="s">
        <v>4744</v>
      </c>
      <c r="AB609" s="38" t="s">
        <v>93</v>
      </c>
      <c r="AC609" s="38" t="s">
        <v>4745</v>
      </c>
      <c r="AD609" s="38" t="s">
        <v>10803</v>
      </c>
      <c r="AE609" s="38" t="s">
        <v>10804</v>
      </c>
      <c r="AF609" s="38" t="s">
        <v>10805</v>
      </c>
      <c r="AG609" s="38" t="s">
        <v>10806</v>
      </c>
      <c r="AH609" s="38" t="s">
        <v>61</v>
      </c>
      <c r="AI609" s="38">
        <v>1</v>
      </c>
      <c r="AJ609" s="38">
        <v>0.4</v>
      </c>
      <c r="AK609" s="38">
        <v>0.8</v>
      </c>
      <c r="AL609" s="38">
        <v>0.8</v>
      </c>
      <c r="AM609" s="38" t="s">
        <v>66</v>
      </c>
      <c r="AN609" s="38">
        <v>100.5</v>
      </c>
      <c r="AO609" s="38" t="s">
        <v>62</v>
      </c>
      <c r="AP609" s="38" t="s">
        <v>62</v>
      </c>
      <c r="AQ609" s="38" t="s">
        <v>62</v>
      </c>
      <c r="AR609" s="38" t="s">
        <v>62</v>
      </c>
      <c r="AS609" s="38" t="s">
        <v>62</v>
      </c>
      <c r="AT609" s="38" t="s">
        <v>205</v>
      </c>
      <c r="AU609" s="38" t="s">
        <v>8802</v>
      </c>
      <c r="AV609" s="38" t="s">
        <v>207</v>
      </c>
      <c r="AW609" s="38" t="s">
        <v>61</v>
      </c>
      <c r="AX609" s="38" t="s">
        <v>63</v>
      </c>
      <c r="AY609" s="39" t="s">
        <v>10807</v>
      </c>
      <c r="AZ609" s="38" t="s">
        <v>10808</v>
      </c>
      <c r="BA609" s="39" t="s">
        <v>10808</v>
      </c>
      <c r="BB609" s="38" t="s">
        <v>196</v>
      </c>
      <c r="BC609" s="38" t="s">
        <v>197</v>
      </c>
      <c r="BD609" s="38" t="s">
        <v>94</v>
      </c>
      <c r="BE609" s="38" t="s">
        <v>208</v>
      </c>
      <c r="BF609" s="38" t="s">
        <v>64</v>
      </c>
      <c r="BG609" s="38" t="s">
        <v>61</v>
      </c>
      <c r="BH609" s="38" t="s">
        <v>209</v>
      </c>
    </row>
    <row r="610" spans="2:60" x14ac:dyDescent="0.3">
      <c r="B610" s="55">
        <f t="shared" si="183"/>
        <v>606</v>
      </c>
      <c r="C610" s="55" t="str">
        <f t="shared" si="184"/>
        <v>NRT</v>
      </c>
      <c r="D610" s="55" t="str">
        <f t="shared" si="185"/>
        <v>2025-09-17</v>
      </c>
      <c r="E610" s="55" t="str">
        <f t="shared" si="186"/>
        <v>82020038130</v>
      </c>
      <c r="F610" s="55" t="str">
        <f t="shared" si="187"/>
        <v>PJP030138487</v>
      </c>
      <c r="G610" s="55" t="str">
        <f t="shared" si="188"/>
        <v>이선희</v>
      </c>
      <c r="H610" s="53" t="str">
        <f t="shared" si="189"/>
        <v>일반(목록배제,Normal-Manifest Exception)</v>
      </c>
      <c r="I610" s="62">
        <f t="shared" si="190"/>
        <v>33.5</v>
      </c>
      <c r="J610" s="53" t="str">
        <f t="shared" si="191"/>
        <v>BIG BRIDGE INTL (BRCH USA)</v>
      </c>
      <c r="K610" s="55">
        <f t="shared" si="192"/>
        <v>1</v>
      </c>
      <c r="L610" s="54">
        <f t="shared" si="193"/>
        <v>1.6</v>
      </c>
      <c r="M610" s="54">
        <f t="shared" si="194"/>
        <v>3.1</v>
      </c>
      <c r="N610" s="54">
        <f t="shared" si="195"/>
        <v>3.1</v>
      </c>
      <c r="O610" s="54">
        <f t="shared" si="196"/>
        <v>2</v>
      </c>
      <c r="P610" s="55" t="str">
        <f t="shared" si="197"/>
        <v>6094325151399</v>
      </c>
      <c r="Q610" s="70">
        <f t="shared" si="198"/>
        <v>9790</v>
      </c>
      <c r="R610" s="58">
        <v>0</v>
      </c>
      <c r="S610" s="57">
        <f t="shared" si="199"/>
        <v>0</v>
      </c>
      <c r="T610" s="58">
        <v>0</v>
      </c>
      <c r="U610" s="58">
        <f>(IF(VLOOKUP(VLOOKUP(AN610,MAPPING!$B$16:$D$21,2,1),MAPPING!$C$16:$E$21,2,0)=7000,0,VLOOKUP(VLOOKUP(AN610,MAPPING!$B$16:$D$21,2,1),MAPPING!$C$16:$E$21,2,0)))</f>
        <v>0</v>
      </c>
      <c r="V610" s="58">
        <f>(K610*VLOOKUP(N610/K610,MAPPING!$B$23:$C$30,2,10))</f>
        <v>550</v>
      </c>
      <c r="W610" s="58">
        <f t="shared" si="200"/>
        <v>0</v>
      </c>
      <c r="X610" s="58">
        <f t="shared" si="201"/>
        <v>10340</v>
      </c>
      <c r="Y610" s="116">
        <f>ROUND(SUM(Q610:W610)/INVOICE!$I$5,2)</f>
        <v>7.42</v>
      </c>
      <c r="AA610" s="38" t="s">
        <v>4744</v>
      </c>
      <c r="AB610" s="38" t="s">
        <v>93</v>
      </c>
      <c r="AC610" s="38" t="s">
        <v>4745</v>
      </c>
      <c r="AD610" s="38" t="s">
        <v>10809</v>
      </c>
      <c r="AE610" s="38" t="s">
        <v>10810</v>
      </c>
      <c r="AF610" s="38" t="s">
        <v>10811</v>
      </c>
      <c r="AG610" s="38" t="s">
        <v>10812</v>
      </c>
      <c r="AH610" s="38" t="s">
        <v>61</v>
      </c>
      <c r="AI610" s="38">
        <v>1</v>
      </c>
      <c r="AJ610" s="38">
        <v>1.6</v>
      </c>
      <c r="AK610" s="38">
        <v>3.1</v>
      </c>
      <c r="AL610" s="38">
        <v>3.1</v>
      </c>
      <c r="AM610" s="38" t="s">
        <v>66</v>
      </c>
      <c r="AN610" s="38">
        <v>33.5</v>
      </c>
      <c r="AO610" s="38" t="s">
        <v>62</v>
      </c>
      <c r="AP610" s="38" t="s">
        <v>62</v>
      </c>
      <c r="AQ610" s="38" t="s">
        <v>62</v>
      </c>
      <c r="AR610" s="38" t="s">
        <v>62</v>
      </c>
      <c r="AS610" s="38" t="s">
        <v>62</v>
      </c>
      <c r="AT610" s="38" t="s">
        <v>205</v>
      </c>
      <c r="AU610" s="38" t="s">
        <v>8802</v>
      </c>
      <c r="AV610" s="38" t="s">
        <v>207</v>
      </c>
      <c r="AW610" s="38" t="s">
        <v>61</v>
      </c>
      <c r="AX610" s="38" t="s">
        <v>63</v>
      </c>
      <c r="AY610" s="39" t="s">
        <v>10813</v>
      </c>
      <c r="AZ610" s="38" t="s">
        <v>10814</v>
      </c>
      <c r="BA610" s="39" t="s">
        <v>10814</v>
      </c>
      <c r="BB610" s="38" t="s">
        <v>196</v>
      </c>
      <c r="BC610" s="38" t="s">
        <v>197</v>
      </c>
      <c r="BD610" s="38" t="s">
        <v>94</v>
      </c>
      <c r="BE610" s="38" t="s">
        <v>208</v>
      </c>
      <c r="BF610" s="38" t="s">
        <v>64</v>
      </c>
      <c r="BG610" s="38" t="s">
        <v>61</v>
      </c>
      <c r="BH610" s="38" t="s">
        <v>209</v>
      </c>
    </row>
    <row r="611" spans="2:60" x14ac:dyDescent="0.3">
      <c r="B611" s="55">
        <f t="shared" si="183"/>
        <v>607</v>
      </c>
      <c r="C611" s="55" t="str">
        <f t="shared" si="184"/>
        <v>NRT</v>
      </c>
      <c r="D611" s="55" t="str">
        <f t="shared" si="185"/>
        <v>2025-09-17</v>
      </c>
      <c r="E611" s="55" t="str">
        <f t="shared" si="186"/>
        <v>82020038130</v>
      </c>
      <c r="F611" s="55" t="str">
        <f t="shared" si="187"/>
        <v>PJP030150445</v>
      </c>
      <c r="G611" s="55" t="str">
        <f t="shared" si="188"/>
        <v>김동주</v>
      </c>
      <c r="H611" s="53" t="str">
        <f t="shared" si="189"/>
        <v>일반(목록배제,Normal-Manifest Exception)</v>
      </c>
      <c r="I611" s="62">
        <f t="shared" si="190"/>
        <v>20.100000000000001</v>
      </c>
      <c r="J611" s="53" t="str">
        <f t="shared" si="191"/>
        <v>BIG BRIDGE INTL (BRCH USA)</v>
      </c>
      <c r="K611" s="55">
        <f t="shared" si="192"/>
        <v>1</v>
      </c>
      <c r="L611" s="54">
        <f t="shared" si="193"/>
        <v>0.2</v>
      </c>
      <c r="M611" s="54">
        <f t="shared" si="194"/>
        <v>0.4</v>
      </c>
      <c r="N611" s="54">
        <f t="shared" si="195"/>
        <v>0.4</v>
      </c>
      <c r="O611" s="54">
        <f t="shared" si="196"/>
        <v>0.5</v>
      </c>
      <c r="P611" s="55" t="str">
        <f t="shared" si="197"/>
        <v>6094325150635</v>
      </c>
      <c r="Q611" s="70">
        <f t="shared" si="198"/>
        <v>6760</v>
      </c>
      <c r="R611" s="58">
        <v>0</v>
      </c>
      <c r="S611" s="57">
        <f t="shared" si="199"/>
        <v>0</v>
      </c>
      <c r="T611" s="58">
        <v>0</v>
      </c>
      <c r="U611" s="58">
        <f>(IF(VLOOKUP(VLOOKUP(AN611,MAPPING!$B$16:$D$21,2,1),MAPPING!$C$16:$E$21,2,0)=7000,0,VLOOKUP(VLOOKUP(AN611,MAPPING!$B$16:$D$21,2,1),MAPPING!$C$16:$E$21,2,0)))</f>
        <v>0</v>
      </c>
      <c r="V611" s="58">
        <f>(K611*VLOOKUP(N611/K611,MAPPING!$B$23:$C$30,2,10))</f>
        <v>0</v>
      </c>
      <c r="W611" s="58">
        <f t="shared" si="200"/>
        <v>0</v>
      </c>
      <c r="X611" s="58">
        <f t="shared" si="201"/>
        <v>6760</v>
      </c>
      <c r="Y611" s="116">
        <f>ROUND(SUM(Q611:W611)/INVOICE!$I$5,2)</f>
        <v>4.8499999999999996</v>
      </c>
      <c r="AA611" s="38" t="s">
        <v>4744</v>
      </c>
      <c r="AB611" s="38" t="s">
        <v>93</v>
      </c>
      <c r="AC611" s="38" t="s">
        <v>4745</v>
      </c>
      <c r="AD611" s="38" t="s">
        <v>10815</v>
      </c>
      <c r="AE611" s="38" t="s">
        <v>10816</v>
      </c>
      <c r="AF611" s="38" t="s">
        <v>10817</v>
      </c>
      <c r="AG611" s="38" t="s">
        <v>10818</v>
      </c>
      <c r="AH611" s="38" t="s">
        <v>61</v>
      </c>
      <c r="AI611" s="38">
        <v>1</v>
      </c>
      <c r="AJ611" s="38">
        <v>0.2</v>
      </c>
      <c r="AK611" s="38">
        <v>0.4</v>
      </c>
      <c r="AL611" s="38">
        <v>0.4</v>
      </c>
      <c r="AM611" s="38" t="s">
        <v>66</v>
      </c>
      <c r="AN611" s="38">
        <v>20.100000000000001</v>
      </c>
      <c r="AO611" s="38" t="s">
        <v>62</v>
      </c>
      <c r="AP611" s="38" t="s">
        <v>62</v>
      </c>
      <c r="AQ611" s="38" t="s">
        <v>62</v>
      </c>
      <c r="AR611" s="38" t="s">
        <v>62</v>
      </c>
      <c r="AS611" s="38" t="s">
        <v>62</v>
      </c>
      <c r="AT611" s="38" t="s">
        <v>205</v>
      </c>
      <c r="AU611" s="38" t="s">
        <v>8802</v>
      </c>
      <c r="AV611" s="38" t="s">
        <v>207</v>
      </c>
      <c r="AW611" s="38" t="s">
        <v>61</v>
      </c>
      <c r="AX611" s="38" t="s">
        <v>63</v>
      </c>
      <c r="AY611" s="39" t="s">
        <v>10819</v>
      </c>
      <c r="AZ611" s="38" t="s">
        <v>10820</v>
      </c>
      <c r="BA611" s="39" t="s">
        <v>10820</v>
      </c>
      <c r="BB611" s="38" t="s">
        <v>196</v>
      </c>
      <c r="BC611" s="38" t="s">
        <v>197</v>
      </c>
      <c r="BD611" s="38" t="s">
        <v>94</v>
      </c>
      <c r="BE611" s="38" t="s">
        <v>208</v>
      </c>
      <c r="BF611" s="38" t="s">
        <v>64</v>
      </c>
      <c r="BG611" s="38" t="s">
        <v>61</v>
      </c>
      <c r="BH611" s="38" t="s">
        <v>209</v>
      </c>
    </row>
    <row r="612" spans="2:60" x14ac:dyDescent="0.3">
      <c r="B612" s="55">
        <f t="shared" si="183"/>
        <v>608</v>
      </c>
      <c r="C612" s="55" t="str">
        <f t="shared" si="184"/>
        <v>NRT</v>
      </c>
      <c r="D612" s="55" t="str">
        <f t="shared" si="185"/>
        <v>2025-09-17</v>
      </c>
      <c r="E612" s="55" t="str">
        <f t="shared" si="186"/>
        <v>82020038130</v>
      </c>
      <c r="F612" s="55" t="str">
        <f t="shared" si="187"/>
        <v>PJP030141467</v>
      </c>
      <c r="G612" s="55" t="str">
        <f t="shared" si="188"/>
        <v>정주환</v>
      </c>
      <c r="H612" s="53" t="str">
        <f t="shared" si="189"/>
        <v>일반(목록배제,Normal-Manifest Exception)</v>
      </c>
      <c r="I612" s="62">
        <f t="shared" si="190"/>
        <v>100.5</v>
      </c>
      <c r="J612" s="53" t="str">
        <f t="shared" si="191"/>
        <v>BIG BRIDGE INTL (BRCH USA)</v>
      </c>
      <c r="K612" s="55">
        <f t="shared" si="192"/>
        <v>1</v>
      </c>
      <c r="L612" s="54">
        <f t="shared" si="193"/>
        <v>0.4</v>
      </c>
      <c r="M612" s="54">
        <f t="shared" si="194"/>
        <v>0.8</v>
      </c>
      <c r="N612" s="54">
        <f t="shared" si="195"/>
        <v>0.8</v>
      </c>
      <c r="O612" s="54">
        <f t="shared" si="196"/>
        <v>0.5</v>
      </c>
      <c r="P612" s="55" t="str">
        <f t="shared" si="197"/>
        <v>6094325151530</v>
      </c>
      <c r="Q612" s="70">
        <f t="shared" si="198"/>
        <v>6760</v>
      </c>
      <c r="R612" s="58">
        <v>0</v>
      </c>
      <c r="S612" s="57">
        <f t="shared" si="199"/>
        <v>0</v>
      </c>
      <c r="T612" s="58">
        <v>0</v>
      </c>
      <c r="U612" s="58">
        <f>(IF(VLOOKUP(VLOOKUP(AN612,MAPPING!$B$16:$D$21,2,1),MAPPING!$C$16:$E$21,2,0)=7000,0,VLOOKUP(VLOOKUP(AN612,MAPPING!$B$16:$D$21,2,1),MAPPING!$C$16:$E$21,2,0)))</f>
        <v>0</v>
      </c>
      <c r="V612" s="58">
        <f>(K612*VLOOKUP(N612/K612,MAPPING!$B$23:$C$30,2,10))</f>
        <v>0</v>
      </c>
      <c r="W612" s="58">
        <f t="shared" si="200"/>
        <v>0</v>
      </c>
      <c r="X612" s="58">
        <f t="shared" si="201"/>
        <v>6760</v>
      </c>
      <c r="Y612" s="116">
        <f>ROUND(SUM(Q612:W612)/INVOICE!$I$5,2)</f>
        <v>4.8499999999999996</v>
      </c>
      <c r="AA612" s="38" t="s">
        <v>4744</v>
      </c>
      <c r="AB612" s="38" t="s">
        <v>93</v>
      </c>
      <c r="AC612" s="38" t="s">
        <v>4745</v>
      </c>
      <c r="AD612" s="38" t="s">
        <v>10821</v>
      </c>
      <c r="AE612" s="38" t="s">
        <v>10822</v>
      </c>
      <c r="AF612" s="38" t="s">
        <v>10823</v>
      </c>
      <c r="AG612" s="38" t="s">
        <v>355</v>
      </c>
      <c r="AH612" s="38" t="s">
        <v>61</v>
      </c>
      <c r="AI612" s="38">
        <v>1</v>
      </c>
      <c r="AJ612" s="38">
        <v>0.4</v>
      </c>
      <c r="AK612" s="38">
        <v>0.8</v>
      </c>
      <c r="AL612" s="38">
        <v>0.8</v>
      </c>
      <c r="AM612" s="38" t="s">
        <v>66</v>
      </c>
      <c r="AN612" s="38">
        <v>100.5</v>
      </c>
      <c r="AO612" s="38" t="s">
        <v>62</v>
      </c>
      <c r="AP612" s="38" t="s">
        <v>62</v>
      </c>
      <c r="AQ612" s="38" t="s">
        <v>62</v>
      </c>
      <c r="AR612" s="38" t="s">
        <v>62</v>
      </c>
      <c r="AS612" s="38" t="s">
        <v>62</v>
      </c>
      <c r="AT612" s="38" t="s">
        <v>205</v>
      </c>
      <c r="AU612" s="38" t="s">
        <v>8802</v>
      </c>
      <c r="AV612" s="38" t="s">
        <v>207</v>
      </c>
      <c r="AW612" s="38" t="s">
        <v>61</v>
      </c>
      <c r="AX612" s="38" t="s">
        <v>63</v>
      </c>
      <c r="AY612" s="39" t="s">
        <v>10824</v>
      </c>
      <c r="AZ612" s="38" t="s">
        <v>10825</v>
      </c>
      <c r="BA612" s="39" t="s">
        <v>10825</v>
      </c>
      <c r="BB612" s="38" t="s">
        <v>196</v>
      </c>
      <c r="BC612" s="38" t="s">
        <v>197</v>
      </c>
      <c r="BD612" s="38" t="s">
        <v>94</v>
      </c>
      <c r="BE612" s="38" t="s">
        <v>208</v>
      </c>
      <c r="BF612" s="38" t="s">
        <v>64</v>
      </c>
      <c r="BG612" s="38" t="s">
        <v>61</v>
      </c>
      <c r="BH612" s="38" t="s">
        <v>209</v>
      </c>
    </row>
    <row r="613" spans="2:60" x14ac:dyDescent="0.3">
      <c r="B613" s="55">
        <f t="shared" si="183"/>
        <v>609</v>
      </c>
      <c r="C613" s="55" t="str">
        <f t="shared" si="184"/>
        <v>NRT</v>
      </c>
      <c r="D613" s="55" t="str">
        <f t="shared" si="185"/>
        <v>2025-09-17</v>
      </c>
      <c r="E613" s="55" t="str">
        <f t="shared" si="186"/>
        <v>82020038130</v>
      </c>
      <c r="F613" s="55" t="str">
        <f t="shared" si="187"/>
        <v>PJP030151604</v>
      </c>
      <c r="G613" s="55" t="str">
        <f t="shared" si="188"/>
        <v>박준성</v>
      </c>
      <c r="H613" s="53" t="str">
        <f t="shared" si="189"/>
        <v>일반(목록배제,Normal-Manifest Exception)</v>
      </c>
      <c r="I613" s="62">
        <f t="shared" si="190"/>
        <v>100.5</v>
      </c>
      <c r="J613" s="53" t="str">
        <f t="shared" si="191"/>
        <v>BIG BRIDGE INTL (BRCH USA)</v>
      </c>
      <c r="K613" s="55">
        <f t="shared" si="192"/>
        <v>1</v>
      </c>
      <c r="L613" s="54">
        <f t="shared" si="193"/>
        <v>0.35</v>
      </c>
      <c r="M613" s="54">
        <f t="shared" si="194"/>
        <v>0.8</v>
      </c>
      <c r="N613" s="54">
        <f t="shared" si="195"/>
        <v>0.8</v>
      </c>
      <c r="O613" s="54">
        <f t="shared" si="196"/>
        <v>0.5</v>
      </c>
      <c r="P613" s="55" t="str">
        <f t="shared" si="197"/>
        <v>6094325151723</v>
      </c>
      <c r="Q613" s="70">
        <f t="shared" si="198"/>
        <v>6760</v>
      </c>
      <c r="R613" s="58">
        <v>0</v>
      </c>
      <c r="S613" s="57">
        <f t="shared" si="199"/>
        <v>0</v>
      </c>
      <c r="T613" s="58">
        <v>0</v>
      </c>
      <c r="U613" s="58">
        <f>(IF(VLOOKUP(VLOOKUP(AN613,MAPPING!$B$16:$D$21,2,1),MAPPING!$C$16:$E$21,2,0)=7000,0,VLOOKUP(VLOOKUP(AN613,MAPPING!$B$16:$D$21,2,1),MAPPING!$C$16:$E$21,2,0)))</f>
        <v>0</v>
      </c>
      <c r="V613" s="58">
        <f>(K613*VLOOKUP(N613/K613,MAPPING!$B$23:$C$30,2,10))</f>
        <v>0</v>
      </c>
      <c r="W613" s="58">
        <f t="shared" si="200"/>
        <v>0</v>
      </c>
      <c r="X613" s="58">
        <f t="shared" si="201"/>
        <v>6760</v>
      </c>
      <c r="Y613" s="116">
        <f>ROUND(SUM(Q613:W613)/INVOICE!$I$5,2)</f>
        <v>4.8499999999999996</v>
      </c>
      <c r="AA613" s="38" t="s">
        <v>4744</v>
      </c>
      <c r="AB613" s="38" t="s">
        <v>93</v>
      </c>
      <c r="AC613" s="38" t="s">
        <v>4745</v>
      </c>
      <c r="AD613" s="38" t="s">
        <v>10826</v>
      </c>
      <c r="AE613" s="38" t="s">
        <v>10827</v>
      </c>
      <c r="AF613" s="38" t="s">
        <v>10828</v>
      </c>
      <c r="AG613" s="38" t="s">
        <v>10829</v>
      </c>
      <c r="AH613" s="38" t="s">
        <v>61</v>
      </c>
      <c r="AI613" s="38">
        <v>1</v>
      </c>
      <c r="AJ613" s="38">
        <v>0.35</v>
      </c>
      <c r="AK613" s="38">
        <v>0.8</v>
      </c>
      <c r="AL613" s="38">
        <v>0.8</v>
      </c>
      <c r="AM613" s="38" t="s">
        <v>66</v>
      </c>
      <c r="AN613" s="38">
        <v>100.5</v>
      </c>
      <c r="AO613" s="38" t="s">
        <v>62</v>
      </c>
      <c r="AP613" s="38" t="s">
        <v>62</v>
      </c>
      <c r="AQ613" s="38" t="s">
        <v>62</v>
      </c>
      <c r="AR613" s="38" t="s">
        <v>62</v>
      </c>
      <c r="AS613" s="38" t="s">
        <v>62</v>
      </c>
      <c r="AT613" s="38" t="s">
        <v>205</v>
      </c>
      <c r="AU613" s="38" t="s">
        <v>8802</v>
      </c>
      <c r="AV613" s="38" t="s">
        <v>207</v>
      </c>
      <c r="AW613" s="38" t="s">
        <v>61</v>
      </c>
      <c r="AX613" s="38" t="s">
        <v>63</v>
      </c>
      <c r="AY613" s="39" t="s">
        <v>10830</v>
      </c>
      <c r="AZ613" s="38" t="s">
        <v>10831</v>
      </c>
      <c r="BA613" s="39" t="s">
        <v>10831</v>
      </c>
      <c r="BB613" s="38" t="s">
        <v>196</v>
      </c>
      <c r="BC613" s="38" t="s">
        <v>197</v>
      </c>
      <c r="BD613" s="38" t="s">
        <v>94</v>
      </c>
      <c r="BE613" s="38" t="s">
        <v>208</v>
      </c>
      <c r="BF613" s="38" t="s">
        <v>64</v>
      </c>
      <c r="BG613" s="38" t="s">
        <v>61</v>
      </c>
      <c r="BH613" s="38" t="s">
        <v>209</v>
      </c>
    </row>
    <row r="614" spans="2:60" x14ac:dyDescent="0.3">
      <c r="B614" s="55">
        <f t="shared" si="183"/>
        <v>610</v>
      </c>
      <c r="C614" s="55" t="str">
        <f t="shared" si="184"/>
        <v>NRT</v>
      </c>
      <c r="D614" s="55" t="str">
        <f t="shared" si="185"/>
        <v>2025-09-17</v>
      </c>
      <c r="E614" s="55" t="str">
        <f t="shared" si="186"/>
        <v>82020038130</v>
      </c>
      <c r="F614" s="55" t="str">
        <f t="shared" si="187"/>
        <v>PJP030131405</v>
      </c>
      <c r="G614" s="55" t="str">
        <f t="shared" si="188"/>
        <v>황혜림</v>
      </c>
      <c r="H614" s="53" t="str">
        <f t="shared" si="189"/>
        <v>목록(Manifest)</v>
      </c>
      <c r="I614" s="62">
        <f t="shared" si="190"/>
        <v>59.91</v>
      </c>
      <c r="J614" s="53" t="str">
        <f t="shared" si="191"/>
        <v>BIG BRIDGE INTL (BRCH USA)</v>
      </c>
      <c r="K614" s="55">
        <f t="shared" si="192"/>
        <v>1</v>
      </c>
      <c r="L614" s="54">
        <f t="shared" si="193"/>
        <v>0.2</v>
      </c>
      <c r="M614" s="54">
        <f t="shared" si="194"/>
        <v>0.7</v>
      </c>
      <c r="N614" s="54">
        <f t="shared" si="195"/>
        <v>0.7</v>
      </c>
      <c r="O614" s="54">
        <f t="shared" si="196"/>
        <v>0.5</v>
      </c>
      <c r="P614" s="55" t="str">
        <f t="shared" si="197"/>
        <v>6094325149610</v>
      </c>
      <c r="Q614" s="70">
        <f t="shared" si="198"/>
        <v>6760</v>
      </c>
      <c r="R614" s="58">
        <v>0</v>
      </c>
      <c r="S614" s="57">
        <f t="shared" si="199"/>
        <v>0</v>
      </c>
      <c r="T614" s="58">
        <v>0</v>
      </c>
      <c r="U614" s="58">
        <f>(IF(VLOOKUP(VLOOKUP(AN614,MAPPING!$B$16:$D$21,2,1),MAPPING!$C$16:$E$21,2,0)=7000,0,VLOOKUP(VLOOKUP(AN614,MAPPING!$B$16:$D$21,2,1),MAPPING!$C$16:$E$21,2,0)))</f>
        <v>0</v>
      </c>
      <c r="V614" s="58">
        <f>(K614*VLOOKUP(N614/K614,MAPPING!$B$23:$C$30,2,10))</f>
        <v>0</v>
      </c>
      <c r="W614" s="58">
        <f t="shared" si="200"/>
        <v>0</v>
      </c>
      <c r="X614" s="58">
        <f t="shared" si="201"/>
        <v>6760</v>
      </c>
      <c r="Y614" s="116">
        <f>ROUND(SUM(Q614:W614)/INVOICE!$I$5,2)</f>
        <v>4.8499999999999996</v>
      </c>
      <c r="AA614" s="38" t="s">
        <v>4744</v>
      </c>
      <c r="AB614" s="38" t="s">
        <v>93</v>
      </c>
      <c r="AC614" s="38" t="s">
        <v>4745</v>
      </c>
      <c r="AD614" s="38" t="s">
        <v>10832</v>
      </c>
      <c r="AE614" s="38" t="s">
        <v>10833</v>
      </c>
      <c r="AF614" s="38" t="s">
        <v>10834</v>
      </c>
      <c r="AG614" s="38" t="s">
        <v>10835</v>
      </c>
      <c r="AH614" s="38" t="s">
        <v>61</v>
      </c>
      <c r="AI614" s="38">
        <v>1</v>
      </c>
      <c r="AJ614" s="38">
        <v>0.2</v>
      </c>
      <c r="AK614" s="38">
        <v>0.7</v>
      </c>
      <c r="AL614" s="38">
        <v>0.7</v>
      </c>
      <c r="AM614" s="38" t="s">
        <v>204</v>
      </c>
      <c r="AN614" s="38">
        <v>59.91</v>
      </c>
      <c r="AO614" s="38" t="s">
        <v>62</v>
      </c>
      <c r="AP614" s="38" t="s">
        <v>62</v>
      </c>
      <c r="AQ614" s="38" t="s">
        <v>62</v>
      </c>
      <c r="AR614" s="38" t="s">
        <v>62</v>
      </c>
      <c r="AS614" s="38" t="s">
        <v>62</v>
      </c>
      <c r="AT614" s="38" t="s">
        <v>205</v>
      </c>
      <c r="AU614" s="38" t="s">
        <v>8802</v>
      </c>
      <c r="AV614" s="38" t="s">
        <v>207</v>
      </c>
      <c r="AW614" s="38" t="s">
        <v>61</v>
      </c>
      <c r="AX614" s="38" t="s">
        <v>63</v>
      </c>
      <c r="AY614" s="39" t="s">
        <v>10836</v>
      </c>
      <c r="AZ614" s="38" t="s">
        <v>10837</v>
      </c>
      <c r="BA614" s="39" t="s">
        <v>10837</v>
      </c>
      <c r="BB614" s="38" t="s">
        <v>196</v>
      </c>
      <c r="BC614" s="38" t="s">
        <v>197</v>
      </c>
      <c r="BD614" s="38" t="s">
        <v>94</v>
      </c>
      <c r="BE614" s="38" t="s">
        <v>208</v>
      </c>
      <c r="BF614" s="38" t="s">
        <v>64</v>
      </c>
      <c r="BG614" s="38" t="s">
        <v>61</v>
      </c>
      <c r="BH614" s="38" t="s">
        <v>209</v>
      </c>
    </row>
    <row r="615" spans="2:60" x14ac:dyDescent="0.3">
      <c r="B615" s="55">
        <f t="shared" si="183"/>
        <v>611</v>
      </c>
      <c r="C615" s="55" t="str">
        <f t="shared" si="184"/>
        <v>NRT</v>
      </c>
      <c r="D615" s="55" t="str">
        <f t="shared" si="185"/>
        <v>2025-09-17</v>
      </c>
      <c r="E615" s="55" t="str">
        <f t="shared" si="186"/>
        <v>82020038130</v>
      </c>
      <c r="F615" s="55" t="str">
        <f t="shared" si="187"/>
        <v>PJP030163178</v>
      </c>
      <c r="G615" s="55" t="str">
        <f t="shared" si="188"/>
        <v>김주원</v>
      </c>
      <c r="H615" s="53" t="str">
        <f t="shared" si="189"/>
        <v>일반(목록배제,Normal-Manifest Exception)</v>
      </c>
      <c r="I615" s="62">
        <f t="shared" si="190"/>
        <v>100.5</v>
      </c>
      <c r="J615" s="53" t="str">
        <f t="shared" si="191"/>
        <v>BIG BRIDGE INTL (BRCH USA)</v>
      </c>
      <c r="K615" s="55">
        <f t="shared" si="192"/>
        <v>1</v>
      </c>
      <c r="L615" s="54">
        <f t="shared" si="193"/>
        <v>0.4</v>
      </c>
      <c r="M615" s="54">
        <f t="shared" si="194"/>
        <v>1.4</v>
      </c>
      <c r="N615" s="54">
        <f t="shared" si="195"/>
        <v>1.4</v>
      </c>
      <c r="O615" s="54">
        <f t="shared" si="196"/>
        <v>0.5</v>
      </c>
      <c r="P615" s="55" t="str">
        <f t="shared" si="197"/>
        <v>6094325151790</v>
      </c>
      <c r="Q615" s="70">
        <f t="shared" si="198"/>
        <v>6760</v>
      </c>
      <c r="R615" s="58">
        <v>0</v>
      </c>
      <c r="S615" s="57">
        <f t="shared" si="199"/>
        <v>0</v>
      </c>
      <c r="T615" s="58">
        <v>0</v>
      </c>
      <c r="U615" s="58">
        <f>(IF(VLOOKUP(VLOOKUP(AN615,MAPPING!$B$16:$D$21,2,1),MAPPING!$C$16:$E$21,2,0)=7000,0,VLOOKUP(VLOOKUP(AN615,MAPPING!$B$16:$D$21,2,1),MAPPING!$C$16:$E$21,2,0)))</f>
        <v>0</v>
      </c>
      <c r="V615" s="58">
        <f>(K615*VLOOKUP(N615/K615,MAPPING!$B$23:$C$30,2,10))</f>
        <v>0</v>
      </c>
      <c r="W615" s="58">
        <f t="shared" si="200"/>
        <v>0</v>
      </c>
      <c r="X615" s="58">
        <f t="shared" si="201"/>
        <v>6760</v>
      </c>
      <c r="Y615" s="116">
        <f>ROUND(SUM(Q615:W615)/INVOICE!$I$5,2)</f>
        <v>4.8499999999999996</v>
      </c>
      <c r="AA615" s="38" t="s">
        <v>4744</v>
      </c>
      <c r="AB615" s="38" t="s">
        <v>93</v>
      </c>
      <c r="AC615" s="38" t="s">
        <v>4745</v>
      </c>
      <c r="AD615" s="38" t="s">
        <v>10838</v>
      </c>
      <c r="AE615" s="38" t="s">
        <v>10839</v>
      </c>
      <c r="AF615" s="38" t="s">
        <v>10840</v>
      </c>
      <c r="AG615" s="38" t="s">
        <v>10841</v>
      </c>
      <c r="AH615" s="38" t="s">
        <v>61</v>
      </c>
      <c r="AI615" s="38">
        <v>1</v>
      </c>
      <c r="AJ615" s="38">
        <v>0.4</v>
      </c>
      <c r="AK615" s="38">
        <v>1.4</v>
      </c>
      <c r="AL615" s="38">
        <v>1.4</v>
      </c>
      <c r="AM615" s="38" t="s">
        <v>66</v>
      </c>
      <c r="AN615" s="38">
        <v>100.5</v>
      </c>
      <c r="AO615" s="38" t="s">
        <v>62</v>
      </c>
      <c r="AP615" s="38" t="s">
        <v>62</v>
      </c>
      <c r="AQ615" s="38" t="s">
        <v>62</v>
      </c>
      <c r="AR615" s="38" t="s">
        <v>62</v>
      </c>
      <c r="AS615" s="38" t="s">
        <v>62</v>
      </c>
      <c r="AT615" s="38" t="s">
        <v>205</v>
      </c>
      <c r="AU615" s="38" t="s">
        <v>8802</v>
      </c>
      <c r="AV615" s="38" t="s">
        <v>207</v>
      </c>
      <c r="AW615" s="38" t="s">
        <v>61</v>
      </c>
      <c r="AX615" s="38" t="s">
        <v>63</v>
      </c>
      <c r="AY615" s="39" t="s">
        <v>10842</v>
      </c>
      <c r="AZ615" s="38" t="s">
        <v>10843</v>
      </c>
      <c r="BA615" s="39" t="s">
        <v>10843</v>
      </c>
      <c r="BB615" s="38" t="s">
        <v>196</v>
      </c>
      <c r="BC615" s="38" t="s">
        <v>197</v>
      </c>
      <c r="BD615" s="38" t="s">
        <v>94</v>
      </c>
      <c r="BE615" s="38" t="s">
        <v>208</v>
      </c>
      <c r="BF615" s="38" t="s">
        <v>64</v>
      </c>
      <c r="BG615" s="38" t="s">
        <v>61</v>
      </c>
      <c r="BH615" s="38" t="s">
        <v>209</v>
      </c>
    </row>
    <row r="616" spans="2:60" x14ac:dyDescent="0.3">
      <c r="B616" s="55">
        <f t="shared" si="183"/>
        <v>612</v>
      </c>
      <c r="C616" s="55" t="str">
        <f t="shared" si="184"/>
        <v>NRT</v>
      </c>
      <c r="D616" s="55" t="str">
        <f t="shared" si="185"/>
        <v>2025-09-17</v>
      </c>
      <c r="E616" s="55" t="str">
        <f t="shared" si="186"/>
        <v>82020038130</v>
      </c>
      <c r="F616" s="55" t="str">
        <f t="shared" si="187"/>
        <v>PJP030135372</v>
      </c>
      <c r="G616" s="55" t="str">
        <f t="shared" si="188"/>
        <v>안병천</v>
      </c>
      <c r="H616" s="53" t="str">
        <f t="shared" si="189"/>
        <v>목록(Manifest)</v>
      </c>
      <c r="I616" s="62">
        <f t="shared" si="190"/>
        <v>83.75</v>
      </c>
      <c r="J616" s="53" t="str">
        <f t="shared" si="191"/>
        <v>BIG BRIDGE INTL (BRCH USA)</v>
      </c>
      <c r="K616" s="55">
        <f t="shared" si="192"/>
        <v>1</v>
      </c>
      <c r="L616" s="54">
        <f t="shared" si="193"/>
        <v>0.5</v>
      </c>
      <c r="M616" s="54">
        <f t="shared" si="194"/>
        <v>1</v>
      </c>
      <c r="N616" s="54">
        <f t="shared" si="195"/>
        <v>1</v>
      </c>
      <c r="O616" s="54">
        <f t="shared" si="196"/>
        <v>0.5</v>
      </c>
      <c r="P616" s="55" t="str">
        <f t="shared" si="197"/>
        <v>6094325151687</v>
      </c>
      <c r="Q616" s="70">
        <f t="shared" si="198"/>
        <v>6760</v>
      </c>
      <c r="R616" s="58">
        <v>0</v>
      </c>
      <c r="S616" s="57">
        <f t="shared" si="199"/>
        <v>0</v>
      </c>
      <c r="T616" s="58">
        <v>0</v>
      </c>
      <c r="U616" s="58">
        <f>(IF(VLOOKUP(VLOOKUP(AN616,MAPPING!$B$16:$D$21,2,1),MAPPING!$C$16:$E$21,2,0)=7000,0,VLOOKUP(VLOOKUP(AN616,MAPPING!$B$16:$D$21,2,1),MAPPING!$C$16:$E$21,2,0)))</f>
        <v>0</v>
      </c>
      <c r="V616" s="58">
        <f>(K616*VLOOKUP(N616/K616,MAPPING!$B$23:$C$30,2,10))</f>
        <v>0</v>
      </c>
      <c r="W616" s="58">
        <f t="shared" si="200"/>
        <v>0</v>
      </c>
      <c r="X616" s="58">
        <f t="shared" si="201"/>
        <v>6760</v>
      </c>
      <c r="Y616" s="116">
        <f>ROUND(SUM(Q616:W616)/INVOICE!$I$5,2)</f>
        <v>4.8499999999999996</v>
      </c>
      <c r="AA616" s="38" t="s">
        <v>4744</v>
      </c>
      <c r="AB616" s="38" t="s">
        <v>93</v>
      </c>
      <c r="AC616" s="38" t="s">
        <v>4745</v>
      </c>
      <c r="AD616" s="38" t="s">
        <v>10844</v>
      </c>
      <c r="AE616" s="38" t="s">
        <v>10845</v>
      </c>
      <c r="AF616" s="38" t="s">
        <v>10846</v>
      </c>
      <c r="AG616" s="38" t="s">
        <v>10847</v>
      </c>
      <c r="AH616" s="38" t="s">
        <v>61</v>
      </c>
      <c r="AI616" s="38">
        <v>1</v>
      </c>
      <c r="AJ616" s="38">
        <v>0.5</v>
      </c>
      <c r="AK616" s="38">
        <v>1</v>
      </c>
      <c r="AL616" s="38">
        <v>1</v>
      </c>
      <c r="AM616" s="38" t="s">
        <v>204</v>
      </c>
      <c r="AN616" s="38">
        <v>83.75</v>
      </c>
      <c r="AO616" s="38" t="s">
        <v>62</v>
      </c>
      <c r="AP616" s="38" t="s">
        <v>62</v>
      </c>
      <c r="AQ616" s="38" t="s">
        <v>62</v>
      </c>
      <c r="AR616" s="38" t="s">
        <v>62</v>
      </c>
      <c r="AS616" s="38" t="s">
        <v>62</v>
      </c>
      <c r="AT616" s="38" t="s">
        <v>205</v>
      </c>
      <c r="AU616" s="38" t="s">
        <v>8802</v>
      </c>
      <c r="AV616" s="38" t="s">
        <v>207</v>
      </c>
      <c r="AW616" s="38" t="s">
        <v>61</v>
      </c>
      <c r="AX616" s="38" t="s">
        <v>63</v>
      </c>
      <c r="AY616" s="39" t="s">
        <v>10848</v>
      </c>
      <c r="AZ616" s="38" t="s">
        <v>10849</v>
      </c>
      <c r="BA616" s="39" t="s">
        <v>10849</v>
      </c>
      <c r="BB616" s="38" t="s">
        <v>196</v>
      </c>
      <c r="BC616" s="38" t="s">
        <v>197</v>
      </c>
      <c r="BD616" s="38" t="s">
        <v>94</v>
      </c>
      <c r="BE616" s="38" t="s">
        <v>208</v>
      </c>
      <c r="BF616" s="38" t="s">
        <v>64</v>
      </c>
      <c r="BG616" s="38" t="s">
        <v>61</v>
      </c>
      <c r="BH616" s="38" t="s">
        <v>209</v>
      </c>
    </row>
    <row r="617" spans="2:60" x14ac:dyDescent="0.3">
      <c r="B617" s="55">
        <f t="shared" si="183"/>
        <v>613</v>
      </c>
      <c r="C617" s="55" t="str">
        <f t="shared" si="184"/>
        <v>NRT</v>
      </c>
      <c r="D617" s="55" t="str">
        <f t="shared" si="185"/>
        <v>2025-09-17</v>
      </c>
      <c r="E617" s="55" t="str">
        <f t="shared" si="186"/>
        <v>82020038130</v>
      </c>
      <c r="F617" s="55" t="str">
        <f t="shared" si="187"/>
        <v>PJP030159739</v>
      </c>
      <c r="G617" s="55" t="str">
        <f t="shared" si="188"/>
        <v>김병구</v>
      </c>
      <c r="H617" s="53" t="str">
        <f t="shared" si="189"/>
        <v>목록(Manifest)</v>
      </c>
      <c r="I617" s="62">
        <f t="shared" si="190"/>
        <v>20.52</v>
      </c>
      <c r="J617" s="53" t="str">
        <f t="shared" si="191"/>
        <v>BIG BRIDGE INTL (BRCH USA)</v>
      </c>
      <c r="K617" s="55">
        <f t="shared" si="192"/>
        <v>1</v>
      </c>
      <c r="L617" s="54">
        <f t="shared" si="193"/>
        <v>0.4</v>
      </c>
      <c r="M617" s="54">
        <f t="shared" si="194"/>
        <v>0.6</v>
      </c>
      <c r="N617" s="54">
        <f t="shared" si="195"/>
        <v>0.6</v>
      </c>
      <c r="O617" s="54">
        <f t="shared" si="196"/>
        <v>0.5</v>
      </c>
      <c r="P617" s="55" t="str">
        <f t="shared" si="197"/>
        <v>6094325151406</v>
      </c>
      <c r="Q617" s="70">
        <f t="shared" si="198"/>
        <v>6760</v>
      </c>
      <c r="R617" s="58">
        <v>0</v>
      </c>
      <c r="S617" s="57">
        <f t="shared" si="199"/>
        <v>0</v>
      </c>
      <c r="T617" s="58">
        <v>0</v>
      </c>
      <c r="U617" s="58">
        <f>(IF(VLOOKUP(VLOOKUP(AN617,MAPPING!$B$16:$D$21,2,1),MAPPING!$C$16:$E$21,2,0)=7000,0,VLOOKUP(VLOOKUP(AN617,MAPPING!$B$16:$D$21,2,1),MAPPING!$C$16:$E$21,2,0)))</f>
        <v>0</v>
      </c>
      <c r="V617" s="58">
        <f>(K617*VLOOKUP(N617/K617,MAPPING!$B$23:$C$30,2,10))</f>
        <v>0</v>
      </c>
      <c r="W617" s="58">
        <f t="shared" si="200"/>
        <v>0</v>
      </c>
      <c r="X617" s="58">
        <f t="shared" si="201"/>
        <v>6760</v>
      </c>
      <c r="Y617" s="116">
        <f>ROUND(SUM(Q617:W617)/INVOICE!$I$5,2)</f>
        <v>4.8499999999999996</v>
      </c>
      <c r="AA617" s="38" t="s">
        <v>4744</v>
      </c>
      <c r="AB617" s="38" t="s">
        <v>93</v>
      </c>
      <c r="AC617" s="38" t="s">
        <v>4745</v>
      </c>
      <c r="AD617" s="38" t="s">
        <v>10850</v>
      </c>
      <c r="AE617" s="38" t="s">
        <v>10851</v>
      </c>
      <c r="AF617" s="38" t="s">
        <v>10852</v>
      </c>
      <c r="AG617" s="38" t="s">
        <v>10853</v>
      </c>
      <c r="AH617" s="38" t="s">
        <v>61</v>
      </c>
      <c r="AI617" s="38">
        <v>1</v>
      </c>
      <c r="AJ617" s="38">
        <v>0.4</v>
      </c>
      <c r="AK617" s="38">
        <v>0.6</v>
      </c>
      <c r="AL617" s="38">
        <v>0.6</v>
      </c>
      <c r="AM617" s="38" t="s">
        <v>204</v>
      </c>
      <c r="AN617" s="38">
        <v>20.52</v>
      </c>
      <c r="AO617" s="38" t="s">
        <v>62</v>
      </c>
      <c r="AP617" s="38" t="s">
        <v>62</v>
      </c>
      <c r="AQ617" s="38" t="s">
        <v>62</v>
      </c>
      <c r="AR617" s="38" t="s">
        <v>62</v>
      </c>
      <c r="AS617" s="38" t="s">
        <v>62</v>
      </c>
      <c r="AT617" s="38" t="s">
        <v>205</v>
      </c>
      <c r="AU617" s="38" t="s">
        <v>8802</v>
      </c>
      <c r="AV617" s="38" t="s">
        <v>207</v>
      </c>
      <c r="AW617" s="38" t="s">
        <v>61</v>
      </c>
      <c r="AX617" s="38" t="s">
        <v>63</v>
      </c>
      <c r="AY617" s="39" t="s">
        <v>10854</v>
      </c>
      <c r="AZ617" s="38" t="s">
        <v>10855</v>
      </c>
      <c r="BA617" s="39" t="s">
        <v>10855</v>
      </c>
      <c r="BB617" s="38" t="s">
        <v>196</v>
      </c>
      <c r="BC617" s="38" t="s">
        <v>197</v>
      </c>
      <c r="BD617" s="38" t="s">
        <v>94</v>
      </c>
      <c r="BE617" s="38" t="s">
        <v>208</v>
      </c>
      <c r="BF617" s="38" t="s">
        <v>64</v>
      </c>
      <c r="BG617" s="38" t="s">
        <v>61</v>
      </c>
      <c r="BH617" s="38" t="s">
        <v>209</v>
      </c>
    </row>
    <row r="618" spans="2:60" x14ac:dyDescent="0.3">
      <c r="B618" s="55">
        <f t="shared" si="183"/>
        <v>614</v>
      </c>
      <c r="C618" s="55" t="str">
        <f t="shared" si="184"/>
        <v>NRT</v>
      </c>
      <c r="D618" s="55" t="str">
        <f t="shared" si="185"/>
        <v>2025-09-17</v>
      </c>
      <c r="E618" s="55" t="str">
        <f t="shared" si="186"/>
        <v>82020038130</v>
      </c>
      <c r="F618" s="55" t="str">
        <f t="shared" si="187"/>
        <v>PJP030160002</v>
      </c>
      <c r="G618" s="55" t="str">
        <f t="shared" si="188"/>
        <v>김준용</v>
      </c>
      <c r="H618" s="53" t="str">
        <f t="shared" si="189"/>
        <v>목록(Manifest)</v>
      </c>
      <c r="I618" s="62">
        <f t="shared" si="190"/>
        <v>81.08</v>
      </c>
      <c r="J618" s="53" t="str">
        <f t="shared" si="191"/>
        <v>BIG BRIDGE INTL (BRCH USA)</v>
      </c>
      <c r="K618" s="55">
        <f t="shared" si="192"/>
        <v>1</v>
      </c>
      <c r="L618" s="54">
        <f t="shared" si="193"/>
        <v>0.45</v>
      </c>
      <c r="M618" s="54">
        <f t="shared" si="194"/>
        <v>0.5</v>
      </c>
      <c r="N618" s="54">
        <f t="shared" si="195"/>
        <v>0.5</v>
      </c>
      <c r="O618" s="54">
        <f t="shared" si="196"/>
        <v>0.5</v>
      </c>
      <c r="P618" s="55" t="str">
        <f t="shared" si="197"/>
        <v>6094325151619</v>
      </c>
      <c r="Q618" s="70">
        <f t="shared" si="198"/>
        <v>6760</v>
      </c>
      <c r="R618" s="58">
        <v>0</v>
      </c>
      <c r="S618" s="57">
        <f t="shared" si="199"/>
        <v>0</v>
      </c>
      <c r="T618" s="58">
        <v>0</v>
      </c>
      <c r="U618" s="58">
        <f>(IF(VLOOKUP(VLOOKUP(AN618,MAPPING!$B$16:$D$21,2,1),MAPPING!$C$16:$E$21,2,0)=7000,0,VLOOKUP(VLOOKUP(AN618,MAPPING!$B$16:$D$21,2,1),MAPPING!$C$16:$E$21,2,0)))</f>
        <v>0</v>
      </c>
      <c r="V618" s="58">
        <f>(K618*VLOOKUP(N618/K618,MAPPING!$B$23:$C$30,2,10))</f>
        <v>0</v>
      </c>
      <c r="W618" s="58">
        <f t="shared" si="200"/>
        <v>0</v>
      </c>
      <c r="X618" s="58">
        <f t="shared" si="201"/>
        <v>6760</v>
      </c>
      <c r="Y618" s="116">
        <f>ROUND(SUM(Q618:W618)/INVOICE!$I$5,2)</f>
        <v>4.8499999999999996</v>
      </c>
      <c r="AA618" s="38" t="s">
        <v>4744</v>
      </c>
      <c r="AB618" s="38" t="s">
        <v>93</v>
      </c>
      <c r="AC618" s="38" t="s">
        <v>4745</v>
      </c>
      <c r="AD618" s="38" t="s">
        <v>10856</v>
      </c>
      <c r="AE618" s="38" t="s">
        <v>838</v>
      </c>
      <c r="AF618" s="38" t="s">
        <v>839</v>
      </c>
      <c r="AG618" s="38" t="s">
        <v>840</v>
      </c>
      <c r="AH618" s="38" t="s">
        <v>61</v>
      </c>
      <c r="AI618" s="38">
        <v>1</v>
      </c>
      <c r="AJ618" s="38">
        <v>0.45</v>
      </c>
      <c r="AK618" s="38">
        <v>0.5</v>
      </c>
      <c r="AL618" s="38">
        <v>0.5</v>
      </c>
      <c r="AM618" s="38" t="s">
        <v>204</v>
      </c>
      <c r="AN618" s="38">
        <v>81.08</v>
      </c>
      <c r="AO618" s="38" t="s">
        <v>62</v>
      </c>
      <c r="AP618" s="38" t="s">
        <v>62</v>
      </c>
      <c r="AQ618" s="38" t="s">
        <v>62</v>
      </c>
      <c r="AR618" s="38" t="s">
        <v>62</v>
      </c>
      <c r="AS618" s="38" t="s">
        <v>62</v>
      </c>
      <c r="AT618" s="38" t="s">
        <v>205</v>
      </c>
      <c r="AU618" s="38" t="s">
        <v>8802</v>
      </c>
      <c r="AV618" s="38" t="s">
        <v>207</v>
      </c>
      <c r="AW618" s="38" t="s">
        <v>61</v>
      </c>
      <c r="AX618" s="38" t="s">
        <v>63</v>
      </c>
      <c r="AY618" s="39" t="s">
        <v>10857</v>
      </c>
      <c r="AZ618" s="38" t="s">
        <v>10858</v>
      </c>
      <c r="BA618" s="39" t="s">
        <v>10858</v>
      </c>
      <c r="BB618" s="38" t="s">
        <v>196</v>
      </c>
      <c r="BC618" s="38" t="s">
        <v>197</v>
      </c>
      <c r="BD618" s="38" t="s">
        <v>94</v>
      </c>
      <c r="BE618" s="38" t="s">
        <v>208</v>
      </c>
      <c r="BF618" s="38" t="s">
        <v>64</v>
      </c>
      <c r="BG618" s="38" t="s">
        <v>61</v>
      </c>
      <c r="BH618" s="38" t="s">
        <v>209</v>
      </c>
    </row>
    <row r="619" spans="2:60" x14ac:dyDescent="0.3">
      <c r="B619" s="55">
        <f t="shared" si="183"/>
        <v>615</v>
      </c>
      <c r="C619" s="55" t="str">
        <f t="shared" si="184"/>
        <v>NRT</v>
      </c>
      <c r="D619" s="55" t="str">
        <f t="shared" si="185"/>
        <v>2025-09-17</v>
      </c>
      <c r="E619" s="55" t="str">
        <f t="shared" si="186"/>
        <v>82020038130</v>
      </c>
      <c r="F619" s="55" t="str">
        <f t="shared" si="187"/>
        <v>PJP030149695</v>
      </c>
      <c r="G619" s="55" t="str">
        <f t="shared" si="188"/>
        <v>신유하</v>
      </c>
      <c r="H619" s="53" t="str">
        <f t="shared" si="189"/>
        <v>목록(Manifest)</v>
      </c>
      <c r="I619" s="62">
        <f t="shared" si="190"/>
        <v>132.66</v>
      </c>
      <c r="J619" s="53" t="str">
        <f t="shared" si="191"/>
        <v>BIG BRIDGE INTL (BRCH USA)</v>
      </c>
      <c r="K619" s="55">
        <f t="shared" si="192"/>
        <v>1</v>
      </c>
      <c r="L619" s="54">
        <f t="shared" si="193"/>
        <v>0.5</v>
      </c>
      <c r="M619" s="54">
        <f t="shared" si="194"/>
        <v>1.9</v>
      </c>
      <c r="N619" s="54">
        <f t="shared" si="195"/>
        <v>1.9</v>
      </c>
      <c r="O619" s="54">
        <f t="shared" si="196"/>
        <v>0.5</v>
      </c>
      <c r="P619" s="55" t="str">
        <f t="shared" si="197"/>
        <v>6094325151621</v>
      </c>
      <c r="Q619" s="70">
        <f t="shared" si="198"/>
        <v>6760</v>
      </c>
      <c r="R619" s="58">
        <v>0</v>
      </c>
      <c r="S619" s="57">
        <f t="shared" si="199"/>
        <v>0</v>
      </c>
      <c r="T619" s="58">
        <v>0</v>
      </c>
      <c r="U619" s="58">
        <f>(IF(VLOOKUP(VLOOKUP(AN619,MAPPING!$B$16:$D$21,2,1),MAPPING!$C$16:$E$21,2,0)=7000,0,VLOOKUP(VLOOKUP(AN619,MAPPING!$B$16:$D$21,2,1),MAPPING!$C$16:$E$21,2,0)))</f>
        <v>0</v>
      </c>
      <c r="V619" s="58">
        <f>(K619*VLOOKUP(N619/K619,MAPPING!$B$23:$C$30,2,10))</f>
        <v>0</v>
      </c>
      <c r="W619" s="58">
        <f t="shared" si="200"/>
        <v>0</v>
      </c>
      <c r="X619" s="58">
        <f t="shared" si="201"/>
        <v>6760</v>
      </c>
      <c r="Y619" s="116">
        <f>ROUND(SUM(Q619:W619)/INVOICE!$I$5,2)</f>
        <v>4.8499999999999996</v>
      </c>
      <c r="AA619" s="38" t="s">
        <v>4744</v>
      </c>
      <c r="AB619" s="38" t="s">
        <v>93</v>
      </c>
      <c r="AC619" s="38" t="s">
        <v>4745</v>
      </c>
      <c r="AD619" s="38" t="s">
        <v>10859</v>
      </c>
      <c r="AE619" s="38" t="s">
        <v>10860</v>
      </c>
      <c r="AF619" s="38" t="s">
        <v>10861</v>
      </c>
      <c r="AG619" s="38" t="s">
        <v>7769</v>
      </c>
      <c r="AH619" s="38" t="s">
        <v>61</v>
      </c>
      <c r="AI619" s="38">
        <v>1</v>
      </c>
      <c r="AJ619" s="38">
        <v>0.5</v>
      </c>
      <c r="AK619" s="38">
        <v>1.9</v>
      </c>
      <c r="AL619" s="38">
        <v>1.9</v>
      </c>
      <c r="AM619" s="38" t="s">
        <v>204</v>
      </c>
      <c r="AN619" s="38">
        <v>132.66</v>
      </c>
      <c r="AO619" s="38" t="s">
        <v>62</v>
      </c>
      <c r="AP619" s="38" t="s">
        <v>62</v>
      </c>
      <c r="AQ619" s="38" t="s">
        <v>62</v>
      </c>
      <c r="AR619" s="38" t="s">
        <v>62</v>
      </c>
      <c r="AS619" s="38" t="s">
        <v>62</v>
      </c>
      <c r="AT619" s="38" t="s">
        <v>205</v>
      </c>
      <c r="AU619" s="38" t="s">
        <v>8802</v>
      </c>
      <c r="AV619" s="38" t="s">
        <v>207</v>
      </c>
      <c r="AW619" s="38" t="s">
        <v>61</v>
      </c>
      <c r="AX619" s="38" t="s">
        <v>63</v>
      </c>
      <c r="AY619" s="39" t="s">
        <v>10862</v>
      </c>
      <c r="AZ619" s="38" t="s">
        <v>10863</v>
      </c>
      <c r="BA619" s="39" t="s">
        <v>10863</v>
      </c>
      <c r="BB619" s="38" t="s">
        <v>196</v>
      </c>
      <c r="BC619" s="38" t="s">
        <v>197</v>
      </c>
      <c r="BD619" s="38" t="s">
        <v>94</v>
      </c>
      <c r="BE619" s="38" t="s">
        <v>208</v>
      </c>
      <c r="BF619" s="38" t="s">
        <v>64</v>
      </c>
      <c r="BG619" s="38" t="s">
        <v>61</v>
      </c>
      <c r="BH619" s="38" t="s">
        <v>209</v>
      </c>
    </row>
    <row r="620" spans="2:60" x14ac:dyDescent="0.3">
      <c r="B620" s="55">
        <f t="shared" si="183"/>
        <v>616</v>
      </c>
      <c r="C620" s="55" t="str">
        <f t="shared" si="184"/>
        <v>NRT</v>
      </c>
      <c r="D620" s="55" t="str">
        <f t="shared" si="185"/>
        <v>2025-09-17</v>
      </c>
      <c r="E620" s="55" t="str">
        <f t="shared" si="186"/>
        <v>82020038130</v>
      </c>
      <c r="F620" s="55" t="str">
        <f t="shared" si="187"/>
        <v>PJP030155285</v>
      </c>
      <c r="G620" s="55" t="str">
        <f t="shared" si="188"/>
        <v>도현지</v>
      </c>
      <c r="H620" s="53" t="str">
        <f t="shared" si="189"/>
        <v>목록(Manifest)</v>
      </c>
      <c r="I620" s="62">
        <f t="shared" si="190"/>
        <v>113.23</v>
      </c>
      <c r="J620" s="53" t="str">
        <f t="shared" si="191"/>
        <v>BIG BRIDGE INTL (BRCH USA)</v>
      </c>
      <c r="K620" s="55">
        <f t="shared" si="192"/>
        <v>1</v>
      </c>
      <c r="L620" s="54">
        <f t="shared" si="193"/>
        <v>1.25</v>
      </c>
      <c r="M620" s="54">
        <f t="shared" si="194"/>
        <v>3.2</v>
      </c>
      <c r="N620" s="54">
        <f t="shared" si="195"/>
        <v>3.2</v>
      </c>
      <c r="O620" s="54">
        <f t="shared" si="196"/>
        <v>1.5</v>
      </c>
      <c r="P620" s="55" t="str">
        <f t="shared" si="197"/>
        <v>6094325150900</v>
      </c>
      <c r="Q620" s="70">
        <f t="shared" si="198"/>
        <v>8780</v>
      </c>
      <c r="R620" s="58">
        <v>0</v>
      </c>
      <c r="S620" s="57">
        <f t="shared" si="199"/>
        <v>0</v>
      </c>
      <c r="T620" s="58">
        <v>0</v>
      </c>
      <c r="U620" s="58">
        <f>(IF(VLOOKUP(VLOOKUP(AN620,MAPPING!$B$16:$D$21,2,1),MAPPING!$C$16:$E$21,2,0)=7000,0,VLOOKUP(VLOOKUP(AN620,MAPPING!$B$16:$D$21,2,1),MAPPING!$C$16:$E$21,2,0)))</f>
        <v>0</v>
      </c>
      <c r="V620" s="58">
        <f>(K620*VLOOKUP(N620/K620,MAPPING!$B$23:$C$30,2,10))</f>
        <v>550</v>
      </c>
      <c r="W620" s="58">
        <f t="shared" si="200"/>
        <v>0</v>
      </c>
      <c r="X620" s="58">
        <f t="shared" si="201"/>
        <v>9330</v>
      </c>
      <c r="Y620" s="116">
        <f>ROUND(SUM(Q620:W620)/INVOICE!$I$5,2)</f>
        <v>6.69</v>
      </c>
      <c r="AA620" s="38" t="s">
        <v>4744</v>
      </c>
      <c r="AB620" s="38" t="s">
        <v>93</v>
      </c>
      <c r="AC620" s="38" t="s">
        <v>4745</v>
      </c>
      <c r="AD620" s="38" t="s">
        <v>10864</v>
      </c>
      <c r="AE620" s="38" t="s">
        <v>7849</v>
      </c>
      <c r="AF620" s="38" t="s">
        <v>7850</v>
      </c>
      <c r="AG620" s="38" t="s">
        <v>7851</v>
      </c>
      <c r="AH620" s="38" t="s">
        <v>61</v>
      </c>
      <c r="AI620" s="38">
        <v>1</v>
      </c>
      <c r="AJ620" s="38">
        <v>1.25</v>
      </c>
      <c r="AK620" s="38">
        <v>3.2</v>
      </c>
      <c r="AL620" s="38">
        <v>3.2</v>
      </c>
      <c r="AM620" s="38" t="s">
        <v>204</v>
      </c>
      <c r="AN620" s="38">
        <v>113.23</v>
      </c>
      <c r="AO620" s="38" t="s">
        <v>62</v>
      </c>
      <c r="AP620" s="38" t="s">
        <v>62</v>
      </c>
      <c r="AQ620" s="38" t="s">
        <v>62</v>
      </c>
      <c r="AR620" s="38" t="s">
        <v>62</v>
      </c>
      <c r="AS620" s="38" t="s">
        <v>62</v>
      </c>
      <c r="AT620" s="38" t="s">
        <v>205</v>
      </c>
      <c r="AU620" s="38" t="s">
        <v>8802</v>
      </c>
      <c r="AV620" s="38" t="s">
        <v>207</v>
      </c>
      <c r="AW620" s="38" t="s">
        <v>61</v>
      </c>
      <c r="AX620" s="38" t="s">
        <v>63</v>
      </c>
      <c r="AY620" s="39" t="s">
        <v>10865</v>
      </c>
      <c r="AZ620" s="38" t="s">
        <v>10866</v>
      </c>
      <c r="BA620" s="39" t="s">
        <v>10866</v>
      </c>
      <c r="BB620" s="38" t="s">
        <v>196</v>
      </c>
      <c r="BC620" s="38" t="s">
        <v>197</v>
      </c>
      <c r="BD620" s="38" t="s">
        <v>94</v>
      </c>
      <c r="BE620" s="38" t="s">
        <v>208</v>
      </c>
      <c r="BF620" s="38" t="s">
        <v>64</v>
      </c>
      <c r="BG620" s="38" t="s">
        <v>61</v>
      </c>
      <c r="BH620" s="38" t="s">
        <v>209</v>
      </c>
    </row>
    <row r="621" spans="2:60" x14ac:dyDescent="0.3">
      <c r="B621" s="55">
        <f t="shared" si="183"/>
        <v>617</v>
      </c>
      <c r="C621" s="55" t="str">
        <f t="shared" si="184"/>
        <v>NRT</v>
      </c>
      <c r="D621" s="55" t="str">
        <f t="shared" si="185"/>
        <v>2025-09-17</v>
      </c>
      <c r="E621" s="55" t="str">
        <f t="shared" si="186"/>
        <v>82020038130</v>
      </c>
      <c r="F621" s="55" t="str">
        <f t="shared" si="187"/>
        <v>PJP030159883</v>
      </c>
      <c r="G621" s="55" t="str">
        <f t="shared" si="188"/>
        <v>서연우</v>
      </c>
      <c r="H621" s="53" t="str">
        <f t="shared" si="189"/>
        <v>목록(Manifest)</v>
      </c>
      <c r="I621" s="62">
        <f t="shared" si="190"/>
        <v>123.18</v>
      </c>
      <c r="J621" s="53" t="str">
        <f t="shared" si="191"/>
        <v>BIG BRIDGE INTL (BRCH USA)</v>
      </c>
      <c r="K621" s="55">
        <f t="shared" si="192"/>
        <v>1</v>
      </c>
      <c r="L621" s="54">
        <f t="shared" si="193"/>
        <v>0.55000000000000004</v>
      </c>
      <c r="M621" s="54">
        <f t="shared" si="194"/>
        <v>1.3</v>
      </c>
      <c r="N621" s="54">
        <f t="shared" si="195"/>
        <v>1.3</v>
      </c>
      <c r="O621" s="54">
        <f t="shared" si="196"/>
        <v>1</v>
      </c>
      <c r="P621" s="55" t="str">
        <f t="shared" si="197"/>
        <v>6094325150511</v>
      </c>
      <c r="Q621" s="70">
        <f t="shared" si="198"/>
        <v>7770</v>
      </c>
      <c r="R621" s="58">
        <v>0</v>
      </c>
      <c r="S621" s="57">
        <f t="shared" si="199"/>
        <v>0</v>
      </c>
      <c r="T621" s="58">
        <v>0</v>
      </c>
      <c r="U621" s="58">
        <f>(IF(VLOOKUP(VLOOKUP(AN621,MAPPING!$B$16:$D$21,2,1),MAPPING!$C$16:$E$21,2,0)=7000,0,VLOOKUP(VLOOKUP(AN621,MAPPING!$B$16:$D$21,2,1),MAPPING!$C$16:$E$21,2,0)))</f>
        <v>0</v>
      </c>
      <c r="V621" s="58">
        <f>(K621*VLOOKUP(N621/K621,MAPPING!$B$23:$C$30,2,10))</f>
        <v>0</v>
      </c>
      <c r="W621" s="58">
        <f t="shared" si="200"/>
        <v>0</v>
      </c>
      <c r="X621" s="58">
        <f t="shared" si="201"/>
        <v>7770</v>
      </c>
      <c r="Y621" s="116">
        <f>ROUND(SUM(Q621:W621)/INVOICE!$I$5,2)</f>
        <v>5.57</v>
      </c>
      <c r="AA621" s="38" t="s">
        <v>4744</v>
      </c>
      <c r="AB621" s="38" t="s">
        <v>93</v>
      </c>
      <c r="AC621" s="38" t="s">
        <v>4745</v>
      </c>
      <c r="AD621" s="38" t="s">
        <v>10867</v>
      </c>
      <c r="AE621" s="38" t="s">
        <v>292</v>
      </c>
      <c r="AF621" s="38" t="s">
        <v>293</v>
      </c>
      <c r="AG621" s="38" t="s">
        <v>617</v>
      </c>
      <c r="AH621" s="38" t="s">
        <v>61</v>
      </c>
      <c r="AI621" s="38">
        <v>1</v>
      </c>
      <c r="AJ621" s="38">
        <v>0.55000000000000004</v>
      </c>
      <c r="AK621" s="38">
        <v>1.3</v>
      </c>
      <c r="AL621" s="38">
        <v>1.3</v>
      </c>
      <c r="AM621" s="38" t="s">
        <v>204</v>
      </c>
      <c r="AN621" s="38">
        <v>123.18</v>
      </c>
      <c r="AO621" s="38" t="s">
        <v>62</v>
      </c>
      <c r="AP621" s="38" t="s">
        <v>62</v>
      </c>
      <c r="AQ621" s="38" t="s">
        <v>62</v>
      </c>
      <c r="AR621" s="38" t="s">
        <v>62</v>
      </c>
      <c r="AS621" s="38" t="s">
        <v>62</v>
      </c>
      <c r="AT621" s="38" t="s">
        <v>205</v>
      </c>
      <c r="AU621" s="38" t="s">
        <v>8802</v>
      </c>
      <c r="AV621" s="38" t="s">
        <v>207</v>
      </c>
      <c r="AW621" s="38" t="s">
        <v>61</v>
      </c>
      <c r="AX621" s="38" t="s">
        <v>63</v>
      </c>
      <c r="AY621" s="39" t="s">
        <v>10868</v>
      </c>
      <c r="AZ621" s="38" t="s">
        <v>10869</v>
      </c>
      <c r="BA621" s="39" t="s">
        <v>10869</v>
      </c>
      <c r="BB621" s="38" t="s">
        <v>196</v>
      </c>
      <c r="BC621" s="38" t="s">
        <v>197</v>
      </c>
      <c r="BD621" s="38" t="s">
        <v>94</v>
      </c>
      <c r="BE621" s="38" t="s">
        <v>208</v>
      </c>
      <c r="BF621" s="38" t="s">
        <v>64</v>
      </c>
      <c r="BG621" s="38" t="s">
        <v>61</v>
      </c>
      <c r="BH621" s="38" t="s">
        <v>209</v>
      </c>
    </row>
    <row r="622" spans="2:60" x14ac:dyDescent="0.3">
      <c r="B622" s="55">
        <f t="shared" si="183"/>
        <v>618</v>
      </c>
      <c r="C622" s="55" t="str">
        <f t="shared" si="184"/>
        <v>NRT</v>
      </c>
      <c r="D622" s="55" t="str">
        <f t="shared" si="185"/>
        <v>2025-09-17</v>
      </c>
      <c r="E622" s="55" t="str">
        <f t="shared" si="186"/>
        <v>82020038130</v>
      </c>
      <c r="F622" s="55" t="str">
        <f t="shared" si="187"/>
        <v>PJP030164380</v>
      </c>
      <c r="G622" s="55" t="str">
        <f t="shared" si="188"/>
        <v>김민지</v>
      </c>
      <c r="H622" s="53" t="str">
        <f t="shared" si="189"/>
        <v>일반(목록배제,Normal-Manifest Exception)</v>
      </c>
      <c r="I622" s="62">
        <f t="shared" si="190"/>
        <v>100.5</v>
      </c>
      <c r="J622" s="53" t="str">
        <f t="shared" si="191"/>
        <v>BIG BRIDGE INTL (BRCH USA)</v>
      </c>
      <c r="K622" s="55">
        <f t="shared" si="192"/>
        <v>1</v>
      </c>
      <c r="L622" s="54">
        <f t="shared" si="193"/>
        <v>0.3</v>
      </c>
      <c r="M622" s="54">
        <f t="shared" si="194"/>
        <v>0.8</v>
      </c>
      <c r="N622" s="54">
        <f t="shared" si="195"/>
        <v>0.8</v>
      </c>
      <c r="O622" s="54">
        <f t="shared" si="196"/>
        <v>0.5</v>
      </c>
      <c r="P622" s="55" t="str">
        <f t="shared" si="197"/>
        <v>6094325151589</v>
      </c>
      <c r="Q622" s="70">
        <f t="shared" si="198"/>
        <v>6760</v>
      </c>
      <c r="R622" s="58">
        <v>0</v>
      </c>
      <c r="S622" s="57">
        <f t="shared" si="199"/>
        <v>0</v>
      </c>
      <c r="T622" s="58">
        <v>0</v>
      </c>
      <c r="U622" s="58">
        <f>(IF(VLOOKUP(VLOOKUP(AN622,MAPPING!$B$16:$D$21,2,1),MAPPING!$C$16:$E$21,2,0)=7000,0,VLOOKUP(VLOOKUP(AN622,MAPPING!$B$16:$D$21,2,1),MAPPING!$C$16:$E$21,2,0)))</f>
        <v>0</v>
      </c>
      <c r="V622" s="58">
        <f>(K622*VLOOKUP(N622/K622,MAPPING!$B$23:$C$30,2,10))</f>
        <v>0</v>
      </c>
      <c r="W622" s="58">
        <f t="shared" si="200"/>
        <v>0</v>
      </c>
      <c r="X622" s="58">
        <f t="shared" si="201"/>
        <v>6760</v>
      </c>
      <c r="Y622" s="116">
        <f>ROUND(SUM(Q622:W622)/INVOICE!$I$5,2)</f>
        <v>4.8499999999999996</v>
      </c>
      <c r="AA622" s="38" t="s">
        <v>4744</v>
      </c>
      <c r="AB622" s="38" t="s">
        <v>93</v>
      </c>
      <c r="AC622" s="38" t="s">
        <v>4745</v>
      </c>
      <c r="AD622" s="38" t="s">
        <v>10870</v>
      </c>
      <c r="AE622" s="38" t="s">
        <v>5498</v>
      </c>
      <c r="AF622" s="38" t="s">
        <v>10871</v>
      </c>
      <c r="AG622" s="38" t="s">
        <v>10872</v>
      </c>
      <c r="AH622" s="38" t="s">
        <v>61</v>
      </c>
      <c r="AI622" s="38">
        <v>1</v>
      </c>
      <c r="AJ622" s="38">
        <v>0.3</v>
      </c>
      <c r="AK622" s="38">
        <v>0.8</v>
      </c>
      <c r="AL622" s="38">
        <v>0.8</v>
      </c>
      <c r="AM622" s="38" t="s">
        <v>66</v>
      </c>
      <c r="AN622" s="38">
        <v>100.5</v>
      </c>
      <c r="AO622" s="38" t="s">
        <v>62</v>
      </c>
      <c r="AP622" s="38" t="s">
        <v>62</v>
      </c>
      <c r="AQ622" s="38" t="s">
        <v>62</v>
      </c>
      <c r="AR622" s="38" t="s">
        <v>62</v>
      </c>
      <c r="AS622" s="38" t="s">
        <v>62</v>
      </c>
      <c r="AT622" s="38" t="s">
        <v>205</v>
      </c>
      <c r="AU622" s="38" t="s">
        <v>8802</v>
      </c>
      <c r="AV622" s="38" t="s">
        <v>207</v>
      </c>
      <c r="AW622" s="38" t="s">
        <v>61</v>
      </c>
      <c r="AX622" s="38" t="s">
        <v>63</v>
      </c>
      <c r="AY622" s="39" t="s">
        <v>10873</v>
      </c>
      <c r="AZ622" s="38" t="s">
        <v>10874</v>
      </c>
      <c r="BA622" s="39" t="s">
        <v>10874</v>
      </c>
      <c r="BB622" s="38" t="s">
        <v>196</v>
      </c>
      <c r="BC622" s="38" t="s">
        <v>197</v>
      </c>
      <c r="BD622" s="38" t="s">
        <v>94</v>
      </c>
      <c r="BE622" s="38" t="s">
        <v>208</v>
      </c>
      <c r="BF622" s="38" t="s">
        <v>64</v>
      </c>
      <c r="BG622" s="38" t="s">
        <v>61</v>
      </c>
      <c r="BH622" s="38" t="s">
        <v>209</v>
      </c>
    </row>
    <row r="623" spans="2:60" x14ac:dyDescent="0.3">
      <c r="B623" s="55">
        <f t="shared" si="183"/>
        <v>619</v>
      </c>
      <c r="C623" s="55" t="str">
        <f t="shared" si="184"/>
        <v>NRT</v>
      </c>
      <c r="D623" s="55" t="str">
        <f t="shared" si="185"/>
        <v>2025-09-17</v>
      </c>
      <c r="E623" s="55" t="str">
        <f t="shared" si="186"/>
        <v>82020038130</v>
      </c>
      <c r="F623" s="55" t="str">
        <f t="shared" si="187"/>
        <v>PJP030144140</v>
      </c>
      <c r="G623" s="55" t="str">
        <f t="shared" si="188"/>
        <v>유수용</v>
      </c>
      <c r="H623" s="53" t="str">
        <f t="shared" si="189"/>
        <v>일반(목록배제,Normal-Manifest Exception)</v>
      </c>
      <c r="I623" s="62">
        <f t="shared" si="190"/>
        <v>100.5</v>
      </c>
      <c r="J623" s="53" t="str">
        <f t="shared" si="191"/>
        <v>BIG BRIDGE INTL (BRCH USA)</v>
      </c>
      <c r="K623" s="55">
        <f t="shared" si="192"/>
        <v>1</v>
      </c>
      <c r="L623" s="54">
        <f t="shared" si="193"/>
        <v>0.45</v>
      </c>
      <c r="M623" s="54">
        <f t="shared" si="194"/>
        <v>1.2</v>
      </c>
      <c r="N623" s="54">
        <f t="shared" si="195"/>
        <v>1.2</v>
      </c>
      <c r="O623" s="54">
        <f t="shared" si="196"/>
        <v>0.5</v>
      </c>
      <c r="P623" s="55" t="str">
        <f t="shared" si="197"/>
        <v>6094325151452</v>
      </c>
      <c r="Q623" s="70">
        <f t="shared" si="198"/>
        <v>6760</v>
      </c>
      <c r="R623" s="58">
        <v>0</v>
      </c>
      <c r="S623" s="57">
        <f t="shared" si="199"/>
        <v>0</v>
      </c>
      <c r="T623" s="58">
        <v>0</v>
      </c>
      <c r="U623" s="58">
        <f>(IF(VLOOKUP(VLOOKUP(AN623,MAPPING!$B$16:$D$21,2,1),MAPPING!$C$16:$E$21,2,0)=7000,0,VLOOKUP(VLOOKUP(AN623,MAPPING!$B$16:$D$21,2,1),MAPPING!$C$16:$E$21,2,0)))</f>
        <v>0</v>
      </c>
      <c r="V623" s="58">
        <f>(K623*VLOOKUP(N623/K623,MAPPING!$B$23:$C$30,2,10))</f>
        <v>0</v>
      </c>
      <c r="W623" s="58">
        <f t="shared" si="200"/>
        <v>0</v>
      </c>
      <c r="X623" s="58">
        <f t="shared" si="201"/>
        <v>6760</v>
      </c>
      <c r="Y623" s="116">
        <f>ROUND(SUM(Q623:W623)/INVOICE!$I$5,2)</f>
        <v>4.8499999999999996</v>
      </c>
      <c r="AA623" s="38" t="s">
        <v>4744</v>
      </c>
      <c r="AB623" s="38" t="s">
        <v>93</v>
      </c>
      <c r="AC623" s="38" t="s">
        <v>4745</v>
      </c>
      <c r="AD623" s="38" t="s">
        <v>10875</v>
      </c>
      <c r="AE623" s="38" t="s">
        <v>10876</v>
      </c>
      <c r="AF623" s="38" t="s">
        <v>10877</v>
      </c>
      <c r="AG623" s="38" t="s">
        <v>10878</v>
      </c>
      <c r="AH623" s="38" t="s">
        <v>61</v>
      </c>
      <c r="AI623" s="38">
        <v>1</v>
      </c>
      <c r="AJ623" s="38">
        <v>0.45</v>
      </c>
      <c r="AK623" s="38">
        <v>1.2</v>
      </c>
      <c r="AL623" s="38">
        <v>1.2</v>
      </c>
      <c r="AM623" s="38" t="s">
        <v>66</v>
      </c>
      <c r="AN623" s="38">
        <v>100.5</v>
      </c>
      <c r="AO623" s="38" t="s">
        <v>62</v>
      </c>
      <c r="AP623" s="38" t="s">
        <v>62</v>
      </c>
      <c r="AQ623" s="38" t="s">
        <v>62</v>
      </c>
      <c r="AR623" s="38" t="s">
        <v>62</v>
      </c>
      <c r="AS623" s="38" t="s">
        <v>62</v>
      </c>
      <c r="AT623" s="38" t="s">
        <v>205</v>
      </c>
      <c r="AU623" s="38" t="s">
        <v>8802</v>
      </c>
      <c r="AV623" s="38" t="s">
        <v>207</v>
      </c>
      <c r="AW623" s="38" t="s">
        <v>61</v>
      </c>
      <c r="AX623" s="38" t="s">
        <v>63</v>
      </c>
      <c r="AY623" s="39" t="s">
        <v>10879</v>
      </c>
      <c r="AZ623" s="38" t="s">
        <v>10880</v>
      </c>
      <c r="BA623" s="39" t="s">
        <v>10880</v>
      </c>
      <c r="BB623" s="38" t="s">
        <v>196</v>
      </c>
      <c r="BC623" s="38" t="s">
        <v>197</v>
      </c>
      <c r="BD623" s="38" t="s">
        <v>94</v>
      </c>
      <c r="BE623" s="38" t="s">
        <v>208</v>
      </c>
      <c r="BF623" s="38" t="s">
        <v>64</v>
      </c>
      <c r="BG623" s="38" t="s">
        <v>61</v>
      </c>
      <c r="BH623" s="38" t="s">
        <v>209</v>
      </c>
    </row>
    <row r="624" spans="2:60" x14ac:dyDescent="0.3">
      <c r="B624" s="55">
        <f t="shared" si="183"/>
        <v>620</v>
      </c>
      <c r="C624" s="55" t="str">
        <f t="shared" si="184"/>
        <v>NRT</v>
      </c>
      <c r="D624" s="55" t="str">
        <f t="shared" si="185"/>
        <v>2025-09-17</v>
      </c>
      <c r="E624" s="55" t="str">
        <f t="shared" si="186"/>
        <v>82020038130</v>
      </c>
      <c r="F624" s="55" t="str">
        <f t="shared" si="187"/>
        <v>PJP030157269</v>
      </c>
      <c r="G624" s="55" t="str">
        <f t="shared" si="188"/>
        <v>김준성</v>
      </c>
      <c r="H624" s="53" t="str">
        <f t="shared" si="189"/>
        <v>일반(목록배제,Normal-Manifest Exception)</v>
      </c>
      <c r="I624" s="62">
        <f t="shared" si="190"/>
        <v>100.5</v>
      </c>
      <c r="J624" s="53" t="str">
        <f t="shared" si="191"/>
        <v>BIG BRIDGE INTL (BRCH USA)</v>
      </c>
      <c r="K624" s="55">
        <f t="shared" si="192"/>
        <v>1</v>
      </c>
      <c r="L624" s="54">
        <f t="shared" si="193"/>
        <v>0.4</v>
      </c>
      <c r="M624" s="54">
        <f t="shared" si="194"/>
        <v>0.8</v>
      </c>
      <c r="N624" s="54">
        <f t="shared" si="195"/>
        <v>0.8</v>
      </c>
      <c r="O624" s="54">
        <f t="shared" si="196"/>
        <v>0.5</v>
      </c>
      <c r="P624" s="55" t="str">
        <f t="shared" si="197"/>
        <v>6094325151735</v>
      </c>
      <c r="Q624" s="70">
        <f t="shared" si="198"/>
        <v>6760</v>
      </c>
      <c r="R624" s="58">
        <v>0</v>
      </c>
      <c r="S624" s="57">
        <f t="shared" si="199"/>
        <v>0</v>
      </c>
      <c r="T624" s="58">
        <v>0</v>
      </c>
      <c r="U624" s="58">
        <f>(IF(VLOOKUP(VLOOKUP(AN624,MAPPING!$B$16:$D$21,2,1),MAPPING!$C$16:$E$21,2,0)=7000,0,VLOOKUP(VLOOKUP(AN624,MAPPING!$B$16:$D$21,2,1),MAPPING!$C$16:$E$21,2,0)))</f>
        <v>0</v>
      </c>
      <c r="V624" s="58">
        <f>(K624*VLOOKUP(N624/K624,MAPPING!$B$23:$C$30,2,10))</f>
        <v>0</v>
      </c>
      <c r="W624" s="58">
        <f t="shared" si="200"/>
        <v>0</v>
      </c>
      <c r="X624" s="58">
        <f t="shared" si="201"/>
        <v>6760</v>
      </c>
      <c r="Y624" s="116">
        <f>ROUND(SUM(Q624:W624)/INVOICE!$I$5,2)</f>
        <v>4.8499999999999996</v>
      </c>
      <c r="AA624" s="38" t="s">
        <v>4744</v>
      </c>
      <c r="AB624" s="38" t="s">
        <v>93</v>
      </c>
      <c r="AC624" s="38" t="s">
        <v>4745</v>
      </c>
      <c r="AD624" s="38" t="s">
        <v>10881</v>
      </c>
      <c r="AE624" s="38" t="s">
        <v>10882</v>
      </c>
      <c r="AF624" s="38" t="s">
        <v>10883</v>
      </c>
      <c r="AG624" s="38" t="s">
        <v>374</v>
      </c>
      <c r="AH624" s="38" t="s">
        <v>61</v>
      </c>
      <c r="AI624" s="38">
        <v>1</v>
      </c>
      <c r="AJ624" s="38">
        <v>0.4</v>
      </c>
      <c r="AK624" s="38">
        <v>0.8</v>
      </c>
      <c r="AL624" s="38">
        <v>0.8</v>
      </c>
      <c r="AM624" s="38" t="s">
        <v>66</v>
      </c>
      <c r="AN624" s="38">
        <v>100.5</v>
      </c>
      <c r="AO624" s="38" t="s">
        <v>62</v>
      </c>
      <c r="AP624" s="38" t="s">
        <v>62</v>
      </c>
      <c r="AQ624" s="38" t="s">
        <v>62</v>
      </c>
      <c r="AR624" s="38" t="s">
        <v>62</v>
      </c>
      <c r="AS624" s="38" t="s">
        <v>62</v>
      </c>
      <c r="AT624" s="38" t="s">
        <v>205</v>
      </c>
      <c r="AU624" s="38" t="s">
        <v>8802</v>
      </c>
      <c r="AV624" s="38" t="s">
        <v>207</v>
      </c>
      <c r="AW624" s="38" t="s">
        <v>61</v>
      </c>
      <c r="AX624" s="38" t="s">
        <v>63</v>
      </c>
      <c r="AY624" s="39" t="s">
        <v>10884</v>
      </c>
      <c r="AZ624" s="38" t="s">
        <v>10885</v>
      </c>
      <c r="BA624" s="39" t="s">
        <v>10885</v>
      </c>
      <c r="BB624" s="38" t="s">
        <v>196</v>
      </c>
      <c r="BC624" s="38" t="s">
        <v>197</v>
      </c>
      <c r="BD624" s="38" t="s">
        <v>94</v>
      </c>
      <c r="BE624" s="38" t="s">
        <v>208</v>
      </c>
      <c r="BF624" s="38" t="s">
        <v>64</v>
      </c>
      <c r="BG624" s="38" t="s">
        <v>61</v>
      </c>
      <c r="BH624" s="38" t="s">
        <v>209</v>
      </c>
    </row>
    <row r="625" spans="2:60" x14ac:dyDescent="0.3">
      <c r="B625" s="55">
        <f t="shared" si="183"/>
        <v>621</v>
      </c>
      <c r="C625" s="55" t="str">
        <f t="shared" si="184"/>
        <v>NRT</v>
      </c>
      <c r="D625" s="55" t="str">
        <f t="shared" si="185"/>
        <v>2025-09-17</v>
      </c>
      <c r="E625" s="55" t="str">
        <f t="shared" si="186"/>
        <v>82020038130</v>
      </c>
      <c r="F625" s="55" t="str">
        <f t="shared" si="187"/>
        <v>PJP030165389</v>
      </c>
      <c r="G625" s="55" t="str">
        <f t="shared" si="188"/>
        <v>김태현</v>
      </c>
      <c r="H625" s="53" t="str">
        <f t="shared" si="189"/>
        <v>일반(목록배제,Normal-Manifest Exception)</v>
      </c>
      <c r="I625" s="62">
        <f t="shared" si="190"/>
        <v>100.5</v>
      </c>
      <c r="J625" s="53" t="str">
        <f t="shared" si="191"/>
        <v>BIG BRIDGE INTL (BRCH USA)</v>
      </c>
      <c r="K625" s="55">
        <f t="shared" si="192"/>
        <v>1</v>
      </c>
      <c r="L625" s="54">
        <f t="shared" si="193"/>
        <v>0.8</v>
      </c>
      <c r="M625" s="54">
        <f t="shared" si="194"/>
        <v>1.1000000000000001</v>
      </c>
      <c r="N625" s="54">
        <f t="shared" si="195"/>
        <v>1.1000000000000001</v>
      </c>
      <c r="O625" s="54">
        <f t="shared" si="196"/>
        <v>1</v>
      </c>
      <c r="P625" s="55" t="str">
        <f t="shared" si="197"/>
        <v>6094325151719</v>
      </c>
      <c r="Q625" s="70">
        <f t="shared" si="198"/>
        <v>7770</v>
      </c>
      <c r="R625" s="58">
        <v>0</v>
      </c>
      <c r="S625" s="57">
        <f t="shared" si="199"/>
        <v>0</v>
      </c>
      <c r="T625" s="58">
        <v>0</v>
      </c>
      <c r="U625" s="58">
        <f>(IF(VLOOKUP(VLOOKUP(AN625,MAPPING!$B$16:$D$21,2,1),MAPPING!$C$16:$E$21,2,0)=7000,0,VLOOKUP(VLOOKUP(AN625,MAPPING!$B$16:$D$21,2,1),MAPPING!$C$16:$E$21,2,0)))</f>
        <v>0</v>
      </c>
      <c r="V625" s="58">
        <f>(K625*VLOOKUP(N625/K625,MAPPING!$B$23:$C$30,2,10))</f>
        <v>0</v>
      </c>
      <c r="W625" s="58">
        <f t="shared" si="200"/>
        <v>0</v>
      </c>
      <c r="X625" s="58">
        <f t="shared" si="201"/>
        <v>7770</v>
      </c>
      <c r="Y625" s="116">
        <f>ROUND(SUM(Q625:W625)/INVOICE!$I$5,2)</f>
        <v>5.57</v>
      </c>
      <c r="AA625" s="38" t="s">
        <v>4744</v>
      </c>
      <c r="AB625" s="38" t="s">
        <v>93</v>
      </c>
      <c r="AC625" s="38" t="s">
        <v>4745</v>
      </c>
      <c r="AD625" s="38" t="s">
        <v>10886</v>
      </c>
      <c r="AE625" s="38" t="s">
        <v>8812</v>
      </c>
      <c r="AF625" s="38" t="s">
        <v>10887</v>
      </c>
      <c r="AG625" s="38" t="s">
        <v>10888</v>
      </c>
      <c r="AH625" s="38" t="s">
        <v>61</v>
      </c>
      <c r="AI625" s="38">
        <v>1</v>
      </c>
      <c r="AJ625" s="38">
        <v>0.8</v>
      </c>
      <c r="AK625" s="38">
        <v>1.1000000000000001</v>
      </c>
      <c r="AL625" s="38">
        <v>1.1000000000000001</v>
      </c>
      <c r="AM625" s="38" t="s">
        <v>66</v>
      </c>
      <c r="AN625" s="38">
        <v>100.5</v>
      </c>
      <c r="AO625" s="38" t="s">
        <v>62</v>
      </c>
      <c r="AP625" s="38" t="s">
        <v>62</v>
      </c>
      <c r="AQ625" s="38" t="s">
        <v>62</v>
      </c>
      <c r="AR625" s="38" t="s">
        <v>62</v>
      </c>
      <c r="AS625" s="38" t="s">
        <v>62</v>
      </c>
      <c r="AT625" s="38" t="s">
        <v>205</v>
      </c>
      <c r="AU625" s="38" t="s">
        <v>8802</v>
      </c>
      <c r="AV625" s="38" t="s">
        <v>207</v>
      </c>
      <c r="AW625" s="38" t="s">
        <v>61</v>
      </c>
      <c r="AX625" s="38" t="s">
        <v>63</v>
      </c>
      <c r="AY625" s="39" t="s">
        <v>10889</v>
      </c>
      <c r="AZ625" s="38" t="s">
        <v>10890</v>
      </c>
      <c r="BA625" s="39" t="s">
        <v>10890</v>
      </c>
      <c r="BB625" s="38" t="s">
        <v>196</v>
      </c>
      <c r="BC625" s="38" t="s">
        <v>197</v>
      </c>
      <c r="BD625" s="38" t="s">
        <v>94</v>
      </c>
      <c r="BE625" s="38" t="s">
        <v>208</v>
      </c>
      <c r="BF625" s="38" t="s">
        <v>64</v>
      </c>
      <c r="BG625" s="38" t="s">
        <v>61</v>
      </c>
      <c r="BH625" s="38" t="s">
        <v>209</v>
      </c>
    </row>
    <row r="626" spans="2:60" x14ac:dyDescent="0.3">
      <c r="B626" s="55">
        <f t="shared" si="183"/>
        <v>622</v>
      </c>
      <c r="C626" s="55" t="str">
        <f t="shared" si="184"/>
        <v>NRT</v>
      </c>
      <c r="D626" s="55" t="str">
        <f t="shared" si="185"/>
        <v>2025-09-17</v>
      </c>
      <c r="E626" s="55" t="str">
        <f t="shared" si="186"/>
        <v>82020038130</v>
      </c>
      <c r="F626" s="55" t="str">
        <f t="shared" si="187"/>
        <v>PJP030144246</v>
      </c>
      <c r="G626" s="55" t="str">
        <f t="shared" si="188"/>
        <v>조선미</v>
      </c>
      <c r="H626" s="53" t="str">
        <f t="shared" si="189"/>
        <v>목록(Manifest)</v>
      </c>
      <c r="I626" s="62">
        <f t="shared" si="190"/>
        <v>88.44</v>
      </c>
      <c r="J626" s="53" t="str">
        <f t="shared" si="191"/>
        <v>BIG BRIDGE INTL (BRCH USA)</v>
      </c>
      <c r="K626" s="55">
        <f t="shared" si="192"/>
        <v>1</v>
      </c>
      <c r="L626" s="54">
        <f t="shared" si="193"/>
        <v>0.3</v>
      </c>
      <c r="M626" s="54">
        <f t="shared" si="194"/>
        <v>1.6</v>
      </c>
      <c r="N626" s="54">
        <f t="shared" si="195"/>
        <v>1.6</v>
      </c>
      <c r="O626" s="54">
        <f t="shared" si="196"/>
        <v>0.5</v>
      </c>
      <c r="P626" s="55" t="str">
        <f t="shared" si="197"/>
        <v>6094325151584</v>
      </c>
      <c r="Q626" s="70">
        <f t="shared" si="198"/>
        <v>6760</v>
      </c>
      <c r="R626" s="58">
        <v>0</v>
      </c>
      <c r="S626" s="57">
        <f t="shared" si="199"/>
        <v>0</v>
      </c>
      <c r="T626" s="58">
        <v>0</v>
      </c>
      <c r="U626" s="58">
        <f>(IF(VLOOKUP(VLOOKUP(AN626,MAPPING!$B$16:$D$21,2,1),MAPPING!$C$16:$E$21,2,0)=7000,0,VLOOKUP(VLOOKUP(AN626,MAPPING!$B$16:$D$21,2,1),MAPPING!$C$16:$E$21,2,0)))</f>
        <v>0</v>
      </c>
      <c r="V626" s="58">
        <f>(K626*VLOOKUP(N626/K626,MAPPING!$B$23:$C$30,2,10))</f>
        <v>0</v>
      </c>
      <c r="W626" s="58">
        <f t="shared" si="200"/>
        <v>0</v>
      </c>
      <c r="X626" s="58">
        <f t="shared" si="201"/>
        <v>6760</v>
      </c>
      <c r="Y626" s="116">
        <f>ROUND(SUM(Q626:W626)/INVOICE!$I$5,2)</f>
        <v>4.8499999999999996</v>
      </c>
      <c r="AA626" s="38" t="s">
        <v>4744</v>
      </c>
      <c r="AB626" s="38" t="s">
        <v>93</v>
      </c>
      <c r="AC626" s="38" t="s">
        <v>4745</v>
      </c>
      <c r="AD626" s="38" t="s">
        <v>10891</v>
      </c>
      <c r="AE626" s="38" t="s">
        <v>10892</v>
      </c>
      <c r="AF626" s="38" t="s">
        <v>10893</v>
      </c>
      <c r="AG626" s="38" t="s">
        <v>10894</v>
      </c>
      <c r="AH626" s="38" t="s">
        <v>61</v>
      </c>
      <c r="AI626" s="38">
        <v>1</v>
      </c>
      <c r="AJ626" s="38">
        <v>0.3</v>
      </c>
      <c r="AK626" s="38">
        <v>1.6</v>
      </c>
      <c r="AL626" s="38">
        <v>1.6</v>
      </c>
      <c r="AM626" s="38" t="s">
        <v>204</v>
      </c>
      <c r="AN626" s="38">
        <v>88.44</v>
      </c>
      <c r="AO626" s="38" t="s">
        <v>62</v>
      </c>
      <c r="AP626" s="38" t="s">
        <v>62</v>
      </c>
      <c r="AQ626" s="38" t="s">
        <v>62</v>
      </c>
      <c r="AR626" s="38" t="s">
        <v>62</v>
      </c>
      <c r="AS626" s="38" t="s">
        <v>62</v>
      </c>
      <c r="AT626" s="38" t="s">
        <v>205</v>
      </c>
      <c r="AU626" s="38" t="s">
        <v>8802</v>
      </c>
      <c r="AV626" s="38" t="s">
        <v>207</v>
      </c>
      <c r="AW626" s="38" t="s">
        <v>61</v>
      </c>
      <c r="AX626" s="38" t="s">
        <v>63</v>
      </c>
      <c r="AY626" s="39" t="s">
        <v>10895</v>
      </c>
      <c r="AZ626" s="38" t="s">
        <v>10896</v>
      </c>
      <c r="BA626" s="39" t="s">
        <v>10896</v>
      </c>
      <c r="BB626" s="38" t="s">
        <v>196</v>
      </c>
      <c r="BC626" s="38" t="s">
        <v>197</v>
      </c>
      <c r="BD626" s="38" t="s">
        <v>94</v>
      </c>
      <c r="BE626" s="38" t="s">
        <v>208</v>
      </c>
      <c r="BF626" s="38" t="s">
        <v>64</v>
      </c>
      <c r="BG626" s="38" t="s">
        <v>61</v>
      </c>
      <c r="BH626" s="38" t="s">
        <v>209</v>
      </c>
    </row>
    <row r="627" spans="2:60" x14ac:dyDescent="0.3">
      <c r="B627" s="55">
        <f t="shared" si="183"/>
        <v>623</v>
      </c>
      <c r="C627" s="55" t="str">
        <f t="shared" si="184"/>
        <v>NRT</v>
      </c>
      <c r="D627" s="55" t="str">
        <f t="shared" si="185"/>
        <v>2025-09-17</v>
      </c>
      <c r="E627" s="55" t="str">
        <f t="shared" si="186"/>
        <v>82020038130</v>
      </c>
      <c r="F627" s="55" t="str">
        <f t="shared" si="187"/>
        <v>PJP030157463</v>
      </c>
      <c r="G627" s="55" t="str">
        <f t="shared" si="188"/>
        <v>센시블 SENSIBLE</v>
      </c>
      <c r="H627" s="53" t="str">
        <f t="shared" si="189"/>
        <v>간이(Simple)</v>
      </c>
      <c r="I627" s="62">
        <f t="shared" si="190"/>
        <v>1001.34</v>
      </c>
      <c r="J627" s="53" t="str">
        <f t="shared" si="191"/>
        <v>BIG BRIDGE INTL (BRCH USA)</v>
      </c>
      <c r="K627" s="55">
        <f t="shared" si="192"/>
        <v>1</v>
      </c>
      <c r="L627" s="54">
        <f t="shared" si="193"/>
        <v>3.9</v>
      </c>
      <c r="M627" s="54">
        <f t="shared" si="194"/>
        <v>4.7</v>
      </c>
      <c r="N627" s="54">
        <f t="shared" si="195"/>
        <v>4.7</v>
      </c>
      <c r="O627" s="54">
        <f t="shared" si="196"/>
        <v>4</v>
      </c>
      <c r="P627" s="55" t="str">
        <f t="shared" si="197"/>
        <v>6094325151639</v>
      </c>
      <c r="Q627" s="70">
        <f t="shared" si="198"/>
        <v>13830</v>
      </c>
      <c r="R627" s="58">
        <v>0</v>
      </c>
      <c r="S627" s="57">
        <f t="shared" si="199"/>
        <v>0</v>
      </c>
      <c r="T627" s="58">
        <v>0</v>
      </c>
      <c r="U627" s="58">
        <f>(IF(VLOOKUP(VLOOKUP(AN627,MAPPING!$B$16:$D$21,2,1),MAPPING!$C$16:$E$21,2,0)=7000,0,VLOOKUP(VLOOKUP(AN627,MAPPING!$B$16:$D$21,2,1),MAPPING!$C$16:$E$21,2,0)))</f>
        <v>0</v>
      </c>
      <c r="V627" s="58">
        <f>(K627*VLOOKUP(N627/K627,MAPPING!$B$23:$C$30,2,10))</f>
        <v>550</v>
      </c>
      <c r="W627" s="58">
        <f t="shared" si="200"/>
        <v>0</v>
      </c>
      <c r="X627" s="58">
        <f t="shared" si="201"/>
        <v>14380</v>
      </c>
      <c r="Y627" s="116">
        <f>ROUND(SUM(Q627:W627)/INVOICE!$I$5,2)</f>
        <v>10.32</v>
      </c>
      <c r="AA627" s="38" t="s">
        <v>4744</v>
      </c>
      <c r="AB627" s="38" t="s">
        <v>93</v>
      </c>
      <c r="AC627" s="38" t="s">
        <v>4745</v>
      </c>
      <c r="AD627" s="38" t="s">
        <v>10897</v>
      </c>
      <c r="AE627" s="38" t="s">
        <v>7767</v>
      </c>
      <c r="AF627" s="38" t="s">
        <v>7768</v>
      </c>
      <c r="AG627" s="38" t="s">
        <v>7769</v>
      </c>
      <c r="AH627" s="38" t="s">
        <v>156</v>
      </c>
      <c r="AI627" s="38">
        <v>1</v>
      </c>
      <c r="AJ627" s="38">
        <v>3.9</v>
      </c>
      <c r="AK627" s="38">
        <v>4.7</v>
      </c>
      <c r="AL627" s="38">
        <v>4.7</v>
      </c>
      <c r="AM627" s="38" t="s">
        <v>65</v>
      </c>
      <c r="AN627" s="38">
        <v>1001.34</v>
      </c>
      <c r="AO627" s="38" t="s">
        <v>62</v>
      </c>
      <c r="AP627" s="38" t="s">
        <v>62</v>
      </c>
      <c r="AQ627" s="38" t="s">
        <v>62</v>
      </c>
      <c r="AR627" s="38" t="s">
        <v>62</v>
      </c>
      <c r="AS627" s="38" t="s">
        <v>62</v>
      </c>
      <c r="AT627" s="38" t="s">
        <v>205</v>
      </c>
      <c r="AU627" s="38" t="s">
        <v>8802</v>
      </c>
      <c r="AV627" s="38" t="s">
        <v>207</v>
      </c>
      <c r="AW627" s="38" t="s">
        <v>61</v>
      </c>
      <c r="AX627" s="38" t="s">
        <v>63</v>
      </c>
      <c r="AY627" s="39" t="s">
        <v>10898</v>
      </c>
      <c r="AZ627" s="38" t="s">
        <v>10899</v>
      </c>
      <c r="BA627" s="39" t="s">
        <v>10899</v>
      </c>
      <c r="BB627" s="38" t="s">
        <v>196</v>
      </c>
      <c r="BC627" s="38" t="s">
        <v>197</v>
      </c>
      <c r="BD627" s="38" t="s">
        <v>94</v>
      </c>
      <c r="BE627" s="38" t="s">
        <v>208</v>
      </c>
      <c r="BF627" s="38" t="s">
        <v>64</v>
      </c>
      <c r="BG627" s="38" t="s">
        <v>61</v>
      </c>
      <c r="BH627" s="38" t="s">
        <v>209</v>
      </c>
    </row>
    <row r="628" spans="2:60" x14ac:dyDescent="0.3">
      <c r="B628" s="55">
        <f t="shared" si="183"/>
        <v>624</v>
      </c>
      <c r="C628" s="55" t="str">
        <f t="shared" si="184"/>
        <v>NRT</v>
      </c>
      <c r="D628" s="55" t="str">
        <f t="shared" si="185"/>
        <v>2025-09-17</v>
      </c>
      <c r="E628" s="55" t="str">
        <f t="shared" si="186"/>
        <v>82020038130</v>
      </c>
      <c r="F628" s="55" t="str">
        <f t="shared" si="187"/>
        <v>PJP030162601</v>
      </c>
      <c r="G628" s="55" t="str">
        <f t="shared" si="188"/>
        <v>유한선</v>
      </c>
      <c r="H628" s="53" t="str">
        <f t="shared" si="189"/>
        <v>목록(Manifest)</v>
      </c>
      <c r="I628" s="62">
        <f t="shared" si="190"/>
        <v>90.86</v>
      </c>
      <c r="J628" s="53" t="str">
        <f t="shared" si="191"/>
        <v>BIG BRIDGE INTL (BRCH USA)</v>
      </c>
      <c r="K628" s="55">
        <f t="shared" si="192"/>
        <v>1</v>
      </c>
      <c r="L628" s="54">
        <f t="shared" si="193"/>
        <v>0.5</v>
      </c>
      <c r="M628" s="54">
        <f t="shared" si="194"/>
        <v>1.1000000000000001</v>
      </c>
      <c r="N628" s="54">
        <f t="shared" si="195"/>
        <v>1.1000000000000001</v>
      </c>
      <c r="O628" s="54">
        <f t="shared" si="196"/>
        <v>0.5</v>
      </c>
      <c r="P628" s="55" t="str">
        <f t="shared" si="197"/>
        <v>6094325151391</v>
      </c>
      <c r="Q628" s="70">
        <f t="shared" si="198"/>
        <v>6760</v>
      </c>
      <c r="R628" s="58">
        <v>0</v>
      </c>
      <c r="S628" s="57">
        <f t="shared" si="199"/>
        <v>0</v>
      </c>
      <c r="T628" s="58">
        <v>0</v>
      </c>
      <c r="U628" s="58">
        <f>(IF(VLOOKUP(VLOOKUP(AN628,MAPPING!$B$16:$D$21,2,1),MAPPING!$C$16:$E$21,2,0)=7000,0,VLOOKUP(VLOOKUP(AN628,MAPPING!$B$16:$D$21,2,1),MAPPING!$C$16:$E$21,2,0)))</f>
        <v>0</v>
      </c>
      <c r="V628" s="58">
        <f>(K628*VLOOKUP(N628/K628,MAPPING!$B$23:$C$30,2,10))</f>
        <v>0</v>
      </c>
      <c r="W628" s="58">
        <f t="shared" si="200"/>
        <v>0</v>
      </c>
      <c r="X628" s="58">
        <f t="shared" si="201"/>
        <v>6760</v>
      </c>
      <c r="Y628" s="116">
        <f>ROUND(SUM(Q628:W628)/INVOICE!$I$5,2)</f>
        <v>4.8499999999999996</v>
      </c>
      <c r="AA628" s="38" t="s">
        <v>4744</v>
      </c>
      <c r="AB628" s="38" t="s">
        <v>93</v>
      </c>
      <c r="AC628" s="38" t="s">
        <v>4745</v>
      </c>
      <c r="AD628" s="38" t="s">
        <v>10900</v>
      </c>
      <c r="AE628" s="38" t="s">
        <v>10901</v>
      </c>
      <c r="AF628" s="38" t="s">
        <v>7768</v>
      </c>
      <c r="AG628" s="38" t="s">
        <v>7769</v>
      </c>
      <c r="AH628" s="38" t="s">
        <v>61</v>
      </c>
      <c r="AI628" s="38">
        <v>1</v>
      </c>
      <c r="AJ628" s="38">
        <v>0.5</v>
      </c>
      <c r="AK628" s="38">
        <v>1.1000000000000001</v>
      </c>
      <c r="AL628" s="38">
        <v>1.1000000000000001</v>
      </c>
      <c r="AM628" s="38" t="s">
        <v>204</v>
      </c>
      <c r="AN628" s="38">
        <v>90.86</v>
      </c>
      <c r="AO628" s="38" t="s">
        <v>62</v>
      </c>
      <c r="AP628" s="38" t="s">
        <v>62</v>
      </c>
      <c r="AQ628" s="38" t="s">
        <v>62</v>
      </c>
      <c r="AR628" s="38" t="s">
        <v>62</v>
      </c>
      <c r="AS628" s="38" t="s">
        <v>62</v>
      </c>
      <c r="AT628" s="38" t="s">
        <v>205</v>
      </c>
      <c r="AU628" s="38" t="s">
        <v>8802</v>
      </c>
      <c r="AV628" s="38" t="s">
        <v>207</v>
      </c>
      <c r="AW628" s="38" t="s">
        <v>61</v>
      </c>
      <c r="AX628" s="38" t="s">
        <v>63</v>
      </c>
      <c r="AY628" s="39" t="s">
        <v>10902</v>
      </c>
      <c r="AZ628" s="38" t="s">
        <v>10903</v>
      </c>
      <c r="BA628" s="39" t="s">
        <v>10903</v>
      </c>
      <c r="BB628" s="38" t="s">
        <v>196</v>
      </c>
      <c r="BC628" s="38" t="s">
        <v>197</v>
      </c>
      <c r="BD628" s="38" t="s">
        <v>94</v>
      </c>
      <c r="BE628" s="38" t="s">
        <v>208</v>
      </c>
      <c r="BF628" s="38" t="s">
        <v>64</v>
      </c>
      <c r="BG628" s="38" t="s">
        <v>61</v>
      </c>
      <c r="BH628" s="38" t="s">
        <v>209</v>
      </c>
    </row>
    <row r="629" spans="2:60" x14ac:dyDescent="0.3">
      <c r="B629" s="55">
        <f t="shared" si="183"/>
        <v>625</v>
      </c>
      <c r="C629" s="55" t="str">
        <f t="shared" si="184"/>
        <v>NRT</v>
      </c>
      <c r="D629" s="55" t="str">
        <f t="shared" si="185"/>
        <v>2025-09-17</v>
      </c>
      <c r="E629" s="55" t="str">
        <f t="shared" si="186"/>
        <v>82020038130</v>
      </c>
      <c r="F629" s="55" t="str">
        <f t="shared" si="187"/>
        <v>PJP030168002</v>
      </c>
      <c r="G629" s="55" t="str">
        <f t="shared" si="188"/>
        <v>이주연</v>
      </c>
      <c r="H629" s="53" t="str">
        <f t="shared" si="189"/>
        <v>목록(Manifest)</v>
      </c>
      <c r="I629" s="62">
        <f t="shared" si="190"/>
        <v>52.26</v>
      </c>
      <c r="J629" s="53" t="str">
        <f t="shared" si="191"/>
        <v>BIG BRIDGE INTL (BRCH USA)</v>
      </c>
      <c r="K629" s="55">
        <f t="shared" si="192"/>
        <v>1</v>
      </c>
      <c r="L629" s="54">
        <f t="shared" si="193"/>
        <v>0.9</v>
      </c>
      <c r="M629" s="54">
        <f t="shared" si="194"/>
        <v>2.2000000000000002</v>
      </c>
      <c r="N629" s="54">
        <f t="shared" si="195"/>
        <v>2.2000000000000002</v>
      </c>
      <c r="O629" s="54">
        <f t="shared" si="196"/>
        <v>1</v>
      </c>
      <c r="P629" s="55" t="str">
        <f t="shared" si="197"/>
        <v>6094325151683</v>
      </c>
      <c r="Q629" s="70">
        <f t="shared" si="198"/>
        <v>7770</v>
      </c>
      <c r="R629" s="58">
        <v>0</v>
      </c>
      <c r="S629" s="57">
        <f t="shared" si="199"/>
        <v>0</v>
      </c>
      <c r="T629" s="58">
        <v>0</v>
      </c>
      <c r="U629" s="58">
        <f>(IF(VLOOKUP(VLOOKUP(AN629,MAPPING!$B$16:$D$21,2,1),MAPPING!$C$16:$E$21,2,0)=7000,0,VLOOKUP(VLOOKUP(AN629,MAPPING!$B$16:$D$21,2,1),MAPPING!$C$16:$E$21,2,0)))</f>
        <v>0</v>
      </c>
      <c r="V629" s="58">
        <f>(K629*VLOOKUP(N629/K629,MAPPING!$B$23:$C$30,2,10))</f>
        <v>550</v>
      </c>
      <c r="W629" s="58">
        <f t="shared" si="200"/>
        <v>0</v>
      </c>
      <c r="X629" s="58">
        <f t="shared" si="201"/>
        <v>8320</v>
      </c>
      <c r="Y629" s="116">
        <f>ROUND(SUM(Q629:W629)/INVOICE!$I$5,2)</f>
        <v>5.97</v>
      </c>
      <c r="AA629" s="38" t="s">
        <v>4744</v>
      </c>
      <c r="AB629" s="38" t="s">
        <v>93</v>
      </c>
      <c r="AC629" s="38" t="s">
        <v>4745</v>
      </c>
      <c r="AD629" s="38" t="s">
        <v>10904</v>
      </c>
      <c r="AE629" s="38" t="s">
        <v>10905</v>
      </c>
      <c r="AF629" s="38" t="s">
        <v>10906</v>
      </c>
      <c r="AG629" s="38" t="s">
        <v>10907</v>
      </c>
      <c r="AH629" s="38" t="s">
        <v>61</v>
      </c>
      <c r="AI629" s="38">
        <v>1</v>
      </c>
      <c r="AJ629" s="38">
        <v>0.9</v>
      </c>
      <c r="AK629" s="38">
        <v>2.2000000000000002</v>
      </c>
      <c r="AL629" s="38">
        <v>2.2000000000000002</v>
      </c>
      <c r="AM629" s="38" t="s">
        <v>204</v>
      </c>
      <c r="AN629" s="38">
        <v>52.26</v>
      </c>
      <c r="AO629" s="38" t="s">
        <v>62</v>
      </c>
      <c r="AP629" s="38" t="s">
        <v>62</v>
      </c>
      <c r="AQ629" s="38" t="s">
        <v>62</v>
      </c>
      <c r="AR629" s="38" t="s">
        <v>62</v>
      </c>
      <c r="AS629" s="38" t="s">
        <v>62</v>
      </c>
      <c r="AT629" s="38" t="s">
        <v>205</v>
      </c>
      <c r="AU629" s="38" t="s">
        <v>8802</v>
      </c>
      <c r="AV629" s="38" t="s">
        <v>207</v>
      </c>
      <c r="AW629" s="38" t="s">
        <v>61</v>
      </c>
      <c r="AX629" s="38" t="s">
        <v>63</v>
      </c>
      <c r="AY629" s="39" t="s">
        <v>10908</v>
      </c>
      <c r="AZ629" s="38" t="s">
        <v>10909</v>
      </c>
      <c r="BA629" s="39" t="s">
        <v>10909</v>
      </c>
      <c r="BB629" s="38" t="s">
        <v>196</v>
      </c>
      <c r="BC629" s="38" t="s">
        <v>197</v>
      </c>
      <c r="BD629" s="38" t="s">
        <v>94</v>
      </c>
      <c r="BE629" s="38" t="s">
        <v>208</v>
      </c>
      <c r="BF629" s="38" t="s">
        <v>64</v>
      </c>
      <c r="BG629" s="38" t="s">
        <v>61</v>
      </c>
      <c r="BH629" s="38" t="s">
        <v>209</v>
      </c>
    </row>
    <row r="630" spans="2:60" x14ac:dyDescent="0.3">
      <c r="B630" s="55">
        <f t="shared" si="183"/>
        <v>626</v>
      </c>
      <c r="C630" s="55" t="str">
        <f t="shared" si="184"/>
        <v>NRT</v>
      </c>
      <c r="D630" s="55" t="str">
        <f t="shared" si="185"/>
        <v>2025-09-17</v>
      </c>
      <c r="E630" s="55" t="str">
        <f t="shared" si="186"/>
        <v>82020038130</v>
      </c>
      <c r="F630" s="55" t="str">
        <f t="shared" si="187"/>
        <v>PJP030143520</v>
      </c>
      <c r="G630" s="55" t="str">
        <f t="shared" si="188"/>
        <v>박소연</v>
      </c>
      <c r="H630" s="53" t="str">
        <f t="shared" si="189"/>
        <v>목록(Manifest)</v>
      </c>
      <c r="I630" s="62">
        <f t="shared" si="190"/>
        <v>132.69</v>
      </c>
      <c r="J630" s="53" t="str">
        <f t="shared" si="191"/>
        <v>BIG BRIDGE INTL (BRCH USA)</v>
      </c>
      <c r="K630" s="55">
        <f t="shared" si="192"/>
        <v>1</v>
      </c>
      <c r="L630" s="54">
        <f t="shared" si="193"/>
        <v>3.6</v>
      </c>
      <c r="M630" s="54">
        <f t="shared" si="194"/>
        <v>6.2</v>
      </c>
      <c r="N630" s="54">
        <f t="shared" si="195"/>
        <v>6.5</v>
      </c>
      <c r="O630" s="54">
        <f t="shared" si="196"/>
        <v>4</v>
      </c>
      <c r="P630" s="55" t="str">
        <f t="shared" si="197"/>
        <v>6094325151025</v>
      </c>
      <c r="Q630" s="70">
        <f t="shared" si="198"/>
        <v>13830</v>
      </c>
      <c r="R630" s="58">
        <v>0</v>
      </c>
      <c r="S630" s="57">
        <f t="shared" si="199"/>
        <v>0</v>
      </c>
      <c r="T630" s="58">
        <v>0</v>
      </c>
      <c r="U630" s="58">
        <f>(IF(VLOOKUP(VLOOKUP(AN630,MAPPING!$B$16:$D$21,2,1),MAPPING!$C$16:$E$21,2,0)=7000,0,VLOOKUP(VLOOKUP(AN630,MAPPING!$B$16:$D$21,2,1),MAPPING!$C$16:$E$21,2,0)))</f>
        <v>0</v>
      </c>
      <c r="V630" s="58">
        <f>(K630*VLOOKUP(N630/K630,MAPPING!$B$23:$C$30,2,10))</f>
        <v>1200</v>
      </c>
      <c r="W630" s="58">
        <f t="shared" si="200"/>
        <v>0</v>
      </c>
      <c r="X630" s="58">
        <f t="shared" si="201"/>
        <v>15030</v>
      </c>
      <c r="Y630" s="116">
        <f>ROUND(SUM(Q630:W630)/INVOICE!$I$5,2)</f>
        <v>10.78</v>
      </c>
      <c r="AA630" s="38" t="s">
        <v>4744</v>
      </c>
      <c r="AB630" s="38" t="s">
        <v>93</v>
      </c>
      <c r="AC630" s="38" t="s">
        <v>4745</v>
      </c>
      <c r="AD630" s="38" t="s">
        <v>10910</v>
      </c>
      <c r="AE630" s="38" t="s">
        <v>1610</v>
      </c>
      <c r="AF630" s="38" t="s">
        <v>10911</v>
      </c>
      <c r="AG630" s="38" t="s">
        <v>306</v>
      </c>
      <c r="AH630" s="38" t="s">
        <v>61</v>
      </c>
      <c r="AI630" s="38">
        <v>1</v>
      </c>
      <c r="AJ630" s="38">
        <v>3.6</v>
      </c>
      <c r="AK630" s="38">
        <v>6.2</v>
      </c>
      <c r="AL630" s="38">
        <v>6.5</v>
      </c>
      <c r="AM630" s="38" t="s">
        <v>204</v>
      </c>
      <c r="AN630" s="38">
        <v>132.69</v>
      </c>
      <c r="AO630" s="38" t="s">
        <v>62</v>
      </c>
      <c r="AP630" s="38" t="s">
        <v>62</v>
      </c>
      <c r="AQ630" s="38" t="s">
        <v>62</v>
      </c>
      <c r="AR630" s="38" t="s">
        <v>62</v>
      </c>
      <c r="AS630" s="38" t="s">
        <v>62</v>
      </c>
      <c r="AT630" s="38" t="s">
        <v>205</v>
      </c>
      <c r="AU630" s="38" t="s">
        <v>8802</v>
      </c>
      <c r="AV630" s="38" t="s">
        <v>207</v>
      </c>
      <c r="AW630" s="38" t="s">
        <v>61</v>
      </c>
      <c r="AX630" s="38" t="s">
        <v>63</v>
      </c>
      <c r="AY630" s="39" t="s">
        <v>10912</v>
      </c>
      <c r="AZ630" s="38" t="s">
        <v>10913</v>
      </c>
      <c r="BA630" s="39" t="s">
        <v>10913</v>
      </c>
      <c r="BB630" s="38" t="s">
        <v>196</v>
      </c>
      <c r="BC630" s="38" t="s">
        <v>197</v>
      </c>
      <c r="BD630" s="38" t="s">
        <v>94</v>
      </c>
      <c r="BE630" s="38" t="s">
        <v>208</v>
      </c>
      <c r="BF630" s="38" t="s">
        <v>64</v>
      </c>
      <c r="BG630" s="38" t="s">
        <v>61</v>
      </c>
      <c r="BH630" s="38" t="s">
        <v>209</v>
      </c>
    </row>
    <row r="631" spans="2:60" x14ac:dyDescent="0.3">
      <c r="B631" s="55">
        <f t="shared" si="183"/>
        <v>627</v>
      </c>
      <c r="C631" s="55" t="str">
        <f t="shared" si="184"/>
        <v>NRT</v>
      </c>
      <c r="D631" s="55" t="str">
        <f t="shared" si="185"/>
        <v>2025-09-17</v>
      </c>
      <c r="E631" s="55" t="str">
        <f t="shared" si="186"/>
        <v>82020038130</v>
      </c>
      <c r="F631" s="55" t="str">
        <f t="shared" si="187"/>
        <v>PJP030165326</v>
      </c>
      <c r="G631" s="55" t="str">
        <f t="shared" si="188"/>
        <v>김영지</v>
      </c>
      <c r="H631" s="53" t="str">
        <f t="shared" si="189"/>
        <v>목록(Manifest)</v>
      </c>
      <c r="I631" s="62">
        <f t="shared" si="190"/>
        <v>134</v>
      </c>
      <c r="J631" s="53" t="str">
        <f t="shared" si="191"/>
        <v>BIG BRIDGE INTL (BRCH USA)</v>
      </c>
      <c r="K631" s="55">
        <f t="shared" si="192"/>
        <v>1</v>
      </c>
      <c r="L631" s="54">
        <f t="shared" si="193"/>
        <v>0.9</v>
      </c>
      <c r="M631" s="54">
        <f t="shared" si="194"/>
        <v>1.2</v>
      </c>
      <c r="N631" s="54">
        <f t="shared" si="195"/>
        <v>1.2</v>
      </c>
      <c r="O631" s="54">
        <f t="shared" si="196"/>
        <v>1</v>
      </c>
      <c r="P631" s="55" t="str">
        <f t="shared" si="197"/>
        <v>6094325150715</v>
      </c>
      <c r="Q631" s="70">
        <f t="shared" si="198"/>
        <v>7770</v>
      </c>
      <c r="R631" s="58">
        <v>0</v>
      </c>
      <c r="S631" s="57">
        <f t="shared" si="199"/>
        <v>0</v>
      </c>
      <c r="T631" s="58">
        <v>0</v>
      </c>
      <c r="U631" s="58">
        <f>(IF(VLOOKUP(VLOOKUP(AN631,MAPPING!$B$16:$D$21,2,1),MAPPING!$C$16:$E$21,2,0)=7000,0,VLOOKUP(VLOOKUP(AN631,MAPPING!$B$16:$D$21,2,1),MAPPING!$C$16:$E$21,2,0)))</f>
        <v>0</v>
      </c>
      <c r="V631" s="58">
        <f>(K631*VLOOKUP(N631/K631,MAPPING!$B$23:$C$30,2,10))</f>
        <v>0</v>
      </c>
      <c r="W631" s="58">
        <f t="shared" si="200"/>
        <v>0</v>
      </c>
      <c r="X631" s="58">
        <f t="shared" si="201"/>
        <v>7770</v>
      </c>
      <c r="Y631" s="116">
        <f>ROUND(SUM(Q631:W631)/INVOICE!$I$5,2)</f>
        <v>5.57</v>
      </c>
      <c r="AA631" s="38" t="s">
        <v>4744</v>
      </c>
      <c r="AB631" s="38" t="s">
        <v>93</v>
      </c>
      <c r="AC631" s="38" t="s">
        <v>4745</v>
      </c>
      <c r="AD631" s="38" t="s">
        <v>10914</v>
      </c>
      <c r="AE631" s="38" t="s">
        <v>10915</v>
      </c>
      <c r="AF631" s="38" t="s">
        <v>10916</v>
      </c>
      <c r="AG631" s="38" t="s">
        <v>10917</v>
      </c>
      <c r="AH631" s="38" t="s">
        <v>61</v>
      </c>
      <c r="AI631" s="38">
        <v>1</v>
      </c>
      <c r="AJ631" s="38">
        <v>0.9</v>
      </c>
      <c r="AK631" s="38">
        <v>1.2</v>
      </c>
      <c r="AL631" s="38">
        <v>1.2</v>
      </c>
      <c r="AM631" s="38" t="s">
        <v>204</v>
      </c>
      <c r="AN631" s="38">
        <v>134</v>
      </c>
      <c r="AO631" s="38" t="s">
        <v>62</v>
      </c>
      <c r="AP631" s="38" t="s">
        <v>62</v>
      </c>
      <c r="AQ631" s="38" t="s">
        <v>62</v>
      </c>
      <c r="AR631" s="38" t="s">
        <v>62</v>
      </c>
      <c r="AS631" s="38" t="s">
        <v>62</v>
      </c>
      <c r="AT631" s="38" t="s">
        <v>205</v>
      </c>
      <c r="AU631" s="38" t="s">
        <v>8802</v>
      </c>
      <c r="AV631" s="38" t="s">
        <v>207</v>
      </c>
      <c r="AW631" s="38" t="s">
        <v>61</v>
      </c>
      <c r="AX631" s="38" t="s">
        <v>63</v>
      </c>
      <c r="AY631" s="39" t="s">
        <v>10918</v>
      </c>
      <c r="AZ631" s="38" t="s">
        <v>10919</v>
      </c>
      <c r="BA631" s="39" t="s">
        <v>10919</v>
      </c>
      <c r="BB631" s="38" t="s">
        <v>196</v>
      </c>
      <c r="BC631" s="38" t="s">
        <v>197</v>
      </c>
      <c r="BD631" s="38" t="s">
        <v>94</v>
      </c>
      <c r="BE631" s="38" t="s">
        <v>208</v>
      </c>
      <c r="BF631" s="38" t="s">
        <v>64</v>
      </c>
      <c r="BG631" s="38" t="s">
        <v>61</v>
      </c>
      <c r="BH631" s="38" t="s">
        <v>209</v>
      </c>
    </row>
    <row r="632" spans="2:60" x14ac:dyDescent="0.3">
      <c r="B632" s="55">
        <f t="shared" si="183"/>
        <v>628</v>
      </c>
      <c r="C632" s="55" t="str">
        <f t="shared" si="184"/>
        <v>NRT</v>
      </c>
      <c r="D632" s="55" t="str">
        <f t="shared" si="185"/>
        <v>2025-09-17</v>
      </c>
      <c r="E632" s="55" t="str">
        <f t="shared" si="186"/>
        <v>82020038130</v>
      </c>
      <c r="F632" s="55" t="str">
        <f t="shared" si="187"/>
        <v>PJP030146952</v>
      </c>
      <c r="G632" s="55" t="str">
        <f t="shared" si="188"/>
        <v>박희성</v>
      </c>
      <c r="H632" s="53" t="str">
        <f t="shared" si="189"/>
        <v>목록(Manifest)</v>
      </c>
      <c r="I632" s="62">
        <f t="shared" si="190"/>
        <v>134.63</v>
      </c>
      <c r="J632" s="53" t="str">
        <f t="shared" si="191"/>
        <v>BIG BRIDGE INTL (BRCH USA)</v>
      </c>
      <c r="K632" s="55">
        <f t="shared" si="192"/>
        <v>1</v>
      </c>
      <c r="L632" s="54">
        <f t="shared" si="193"/>
        <v>3.15</v>
      </c>
      <c r="M632" s="54">
        <f t="shared" si="194"/>
        <v>5.0999999999999996</v>
      </c>
      <c r="N632" s="54">
        <f t="shared" si="195"/>
        <v>5.5</v>
      </c>
      <c r="O632" s="54">
        <f t="shared" si="196"/>
        <v>3.5</v>
      </c>
      <c r="P632" s="55" t="str">
        <f t="shared" si="197"/>
        <v>6094325150943</v>
      </c>
      <c r="Q632" s="70">
        <f t="shared" si="198"/>
        <v>12820</v>
      </c>
      <c r="R632" s="58">
        <v>0</v>
      </c>
      <c r="S632" s="57">
        <f t="shared" si="199"/>
        <v>0</v>
      </c>
      <c r="T632" s="58">
        <v>0</v>
      </c>
      <c r="U632" s="58">
        <f>(IF(VLOOKUP(VLOOKUP(AN632,MAPPING!$B$16:$D$21,2,1),MAPPING!$C$16:$E$21,2,0)=7000,0,VLOOKUP(VLOOKUP(AN632,MAPPING!$B$16:$D$21,2,1),MAPPING!$C$16:$E$21,2,0)))</f>
        <v>0</v>
      </c>
      <c r="V632" s="58">
        <f>(K632*VLOOKUP(N632/K632,MAPPING!$B$23:$C$30,2,10))</f>
        <v>1200</v>
      </c>
      <c r="W632" s="58">
        <f t="shared" si="200"/>
        <v>0</v>
      </c>
      <c r="X632" s="58">
        <f t="shared" si="201"/>
        <v>14020</v>
      </c>
      <c r="Y632" s="116">
        <f>ROUND(SUM(Q632:W632)/INVOICE!$I$5,2)</f>
        <v>10.06</v>
      </c>
      <c r="AA632" s="38" t="s">
        <v>4744</v>
      </c>
      <c r="AB632" s="38" t="s">
        <v>93</v>
      </c>
      <c r="AC632" s="38" t="s">
        <v>4745</v>
      </c>
      <c r="AD632" s="38" t="s">
        <v>10920</v>
      </c>
      <c r="AE632" s="38" t="s">
        <v>10921</v>
      </c>
      <c r="AF632" s="38" t="s">
        <v>10922</v>
      </c>
      <c r="AG632" s="38" t="s">
        <v>10923</v>
      </c>
      <c r="AH632" s="38" t="s">
        <v>61</v>
      </c>
      <c r="AI632" s="38">
        <v>1</v>
      </c>
      <c r="AJ632" s="38">
        <v>3.15</v>
      </c>
      <c r="AK632" s="38">
        <v>5.0999999999999996</v>
      </c>
      <c r="AL632" s="38">
        <v>5.5</v>
      </c>
      <c r="AM632" s="38" t="s">
        <v>204</v>
      </c>
      <c r="AN632" s="38">
        <v>134.63</v>
      </c>
      <c r="AO632" s="38" t="s">
        <v>62</v>
      </c>
      <c r="AP632" s="38" t="s">
        <v>62</v>
      </c>
      <c r="AQ632" s="38" t="s">
        <v>62</v>
      </c>
      <c r="AR632" s="38" t="s">
        <v>62</v>
      </c>
      <c r="AS632" s="38" t="s">
        <v>62</v>
      </c>
      <c r="AT632" s="38" t="s">
        <v>205</v>
      </c>
      <c r="AU632" s="38" t="s">
        <v>8802</v>
      </c>
      <c r="AV632" s="38" t="s">
        <v>207</v>
      </c>
      <c r="AW632" s="38" t="s">
        <v>61</v>
      </c>
      <c r="AX632" s="38" t="s">
        <v>63</v>
      </c>
      <c r="AY632" s="39" t="s">
        <v>10924</v>
      </c>
      <c r="AZ632" s="38" t="s">
        <v>10925</v>
      </c>
      <c r="BA632" s="39" t="s">
        <v>10925</v>
      </c>
      <c r="BB632" s="38" t="s">
        <v>196</v>
      </c>
      <c r="BC632" s="38" t="s">
        <v>197</v>
      </c>
      <c r="BD632" s="38" t="s">
        <v>94</v>
      </c>
      <c r="BE632" s="38" t="s">
        <v>208</v>
      </c>
      <c r="BF632" s="38" t="s">
        <v>64</v>
      </c>
      <c r="BG632" s="38" t="s">
        <v>61</v>
      </c>
      <c r="BH632" s="38" t="s">
        <v>209</v>
      </c>
    </row>
    <row r="633" spans="2:60" x14ac:dyDescent="0.3">
      <c r="B633" s="55">
        <f t="shared" si="183"/>
        <v>629</v>
      </c>
      <c r="C633" s="55" t="str">
        <f t="shared" si="184"/>
        <v>NRT</v>
      </c>
      <c r="D633" s="55" t="str">
        <f t="shared" si="185"/>
        <v>2025-09-17</v>
      </c>
      <c r="E633" s="55" t="str">
        <f t="shared" si="186"/>
        <v>82020038130</v>
      </c>
      <c r="F633" s="55" t="str">
        <f t="shared" si="187"/>
        <v>PJP030144840</v>
      </c>
      <c r="G633" s="55" t="str">
        <f t="shared" si="188"/>
        <v>양현태</v>
      </c>
      <c r="H633" s="53" t="str">
        <f t="shared" si="189"/>
        <v>일반(목록배제,Normal-Manifest Exception)</v>
      </c>
      <c r="I633" s="62">
        <f t="shared" si="190"/>
        <v>100.5</v>
      </c>
      <c r="J633" s="53" t="str">
        <f t="shared" si="191"/>
        <v>BIG BRIDGE INTL (BRCH USA)</v>
      </c>
      <c r="K633" s="55">
        <f t="shared" si="192"/>
        <v>1</v>
      </c>
      <c r="L633" s="54">
        <f t="shared" si="193"/>
        <v>0.35</v>
      </c>
      <c r="M633" s="54">
        <f t="shared" si="194"/>
        <v>0.8</v>
      </c>
      <c r="N633" s="54">
        <f t="shared" si="195"/>
        <v>0.8</v>
      </c>
      <c r="O633" s="54">
        <f t="shared" si="196"/>
        <v>0.5</v>
      </c>
      <c r="P633" s="55" t="str">
        <f t="shared" si="197"/>
        <v>6094325151557</v>
      </c>
      <c r="Q633" s="70">
        <f t="shared" si="198"/>
        <v>6760</v>
      </c>
      <c r="R633" s="58">
        <v>0</v>
      </c>
      <c r="S633" s="57">
        <f t="shared" si="199"/>
        <v>0</v>
      </c>
      <c r="T633" s="58">
        <v>0</v>
      </c>
      <c r="U633" s="58">
        <f>(IF(VLOOKUP(VLOOKUP(AN633,MAPPING!$B$16:$D$21,2,1),MAPPING!$C$16:$E$21,2,0)=7000,0,VLOOKUP(VLOOKUP(AN633,MAPPING!$B$16:$D$21,2,1),MAPPING!$C$16:$E$21,2,0)))</f>
        <v>0</v>
      </c>
      <c r="V633" s="58">
        <f>(K633*VLOOKUP(N633/K633,MAPPING!$B$23:$C$30,2,10))</f>
        <v>0</v>
      </c>
      <c r="W633" s="58">
        <f t="shared" si="200"/>
        <v>0</v>
      </c>
      <c r="X633" s="58">
        <f t="shared" si="201"/>
        <v>6760</v>
      </c>
      <c r="Y633" s="116">
        <f>ROUND(SUM(Q633:W633)/INVOICE!$I$5,2)</f>
        <v>4.8499999999999996</v>
      </c>
      <c r="AA633" s="38" t="s">
        <v>4744</v>
      </c>
      <c r="AB633" s="38" t="s">
        <v>93</v>
      </c>
      <c r="AC633" s="38" t="s">
        <v>4745</v>
      </c>
      <c r="AD633" s="38" t="s">
        <v>10926</v>
      </c>
      <c r="AE633" s="38" t="s">
        <v>10927</v>
      </c>
      <c r="AF633" s="38" t="s">
        <v>10928</v>
      </c>
      <c r="AG633" s="38" t="s">
        <v>10929</v>
      </c>
      <c r="AH633" s="38" t="s">
        <v>61</v>
      </c>
      <c r="AI633" s="38">
        <v>1</v>
      </c>
      <c r="AJ633" s="38">
        <v>0.35</v>
      </c>
      <c r="AK633" s="38">
        <v>0.8</v>
      </c>
      <c r="AL633" s="38">
        <v>0.8</v>
      </c>
      <c r="AM633" s="38" t="s">
        <v>66</v>
      </c>
      <c r="AN633" s="38">
        <v>100.5</v>
      </c>
      <c r="AO633" s="38" t="s">
        <v>62</v>
      </c>
      <c r="AP633" s="38" t="s">
        <v>62</v>
      </c>
      <c r="AQ633" s="38" t="s">
        <v>62</v>
      </c>
      <c r="AR633" s="38" t="s">
        <v>62</v>
      </c>
      <c r="AS633" s="38" t="s">
        <v>62</v>
      </c>
      <c r="AT633" s="38" t="s">
        <v>205</v>
      </c>
      <c r="AU633" s="38" t="s">
        <v>8802</v>
      </c>
      <c r="AV633" s="38" t="s">
        <v>207</v>
      </c>
      <c r="AW633" s="38" t="s">
        <v>61</v>
      </c>
      <c r="AX633" s="38" t="s">
        <v>63</v>
      </c>
      <c r="AY633" s="39" t="s">
        <v>10930</v>
      </c>
      <c r="AZ633" s="38" t="s">
        <v>10931</v>
      </c>
      <c r="BA633" s="39" t="s">
        <v>10931</v>
      </c>
      <c r="BB633" s="38" t="s">
        <v>196</v>
      </c>
      <c r="BC633" s="38" t="s">
        <v>197</v>
      </c>
      <c r="BD633" s="38" t="s">
        <v>94</v>
      </c>
      <c r="BE633" s="38" t="s">
        <v>208</v>
      </c>
      <c r="BF633" s="38" t="s">
        <v>64</v>
      </c>
      <c r="BG633" s="38" t="s">
        <v>61</v>
      </c>
      <c r="BH633" s="38" t="s">
        <v>209</v>
      </c>
    </row>
    <row r="634" spans="2:60" x14ac:dyDescent="0.3">
      <c r="B634" s="55">
        <f t="shared" si="183"/>
        <v>630</v>
      </c>
      <c r="C634" s="55" t="str">
        <f t="shared" si="184"/>
        <v>NRT</v>
      </c>
      <c r="D634" s="55" t="str">
        <f t="shared" si="185"/>
        <v>2025-09-17</v>
      </c>
      <c r="E634" s="55" t="str">
        <f t="shared" si="186"/>
        <v>82020038130</v>
      </c>
      <c r="F634" s="55" t="str">
        <f t="shared" si="187"/>
        <v>PJP030155132</v>
      </c>
      <c r="G634" s="55" t="str">
        <f t="shared" si="188"/>
        <v>김재윤</v>
      </c>
      <c r="H634" s="53" t="str">
        <f t="shared" si="189"/>
        <v>일반(목록배제,Normal-Manifest Exception)</v>
      </c>
      <c r="I634" s="62">
        <f t="shared" si="190"/>
        <v>100.5</v>
      </c>
      <c r="J634" s="53" t="str">
        <f t="shared" si="191"/>
        <v>BIG BRIDGE INTL (BRCH USA)</v>
      </c>
      <c r="K634" s="55">
        <f t="shared" si="192"/>
        <v>1</v>
      </c>
      <c r="L634" s="54">
        <f t="shared" si="193"/>
        <v>0.4</v>
      </c>
      <c r="M634" s="54">
        <f t="shared" si="194"/>
        <v>0.8</v>
      </c>
      <c r="N634" s="54">
        <f t="shared" si="195"/>
        <v>0.8</v>
      </c>
      <c r="O634" s="54">
        <f t="shared" si="196"/>
        <v>0.5</v>
      </c>
      <c r="P634" s="55" t="str">
        <f t="shared" si="197"/>
        <v>6094325141003</v>
      </c>
      <c r="Q634" s="70">
        <f t="shared" si="198"/>
        <v>6760</v>
      </c>
      <c r="R634" s="58">
        <v>0</v>
      </c>
      <c r="S634" s="57">
        <f t="shared" si="199"/>
        <v>0</v>
      </c>
      <c r="T634" s="58">
        <v>0</v>
      </c>
      <c r="U634" s="58">
        <f>(IF(VLOOKUP(VLOOKUP(AN634,MAPPING!$B$16:$D$21,2,1),MAPPING!$C$16:$E$21,2,0)=7000,0,VLOOKUP(VLOOKUP(AN634,MAPPING!$B$16:$D$21,2,1),MAPPING!$C$16:$E$21,2,0)))</f>
        <v>0</v>
      </c>
      <c r="V634" s="58">
        <f>(K634*VLOOKUP(N634/K634,MAPPING!$B$23:$C$30,2,10))</f>
        <v>0</v>
      </c>
      <c r="W634" s="58">
        <f t="shared" si="200"/>
        <v>0</v>
      </c>
      <c r="X634" s="58">
        <f t="shared" si="201"/>
        <v>6760</v>
      </c>
      <c r="Y634" s="116">
        <f>ROUND(SUM(Q634:W634)/INVOICE!$I$5,2)</f>
        <v>4.8499999999999996</v>
      </c>
      <c r="AA634" s="38" t="s">
        <v>4744</v>
      </c>
      <c r="AB634" s="38" t="s">
        <v>93</v>
      </c>
      <c r="AC634" s="38" t="s">
        <v>4745</v>
      </c>
      <c r="AD634" s="38" t="s">
        <v>10932</v>
      </c>
      <c r="AE634" s="38" t="s">
        <v>10933</v>
      </c>
      <c r="AF634" s="38" t="s">
        <v>10934</v>
      </c>
      <c r="AG634" s="38" t="s">
        <v>10935</v>
      </c>
      <c r="AH634" s="38" t="s">
        <v>61</v>
      </c>
      <c r="AI634" s="38">
        <v>1</v>
      </c>
      <c r="AJ634" s="38">
        <v>0.4</v>
      </c>
      <c r="AK634" s="38">
        <v>0.8</v>
      </c>
      <c r="AL634" s="38">
        <v>0.8</v>
      </c>
      <c r="AM634" s="38" t="s">
        <v>66</v>
      </c>
      <c r="AN634" s="38">
        <v>100.5</v>
      </c>
      <c r="AO634" s="38" t="s">
        <v>62</v>
      </c>
      <c r="AP634" s="38" t="s">
        <v>62</v>
      </c>
      <c r="AQ634" s="38" t="s">
        <v>62</v>
      </c>
      <c r="AR634" s="38" t="s">
        <v>62</v>
      </c>
      <c r="AS634" s="38" t="s">
        <v>62</v>
      </c>
      <c r="AT634" s="38" t="s">
        <v>205</v>
      </c>
      <c r="AU634" s="38" t="s">
        <v>8802</v>
      </c>
      <c r="AV634" s="38" t="s">
        <v>207</v>
      </c>
      <c r="AW634" s="38" t="s">
        <v>61</v>
      </c>
      <c r="AX634" s="38" t="s">
        <v>63</v>
      </c>
      <c r="AY634" s="39" t="s">
        <v>10936</v>
      </c>
      <c r="AZ634" s="38" t="s">
        <v>10937</v>
      </c>
      <c r="BA634" s="39" t="s">
        <v>10937</v>
      </c>
      <c r="BB634" s="38" t="s">
        <v>196</v>
      </c>
      <c r="BC634" s="38" t="s">
        <v>197</v>
      </c>
      <c r="BD634" s="38" t="s">
        <v>94</v>
      </c>
      <c r="BE634" s="38" t="s">
        <v>208</v>
      </c>
      <c r="BF634" s="38" t="s">
        <v>64</v>
      </c>
      <c r="BG634" s="38" t="s">
        <v>61</v>
      </c>
      <c r="BH634" s="38" t="s">
        <v>209</v>
      </c>
    </row>
    <row r="635" spans="2:60" x14ac:dyDescent="0.3">
      <c r="B635" s="55">
        <f t="shared" si="183"/>
        <v>631</v>
      </c>
      <c r="C635" s="55" t="str">
        <f t="shared" si="184"/>
        <v>NRT</v>
      </c>
      <c r="D635" s="55" t="str">
        <f t="shared" si="185"/>
        <v>2025-09-17</v>
      </c>
      <c r="E635" s="55" t="str">
        <f t="shared" si="186"/>
        <v>82020038130</v>
      </c>
      <c r="F635" s="55" t="str">
        <f t="shared" si="187"/>
        <v>PJP030157918</v>
      </c>
      <c r="G635" s="55" t="str">
        <f t="shared" si="188"/>
        <v>박현아</v>
      </c>
      <c r="H635" s="53" t="str">
        <f t="shared" si="189"/>
        <v>목록(Manifest)</v>
      </c>
      <c r="I635" s="62">
        <f t="shared" si="190"/>
        <v>129.44</v>
      </c>
      <c r="J635" s="53" t="str">
        <f t="shared" si="191"/>
        <v>BIG BRIDGE INTL (BRCH USA)</v>
      </c>
      <c r="K635" s="55">
        <f t="shared" si="192"/>
        <v>1</v>
      </c>
      <c r="L635" s="54">
        <f t="shared" si="193"/>
        <v>0.85</v>
      </c>
      <c r="M635" s="54">
        <f t="shared" si="194"/>
        <v>2.9</v>
      </c>
      <c r="N635" s="54">
        <f t="shared" si="195"/>
        <v>2.9</v>
      </c>
      <c r="O635" s="54">
        <f t="shared" si="196"/>
        <v>1</v>
      </c>
      <c r="P635" s="55" t="str">
        <f t="shared" si="197"/>
        <v>6094325150542</v>
      </c>
      <c r="Q635" s="70">
        <f t="shared" si="198"/>
        <v>7770</v>
      </c>
      <c r="R635" s="58">
        <v>0</v>
      </c>
      <c r="S635" s="57">
        <f t="shared" si="199"/>
        <v>0</v>
      </c>
      <c r="T635" s="58">
        <v>0</v>
      </c>
      <c r="U635" s="58">
        <f>(IF(VLOOKUP(VLOOKUP(AN635,MAPPING!$B$16:$D$21,2,1),MAPPING!$C$16:$E$21,2,0)=7000,0,VLOOKUP(VLOOKUP(AN635,MAPPING!$B$16:$D$21,2,1),MAPPING!$C$16:$E$21,2,0)))</f>
        <v>0</v>
      </c>
      <c r="V635" s="58">
        <f>(K635*VLOOKUP(N635/K635,MAPPING!$B$23:$C$30,2,10))</f>
        <v>550</v>
      </c>
      <c r="W635" s="58">
        <f t="shared" si="200"/>
        <v>0</v>
      </c>
      <c r="X635" s="58">
        <f t="shared" si="201"/>
        <v>8320</v>
      </c>
      <c r="Y635" s="116">
        <f>ROUND(SUM(Q635:W635)/INVOICE!$I$5,2)</f>
        <v>5.97</v>
      </c>
      <c r="AA635" s="38" t="s">
        <v>4744</v>
      </c>
      <c r="AB635" s="38" t="s">
        <v>93</v>
      </c>
      <c r="AC635" s="38" t="s">
        <v>4745</v>
      </c>
      <c r="AD635" s="38" t="s">
        <v>10938</v>
      </c>
      <c r="AE635" s="38" t="s">
        <v>8248</v>
      </c>
      <c r="AF635" s="38" t="s">
        <v>8338</v>
      </c>
      <c r="AG635" s="38" t="s">
        <v>8339</v>
      </c>
      <c r="AH635" s="38" t="s">
        <v>61</v>
      </c>
      <c r="AI635" s="38">
        <v>1</v>
      </c>
      <c r="AJ635" s="38">
        <v>0.85</v>
      </c>
      <c r="AK635" s="38">
        <v>2.9</v>
      </c>
      <c r="AL635" s="38">
        <v>2.9</v>
      </c>
      <c r="AM635" s="38" t="s">
        <v>204</v>
      </c>
      <c r="AN635" s="38">
        <v>129.44</v>
      </c>
      <c r="AO635" s="38" t="s">
        <v>62</v>
      </c>
      <c r="AP635" s="38" t="s">
        <v>62</v>
      </c>
      <c r="AQ635" s="38" t="s">
        <v>62</v>
      </c>
      <c r="AR635" s="38" t="s">
        <v>62</v>
      </c>
      <c r="AS635" s="38" t="s">
        <v>62</v>
      </c>
      <c r="AT635" s="38" t="s">
        <v>205</v>
      </c>
      <c r="AU635" s="38" t="s">
        <v>8802</v>
      </c>
      <c r="AV635" s="38" t="s">
        <v>207</v>
      </c>
      <c r="AW635" s="38" t="s">
        <v>61</v>
      </c>
      <c r="AX635" s="38" t="s">
        <v>63</v>
      </c>
      <c r="AY635" s="39" t="s">
        <v>10939</v>
      </c>
      <c r="AZ635" s="38" t="s">
        <v>10940</v>
      </c>
      <c r="BA635" s="39" t="s">
        <v>10940</v>
      </c>
      <c r="BB635" s="38" t="s">
        <v>196</v>
      </c>
      <c r="BC635" s="38" t="s">
        <v>197</v>
      </c>
      <c r="BD635" s="38" t="s">
        <v>94</v>
      </c>
      <c r="BE635" s="38" t="s">
        <v>208</v>
      </c>
      <c r="BF635" s="38" t="s">
        <v>64</v>
      </c>
      <c r="BG635" s="38" t="s">
        <v>61</v>
      </c>
      <c r="BH635" s="38" t="s">
        <v>209</v>
      </c>
    </row>
    <row r="636" spans="2:60" x14ac:dyDescent="0.3">
      <c r="B636" s="55">
        <f t="shared" si="183"/>
        <v>632</v>
      </c>
      <c r="C636" s="55" t="str">
        <f t="shared" si="184"/>
        <v>NRT</v>
      </c>
      <c r="D636" s="55" t="str">
        <f t="shared" si="185"/>
        <v>2025-09-17</v>
      </c>
      <c r="E636" s="55" t="str">
        <f t="shared" si="186"/>
        <v>82020038130</v>
      </c>
      <c r="F636" s="55" t="str">
        <f t="shared" si="187"/>
        <v>PJP030149344</v>
      </c>
      <c r="G636" s="55" t="str">
        <f t="shared" si="188"/>
        <v>민정원</v>
      </c>
      <c r="H636" s="53" t="str">
        <f t="shared" si="189"/>
        <v>일반(목록배제,Normal-Manifest Exception)</v>
      </c>
      <c r="I636" s="62">
        <f t="shared" si="190"/>
        <v>100.5</v>
      </c>
      <c r="J636" s="53" t="str">
        <f t="shared" si="191"/>
        <v>BIG BRIDGE INTL (BRCH USA)</v>
      </c>
      <c r="K636" s="55">
        <f t="shared" si="192"/>
        <v>1</v>
      </c>
      <c r="L636" s="54">
        <f t="shared" si="193"/>
        <v>0.35</v>
      </c>
      <c r="M636" s="54">
        <f t="shared" si="194"/>
        <v>0.8</v>
      </c>
      <c r="N636" s="54">
        <f t="shared" si="195"/>
        <v>0.8</v>
      </c>
      <c r="O636" s="54">
        <f t="shared" si="196"/>
        <v>0.5</v>
      </c>
      <c r="P636" s="55" t="str">
        <f t="shared" si="197"/>
        <v>6094325151775</v>
      </c>
      <c r="Q636" s="70">
        <f t="shared" si="198"/>
        <v>6760</v>
      </c>
      <c r="R636" s="58">
        <v>0</v>
      </c>
      <c r="S636" s="57">
        <f t="shared" si="199"/>
        <v>0</v>
      </c>
      <c r="T636" s="58">
        <v>0</v>
      </c>
      <c r="U636" s="58">
        <f>(IF(VLOOKUP(VLOOKUP(AN636,MAPPING!$B$16:$D$21,2,1),MAPPING!$C$16:$E$21,2,0)=7000,0,VLOOKUP(VLOOKUP(AN636,MAPPING!$B$16:$D$21,2,1),MAPPING!$C$16:$E$21,2,0)))</f>
        <v>0</v>
      </c>
      <c r="V636" s="58">
        <f>(K636*VLOOKUP(N636/K636,MAPPING!$B$23:$C$30,2,10))</f>
        <v>0</v>
      </c>
      <c r="W636" s="58">
        <f t="shared" si="200"/>
        <v>0</v>
      </c>
      <c r="X636" s="58">
        <f t="shared" si="201"/>
        <v>6760</v>
      </c>
      <c r="Y636" s="116">
        <f>ROUND(SUM(Q636:W636)/INVOICE!$I$5,2)</f>
        <v>4.8499999999999996</v>
      </c>
      <c r="AA636" s="38" t="s">
        <v>4744</v>
      </c>
      <c r="AB636" s="38" t="s">
        <v>93</v>
      </c>
      <c r="AC636" s="38" t="s">
        <v>4745</v>
      </c>
      <c r="AD636" s="38" t="s">
        <v>10941</v>
      </c>
      <c r="AE636" s="38" t="s">
        <v>10942</v>
      </c>
      <c r="AF636" s="38" t="s">
        <v>10943</v>
      </c>
      <c r="AG636" s="38" t="s">
        <v>10944</v>
      </c>
      <c r="AH636" s="38" t="s">
        <v>61</v>
      </c>
      <c r="AI636" s="38">
        <v>1</v>
      </c>
      <c r="AJ636" s="38">
        <v>0.35</v>
      </c>
      <c r="AK636" s="38">
        <v>0.8</v>
      </c>
      <c r="AL636" s="38">
        <v>0.8</v>
      </c>
      <c r="AM636" s="38" t="s">
        <v>66</v>
      </c>
      <c r="AN636" s="38">
        <v>100.5</v>
      </c>
      <c r="AO636" s="38" t="s">
        <v>62</v>
      </c>
      <c r="AP636" s="38" t="s">
        <v>62</v>
      </c>
      <c r="AQ636" s="38" t="s">
        <v>62</v>
      </c>
      <c r="AR636" s="38" t="s">
        <v>62</v>
      </c>
      <c r="AS636" s="38" t="s">
        <v>62</v>
      </c>
      <c r="AT636" s="38" t="s">
        <v>205</v>
      </c>
      <c r="AU636" s="38" t="s">
        <v>8802</v>
      </c>
      <c r="AV636" s="38" t="s">
        <v>207</v>
      </c>
      <c r="AW636" s="38" t="s">
        <v>61</v>
      </c>
      <c r="AX636" s="38" t="s">
        <v>63</v>
      </c>
      <c r="AY636" s="39" t="s">
        <v>10945</v>
      </c>
      <c r="AZ636" s="38" t="s">
        <v>10946</v>
      </c>
      <c r="BA636" s="39" t="s">
        <v>10946</v>
      </c>
      <c r="BB636" s="38" t="s">
        <v>196</v>
      </c>
      <c r="BC636" s="38" t="s">
        <v>197</v>
      </c>
      <c r="BD636" s="38" t="s">
        <v>94</v>
      </c>
      <c r="BE636" s="38" t="s">
        <v>208</v>
      </c>
      <c r="BF636" s="38" t="s">
        <v>64</v>
      </c>
      <c r="BG636" s="38" t="s">
        <v>61</v>
      </c>
      <c r="BH636" s="38" t="s">
        <v>209</v>
      </c>
    </row>
    <row r="637" spans="2:60" x14ac:dyDescent="0.3">
      <c r="B637" s="55">
        <f t="shared" si="183"/>
        <v>633</v>
      </c>
      <c r="C637" s="55" t="str">
        <f t="shared" si="184"/>
        <v>NRT</v>
      </c>
      <c r="D637" s="55" t="str">
        <f t="shared" si="185"/>
        <v>2025-09-17</v>
      </c>
      <c r="E637" s="55" t="str">
        <f t="shared" si="186"/>
        <v>82020038130</v>
      </c>
      <c r="F637" s="55" t="str">
        <f t="shared" si="187"/>
        <v>PJP030157601</v>
      </c>
      <c r="G637" s="55" t="str">
        <f t="shared" si="188"/>
        <v>왕재정</v>
      </c>
      <c r="H637" s="53" t="str">
        <f t="shared" si="189"/>
        <v>목록(Manifest)</v>
      </c>
      <c r="I637" s="62">
        <f t="shared" si="190"/>
        <v>17.62</v>
      </c>
      <c r="J637" s="53" t="str">
        <f t="shared" si="191"/>
        <v>BIG BRIDGE INTL (BRCH USA)</v>
      </c>
      <c r="K637" s="55">
        <f t="shared" si="192"/>
        <v>1</v>
      </c>
      <c r="L637" s="54">
        <f t="shared" si="193"/>
        <v>0.6</v>
      </c>
      <c r="M637" s="54">
        <f t="shared" si="194"/>
        <v>0.9</v>
      </c>
      <c r="N637" s="54">
        <f t="shared" si="195"/>
        <v>0.9</v>
      </c>
      <c r="O637" s="54">
        <f t="shared" si="196"/>
        <v>1</v>
      </c>
      <c r="P637" s="55" t="str">
        <f t="shared" si="197"/>
        <v>6094325151539</v>
      </c>
      <c r="Q637" s="70">
        <f t="shared" si="198"/>
        <v>7770</v>
      </c>
      <c r="R637" s="58">
        <v>0</v>
      </c>
      <c r="S637" s="57">
        <f t="shared" si="199"/>
        <v>0</v>
      </c>
      <c r="T637" s="58">
        <v>0</v>
      </c>
      <c r="U637" s="58">
        <f>(IF(VLOOKUP(VLOOKUP(AN637,MAPPING!$B$16:$D$21,2,1),MAPPING!$C$16:$E$21,2,0)=7000,0,VLOOKUP(VLOOKUP(AN637,MAPPING!$B$16:$D$21,2,1),MAPPING!$C$16:$E$21,2,0)))</f>
        <v>0</v>
      </c>
      <c r="V637" s="58">
        <f>(K637*VLOOKUP(N637/K637,MAPPING!$B$23:$C$30,2,10))</f>
        <v>0</v>
      </c>
      <c r="W637" s="58">
        <f t="shared" si="200"/>
        <v>0</v>
      </c>
      <c r="X637" s="58">
        <f t="shared" si="201"/>
        <v>7770</v>
      </c>
      <c r="Y637" s="116">
        <f>ROUND(SUM(Q637:W637)/INVOICE!$I$5,2)</f>
        <v>5.57</v>
      </c>
      <c r="AA637" s="38" t="s">
        <v>4744</v>
      </c>
      <c r="AB637" s="38" t="s">
        <v>93</v>
      </c>
      <c r="AC637" s="38" t="s">
        <v>4745</v>
      </c>
      <c r="AD637" s="38" t="s">
        <v>10947</v>
      </c>
      <c r="AE637" s="38" t="s">
        <v>10948</v>
      </c>
      <c r="AF637" s="38" t="s">
        <v>10949</v>
      </c>
      <c r="AG637" s="38" t="s">
        <v>609</v>
      </c>
      <c r="AH637" s="38" t="s">
        <v>61</v>
      </c>
      <c r="AI637" s="38">
        <v>1</v>
      </c>
      <c r="AJ637" s="38">
        <v>0.6</v>
      </c>
      <c r="AK637" s="38">
        <v>0.9</v>
      </c>
      <c r="AL637" s="38">
        <v>0.9</v>
      </c>
      <c r="AM637" s="38" t="s">
        <v>204</v>
      </c>
      <c r="AN637" s="38">
        <v>17.62</v>
      </c>
      <c r="AO637" s="38" t="s">
        <v>62</v>
      </c>
      <c r="AP637" s="38" t="s">
        <v>62</v>
      </c>
      <c r="AQ637" s="38" t="s">
        <v>62</v>
      </c>
      <c r="AR637" s="38" t="s">
        <v>62</v>
      </c>
      <c r="AS637" s="38" t="s">
        <v>62</v>
      </c>
      <c r="AT637" s="38" t="s">
        <v>205</v>
      </c>
      <c r="AU637" s="38" t="s">
        <v>8802</v>
      </c>
      <c r="AV637" s="38" t="s">
        <v>207</v>
      </c>
      <c r="AW637" s="38" t="s">
        <v>61</v>
      </c>
      <c r="AX637" s="38" t="s">
        <v>63</v>
      </c>
      <c r="AY637" s="39" t="s">
        <v>10950</v>
      </c>
      <c r="AZ637" s="38" t="s">
        <v>10951</v>
      </c>
      <c r="BA637" s="39" t="s">
        <v>10951</v>
      </c>
      <c r="BB637" s="38" t="s">
        <v>196</v>
      </c>
      <c r="BC637" s="38" t="s">
        <v>197</v>
      </c>
      <c r="BD637" s="38" t="s">
        <v>94</v>
      </c>
      <c r="BE637" s="38" t="s">
        <v>208</v>
      </c>
      <c r="BF637" s="38" t="s">
        <v>64</v>
      </c>
      <c r="BG637" s="38" t="s">
        <v>61</v>
      </c>
      <c r="BH637" s="38" t="s">
        <v>209</v>
      </c>
    </row>
    <row r="638" spans="2:60" x14ac:dyDescent="0.3">
      <c r="B638" s="55">
        <f t="shared" si="183"/>
        <v>634</v>
      </c>
      <c r="C638" s="55" t="str">
        <f t="shared" si="184"/>
        <v>NRT</v>
      </c>
      <c r="D638" s="55" t="str">
        <f t="shared" si="185"/>
        <v>2025-09-17</v>
      </c>
      <c r="E638" s="55" t="str">
        <f t="shared" si="186"/>
        <v>82020038130</v>
      </c>
      <c r="F638" s="55" t="str">
        <f t="shared" si="187"/>
        <v>PJP030141156</v>
      </c>
      <c r="G638" s="55" t="str">
        <f t="shared" si="188"/>
        <v>조연욱</v>
      </c>
      <c r="H638" s="53" t="str">
        <f t="shared" si="189"/>
        <v>목록(Manifest)</v>
      </c>
      <c r="I638" s="62">
        <f t="shared" si="190"/>
        <v>106.04</v>
      </c>
      <c r="J638" s="53" t="str">
        <f t="shared" si="191"/>
        <v>BIG BRIDGE INTL (BRCH USA)</v>
      </c>
      <c r="K638" s="55">
        <f t="shared" si="192"/>
        <v>1</v>
      </c>
      <c r="L638" s="54">
        <f t="shared" si="193"/>
        <v>1.3</v>
      </c>
      <c r="M638" s="54">
        <f t="shared" si="194"/>
        <v>2.8</v>
      </c>
      <c r="N638" s="54">
        <f t="shared" si="195"/>
        <v>2.8</v>
      </c>
      <c r="O638" s="54">
        <f t="shared" si="196"/>
        <v>1.5</v>
      </c>
      <c r="P638" s="55" t="str">
        <f t="shared" si="197"/>
        <v>6094325151398</v>
      </c>
      <c r="Q638" s="70">
        <f t="shared" si="198"/>
        <v>8780</v>
      </c>
      <c r="R638" s="58">
        <v>0</v>
      </c>
      <c r="S638" s="57">
        <f t="shared" si="199"/>
        <v>0</v>
      </c>
      <c r="T638" s="58">
        <v>0</v>
      </c>
      <c r="U638" s="58">
        <f>(IF(VLOOKUP(VLOOKUP(AN638,MAPPING!$B$16:$D$21,2,1),MAPPING!$C$16:$E$21,2,0)=7000,0,VLOOKUP(VLOOKUP(AN638,MAPPING!$B$16:$D$21,2,1),MAPPING!$C$16:$E$21,2,0)))</f>
        <v>0</v>
      </c>
      <c r="V638" s="58">
        <f>(K638*VLOOKUP(N638/K638,MAPPING!$B$23:$C$30,2,10))</f>
        <v>550</v>
      </c>
      <c r="W638" s="58">
        <f t="shared" si="200"/>
        <v>0</v>
      </c>
      <c r="X638" s="58">
        <f t="shared" si="201"/>
        <v>9330</v>
      </c>
      <c r="Y638" s="116">
        <f>ROUND(SUM(Q638:W638)/INVOICE!$I$5,2)</f>
        <v>6.69</v>
      </c>
      <c r="AA638" s="38" t="s">
        <v>4744</v>
      </c>
      <c r="AB638" s="38" t="s">
        <v>93</v>
      </c>
      <c r="AC638" s="38" t="s">
        <v>4745</v>
      </c>
      <c r="AD638" s="38" t="s">
        <v>10952</v>
      </c>
      <c r="AE638" s="38" t="s">
        <v>10953</v>
      </c>
      <c r="AF638" s="38" t="s">
        <v>10954</v>
      </c>
      <c r="AG638" s="38" t="s">
        <v>10955</v>
      </c>
      <c r="AH638" s="38" t="s">
        <v>61</v>
      </c>
      <c r="AI638" s="38">
        <v>1</v>
      </c>
      <c r="AJ638" s="38">
        <v>1.3</v>
      </c>
      <c r="AK638" s="38">
        <v>2.8</v>
      </c>
      <c r="AL638" s="38">
        <v>2.8</v>
      </c>
      <c r="AM638" s="38" t="s">
        <v>204</v>
      </c>
      <c r="AN638" s="38">
        <v>106.04</v>
      </c>
      <c r="AO638" s="38" t="s">
        <v>62</v>
      </c>
      <c r="AP638" s="38" t="s">
        <v>62</v>
      </c>
      <c r="AQ638" s="38" t="s">
        <v>62</v>
      </c>
      <c r="AR638" s="38" t="s">
        <v>62</v>
      </c>
      <c r="AS638" s="38" t="s">
        <v>62</v>
      </c>
      <c r="AT638" s="38" t="s">
        <v>205</v>
      </c>
      <c r="AU638" s="38" t="s">
        <v>8802</v>
      </c>
      <c r="AV638" s="38" t="s">
        <v>207</v>
      </c>
      <c r="AW638" s="38" t="s">
        <v>61</v>
      </c>
      <c r="AX638" s="38" t="s">
        <v>63</v>
      </c>
      <c r="AY638" s="39" t="s">
        <v>10956</v>
      </c>
      <c r="AZ638" s="38" t="s">
        <v>10957</v>
      </c>
      <c r="BA638" s="39" t="s">
        <v>10957</v>
      </c>
      <c r="BB638" s="38" t="s">
        <v>196</v>
      </c>
      <c r="BC638" s="38" t="s">
        <v>197</v>
      </c>
      <c r="BD638" s="38" t="s">
        <v>94</v>
      </c>
      <c r="BE638" s="38" t="s">
        <v>208</v>
      </c>
      <c r="BF638" s="38" t="s">
        <v>64</v>
      </c>
      <c r="BG638" s="38" t="s">
        <v>61</v>
      </c>
      <c r="BH638" s="38" t="s">
        <v>209</v>
      </c>
    </row>
    <row r="639" spans="2:60" x14ac:dyDescent="0.3">
      <c r="B639" s="55">
        <f t="shared" si="183"/>
        <v>635</v>
      </c>
      <c r="C639" s="55" t="str">
        <f t="shared" si="184"/>
        <v>NRT</v>
      </c>
      <c r="D639" s="55" t="str">
        <f t="shared" si="185"/>
        <v>2025-09-17</v>
      </c>
      <c r="E639" s="55" t="str">
        <f t="shared" si="186"/>
        <v>82020038130</v>
      </c>
      <c r="F639" s="55" t="str">
        <f t="shared" si="187"/>
        <v>PJP030167048</v>
      </c>
      <c r="G639" s="55" t="str">
        <f t="shared" si="188"/>
        <v>나혜진</v>
      </c>
      <c r="H639" s="53" t="str">
        <f t="shared" si="189"/>
        <v>간이(Simple)</v>
      </c>
      <c r="I639" s="62">
        <f t="shared" si="190"/>
        <v>1636.17</v>
      </c>
      <c r="J639" s="53" t="str">
        <f t="shared" si="191"/>
        <v>BIG BRIDGE INTL (BRCH USA)</v>
      </c>
      <c r="K639" s="55">
        <f t="shared" si="192"/>
        <v>1</v>
      </c>
      <c r="L639" s="54">
        <f t="shared" si="193"/>
        <v>5.3</v>
      </c>
      <c r="M639" s="54">
        <f t="shared" si="194"/>
        <v>8.6</v>
      </c>
      <c r="N639" s="54">
        <f t="shared" si="195"/>
        <v>9</v>
      </c>
      <c r="O639" s="54">
        <f t="shared" si="196"/>
        <v>5.5</v>
      </c>
      <c r="P639" s="55" t="str">
        <f t="shared" si="197"/>
        <v>6094325151519</v>
      </c>
      <c r="Q639" s="70">
        <f t="shared" si="198"/>
        <v>16860</v>
      </c>
      <c r="R639" s="58">
        <v>0</v>
      </c>
      <c r="S639" s="57">
        <f t="shared" si="199"/>
        <v>0</v>
      </c>
      <c r="T639" s="58">
        <v>0</v>
      </c>
      <c r="U639" s="58">
        <f>(IF(VLOOKUP(VLOOKUP(AN639,MAPPING!$B$16:$D$21,2,1),MAPPING!$C$16:$E$21,2,0)=7000,0,VLOOKUP(VLOOKUP(AN639,MAPPING!$B$16:$D$21,2,1),MAPPING!$C$16:$E$21,2,0)))</f>
        <v>0</v>
      </c>
      <c r="V639" s="58">
        <f>(K639*VLOOKUP(N639/K639,MAPPING!$B$23:$C$30,2,10))</f>
        <v>1200</v>
      </c>
      <c r="W639" s="58">
        <f t="shared" si="200"/>
        <v>0</v>
      </c>
      <c r="X639" s="58">
        <f t="shared" si="201"/>
        <v>18060</v>
      </c>
      <c r="Y639" s="116">
        <f>ROUND(SUM(Q639:W639)/INVOICE!$I$5,2)</f>
        <v>12.96</v>
      </c>
      <c r="AA639" s="38" t="s">
        <v>4744</v>
      </c>
      <c r="AB639" s="38" t="s">
        <v>93</v>
      </c>
      <c r="AC639" s="38" t="s">
        <v>4745</v>
      </c>
      <c r="AD639" s="38" t="s">
        <v>10958</v>
      </c>
      <c r="AE639" s="38" t="s">
        <v>239</v>
      </c>
      <c r="AF639" s="38" t="s">
        <v>240</v>
      </c>
      <c r="AG639" s="38" t="s">
        <v>241</v>
      </c>
      <c r="AH639" s="38" t="s">
        <v>61</v>
      </c>
      <c r="AI639" s="38">
        <v>1</v>
      </c>
      <c r="AJ639" s="38">
        <v>5.3</v>
      </c>
      <c r="AK639" s="38">
        <v>8.6</v>
      </c>
      <c r="AL639" s="38">
        <v>9</v>
      </c>
      <c r="AM639" s="38" t="s">
        <v>65</v>
      </c>
      <c r="AN639" s="38">
        <v>1636.17</v>
      </c>
      <c r="AO639" s="38" t="s">
        <v>62</v>
      </c>
      <c r="AP639" s="38" t="s">
        <v>62</v>
      </c>
      <c r="AQ639" s="38" t="s">
        <v>62</v>
      </c>
      <c r="AR639" s="38" t="s">
        <v>62</v>
      </c>
      <c r="AS639" s="38" t="s">
        <v>62</v>
      </c>
      <c r="AT639" s="38" t="s">
        <v>205</v>
      </c>
      <c r="AU639" s="38" t="s">
        <v>8802</v>
      </c>
      <c r="AV639" s="38" t="s">
        <v>207</v>
      </c>
      <c r="AW639" s="38" t="s">
        <v>61</v>
      </c>
      <c r="AX639" s="38" t="s">
        <v>63</v>
      </c>
      <c r="AY639" s="39" t="s">
        <v>10959</v>
      </c>
      <c r="AZ639" s="38" t="s">
        <v>10960</v>
      </c>
      <c r="BA639" s="39" t="s">
        <v>10960</v>
      </c>
      <c r="BB639" s="38" t="s">
        <v>196</v>
      </c>
      <c r="BC639" s="38" t="s">
        <v>197</v>
      </c>
      <c r="BD639" s="38" t="s">
        <v>94</v>
      </c>
      <c r="BE639" s="38" t="s">
        <v>208</v>
      </c>
      <c r="BF639" s="38" t="s">
        <v>64</v>
      </c>
      <c r="BG639" s="38" t="s">
        <v>61</v>
      </c>
      <c r="BH639" s="38" t="s">
        <v>209</v>
      </c>
    </row>
    <row r="640" spans="2:60" x14ac:dyDescent="0.3">
      <c r="B640" s="55">
        <f t="shared" si="183"/>
        <v>636</v>
      </c>
      <c r="C640" s="55" t="str">
        <f t="shared" si="184"/>
        <v>NRT</v>
      </c>
      <c r="D640" s="55" t="str">
        <f t="shared" si="185"/>
        <v>2025-09-17</v>
      </c>
      <c r="E640" s="55" t="str">
        <f t="shared" si="186"/>
        <v>82020038130</v>
      </c>
      <c r="F640" s="55" t="str">
        <f t="shared" si="187"/>
        <v>PJP030135125</v>
      </c>
      <c r="G640" s="55" t="str">
        <f t="shared" si="188"/>
        <v>유현민</v>
      </c>
      <c r="H640" s="53" t="str">
        <f t="shared" si="189"/>
        <v>목록(Manifest)</v>
      </c>
      <c r="I640" s="62">
        <f t="shared" si="190"/>
        <v>58.96</v>
      </c>
      <c r="J640" s="53" t="str">
        <f t="shared" si="191"/>
        <v>BIG BRIDGE INTL (BRCH USA)</v>
      </c>
      <c r="K640" s="55">
        <f t="shared" si="192"/>
        <v>1</v>
      </c>
      <c r="L640" s="54">
        <f t="shared" si="193"/>
        <v>0.85</v>
      </c>
      <c r="M640" s="54">
        <f t="shared" si="194"/>
        <v>2.4</v>
      </c>
      <c r="N640" s="54">
        <f t="shared" si="195"/>
        <v>2.4</v>
      </c>
      <c r="O640" s="54">
        <f t="shared" si="196"/>
        <v>1</v>
      </c>
      <c r="P640" s="55" t="str">
        <f t="shared" si="197"/>
        <v>6094325151148</v>
      </c>
      <c r="Q640" s="70">
        <f t="shared" si="198"/>
        <v>7770</v>
      </c>
      <c r="R640" s="58">
        <v>0</v>
      </c>
      <c r="S640" s="57">
        <f t="shared" si="199"/>
        <v>0</v>
      </c>
      <c r="T640" s="58">
        <v>0</v>
      </c>
      <c r="U640" s="58">
        <f>(IF(VLOOKUP(VLOOKUP(AN640,MAPPING!$B$16:$D$21,2,1),MAPPING!$C$16:$E$21,2,0)=7000,0,VLOOKUP(VLOOKUP(AN640,MAPPING!$B$16:$D$21,2,1),MAPPING!$C$16:$E$21,2,0)))</f>
        <v>0</v>
      </c>
      <c r="V640" s="58">
        <f>(K640*VLOOKUP(N640/K640,MAPPING!$B$23:$C$30,2,10))</f>
        <v>550</v>
      </c>
      <c r="W640" s="58">
        <f t="shared" si="200"/>
        <v>0</v>
      </c>
      <c r="X640" s="58">
        <f t="shared" si="201"/>
        <v>8320</v>
      </c>
      <c r="Y640" s="116">
        <f>ROUND(SUM(Q640:W640)/INVOICE!$I$5,2)</f>
        <v>5.97</v>
      </c>
      <c r="AA640" s="38" t="s">
        <v>4744</v>
      </c>
      <c r="AB640" s="38" t="s">
        <v>93</v>
      </c>
      <c r="AC640" s="38" t="s">
        <v>4745</v>
      </c>
      <c r="AD640" s="38" t="s">
        <v>10961</v>
      </c>
      <c r="AE640" s="38" t="s">
        <v>8442</v>
      </c>
      <c r="AF640" s="38" t="s">
        <v>10962</v>
      </c>
      <c r="AG640" s="38" t="s">
        <v>10963</v>
      </c>
      <c r="AH640" s="38" t="s">
        <v>61</v>
      </c>
      <c r="AI640" s="38">
        <v>1</v>
      </c>
      <c r="AJ640" s="38">
        <v>0.85</v>
      </c>
      <c r="AK640" s="38">
        <v>2.4</v>
      </c>
      <c r="AL640" s="38">
        <v>2.4</v>
      </c>
      <c r="AM640" s="38" t="s">
        <v>204</v>
      </c>
      <c r="AN640" s="38">
        <v>58.96</v>
      </c>
      <c r="AO640" s="38" t="s">
        <v>62</v>
      </c>
      <c r="AP640" s="38" t="s">
        <v>62</v>
      </c>
      <c r="AQ640" s="38" t="s">
        <v>62</v>
      </c>
      <c r="AR640" s="38" t="s">
        <v>62</v>
      </c>
      <c r="AS640" s="38" t="s">
        <v>62</v>
      </c>
      <c r="AT640" s="38" t="s">
        <v>205</v>
      </c>
      <c r="AU640" s="38" t="s">
        <v>8802</v>
      </c>
      <c r="AV640" s="38" t="s">
        <v>207</v>
      </c>
      <c r="AW640" s="38" t="s">
        <v>61</v>
      </c>
      <c r="AX640" s="38" t="s">
        <v>63</v>
      </c>
      <c r="AY640" s="39" t="s">
        <v>10964</v>
      </c>
      <c r="AZ640" s="38" t="s">
        <v>10965</v>
      </c>
      <c r="BA640" s="39" t="s">
        <v>10965</v>
      </c>
      <c r="BB640" s="38" t="s">
        <v>196</v>
      </c>
      <c r="BC640" s="38" t="s">
        <v>197</v>
      </c>
      <c r="BD640" s="38" t="s">
        <v>94</v>
      </c>
      <c r="BE640" s="38" t="s">
        <v>208</v>
      </c>
      <c r="BF640" s="38" t="s">
        <v>64</v>
      </c>
      <c r="BG640" s="38" t="s">
        <v>61</v>
      </c>
      <c r="BH640" s="38" t="s">
        <v>209</v>
      </c>
    </row>
    <row r="641" spans="2:60" x14ac:dyDescent="0.3">
      <c r="B641" s="55">
        <f t="shared" si="183"/>
        <v>637</v>
      </c>
      <c r="C641" s="55" t="str">
        <f t="shared" si="184"/>
        <v>NRT</v>
      </c>
      <c r="D641" s="55" t="str">
        <f t="shared" si="185"/>
        <v>2025-09-17</v>
      </c>
      <c r="E641" s="55" t="str">
        <f t="shared" si="186"/>
        <v>82020038130</v>
      </c>
      <c r="F641" s="55" t="str">
        <f t="shared" si="187"/>
        <v>PJP030165110</v>
      </c>
      <c r="G641" s="55" t="str">
        <f t="shared" si="188"/>
        <v>박재준</v>
      </c>
      <c r="H641" s="53" t="str">
        <f t="shared" si="189"/>
        <v>목록(Manifest)</v>
      </c>
      <c r="I641" s="62">
        <f t="shared" si="190"/>
        <v>71.03</v>
      </c>
      <c r="J641" s="53" t="str">
        <f t="shared" si="191"/>
        <v>BIG BRIDGE INTL (BRCH USA)</v>
      </c>
      <c r="K641" s="55">
        <f t="shared" si="192"/>
        <v>1</v>
      </c>
      <c r="L641" s="54">
        <f t="shared" si="193"/>
        <v>0.6</v>
      </c>
      <c r="M641" s="54">
        <f t="shared" si="194"/>
        <v>1.9</v>
      </c>
      <c r="N641" s="54">
        <f t="shared" si="195"/>
        <v>1.9</v>
      </c>
      <c r="O641" s="54">
        <f t="shared" si="196"/>
        <v>1</v>
      </c>
      <c r="P641" s="55" t="str">
        <f t="shared" si="197"/>
        <v>6094325143220</v>
      </c>
      <c r="Q641" s="70">
        <f t="shared" si="198"/>
        <v>7770</v>
      </c>
      <c r="R641" s="58">
        <v>0</v>
      </c>
      <c r="S641" s="57">
        <f t="shared" si="199"/>
        <v>0</v>
      </c>
      <c r="T641" s="58">
        <v>0</v>
      </c>
      <c r="U641" s="58">
        <f>(IF(VLOOKUP(VLOOKUP(AN641,MAPPING!$B$16:$D$21,2,1),MAPPING!$C$16:$E$21,2,0)=7000,0,VLOOKUP(VLOOKUP(AN641,MAPPING!$B$16:$D$21,2,1),MAPPING!$C$16:$E$21,2,0)))</f>
        <v>0</v>
      </c>
      <c r="V641" s="58">
        <f>(K641*VLOOKUP(N641/K641,MAPPING!$B$23:$C$30,2,10))</f>
        <v>0</v>
      </c>
      <c r="W641" s="58">
        <f t="shared" si="200"/>
        <v>0</v>
      </c>
      <c r="X641" s="58">
        <f t="shared" si="201"/>
        <v>7770</v>
      </c>
      <c r="Y641" s="116">
        <f>ROUND(SUM(Q641:W641)/INVOICE!$I$5,2)</f>
        <v>5.57</v>
      </c>
      <c r="AA641" s="38" t="s">
        <v>4744</v>
      </c>
      <c r="AB641" s="38" t="s">
        <v>93</v>
      </c>
      <c r="AC641" s="38" t="s">
        <v>4745</v>
      </c>
      <c r="AD641" s="38" t="s">
        <v>10966</v>
      </c>
      <c r="AE641" s="38" t="s">
        <v>273</v>
      </c>
      <c r="AF641" s="38" t="s">
        <v>274</v>
      </c>
      <c r="AG641" s="38" t="s">
        <v>275</v>
      </c>
      <c r="AH641" s="38" t="s">
        <v>61</v>
      </c>
      <c r="AI641" s="38">
        <v>1</v>
      </c>
      <c r="AJ641" s="38">
        <v>0.6</v>
      </c>
      <c r="AK641" s="38">
        <v>1.9</v>
      </c>
      <c r="AL641" s="38">
        <v>1.9</v>
      </c>
      <c r="AM641" s="38" t="s">
        <v>204</v>
      </c>
      <c r="AN641" s="38">
        <v>71.03</v>
      </c>
      <c r="AO641" s="38" t="s">
        <v>62</v>
      </c>
      <c r="AP641" s="38" t="s">
        <v>62</v>
      </c>
      <c r="AQ641" s="38" t="s">
        <v>62</v>
      </c>
      <c r="AR641" s="38" t="s">
        <v>62</v>
      </c>
      <c r="AS641" s="38" t="s">
        <v>62</v>
      </c>
      <c r="AT641" s="38" t="s">
        <v>205</v>
      </c>
      <c r="AU641" s="38" t="s">
        <v>8802</v>
      </c>
      <c r="AV641" s="38" t="s">
        <v>207</v>
      </c>
      <c r="AW641" s="38" t="s">
        <v>61</v>
      </c>
      <c r="AX641" s="38" t="s">
        <v>63</v>
      </c>
      <c r="AY641" s="39" t="s">
        <v>10967</v>
      </c>
      <c r="AZ641" s="38" t="s">
        <v>10968</v>
      </c>
      <c r="BA641" s="39" t="s">
        <v>10968</v>
      </c>
      <c r="BB641" s="38" t="s">
        <v>196</v>
      </c>
      <c r="BC641" s="38" t="s">
        <v>197</v>
      </c>
      <c r="BD641" s="38" t="s">
        <v>94</v>
      </c>
      <c r="BE641" s="38" t="s">
        <v>208</v>
      </c>
      <c r="BF641" s="38" t="s">
        <v>64</v>
      </c>
      <c r="BG641" s="38" t="s">
        <v>61</v>
      </c>
      <c r="BH641" s="38" t="s">
        <v>209</v>
      </c>
    </row>
    <row r="642" spans="2:60" x14ac:dyDescent="0.3">
      <c r="B642" s="55">
        <f t="shared" si="183"/>
        <v>638</v>
      </c>
      <c r="C642" s="55" t="str">
        <f t="shared" si="184"/>
        <v>NRT</v>
      </c>
      <c r="D642" s="55" t="str">
        <f t="shared" si="185"/>
        <v>2025-09-17</v>
      </c>
      <c r="E642" s="55" t="str">
        <f t="shared" si="186"/>
        <v>82020038130</v>
      </c>
      <c r="F642" s="55" t="str">
        <f t="shared" si="187"/>
        <v>PJP030142286</v>
      </c>
      <c r="G642" s="55" t="str">
        <f t="shared" si="188"/>
        <v>서우석</v>
      </c>
      <c r="H642" s="53" t="str">
        <f t="shared" si="189"/>
        <v>목록(Manifest)</v>
      </c>
      <c r="I642" s="62">
        <f t="shared" si="190"/>
        <v>111.72</v>
      </c>
      <c r="J642" s="53" t="str">
        <f t="shared" si="191"/>
        <v>BIG BRIDGE INTL (BRCH USA)</v>
      </c>
      <c r="K642" s="55">
        <f t="shared" si="192"/>
        <v>1</v>
      </c>
      <c r="L642" s="54">
        <f t="shared" si="193"/>
        <v>1.85</v>
      </c>
      <c r="M642" s="54">
        <f t="shared" si="194"/>
        <v>4.7</v>
      </c>
      <c r="N642" s="54">
        <f t="shared" si="195"/>
        <v>4.7</v>
      </c>
      <c r="O642" s="54">
        <f t="shared" si="196"/>
        <v>2</v>
      </c>
      <c r="P642" s="55" t="str">
        <f t="shared" si="197"/>
        <v>6094325166800</v>
      </c>
      <c r="Q642" s="70">
        <f t="shared" si="198"/>
        <v>9790</v>
      </c>
      <c r="R642" s="58">
        <v>0</v>
      </c>
      <c r="S642" s="57">
        <f t="shared" si="199"/>
        <v>0</v>
      </c>
      <c r="T642" s="58">
        <v>0</v>
      </c>
      <c r="U642" s="58">
        <f>(IF(VLOOKUP(VLOOKUP(AN642,MAPPING!$B$16:$D$21,2,1),MAPPING!$C$16:$E$21,2,0)=7000,0,VLOOKUP(VLOOKUP(AN642,MAPPING!$B$16:$D$21,2,1),MAPPING!$C$16:$E$21,2,0)))</f>
        <v>0</v>
      </c>
      <c r="V642" s="58">
        <f>(K642*VLOOKUP(N642/K642,MAPPING!$B$23:$C$30,2,10))</f>
        <v>550</v>
      </c>
      <c r="W642" s="58">
        <f t="shared" si="200"/>
        <v>0</v>
      </c>
      <c r="X642" s="58">
        <f t="shared" si="201"/>
        <v>10340</v>
      </c>
      <c r="Y642" s="116">
        <f>ROUND(SUM(Q642:W642)/INVOICE!$I$5,2)</f>
        <v>7.42</v>
      </c>
      <c r="AA642" s="38" t="s">
        <v>4744</v>
      </c>
      <c r="AB642" s="38" t="s">
        <v>93</v>
      </c>
      <c r="AC642" s="38" t="s">
        <v>4745</v>
      </c>
      <c r="AD642" s="38" t="s">
        <v>10969</v>
      </c>
      <c r="AE642" s="38" t="s">
        <v>10970</v>
      </c>
      <c r="AF642" s="38" t="s">
        <v>10971</v>
      </c>
      <c r="AG642" s="38" t="s">
        <v>10972</v>
      </c>
      <c r="AH642" s="38" t="s">
        <v>61</v>
      </c>
      <c r="AI642" s="38">
        <v>1</v>
      </c>
      <c r="AJ642" s="38">
        <v>1.85</v>
      </c>
      <c r="AK642" s="38">
        <v>4.7</v>
      </c>
      <c r="AL642" s="38">
        <v>4.7</v>
      </c>
      <c r="AM642" s="38" t="s">
        <v>204</v>
      </c>
      <c r="AN642" s="38">
        <v>111.72</v>
      </c>
      <c r="AO642" s="38" t="s">
        <v>62</v>
      </c>
      <c r="AP642" s="38" t="s">
        <v>62</v>
      </c>
      <c r="AQ642" s="38" t="s">
        <v>62</v>
      </c>
      <c r="AR642" s="38" t="s">
        <v>62</v>
      </c>
      <c r="AS642" s="38" t="s">
        <v>62</v>
      </c>
      <c r="AT642" s="38" t="s">
        <v>205</v>
      </c>
      <c r="AU642" s="38" t="s">
        <v>8802</v>
      </c>
      <c r="AV642" s="38" t="s">
        <v>207</v>
      </c>
      <c r="AW642" s="38" t="s">
        <v>61</v>
      </c>
      <c r="AX642" s="38" t="s">
        <v>63</v>
      </c>
      <c r="AY642" s="39" t="s">
        <v>10973</v>
      </c>
      <c r="AZ642" s="38" t="s">
        <v>10974</v>
      </c>
      <c r="BA642" s="39" t="s">
        <v>10974</v>
      </c>
      <c r="BB642" s="38" t="s">
        <v>196</v>
      </c>
      <c r="BC642" s="38" t="s">
        <v>197</v>
      </c>
      <c r="BD642" s="38" t="s">
        <v>94</v>
      </c>
      <c r="BE642" s="38" t="s">
        <v>208</v>
      </c>
      <c r="BF642" s="38" t="s">
        <v>64</v>
      </c>
      <c r="BG642" s="38" t="s">
        <v>61</v>
      </c>
      <c r="BH642" s="38" t="s">
        <v>209</v>
      </c>
    </row>
    <row r="643" spans="2:60" x14ac:dyDescent="0.3">
      <c r="B643" s="55">
        <f t="shared" si="183"/>
        <v>639</v>
      </c>
      <c r="C643" s="55" t="str">
        <f t="shared" si="184"/>
        <v>NRT</v>
      </c>
      <c r="D643" s="55" t="str">
        <f t="shared" si="185"/>
        <v>2025-09-17</v>
      </c>
      <c r="E643" s="55" t="str">
        <f t="shared" si="186"/>
        <v>82020038130</v>
      </c>
      <c r="F643" s="55" t="str">
        <f t="shared" si="187"/>
        <v>PJP030166041</v>
      </c>
      <c r="G643" s="55" t="str">
        <f t="shared" si="188"/>
        <v>고창영</v>
      </c>
      <c r="H643" s="53" t="str">
        <f t="shared" si="189"/>
        <v>일반(목록배제,Normal-Manifest Exception)</v>
      </c>
      <c r="I643" s="62">
        <f t="shared" si="190"/>
        <v>7.37</v>
      </c>
      <c r="J643" s="53" t="str">
        <f t="shared" si="191"/>
        <v>BIG BRIDGE INTL (BRCH USA)</v>
      </c>
      <c r="K643" s="55">
        <f t="shared" si="192"/>
        <v>1</v>
      </c>
      <c r="L643" s="54">
        <f t="shared" si="193"/>
        <v>1.5</v>
      </c>
      <c r="M643" s="54">
        <f t="shared" si="194"/>
        <v>0.7</v>
      </c>
      <c r="N643" s="54">
        <f t="shared" si="195"/>
        <v>1.5</v>
      </c>
      <c r="O643" s="54">
        <f t="shared" si="196"/>
        <v>1.5</v>
      </c>
      <c r="P643" s="55" t="str">
        <f t="shared" si="197"/>
        <v>6094325151694</v>
      </c>
      <c r="Q643" s="70">
        <f t="shared" si="198"/>
        <v>8780</v>
      </c>
      <c r="R643" s="58">
        <v>0</v>
      </c>
      <c r="S643" s="57">
        <f t="shared" si="199"/>
        <v>0</v>
      </c>
      <c r="T643" s="58">
        <v>0</v>
      </c>
      <c r="U643" s="58">
        <f>(IF(VLOOKUP(VLOOKUP(AN643,MAPPING!$B$16:$D$21,2,1),MAPPING!$C$16:$E$21,2,0)=7000,0,VLOOKUP(VLOOKUP(AN643,MAPPING!$B$16:$D$21,2,1),MAPPING!$C$16:$E$21,2,0)))</f>
        <v>0</v>
      </c>
      <c r="V643" s="58">
        <f>(K643*VLOOKUP(N643/K643,MAPPING!$B$23:$C$30,2,10))</f>
        <v>0</v>
      </c>
      <c r="W643" s="58">
        <f t="shared" si="200"/>
        <v>0</v>
      </c>
      <c r="X643" s="58">
        <f t="shared" si="201"/>
        <v>8780</v>
      </c>
      <c r="Y643" s="116">
        <f>ROUND(SUM(Q643:W643)/INVOICE!$I$5,2)</f>
        <v>6.3</v>
      </c>
      <c r="AA643" s="38" t="s">
        <v>4744</v>
      </c>
      <c r="AB643" s="38" t="s">
        <v>93</v>
      </c>
      <c r="AC643" s="38" t="s">
        <v>4745</v>
      </c>
      <c r="AD643" s="38" t="s">
        <v>10975</v>
      </c>
      <c r="AE643" s="38" t="s">
        <v>242</v>
      </c>
      <c r="AF643" s="38" t="s">
        <v>243</v>
      </c>
      <c r="AG643" s="38" t="s">
        <v>244</v>
      </c>
      <c r="AH643" s="38" t="s">
        <v>61</v>
      </c>
      <c r="AI643" s="38">
        <v>1</v>
      </c>
      <c r="AJ643" s="38">
        <v>1.5</v>
      </c>
      <c r="AK643" s="38">
        <v>0.7</v>
      </c>
      <c r="AL643" s="38">
        <v>1.5</v>
      </c>
      <c r="AM643" s="38" t="s">
        <v>66</v>
      </c>
      <c r="AN643" s="38">
        <v>7.37</v>
      </c>
      <c r="AO643" s="38" t="s">
        <v>62</v>
      </c>
      <c r="AP643" s="38" t="s">
        <v>62</v>
      </c>
      <c r="AQ643" s="38" t="s">
        <v>62</v>
      </c>
      <c r="AR643" s="38" t="s">
        <v>62</v>
      </c>
      <c r="AS643" s="38" t="s">
        <v>62</v>
      </c>
      <c r="AT643" s="38" t="s">
        <v>205</v>
      </c>
      <c r="AU643" s="38" t="s">
        <v>8802</v>
      </c>
      <c r="AV643" s="38" t="s">
        <v>207</v>
      </c>
      <c r="AW643" s="38" t="s">
        <v>61</v>
      </c>
      <c r="AX643" s="38" t="s">
        <v>63</v>
      </c>
      <c r="AY643" s="39" t="s">
        <v>10976</v>
      </c>
      <c r="AZ643" s="38" t="s">
        <v>10977</v>
      </c>
      <c r="BA643" s="39" t="s">
        <v>10977</v>
      </c>
      <c r="BB643" s="38" t="s">
        <v>196</v>
      </c>
      <c r="BC643" s="38" t="s">
        <v>197</v>
      </c>
      <c r="BD643" s="38" t="s">
        <v>94</v>
      </c>
      <c r="BE643" s="38" t="s">
        <v>208</v>
      </c>
      <c r="BF643" s="38" t="s">
        <v>64</v>
      </c>
      <c r="BG643" s="38" t="s">
        <v>61</v>
      </c>
      <c r="BH643" s="38" t="s">
        <v>209</v>
      </c>
    </row>
    <row r="644" spans="2:60" x14ac:dyDescent="0.3">
      <c r="B644" s="55">
        <f t="shared" si="183"/>
        <v>640</v>
      </c>
      <c r="C644" s="55" t="str">
        <f t="shared" si="184"/>
        <v>NRT</v>
      </c>
      <c r="D644" s="55" t="str">
        <f t="shared" si="185"/>
        <v>2025-09-17</v>
      </c>
      <c r="E644" s="55" t="str">
        <f t="shared" si="186"/>
        <v>82020038130</v>
      </c>
      <c r="F644" s="55" t="str">
        <f t="shared" si="187"/>
        <v>PJP026423264</v>
      </c>
      <c r="G644" s="55" t="str">
        <f t="shared" si="188"/>
        <v>노유경</v>
      </c>
      <c r="H644" s="53" t="str">
        <f t="shared" si="189"/>
        <v>간이(Simple)</v>
      </c>
      <c r="I644" s="62">
        <f t="shared" si="190"/>
        <v>342.37</v>
      </c>
      <c r="J644" s="53" t="str">
        <f t="shared" si="191"/>
        <v>BIG BRIDGE INTL (BRCH USA)</v>
      </c>
      <c r="K644" s="55">
        <f t="shared" si="192"/>
        <v>1</v>
      </c>
      <c r="L644" s="54">
        <f t="shared" si="193"/>
        <v>0.7</v>
      </c>
      <c r="M644" s="54">
        <f t="shared" si="194"/>
        <v>1</v>
      </c>
      <c r="N644" s="54">
        <f t="shared" si="195"/>
        <v>1</v>
      </c>
      <c r="O644" s="54">
        <f t="shared" si="196"/>
        <v>1</v>
      </c>
      <c r="P644" s="55" t="str">
        <f t="shared" si="197"/>
        <v>6094325151468</v>
      </c>
      <c r="Q644" s="70">
        <f t="shared" si="198"/>
        <v>7770</v>
      </c>
      <c r="R644" s="58">
        <v>0</v>
      </c>
      <c r="S644" s="57">
        <f t="shared" si="199"/>
        <v>0</v>
      </c>
      <c r="T644" s="58">
        <v>0</v>
      </c>
      <c r="U644" s="58">
        <f>(IF(VLOOKUP(VLOOKUP(AN644,MAPPING!$B$16:$D$21,2,1),MAPPING!$C$16:$E$21,2,0)=7000,0,VLOOKUP(VLOOKUP(AN644,MAPPING!$B$16:$D$21,2,1),MAPPING!$C$16:$E$21,2,0)))</f>
        <v>0</v>
      </c>
      <c r="V644" s="58">
        <f>(K644*VLOOKUP(N644/K644,MAPPING!$B$23:$C$30,2,10))</f>
        <v>0</v>
      </c>
      <c r="W644" s="58">
        <f t="shared" si="200"/>
        <v>0</v>
      </c>
      <c r="X644" s="58">
        <f t="shared" si="201"/>
        <v>7770</v>
      </c>
      <c r="Y644" s="116">
        <f>ROUND(SUM(Q644:W644)/INVOICE!$I$5,2)</f>
        <v>5.57</v>
      </c>
      <c r="AA644" s="38" t="s">
        <v>4744</v>
      </c>
      <c r="AB644" s="38" t="s">
        <v>93</v>
      </c>
      <c r="AC644" s="38" t="s">
        <v>4745</v>
      </c>
      <c r="AD644" s="38" t="s">
        <v>10978</v>
      </c>
      <c r="AE644" s="38" t="s">
        <v>10979</v>
      </c>
      <c r="AF644" s="38" t="s">
        <v>10980</v>
      </c>
      <c r="AG644" s="38" t="s">
        <v>10981</v>
      </c>
      <c r="AH644" s="38" t="s">
        <v>61</v>
      </c>
      <c r="AI644" s="38">
        <v>1</v>
      </c>
      <c r="AJ644" s="38">
        <v>0.7</v>
      </c>
      <c r="AK644" s="38">
        <v>1</v>
      </c>
      <c r="AL644" s="38">
        <v>1</v>
      </c>
      <c r="AM644" s="38" t="s">
        <v>65</v>
      </c>
      <c r="AN644" s="38">
        <v>342.37</v>
      </c>
      <c r="AO644" s="38" t="s">
        <v>62</v>
      </c>
      <c r="AP644" s="38" t="s">
        <v>62</v>
      </c>
      <c r="AQ644" s="38" t="s">
        <v>62</v>
      </c>
      <c r="AR644" s="38" t="s">
        <v>62</v>
      </c>
      <c r="AS644" s="38" t="s">
        <v>62</v>
      </c>
      <c r="AT644" s="38" t="s">
        <v>205</v>
      </c>
      <c r="AU644" s="38" t="s">
        <v>8802</v>
      </c>
      <c r="AV644" s="38" t="s">
        <v>207</v>
      </c>
      <c r="AW644" s="38" t="s">
        <v>61</v>
      </c>
      <c r="AX644" s="38" t="s">
        <v>63</v>
      </c>
      <c r="AY644" s="39" t="s">
        <v>10982</v>
      </c>
      <c r="AZ644" s="38" t="s">
        <v>10983</v>
      </c>
      <c r="BA644" s="39" t="s">
        <v>10983</v>
      </c>
      <c r="BB644" s="38" t="s">
        <v>196</v>
      </c>
      <c r="BC644" s="38" t="s">
        <v>197</v>
      </c>
      <c r="BD644" s="38" t="s">
        <v>94</v>
      </c>
      <c r="BE644" s="38" t="s">
        <v>208</v>
      </c>
      <c r="BF644" s="38" t="s">
        <v>64</v>
      </c>
      <c r="BG644" s="38" t="s">
        <v>61</v>
      </c>
      <c r="BH644" s="38" t="s">
        <v>209</v>
      </c>
    </row>
    <row r="645" spans="2:60" x14ac:dyDescent="0.3">
      <c r="B645" s="55">
        <f t="shared" si="183"/>
        <v>641</v>
      </c>
      <c r="C645" s="55" t="str">
        <f t="shared" si="184"/>
        <v>NRT</v>
      </c>
      <c r="D645" s="55" t="str">
        <f t="shared" si="185"/>
        <v>2025-09-17</v>
      </c>
      <c r="E645" s="55" t="str">
        <f t="shared" si="186"/>
        <v>82020038130</v>
      </c>
      <c r="F645" s="55" t="str">
        <f t="shared" si="187"/>
        <v>PJP030157144</v>
      </c>
      <c r="G645" s="55" t="str">
        <f t="shared" si="188"/>
        <v>조아영</v>
      </c>
      <c r="H645" s="53" t="str">
        <f t="shared" si="189"/>
        <v>간이(Simple)</v>
      </c>
      <c r="I645" s="62">
        <f t="shared" si="190"/>
        <v>239.76</v>
      </c>
      <c r="J645" s="53" t="str">
        <f t="shared" si="191"/>
        <v>BIG BRIDGE INTL (BRCH USA)</v>
      </c>
      <c r="K645" s="55">
        <f t="shared" si="192"/>
        <v>1</v>
      </c>
      <c r="L645" s="54">
        <f t="shared" si="193"/>
        <v>2</v>
      </c>
      <c r="M645" s="54">
        <f t="shared" si="194"/>
        <v>4.4000000000000004</v>
      </c>
      <c r="N645" s="54">
        <f t="shared" si="195"/>
        <v>4.4000000000000004</v>
      </c>
      <c r="O645" s="54">
        <f t="shared" si="196"/>
        <v>2</v>
      </c>
      <c r="P645" s="55" t="str">
        <f t="shared" si="197"/>
        <v>6094325151231</v>
      </c>
      <c r="Q645" s="70">
        <f t="shared" si="198"/>
        <v>9790</v>
      </c>
      <c r="R645" s="58">
        <v>0</v>
      </c>
      <c r="S645" s="57">
        <f t="shared" si="199"/>
        <v>0</v>
      </c>
      <c r="T645" s="58">
        <v>0</v>
      </c>
      <c r="U645" s="58">
        <f>(IF(VLOOKUP(VLOOKUP(AN645,MAPPING!$B$16:$D$21,2,1),MAPPING!$C$16:$E$21,2,0)=7000,0,VLOOKUP(VLOOKUP(AN645,MAPPING!$B$16:$D$21,2,1),MAPPING!$C$16:$E$21,2,0)))</f>
        <v>0</v>
      </c>
      <c r="V645" s="58">
        <f>(K645*VLOOKUP(N645/K645,MAPPING!$B$23:$C$30,2,10))</f>
        <v>550</v>
      </c>
      <c r="W645" s="58">
        <f t="shared" si="200"/>
        <v>0</v>
      </c>
      <c r="X645" s="58">
        <f t="shared" si="201"/>
        <v>10340</v>
      </c>
      <c r="Y645" s="116">
        <f>ROUND(SUM(Q645:W645)/INVOICE!$I$5,2)</f>
        <v>7.42</v>
      </c>
      <c r="AA645" s="38" t="s">
        <v>4744</v>
      </c>
      <c r="AB645" s="38" t="s">
        <v>93</v>
      </c>
      <c r="AC645" s="38" t="s">
        <v>4745</v>
      </c>
      <c r="AD645" s="38" t="s">
        <v>10984</v>
      </c>
      <c r="AE645" s="38" t="s">
        <v>671</v>
      </c>
      <c r="AF645" s="38" t="s">
        <v>9556</v>
      </c>
      <c r="AG645" s="38" t="s">
        <v>220</v>
      </c>
      <c r="AH645" s="38" t="s">
        <v>156</v>
      </c>
      <c r="AI645" s="38">
        <v>1</v>
      </c>
      <c r="AJ645" s="38">
        <v>2</v>
      </c>
      <c r="AK645" s="38">
        <v>4.4000000000000004</v>
      </c>
      <c r="AL645" s="38">
        <v>4.4000000000000004</v>
      </c>
      <c r="AM645" s="38" t="s">
        <v>65</v>
      </c>
      <c r="AN645" s="38">
        <v>239.76</v>
      </c>
      <c r="AO645" s="38" t="s">
        <v>62</v>
      </c>
      <c r="AP645" s="38" t="s">
        <v>62</v>
      </c>
      <c r="AQ645" s="38" t="s">
        <v>62</v>
      </c>
      <c r="AR645" s="38" t="s">
        <v>62</v>
      </c>
      <c r="AS645" s="38" t="s">
        <v>62</v>
      </c>
      <c r="AT645" s="38" t="s">
        <v>205</v>
      </c>
      <c r="AU645" s="38" t="s">
        <v>8802</v>
      </c>
      <c r="AV645" s="38" t="s">
        <v>207</v>
      </c>
      <c r="AW645" s="38" t="s">
        <v>61</v>
      </c>
      <c r="AX645" s="38" t="s">
        <v>63</v>
      </c>
      <c r="AY645" s="39" t="s">
        <v>10985</v>
      </c>
      <c r="AZ645" s="38" t="s">
        <v>10986</v>
      </c>
      <c r="BA645" s="39" t="s">
        <v>10986</v>
      </c>
      <c r="BB645" s="38" t="s">
        <v>196</v>
      </c>
      <c r="BC645" s="38" t="s">
        <v>197</v>
      </c>
      <c r="BD645" s="38" t="s">
        <v>94</v>
      </c>
      <c r="BE645" s="38" t="s">
        <v>208</v>
      </c>
      <c r="BF645" s="38" t="s">
        <v>64</v>
      </c>
      <c r="BG645" s="38" t="s">
        <v>61</v>
      </c>
      <c r="BH645" s="38" t="s">
        <v>209</v>
      </c>
    </row>
    <row r="646" spans="2:60" x14ac:dyDescent="0.3">
      <c r="B646" s="55">
        <f t="shared" ref="B646:B709" si="202">B645+1</f>
        <v>642</v>
      </c>
      <c r="C646" s="55" t="str">
        <f t="shared" si="184"/>
        <v>NRT</v>
      </c>
      <c r="D646" s="55" t="str">
        <f t="shared" si="185"/>
        <v>2025-09-17</v>
      </c>
      <c r="E646" s="55" t="str">
        <f t="shared" si="186"/>
        <v>82020038130</v>
      </c>
      <c r="F646" s="55" t="str">
        <f t="shared" si="187"/>
        <v>PJP030134184</v>
      </c>
      <c r="G646" s="55" t="str">
        <f t="shared" si="188"/>
        <v>석아진</v>
      </c>
      <c r="H646" s="53" t="str">
        <f t="shared" si="189"/>
        <v>목록(Manifest)</v>
      </c>
      <c r="I646" s="62">
        <f t="shared" si="190"/>
        <v>127.33</v>
      </c>
      <c r="J646" s="53" t="str">
        <f t="shared" si="191"/>
        <v>BIG BRIDGE INTL (BRCH USA)</v>
      </c>
      <c r="K646" s="55">
        <f t="shared" si="192"/>
        <v>1</v>
      </c>
      <c r="L646" s="54">
        <f t="shared" si="193"/>
        <v>0.3</v>
      </c>
      <c r="M646" s="54">
        <f t="shared" si="194"/>
        <v>0.8</v>
      </c>
      <c r="N646" s="54">
        <f t="shared" si="195"/>
        <v>0.8</v>
      </c>
      <c r="O646" s="54">
        <f t="shared" si="196"/>
        <v>0.5</v>
      </c>
      <c r="P646" s="55" t="str">
        <f t="shared" si="197"/>
        <v>6094325149476</v>
      </c>
      <c r="Q646" s="70">
        <f t="shared" si="198"/>
        <v>6760</v>
      </c>
      <c r="R646" s="58">
        <v>0</v>
      </c>
      <c r="S646" s="57">
        <f t="shared" si="199"/>
        <v>0</v>
      </c>
      <c r="T646" s="58">
        <v>0</v>
      </c>
      <c r="U646" s="58">
        <f>(IF(VLOOKUP(VLOOKUP(AN646,MAPPING!$B$16:$D$21,2,1),MAPPING!$C$16:$E$21,2,0)=7000,0,VLOOKUP(VLOOKUP(AN646,MAPPING!$B$16:$D$21,2,1),MAPPING!$C$16:$E$21,2,0)))</f>
        <v>0</v>
      </c>
      <c r="V646" s="58">
        <f>(K646*VLOOKUP(N646/K646,MAPPING!$B$23:$C$30,2,10))</f>
        <v>0</v>
      </c>
      <c r="W646" s="58">
        <f t="shared" si="200"/>
        <v>0</v>
      </c>
      <c r="X646" s="58">
        <f t="shared" si="201"/>
        <v>6760</v>
      </c>
      <c r="Y646" s="116">
        <f>ROUND(SUM(Q646:W646)/INVOICE!$I$5,2)</f>
        <v>4.8499999999999996</v>
      </c>
      <c r="AA646" s="38" t="s">
        <v>4744</v>
      </c>
      <c r="AB646" s="38" t="s">
        <v>93</v>
      </c>
      <c r="AC646" s="38" t="s">
        <v>4745</v>
      </c>
      <c r="AD646" s="38" t="s">
        <v>10987</v>
      </c>
      <c r="AE646" s="38" t="s">
        <v>10988</v>
      </c>
      <c r="AF646" s="38" t="s">
        <v>10989</v>
      </c>
      <c r="AG646" s="38" t="s">
        <v>10990</v>
      </c>
      <c r="AH646" s="38" t="s">
        <v>61</v>
      </c>
      <c r="AI646" s="38">
        <v>1</v>
      </c>
      <c r="AJ646" s="38">
        <v>0.3</v>
      </c>
      <c r="AK646" s="38">
        <v>0.8</v>
      </c>
      <c r="AL646" s="38">
        <v>0.8</v>
      </c>
      <c r="AM646" s="38" t="s">
        <v>204</v>
      </c>
      <c r="AN646" s="38">
        <v>127.33</v>
      </c>
      <c r="AO646" s="38" t="s">
        <v>62</v>
      </c>
      <c r="AP646" s="38" t="s">
        <v>62</v>
      </c>
      <c r="AQ646" s="38" t="s">
        <v>62</v>
      </c>
      <c r="AR646" s="38" t="s">
        <v>62</v>
      </c>
      <c r="AS646" s="38" t="s">
        <v>62</v>
      </c>
      <c r="AT646" s="38" t="s">
        <v>205</v>
      </c>
      <c r="AU646" s="38" t="s">
        <v>8802</v>
      </c>
      <c r="AV646" s="38" t="s">
        <v>207</v>
      </c>
      <c r="AW646" s="38" t="s">
        <v>61</v>
      </c>
      <c r="AX646" s="38" t="s">
        <v>63</v>
      </c>
      <c r="AY646" s="39" t="s">
        <v>10991</v>
      </c>
      <c r="AZ646" s="38" t="s">
        <v>10992</v>
      </c>
      <c r="BA646" s="39" t="s">
        <v>10992</v>
      </c>
      <c r="BB646" s="38" t="s">
        <v>196</v>
      </c>
      <c r="BC646" s="38" t="s">
        <v>197</v>
      </c>
      <c r="BD646" s="38" t="s">
        <v>94</v>
      </c>
      <c r="BE646" s="38" t="s">
        <v>208</v>
      </c>
      <c r="BF646" s="38" t="s">
        <v>64</v>
      </c>
      <c r="BG646" s="38" t="s">
        <v>61</v>
      </c>
      <c r="BH646" s="38" t="s">
        <v>209</v>
      </c>
    </row>
    <row r="647" spans="2:60" x14ac:dyDescent="0.3">
      <c r="B647" s="55">
        <f t="shared" si="202"/>
        <v>643</v>
      </c>
      <c r="C647" s="55" t="str">
        <f t="shared" ref="C647:C710" si="203">AB647</f>
        <v>NRT</v>
      </c>
      <c r="D647" s="55" t="str">
        <f t="shared" ref="D647:D710" si="204">AA647</f>
        <v>2025-09-17</v>
      </c>
      <c r="E647" s="55" t="str">
        <f t="shared" ref="E647:E710" si="205">AC647</f>
        <v>82020038130</v>
      </c>
      <c r="F647" s="55" t="str">
        <f t="shared" ref="F647:F710" si="206">AD647</f>
        <v>PJP030148286</v>
      </c>
      <c r="G647" s="55" t="str">
        <f t="shared" ref="G647:G710" si="207">AE647</f>
        <v>지상훈</v>
      </c>
      <c r="H647" s="53" t="str">
        <f t="shared" ref="H647:H710" si="208">AM647</f>
        <v>목록(Manifest)</v>
      </c>
      <c r="I647" s="62">
        <f t="shared" ref="I647:I710" si="209">AN647</f>
        <v>114.57</v>
      </c>
      <c r="J647" s="53" t="str">
        <f t="shared" ref="J647:J710" si="210">AU647</f>
        <v>BIG BRIDGE INTL (BRCH USA)</v>
      </c>
      <c r="K647" s="55">
        <f t="shared" ref="K647:K710" si="211">AI647</f>
        <v>1</v>
      </c>
      <c r="L647" s="54">
        <f t="shared" ref="L647:L710" si="212">AJ647</f>
        <v>1.9</v>
      </c>
      <c r="M647" s="54">
        <f t="shared" ref="M647:M710" si="213">AK647</f>
        <v>2.5</v>
      </c>
      <c r="N647" s="54">
        <f t="shared" ref="N647:N710" si="214">AL647</f>
        <v>2.5</v>
      </c>
      <c r="O647" s="54">
        <f t="shared" ref="O647:O710" si="215">CEILING(L647,0.5)</f>
        <v>2</v>
      </c>
      <c r="P647" s="55" t="str">
        <f t="shared" ref="P647:P710" si="216">AY647</f>
        <v>6094325151143</v>
      </c>
      <c r="Q647" s="70">
        <f t="shared" ref="Q647:Q710" si="217">6760+(O647-0.5)/0.5*1010</f>
        <v>9790</v>
      </c>
      <c r="R647" s="58">
        <v>0</v>
      </c>
      <c r="S647" s="57">
        <f t="shared" ref="S647:S710" si="218">2500*(K647-1)</f>
        <v>0</v>
      </c>
      <c r="T647" s="58">
        <v>0</v>
      </c>
      <c r="U647" s="58">
        <f>(IF(VLOOKUP(VLOOKUP(AN647,MAPPING!$B$16:$D$21,2,1),MAPPING!$C$16:$E$21,2,0)=7000,0,VLOOKUP(VLOOKUP(AN647,MAPPING!$B$16:$D$21,2,1),MAPPING!$C$16:$E$21,2,0)))</f>
        <v>0</v>
      </c>
      <c r="V647" s="58">
        <f>(K647*VLOOKUP(N647/K647,MAPPING!$B$23:$C$30,2,10))</f>
        <v>550</v>
      </c>
      <c r="W647" s="58">
        <f t="shared" ref="W647:W710" si="219">IF(_xlfn.CEILING.MATH(N647-30,1)&lt;0,0,_xlfn.CEILING.MATH(N647-30,1))*400</f>
        <v>0</v>
      </c>
      <c r="X647" s="58">
        <f t="shared" ref="X647:X710" si="220">SUM(Q647:W647)</f>
        <v>10340</v>
      </c>
      <c r="Y647" s="116">
        <f>ROUND(SUM(Q647:W647)/INVOICE!$I$5,2)</f>
        <v>7.42</v>
      </c>
      <c r="AA647" s="38" t="s">
        <v>4744</v>
      </c>
      <c r="AB647" s="38" t="s">
        <v>93</v>
      </c>
      <c r="AC647" s="38" t="s">
        <v>4745</v>
      </c>
      <c r="AD647" s="38" t="s">
        <v>10993</v>
      </c>
      <c r="AE647" s="38" t="s">
        <v>9671</v>
      </c>
      <c r="AF647" s="38" t="s">
        <v>9672</v>
      </c>
      <c r="AG647" s="38" t="s">
        <v>9673</v>
      </c>
      <c r="AH647" s="38" t="s">
        <v>61</v>
      </c>
      <c r="AI647" s="38">
        <v>1</v>
      </c>
      <c r="AJ647" s="38">
        <v>1.9</v>
      </c>
      <c r="AK647" s="38">
        <v>2.5</v>
      </c>
      <c r="AL647" s="38">
        <v>2.5</v>
      </c>
      <c r="AM647" s="38" t="s">
        <v>204</v>
      </c>
      <c r="AN647" s="38">
        <v>114.57</v>
      </c>
      <c r="AO647" s="38" t="s">
        <v>62</v>
      </c>
      <c r="AP647" s="38" t="s">
        <v>62</v>
      </c>
      <c r="AQ647" s="38" t="s">
        <v>62</v>
      </c>
      <c r="AR647" s="38" t="s">
        <v>62</v>
      </c>
      <c r="AS647" s="38" t="s">
        <v>62</v>
      </c>
      <c r="AT647" s="38" t="s">
        <v>205</v>
      </c>
      <c r="AU647" s="38" t="s">
        <v>8802</v>
      </c>
      <c r="AV647" s="38" t="s">
        <v>207</v>
      </c>
      <c r="AW647" s="38" t="s">
        <v>61</v>
      </c>
      <c r="AX647" s="38" t="s">
        <v>63</v>
      </c>
      <c r="AY647" s="39" t="s">
        <v>10994</v>
      </c>
      <c r="AZ647" s="38" t="s">
        <v>10995</v>
      </c>
      <c r="BA647" s="39" t="s">
        <v>10995</v>
      </c>
      <c r="BB647" s="38" t="s">
        <v>196</v>
      </c>
      <c r="BC647" s="38" t="s">
        <v>197</v>
      </c>
      <c r="BD647" s="38" t="s">
        <v>94</v>
      </c>
      <c r="BE647" s="38" t="s">
        <v>208</v>
      </c>
      <c r="BF647" s="38" t="s">
        <v>64</v>
      </c>
      <c r="BG647" s="38" t="s">
        <v>61</v>
      </c>
      <c r="BH647" s="38" t="s">
        <v>209</v>
      </c>
    </row>
    <row r="648" spans="2:60" x14ac:dyDescent="0.3">
      <c r="B648" s="55">
        <f t="shared" si="202"/>
        <v>644</v>
      </c>
      <c r="C648" s="55" t="str">
        <f t="shared" si="203"/>
        <v>NRT</v>
      </c>
      <c r="D648" s="55" t="str">
        <f t="shared" si="204"/>
        <v>2025-09-17</v>
      </c>
      <c r="E648" s="55" t="str">
        <f t="shared" si="205"/>
        <v>82020038130</v>
      </c>
      <c r="F648" s="55" t="str">
        <f t="shared" si="206"/>
        <v>PJP030149070</v>
      </c>
      <c r="G648" s="55" t="str">
        <f t="shared" si="207"/>
        <v>이명혜</v>
      </c>
      <c r="H648" s="53" t="str">
        <f t="shared" si="208"/>
        <v>일반(목록배제,Normal-Manifest Exception)</v>
      </c>
      <c r="I648" s="62">
        <f t="shared" si="209"/>
        <v>125.23</v>
      </c>
      <c r="J648" s="53" t="str">
        <f t="shared" si="210"/>
        <v>BIG BRIDGE INTL (BRCH USA)</v>
      </c>
      <c r="K648" s="55">
        <f t="shared" si="211"/>
        <v>1</v>
      </c>
      <c r="L648" s="54">
        <f t="shared" si="212"/>
        <v>1.1000000000000001</v>
      </c>
      <c r="M648" s="54">
        <f t="shared" si="213"/>
        <v>1.5</v>
      </c>
      <c r="N648" s="54">
        <f t="shared" si="214"/>
        <v>1.5</v>
      </c>
      <c r="O648" s="54">
        <f t="shared" si="215"/>
        <v>1.5</v>
      </c>
      <c r="P648" s="55" t="str">
        <f t="shared" si="216"/>
        <v>6094325151550</v>
      </c>
      <c r="Q648" s="70">
        <f t="shared" si="217"/>
        <v>8780</v>
      </c>
      <c r="R648" s="58">
        <v>0</v>
      </c>
      <c r="S648" s="57">
        <f t="shared" si="218"/>
        <v>0</v>
      </c>
      <c r="T648" s="58">
        <v>0</v>
      </c>
      <c r="U648" s="58">
        <f>(IF(VLOOKUP(VLOOKUP(AN648,MAPPING!$B$16:$D$21,2,1),MAPPING!$C$16:$E$21,2,0)=7000,0,VLOOKUP(VLOOKUP(AN648,MAPPING!$B$16:$D$21,2,1),MAPPING!$C$16:$E$21,2,0)))</f>
        <v>0</v>
      </c>
      <c r="V648" s="58">
        <f>(K648*VLOOKUP(N648/K648,MAPPING!$B$23:$C$30,2,10))</f>
        <v>0</v>
      </c>
      <c r="W648" s="58">
        <f t="shared" si="219"/>
        <v>0</v>
      </c>
      <c r="X648" s="58">
        <f t="shared" si="220"/>
        <v>8780</v>
      </c>
      <c r="Y648" s="116">
        <f>ROUND(SUM(Q648:W648)/INVOICE!$I$5,2)</f>
        <v>6.3</v>
      </c>
      <c r="AA648" s="38" t="s">
        <v>4744</v>
      </c>
      <c r="AB648" s="38" t="s">
        <v>93</v>
      </c>
      <c r="AC648" s="38" t="s">
        <v>4745</v>
      </c>
      <c r="AD648" s="38" t="s">
        <v>10996</v>
      </c>
      <c r="AE648" s="38" t="s">
        <v>10997</v>
      </c>
      <c r="AF648" s="38" t="s">
        <v>10998</v>
      </c>
      <c r="AG648" s="38" t="s">
        <v>272</v>
      </c>
      <c r="AH648" s="38" t="s">
        <v>61</v>
      </c>
      <c r="AI648" s="38">
        <v>1</v>
      </c>
      <c r="AJ648" s="38">
        <v>1.1000000000000001</v>
      </c>
      <c r="AK648" s="38">
        <v>1.5</v>
      </c>
      <c r="AL648" s="38">
        <v>1.5</v>
      </c>
      <c r="AM648" s="38" t="s">
        <v>66</v>
      </c>
      <c r="AN648" s="38">
        <v>125.23</v>
      </c>
      <c r="AO648" s="38" t="s">
        <v>62</v>
      </c>
      <c r="AP648" s="38" t="s">
        <v>62</v>
      </c>
      <c r="AQ648" s="38" t="s">
        <v>62</v>
      </c>
      <c r="AR648" s="38" t="s">
        <v>62</v>
      </c>
      <c r="AS648" s="38" t="s">
        <v>62</v>
      </c>
      <c r="AT648" s="38" t="s">
        <v>205</v>
      </c>
      <c r="AU648" s="38" t="s">
        <v>8802</v>
      </c>
      <c r="AV648" s="38" t="s">
        <v>207</v>
      </c>
      <c r="AW648" s="38" t="s">
        <v>61</v>
      </c>
      <c r="AX648" s="38" t="s">
        <v>63</v>
      </c>
      <c r="AY648" s="39" t="s">
        <v>10999</v>
      </c>
      <c r="AZ648" s="38" t="s">
        <v>11000</v>
      </c>
      <c r="BA648" s="39" t="s">
        <v>11000</v>
      </c>
      <c r="BB648" s="38" t="s">
        <v>196</v>
      </c>
      <c r="BC648" s="38" t="s">
        <v>197</v>
      </c>
      <c r="BD648" s="38" t="s">
        <v>94</v>
      </c>
      <c r="BE648" s="38" t="s">
        <v>208</v>
      </c>
      <c r="BF648" s="38" t="s">
        <v>64</v>
      </c>
      <c r="BG648" s="38" t="s">
        <v>61</v>
      </c>
      <c r="BH648" s="38" t="s">
        <v>209</v>
      </c>
    </row>
    <row r="649" spans="2:60" x14ac:dyDescent="0.3">
      <c r="B649" s="55">
        <f t="shared" si="202"/>
        <v>645</v>
      </c>
      <c r="C649" s="55" t="str">
        <f t="shared" si="203"/>
        <v>NRT</v>
      </c>
      <c r="D649" s="55" t="str">
        <f t="shared" si="204"/>
        <v>2025-09-17</v>
      </c>
      <c r="E649" s="55" t="str">
        <f t="shared" si="205"/>
        <v>82020038130</v>
      </c>
      <c r="F649" s="55" t="str">
        <f t="shared" si="206"/>
        <v>PJP030164573</v>
      </c>
      <c r="G649" s="55" t="str">
        <f t="shared" si="207"/>
        <v>김혜주</v>
      </c>
      <c r="H649" s="53" t="str">
        <f t="shared" si="208"/>
        <v>일반(목록배제,Normal-Manifest Exception)</v>
      </c>
      <c r="I649" s="62">
        <f t="shared" si="209"/>
        <v>130.44999999999999</v>
      </c>
      <c r="J649" s="53" t="str">
        <f t="shared" si="210"/>
        <v>BIG BRIDGE INTL (BRCH USA)</v>
      </c>
      <c r="K649" s="55">
        <f t="shared" si="211"/>
        <v>1</v>
      </c>
      <c r="L649" s="54">
        <f t="shared" si="212"/>
        <v>2.8</v>
      </c>
      <c r="M649" s="54">
        <f t="shared" si="213"/>
        <v>5.9</v>
      </c>
      <c r="N649" s="54">
        <f t="shared" si="214"/>
        <v>6</v>
      </c>
      <c r="O649" s="54">
        <f t="shared" si="215"/>
        <v>3</v>
      </c>
      <c r="P649" s="55" t="str">
        <f t="shared" si="216"/>
        <v>6094325151706</v>
      </c>
      <c r="Q649" s="70">
        <f t="shared" si="217"/>
        <v>11810</v>
      </c>
      <c r="R649" s="58">
        <v>0</v>
      </c>
      <c r="S649" s="57">
        <f t="shared" si="218"/>
        <v>0</v>
      </c>
      <c r="T649" s="58">
        <v>0</v>
      </c>
      <c r="U649" s="58">
        <f>(IF(VLOOKUP(VLOOKUP(AN649,MAPPING!$B$16:$D$21,2,1),MAPPING!$C$16:$E$21,2,0)=7000,0,VLOOKUP(VLOOKUP(AN649,MAPPING!$B$16:$D$21,2,1),MAPPING!$C$16:$E$21,2,0)))</f>
        <v>0</v>
      </c>
      <c r="V649" s="58">
        <f>(K649*VLOOKUP(N649/K649,MAPPING!$B$23:$C$30,2,10))</f>
        <v>1200</v>
      </c>
      <c r="W649" s="58">
        <f t="shared" si="219"/>
        <v>0</v>
      </c>
      <c r="X649" s="58">
        <f t="shared" si="220"/>
        <v>13010</v>
      </c>
      <c r="Y649" s="116">
        <f>ROUND(SUM(Q649:W649)/INVOICE!$I$5,2)</f>
        <v>9.33</v>
      </c>
      <c r="AA649" s="38" t="s">
        <v>4744</v>
      </c>
      <c r="AB649" s="38" t="s">
        <v>93</v>
      </c>
      <c r="AC649" s="38" t="s">
        <v>4745</v>
      </c>
      <c r="AD649" s="38" t="s">
        <v>11001</v>
      </c>
      <c r="AE649" s="38" t="s">
        <v>11002</v>
      </c>
      <c r="AF649" s="38" t="s">
        <v>11003</v>
      </c>
      <c r="AG649" s="38" t="s">
        <v>11004</v>
      </c>
      <c r="AH649" s="38" t="s">
        <v>61</v>
      </c>
      <c r="AI649" s="38">
        <v>1</v>
      </c>
      <c r="AJ649" s="38">
        <v>2.8</v>
      </c>
      <c r="AK649" s="38">
        <v>5.9</v>
      </c>
      <c r="AL649" s="38">
        <v>6</v>
      </c>
      <c r="AM649" s="38" t="s">
        <v>66</v>
      </c>
      <c r="AN649" s="38">
        <v>130.44999999999999</v>
      </c>
      <c r="AO649" s="38" t="s">
        <v>62</v>
      </c>
      <c r="AP649" s="38" t="s">
        <v>62</v>
      </c>
      <c r="AQ649" s="38" t="s">
        <v>62</v>
      </c>
      <c r="AR649" s="38" t="s">
        <v>62</v>
      </c>
      <c r="AS649" s="38" t="s">
        <v>62</v>
      </c>
      <c r="AT649" s="38" t="s">
        <v>205</v>
      </c>
      <c r="AU649" s="38" t="s">
        <v>8802</v>
      </c>
      <c r="AV649" s="38" t="s">
        <v>207</v>
      </c>
      <c r="AW649" s="38" t="s">
        <v>61</v>
      </c>
      <c r="AX649" s="38" t="s">
        <v>63</v>
      </c>
      <c r="AY649" s="39" t="s">
        <v>11005</v>
      </c>
      <c r="AZ649" s="38" t="s">
        <v>11006</v>
      </c>
      <c r="BA649" s="39" t="s">
        <v>11006</v>
      </c>
      <c r="BB649" s="38" t="s">
        <v>196</v>
      </c>
      <c r="BC649" s="38" t="s">
        <v>197</v>
      </c>
      <c r="BD649" s="38" t="s">
        <v>94</v>
      </c>
      <c r="BE649" s="38" t="s">
        <v>208</v>
      </c>
      <c r="BF649" s="38" t="s">
        <v>64</v>
      </c>
      <c r="BG649" s="38" t="s">
        <v>61</v>
      </c>
      <c r="BH649" s="38" t="s">
        <v>209</v>
      </c>
    </row>
    <row r="650" spans="2:60" x14ac:dyDescent="0.3">
      <c r="B650" s="55">
        <f t="shared" si="202"/>
        <v>646</v>
      </c>
      <c r="C650" s="55" t="str">
        <f t="shared" si="203"/>
        <v>NRT</v>
      </c>
      <c r="D650" s="55" t="str">
        <f t="shared" si="204"/>
        <v>2025-09-17</v>
      </c>
      <c r="E650" s="55" t="str">
        <f t="shared" si="205"/>
        <v>82020038130</v>
      </c>
      <c r="F650" s="55" t="str">
        <f t="shared" si="206"/>
        <v>PJP030146214</v>
      </c>
      <c r="G650" s="55" t="str">
        <f t="shared" si="207"/>
        <v>오현기</v>
      </c>
      <c r="H650" s="53" t="str">
        <f t="shared" si="208"/>
        <v>목록(Manifest)</v>
      </c>
      <c r="I650" s="62">
        <f t="shared" si="209"/>
        <v>106.87</v>
      </c>
      <c r="J650" s="53" t="str">
        <f t="shared" si="210"/>
        <v>BIG BRIDGE INTL (BRCH USA)</v>
      </c>
      <c r="K650" s="55">
        <f t="shared" si="211"/>
        <v>1</v>
      </c>
      <c r="L650" s="54">
        <f t="shared" si="212"/>
        <v>1.05</v>
      </c>
      <c r="M650" s="54">
        <f t="shared" si="213"/>
        <v>3.8</v>
      </c>
      <c r="N650" s="54">
        <f t="shared" si="214"/>
        <v>3.8</v>
      </c>
      <c r="O650" s="54">
        <f t="shared" si="215"/>
        <v>1.5</v>
      </c>
      <c r="P650" s="55" t="str">
        <f t="shared" si="216"/>
        <v>6094325147274</v>
      </c>
      <c r="Q650" s="70">
        <f t="shared" si="217"/>
        <v>8780</v>
      </c>
      <c r="R650" s="58">
        <v>0</v>
      </c>
      <c r="S650" s="57">
        <f t="shared" si="218"/>
        <v>0</v>
      </c>
      <c r="T650" s="58">
        <v>0</v>
      </c>
      <c r="U650" s="58">
        <f>(IF(VLOOKUP(VLOOKUP(AN650,MAPPING!$B$16:$D$21,2,1),MAPPING!$C$16:$E$21,2,0)=7000,0,VLOOKUP(VLOOKUP(AN650,MAPPING!$B$16:$D$21,2,1),MAPPING!$C$16:$E$21,2,0)))</f>
        <v>0</v>
      </c>
      <c r="V650" s="58">
        <f>(K650*VLOOKUP(N650/K650,MAPPING!$B$23:$C$30,2,10))</f>
        <v>550</v>
      </c>
      <c r="W650" s="58">
        <f t="shared" si="219"/>
        <v>0</v>
      </c>
      <c r="X650" s="58">
        <f t="shared" si="220"/>
        <v>9330</v>
      </c>
      <c r="Y650" s="116">
        <f>ROUND(SUM(Q650:W650)/INVOICE!$I$5,2)</f>
        <v>6.69</v>
      </c>
      <c r="AA650" s="38" t="s">
        <v>4744</v>
      </c>
      <c r="AB650" s="38" t="s">
        <v>93</v>
      </c>
      <c r="AC650" s="38" t="s">
        <v>4745</v>
      </c>
      <c r="AD650" s="38" t="s">
        <v>11007</v>
      </c>
      <c r="AE650" s="38" t="s">
        <v>11008</v>
      </c>
      <c r="AF650" s="38" t="s">
        <v>11009</v>
      </c>
      <c r="AG650" s="38" t="s">
        <v>11010</v>
      </c>
      <c r="AH650" s="38" t="s">
        <v>61</v>
      </c>
      <c r="AI650" s="38">
        <v>1</v>
      </c>
      <c r="AJ650" s="38">
        <v>1.05</v>
      </c>
      <c r="AK650" s="38">
        <v>3.8</v>
      </c>
      <c r="AL650" s="38">
        <v>3.8</v>
      </c>
      <c r="AM650" s="38" t="s">
        <v>204</v>
      </c>
      <c r="AN650" s="38">
        <v>106.87</v>
      </c>
      <c r="AO650" s="38" t="s">
        <v>62</v>
      </c>
      <c r="AP650" s="38" t="s">
        <v>62</v>
      </c>
      <c r="AQ650" s="38" t="s">
        <v>62</v>
      </c>
      <c r="AR650" s="38" t="s">
        <v>62</v>
      </c>
      <c r="AS650" s="38" t="s">
        <v>62</v>
      </c>
      <c r="AT650" s="38" t="s">
        <v>205</v>
      </c>
      <c r="AU650" s="38" t="s">
        <v>8802</v>
      </c>
      <c r="AV650" s="38" t="s">
        <v>207</v>
      </c>
      <c r="AW650" s="38" t="s">
        <v>61</v>
      </c>
      <c r="AX650" s="38" t="s">
        <v>63</v>
      </c>
      <c r="AY650" s="39" t="s">
        <v>11011</v>
      </c>
      <c r="AZ650" s="38" t="s">
        <v>11012</v>
      </c>
      <c r="BA650" s="39" t="s">
        <v>11012</v>
      </c>
      <c r="BB650" s="38" t="s">
        <v>196</v>
      </c>
      <c r="BC650" s="38" t="s">
        <v>197</v>
      </c>
      <c r="BD650" s="38" t="s">
        <v>94</v>
      </c>
      <c r="BE650" s="38" t="s">
        <v>208</v>
      </c>
      <c r="BF650" s="38" t="s">
        <v>64</v>
      </c>
      <c r="BG650" s="38" t="s">
        <v>61</v>
      </c>
      <c r="BH650" s="38" t="s">
        <v>209</v>
      </c>
    </row>
    <row r="651" spans="2:60" x14ac:dyDescent="0.3">
      <c r="B651" s="55">
        <f t="shared" si="202"/>
        <v>647</v>
      </c>
      <c r="C651" s="55" t="str">
        <f t="shared" si="203"/>
        <v>NRT</v>
      </c>
      <c r="D651" s="55" t="str">
        <f t="shared" si="204"/>
        <v>2025-09-17</v>
      </c>
      <c r="E651" s="55" t="str">
        <f t="shared" si="205"/>
        <v>82020038130</v>
      </c>
      <c r="F651" s="55" t="str">
        <f t="shared" si="206"/>
        <v>PJP030140400</v>
      </c>
      <c r="G651" s="55" t="str">
        <f t="shared" si="207"/>
        <v>안효범</v>
      </c>
      <c r="H651" s="53" t="str">
        <f t="shared" si="208"/>
        <v>목록(Manifest)</v>
      </c>
      <c r="I651" s="62">
        <f t="shared" si="209"/>
        <v>74.239999999999995</v>
      </c>
      <c r="J651" s="53" t="str">
        <f t="shared" si="210"/>
        <v>BIG BRIDGE INTL (BRCH USA)</v>
      </c>
      <c r="K651" s="55">
        <f t="shared" si="211"/>
        <v>1</v>
      </c>
      <c r="L651" s="54">
        <f t="shared" si="212"/>
        <v>0.85</v>
      </c>
      <c r="M651" s="54">
        <f t="shared" si="213"/>
        <v>1</v>
      </c>
      <c r="N651" s="54">
        <f t="shared" si="214"/>
        <v>1</v>
      </c>
      <c r="O651" s="54">
        <f t="shared" si="215"/>
        <v>1</v>
      </c>
      <c r="P651" s="55" t="str">
        <f t="shared" si="216"/>
        <v>6094325149932</v>
      </c>
      <c r="Q651" s="70">
        <f t="shared" si="217"/>
        <v>7770</v>
      </c>
      <c r="R651" s="58">
        <v>0</v>
      </c>
      <c r="S651" s="57">
        <f t="shared" si="218"/>
        <v>0</v>
      </c>
      <c r="T651" s="58">
        <v>0</v>
      </c>
      <c r="U651" s="58">
        <f>(IF(VLOOKUP(VLOOKUP(AN651,MAPPING!$B$16:$D$21,2,1),MAPPING!$C$16:$E$21,2,0)=7000,0,VLOOKUP(VLOOKUP(AN651,MAPPING!$B$16:$D$21,2,1),MAPPING!$C$16:$E$21,2,0)))</f>
        <v>0</v>
      </c>
      <c r="V651" s="58">
        <f>(K651*VLOOKUP(N651/K651,MAPPING!$B$23:$C$30,2,10))</f>
        <v>0</v>
      </c>
      <c r="W651" s="58">
        <f t="shared" si="219"/>
        <v>0</v>
      </c>
      <c r="X651" s="58">
        <f t="shared" si="220"/>
        <v>7770</v>
      </c>
      <c r="Y651" s="116">
        <f>ROUND(SUM(Q651:W651)/INVOICE!$I$5,2)</f>
        <v>5.57</v>
      </c>
      <c r="AA651" s="38" t="s">
        <v>4744</v>
      </c>
      <c r="AB651" s="38" t="s">
        <v>93</v>
      </c>
      <c r="AC651" s="38" t="s">
        <v>4745</v>
      </c>
      <c r="AD651" s="38" t="s">
        <v>11013</v>
      </c>
      <c r="AE651" s="38" t="s">
        <v>11014</v>
      </c>
      <c r="AF651" s="38" t="s">
        <v>11015</v>
      </c>
      <c r="AG651" s="38" t="s">
        <v>11016</v>
      </c>
      <c r="AH651" s="38" t="s">
        <v>61</v>
      </c>
      <c r="AI651" s="38">
        <v>1</v>
      </c>
      <c r="AJ651" s="38">
        <v>0.85</v>
      </c>
      <c r="AK651" s="38">
        <v>1</v>
      </c>
      <c r="AL651" s="38">
        <v>1</v>
      </c>
      <c r="AM651" s="38" t="s">
        <v>204</v>
      </c>
      <c r="AN651" s="38">
        <v>74.239999999999995</v>
      </c>
      <c r="AO651" s="38" t="s">
        <v>62</v>
      </c>
      <c r="AP651" s="38" t="s">
        <v>62</v>
      </c>
      <c r="AQ651" s="38" t="s">
        <v>62</v>
      </c>
      <c r="AR651" s="38" t="s">
        <v>62</v>
      </c>
      <c r="AS651" s="38" t="s">
        <v>62</v>
      </c>
      <c r="AT651" s="38" t="s">
        <v>205</v>
      </c>
      <c r="AU651" s="38" t="s">
        <v>8802</v>
      </c>
      <c r="AV651" s="38" t="s">
        <v>207</v>
      </c>
      <c r="AW651" s="38" t="s">
        <v>61</v>
      </c>
      <c r="AX651" s="38" t="s">
        <v>63</v>
      </c>
      <c r="AY651" s="39" t="s">
        <v>11017</v>
      </c>
      <c r="AZ651" s="38" t="s">
        <v>11018</v>
      </c>
      <c r="BA651" s="39" t="s">
        <v>11018</v>
      </c>
      <c r="BB651" s="38" t="s">
        <v>196</v>
      </c>
      <c r="BC651" s="38" t="s">
        <v>197</v>
      </c>
      <c r="BD651" s="38" t="s">
        <v>94</v>
      </c>
      <c r="BE651" s="38" t="s">
        <v>208</v>
      </c>
      <c r="BF651" s="38" t="s">
        <v>64</v>
      </c>
      <c r="BG651" s="38" t="s">
        <v>61</v>
      </c>
      <c r="BH651" s="38" t="s">
        <v>209</v>
      </c>
    </row>
    <row r="652" spans="2:60" x14ac:dyDescent="0.3">
      <c r="B652" s="55">
        <f t="shared" si="202"/>
        <v>648</v>
      </c>
      <c r="C652" s="55" t="str">
        <f t="shared" si="203"/>
        <v>NRT</v>
      </c>
      <c r="D652" s="55" t="str">
        <f t="shared" si="204"/>
        <v>2025-09-17</v>
      </c>
      <c r="E652" s="55" t="str">
        <f t="shared" si="205"/>
        <v>82020038130</v>
      </c>
      <c r="F652" s="55" t="str">
        <f t="shared" si="206"/>
        <v>PJP030131339</v>
      </c>
      <c r="G652" s="55" t="str">
        <f t="shared" si="207"/>
        <v>박태준</v>
      </c>
      <c r="H652" s="53" t="str">
        <f t="shared" si="208"/>
        <v>목록(Manifest)</v>
      </c>
      <c r="I652" s="62">
        <f t="shared" si="209"/>
        <v>132.66</v>
      </c>
      <c r="J652" s="53" t="str">
        <f t="shared" si="210"/>
        <v>BIG BRIDGE INTL (BRCH USA)</v>
      </c>
      <c r="K652" s="55">
        <f t="shared" si="211"/>
        <v>1</v>
      </c>
      <c r="L652" s="54">
        <f t="shared" si="212"/>
        <v>0.7</v>
      </c>
      <c r="M652" s="54">
        <f t="shared" si="213"/>
        <v>1.1000000000000001</v>
      </c>
      <c r="N652" s="54">
        <f t="shared" si="214"/>
        <v>1.1000000000000001</v>
      </c>
      <c r="O652" s="54">
        <f t="shared" si="215"/>
        <v>1</v>
      </c>
      <c r="P652" s="55" t="str">
        <f t="shared" si="216"/>
        <v>6094325150710</v>
      </c>
      <c r="Q652" s="70">
        <f t="shared" si="217"/>
        <v>7770</v>
      </c>
      <c r="R652" s="58">
        <v>0</v>
      </c>
      <c r="S652" s="57">
        <f t="shared" si="218"/>
        <v>0</v>
      </c>
      <c r="T652" s="58">
        <v>0</v>
      </c>
      <c r="U652" s="58">
        <f>(IF(VLOOKUP(VLOOKUP(AN652,MAPPING!$B$16:$D$21,2,1),MAPPING!$C$16:$E$21,2,0)=7000,0,VLOOKUP(VLOOKUP(AN652,MAPPING!$B$16:$D$21,2,1),MAPPING!$C$16:$E$21,2,0)))</f>
        <v>0</v>
      </c>
      <c r="V652" s="58">
        <f>(K652*VLOOKUP(N652/K652,MAPPING!$B$23:$C$30,2,10))</f>
        <v>0</v>
      </c>
      <c r="W652" s="58">
        <f t="shared" si="219"/>
        <v>0</v>
      </c>
      <c r="X652" s="58">
        <f t="shared" si="220"/>
        <v>7770</v>
      </c>
      <c r="Y652" s="116">
        <f>ROUND(SUM(Q652:W652)/INVOICE!$I$5,2)</f>
        <v>5.57</v>
      </c>
      <c r="AA652" s="38" t="s">
        <v>4744</v>
      </c>
      <c r="AB652" s="38" t="s">
        <v>93</v>
      </c>
      <c r="AC652" s="38" t="s">
        <v>4745</v>
      </c>
      <c r="AD652" s="38" t="s">
        <v>11019</v>
      </c>
      <c r="AE652" s="38" t="s">
        <v>11020</v>
      </c>
      <c r="AF652" s="38" t="s">
        <v>11021</v>
      </c>
      <c r="AG652" s="38" t="s">
        <v>11022</v>
      </c>
      <c r="AH652" s="38" t="s">
        <v>61</v>
      </c>
      <c r="AI652" s="38">
        <v>1</v>
      </c>
      <c r="AJ652" s="38">
        <v>0.7</v>
      </c>
      <c r="AK652" s="38">
        <v>1.1000000000000001</v>
      </c>
      <c r="AL652" s="38">
        <v>1.1000000000000001</v>
      </c>
      <c r="AM652" s="38" t="s">
        <v>204</v>
      </c>
      <c r="AN652" s="38">
        <v>132.66</v>
      </c>
      <c r="AO652" s="38" t="s">
        <v>62</v>
      </c>
      <c r="AP652" s="38" t="s">
        <v>62</v>
      </c>
      <c r="AQ652" s="38" t="s">
        <v>62</v>
      </c>
      <c r="AR652" s="38" t="s">
        <v>62</v>
      </c>
      <c r="AS652" s="38" t="s">
        <v>62</v>
      </c>
      <c r="AT652" s="38" t="s">
        <v>205</v>
      </c>
      <c r="AU652" s="38" t="s">
        <v>8802</v>
      </c>
      <c r="AV652" s="38" t="s">
        <v>207</v>
      </c>
      <c r="AW652" s="38" t="s">
        <v>61</v>
      </c>
      <c r="AX652" s="38" t="s">
        <v>63</v>
      </c>
      <c r="AY652" s="39" t="s">
        <v>11023</v>
      </c>
      <c r="AZ652" s="38" t="s">
        <v>11024</v>
      </c>
      <c r="BA652" s="39" t="s">
        <v>11024</v>
      </c>
      <c r="BB652" s="38" t="s">
        <v>196</v>
      </c>
      <c r="BC652" s="38" t="s">
        <v>197</v>
      </c>
      <c r="BD652" s="38" t="s">
        <v>94</v>
      </c>
      <c r="BE652" s="38" t="s">
        <v>208</v>
      </c>
      <c r="BF652" s="38" t="s">
        <v>64</v>
      </c>
      <c r="BG652" s="38" t="s">
        <v>61</v>
      </c>
      <c r="BH652" s="38" t="s">
        <v>209</v>
      </c>
    </row>
    <row r="653" spans="2:60" x14ac:dyDescent="0.3">
      <c r="B653" s="55">
        <f t="shared" si="202"/>
        <v>649</v>
      </c>
      <c r="C653" s="55" t="str">
        <f t="shared" si="203"/>
        <v>NRT</v>
      </c>
      <c r="D653" s="55" t="str">
        <f t="shared" si="204"/>
        <v>2025-09-17</v>
      </c>
      <c r="E653" s="55" t="str">
        <f t="shared" si="205"/>
        <v>82020038130</v>
      </c>
      <c r="F653" s="55" t="str">
        <f t="shared" si="206"/>
        <v>PJP030139911</v>
      </c>
      <c r="G653" s="55" t="str">
        <f t="shared" si="207"/>
        <v>조성애</v>
      </c>
      <c r="H653" s="53" t="str">
        <f t="shared" si="208"/>
        <v>목록(Manifest)</v>
      </c>
      <c r="I653" s="62">
        <f t="shared" si="209"/>
        <v>140.66</v>
      </c>
      <c r="J653" s="53" t="str">
        <f t="shared" si="210"/>
        <v>BIG BRIDGE INTL (BRCH USA)</v>
      </c>
      <c r="K653" s="55">
        <f t="shared" si="211"/>
        <v>1</v>
      </c>
      <c r="L653" s="54">
        <f t="shared" si="212"/>
        <v>1.35</v>
      </c>
      <c r="M653" s="54">
        <f t="shared" si="213"/>
        <v>2.8</v>
      </c>
      <c r="N653" s="54">
        <f t="shared" si="214"/>
        <v>2.8</v>
      </c>
      <c r="O653" s="54">
        <f t="shared" si="215"/>
        <v>1.5</v>
      </c>
      <c r="P653" s="55" t="str">
        <f t="shared" si="216"/>
        <v>6094325146111</v>
      </c>
      <c r="Q653" s="70">
        <f t="shared" si="217"/>
        <v>8780</v>
      </c>
      <c r="R653" s="58">
        <v>0</v>
      </c>
      <c r="S653" s="57">
        <f t="shared" si="218"/>
        <v>0</v>
      </c>
      <c r="T653" s="58">
        <v>0</v>
      </c>
      <c r="U653" s="58">
        <f>(IF(VLOOKUP(VLOOKUP(AN653,MAPPING!$B$16:$D$21,2,1),MAPPING!$C$16:$E$21,2,0)=7000,0,VLOOKUP(VLOOKUP(AN653,MAPPING!$B$16:$D$21,2,1),MAPPING!$C$16:$E$21,2,0)))</f>
        <v>0</v>
      </c>
      <c r="V653" s="58">
        <f>(K653*VLOOKUP(N653/K653,MAPPING!$B$23:$C$30,2,10))</f>
        <v>550</v>
      </c>
      <c r="W653" s="58">
        <f t="shared" si="219"/>
        <v>0</v>
      </c>
      <c r="X653" s="58">
        <f t="shared" si="220"/>
        <v>9330</v>
      </c>
      <c r="Y653" s="116">
        <f>ROUND(SUM(Q653:W653)/INVOICE!$I$5,2)</f>
        <v>6.69</v>
      </c>
      <c r="AA653" s="38" t="s">
        <v>4744</v>
      </c>
      <c r="AB653" s="38" t="s">
        <v>93</v>
      </c>
      <c r="AC653" s="38" t="s">
        <v>4745</v>
      </c>
      <c r="AD653" s="38" t="s">
        <v>11025</v>
      </c>
      <c r="AE653" s="38" t="s">
        <v>269</v>
      </c>
      <c r="AF653" s="38" t="s">
        <v>270</v>
      </c>
      <c r="AG653" s="38" t="s">
        <v>271</v>
      </c>
      <c r="AH653" s="38" t="s">
        <v>61</v>
      </c>
      <c r="AI653" s="38">
        <v>1</v>
      </c>
      <c r="AJ653" s="38">
        <v>1.35</v>
      </c>
      <c r="AK653" s="38">
        <v>2.8</v>
      </c>
      <c r="AL653" s="38">
        <v>2.8</v>
      </c>
      <c r="AM653" s="38" t="s">
        <v>204</v>
      </c>
      <c r="AN653" s="38">
        <v>140.66</v>
      </c>
      <c r="AO653" s="38" t="s">
        <v>62</v>
      </c>
      <c r="AP653" s="38" t="s">
        <v>62</v>
      </c>
      <c r="AQ653" s="38" t="s">
        <v>62</v>
      </c>
      <c r="AR653" s="38" t="s">
        <v>62</v>
      </c>
      <c r="AS653" s="38" t="s">
        <v>62</v>
      </c>
      <c r="AT653" s="38" t="s">
        <v>205</v>
      </c>
      <c r="AU653" s="38" t="s">
        <v>8802</v>
      </c>
      <c r="AV653" s="38" t="s">
        <v>207</v>
      </c>
      <c r="AW653" s="38" t="s">
        <v>61</v>
      </c>
      <c r="AX653" s="38" t="s">
        <v>63</v>
      </c>
      <c r="AY653" s="39" t="s">
        <v>11026</v>
      </c>
      <c r="AZ653" s="38" t="s">
        <v>11027</v>
      </c>
      <c r="BA653" s="39" t="s">
        <v>11027</v>
      </c>
      <c r="BB653" s="38" t="s">
        <v>196</v>
      </c>
      <c r="BC653" s="38" t="s">
        <v>197</v>
      </c>
      <c r="BD653" s="38" t="s">
        <v>94</v>
      </c>
      <c r="BE653" s="38" t="s">
        <v>208</v>
      </c>
      <c r="BF653" s="38" t="s">
        <v>64</v>
      </c>
      <c r="BG653" s="38" t="s">
        <v>61</v>
      </c>
      <c r="BH653" s="38" t="s">
        <v>209</v>
      </c>
    </row>
    <row r="654" spans="2:60" x14ac:dyDescent="0.3">
      <c r="B654" s="55">
        <f t="shared" si="202"/>
        <v>650</v>
      </c>
      <c r="C654" s="55" t="str">
        <f t="shared" si="203"/>
        <v>NRT</v>
      </c>
      <c r="D654" s="55" t="str">
        <f t="shared" si="204"/>
        <v>2025-09-17</v>
      </c>
      <c r="E654" s="55" t="str">
        <f t="shared" si="205"/>
        <v>82020038130</v>
      </c>
      <c r="F654" s="55" t="str">
        <f t="shared" si="206"/>
        <v>PJP030163032</v>
      </c>
      <c r="G654" s="55" t="str">
        <f t="shared" si="207"/>
        <v>권오현</v>
      </c>
      <c r="H654" s="53" t="str">
        <f t="shared" si="208"/>
        <v>목록(Manifest)</v>
      </c>
      <c r="I654" s="62">
        <f t="shared" si="209"/>
        <v>93.79</v>
      </c>
      <c r="J654" s="53" t="str">
        <f t="shared" si="210"/>
        <v>BIG BRIDGE INTL (BRCH USA)</v>
      </c>
      <c r="K654" s="55">
        <f t="shared" si="211"/>
        <v>1</v>
      </c>
      <c r="L654" s="54">
        <f t="shared" si="212"/>
        <v>1.05</v>
      </c>
      <c r="M654" s="54">
        <f t="shared" si="213"/>
        <v>2.7</v>
      </c>
      <c r="N654" s="54">
        <f t="shared" si="214"/>
        <v>2.7</v>
      </c>
      <c r="O654" s="54">
        <f t="shared" si="215"/>
        <v>1.5</v>
      </c>
      <c r="P654" s="55" t="str">
        <f t="shared" si="216"/>
        <v>6094325151766</v>
      </c>
      <c r="Q654" s="70">
        <f t="shared" si="217"/>
        <v>8780</v>
      </c>
      <c r="R654" s="58">
        <v>0</v>
      </c>
      <c r="S654" s="57">
        <f t="shared" si="218"/>
        <v>0</v>
      </c>
      <c r="T654" s="58">
        <v>0</v>
      </c>
      <c r="U654" s="58">
        <f>(IF(VLOOKUP(VLOOKUP(AN654,MAPPING!$B$16:$D$21,2,1),MAPPING!$C$16:$E$21,2,0)=7000,0,VLOOKUP(VLOOKUP(AN654,MAPPING!$B$16:$D$21,2,1),MAPPING!$C$16:$E$21,2,0)))</f>
        <v>0</v>
      </c>
      <c r="V654" s="58">
        <f>(K654*VLOOKUP(N654/K654,MAPPING!$B$23:$C$30,2,10))</f>
        <v>550</v>
      </c>
      <c r="W654" s="58">
        <f t="shared" si="219"/>
        <v>0</v>
      </c>
      <c r="X654" s="58">
        <f t="shared" si="220"/>
        <v>9330</v>
      </c>
      <c r="Y654" s="116">
        <f>ROUND(SUM(Q654:W654)/INVOICE!$I$5,2)</f>
        <v>6.69</v>
      </c>
      <c r="AA654" s="38" t="s">
        <v>4744</v>
      </c>
      <c r="AB654" s="38" t="s">
        <v>93</v>
      </c>
      <c r="AC654" s="38" t="s">
        <v>4745</v>
      </c>
      <c r="AD654" s="38" t="s">
        <v>11028</v>
      </c>
      <c r="AE654" s="38" t="s">
        <v>11029</v>
      </c>
      <c r="AF654" s="38" t="s">
        <v>11030</v>
      </c>
      <c r="AG654" s="38" t="s">
        <v>11031</v>
      </c>
      <c r="AH654" s="38" t="s">
        <v>61</v>
      </c>
      <c r="AI654" s="38">
        <v>1</v>
      </c>
      <c r="AJ654" s="38">
        <v>1.05</v>
      </c>
      <c r="AK654" s="38">
        <v>2.7</v>
      </c>
      <c r="AL654" s="38">
        <v>2.7</v>
      </c>
      <c r="AM654" s="38" t="s">
        <v>204</v>
      </c>
      <c r="AN654" s="38">
        <v>93.79</v>
      </c>
      <c r="AO654" s="38" t="s">
        <v>62</v>
      </c>
      <c r="AP654" s="38" t="s">
        <v>62</v>
      </c>
      <c r="AQ654" s="38" t="s">
        <v>62</v>
      </c>
      <c r="AR654" s="38" t="s">
        <v>62</v>
      </c>
      <c r="AS654" s="38" t="s">
        <v>62</v>
      </c>
      <c r="AT654" s="38" t="s">
        <v>205</v>
      </c>
      <c r="AU654" s="38" t="s">
        <v>8802</v>
      </c>
      <c r="AV654" s="38" t="s">
        <v>207</v>
      </c>
      <c r="AW654" s="38" t="s">
        <v>61</v>
      </c>
      <c r="AX654" s="38" t="s">
        <v>63</v>
      </c>
      <c r="AY654" s="39" t="s">
        <v>11032</v>
      </c>
      <c r="AZ654" s="38" t="s">
        <v>11033</v>
      </c>
      <c r="BA654" s="39" t="s">
        <v>11033</v>
      </c>
      <c r="BB654" s="38" t="s">
        <v>196</v>
      </c>
      <c r="BC654" s="38" t="s">
        <v>197</v>
      </c>
      <c r="BD654" s="38" t="s">
        <v>94</v>
      </c>
      <c r="BE654" s="38" t="s">
        <v>208</v>
      </c>
      <c r="BF654" s="38" t="s">
        <v>64</v>
      </c>
      <c r="BG654" s="38" t="s">
        <v>61</v>
      </c>
      <c r="BH654" s="38" t="s">
        <v>209</v>
      </c>
    </row>
    <row r="655" spans="2:60" x14ac:dyDescent="0.3">
      <c r="B655" s="55">
        <f t="shared" si="202"/>
        <v>651</v>
      </c>
      <c r="C655" s="55" t="str">
        <f t="shared" si="203"/>
        <v>NRT</v>
      </c>
      <c r="D655" s="55" t="str">
        <f t="shared" si="204"/>
        <v>2025-09-17</v>
      </c>
      <c r="E655" s="55" t="str">
        <f t="shared" si="205"/>
        <v>82020038130</v>
      </c>
      <c r="F655" s="55" t="str">
        <f t="shared" si="206"/>
        <v>PJP030129849</v>
      </c>
      <c r="G655" s="55" t="str">
        <f t="shared" si="207"/>
        <v>조해린</v>
      </c>
      <c r="H655" s="53" t="str">
        <f t="shared" si="208"/>
        <v>목록(Manifest)</v>
      </c>
      <c r="I655" s="62">
        <f t="shared" si="209"/>
        <v>128.97999999999999</v>
      </c>
      <c r="J655" s="53" t="str">
        <f t="shared" si="210"/>
        <v>BIG BRIDGE INTL (BRCH USA)</v>
      </c>
      <c r="K655" s="55">
        <f t="shared" si="211"/>
        <v>1</v>
      </c>
      <c r="L655" s="54">
        <f t="shared" si="212"/>
        <v>1.45</v>
      </c>
      <c r="M655" s="54">
        <f t="shared" si="213"/>
        <v>4.8</v>
      </c>
      <c r="N655" s="54">
        <f t="shared" si="214"/>
        <v>4.8</v>
      </c>
      <c r="O655" s="54">
        <f t="shared" si="215"/>
        <v>1.5</v>
      </c>
      <c r="P655" s="55" t="str">
        <f t="shared" si="216"/>
        <v>6094325151046</v>
      </c>
      <c r="Q655" s="70">
        <f t="shared" si="217"/>
        <v>8780</v>
      </c>
      <c r="R655" s="58">
        <v>0</v>
      </c>
      <c r="S655" s="57">
        <f t="shared" si="218"/>
        <v>0</v>
      </c>
      <c r="T655" s="58">
        <v>0</v>
      </c>
      <c r="U655" s="58">
        <f>(IF(VLOOKUP(VLOOKUP(AN655,MAPPING!$B$16:$D$21,2,1),MAPPING!$C$16:$E$21,2,0)=7000,0,VLOOKUP(VLOOKUP(AN655,MAPPING!$B$16:$D$21,2,1),MAPPING!$C$16:$E$21,2,0)))</f>
        <v>0</v>
      </c>
      <c r="V655" s="58">
        <f>(K655*VLOOKUP(N655/K655,MAPPING!$B$23:$C$30,2,10))</f>
        <v>550</v>
      </c>
      <c r="W655" s="58">
        <f t="shared" si="219"/>
        <v>0</v>
      </c>
      <c r="X655" s="58">
        <f t="shared" si="220"/>
        <v>9330</v>
      </c>
      <c r="Y655" s="116">
        <f>ROUND(SUM(Q655:W655)/INVOICE!$I$5,2)</f>
        <v>6.69</v>
      </c>
      <c r="AA655" s="38" t="s">
        <v>4744</v>
      </c>
      <c r="AB655" s="38" t="s">
        <v>93</v>
      </c>
      <c r="AC655" s="38" t="s">
        <v>4745</v>
      </c>
      <c r="AD655" s="38" t="s">
        <v>11034</v>
      </c>
      <c r="AE655" s="38" t="s">
        <v>9677</v>
      </c>
      <c r="AF655" s="38" t="s">
        <v>9678</v>
      </c>
      <c r="AG655" s="38" t="s">
        <v>9679</v>
      </c>
      <c r="AH655" s="38" t="s">
        <v>61</v>
      </c>
      <c r="AI655" s="38">
        <v>1</v>
      </c>
      <c r="AJ655" s="38">
        <v>1.45</v>
      </c>
      <c r="AK655" s="38">
        <v>4.8</v>
      </c>
      <c r="AL655" s="38">
        <v>4.8</v>
      </c>
      <c r="AM655" s="38" t="s">
        <v>204</v>
      </c>
      <c r="AN655" s="38">
        <v>128.97999999999999</v>
      </c>
      <c r="AO655" s="38" t="s">
        <v>62</v>
      </c>
      <c r="AP655" s="38" t="s">
        <v>62</v>
      </c>
      <c r="AQ655" s="38" t="s">
        <v>62</v>
      </c>
      <c r="AR655" s="38" t="s">
        <v>62</v>
      </c>
      <c r="AS655" s="38" t="s">
        <v>62</v>
      </c>
      <c r="AT655" s="38" t="s">
        <v>205</v>
      </c>
      <c r="AU655" s="38" t="s">
        <v>8802</v>
      </c>
      <c r="AV655" s="38" t="s">
        <v>207</v>
      </c>
      <c r="AW655" s="38" t="s">
        <v>61</v>
      </c>
      <c r="AX655" s="38" t="s">
        <v>63</v>
      </c>
      <c r="AY655" s="39" t="s">
        <v>11035</v>
      </c>
      <c r="AZ655" s="38" t="s">
        <v>11036</v>
      </c>
      <c r="BA655" s="39" t="s">
        <v>11036</v>
      </c>
      <c r="BB655" s="38" t="s">
        <v>196</v>
      </c>
      <c r="BC655" s="38" t="s">
        <v>197</v>
      </c>
      <c r="BD655" s="38" t="s">
        <v>94</v>
      </c>
      <c r="BE655" s="38" t="s">
        <v>208</v>
      </c>
      <c r="BF655" s="38" t="s">
        <v>64</v>
      </c>
      <c r="BG655" s="38" t="s">
        <v>61</v>
      </c>
      <c r="BH655" s="38" t="s">
        <v>209</v>
      </c>
    </row>
    <row r="656" spans="2:60" x14ac:dyDescent="0.3">
      <c r="B656" s="55">
        <f t="shared" si="202"/>
        <v>652</v>
      </c>
      <c r="C656" s="55" t="str">
        <f t="shared" si="203"/>
        <v>NRT</v>
      </c>
      <c r="D656" s="55" t="str">
        <f t="shared" si="204"/>
        <v>2025-09-17</v>
      </c>
      <c r="E656" s="55" t="str">
        <f t="shared" si="205"/>
        <v>82020038130</v>
      </c>
      <c r="F656" s="55" t="str">
        <f t="shared" si="206"/>
        <v>PJP030136188</v>
      </c>
      <c r="G656" s="55" t="str">
        <f t="shared" si="207"/>
        <v>이종민</v>
      </c>
      <c r="H656" s="53" t="str">
        <f t="shared" si="208"/>
        <v>목록(Manifest)</v>
      </c>
      <c r="I656" s="62">
        <f t="shared" si="209"/>
        <v>131.97</v>
      </c>
      <c r="J656" s="53" t="str">
        <f t="shared" si="210"/>
        <v>BIG BRIDGE INTL (BRCH USA)</v>
      </c>
      <c r="K656" s="55">
        <f t="shared" si="211"/>
        <v>1</v>
      </c>
      <c r="L656" s="54">
        <f t="shared" si="212"/>
        <v>0.4</v>
      </c>
      <c r="M656" s="54">
        <f t="shared" si="213"/>
        <v>0.7</v>
      </c>
      <c r="N656" s="54">
        <f t="shared" si="214"/>
        <v>0.7</v>
      </c>
      <c r="O656" s="54">
        <f t="shared" si="215"/>
        <v>0.5</v>
      </c>
      <c r="P656" s="55" t="str">
        <f t="shared" si="216"/>
        <v>6094325151640</v>
      </c>
      <c r="Q656" s="70">
        <f t="shared" si="217"/>
        <v>6760</v>
      </c>
      <c r="R656" s="58">
        <v>0</v>
      </c>
      <c r="S656" s="57">
        <f t="shared" si="218"/>
        <v>0</v>
      </c>
      <c r="T656" s="58">
        <v>0</v>
      </c>
      <c r="U656" s="58">
        <f>(IF(VLOOKUP(VLOOKUP(AN656,MAPPING!$B$16:$D$21,2,1),MAPPING!$C$16:$E$21,2,0)=7000,0,VLOOKUP(VLOOKUP(AN656,MAPPING!$B$16:$D$21,2,1),MAPPING!$C$16:$E$21,2,0)))</f>
        <v>0</v>
      </c>
      <c r="V656" s="58">
        <f>(K656*VLOOKUP(N656/K656,MAPPING!$B$23:$C$30,2,10))</f>
        <v>0</v>
      </c>
      <c r="W656" s="58">
        <f t="shared" si="219"/>
        <v>0</v>
      </c>
      <c r="X656" s="58">
        <f t="shared" si="220"/>
        <v>6760</v>
      </c>
      <c r="Y656" s="116">
        <f>ROUND(SUM(Q656:W656)/INVOICE!$I$5,2)</f>
        <v>4.8499999999999996</v>
      </c>
      <c r="AA656" s="38" t="s">
        <v>4744</v>
      </c>
      <c r="AB656" s="38" t="s">
        <v>93</v>
      </c>
      <c r="AC656" s="38" t="s">
        <v>4745</v>
      </c>
      <c r="AD656" s="38" t="s">
        <v>11037</v>
      </c>
      <c r="AE656" s="38" t="s">
        <v>8497</v>
      </c>
      <c r="AF656" s="38" t="s">
        <v>9215</v>
      </c>
      <c r="AG656" s="38" t="s">
        <v>603</v>
      </c>
      <c r="AH656" s="38" t="s">
        <v>61</v>
      </c>
      <c r="AI656" s="38">
        <v>1</v>
      </c>
      <c r="AJ656" s="38">
        <v>0.4</v>
      </c>
      <c r="AK656" s="38">
        <v>0.7</v>
      </c>
      <c r="AL656" s="38">
        <v>0.7</v>
      </c>
      <c r="AM656" s="38" t="s">
        <v>204</v>
      </c>
      <c r="AN656" s="38">
        <v>131.97</v>
      </c>
      <c r="AO656" s="38" t="s">
        <v>62</v>
      </c>
      <c r="AP656" s="38" t="s">
        <v>62</v>
      </c>
      <c r="AQ656" s="38" t="s">
        <v>62</v>
      </c>
      <c r="AR656" s="38" t="s">
        <v>62</v>
      </c>
      <c r="AS656" s="38" t="s">
        <v>62</v>
      </c>
      <c r="AT656" s="38" t="s">
        <v>205</v>
      </c>
      <c r="AU656" s="38" t="s">
        <v>8802</v>
      </c>
      <c r="AV656" s="38" t="s">
        <v>207</v>
      </c>
      <c r="AW656" s="38" t="s">
        <v>61</v>
      </c>
      <c r="AX656" s="38" t="s">
        <v>63</v>
      </c>
      <c r="AY656" s="39" t="s">
        <v>11038</v>
      </c>
      <c r="AZ656" s="38" t="s">
        <v>11039</v>
      </c>
      <c r="BA656" s="39" t="s">
        <v>11039</v>
      </c>
      <c r="BB656" s="38" t="s">
        <v>196</v>
      </c>
      <c r="BC656" s="38" t="s">
        <v>197</v>
      </c>
      <c r="BD656" s="38" t="s">
        <v>94</v>
      </c>
      <c r="BE656" s="38" t="s">
        <v>208</v>
      </c>
      <c r="BF656" s="38" t="s">
        <v>64</v>
      </c>
      <c r="BG656" s="38" t="s">
        <v>61</v>
      </c>
      <c r="BH656" s="38" t="s">
        <v>209</v>
      </c>
    </row>
    <row r="657" spans="2:60" x14ac:dyDescent="0.3">
      <c r="B657" s="55">
        <f t="shared" si="202"/>
        <v>653</v>
      </c>
      <c r="C657" s="55" t="str">
        <f t="shared" si="203"/>
        <v>NRT</v>
      </c>
      <c r="D657" s="55" t="str">
        <f t="shared" si="204"/>
        <v>2025-09-17</v>
      </c>
      <c r="E657" s="55" t="str">
        <f t="shared" si="205"/>
        <v>82020038130</v>
      </c>
      <c r="F657" s="55" t="str">
        <f t="shared" si="206"/>
        <v>PJP030151776</v>
      </c>
      <c r="G657" s="55" t="str">
        <f t="shared" si="207"/>
        <v>안형일</v>
      </c>
      <c r="H657" s="53" t="str">
        <f t="shared" si="208"/>
        <v>목록(Manifest)</v>
      </c>
      <c r="I657" s="62">
        <f t="shared" si="209"/>
        <v>135.51</v>
      </c>
      <c r="J657" s="53" t="str">
        <f t="shared" si="210"/>
        <v>BIG BRIDGE INTL (BRCH USA)</v>
      </c>
      <c r="K657" s="55">
        <f t="shared" si="211"/>
        <v>1</v>
      </c>
      <c r="L657" s="54">
        <f t="shared" si="212"/>
        <v>0.8</v>
      </c>
      <c r="M657" s="54">
        <f t="shared" si="213"/>
        <v>1.6</v>
      </c>
      <c r="N657" s="54">
        <f t="shared" si="214"/>
        <v>1.6</v>
      </c>
      <c r="O657" s="54">
        <f t="shared" si="215"/>
        <v>1</v>
      </c>
      <c r="P657" s="55" t="str">
        <f t="shared" si="216"/>
        <v>6094325151674</v>
      </c>
      <c r="Q657" s="70">
        <f t="shared" si="217"/>
        <v>7770</v>
      </c>
      <c r="R657" s="58">
        <v>0</v>
      </c>
      <c r="S657" s="57">
        <f t="shared" si="218"/>
        <v>0</v>
      </c>
      <c r="T657" s="58">
        <v>0</v>
      </c>
      <c r="U657" s="58">
        <f>(IF(VLOOKUP(VLOOKUP(AN657,MAPPING!$B$16:$D$21,2,1),MAPPING!$C$16:$E$21,2,0)=7000,0,VLOOKUP(VLOOKUP(AN657,MAPPING!$B$16:$D$21,2,1),MAPPING!$C$16:$E$21,2,0)))</f>
        <v>0</v>
      </c>
      <c r="V657" s="58">
        <f>(K657*VLOOKUP(N657/K657,MAPPING!$B$23:$C$30,2,10))</f>
        <v>0</v>
      </c>
      <c r="W657" s="58">
        <f t="shared" si="219"/>
        <v>0</v>
      </c>
      <c r="X657" s="58">
        <f t="shared" si="220"/>
        <v>7770</v>
      </c>
      <c r="Y657" s="116">
        <f>ROUND(SUM(Q657:W657)/INVOICE!$I$5,2)</f>
        <v>5.57</v>
      </c>
      <c r="AA657" s="38" t="s">
        <v>4744</v>
      </c>
      <c r="AB657" s="38" t="s">
        <v>93</v>
      </c>
      <c r="AC657" s="38" t="s">
        <v>4745</v>
      </c>
      <c r="AD657" s="38" t="s">
        <v>11040</v>
      </c>
      <c r="AE657" s="38" t="s">
        <v>8138</v>
      </c>
      <c r="AF657" s="38" t="s">
        <v>8139</v>
      </c>
      <c r="AG657" s="38" t="s">
        <v>8140</v>
      </c>
      <c r="AH657" s="38" t="s">
        <v>61</v>
      </c>
      <c r="AI657" s="38">
        <v>1</v>
      </c>
      <c r="AJ657" s="38">
        <v>0.8</v>
      </c>
      <c r="AK657" s="38">
        <v>1.6</v>
      </c>
      <c r="AL657" s="38">
        <v>1.6</v>
      </c>
      <c r="AM657" s="38" t="s">
        <v>204</v>
      </c>
      <c r="AN657" s="38">
        <v>135.51</v>
      </c>
      <c r="AO657" s="38" t="s">
        <v>62</v>
      </c>
      <c r="AP657" s="38" t="s">
        <v>62</v>
      </c>
      <c r="AQ657" s="38" t="s">
        <v>62</v>
      </c>
      <c r="AR657" s="38" t="s">
        <v>62</v>
      </c>
      <c r="AS657" s="38" t="s">
        <v>62</v>
      </c>
      <c r="AT657" s="38" t="s">
        <v>205</v>
      </c>
      <c r="AU657" s="38" t="s">
        <v>8802</v>
      </c>
      <c r="AV657" s="38" t="s">
        <v>207</v>
      </c>
      <c r="AW657" s="38" t="s">
        <v>61</v>
      </c>
      <c r="AX657" s="38" t="s">
        <v>63</v>
      </c>
      <c r="AY657" s="39" t="s">
        <v>11041</v>
      </c>
      <c r="AZ657" s="38" t="s">
        <v>11042</v>
      </c>
      <c r="BA657" s="39" t="s">
        <v>11042</v>
      </c>
      <c r="BB657" s="38" t="s">
        <v>196</v>
      </c>
      <c r="BC657" s="38" t="s">
        <v>197</v>
      </c>
      <c r="BD657" s="38" t="s">
        <v>94</v>
      </c>
      <c r="BE657" s="38" t="s">
        <v>208</v>
      </c>
      <c r="BF657" s="38" t="s">
        <v>64</v>
      </c>
      <c r="BG657" s="38" t="s">
        <v>61</v>
      </c>
      <c r="BH657" s="38" t="s">
        <v>209</v>
      </c>
    </row>
    <row r="658" spans="2:60" x14ac:dyDescent="0.3">
      <c r="B658" s="55">
        <f t="shared" si="202"/>
        <v>654</v>
      </c>
      <c r="C658" s="55" t="str">
        <f t="shared" si="203"/>
        <v>NRT</v>
      </c>
      <c r="D658" s="55" t="str">
        <f t="shared" si="204"/>
        <v>2025-09-17</v>
      </c>
      <c r="E658" s="55" t="str">
        <f t="shared" si="205"/>
        <v>82020038130</v>
      </c>
      <c r="F658" s="55" t="str">
        <f t="shared" si="206"/>
        <v>PJP030141279</v>
      </c>
      <c r="G658" s="55" t="str">
        <f t="shared" si="207"/>
        <v>이시원</v>
      </c>
      <c r="H658" s="53" t="str">
        <f t="shared" si="208"/>
        <v>목록(Manifest)</v>
      </c>
      <c r="I658" s="62">
        <f t="shared" si="209"/>
        <v>66.33</v>
      </c>
      <c r="J658" s="53" t="str">
        <f t="shared" si="210"/>
        <v>BIG BRIDGE INTL (BRCH USA)</v>
      </c>
      <c r="K658" s="55">
        <f t="shared" si="211"/>
        <v>1</v>
      </c>
      <c r="L658" s="54">
        <f t="shared" si="212"/>
        <v>1.3</v>
      </c>
      <c r="M658" s="54">
        <f t="shared" si="213"/>
        <v>1.5</v>
      </c>
      <c r="N658" s="54">
        <f t="shared" si="214"/>
        <v>1.5</v>
      </c>
      <c r="O658" s="54">
        <f t="shared" si="215"/>
        <v>1.5</v>
      </c>
      <c r="P658" s="55" t="str">
        <f t="shared" si="216"/>
        <v>6094325151314</v>
      </c>
      <c r="Q658" s="70">
        <f t="shared" si="217"/>
        <v>8780</v>
      </c>
      <c r="R658" s="58">
        <v>0</v>
      </c>
      <c r="S658" s="57">
        <f t="shared" si="218"/>
        <v>0</v>
      </c>
      <c r="T658" s="58">
        <v>0</v>
      </c>
      <c r="U658" s="58">
        <f>(IF(VLOOKUP(VLOOKUP(AN658,MAPPING!$B$16:$D$21,2,1),MAPPING!$C$16:$E$21,2,0)=7000,0,VLOOKUP(VLOOKUP(AN658,MAPPING!$B$16:$D$21,2,1),MAPPING!$C$16:$E$21,2,0)))</f>
        <v>0</v>
      </c>
      <c r="V658" s="58">
        <f>(K658*VLOOKUP(N658/K658,MAPPING!$B$23:$C$30,2,10))</f>
        <v>0</v>
      </c>
      <c r="W658" s="58">
        <f t="shared" si="219"/>
        <v>0</v>
      </c>
      <c r="X658" s="58">
        <f t="shared" si="220"/>
        <v>8780</v>
      </c>
      <c r="Y658" s="116">
        <f>ROUND(SUM(Q658:W658)/INVOICE!$I$5,2)</f>
        <v>6.3</v>
      </c>
      <c r="AA658" s="38" t="s">
        <v>4744</v>
      </c>
      <c r="AB658" s="38" t="s">
        <v>93</v>
      </c>
      <c r="AC658" s="38" t="s">
        <v>4745</v>
      </c>
      <c r="AD658" s="38" t="s">
        <v>11043</v>
      </c>
      <c r="AE658" s="38" t="s">
        <v>11044</v>
      </c>
      <c r="AF658" s="38" t="s">
        <v>11045</v>
      </c>
      <c r="AG658" s="38" t="s">
        <v>11046</v>
      </c>
      <c r="AH658" s="38" t="s">
        <v>61</v>
      </c>
      <c r="AI658" s="38">
        <v>1</v>
      </c>
      <c r="AJ658" s="38">
        <v>1.3</v>
      </c>
      <c r="AK658" s="38">
        <v>1.5</v>
      </c>
      <c r="AL658" s="38">
        <v>1.5</v>
      </c>
      <c r="AM658" s="38" t="s">
        <v>204</v>
      </c>
      <c r="AN658" s="38">
        <v>66.33</v>
      </c>
      <c r="AO658" s="38" t="s">
        <v>62</v>
      </c>
      <c r="AP658" s="38" t="s">
        <v>62</v>
      </c>
      <c r="AQ658" s="38" t="s">
        <v>62</v>
      </c>
      <c r="AR658" s="38" t="s">
        <v>62</v>
      </c>
      <c r="AS658" s="38" t="s">
        <v>62</v>
      </c>
      <c r="AT658" s="38" t="s">
        <v>205</v>
      </c>
      <c r="AU658" s="38" t="s">
        <v>8802</v>
      </c>
      <c r="AV658" s="38" t="s">
        <v>207</v>
      </c>
      <c r="AW658" s="38" t="s">
        <v>61</v>
      </c>
      <c r="AX658" s="38" t="s">
        <v>63</v>
      </c>
      <c r="AY658" s="39" t="s">
        <v>11047</v>
      </c>
      <c r="AZ658" s="38" t="s">
        <v>11048</v>
      </c>
      <c r="BA658" s="39" t="s">
        <v>11048</v>
      </c>
      <c r="BB658" s="38" t="s">
        <v>196</v>
      </c>
      <c r="BC658" s="38" t="s">
        <v>197</v>
      </c>
      <c r="BD658" s="38" t="s">
        <v>94</v>
      </c>
      <c r="BE658" s="38" t="s">
        <v>208</v>
      </c>
      <c r="BF658" s="38" t="s">
        <v>64</v>
      </c>
      <c r="BG658" s="38" t="s">
        <v>61</v>
      </c>
      <c r="BH658" s="38" t="s">
        <v>209</v>
      </c>
    </row>
    <row r="659" spans="2:60" x14ac:dyDescent="0.3">
      <c r="B659" s="55">
        <f t="shared" si="202"/>
        <v>655</v>
      </c>
      <c r="C659" s="55" t="str">
        <f t="shared" si="203"/>
        <v>NRT</v>
      </c>
      <c r="D659" s="55" t="str">
        <f t="shared" si="204"/>
        <v>2025-09-17</v>
      </c>
      <c r="E659" s="55" t="str">
        <f t="shared" si="205"/>
        <v>82020038130</v>
      </c>
      <c r="F659" s="55" t="str">
        <f t="shared" si="206"/>
        <v>PJP030134393</v>
      </c>
      <c r="G659" s="55" t="str">
        <f t="shared" si="207"/>
        <v>유현식</v>
      </c>
      <c r="H659" s="53" t="str">
        <f t="shared" si="208"/>
        <v>일반(목록배제,Normal-Manifest Exception)</v>
      </c>
      <c r="I659" s="62">
        <f t="shared" si="209"/>
        <v>80.400000000000006</v>
      </c>
      <c r="J659" s="53" t="str">
        <f t="shared" si="210"/>
        <v>BIG BRIDGE INTL (BRCH USA)</v>
      </c>
      <c r="K659" s="55">
        <f t="shared" si="211"/>
        <v>1</v>
      </c>
      <c r="L659" s="54">
        <f t="shared" si="212"/>
        <v>9.1999999999999993</v>
      </c>
      <c r="M659" s="54">
        <f t="shared" si="213"/>
        <v>3.3</v>
      </c>
      <c r="N659" s="54">
        <f t="shared" si="214"/>
        <v>9.5</v>
      </c>
      <c r="O659" s="54">
        <f t="shared" si="215"/>
        <v>9.5</v>
      </c>
      <c r="P659" s="55" t="str">
        <f t="shared" si="216"/>
        <v>6094325151828</v>
      </c>
      <c r="Q659" s="70">
        <f t="shared" si="217"/>
        <v>24940</v>
      </c>
      <c r="R659" s="58">
        <v>0</v>
      </c>
      <c r="S659" s="57">
        <f t="shared" si="218"/>
        <v>0</v>
      </c>
      <c r="T659" s="58">
        <v>0</v>
      </c>
      <c r="U659" s="58">
        <f>(IF(VLOOKUP(VLOOKUP(AN659,MAPPING!$B$16:$D$21,2,1),MAPPING!$C$16:$E$21,2,0)=7000,0,VLOOKUP(VLOOKUP(AN659,MAPPING!$B$16:$D$21,2,1),MAPPING!$C$16:$E$21,2,0)))</f>
        <v>0</v>
      </c>
      <c r="V659" s="58">
        <f>(K659*VLOOKUP(N659/K659,MAPPING!$B$23:$C$30,2,10))</f>
        <v>1200</v>
      </c>
      <c r="W659" s="58">
        <f t="shared" si="219"/>
        <v>0</v>
      </c>
      <c r="X659" s="58">
        <f t="shared" si="220"/>
        <v>26140</v>
      </c>
      <c r="Y659" s="116">
        <f>ROUND(SUM(Q659:W659)/INVOICE!$I$5,2)</f>
        <v>18.75</v>
      </c>
      <c r="AA659" s="38" t="s">
        <v>4744</v>
      </c>
      <c r="AB659" s="38" t="s">
        <v>93</v>
      </c>
      <c r="AC659" s="38" t="s">
        <v>4745</v>
      </c>
      <c r="AD659" s="38" t="s">
        <v>11049</v>
      </c>
      <c r="AE659" s="38" t="s">
        <v>11050</v>
      </c>
      <c r="AF659" s="38" t="s">
        <v>11051</v>
      </c>
      <c r="AG659" s="38" t="s">
        <v>11052</v>
      </c>
      <c r="AH659" s="38" t="s">
        <v>61</v>
      </c>
      <c r="AI659" s="38">
        <v>1</v>
      </c>
      <c r="AJ659" s="38">
        <v>9.1999999999999993</v>
      </c>
      <c r="AK659" s="38">
        <v>3.3</v>
      </c>
      <c r="AL659" s="38">
        <v>9.5</v>
      </c>
      <c r="AM659" s="38" t="s">
        <v>66</v>
      </c>
      <c r="AN659" s="38">
        <v>80.400000000000006</v>
      </c>
      <c r="AO659" s="38" t="s">
        <v>62</v>
      </c>
      <c r="AP659" s="38" t="s">
        <v>62</v>
      </c>
      <c r="AQ659" s="38" t="s">
        <v>62</v>
      </c>
      <c r="AR659" s="38" t="s">
        <v>62</v>
      </c>
      <c r="AS659" s="38" t="s">
        <v>62</v>
      </c>
      <c r="AT659" s="38" t="s">
        <v>205</v>
      </c>
      <c r="AU659" s="38" t="s">
        <v>8802</v>
      </c>
      <c r="AV659" s="38" t="s">
        <v>207</v>
      </c>
      <c r="AW659" s="38" t="s">
        <v>61</v>
      </c>
      <c r="AX659" s="38" t="s">
        <v>63</v>
      </c>
      <c r="AY659" s="39" t="s">
        <v>11053</v>
      </c>
      <c r="AZ659" s="38" t="s">
        <v>11054</v>
      </c>
      <c r="BA659" s="39" t="s">
        <v>11054</v>
      </c>
      <c r="BB659" s="38" t="s">
        <v>196</v>
      </c>
      <c r="BC659" s="38" t="s">
        <v>197</v>
      </c>
      <c r="BD659" s="38" t="s">
        <v>94</v>
      </c>
      <c r="BE659" s="38" t="s">
        <v>208</v>
      </c>
      <c r="BF659" s="38" t="s">
        <v>64</v>
      </c>
      <c r="BG659" s="38" t="s">
        <v>61</v>
      </c>
      <c r="BH659" s="38" t="s">
        <v>209</v>
      </c>
    </row>
    <row r="660" spans="2:60" x14ac:dyDescent="0.3">
      <c r="B660" s="55">
        <f t="shared" si="202"/>
        <v>656</v>
      </c>
      <c r="C660" s="55" t="str">
        <f t="shared" si="203"/>
        <v>NRT</v>
      </c>
      <c r="D660" s="55" t="str">
        <f t="shared" si="204"/>
        <v>2025-09-17</v>
      </c>
      <c r="E660" s="55" t="str">
        <f t="shared" si="205"/>
        <v>82020038130</v>
      </c>
      <c r="F660" s="55" t="str">
        <f t="shared" si="206"/>
        <v>PJP030162772</v>
      </c>
      <c r="G660" s="55" t="str">
        <f t="shared" si="207"/>
        <v>여희주</v>
      </c>
      <c r="H660" s="53" t="str">
        <f t="shared" si="208"/>
        <v>목록(Manifest)</v>
      </c>
      <c r="I660" s="62">
        <f t="shared" si="209"/>
        <v>102.73</v>
      </c>
      <c r="J660" s="53" t="str">
        <f t="shared" si="210"/>
        <v>BIG BRIDGE INTL (BRCH USA)</v>
      </c>
      <c r="K660" s="55">
        <f t="shared" si="211"/>
        <v>1</v>
      </c>
      <c r="L660" s="54">
        <f t="shared" si="212"/>
        <v>0.55000000000000004</v>
      </c>
      <c r="M660" s="54">
        <f t="shared" si="213"/>
        <v>0.8</v>
      </c>
      <c r="N660" s="54">
        <f t="shared" si="214"/>
        <v>0.8</v>
      </c>
      <c r="O660" s="54">
        <f t="shared" si="215"/>
        <v>1</v>
      </c>
      <c r="P660" s="55" t="str">
        <f t="shared" si="216"/>
        <v>6094325150794</v>
      </c>
      <c r="Q660" s="70">
        <f t="shared" si="217"/>
        <v>7770</v>
      </c>
      <c r="R660" s="58">
        <v>0</v>
      </c>
      <c r="S660" s="57">
        <f t="shared" si="218"/>
        <v>0</v>
      </c>
      <c r="T660" s="58">
        <v>0</v>
      </c>
      <c r="U660" s="58">
        <f>(IF(VLOOKUP(VLOOKUP(AN660,MAPPING!$B$16:$D$21,2,1),MAPPING!$C$16:$E$21,2,0)=7000,0,VLOOKUP(VLOOKUP(AN660,MAPPING!$B$16:$D$21,2,1),MAPPING!$C$16:$E$21,2,0)))</f>
        <v>0</v>
      </c>
      <c r="V660" s="58">
        <f>(K660*VLOOKUP(N660/K660,MAPPING!$B$23:$C$30,2,10))</f>
        <v>0</v>
      </c>
      <c r="W660" s="58">
        <f t="shared" si="219"/>
        <v>0</v>
      </c>
      <c r="X660" s="58">
        <f t="shared" si="220"/>
        <v>7770</v>
      </c>
      <c r="Y660" s="116">
        <f>ROUND(SUM(Q660:W660)/INVOICE!$I$5,2)</f>
        <v>5.57</v>
      </c>
      <c r="AA660" s="38" t="s">
        <v>4744</v>
      </c>
      <c r="AB660" s="38" t="s">
        <v>93</v>
      </c>
      <c r="AC660" s="38" t="s">
        <v>4745</v>
      </c>
      <c r="AD660" s="38" t="s">
        <v>11055</v>
      </c>
      <c r="AE660" s="38" t="s">
        <v>11056</v>
      </c>
      <c r="AF660" s="38" t="s">
        <v>11057</v>
      </c>
      <c r="AG660" s="38" t="s">
        <v>11058</v>
      </c>
      <c r="AH660" s="38" t="s">
        <v>61</v>
      </c>
      <c r="AI660" s="38">
        <v>1</v>
      </c>
      <c r="AJ660" s="38">
        <v>0.55000000000000004</v>
      </c>
      <c r="AK660" s="38">
        <v>0.8</v>
      </c>
      <c r="AL660" s="38">
        <v>0.8</v>
      </c>
      <c r="AM660" s="38" t="s">
        <v>204</v>
      </c>
      <c r="AN660" s="38">
        <v>102.73</v>
      </c>
      <c r="AO660" s="38" t="s">
        <v>62</v>
      </c>
      <c r="AP660" s="38" t="s">
        <v>62</v>
      </c>
      <c r="AQ660" s="38" t="s">
        <v>62</v>
      </c>
      <c r="AR660" s="38" t="s">
        <v>62</v>
      </c>
      <c r="AS660" s="38" t="s">
        <v>62</v>
      </c>
      <c r="AT660" s="38" t="s">
        <v>205</v>
      </c>
      <c r="AU660" s="38" t="s">
        <v>8802</v>
      </c>
      <c r="AV660" s="38" t="s">
        <v>207</v>
      </c>
      <c r="AW660" s="38" t="s">
        <v>61</v>
      </c>
      <c r="AX660" s="38" t="s">
        <v>63</v>
      </c>
      <c r="AY660" s="39" t="s">
        <v>11059</v>
      </c>
      <c r="AZ660" s="38" t="s">
        <v>11060</v>
      </c>
      <c r="BA660" s="39" t="s">
        <v>11060</v>
      </c>
      <c r="BB660" s="38" t="s">
        <v>196</v>
      </c>
      <c r="BC660" s="38" t="s">
        <v>197</v>
      </c>
      <c r="BD660" s="38" t="s">
        <v>94</v>
      </c>
      <c r="BE660" s="38" t="s">
        <v>208</v>
      </c>
      <c r="BF660" s="38" t="s">
        <v>64</v>
      </c>
      <c r="BG660" s="38" t="s">
        <v>61</v>
      </c>
      <c r="BH660" s="38" t="s">
        <v>209</v>
      </c>
    </row>
    <row r="661" spans="2:60" x14ac:dyDescent="0.3">
      <c r="B661" s="55">
        <f t="shared" si="202"/>
        <v>657</v>
      </c>
      <c r="C661" s="55" t="str">
        <f t="shared" si="203"/>
        <v>NRT</v>
      </c>
      <c r="D661" s="55" t="str">
        <f t="shared" si="204"/>
        <v>2025-09-17</v>
      </c>
      <c r="E661" s="55" t="str">
        <f t="shared" si="205"/>
        <v>82020038130</v>
      </c>
      <c r="F661" s="55" t="str">
        <f t="shared" si="206"/>
        <v>PJP030161175</v>
      </c>
      <c r="G661" s="55" t="str">
        <f t="shared" si="207"/>
        <v>센시블 SENSIBLE</v>
      </c>
      <c r="H661" s="53" t="str">
        <f t="shared" si="208"/>
        <v>간이(Simple)</v>
      </c>
      <c r="I661" s="62">
        <f t="shared" si="209"/>
        <v>1068.73</v>
      </c>
      <c r="J661" s="53" t="str">
        <f t="shared" si="210"/>
        <v>BIG BRIDGE INTL (BRCH USA)</v>
      </c>
      <c r="K661" s="55">
        <f t="shared" si="211"/>
        <v>1</v>
      </c>
      <c r="L661" s="54">
        <f t="shared" si="212"/>
        <v>4.75</v>
      </c>
      <c r="M661" s="54">
        <f t="shared" si="213"/>
        <v>12.8</v>
      </c>
      <c r="N661" s="54">
        <f t="shared" si="214"/>
        <v>13</v>
      </c>
      <c r="O661" s="54">
        <f t="shared" si="215"/>
        <v>5</v>
      </c>
      <c r="P661" s="55" t="str">
        <f t="shared" si="216"/>
        <v>6094325151681</v>
      </c>
      <c r="Q661" s="70">
        <f t="shared" si="217"/>
        <v>15850</v>
      </c>
      <c r="R661" s="58">
        <v>0</v>
      </c>
      <c r="S661" s="57">
        <f t="shared" si="218"/>
        <v>0</v>
      </c>
      <c r="T661" s="58">
        <v>0</v>
      </c>
      <c r="U661" s="58">
        <f>(IF(VLOOKUP(VLOOKUP(AN661,MAPPING!$B$16:$D$21,2,1),MAPPING!$C$16:$E$21,2,0)=7000,0,VLOOKUP(VLOOKUP(AN661,MAPPING!$B$16:$D$21,2,1),MAPPING!$C$16:$E$21,2,0)))</f>
        <v>0</v>
      </c>
      <c r="V661" s="58">
        <f>(K661*VLOOKUP(N661/K661,MAPPING!$B$23:$C$30,2,10))</f>
        <v>4500</v>
      </c>
      <c r="W661" s="58">
        <f t="shared" si="219"/>
        <v>0</v>
      </c>
      <c r="X661" s="58">
        <f t="shared" si="220"/>
        <v>20350</v>
      </c>
      <c r="Y661" s="116">
        <f>ROUND(SUM(Q661:W661)/INVOICE!$I$5,2)</f>
        <v>14.6</v>
      </c>
      <c r="AA661" s="38" t="s">
        <v>4744</v>
      </c>
      <c r="AB661" s="38" t="s">
        <v>93</v>
      </c>
      <c r="AC661" s="38" t="s">
        <v>4745</v>
      </c>
      <c r="AD661" s="38" t="s">
        <v>11061</v>
      </c>
      <c r="AE661" s="38" t="s">
        <v>7767</v>
      </c>
      <c r="AF661" s="38" t="s">
        <v>7768</v>
      </c>
      <c r="AG661" s="38" t="s">
        <v>7769</v>
      </c>
      <c r="AH661" s="38" t="s">
        <v>156</v>
      </c>
      <c r="AI661" s="38">
        <v>1</v>
      </c>
      <c r="AJ661" s="38">
        <v>4.75</v>
      </c>
      <c r="AK661" s="38">
        <v>12.8</v>
      </c>
      <c r="AL661" s="38">
        <v>13</v>
      </c>
      <c r="AM661" s="38" t="s">
        <v>65</v>
      </c>
      <c r="AN661" s="38">
        <v>1068.73</v>
      </c>
      <c r="AO661" s="38" t="s">
        <v>62</v>
      </c>
      <c r="AP661" s="38" t="s">
        <v>62</v>
      </c>
      <c r="AQ661" s="38" t="s">
        <v>62</v>
      </c>
      <c r="AR661" s="38" t="s">
        <v>62</v>
      </c>
      <c r="AS661" s="38" t="s">
        <v>62</v>
      </c>
      <c r="AT661" s="38" t="s">
        <v>205</v>
      </c>
      <c r="AU661" s="38" t="s">
        <v>8802</v>
      </c>
      <c r="AV661" s="38" t="s">
        <v>207</v>
      </c>
      <c r="AW661" s="38" t="s">
        <v>61</v>
      </c>
      <c r="AX661" s="38" t="s">
        <v>63</v>
      </c>
      <c r="AY661" s="39" t="s">
        <v>11062</v>
      </c>
      <c r="AZ661" s="38" t="s">
        <v>11063</v>
      </c>
      <c r="BA661" s="39" t="s">
        <v>11063</v>
      </c>
      <c r="BB661" s="38" t="s">
        <v>196</v>
      </c>
      <c r="BC661" s="38" t="s">
        <v>197</v>
      </c>
      <c r="BD661" s="38" t="s">
        <v>94</v>
      </c>
      <c r="BE661" s="38" t="s">
        <v>208</v>
      </c>
      <c r="BF661" s="38" t="s">
        <v>64</v>
      </c>
      <c r="BG661" s="38" t="s">
        <v>61</v>
      </c>
      <c r="BH661" s="38" t="s">
        <v>209</v>
      </c>
    </row>
    <row r="662" spans="2:60" x14ac:dyDescent="0.3">
      <c r="B662" s="55">
        <f t="shared" si="202"/>
        <v>658</v>
      </c>
      <c r="C662" s="55" t="str">
        <f t="shared" si="203"/>
        <v>NRT</v>
      </c>
      <c r="D662" s="55" t="str">
        <f t="shared" si="204"/>
        <v>2025-09-17</v>
      </c>
      <c r="E662" s="55" t="str">
        <f t="shared" si="205"/>
        <v>82020038130</v>
      </c>
      <c r="F662" s="55" t="str">
        <f t="shared" si="206"/>
        <v>PJP030138447</v>
      </c>
      <c r="G662" s="55" t="str">
        <f t="shared" si="207"/>
        <v>김지만</v>
      </c>
      <c r="H662" s="53" t="str">
        <f t="shared" si="208"/>
        <v>목록(Manifest)</v>
      </c>
      <c r="I662" s="62">
        <f t="shared" si="209"/>
        <v>120.6</v>
      </c>
      <c r="J662" s="53" t="str">
        <f t="shared" si="210"/>
        <v>BIG BRIDGE INTL (BRCH USA)</v>
      </c>
      <c r="K662" s="55">
        <f t="shared" si="211"/>
        <v>1</v>
      </c>
      <c r="L662" s="54">
        <f t="shared" si="212"/>
        <v>0.8</v>
      </c>
      <c r="M662" s="54">
        <f t="shared" si="213"/>
        <v>1.9</v>
      </c>
      <c r="N662" s="54">
        <f t="shared" si="214"/>
        <v>1.9</v>
      </c>
      <c r="O662" s="54">
        <f t="shared" si="215"/>
        <v>1</v>
      </c>
      <c r="P662" s="55" t="str">
        <f t="shared" si="216"/>
        <v>6094325150409</v>
      </c>
      <c r="Q662" s="70">
        <f t="shared" si="217"/>
        <v>7770</v>
      </c>
      <c r="R662" s="58">
        <v>0</v>
      </c>
      <c r="S662" s="57">
        <f t="shared" si="218"/>
        <v>0</v>
      </c>
      <c r="T662" s="58">
        <v>0</v>
      </c>
      <c r="U662" s="58">
        <f>(IF(VLOOKUP(VLOOKUP(AN662,MAPPING!$B$16:$D$21,2,1),MAPPING!$C$16:$E$21,2,0)=7000,0,VLOOKUP(VLOOKUP(AN662,MAPPING!$B$16:$D$21,2,1),MAPPING!$C$16:$E$21,2,0)))</f>
        <v>0</v>
      </c>
      <c r="V662" s="58">
        <f>(K662*VLOOKUP(N662/K662,MAPPING!$B$23:$C$30,2,10))</f>
        <v>0</v>
      </c>
      <c r="W662" s="58">
        <f t="shared" si="219"/>
        <v>0</v>
      </c>
      <c r="X662" s="58">
        <f t="shared" si="220"/>
        <v>7770</v>
      </c>
      <c r="Y662" s="116">
        <f>ROUND(SUM(Q662:W662)/INVOICE!$I$5,2)</f>
        <v>5.57</v>
      </c>
      <c r="AA662" s="38" t="s">
        <v>4744</v>
      </c>
      <c r="AB662" s="38" t="s">
        <v>93</v>
      </c>
      <c r="AC662" s="38" t="s">
        <v>4745</v>
      </c>
      <c r="AD662" s="38" t="s">
        <v>11064</v>
      </c>
      <c r="AE662" s="38" t="s">
        <v>11065</v>
      </c>
      <c r="AF662" s="38" t="s">
        <v>11066</v>
      </c>
      <c r="AG662" s="38" t="s">
        <v>380</v>
      </c>
      <c r="AH662" s="38" t="s">
        <v>61</v>
      </c>
      <c r="AI662" s="38">
        <v>1</v>
      </c>
      <c r="AJ662" s="38">
        <v>0.8</v>
      </c>
      <c r="AK662" s="38">
        <v>1.9</v>
      </c>
      <c r="AL662" s="38">
        <v>1.9</v>
      </c>
      <c r="AM662" s="38" t="s">
        <v>204</v>
      </c>
      <c r="AN662" s="38">
        <v>120.6</v>
      </c>
      <c r="AO662" s="38" t="s">
        <v>62</v>
      </c>
      <c r="AP662" s="38" t="s">
        <v>62</v>
      </c>
      <c r="AQ662" s="38" t="s">
        <v>62</v>
      </c>
      <c r="AR662" s="38" t="s">
        <v>62</v>
      </c>
      <c r="AS662" s="38" t="s">
        <v>62</v>
      </c>
      <c r="AT662" s="38" t="s">
        <v>205</v>
      </c>
      <c r="AU662" s="38" t="s">
        <v>8802</v>
      </c>
      <c r="AV662" s="38" t="s">
        <v>207</v>
      </c>
      <c r="AW662" s="38" t="s">
        <v>61</v>
      </c>
      <c r="AX662" s="38" t="s">
        <v>63</v>
      </c>
      <c r="AY662" s="39" t="s">
        <v>11067</v>
      </c>
      <c r="AZ662" s="38" t="s">
        <v>11068</v>
      </c>
      <c r="BA662" s="39" t="s">
        <v>11068</v>
      </c>
      <c r="BB662" s="38" t="s">
        <v>196</v>
      </c>
      <c r="BC662" s="38" t="s">
        <v>197</v>
      </c>
      <c r="BD662" s="38" t="s">
        <v>94</v>
      </c>
      <c r="BE662" s="38" t="s">
        <v>208</v>
      </c>
      <c r="BF662" s="38" t="s">
        <v>64</v>
      </c>
      <c r="BG662" s="38" t="s">
        <v>61</v>
      </c>
      <c r="BH662" s="38" t="s">
        <v>209</v>
      </c>
    </row>
    <row r="663" spans="2:60" x14ac:dyDescent="0.3">
      <c r="B663" s="55">
        <f t="shared" si="202"/>
        <v>659</v>
      </c>
      <c r="C663" s="55" t="str">
        <f t="shared" si="203"/>
        <v>NRT</v>
      </c>
      <c r="D663" s="55" t="str">
        <f t="shared" si="204"/>
        <v>2025-09-17</v>
      </c>
      <c r="E663" s="55" t="str">
        <f t="shared" si="205"/>
        <v>82020038130</v>
      </c>
      <c r="F663" s="55" t="str">
        <f t="shared" si="206"/>
        <v>PJP030145242</v>
      </c>
      <c r="G663" s="55" t="str">
        <f t="shared" si="207"/>
        <v>최효찬</v>
      </c>
      <c r="H663" s="53" t="str">
        <f t="shared" si="208"/>
        <v>목록(Manifest)</v>
      </c>
      <c r="I663" s="62">
        <f t="shared" si="209"/>
        <v>36.85</v>
      </c>
      <c r="J663" s="53" t="str">
        <f t="shared" si="210"/>
        <v>BIG BRIDGE INTL (BRCH USA)</v>
      </c>
      <c r="K663" s="55">
        <f t="shared" si="211"/>
        <v>1</v>
      </c>
      <c r="L663" s="54">
        <f t="shared" si="212"/>
        <v>0.55000000000000004</v>
      </c>
      <c r="M663" s="54">
        <f t="shared" si="213"/>
        <v>1</v>
      </c>
      <c r="N663" s="54">
        <f t="shared" si="214"/>
        <v>1</v>
      </c>
      <c r="O663" s="54">
        <f t="shared" si="215"/>
        <v>1</v>
      </c>
      <c r="P663" s="55" t="str">
        <f t="shared" si="216"/>
        <v>6094325151196</v>
      </c>
      <c r="Q663" s="70">
        <f t="shared" si="217"/>
        <v>7770</v>
      </c>
      <c r="R663" s="58">
        <v>0</v>
      </c>
      <c r="S663" s="57">
        <f t="shared" si="218"/>
        <v>0</v>
      </c>
      <c r="T663" s="58">
        <v>0</v>
      </c>
      <c r="U663" s="58">
        <f>(IF(VLOOKUP(VLOOKUP(AN663,MAPPING!$B$16:$D$21,2,1),MAPPING!$C$16:$E$21,2,0)=7000,0,VLOOKUP(VLOOKUP(AN663,MAPPING!$B$16:$D$21,2,1),MAPPING!$C$16:$E$21,2,0)))</f>
        <v>0</v>
      </c>
      <c r="V663" s="58">
        <f>(K663*VLOOKUP(N663/K663,MAPPING!$B$23:$C$30,2,10))</f>
        <v>0</v>
      </c>
      <c r="W663" s="58">
        <f t="shared" si="219"/>
        <v>0</v>
      </c>
      <c r="X663" s="58">
        <f t="shared" si="220"/>
        <v>7770</v>
      </c>
      <c r="Y663" s="116">
        <f>ROUND(SUM(Q663:W663)/INVOICE!$I$5,2)</f>
        <v>5.57</v>
      </c>
      <c r="AA663" s="38" t="s">
        <v>4744</v>
      </c>
      <c r="AB663" s="38" t="s">
        <v>93</v>
      </c>
      <c r="AC663" s="38" t="s">
        <v>4745</v>
      </c>
      <c r="AD663" s="38" t="s">
        <v>11069</v>
      </c>
      <c r="AE663" s="38" t="s">
        <v>11070</v>
      </c>
      <c r="AF663" s="38" t="s">
        <v>11071</v>
      </c>
      <c r="AG663" s="38" t="s">
        <v>11072</v>
      </c>
      <c r="AH663" s="38" t="s">
        <v>61</v>
      </c>
      <c r="AI663" s="38">
        <v>1</v>
      </c>
      <c r="AJ663" s="38">
        <v>0.55000000000000004</v>
      </c>
      <c r="AK663" s="38">
        <v>1</v>
      </c>
      <c r="AL663" s="38">
        <v>1</v>
      </c>
      <c r="AM663" s="38" t="s">
        <v>204</v>
      </c>
      <c r="AN663" s="38">
        <v>36.85</v>
      </c>
      <c r="AO663" s="38" t="s">
        <v>62</v>
      </c>
      <c r="AP663" s="38" t="s">
        <v>62</v>
      </c>
      <c r="AQ663" s="38" t="s">
        <v>62</v>
      </c>
      <c r="AR663" s="38" t="s">
        <v>62</v>
      </c>
      <c r="AS663" s="38" t="s">
        <v>62</v>
      </c>
      <c r="AT663" s="38" t="s">
        <v>205</v>
      </c>
      <c r="AU663" s="38" t="s">
        <v>8802</v>
      </c>
      <c r="AV663" s="38" t="s">
        <v>207</v>
      </c>
      <c r="AW663" s="38" t="s">
        <v>61</v>
      </c>
      <c r="AX663" s="38" t="s">
        <v>63</v>
      </c>
      <c r="AY663" s="39" t="s">
        <v>11073</v>
      </c>
      <c r="AZ663" s="38" t="s">
        <v>11074</v>
      </c>
      <c r="BA663" s="39" t="s">
        <v>11074</v>
      </c>
      <c r="BB663" s="38" t="s">
        <v>196</v>
      </c>
      <c r="BC663" s="38" t="s">
        <v>197</v>
      </c>
      <c r="BD663" s="38" t="s">
        <v>94</v>
      </c>
      <c r="BE663" s="38" t="s">
        <v>208</v>
      </c>
      <c r="BF663" s="38" t="s">
        <v>64</v>
      </c>
      <c r="BG663" s="38" t="s">
        <v>61</v>
      </c>
      <c r="BH663" s="38" t="s">
        <v>209</v>
      </c>
    </row>
    <row r="664" spans="2:60" x14ac:dyDescent="0.3">
      <c r="B664" s="55">
        <f t="shared" si="202"/>
        <v>660</v>
      </c>
      <c r="C664" s="55" t="str">
        <f t="shared" si="203"/>
        <v>NRT</v>
      </c>
      <c r="D664" s="55" t="str">
        <f t="shared" si="204"/>
        <v>2025-09-17</v>
      </c>
      <c r="E664" s="55" t="str">
        <f t="shared" si="205"/>
        <v>82020038130</v>
      </c>
      <c r="F664" s="55" t="str">
        <f t="shared" si="206"/>
        <v>PJP030128909</v>
      </c>
      <c r="G664" s="55" t="str">
        <f t="shared" si="207"/>
        <v>김민지</v>
      </c>
      <c r="H664" s="53" t="str">
        <f t="shared" si="208"/>
        <v>목록(Manifest)</v>
      </c>
      <c r="I664" s="62">
        <f t="shared" si="209"/>
        <v>92.13</v>
      </c>
      <c r="J664" s="53" t="str">
        <f t="shared" si="210"/>
        <v>BIG BRIDGE INTL (BRCH USA)</v>
      </c>
      <c r="K664" s="55">
        <f t="shared" si="211"/>
        <v>1</v>
      </c>
      <c r="L664" s="54">
        <f t="shared" si="212"/>
        <v>0.6</v>
      </c>
      <c r="M664" s="54">
        <f t="shared" si="213"/>
        <v>1.9</v>
      </c>
      <c r="N664" s="54">
        <f t="shared" si="214"/>
        <v>1.9</v>
      </c>
      <c r="O664" s="54">
        <f t="shared" si="215"/>
        <v>1</v>
      </c>
      <c r="P664" s="55" t="str">
        <f t="shared" si="216"/>
        <v>6094325151555</v>
      </c>
      <c r="Q664" s="70">
        <f t="shared" si="217"/>
        <v>7770</v>
      </c>
      <c r="R664" s="58">
        <v>0</v>
      </c>
      <c r="S664" s="57">
        <f t="shared" si="218"/>
        <v>0</v>
      </c>
      <c r="T664" s="58">
        <v>0</v>
      </c>
      <c r="U664" s="58">
        <f>(IF(VLOOKUP(VLOOKUP(AN664,MAPPING!$B$16:$D$21,2,1),MAPPING!$C$16:$E$21,2,0)=7000,0,VLOOKUP(VLOOKUP(AN664,MAPPING!$B$16:$D$21,2,1),MAPPING!$C$16:$E$21,2,0)))</f>
        <v>0</v>
      </c>
      <c r="V664" s="58">
        <f>(K664*VLOOKUP(N664/K664,MAPPING!$B$23:$C$30,2,10))</f>
        <v>0</v>
      </c>
      <c r="W664" s="58">
        <f t="shared" si="219"/>
        <v>0</v>
      </c>
      <c r="X664" s="58">
        <f t="shared" si="220"/>
        <v>7770</v>
      </c>
      <c r="Y664" s="116">
        <f>ROUND(SUM(Q664:W664)/INVOICE!$I$5,2)</f>
        <v>5.57</v>
      </c>
      <c r="AA664" s="38" t="s">
        <v>4744</v>
      </c>
      <c r="AB664" s="38" t="s">
        <v>93</v>
      </c>
      <c r="AC664" s="38" t="s">
        <v>4745</v>
      </c>
      <c r="AD664" s="38" t="s">
        <v>11075</v>
      </c>
      <c r="AE664" s="38" t="s">
        <v>5498</v>
      </c>
      <c r="AF664" s="38" t="s">
        <v>11076</v>
      </c>
      <c r="AG664" s="38" t="s">
        <v>11077</v>
      </c>
      <c r="AH664" s="38" t="s">
        <v>61</v>
      </c>
      <c r="AI664" s="38">
        <v>1</v>
      </c>
      <c r="AJ664" s="38">
        <v>0.6</v>
      </c>
      <c r="AK664" s="38">
        <v>1.9</v>
      </c>
      <c r="AL664" s="38">
        <v>1.9</v>
      </c>
      <c r="AM664" s="38" t="s">
        <v>204</v>
      </c>
      <c r="AN664" s="38">
        <v>92.13</v>
      </c>
      <c r="AO664" s="38" t="s">
        <v>62</v>
      </c>
      <c r="AP664" s="38" t="s">
        <v>62</v>
      </c>
      <c r="AQ664" s="38" t="s">
        <v>62</v>
      </c>
      <c r="AR664" s="38" t="s">
        <v>62</v>
      </c>
      <c r="AS664" s="38" t="s">
        <v>62</v>
      </c>
      <c r="AT664" s="38" t="s">
        <v>205</v>
      </c>
      <c r="AU664" s="38" t="s">
        <v>8802</v>
      </c>
      <c r="AV664" s="38" t="s">
        <v>207</v>
      </c>
      <c r="AW664" s="38" t="s">
        <v>61</v>
      </c>
      <c r="AX664" s="38" t="s">
        <v>63</v>
      </c>
      <c r="AY664" s="39" t="s">
        <v>11078</v>
      </c>
      <c r="AZ664" s="38" t="s">
        <v>11079</v>
      </c>
      <c r="BA664" s="39" t="s">
        <v>11079</v>
      </c>
      <c r="BB664" s="38" t="s">
        <v>196</v>
      </c>
      <c r="BC664" s="38" t="s">
        <v>197</v>
      </c>
      <c r="BD664" s="38" t="s">
        <v>94</v>
      </c>
      <c r="BE664" s="38" t="s">
        <v>208</v>
      </c>
      <c r="BF664" s="38" t="s">
        <v>64</v>
      </c>
      <c r="BG664" s="38" t="s">
        <v>61</v>
      </c>
      <c r="BH664" s="38" t="s">
        <v>209</v>
      </c>
    </row>
    <row r="665" spans="2:60" x14ac:dyDescent="0.3">
      <c r="B665" s="55">
        <f t="shared" si="202"/>
        <v>661</v>
      </c>
      <c r="C665" s="55" t="str">
        <f t="shared" si="203"/>
        <v>NRT</v>
      </c>
      <c r="D665" s="55" t="str">
        <f t="shared" si="204"/>
        <v>2025-09-17</v>
      </c>
      <c r="E665" s="55" t="str">
        <f t="shared" si="205"/>
        <v>82020038130</v>
      </c>
      <c r="F665" s="55" t="str">
        <f t="shared" si="206"/>
        <v>PJP030154232</v>
      </c>
      <c r="G665" s="55" t="str">
        <f t="shared" si="207"/>
        <v>손희정</v>
      </c>
      <c r="H665" s="53" t="str">
        <f t="shared" si="208"/>
        <v>간이(Simple)</v>
      </c>
      <c r="I665" s="62">
        <f t="shared" si="209"/>
        <v>357.31</v>
      </c>
      <c r="J665" s="53" t="str">
        <f t="shared" si="210"/>
        <v>BIG BRIDGE INTL (BRCH USA)</v>
      </c>
      <c r="K665" s="55">
        <f t="shared" si="211"/>
        <v>1</v>
      </c>
      <c r="L665" s="54">
        <f t="shared" si="212"/>
        <v>4.75</v>
      </c>
      <c r="M665" s="54">
        <f t="shared" si="213"/>
        <v>3.3</v>
      </c>
      <c r="N665" s="54">
        <f t="shared" si="214"/>
        <v>4.8</v>
      </c>
      <c r="O665" s="54">
        <f t="shared" si="215"/>
        <v>5</v>
      </c>
      <c r="P665" s="55" t="str">
        <f t="shared" si="216"/>
        <v>6094325146758</v>
      </c>
      <c r="Q665" s="70">
        <f t="shared" si="217"/>
        <v>15850</v>
      </c>
      <c r="R665" s="58">
        <v>0</v>
      </c>
      <c r="S665" s="57">
        <f t="shared" si="218"/>
        <v>0</v>
      </c>
      <c r="T665" s="58">
        <v>0</v>
      </c>
      <c r="U665" s="58">
        <f>(IF(VLOOKUP(VLOOKUP(AN665,MAPPING!$B$16:$D$21,2,1),MAPPING!$C$16:$E$21,2,0)=7000,0,VLOOKUP(VLOOKUP(AN665,MAPPING!$B$16:$D$21,2,1),MAPPING!$C$16:$E$21,2,0)))</f>
        <v>0</v>
      </c>
      <c r="V665" s="58">
        <f>(K665*VLOOKUP(N665/K665,MAPPING!$B$23:$C$30,2,10))</f>
        <v>550</v>
      </c>
      <c r="W665" s="58">
        <f t="shared" si="219"/>
        <v>0</v>
      </c>
      <c r="X665" s="58">
        <f t="shared" si="220"/>
        <v>16400</v>
      </c>
      <c r="Y665" s="116">
        <f>ROUND(SUM(Q665:W665)/INVOICE!$I$5,2)</f>
        <v>11.76</v>
      </c>
      <c r="AA665" s="38" t="s">
        <v>4744</v>
      </c>
      <c r="AB665" s="38" t="s">
        <v>93</v>
      </c>
      <c r="AC665" s="38" t="s">
        <v>4745</v>
      </c>
      <c r="AD665" s="38" t="s">
        <v>11080</v>
      </c>
      <c r="AE665" s="38" t="s">
        <v>11081</v>
      </c>
      <c r="AF665" s="38" t="s">
        <v>11082</v>
      </c>
      <c r="AG665" s="38" t="s">
        <v>11083</v>
      </c>
      <c r="AH665" s="38" t="s">
        <v>61</v>
      </c>
      <c r="AI665" s="38">
        <v>1</v>
      </c>
      <c r="AJ665" s="38">
        <v>4.75</v>
      </c>
      <c r="AK665" s="38">
        <v>3.3</v>
      </c>
      <c r="AL665" s="38">
        <v>4.8</v>
      </c>
      <c r="AM665" s="38" t="s">
        <v>65</v>
      </c>
      <c r="AN665" s="38">
        <v>357.31</v>
      </c>
      <c r="AO665" s="38" t="s">
        <v>62</v>
      </c>
      <c r="AP665" s="38" t="s">
        <v>62</v>
      </c>
      <c r="AQ665" s="38" t="s">
        <v>62</v>
      </c>
      <c r="AR665" s="38" t="s">
        <v>62</v>
      </c>
      <c r="AS665" s="38" t="s">
        <v>62</v>
      </c>
      <c r="AT665" s="38" t="s">
        <v>205</v>
      </c>
      <c r="AU665" s="38" t="s">
        <v>8802</v>
      </c>
      <c r="AV665" s="38" t="s">
        <v>207</v>
      </c>
      <c r="AW665" s="38" t="s">
        <v>61</v>
      </c>
      <c r="AX665" s="38" t="s">
        <v>63</v>
      </c>
      <c r="AY665" s="39" t="s">
        <v>11084</v>
      </c>
      <c r="AZ665" s="38" t="s">
        <v>11085</v>
      </c>
      <c r="BA665" s="39" t="s">
        <v>11085</v>
      </c>
      <c r="BB665" s="38" t="s">
        <v>196</v>
      </c>
      <c r="BC665" s="38" t="s">
        <v>197</v>
      </c>
      <c r="BD665" s="38" t="s">
        <v>94</v>
      </c>
      <c r="BE665" s="38" t="s">
        <v>208</v>
      </c>
      <c r="BF665" s="38" t="s">
        <v>64</v>
      </c>
      <c r="BG665" s="38" t="s">
        <v>61</v>
      </c>
      <c r="BH665" s="38" t="s">
        <v>209</v>
      </c>
    </row>
    <row r="666" spans="2:60" x14ac:dyDescent="0.3">
      <c r="B666" s="55">
        <f t="shared" si="202"/>
        <v>662</v>
      </c>
      <c r="C666" s="55" t="str">
        <f t="shared" si="203"/>
        <v>NRT</v>
      </c>
      <c r="D666" s="55" t="str">
        <f t="shared" si="204"/>
        <v>2025-09-17</v>
      </c>
      <c r="E666" s="55" t="str">
        <f t="shared" si="205"/>
        <v>82020038130</v>
      </c>
      <c r="F666" s="55" t="str">
        <f t="shared" si="206"/>
        <v>PJP030156422</v>
      </c>
      <c r="G666" s="55" t="str">
        <f t="shared" si="207"/>
        <v>박종현</v>
      </c>
      <c r="H666" s="53" t="str">
        <f t="shared" si="208"/>
        <v>일반(목록배제,Normal-Manifest Exception)</v>
      </c>
      <c r="I666" s="62">
        <f t="shared" si="209"/>
        <v>100.5</v>
      </c>
      <c r="J666" s="53" t="str">
        <f t="shared" si="210"/>
        <v>BIG BRIDGE INTL (BRCH USA)</v>
      </c>
      <c r="K666" s="55">
        <f t="shared" si="211"/>
        <v>1</v>
      </c>
      <c r="L666" s="54">
        <f t="shared" si="212"/>
        <v>0.45</v>
      </c>
      <c r="M666" s="54">
        <f t="shared" si="213"/>
        <v>1.2</v>
      </c>
      <c r="N666" s="54">
        <f t="shared" si="214"/>
        <v>1.2</v>
      </c>
      <c r="O666" s="54">
        <f t="shared" si="215"/>
        <v>0.5</v>
      </c>
      <c r="P666" s="55" t="str">
        <f t="shared" si="216"/>
        <v>6094325151577</v>
      </c>
      <c r="Q666" s="70">
        <f t="shared" si="217"/>
        <v>6760</v>
      </c>
      <c r="R666" s="58">
        <v>0</v>
      </c>
      <c r="S666" s="57">
        <f t="shared" si="218"/>
        <v>0</v>
      </c>
      <c r="T666" s="58">
        <v>0</v>
      </c>
      <c r="U666" s="58">
        <f>(IF(VLOOKUP(VLOOKUP(AN666,MAPPING!$B$16:$D$21,2,1),MAPPING!$C$16:$E$21,2,0)=7000,0,VLOOKUP(VLOOKUP(AN666,MAPPING!$B$16:$D$21,2,1),MAPPING!$C$16:$E$21,2,0)))</f>
        <v>0</v>
      </c>
      <c r="V666" s="58">
        <f>(K666*VLOOKUP(N666/K666,MAPPING!$B$23:$C$30,2,10))</f>
        <v>0</v>
      </c>
      <c r="W666" s="58">
        <f t="shared" si="219"/>
        <v>0</v>
      </c>
      <c r="X666" s="58">
        <f t="shared" si="220"/>
        <v>6760</v>
      </c>
      <c r="Y666" s="116">
        <f>ROUND(SUM(Q666:W666)/INVOICE!$I$5,2)</f>
        <v>4.8499999999999996</v>
      </c>
      <c r="AA666" s="38" t="s">
        <v>4744</v>
      </c>
      <c r="AB666" s="38" t="s">
        <v>93</v>
      </c>
      <c r="AC666" s="38" t="s">
        <v>4745</v>
      </c>
      <c r="AD666" s="38" t="s">
        <v>11086</v>
      </c>
      <c r="AE666" s="38" t="s">
        <v>316</v>
      </c>
      <c r="AF666" s="38" t="s">
        <v>317</v>
      </c>
      <c r="AG666" s="38" t="s">
        <v>318</v>
      </c>
      <c r="AH666" s="38" t="s">
        <v>61</v>
      </c>
      <c r="AI666" s="38">
        <v>1</v>
      </c>
      <c r="AJ666" s="38">
        <v>0.45</v>
      </c>
      <c r="AK666" s="38">
        <v>1.2</v>
      </c>
      <c r="AL666" s="38">
        <v>1.2</v>
      </c>
      <c r="AM666" s="38" t="s">
        <v>66</v>
      </c>
      <c r="AN666" s="38">
        <v>100.5</v>
      </c>
      <c r="AO666" s="38" t="s">
        <v>62</v>
      </c>
      <c r="AP666" s="38" t="s">
        <v>62</v>
      </c>
      <c r="AQ666" s="38" t="s">
        <v>62</v>
      </c>
      <c r="AR666" s="38" t="s">
        <v>62</v>
      </c>
      <c r="AS666" s="38" t="s">
        <v>62</v>
      </c>
      <c r="AT666" s="38" t="s">
        <v>205</v>
      </c>
      <c r="AU666" s="38" t="s">
        <v>8802</v>
      </c>
      <c r="AV666" s="38" t="s">
        <v>207</v>
      </c>
      <c r="AW666" s="38" t="s">
        <v>61</v>
      </c>
      <c r="AX666" s="38" t="s">
        <v>63</v>
      </c>
      <c r="AY666" s="39" t="s">
        <v>11087</v>
      </c>
      <c r="AZ666" s="38" t="s">
        <v>11088</v>
      </c>
      <c r="BA666" s="39" t="s">
        <v>11088</v>
      </c>
      <c r="BB666" s="38" t="s">
        <v>196</v>
      </c>
      <c r="BC666" s="38" t="s">
        <v>197</v>
      </c>
      <c r="BD666" s="38" t="s">
        <v>94</v>
      </c>
      <c r="BE666" s="38" t="s">
        <v>208</v>
      </c>
      <c r="BF666" s="38" t="s">
        <v>64</v>
      </c>
      <c r="BG666" s="38" t="s">
        <v>61</v>
      </c>
      <c r="BH666" s="38" t="s">
        <v>209</v>
      </c>
    </row>
    <row r="667" spans="2:60" x14ac:dyDescent="0.3">
      <c r="B667" s="55">
        <f t="shared" si="202"/>
        <v>663</v>
      </c>
      <c r="C667" s="55" t="str">
        <f t="shared" si="203"/>
        <v>NRT</v>
      </c>
      <c r="D667" s="55" t="str">
        <f t="shared" si="204"/>
        <v>2025-09-17</v>
      </c>
      <c r="E667" s="55" t="str">
        <f t="shared" si="205"/>
        <v>82020038130</v>
      </c>
      <c r="F667" s="55" t="str">
        <f t="shared" si="206"/>
        <v>PJP030138659</v>
      </c>
      <c r="G667" s="55" t="str">
        <f t="shared" si="207"/>
        <v>노아령</v>
      </c>
      <c r="H667" s="53" t="str">
        <f t="shared" si="208"/>
        <v>목록(Manifest)</v>
      </c>
      <c r="I667" s="62">
        <f t="shared" si="209"/>
        <v>68.069999999999993</v>
      </c>
      <c r="J667" s="53" t="str">
        <f t="shared" si="210"/>
        <v>BIG BRIDGE INTL (BRCH USA)</v>
      </c>
      <c r="K667" s="55">
        <f t="shared" si="211"/>
        <v>1</v>
      </c>
      <c r="L667" s="54">
        <f t="shared" si="212"/>
        <v>1.4</v>
      </c>
      <c r="M667" s="54">
        <f t="shared" si="213"/>
        <v>2.2999999999999998</v>
      </c>
      <c r="N667" s="54">
        <f t="shared" si="214"/>
        <v>2.2999999999999998</v>
      </c>
      <c r="O667" s="54">
        <f t="shared" si="215"/>
        <v>1.5</v>
      </c>
      <c r="P667" s="55" t="str">
        <f t="shared" si="216"/>
        <v>6094325151438</v>
      </c>
      <c r="Q667" s="70">
        <f t="shared" si="217"/>
        <v>8780</v>
      </c>
      <c r="R667" s="58">
        <v>0</v>
      </c>
      <c r="S667" s="57">
        <f t="shared" si="218"/>
        <v>0</v>
      </c>
      <c r="T667" s="58">
        <v>0</v>
      </c>
      <c r="U667" s="58">
        <f>(IF(VLOOKUP(VLOOKUP(AN667,MAPPING!$B$16:$D$21,2,1),MAPPING!$C$16:$E$21,2,0)=7000,0,VLOOKUP(VLOOKUP(AN667,MAPPING!$B$16:$D$21,2,1),MAPPING!$C$16:$E$21,2,0)))</f>
        <v>0</v>
      </c>
      <c r="V667" s="58">
        <f>(K667*VLOOKUP(N667/K667,MAPPING!$B$23:$C$30,2,10))</f>
        <v>550</v>
      </c>
      <c r="W667" s="58">
        <f t="shared" si="219"/>
        <v>0</v>
      </c>
      <c r="X667" s="58">
        <f t="shared" si="220"/>
        <v>9330</v>
      </c>
      <c r="Y667" s="116">
        <f>ROUND(SUM(Q667:W667)/INVOICE!$I$5,2)</f>
        <v>6.69</v>
      </c>
      <c r="AA667" s="38" t="s">
        <v>4744</v>
      </c>
      <c r="AB667" s="38" t="s">
        <v>93</v>
      </c>
      <c r="AC667" s="38" t="s">
        <v>4745</v>
      </c>
      <c r="AD667" s="38" t="s">
        <v>11089</v>
      </c>
      <c r="AE667" s="38" t="s">
        <v>11090</v>
      </c>
      <c r="AF667" s="38" t="s">
        <v>11091</v>
      </c>
      <c r="AG667" s="38" t="s">
        <v>11092</v>
      </c>
      <c r="AH667" s="38" t="s">
        <v>61</v>
      </c>
      <c r="AI667" s="38">
        <v>1</v>
      </c>
      <c r="AJ667" s="38">
        <v>1.4</v>
      </c>
      <c r="AK667" s="38">
        <v>2.2999999999999998</v>
      </c>
      <c r="AL667" s="38">
        <v>2.2999999999999998</v>
      </c>
      <c r="AM667" s="38" t="s">
        <v>204</v>
      </c>
      <c r="AN667" s="38">
        <v>68.069999999999993</v>
      </c>
      <c r="AO667" s="38" t="s">
        <v>62</v>
      </c>
      <c r="AP667" s="38" t="s">
        <v>62</v>
      </c>
      <c r="AQ667" s="38" t="s">
        <v>62</v>
      </c>
      <c r="AR667" s="38" t="s">
        <v>62</v>
      </c>
      <c r="AS667" s="38" t="s">
        <v>62</v>
      </c>
      <c r="AT667" s="38" t="s">
        <v>205</v>
      </c>
      <c r="AU667" s="38" t="s">
        <v>8802</v>
      </c>
      <c r="AV667" s="38" t="s">
        <v>207</v>
      </c>
      <c r="AW667" s="38" t="s">
        <v>61</v>
      </c>
      <c r="AX667" s="38" t="s">
        <v>63</v>
      </c>
      <c r="AY667" s="39" t="s">
        <v>11093</v>
      </c>
      <c r="AZ667" s="38" t="s">
        <v>11094</v>
      </c>
      <c r="BA667" s="39" t="s">
        <v>11094</v>
      </c>
      <c r="BB667" s="38" t="s">
        <v>196</v>
      </c>
      <c r="BC667" s="38" t="s">
        <v>197</v>
      </c>
      <c r="BD667" s="38" t="s">
        <v>94</v>
      </c>
      <c r="BE667" s="38" t="s">
        <v>208</v>
      </c>
      <c r="BF667" s="38" t="s">
        <v>64</v>
      </c>
      <c r="BG667" s="38" t="s">
        <v>61</v>
      </c>
      <c r="BH667" s="38" t="s">
        <v>209</v>
      </c>
    </row>
    <row r="668" spans="2:60" x14ac:dyDescent="0.3">
      <c r="B668" s="55">
        <f t="shared" si="202"/>
        <v>664</v>
      </c>
      <c r="C668" s="55" t="str">
        <f t="shared" si="203"/>
        <v>NRT</v>
      </c>
      <c r="D668" s="55" t="str">
        <f t="shared" si="204"/>
        <v>2025-09-17</v>
      </c>
      <c r="E668" s="55" t="str">
        <f t="shared" si="205"/>
        <v>82020038130</v>
      </c>
      <c r="F668" s="55" t="str">
        <f t="shared" si="206"/>
        <v>PJP030146803</v>
      </c>
      <c r="G668" s="55" t="str">
        <f t="shared" si="207"/>
        <v>강준영</v>
      </c>
      <c r="H668" s="53" t="str">
        <f t="shared" si="208"/>
        <v>목록(Manifest)</v>
      </c>
      <c r="I668" s="62">
        <f t="shared" si="209"/>
        <v>98.02</v>
      </c>
      <c r="J668" s="53" t="str">
        <f t="shared" si="210"/>
        <v>BIG BRIDGE INTL (BRCH USA)</v>
      </c>
      <c r="K668" s="55">
        <f t="shared" si="211"/>
        <v>1</v>
      </c>
      <c r="L668" s="54">
        <f t="shared" si="212"/>
        <v>0.85</v>
      </c>
      <c r="M668" s="54">
        <f t="shared" si="213"/>
        <v>2.2000000000000002</v>
      </c>
      <c r="N668" s="54">
        <f t="shared" si="214"/>
        <v>2.2000000000000002</v>
      </c>
      <c r="O668" s="54">
        <f t="shared" si="215"/>
        <v>1</v>
      </c>
      <c r="P668" s="55" t="str">
        <f t="shared" si="216"/>
        <v>6094325151699</v>
      </c>
      <c r="Q668" s="70">
        <f t="shared" si="217"/>
        <v>7770</v>
      </c>
      <c r="R668" s="58">
        <v>0</v>
      </c>
      <c r="S668" s="57">
        <f t="shared" si="218"/>
        <v>0</v>
      </c>
      <c r="T668" s="58">
        <v>0</v>
      </c>
      <c r="U668" s="58">
        <f>(IF(VLOOKUP(VLOOKUP(AN668,MAPPING!$B$16:$D$21,2,1),MAPPING!$C$16:$E$21,2,0)=7000,0,VLOOKUP(VLOOKUP(AN668,MAPPING!$B$16:$D$21,2,1),MAPPING!$C$16:$E$21,2,0)))</f>
        <v>0</v>
      </c>
      <c r="V668" s="58">
        <f>(K668*VLOOKUP(N668/K668,MAPPING!$B$23:$C$30,2,10))</f>
        <v>550</v>
      </c>
      <c r="W668" s="58">
        <f t="shared" si="219"/>
        <v>0</v>
      </c>
      <c r="X668" s="58">
        <f t="shared" si="220"/>
        <v>8320</v>
      </c>
      <c r="Y668" s="116">
        <f>ROUND(SUM(Q668:W668)/INVOICE!$I$5,2)</f>
        <v>5.97</v>
      </c>
      <c r="AA668" s="38" t="s">
        <v>4744</v>
      </c>
      <c r="AB668" s="38" t="s">
        <v>93</v>
      </c>
      <c r="AC668" s="38" t="s">
        <v>4745</v>
      </c>
      <c r="AD668" s="38" t="s">
        <v>11095</v>
      </c>
      <c r="AE668" s="38" t="s">
        <v>654</v>
      </c>
      <c r="AF668" s="38" t="s">
        <v>9188</v>
      </c>
      <c r="AG668" s="38" t="s">
        <v>9189</v>
      </c>
      <c r="AH668" s="38" t="s">
        <v>61</v>
      </c>
      <c r="AI668" s="38">
        <v>1</v>
      </c>
      <c r="AJ668" s="38">
        <v>0.85</v>
      </c>
      <c r="AK668" s="38">
        <v>2.2000000000000002</v>
      </c>
      <c r="AL668" s="38">
        <v>2.2000000000000002</v>
      </c>
      <c r="AM668" s="38" t="s">
        <v>204</v>
      </c>
      <c r="AN668" s="38">
        <v>98.02</v>
      </c>
      <c r="AO668" s="38" t="s">
        <v>62</v>
      </c>
      <c r="AP668" s="38" t="s">
        <v>62</v>
      </c>
      <c r="AQ668" s="38" t="s">
        <v>62</v>
      </c>
      <c r="AR668" s="38" t="s">
        <v>62</v>
      </c>
      <c r="AS668" s="38" t="s">
        <v>62</v>
      </c>
      <c r="AT668" s="38" t="s">
        <v>205</v>
      </c>
      <c r="AU668" s="38" t="s">
        <v>8802</v>
      </c>
      <c r="AV668" s="38" t="s">
        <v>207</v>
      </c>
      <c r="AW668" s="38" t="s">
        <v>61</v>
      </c>
      <c r="AX668" s="38" t="s">
        <v>63</v>
      </c>
      <c r="AY668" s="39" t="s">
        <v>11096</v>
      </c>
      <c r="AZ668" s="38" t="s">
        <v>11097</v>
      </c>
      <c r="BA668" s="39" t="s">
        <v>11097</v>
      </c>
      <c r="BB668" s="38" t="s">
        <v>196</v>
      </c>
      <c r="BC668" s="38" t="s">
        <v>197</v>
      </c>
      <c r="BD668" s="38" t="s">
        <v>94</v>
      </c>
      <c r="BE668" s="38" t="s">
        <v>208</v>
      </c>
      <c r="BF668" s="38" t="s">
        <v>64</v>
      </c>
      <c r="BG668" s="38" t="s">
        <v>61</v>
      </c>
      <c r="BH668" s="38" t="s">
        <v>209</v>
      </c>
    </row>
    <row r="669" spans="2:60" x14ac:dyDescent="0.3">
      <c r="B669" s="55">
        <f t="shared" si="202"/>
        <v>665</v>
      </c>
      <c r="C669" s="55" t="str">
        <f t="shared" si="203"/>
        <v>NRT</v>
      </c>
      <c r="D669" s="55" t="str">
        <f t="shared" si="204"/>
        <v>2025-09-17</v>
      </c>
      <c r="E669" s="55" t="str">
        <f t="shared" si="205"/>
        <v>82020038130</v>
      </c>
      <c r="F669" s="55" t="str">
        <f t="shared" si="206"/>
        <v>PJP030130573</v>
      </c>
      <c r="G669" s="55" t="str">
        <f t="shared" si="207"/>
        <v>이주원</v>
      </c>
      <c r="H669" s="53" t="str">
        <f t="shared" si="208"/>
        <v>목록(Manifest)</v>
      </c>
      <c r="I669" s="62">
        <f t="shared" si="209"/>
        <v>99.5</v>
      </c>
      <c r="J669" s="53" t="str">
        <f t="shared" si="210"/>
        <v>BIG BRIDGE INTL (BRCH USA)</v>
      </c>
      <c r="K669" s="55">
        <f t="shared" si="211"/>
        <v>1</v>
      </c>
      <c r="L669" s="54">
        <f t="shared" si="212"/>
        <v>0.85</v>
      </c>
      <c r="M669" s="54">
        <f t="shared" si="213"/>
        <v>1.9</v>
      </c>
      <c r="N669" s="54">
        <f t="shared" si="214"/>
        <v>1.9</v>
      </c>
      <c r="O669" s="54">
        <f t="shared" si="215"/>
        <v>1</v>
      </c>
      <c r="P669" s="55" t="str">
        <f t="shared" si="216"/>
        <v>6094325151680</v>
      </c>
      <c r="Q669" s="70">
        <f t="shared" si="217"/>
        <v>7770</v>
      </c>
      <c r="R669" s="58">
        <v>0</v>
      </c>
      <c r="S669" s="57">
        <f t="shared" si="218"/>
        <v>0</v>
      </c>
      <c r="T669" s="58">
        <v>0</v>
      </c>
      <c r="U669" s="58">
        <f>(IF(VLOOKUP(VLOOKUP(AN669,MAPPING!$B$16:$D$21,2,1),MAPPING!$C$16:$E$21,2,0)=7000,0,VLOOKUP(VLOOKUP(AN669,MAPPING!$B$16:$D$21,2,1),MAPPING!$C$16:$E$21,2,0)))</f>
        <v>0</v>
      </c>
      <c r="V669" s="58">
        <f>(K669*VLOOKUP(N669/K669,MAPPING!$B$23:$C$30,2,10))</f>
        <v>0</v>
      </c>
      <c r="W669" s="58">
        <f t="shared" si="219"/>
        <v>0</v>
      </c>
      <c r="X669" s="58">
        <f t="shared" si="220"/>
        <v>7770</v>
      </c>
      <c r="Y669" s="116">
        <f>ROUND(SUM(Q669:W669)/INVOICE!$I$5,2)</f>
        <v>5.57</v>
      </c>
      <c r="AA669" s="38" t="s">
        <v>4744</v>
      </c>
      <c r="AB669" s="38" t="s">
        <v>93</v>
      </c>
      <c r="AC669" s="38" t="s">
        <v>4745</v>
      </c>
      <c r="AD669" s="38" t="s">
        <v>11098</v>
      </c>
      <c r="AE669" s="38" t="s">
        <v>1506</v>
      </c>
      <c r="AF669" s="38" t="s">
        <v>9371</v>
      </c>
      <c r="AG669" s="38" t="s">
        <v>9372</v>
      </c>
      <c r="AH669" s="38" t="s">
        <v>61</v>
      </c>
      <c r="AI669" s="38">
        <v>1</v>
      </c>
      <c r="AJ669" s="38">
        <v>0.85</v>
      </c>
      <c r="AK669" s="38">
        <v>1.9</v>
      </c>
      <c r="AL669" s="38">
        <v>1.9</v>
      </c>
      <c r="AM669" s="38" t="s">
        <v>204</v>
      </c>
      <c r="AN669" s="38">
        <v>99.5</v>
      </c>
      <c r="AO669" s="38" t="s">
        <v>62</v>
      </c>
      <c r="AP669" s="38" t="s">
        <v>62</v>
      </c>
      <c r="AQ669" s="38" t="s">
        <v>62</v>
      </c>
      <c r="AR669" s="38" t="s">
        <v>62</v>
      </c>
      <c r="AS669" s="38" t="s">
        <v>62</v>
      </c>
      <c r="AT669" s="38" t="s">
        <v>205</v>
      </c>
      <c r="AU669" s="38" t="s">
        <v>8802</v>
      </c>
      <c r="AV669" s="38" t="s">
        <v>207</v>
      </c>
      <c r="AW669" s="38" t="s">
        <v>61</v>
      </c>
      <c r="AX669" s="38" t="s">
        <v>63</v>
      </c>
      <c r="AY669" s="39" t="s">
        <v>11099</v>
      </c>
      <c r="AZ669" s="38" t="s">
        <v>11100</v>
      </c>
      <c r="BA669" s="39" t="s">
        <v>11100</v>
      </c>
      <c r="BB669" s="38" t="s">
        <v>196</v>
      </c>
      <c r="BC669" s="38" t="s">
        <v>197</v>
      </c>
      <c r="BD669" s="38" t="s">
        <v>94</v>
      </c>
      <c r="BE669" s="38" t="s">
        <v>208</v>
      </c>
      <c r="BF669" s="38" t="s">
        <v>64</v>
      </c>
      <c r="BG669" s="38" t="s">
        <v>61</v>
      </c>
      <c r="BH669" s="38" t="s">
        <v>209</v>
      </c>
    </row>
    <row r="670" spans="2:60" x14ac:dyDescent="0.3">
      <c r="B670" s="55">
        <f t="shared" si="202"/>
        <v>666</v>
      </c>
      <c r="C670" s="55" t="str">
        <f t="shared" si="203"/>
        <v>NRT</v>
      </c>
      <c r="D670" s="55" t="str">
        <f t="shared" si="204"/>
        <v>2025-09-17</v>
      </c>
      <c r="E670" s="55" t="str">
        <f t="shared" si="205"/>
        <v>82020038130</v>
      </c>
      <c r="F670" s="55" t="str">
        <f t="shared" si="206"/>
        <v>PJP030128784</v>
      </c>
      <c r="G670" s="55" t="str">
        <f t="shared" si="207"/>
        <v>최준석</v>
      </c>
      <c r="H670" s="53" t="str">
        <f t="shared" si="208"/>
        <v>목록(Manifest)</v>
      </c>
      <c r="I670" s="62">
        <f t="shared" si="209"/>
        <v>19.84</v>
      </c>
      <c r="J670" s="53" t="str">
        <f t="shared" si="210"/>
        <v>BIG BRIDGE INTL (BRCH USA)</v>
      </c>
      <c r="K670" s="55">
        <f t="shared" si="211"/>
        <v>1</v>
      </c>
      <c r="L670" s="54">
        <f t="shared" si="212"/>
        <v>1.85</v>
      </c>
      <c r="M670" s="54">
        <f t="shared" si="213"/>
        <v>3.1</v>
      </c>
      <c r="N670" s="54">
        <f t="shared" si="214"/>
        <v>3.1</v>
      </c>
      <c r="O670" s="54">
        <f t="shared" si="215"/>
        <v>2</v>
      </c>
      <c r="P670" s="55" t="str">
        <f t="shared" si="216"/>
        <v>6094325151362</v>
      </c>
      <c r="Q670" s="70">
        <f t="shared" si="217"/>
        <v>9790</v>
      </c>
      <c r="R670" s="58">
        <v>0</v>
      </c>
      <c r="S670" s="57">
        <f t="shared" si="218"/>
        <v>0</v>
      </c>
      <c r="T670" s="58">
        <v>0</v>
      </c>
      <c r="U670" s="58">
        <f>(IF(VLOOKUP(VLOOKUP(AN670,MAPPING!$B$16:$D$21,2,1),MAPPING!$C$16:$E$21,2,0)=7000,0,VLOOKUP(VLOOKUP(AN670,MAPPING!$B$16:$D$21,2,1),MAPPING!$C$16:$E$21,2,0)))</f>
        <v>0</v>
      </c>
      <c r="V670" s="58">
        <f>(K670*VLOOKUP(N670/K670,MAPPING!$B$23:$C$30,2,10))</f>
        <v>550</v>
      </c>
      <c r="W670" s="58">
        <f t="shared" si="219"/>
        <v>0</v>
      </c>
      <c r="X670" s="58">
        <f t="shared" si="220"/>
        <v>10340</v>
      </c>
      <c r="Y670" s="116">
        <f>ROUND(SUM(Q670:W670)/INVOICE!$I$5,2)</f>
        <v>7.42</v>
      </c>
      <c r="AA670" s="38" t="s">
        <v>4744</v>
      </c>
      <c r="AB670" s="38" t="s">
        <v>93</v>
      </c>
      <c r="AC670" s="38" t="s">
        <v>4745</v>
      </c>
      <c r="AD670" s="38" t="s">
        <v>11101</v>
      </c>
      <c r="AE670" s="38" t="s">
        <v>8326</v>
      </c>
      <c r="AF670" s="38" t="s">
        <v>8327</v>
      </c>
      <c r="AG670" s="38" t="s">
        <v>8328</v>
      </c>
      <c r="AH670" s="38" t="s">
        <v>61</v>
      </c>
      <c r="AI670" s="38">
        <v>1</v>
      </c>
      <c r="AJ670" s="38">
        <v>1.85</v>
      </c>
      <c r="AK670" s="38">
        <v>3.1</v>
      </c>
      <c r="AL670" s="38">
        <v>3.1</v>
      </c>
      <c r="AM670" s="38" t="s">
        <v>204</v>
      </c>
      <c r="AN670" s="38">
        <v>19.84</v>
      </c>
      <c r="AO670" s="38" t="s">
        <v>62</v>
      </c>
      <c r="AP670" s="38" t="s">
        <v>62</v>
      </c>
      <c r="AQ670" s="38" t="s">
        <v>62</v>
      </c>
      <c r="AR670" s="38" t="s">
        <v>62</v>
      </c>
      <c r="AS670" s="38" t="s">
        <v>62</v>
      </c>
      <c r="AT670" s="38" t="s">
        <v>205</v>
      </c>
      <c r="AU670" s="38" t="s">
        <v>8802</v>
      </c>
      <c r="AV670" s="38" t="s">
        <v>207</v>
      </c>
      <c r="AW670" s="38" t="s">
        <v>61</v>
      </c>
      <c r="AX670" s="38" t="s">
        <v>63</v>
      </c>
      <c r="AY670" s="39" t="s">
        <v>11102</v>
      </c>
      <c r="AZ670" s="38" t="s">
        <v>11103</v>
      </c>
      <c r="BA670" s="39" t="s">
        <v>11103</v>
      </c>
      <c r="BB670" s="38" t="s">
        <v>196</v>
      </c>
      <c r="BC670" s="38" t="s">
        <v>197</v>
      </c>
      <c r="BD670" s="38" t="s">
        <v>94</v>
      </c>
      <c r="BE670" s="38" t="s">
        <v>208</v>
      </c>
      <c r="BF670" s="38" t="s">
        <v>64</v>
      </c>
      <c r="BG670" s="38" t="s">
        <v>61</v>
      </c>
      <c r="BH670" s="38" t="s">
        <v>209</v>
      </c>
    </row>
    <row r="671" spans="2:60" x14ac:dyDescent="0.3">
      <c r="B671" s="55">
        <f t="shared" si="202"/>
        <v>667</v>
      </c>
      <c r="C671" s="55" t="str">
        <f t="shared" si="203"/>
        <v>NRT</v>
      </c>
      <c r="D671" s="55" t="str">
        <f t="shared" si="204"/>
        <v>2025-09-17</v>
      </c>
      <c r="E671" s="55" t="str">
        <f t="shared" si="205"/>
        <v>82020038130</v>
      </c>
      <c r="F671" s="55" t="str">
        <f t="shared" si="206"/>
        <v>PJP030137464</v>
      </c>
      <c r="G671" s="55" t="str">
        <f t="shared" si="207"/>
        <v>박혜성</v>
      </c>
      <c r="H671" s="53" t="str">
        <f t="shared" si="208"/>
        <v>목록(Manifest)</v>
      </c>
      <c r="I671" s="62">
        <f t="shared" si="209"/>
        <v>91.76</v>
      </c>
      <c r="J671" s="53" t="str">
        <f t="shared" si="210"/>
        <v>BIG BRIDGE INTL (BRCH USA)</v>
      </c>
      <c r="K671" s="55">
        <f t="shared" si="211"/>
        <v>1</v>
      </c>
      <c r="L671" s="54">
        <f t="shared" si="212"/>
        <v>0.75</v>
      </c>
      <c r="M671" s="54">
        <f t="shared" si="213"/>
        <v>2</v>
      </c>
      <c r="N671" s="54">
        <f t="shared" si="214"/>
        <v>2</v>
      </c>
      <c r="O671" s="54">
        <f t="shared" si="215"/>
        <v>1</v>
      </c>
      <c r="P671" s="55" t="str">
        <f t="shared" si="216"/>
        <v>6094325151365</v>
      </c>
      <c r="Q671" s="70">
        <f t="shared" si="217"/>
        <v>7770</v>
      </c>
      <c r="R671" s="58">
        <v>0</v>
      </c>
      <c r="S671" s="57">
        <f t="shared" si="218"/>
        <v>0</v>
      </c>
      <c r="T671" s="58">
        <v>0</v>
      </c>
      <c r="U671" s="58">
        <f>(IF(VLOOKUP(VLOOKUP(AN671,MAPPING!$B$16:$D$21,2,1),MAPPING!$C$16:$E$21,2,0)=7000,0,VLOOKUP(VLOOKUP(AN671,MAPPING!$B$16:$D$21,2,1),MAPPING!$C$16:$E$21,2,0)))</f>
        <v>0</v>
      </c>
      <c r="V671" s="58">
        <f>(K671*VLOOKUP(N671/K671,MAPPING!$B$23:$C$30,2,10))</f>
        <v>0</v>
      </c>
      <c r="W671" s="58">
        <f t="shared" si="219"/>
        <v>0</v>
      </c>
      <c r="X671" s="58">
        <f t="shared" si="220"/>
        <v>7770</v>
      </c>
      <c r="Y671" s="116">
        <f>ROUND(SUM(Q671:W671)/INVOICE!$I$5,2)</f>
        <v>5.57</v>
      </c>
      <c r="AA671" s="38" t="s">
        <v>4744</v>
      </c>
      <c r="AB671" s="38" t="s">
        <v>93</v>
      </c>
      <c r="AC671" s="38" t="s">
        <v>4745</v>
      </c>
      <c r="AD671" s="38" t="s">
        <v>11104</v>
      </c>
      <c r="AE671" s="38" t="s">
        <v>11105</v>
      </c>
      <c r="AF671" s="38" t="s">
        <v>11106</v>
      </c>
      <c r="AG671" s="38" t="s">
        <v>11107</v>
      </c>
      <c r="AH671" s="38" t="s">
        <v>61</v>
      </c>
      <c r="AI671" s="38">
        <v>1</v>
      </c>
      <c r="AJ671" s="38">
        <v>0.75</v>
      </c>
      <c r="AK671" s="38">
        <v>2</v>
      </c>
      <c r="AL671" s="38">
        <v>2</v>
      </c>
      <c r="AM671" s="38" t="s">
        <v>204</v>
      </c>
      <c r="AN671" s="38">
        <v>91.76</v>
      </c>
      <c r="AO671" s="38" t="s">
        <v>62</v>
      </c>
      <c r="AP671" s="38" t="s">
        <v>62</v>
      </c>
      <c r="AQ671" s="38" t="s">
        <v>62</v>
      </c>
      <c r="AR671" s="38" t="s">
        <v>61</v>
      </c>
      <c r="AS671" s="38" t="s">
        <v>62</v>
      </c>
      <c r="AT671" s="38" t="s">
        <v>205</v>
      </c>
      <c r="AU671" s="38" t="s">
        <v>8802</v>
      </c>
      <c r="AV671" s="38" t="s">
        <v>207</v>
      </c>
      <c r="AW671" s="38" t="s">
        <v>61</v>
      </c>
      <c r="AX671" s="38" t="s">
        <v>63</v>
      </c>
      <c r="AY671" s="39" t="s">
        <v>11108</v>
      </c>
      <c r="AZ671" s="38" t="s">
        <v>11109</v>
      </c>
      <c r="BA671" s="39" t="s">
        <v>11109</v>
      </c>
      <c r="BB671" s="38" t="s">
        <v>196</v>
      </c>
      <c r="BC671" s="38" t="s">
        <v>197</v>
      </c>
      <c r="BD671" s="38" t="s">
        <v>94</v>
      </c>
      <c r="BE671" s="38" t="s">
        <v>208</v>
      </c>
      <c r="BF671" s="38" t="s">
        <v>64</v>
      </c>
      <c r="BG671" s="38" t="s">
        <v>61</v>
      </c>
      <c r="BH671" s="38" t="s">
        <v>209</v>
      </c>
    </row>
    <row r="672" spans="2:60" x14ac:dyDescent="0.3">
      <c r="B672" s="55">
        <f t="shared" si="202"/>
        <v>668</v>
      </c>
      <c r="C672" s="55" t="str">
        <f t="shared" si="203"/>
        <v>NRT</v>
      </c>
      <c r="D672" s="55" t="str">
        <f t="shared" si="204"/>
        <v>2025-09-17</v>
      </c>
      <c r="E672" s="55" t="str">
        <f t="shared" si="205"/>
        <v>82020038130</v>
      </c>
      <c r="F672" s="55" t="str">
        <f t="shared" si="206"/>
        <v>PJP030143227</v>
      </c>
      <c r="G672" s="55" t="str">
        <f t="shared" si="207"/>
        <v>센시블 SENSIBLE</v>
      </c>
      <c r="H672" s="53" t="str">
        <f t="shared" si="208"/>
        <v>간이(Simple)</v>
      </c>
      <c r="I672" s="62">
        <f t="shared" si="209"/>
        <v>1585.98</v>
      </c>
      <c r="J672" s="53" t="str">
        <f t="shared" si="210"/>
        <v>BIG BRIDGE INTL (BRCH USA)</v>
      </c>
      <c r="K672" s="55">
        <f t="shared" si="211"/>
        <v>1</v>
      </c>
      <c r="L672" s="54">
        <f t="shared" si="212"/>
        <v>6</v>
      </c>
      <c r="M672" s="54">
        <f t="shared" si="213"/>
        <v>6.9</v>
      </c>
      <c r="N672" s="54">
        <f t="shared" si="214"/>
        <v>7</v>
      </c>
      <c r="O672" s="54">
        <f t="shared" si="215"/>
        <v>6</v>
      </c>
      <c r="P672" s="55" t="str">
        <f t="shared" si="216"/>
        <v>6094325151517</v>
      </c>
      <c r="Q672" s="70">
        <f t="shared" si="217"/>
        <v>17870</v>
      </c>
      <c r="R672" s="58">
        <v>0</v>
      </c>
      <c r="S672" s="57">
        <f t="shared" si="218"/>
        <v>0</v>
      </c>
      <c r="T672" s="58">
        <v>0</v>
      </c>
      <c r="U672" s="58">
        <f>(IF(VLOOKUP(VLOOKUP(AN672,MAPPING!$B$16:$D$21,2,1),MAPPING!$C$16:$E$21,2,0)=7000,0,VLOOKUP(VLOOKUP(AN672,MAPPING!$B$16:$D$21,2,1),MAPPING!$C$16:$E$21,2,0)))</f>
        <v>0</v>
      </c>
      <c r="V672" s="58">
        <f>(K672*VLOOKUP(N672/K672,MAPPING!$B$23:$C$30,2,10))</f>
        <v>1200</v>
      </c>
      <c r="W672" s="58">
        <f t="shared" si="219"/>
        <v>0</v>
      </c>
      <c r="X672" s="58">
        <f t="shared" si="220"/>
        <v>19070</v>
      </c>
      <c r="Y672" s="116">
        <f>ROUND(SUM(Q672:W672)/INVOICE!$I$5,2)</f>
        <v>13.68</v>
      </c>
      <c r="AA672" s="38" t="s">
        <v>4744</v>
      </c>
      <c r="AB672" s="38" t="s">
        <v>93</v>
      </c>
      <c r="AC672" s="38" t="s">
        <v>4745</v>
      </c>
      <c r="AD672" s="38" t="s">
        <v>11110</v>
      </c>
      <c r="AE672" s="38" t="s">
        <v>7767</v>
      </c>
      <c r="AF672" s="38" t="s">
        <v>7768</v>
      </c>
      <c r="AG672" s="38" t="s">
        <v>7769</v>
      </c>
      <c r="AH672" s="38" t="s">
        <v>156</v>
      </c>
      <c r="AI672" s="38">
        <v>1</v>
      </c>
      <c r="AJ672" s="38">
        <v>6</v>
      </c>
      <c r="AK672" s="38">
        <v>6.9</v>
      </c>
      <c r="AL672" s="38">
        <v>7</v>
      </c>
      <c r="AM672" s="38" t="s">
        <v>65</v>
      </c>
      <c r="AN672" s="38">
        <v>1585.98</v>
      </c>
      <c r="AO672" s="38" t="s">
        <v>62</v>
      </c>
      <c r="AP672" s="38" t="s">
        <v>62</v>
      </c>
      <c r="AQ672" s="38" t="s">
        <v>62</v>
      </c>
      <c r="AR672" s="38" t="s">
        <v>62</v>
      </c>
      <c r="AS672" s="38" t="s">
        <v>62</v>
      </c>
      <c r="AT672" s="38" t="s">
        <v>205</v>
      </c>
      <c r="AU672" s="38" t="s">
        <v>8802</v>
      </c>
      <c r="AV672" s="38" t="s">
        <v>207</v>
      </c>
      <c r="AW672" s="38" t="s">
        <v>61</v>
      </c>
      <c r="AX672" s="38" t="s">
        <v>63</v>
      </c>
      <c r="AY672" s="39" t="s">
        <v>11111</v>
      </c>
      <c r="AZ672" s="38" t="s">
        <v>11112</v>
      </c>
      <c r="BA672" s="39" t="s">
        <v>11112</v>
      </c>
      <c r="BB672" s="38" t="s">
        <v>196</v>
      </c>
      <c r="BC672" s="38" t="s">
        <v>197</v>
      </c>
      <c r="BD672" s="38" t="s">
        <v>94</v>
      </c>
      <c r="BE672" s="38" t="s">
        <v>208</v>
      </c>
      <c r="BF672" s="38" t="s">
        <v>64</v>
      </c>
      <c r="BG672" s="38" t="s">
        <v>61</v>
      </c>
      <c r="BH672" s="38" t="s">
        <v>209</v>
      </c>
    </row>
    <row r="673" spans="2:60" x14ac:dyDescent="0.3">
      <c r="B673" s="55">
        <f t="shared" si="202"/>
        <v>669</v>
      </c>
      <c r="C673" s="55" t="str">
        <f t="shared" si="203"/>
        <v>NRT</v>
      </c>
      <c r="D673" s="55" t="str">
        <f t="shared" si="204"/>
        <v>2025-09-17</v>
      </c>
      <c r="E673" s="55" t="str">
        <f t="shared" si="205"/>
        <v>82020038130</v>
      </c>
      <c r="F673" s="55" t="str">
        <f t="shared" si="206"/>
        <v>PJP030137606</v>
      </c>
      <c r="G673" s="55" t="str">
        <f t="shared" si="207"/>
        <v>최종일</v>
      </c>
      <c r="H673" s="53" t="str">
        <f t="shared" si="208"/>
        <v>목록(Manifest)</v>
      </c>
      <c r="I673" s="62">
        <f t="shared" si="209"/>
        <v>141.91</v>
      </c>
      <c r="J673" s="53" t="str">
        <f t="shared" si="210"/>
        <v>BIG BRIDGE INTL (BRCH USA)</v>
      </c>
      <c r="K673" s="55">
        <f t="shared" si="211"/>
        <v>1</v>
      </c>
      <c r="L673" s="54">
        <f t="shared" si="212"/>
        <v>2.1</v>
      </c>
      <c r="M673" s="54">
        <f t="shared" si="213"/>
        <v>4.5</v>
      </c>
      <c r="N673" s="54">
        <f t="shared" si="214"/>
        <v>4.5</v>
      </c>
      <c r="O673" s="54">
        <f t="shared" si="215"/>
        <v>2.5</v>
      </c>
      <c r="P673" s="55" t="str">
        <f t="shared" si="216"/>
        <v>6094325151464</v>
      </c>
      <c r="Q673" s="70">
        <f t="shared" si="217"/>
        <v>10800</v>
      </c>
      <c r="R673" s="58">
        <v>0</v>
      </c>
      <c r="S673" s="57">
        <f t="shared" si="218"/>
        <v>0</v>
      </c>
      <c r="T673" s="58">
        <v>0</v>
      </c>
      <c r="U673" s="58">
        <f>(IF(VLOOKUP(VLOOKUP(AN673,MAPPING!$B$16:$D$21,2,1),MAPPING!$C$16:$E$21,2,0)=7000,0,VLOOKUP(VLOOKUP(AN673,MAPPING!$B$16:$D$21,2,1),MAPPING!$C$16:$E$21,2,0)))</f>
        <v>0</v>
      </c>
      <c r="V673" s="58">
        <f>(K673*VLOOKUP(N673/K673,MAPPING!$B$23:$C$30,2,10))</f>
        <v>550</v>
      </c>
      <c r="W673" s="58">
        <f t="shared" si="219"/>
        <v>0</v>
      </c>
      <c r="X673" s="58">
        <f t="shared" si="220"/>
        <v>11350</v>
      </c>
      <c r="Y673" s="116">
        <f>ROUND(SUM(Q673:W673)/INVOICE!$I$5,2)</f>
        <v>8.14</v>
      </c>
      <c r="AA673" s="38" t="s">
        <v>4744</v>
      </c>
      <c r="AB673" s="38" t="s">
        <v>93</v>
      </c>
      <c r="AC673" s="38" t="s">
        <v>4745</v>
      </c>
      <c r="AD673" s="38" t="s">
        <v>11113</v>
      </c>
      <c r="AE673" s="38" t="s">
        <v>229</v>
      </c>
      <c r="AF673" s="38" t="s">
        <v>230</v>
      </c>
      <c r="AG673" s="38" t="s">
        <v>231</v>
      </c>
      <c r="AH673" s="38" t="s">
        <v>61</v>
      </c>
      <c r="AI673" s="38">
        <v>1</v>
      </c>
      <c r="AJ673" s="38">
        <v>2.1</v>
      </c>
      <c r="AK673" s="38">
        <v>4.5</v>
      </c>
      <c r="AL673" s="38">
        <v>4.5</v>
      </c>
      <c r="AM673" s="38" t="s">
        <v>204</v>
      </c>
      <c r="AN673" s="38">
        <v>141.91</v>
      </c>
      <c r="AO673" s="38" t="s">
        <v>62</v>
      </c>
      <c r="AP673" s="38" t="s">
        <v>62</v>
      </c>
      <c r="AQ673" s="38" t="s">
        <v>62</v>
      </c>
      <c r="AR673" s="38" t="s">
        <v>62</v>
      </c>
      <c r="AS673" s="38" t="s">
        <v>62</v>
      </c>
      <c r="AT673" s="38" t="s">
        <v>205</v>
      </c>
      <c r="AU673" s="38" t="s">
        <v>8802</v>
      </c>
      <c r="AV673" s="38" t="s">
        <v>207</v>
      </c>
      <c r="AW673" s="38" t="s">
        <v>61</v>
      </c>
      <c r="AX673" s="38" t="s">
        <v>63</v>
      </c>
      <c r="AY673" s="39" t="s">
        <v>11114</v>
      </c>
      <c r="AZ673" s="38" t="s">
        <v>11115</v>
      </c>
      <c r="BA673" s="39" t="s">
        <v>11115</v>
      </c>
      <c r="BB673" s="38" t="s">
        <v>196</v>
      </c>
      <c r="BC673" s="38" t="s">
        <v>197</v>
      </c>
      <c r="BD673" s="38" t="s">
        <v>94</v>
      </c>
      <c r="BE673" s="38" t="s">
        <v>208</v>
      </c>
      <c r="BF673" s="38" t="s">
        <v>64</v>
      </c>
      <c r="BG673" s="38" t="s">
        <v>61</v>
      </c>
      <c r="BH673" s="38" t="s">
        <v>209</v>
      </c>
    </row>
    <row r="674" spans="2:60" x14ac:dyDescent="0.3">
      <c r="B674" s="55">
        <f t="shared" si="202"/>
        <v>670</v>
      </c>
      <c r="C674" s="55" t="str">
        <f t="shared" si="203"/>
        <v>NRT</v>
      </c>
      <c r="D674" s="55" t="str">
        <f t="shared" si="204"/>
        <v>2025-09-17</v>
      </c>
      <c r="E674" s="55" t="str">
        <f t="shared" si="205"/>
        <v>82020038130</v>
      </c>
      <c r="F674" s="55" t="str">
        <f t="shared" si="206"/>
        <v>PJP030137786</v>
      </c>
      <c r="G674" s="55" t="str">
        <f t="shared" si="207"/>
        <v>김혜지</v>
      </c>
      <c r="H674" s="53" t="str">
        <f t="shared" si="208"/>
        <v>목록(Manifest)</v>
      </c>
      <c r="I674" s="62">
        <f t="shared" si="209"/>
        <v>7.37</v>
      </c>
      <c r="J674" s="53" t="str">
        <f t="shared" si="210"/>
        <v>BIG BRIDGE INTL (BRCH USA)</v>
      </c>
      <c r="K674" s="55">
        <f t="shared" si="211"/>
        <v>1</v>
      </c>
      <c r="L674" s="54">
        <f t="shared" si="212"/>
        <v>0.25</v>
      </c>
      <c r="M674" s="54">
        <f t="shared" si="213"/>
        <v>1.3</v>
      </c>
      <c r="N674" s="54">
        <f t="shared" si="214"/>
        <v>1.3</v>
      </c>
      <c r="O674" s="54">
        <f t="shared" si="215"/>
        <v>0.5</v>
      </c>
      <c r="P674" s="55" t="str">
        <f t="shared" si="216"/>
        <v>6094325150647</v>
      </c>
      <c r="Q674" s="70">
        <f t="shared" si="217"/>
        <v>6760</v>
      </c>
      <c r="R674" s="58">
        <v>0</v>
      </c>
      <c r="S674" s="57">
        <f t="shared" si="218"/>
        <v>0</v>
      </c>
      <c r="T674" s="58">
        <v>0</v>
      </c>
      <c r="U674" s="58">
        <f>(IF(VLOOKUP(VLOOKUP(AN674,MAPPING!$B$16:$D$21,2,1),MAPPING!$C$16:$E$21,2,0)=7000,0,VLOOKUP(VLOOKUP(AN674,MAPPING!$B$16:$D$21,2,1),MAPPING!$C$16:$E$21,2,0)))</f>
        <v>0</v>
      </c>
      <c r="V674" s="58">
        <f>(K674*VLOOKUP(N674/K674,MAPPING!$B$23:$C$30,2,10))</f>
        <v>0</v>
      </c>
      <c r="W674" s="58">
        <f t="shared" si="219"/>
        <v>0</v>
      </c>
      <c r="X674" s="58">
        <f t="shared" si="220"/>
        <v>6760</v>
      </c>
      <c r="Y674" s="116">
        <f>ROUND(SUM(Q674:W674)/INVOICE!$I$5,2)</f>
        <v>4.8499999999999996</v>
      </c>
      <c r="AA674" s="38" t="s">
        <v>4744</v>
      </c>
      <c r="AB674" s="38" t="s">
        <v>93</v>
      </c>
      <c r="AC674" s="38" t="s">
        <v>4745</v>
      </c>
      <c r="AD674" s="38" t="s">
        <v>11116</v>
      </c>
      <c r="AE674" s="38" t="s">
        <v>8228</v>
      </c>
      <c r="AF674" s="38" t="s">
        <v>8229</v>
      </c>
      <c r="AG674" s="38" t="s">
        <v>8230</v>
      </c>
      <c r="AH674" s="38" t="s">
        <v>61</v>
      </c>
      <c r="AI674" s="38">
        <v>1</v>
      </c>
      <c r="AJ674" s="38">
        <v>0.25</v>
      </c>
      <c r="AK674" s="38">
        <v>1.3</v>
      </c>
      <c r="AL674" s="38">
        <v>1.3</v>
      </c>
      <c r="AM674" s="38" t="s">
        <v>204</v>
      </c>
      <c r="AN674" s="38">
        <v>7.37</v>
      </c>
      <c r="AO674" s="38" t="s">
        <v>62</v>
      </c>
      <c r="AP674" s="38" t="s">
        <v>62</v>
      </c>
      <c r="AQ674" s="38" t="s">
        <v>62</v>
      </c>
      <c r="AR674" s="38" t="s">
        <v>62</v>
      </c>
      <c r="AS674" s="38" t="s">
        <v>62</v>
      </c>
      <c r="AT674" s="38" t="s">
        <v>205</v>
      </c>
      <c r="AU674" s="38" t="s">
        <v>8802</v>
      </c>
      <c r="AV674" s="38" t="s">
        <v>207</v>
      </c>
      <c r="AW674" s="38" t="s">
        <v>61</v>
      </c>
      <c r="AX674" s="38" t="s">
        <v>63</v>
      </c>
      <c r="AY674" s="39" t="s">
        <v>11117</v>
      </c>
      <c r="AZ674" s="38" t="s">
        <v>11118</v>
      </c>
      <c r="BA674" s="39" t="s">
        <v>11118</v>
      </c>
      <c r="BB674" s="38" t="s">
        <v>196</v>
      </c>
      <c r="BC674" s="38" t="s">
        <v>197</v>
      </c>
      <c r="BD674" s="38" t="s">
        <v>94</v>
      </c>
      <c r="BE674" s="38" t="s">
        <v>208</v>
      </c>
      <c r="BF674" s="38" t="s">
        <v>64</v>
      </c>
      <c r="BG674" s="38" t="s">
        <v>61</v>
      </c>
      <c r="BH674" s="38" t="s">
        <v>209</v>
      </c>
    </row>
    <row r="675" spans="2:60" x14ac:dyDescent="0.3">
      <c r="B675" s="55">
        <f t="shared" si="202"/>
        <v>671</v>
      </c>
      <c r="C675" s="55" t="str">
        <f t="shared" si="203"/>
        <v>NRT</v>
      </c>
      <c r="D675" s="55" t="str">
        <f t="shared" si="204"/>
        <v>2025-09-17</v>
      </c>
      <c r="E675" s="55" t="str">
        <f t="shared" si="205"/>
        <v>82020038130</v>
      </c>
      <c r="F675" s="55" t="str">
        <f t="shared" si="206"/>
        <v>PJP030144007</v>
      </c>
      <c r="G675" s="55" t="str">
        <f t="shared" si="207"/>
        <v>박정한</v>
      </c>
      <c r="H675" s="53" t="str">
        <f t="shared" si="208"/>
        <v>목록(Manifest)</v>
      </c>
      <c r="I675" s="62">
        <f t="shared" si="209"/>
        <v>139.30000000000001</v>
      </c>
      <c r="J675" s="53" t="str">
        <f t="shared" si="210"/>
        <v>BIG BRIDGE INTL (BRCH USA)</v>
      </c>
      <c r="K675" s="55">
        <f t="shared" si="211"/>
        <v>1</v>
      </c>
      <c r="L675" s="54">
        <f t="shared" si="212"/>
        <v>1.1000000000000001</v>
      </c>
      <c r="M675" s="54">
        <f t="shared" si="213"/>
        <v>3</v>
      </c>
      <c r="N675" s="54">
        <f t="shared" si="214"/>
        <v>3</v>
      </c>
      <c r="O675" s="54">
        <f t="shared" si="215"/>
        <v>1.5</v>
      </c>
      <c r="P675" s="55" t="str">
        <f t="shared" si="216"/>
        <v>6094325151433</v>
      </c>
      <c r="Q675" s="70">
        <f t="shared" si="217"/>
        <v>8780</v>
      </c>
      <c r="R675" s="58">
        <v>0</v>
      </c>
      <c r="S675" s="57">
        <f t="shared" si="218"/>
        <v>0</v>
      </c>
      <c r="T675" s="58">
        <v>0</v>
      </c>
      <c r="U675" s="58">
        <f>(IF(VLOOKUP(VLOOKUP(AN675,MAPPING!$B$16:$D$21,2,1),MAPPING!$C$16:$E$21,2,0)=7000,0,VLOOKUP(VLOOKUP(AN675,MAPPING!$B$16:$D$21,2,1),MAPPING!$C$16:$E$21,2,0)))</f>
        <v>0</v>
      </c>
      <c r="V675" s="58">
        <f>(K675*VLOOKUP(N675/K675,MAPPING!$B$23:$C$30,2,10))</f>
        <v>550</v>
      </c>
      <c r="W675" s="58">
        <f t="shared" si="219"/>
        <v>0</v>
      </c>
      <c r="X675" s="58">
        <f t="shared" si="220"/>
        <v>9330</v>
      </c>
      <c r="Y675" s="116">
        <f>ROUND(SUM(Q675:W675)/INVOICE!$I$5,2)</f>
        <v>6.69</v>
      </c>
      <c r="AA675" s="38" t="s">
        <v>4744</v>
      </c>
      <c r="AB675" s="38" t="s">
        <v>93</v>
      </c>
      <c r="AC675" s="38" t="s">
        <v>4745</v>
      </c>
      <c r="AD675" s="38" t="s">
        <v>11119</v>
      </c>
      <c r="AE675" s="38" t="s">
        <v>11120</v>
      </c>
      <c r="AF675" s="38" t="s">
        <v>11121</v>
      </c>
      <c r="AG675" s="38" t="s">
        <v>438</v>
      </c>
      <c r="AH675" s="38" t="s">
        <v>61</v>
      </c>
      <c r="AI675" s="38">
        <v>1</v>
      </c>
      <c r="AJ675" s="38">
        <v>1.1000000000000001</v>
      </c>
      <c r="AK675" s="38">
        <v>3</v>
      </c>
      <c r="AL675" s="38">
        <v>3</v>
      </c>
      <c r="AM675" s="38" t="s">
        <v>204</v>
      </c>
      <c r="AN675" s="38">
        <v>139.30000000000001</v>
      </c>
      <c r="AO675" s="38" t="s">
        <v>62</v>
      </c>
      <c r="AP675" s="38" t="s">
        <v>62</v>
      </c>
      <c r="AQ675" s="38" t="s">
        <v>62</v>
      </c>
      <c r="AR675" s="38" t="s">
        <v>62</v>
      </c>
      <c r="AS675" s="38" t="s">
        <v>62</v>
      </c>
      <c r="AT675" s="38" t="s">
        <v>205</v>
      </c>
      <c r="AU675" s="38" t="s">
        <v>8802</v>
      </c>
      <c r="AV675" s="38" t="s">
        <v>207</v>
      </c>
      <c r="AW675" s="38" t="s">
        <v>61</v>
      </c>
      <c r="AX675" s="38" t="s">
        <v>63</v>
      </c>
      <c r="AY675" s="39" t="s">
        <v>11122</v>
      </c>
      <c r="AZ675" s="38" t="s">
        <v>11123</v>
      </c>
      <c r="BA675" s="39" t="s">
        <v>11123</v>
      </c>
      <c r="BB675" s="38" t="s">
        <v>196</v>
      </c>
      <c r="BC675" s="38" t="s">
        <v>197</v>
      </c>
      <c r="BD675" s="38" t="s">
        <v>94</v>
      </c>
      <c r="BE675" s="38" t="s">
        <v>208</v>
      </c>
      <c r="BF675" s="38" t="s">
        <v>64</v>
      </c>
      <c r="BG675" s="38" t="s">
        <v>61</v>
      </c>
      <c r="BH675" s="38" t="s">
        <v>209</v>
      </c>
    </row>
    <row r="676" spans="2:60" x14ac:dyDescent="0.3">
      <c r="B676" s="55">
        <f t="shared" si="202"/>
        <v>672</v>
      </c>
      <c r="C676" s="55" t="str">
        <f t="shared" si="203"/>
        <v>NRT</v>
      </c>
      <c r="D676" s="55" t="str">
        <f t="shared" si="204"/>
        <v>2025-09-17</v>
      </c>
      <c r="E676" s="55" t="str">
        <f t="shared" si="205"/>
        <v>82020038130</v>
      </c>
      <c r="F676" s="55" t="str">
        <f t="shared" si="206"/>
        <v>PJP030166607</v>
      </c>
      <c r="G676" s="55" t="str">
        <f t="shared" si="207"/>
        <v>전혜빈</v>
      </c>
      <c r="H676" s="53" t="str">
        <f t="shared" si="208"/>
        <v>일반(목록배제,Normal-Manifest Exception)</v>
      </c>
      <c r="I676" s="62">
        <f t="shared" si="209"/>
        <v>100.5</v>
      </c>
      <c r="J676" s="53" t="str">
        <f t="shared" si="210"/>
        <v>BIG BRIDGE INTL (BRCH USA)</v>
      </c>
      <c r="K676" s="55">
        <f t="shared" si="211"/>
        <v>1</v>
      </c>
      <c r="L676" s="54">
        <f t="shared" si="212"/>
        <v>0.45</v>
      </c>
      <c r="M676" s="54">
        <f t="shared" si="213"/>
        <v>1</v>
      </c>
      <c r="N676" s="54">
        <f t="shared" si="214"/>
        <v>1</v>
      </c>
      <c r="O676" s="54">
        <f t="shared" si="215"/>
        <v>0.5</v>
      </c>
      <c r="P676" s="55" t="str">
        <f t="shared" si="216"/>
        <v>6094325141908</v>
      </c>
      <c r="Q676" s="70">
        <f t="shared" si="217"/>
        <v>6760</v>
      </c>
      <c r="R676" s="58">
        <v>0</v>
      </c>
      <c r="S676" s="57">
        <f t="shared" si="218"/>
        <v>0</v>
      </c>
      <c r="T676" s="58">
        <v>0</v>
      </c>
      <c r="U676" s="58">
        <f>(IF(VLOOKUP(VLOOKUP(AN676,MAPPING!$B$16:$D$21,2,1),MAPPING!$C$16:$E$21,2,0)=7000,0,VLOOKUP(VLOOKUP(AN676,MAPPING!$B$16:$D$21,2,1),MAPPING!$C$16:$E$21,2,0)))</f>
        <v>0</v>
      </c>
      <c r="V676" s="58">
        <f>(K676*VLOOKUP(N676/K676,MAPPING!$B$23:$C$30,2,10))</f>
        <v>0</v>
      </c>
      <c r="W676" s="58">
        <f t="shared" si="219"/>
        <v>0</v>
      </c>
      <c r="X676" s="58">
        <f t="shared" si="220"/>
        <v>6760</v>
      </c>
      <c r="Y676" s="116">
        <f>ROUND(SUM(Q676:W676)/INVOICE!$I$5,2)</f>
        <v>4.8499999999999996</v>
      </c>
      <c r="AA676" s="38" t="s">
        <v>4744</v>
      </c>
      <c r="AB676" s="38" t="s">
        <v>93</v>
      </c>
      <c r="AC676" s="38" t="s">
        <v>4745</v>
      </c>
      <c r="AD676" s="38" t="s">
        <v>11124</v>
      </c>
      <c r="AE676" s="38" t="s">
        <v>11125</v>
      </c>
      <c r="AF676" s="38" t="s">
        <v>11126</v>
      </c>
      <c r="AG676" s="38" t="s">
        <v>11127</v>
      </c>
      <c r="AH676" s="38" t="s">
        <v>61</v>
      </c>
      <c r="AI676" s="38">
        <v>1</v>
      </c>
      <c r="AJ676" s="38">
        <v>0.45</v>
      </c>
      <c r="AK676" s="38">
        <v>1</v>
      </c>
      <c r="AL676" s="38">
        <v>1</v>
      </c>
      <c r="AM676" s="38" t="s">
        <v>66</v>
      </c>
      <c r="AN676" s="38">
        <v>100.5</v>
      </c>
      <c r="AO676" s="38" t="s">
        <v>62</v>
      </c>
      <c r="AP676" s="38" t="s">
        <v>62</v>
      </c>
      <c r="AQ676" s="38" t="s">
        <v>62</v>
      </c>
      <c r="AR676" s="38" t="s">
        <v>62</v>
      </c>
      <c r="AS676" s="38" t="s">
        <v>62</v>
      </c>
      <c r="AT676" s="38" t="s">
        <v>205</v>
      </c>
      <c r="AU676" s="38" t="s">
        <v>8802</v>
      </c>
      <c r="AV676" s="38" t="s">
        <v>207</v>
      </c>
      <c r="AW676" s="38" t="s">
        <v>61</v>
      </c>
      <c r="AX676" s="38" t="s">
        <v>63</v>
      </c>
      <c r="AY676" s="39" t="s">
        <v>11128</v>
      </c>
      <c r="AZ676" s="38" t="s">
        <v>11129</v>
      </c>
      <c r="BA676" s="39" t="s">
        <v>11129</v>
      </c>
      <c r="BB676" s="38" t="s">
        <v>196</v>
      </c>
      <c r="BC676" s="38" t="s">
        <v>197</v>
      </c>
      <c r="BD676" s="38" t="s">
        <v>94</v>
      </c>
      <c r="BE676" s="38" t="s">
        <v>208</v>
      </c>
      <c r="BF676" s="38" t="s">
        <v>64</v>
      </c>
      <c r="BG676" s="38" t="s">
        <v>61</v>
      </c>
      <c r="BH676" s="38" t="s">
        <v>209</v>
      </c>
    </row>
    <row r="677" spans="2:60" x14ac:dyDescent="0.3">
      <c r="B677" s="55">
        <f t="shared" si="202"/>
        <v>673</v>
      </c>
      <c r="C677" s="55" t="str">
        <f t="shared" si="203"/>
        <v>NRT</v>
      </c>
      <c r="D677" s="55" t="str">
        <f t="shared" si="204"/>
        <v>2025-09-17</v>
      </c>
      <c r="E677" s="55" t="str">
        <f t="shared" si="205"/>
        <v>82020038130</v>
      </c>
      <c r="F677" s="55" t="str">
        <f t="shared" si="206"/>
        <v>PJP030165677</v>
      </c>
      <c r="G677" s="55" t="str">
        <f t="shared" si="207"/>
        <v>최가원</v>
      </c>
      <c r="H677" s="53" t="str">
        <f t="shared" si="208"/>
        <v>목록(Manifest)</v>
      </c>
      <c r="I677" s="62">
        <f t="shared" si="209"/>
        <v>121.97</v>
      </c>
      <c r="J677" s="53" t="str">
        <f t="shared" si="210"/>
        <v>BIG BRIDGE INTL (BRCH USA)</v>
      </c>
      <c r="K677" s="55">
        <f t="shared" si="211"/>
        <v>1</v>
      </c>
      <c r="L677" s="54">
        <f t="shared" si="212"/>
        <v>1.05</v>
      </c>
      <c r="M677" s="54">
        <f t="shared" si="213"/>
        <v>3</v>
      </c>
      <c r="N677" s="54">
        <f t="shared" si="214"/>
        <v>3</v>
      </c>
      <c r="O677" s="54">
        <f t="shared" si="215"/>
        <v>1.5</v>
      </c>
      <c r="P677" s="55" t="str">
        <f t="shared" si="216"/>
        <v>6094325151664</v>
      </c>
      <c r="Q677" s="70">
        <f t="shared" si="217"/>
        <v>8780</v>
      </c>
      <c r="R677" s="58">
        <v>0</v>
      </c>
      <c r="S677" s="57">
        <f t="shared" si="218"/>
        <v>0</v>
      </c>
      <c r="T677" s="58">
        <v>0</v>
      </c>
      <c r="U677" s="58">
        <f>(IF(VLOOKUP(VLOOKUP(AN677,MAPPING!$B$16:$D$21,2,1),MAPPING!$C$16:$E$21,2,0)=7000,0,VLOOKUP(VLOOKUP(AN677,MAPPING!$B$16:$D$21,2,1),MAPPING!$C$16:$E$21,2,0)))</f>
        <v>0</v>
      </c>
      <c r="V677" s="58">
        <f>(K677*VLOOKUP(N677/K677,MAPPING!$B$23:$C$30,2,10))</f>
        <v>550</v>
      </c>
      <c r="W677" s="58">
        <f t="shared" si="219"/>
        <v>0</v>
      </c>
      <c r="X677" s="58">
        <f t="shared" si="220"/>
        <v>9330</v>
      </c>
      <c r="Y677" s="116">
        <f>ROUND(SUM(Q677:W677)/INVOICE!$I$5,2)</f>
        <v>6.69</v>
      </c>
      <c r="AA677" s="38" t="s">
        <v>4744</v>
      </c>
      <c r="AB677" s="38" t="s">
        <v>93</v>
      </c>
      <c r="AC677" s="38" t="s">
        <v>4745</v>
      </c>
      <c r="AD677" s="38" t="s">
        <v>11130</v>
      </c>
      <c r="AE677" s="38" t="s">
        <v>11131</v>
      </c>
      <c r="AF677" s="38" t="s">
        <v>11132</v>
      </c>
      <c r="AG677" s="38" t="s">
        <v>297</v>
      </c>
      <c r="AH677" s="38" t="s">
        <v>61</v>
      </c>
      <c r="AI677" s="38">
        <v>1</v>
      </c>
      <c r="AJ677" s="38">
        <v>1.05</v>
      </c>
      <c r="AK677" s="38">
        <v>3</v>
      </c>
      <c r="AL677" s="38">
        <v>3</v>
      </c>
      <c r="AM677" s="38" t="s">
        <v>204</v>
      </c>
      <c r="AN677" s="38">
        <v>121.97</v>
      </c>
      <c r="AO677" s="38" t="s">
        <v>62</v>
      </c>
      <c r="AP677" s="38" t="s">
        <v>62</v>
      </c>
      <c r="AQ677" s="38" t="s">
        <v>62</v>
      </c>
      <c r="AR677" s="38" t="s">
        <v>62</v>
      </c>
      <c r="AS677" s="38" t="s">
        <v>62</v>
      </c>
      <c r="AT677" s="38" t="s">
        <v>205</v>
      </c>
      <c r="AU677" s="38" t="s">
        <v>8802</v>
      </c>
      <c r="AV677" s="38" t="s">
        <v>207</v>
      </c>
      <c r="AW677" s="38" t="s">
        <v>61</v>
      </c>
      <c r="AX677" s="38" t="s">
        <v>63</v>
      </c>
      <c r="AY677" s="39" t="s">
        <v>11133</v>
      </c>
      <c r="AZ677" s="38" t="s">
        <v>11134</v>
      </c>
      <c r="BA677" s="39" t="s">
        <v>11134</v>
      </c>
      <c r="BB677" s="38" t="s">
        <v>196</v>
      </c>
      <c r="BC677" s="38" t="s">
        <v>197</v>
      </c>
      <c r="BD677" s="38" t="s">
        <v>94</v>
      </c>
      <c r="BE677" s="38" t="s">
        <v>208</v>
      </c>
      <c r="BF677" s="38" t="s">
        <v>64</v>
      </c>
      <c r="BG677" s="38" t="s">
        <v>61</v>
      </c>
      <c r="BH677" s="38" t="s">
        <v>209</v>
      </c>
    </row>
    <row r="678" spans="2:60" x14ac:dyDescent="0.3">
      <c r="B678" s="55">
        <f t="shared" si="202"/>
        <v>674</v>
      </c>
      <c r="C678" s="55" t="str">
        <f t="shared" si="203"/>
        <v>NRT</v>
      </c>
      <c r="D678" s="55" t="str">
        <f t="shared" si="204"/>
        <v>2025-09-17</v>
      </c>
      <c r="E678" s="55" t="str">
        <f t="shared" si="205"/>
        <v>82020038130</v>
      </c>
      <c r="F678" s="55" t="str">
        <f t="shared" si="206"/>
        <v>PJP030160235</v>
      </c>
      <c r="G678" s="55" t="str">
        <f t="shared" si="207"/>
        <v>이성규</v>
      </c>
      <c r="H678" s="53" t="str">
        <f t="shared" si="208"/>
        <v>일반(목록배제,Normal-Manifest Exception)</v>
      </c>
      <c r="I678" s="62">
        <f t="shared" si="209"/>
        <v>100.5</v>
      </c>
      <c r="J678" s="53" t="str">
        <f t="shared" si="210"/>
        <v>BIG BRIDGE INTL (BRCH USA)</v>
      </c>
      <c r="K678" s="55">
        <f t="shared" si="211"/>
        <v>1</v>
      </c>
      <c r="L678" s="54">
        <f t="shared" si="212"/>
        <v>0.2</v>
      </c>
      <c r="M678" s="54">
        <f t="shared" si="213"/>
        <v>0.7</v>
      </c>
      <c r="N678" s="54">
        <f t="shared" si="214"/>
        <v>0.7</v>
      </c>
      <c r="O678" s="54">
        <f t="shared" si="215"/>
        <v>0.5</v>
      </c>
      <c r="P678" s="55" t="str">
        <f t="shared" si="216"/>
        <v>6094325151690</v>
      </c>
      <c r="Q678" s="70">
        <f t="shared" si="217"/>
        <v>6760</v>
      </c>
      <c r="R678" s="58">
        <v>0</v>
      </c>
      <c r="S678" s="57">
        <f t="shared" si="218"/>
        <v>0</v>
      </c>
      <c r="T678" s="58">
        <v>0</v>
      </c>
      <c r="U678" s="58">
        <f>(IF(VLOOKUP(VLOOKUP(AN678,MAPPING!$B$16:$D$21,2,1),MAPPING!$C$16:$E$21,2,0)=7000,0,VLOOKUP(VLOOKUP(AN678,MAPPING!$B$16:$D$21,2,1),MAPPING!$C$16:$E$21,2,0)))</f>
        <v>0</v>
      </c>
      <c r="V678" s="58">
        <f>(K678*VLOOKUP(N678/K678,MAPPING!$B$23:$C$30,2,10))</f>
        <v>0</v>
      </c>
      <c r="W678" s="58">
        <f t="shared" si="219"/>
        <v>0</v>
      </c>
      <c r="X678" s="58">
        <f t="shared" si="220"/>
        <v>6760</v>
      </c>
      <c r="Y678" s="116">
        <f>ROUND(SUM(Q678:W678)/INVOICE!$I$5,2)</f>
        <v>4.8499999999999996</v>
      </c>
      <c r="AA678" s="38" t="s">
        <v>4744</v>
      </c>
      <c r="AB678" s="38" t="s">
        <v>93</v>
      </c>
      <c r="AC678" s="38" t="s">
        <v>4745</v>
      </c>
      <c r="AD678" s="38" t="s">
        <v>11135</v>
      </c>
      <c r="AE678" s="38" t="s">
        <v>11136</v>
      </c>
      <c r="AF678" s="38" t="s">
        <v>11137</v>
      </c>
      <c r="AG678" s="38" t="s">
        <v>11138</v>
      </c>
      <c r="AH678" s="38" t="s">
        <v>61</v>
      </c>
      <c r="AI678" s="38">
        <v>1</v>
      </c>
      <c r="AJ678" s="38">
        <v>0.2</v>
      </c>
      <c r="AK678" s="38">
        <v>0.7</v>
      </c>
      <c r="AL678" s="38">
        <v>0.7</v>
      </c>
      <c r="AM678" s="38" t="s">
        <v>66</v>
      </c>
      <c r="AN678" s="38">
        <v>100.5</v>
      </c>
      <c r="AO678" s="38" t="s">
        <v>62</v>
      </c>
      <c r="AP678" s="38" t="s">
        <v>62</v>
      </c>
      <c r="AQ678" s="38" t="s">
        <v>62</v>
      </c>
      <c r="AR678" s="38" t="s">
        <v>62</v>
      </c>
      <c r="AS678" s="38" t="s">
        <v>62</v>
      </c>
      <c r="AT678" s="38" t="s">
        <v>205</v>
      </c>
      <c r="AU678" s="38" t="s">
        <v>8802</v>
      </c>
      <c r="AV678" s="38" t="s">
        <v>207</v>
      </c>
      <c r="AW678" s="38" t="s">
        <v>61</v>
      </c>
      <c r="AX678" s="38" t="s">
        <v>63</v>
      </c>
      <c r="AY678" s="39" t="s">
        <v>11139</v>
      </c>
      <c r="AZ678" s="38" t="s">
        <v>11140</v>
      </c>
      <c r="BA678" s="39" t="s">
        <v>11140</v>
      </c>
      <c r="BB678" s="38" t="s">
        <v>196</v>
      </c>
      <c r="BC678" s="38" t="s">
        <v>197</v>
      </c>
      <c r="BD678" s="38" t="s">
        <v>94</v>
      </c>
      <c r="BE678" s="38" t="s">
        <v>208</v>
      </c>
      <c r="BF678" s="38" t="s">
        <v>64</v>
      </c>
      <c r="BG678" s="38" t="s">
        <v>61</v>
      </c>
      <c r="BH678" s="38" t="s">
        <v>209</v>
      </c>
    </row>
    <row r="679" spans="2:60" x14ac:dyDescent="0.3">
      <c r="B679" s="55">
        <f t="shared" si="202"/>
        <v>675</v>
      </c>
      <c r="C679" s="55" t="str">
        <f t="shared" si="203"/>
        <v>NRT</v>
      </c>
      <c r="D679" s="55" t="str">
        <f t="shared" si="204"/>
        <v>2025-09-17</v>
      </c>
      <c r="E679" s="55" t="str">
        <f t="shared" si="205"/>
        <v>82020038130</v>
      </c>
      <c r="F679" s="55" t="str">
        <f t="shared" si="206"/>
        <v>PJP030163602</v>
      </c>
      <c r="G679" s="55" t="str">
        <f t="shared" si="207"/>
        <v>지승민</v>
      </c>
      <c r="H679" s="53" t="str">
        <f t="shared" si="208"/>
        <v>간이(Simple)</v>
      </c>
      <c r="I679" s="62">
        <f t="shared" si="209"/>
        <v>1005</v>
      </c>
      <c r="J679" s="53" t="str">
        <f t="shared" si="210"/>
        <v>BIG BRIDGE INTL (BRCH USA)</v>
      </c>
      <c r="K679" s="55">
        <f t="shared" si="211"/>
        <v>1</v>
      </c>
      <c r="L679" s="54">
        <f t="shared" si="212"/>
        <v>0.5</v>
      </c>
      <c r="M679" s="54">
        <f t="shared" si="213"/>
        <v>1.2</v>
      </c>
      <c r="N679" s="54">
        <f t="shared" si="214"/>
        <v>1.2</v>
      </c>
      <c r="O679" s="54">
        <f t="shared" si="215"/>
        <v>0.5</v>
      </c>
      <c r="P679" s="55" t="str">
        <f t="shared" si="216"/>
        <v>6094325143828</v>
      </c>
      <c r="Q679" s="70">
        <f t="shared" si="217"/>
        <v>6760</v>
      </c>
      <c r="R679" s="58">
        <v>0</v>
      </c>
      <c r="S679" s="57">
        <f t="shared" si="218"/>
        <v>0</v>
      </c>
      <c r="T679" s="58">
        <v>0</v>
      </c>
      <c r="U679" s="58">
        <f>(IF(VLOOKUP(VLOOKUP(AN679,MAPPING!$B$16:$D$21,2,1),MAPPING!$C$16:$E$21,2,0)=7000,0,VLOOKUP(VLOOKUP(AN679,MAPPING!$B$16:$D$21,2,1),MAPPING!$C$16:$E$21,2,0)))</f>
        <v>0</v>
      </c>
      <c r="V679" s="58">
        <f>(K679*VLOOKUP(N679/K679,MAPPING!$B$23:$C$30,2,10))</f>
        <v>0</v>
      </c>
      <c r="W679" s="58">
        <f t="shared" si="219"/>
        <v>0</v>
      </c>
      <c r="X679" s="58">
        <f t="shared" si="220"/>
        <v>6760</v>
      </c>
      <c r="Y679" s="116">
        <f>ROUND(SUM(Q679:W679)/INVOICE!$I$5,2)</f>
        <v>4.8499999999999996</v>
      </c>
      <c r="AA679" s="38" t="s">
        <v>4744</v>
      </c>
      <c r="AB679" s="38" t="s">
        <v>93</v>
      </c>
      <c r="AC679" s="38" t="s">
        <v>4745</v>
      </c>
      <c r="AD679" s="38" t="s">
        <v>11141</v>
      </c>
      <c r="AE679" s="38" t="s">
        <v>304</v>
      </c>
      <c r="AF679" s="38" t="s">
        <v>8524</v>
      </c>
      <c r="AG679" s="38" t="s">
        <v>8525</v>
      </c>
      <c r="AH679" s="38" t="s">
        <v>61</v>
      </c>
      <c r="AI679" s="38">
        <v>1</v>
      </c>
      <c r="AJ679" s="38">
        <v>0.5</v>
      </c>
      <c r="AK679" s="38">
        <v>1.2</v>
      </c>
      <c r="AL679" s="38">
        <v>1.2</v>
      </c>
      <c r="AM679" s="38" t="s">
        <v>65</v>
      </c>
      <c r="AN679" s="38">
        <v>1005</v>
      </c>
      <c r="AO679" s="38" t="s">
        <v>62</v>
      </c>
      <c r="AP679" s="38" t="s">
        <v>62</v>
      </c>
      <c r="AQ679" s="38" t="s">
        <v>62</v>
      </c>
      <c r="AR679" s="38" t="s">
        <v>62</v>
      </c>
      <c r="AS679" s="38" t="s">
        <v>62</v>
      </c>
      <c r="AT679" s="38" t="s">
        <v>205</v>
      </c>
      <c r="AU679" s="38" t="s">
        <v>8802</v>
      </c>
      <c r="AV679" s="38" t="s">
        <v>207</v>
      </c>
      <c r="AW679" s="38" t="s">
        <v>61</v>
      </c>
      <c r="AX679" s="38" t="s">
        <v>63</v>
      </c>
      <c r="AY679" s="39" t="s">
        <v>11142</v>
      </c>
      <c r="AZ679" s="38" t="s">
        <v>11143</v>
      </c>
      <c r="BA679" s="39" t="s">
        <v>11143</v>
      </c>
      <c r="BB679" s="38" t="s">
        <v>196</v>
      </c>
      <c r="BC679" s="38" t="s">
        <v>197</v>
      </c>
      <c r="BD679" s="38" t="s">
        <v>94</v>
      </c>
      <c r="BE679" s="38" t="s">
        <v>208</v>
      </c>
      <c r="BF679" s="38" t="s">
        <v>64</v>
      </c>
      <c r="BG679" s="38" t="s">
        <v>61</v>
      </c>
      <c r="BH679" s="38" t="s">
        <v>209</v>
      </c>
    </row>
    <row r="680" spans="2:60" x14ac:dyDescent="0.3">
      <c r="B680" s="55">
        <f t="shared" si="202"/>
        <v>676</v>
      </c>
      <c r="C680" s="55" t="str">
        <f t="shared" si="203"/>
        <v>NRT</v>
      </c>
      <c r="D680" s="55" t="str">
        <f t="shared" si="204"/>
        <v>2025-09-17</v>
      </c>
      <c r="E680" s="55" t="str">
        <f t="shared" si="205"/>
        <v>82020038130</v>
      </c>
      <c r="F680" s="55" t="str">
        <f t="shared" si="206"/>
        <v>PJP030161344</v>
      </c>
      <c r="G680" s="55" t="str">
        <f t="shared" si="207"/>
        <v>전형호</v>
      </c>
      <c r="H680" s="53" t="str">
        <f t="shared" si="208"/>
        <v>목록(Manifest)</v>
      </c>
      <c r="I680" s="62">
        <f t="shared" si="209"/>
        <v>74.239999999999995</v>
      </c>
      <c r="J680" s="53" t="str">
        <f t="shared" si="210"/>
        <v>BIG BRIDGE INTL (BRCH USA)</v>
      </c>
      <c r="K680" s="55">
        <f t="shared" si="211"/>
        <v>1</v>
      </c>
      <c r="L680" s="54">
        <f t="shared" si="212"/>
        <v>0.8</v>
      </c>
      <c r="M680" s="54">
        <f t="shared" si="213"/>
        <v>0.9</v>
      </c>
      <c r="N680" s="54">
        <f t="shared" si="214"/>
        <v>0.9</v>
      </c>
      <c r="O680" s="54">
        <f t="shared" si="215"/>
        <v>1</v>
      </c>
      <c r="P680" s="55" t="str">
        <f t="shared" si="216"/>
        <v>6094325150032</v>
      </c>
      <c r="Q680" s="70">
        <f t="shared" si="217"/>
        <v>7770</v>
      </c>
      <c r="R680" s="58">
        <v>0</v>
      </c>
      <c r="S680" s="57">
        <f t="shared" si="218"/>
        <v>0</v>
      </c>
      <c r="T680" s="58">
        <v>0</v>
      </c>
      <c r="U680" s="58">
        <f>(IF(VLOOKUP(VLOOKUP(AN680,MAPPING!$B$16:$D$21,2,1),MAPPING!$C$16:$E$21,2,0)=7000,0,VLOOKUP(VLOOKUP(AN680,MAPPING!$B$16:$D$21,2,1),MAPPING!$C$16:$E$21,2,0)))</f>
        <v>0</v>
      </c>
      <c r="V680" s="58">
        <f>(K680*VLOOKUP(N680/K680,MAPPING!$B$23:$C$30,2,10))</f>
        <v>0</v>
      </c>
      <c r="W680" s="58">
        <f t="shared" si="219"/>
        <v>0</v>
      </c>
      <c r="X680" s="58">
        <f t="shared" si="220"/>
        <v>7770</v>
      </c>
      <c r="Y680" s="116">
        <f>ROUND(SUM(Q680:W680)/INVOICE!$I$5,2)</f>
        <v>5.57</v>
      </c>
      <c r="AA680" s="38" t="s">
        <v>4744</v>
      </c>
      <c r="AB680" s="38" t="s">
        <v>93</v>
      </c>
      <c r="AC680" s="38" t="s">
        <v>4745</v>
      </c>
      <c r="AD680" s="38" t="s">
        <v>11144</v>
      </c>
      <c r="AE680" s="38" t="s">
        <v>283</v>
      </c>
      <c r="AF680" s="38" t="s">
        <v>284</v>
      </c>
      <c r="AG680" s="38" t="s">
        <v>285</v>
      </c>
      <c r="AH680" s="38" t="s">
        <v>61</v>
      </c>
      <c r="AI680" s="38">
        <v>1</v>
      </c>
      <c r="AJ680" s="38">
        <v>0.8</v>
      </c>
      <c r="AK680" s="38">
        <v>0.9</v>
      </c>
      <c r="AL680" s="38">
        <v>0.9</v>
      </c>
      <c r="AM680" s="38" t="s">
        <v>204</v>
      </c>
      <c r="AN680" s="38">
        <v>74.239999999999995</v>
      </c>
      <c r="AO680" s="38" t="s">
        <v>62</v>
      </c>
      <c r="AP680" s="38" t="s">
        <v>62</v>
      </c>
      <c r="AQ680" s="38" t="s">
        <v>62</v>
      </c>
      <c r="AR680" s="38" t="s">
        <v>62</v>
      </c>
      <c r="AS680" s="38" t="s">
        <v>62</v>
      </c>
      <c r="AT680" s="38" t="s">
        <v>205</v>
      </c>
      <c r="AU680" s="38" t="s">
        <v>8802</v>
      </c>
      <c r="AV680" s="38" t="s">
        <v>207</v>
      </c>
      <c r="AW680" s="38" t="s">
        <v>61</v>
      </c>
      <c r="AX680" s="38" t="s">
        <v>63</v>
      </c>
      <c r="AY680" s="39" t="s">
        <v>11145</v>
      </c>
      <c r="AZ680" s="38" t="s">
        <v>11146</v>
      </c>
      <c r="BA680" s="39" t="s">
        <v>11146</v>
      </c>
      <c r="BB680" s="38" t="s">
        <v>196</v>
      </c>
      <c r="BC680" s="38" t="s">
        <v>197</v>
      </c>
      <c r="BD680" s="38" t="s">
        <v>94</v>
      </c>
      <c r="BE680" s="38" t="s">
        <v>208</v>
      </c>
      <c r="BF680" s="38" t="s">
        <v>64</v>
      </c>
      <c r="BG680" s="38" t="s">
        <v>61</v>
      </c>
      <c r="BH680" s="38" t="s">
        <v>209</v>
      </c>
    </row>
    <row r="681" spans="2:60" x14ac:dyDescent="0.3">
      <c r="B681" s="55">
        <f t="shared" si="202"/>
        <v>677</v>
      </c>
      <c r="C681" s="55" t="str">
        <f t="shared" si="203"/>
        <v>NRT</v>
      </c>
      <c r="D681" s="55" t="str">
        <f t="shared" si="204"/>
        <v>2025-09-17</v>
      </c>
      <c r="E681" s="55" t="str">
        <f t="shared" si="205"/>
        <v>82020038130</v>
      </c>
      <c r="F681" s="55" t="str">
        <f t="shared" si="206"/>
        <v>PJP026425113</v>
      </c>
      <c r="G681" s="55" t="str">
        <f t="shared" si="207"/>
        <v>이대풍</v>
      </c>
      <c r="H681" s="53" t="str">
        <f t="shared" si="208"/>
        <v>일반(목록배제,Normal-Manifest Exception)</v>
      </c>
      <c r="I681" s="62">
        <f t="shared" si="209"/>
        <v>100.5</v>
      </c>
      <c r="J681" s="53" t="str">
        <f t="shared" si="210"/>
        <v>BIG BRIDGE INTL (BRCH USA)</v>
      </c>
      <c r="K681" s="55">
        <f t="shared" si="211"/>
        <v>1</v>
      </c>
      <c r="L681" s="54">
        <f t="shared" si="212"/>
        <v>0.3</v>
      </c>
      <c r="M681" s="54">
        <f t="shared" si="213"/>
        <v>1.3</v>
      </c>
      <c r="N681" s="54">
        <f t="shared" si="214"/>
        <v>1.3</v>
      </c>
      <c r="O681" s="54">
        <f t="shared" si="215"/>
        <v>0.5</v>
      </c>
      <c r="P681" s="55" t="str">
        <f t="shared" si="216"/>
        <v>6094325151086</v>
      </c>
      <c r="Q681" s="70">
        <f t="shared" si="217"/>
        <v>6760</v>
      </c>
      <c r="R681" s="58">
        <v>0</v>
      </c>
      <c r="S681" s="57">
        <f t="shared" si="218"/>
        <v>0</v>
      </c>
      <c r="T681" s="58">
        <v>0</v>
      </c>
      <c r="U681" s="58">
        <f>(IF(VLOOKUP(VLOOKUP(AN681,MAPPING!$B$16:$D$21,2,1),MAPPING!$C$16:$E$21,2,0)=7000,0,VLOOKUP(VLOOKUP(AN681,MAPPING!$B$16:$D$21,2,1),MAPPING!$C$16:$E$21,2,0)))</f>
        <v>0</v>
      </c>
      <c r="V681" s="58">
        <f>(K681*VLOOKUP(N681/K681,MAPPING!$B$23:$C$30,2,10))</f>
        <v>0</v>
      </c>
      <c r="W681" s="58">
        <f t="shared" si="219"/>
        <v>0</v>
      </c>
      <c r="X681" s="58">
        <f t="shared" si="220"/>
        <v>6760</v>
      </c>
      <c r="Y681" s="116">
        <f>ROUND(SUM(Q681:W681)/INVOICE!$I$5,2)</f>
        <v>4.8499999999999996</v>
      </c>
      <c r="AA681" s="38" t="s">
        <v>4744</v>
      </c>
      <c r="AB681" s="38" t="s">
        <v>93</v>
      </c>
      <c r="AC681" s="38" t="s">
        <v>4745</v>
      </c>
      <c r="AD681" s="38" t="s">
        <v>11147</v>
      </c>
      <c r="AE681" s="38" t="s">
        <v>9141</v>
      </c>
      <c r="AF681" s="38" t="s">
        <v>9142</v>
      </c>
      <c r="AG681" s="38" t="s">
        <v>9143</v>
      </c>
      <c r="AH681" s="38" t="s">
        <v>61</v>
      </c>
      <c r="AI681" s="38">
        <v>1</v>
      </c>
      <c r="AJ681" s="38">
        <v>0.3</v>
      </c>
      <c r="AK681" s="38">
        <v>1.3</v>
      </c>
      <c r="AL681" s="38">
        <v>1.3</v>
      </c>
      <c r="AM681" s="38" t="s">
        <v>66</v>
      </c>
      <c r="AN681" s="38">
        <v>100.5</v>
      </c>
      <c r="AO681" s="38" t="s">
        <v>62</v>
      </c>
      <c r="AP681" s="38" t="s">
        <v>62</v>
      </c>
      <c r="AQ681" s="38" t="s">
        <v>62</v>
      </c>
      <c r="AR681" s="38" t="s">
        <v>62</v>
      </c>
      <c r="AS681" s="38" t="s">
        <v>62</v>
      </c>
      <c r="AT681" s="38" t="s">
        <v>205</v>
      </c>
      <c r="AU681" s="38" t="s">
        <v>8802</v>
      </c>
      <c r="AV681" s="38" t="s">
        <v>207</v>
      </c>
      <c r="AW681" s="38" t="s">
        <v>61</v>
      </c>
      <c r="AX681" s="38" t="s">
        <v>63</v>
      </c>
      <c r="AY681" s="39" t="s">
        <v>11148</v>
      </c>
      <c r="AZ681" s="38" t="s">
        <v>11149</v>
      </c>
      <c r="BA681" s="39" t="s">
        <v>11149</v>
      </c>
      <c r="BB681" s="38" t="s">
        <v>196</v>
      </c>
      <c r="BC681" s="38" t="s">
        <v>197</v>
      </c>
      <c r="BD681" s="38" t="s">
        <v>94</v>
      </c>
      <c r="BE681" s="38" t="s">
        <v>208</v>
      </c>
      <c r="BF681" s="38" t="s">
        <v>64</v>
      </c>
      <c r="BG681" s="38" t="s">
        <v>61</v>
      </c>
      <c r="BH681" s="38" t="s">
        <v>209</v>
      </c>
    </row>
    <row r="682" spans="2:60" x14ac:dyDescent="0.3">
      <c r="B682" s="55">
        <f t="shared" si="202"/>
        <v>678</v>
      </c>
      <c r="C682" s="55" t="str">
        <f t="shared" si="203"/>
        <v>NRT</v>
      </c>
      <c r="D682" s="55" t="str">
        <f t="shared" si="204"/>
        <v>2025-09-17</v>
      </c>
      <c r="E682" s="55" t="str">
        <f t="shared" si="205"/>
        <v>82020038130</v>
      </c>
      <c r="F682" s="55" t="str">
        <f t="shared" si="206"/>
        <v>PJP030151844</v>
      </c>
      <c r="G682" s="55" t="str">
        <f t="shared" si="207"/>
        <v>이효진</v>
      </c>
      <c r="H682" s="53" t="str">
        <f t="shared" si="208"/>
        <v>목록(Manifest)</v>
      </c>
      <c r="I682" s="62">
        <f t="shared" si="209"/>
        <v>70.75</v>
      </c>
      <c r="J682" s="53" t="str">
        <f t="shared" si="210"/>
        <v>BIG BRIDGE INTL (BRCH USA)</v>
      </c>
      <c r="K682" s="55">
        <f t="shared" si="211"/>
        <v>1</v>
      </c>
      <c r="L682" s="54">
        <f t="shared" si="212"/>
        <v>0.3</v>
      </c>
      <c r="M682" s="54">
        <f t="shared" si="213"/>
        <v>0.6</v>
      </c>
      <c r="N682" s="54">
        <f t="shared" si="214"/>
        <v>0.6</v>
      </c>
      <c r="O682" s="54">
        <f t="shared" si="215"/>
        <v>0.5</v>
      </c>
      <c r="P682" s="55" t="str">
        <f t="shared" si="216"/>
        <v>6094325151297</v>
      </c>
      <c r="Q682" s="70">
        <f t="shared" si="217"/>
        <v>6760</v>
      </c>
      <c r="R682" s="58">
        <v>0</v>
      </c>
      <c r="S682" s="57">
        <f t="shared" si="218"/>
        <v>0</v>
      </c>
      <c r="T682" s="58">
        <v>0</v>
      </c>
      <c r="U682" s="58">
        <f>(IF(VLOOKUP(VLOOKUP(AN682,MAPPING!$B$16:$D$21,2,1),MAPPING!$C$16:$E$21,2,0)=7000,0,VLOOKUP(VLOOKUP(AN682,MAPPING!$B$16:$D$21,2,1),MAPPING!$C$16:$E$21,2,0)))</f>
        <v>0</v>
      </c>
      <c r="V682" s="58">
        <f>(K682*VLOOKUP(N682/K682,MAPPING!$B$23:$C$30,2,10))</f>
        <v>0</v>
      </c>
      <c r="W682" s="58">
        <f t="shared" si="219"/>
        <v>0</v>
      </c>
      <c r="X682" s="58">
        <f t="shared" si="220"/>
        <v>6760</v>
      </c>
      <c r="Y682" s="116">
        <f>ROUND(SUM(Q682:W682)/INVOICE!$I$5,2)</f>
        <v>4.8499999999999996</v>
      </c>
      <c r="AA682" s="38" t="s">
        <v>4744</v>
      </c>
      <c r="AB682" s="38" t="s">
        <v>93</v>
      </c>
      <c r="AC682" s="38" t="s">
        <v>4745</v>
      </c>
      <c r="AD682" s="38" t="s">
        <v>11150</v>
      </c>
      <c r="AE682" s="38" t="s">
        <v>11151</v>
      </c>
      <c r="AF682" s="38" t="s">
        <v>11152</v>
      </c>
      <c r="AG682" s="38" t="s">
        <v>11153</v>
      </c>
      <c r="AH682" s="38" t="s">
        <v>61</v>
      </c>
      <c r="AI682" s="38">
        <v>1</v>
      </c>
      <c r="AJ682" s="38">
        <v>0.3</v>
      </c>
      <c r="AK682" s="38">
        <v>0.6</v>
      </c>
      <c r="AL682" s="38">
        <v>0.6</v>
      </c>
      <c r="AM682" s="38" t="s">
        <v>204</v>
      </c>
      <c r="AN682" s="38">
        <v>70.75</v>
      </c>
      <c r="AO682" s="38" t="s">
        <v>62</v>
      </c>
      <c r="AP682" s="38" t="s">
        <v>62</v>
      </c>
      <c r="AQ682" s="38" t="s">
        <v>62</v>
      </c>
      <c r="AR682" s="38" t="s">
        <v>62</v>
      </c>
      <c r="AS682" s="38" t="s">
        <v>62</v>
      </c>
      <c r="AT682" s="38" t="s">
        <v>205</v>
      </c>
      <c r="AU682" s="38" t="s">
        <v>8802</v>
      </c>
      <c r="AV682" s="38" t="s">
        <v>207</v>
      </c>
      <c r="AW682" s="38" t="s">
        <v>61</v>
      </c>
      <c r="AX682" s="38" t="s">
        <v>63</v>
      </c>
      <c r="AY682" s="39" t="s">
        <v>11154</v>
      </c>
      <c r="AZ682" s="38" t="s">
        <v>11155</v>
      </c>
      <c r="BA682" s="39" t="s">
        <v>11155</v>
      </c>
      <c r="BB682" s="38" t="s">
        <v>196</v>
      </c>
      <c r="BC682" s="38" t="s">
        <v>197</v>
      </c>
      <c r="BD682" s="38" t="s">
        <v>94</v>
      </c>
      <c r="BE682" s="38" t="s">
        <v>208</v>
      </c>
      <c r="BF682" s="38" t="s">
        <v>64</v>
      </c>
      <c r="BG682" s="38" t="s">
        <v>61</v>
      </c>
      <c r="BH682" s="38" t="s">
        <v>209</v>
      </c>
    </row>
    <row r="683" spans="2:60" x14ac:dyDescent="0.3">
      <c r="B683" s="55">
        <f t="shared" si="202"/>
        <v>679</v>
      </c>
      <c r="C683" s="55" t="str">
        <f t="shared" si="203"/>
        <v>NRT</v>
      </c>
      <c r="D683" s="55" t="str">
        <f t="shared" si="204"/>
        <v>2025-09-17</v>
      </c>
      <c r="E683" s="55" t="str">
        <f t="shared" si="205"/>
        <v>82020038130</v>
      </c>
      <c r="F683" s="55" t="str">
        <f t="shared" si="206"/>
        <v>PJP030167817</v>
      </c>
      <c r="G683" s="55" t="str">
        <f t="shared" si="207"/>
        <v>김정택</v>
      </c>
      <c r="H683" s="53" t="str">
        <f t="shared" si="208"/>
        <v>목록(Manifest)</v>
      </c>
      <c r="I683" s="62">
        <f t="shared" si="209"/>
        <v>84.42</v>
      </c>
      <c r="J683" s="53" t="str">
        <f t="shared" si="210"/>
        <v>BIG BRIDGE INTL (BRCH USA)</v>
      </c>
      <c r="K683" s="55">
        <f t="shared" si="211"/>
        <v>1</v>
      </c>
      <c r="L683" s="54">
        <f t="shared" si="212"/>
        <v>0.85</v>
      </c>
      <c r="M683" s="54">
        <f t="shared" si="213"/>
        <v>0.3</v>
      </c>
      <c r="N683" s="54">
        <f t="shared" si="214"/>
        <v>0.9</v>
      </c>
      <c r="O683" s="54">
        <f t="shared" si="215"/>
        <v>1</v>
      </c>
      <c r="P683" s="55" t="str">
        <f t="shared" si="216"/>
        <v>6094325151726</v>
      </c>
      <c r="Q683" s="70">
        <f t="shared" si="217"/>
        <v>7770</v>
      </c>
      <c r="R683" s="58">
        <v>0</v>
      </c>
      <c r="S683" s="57">
        <f t="shared" si="218"/>
        <v>0</v>
      </c>
      <c r="T683" s="58">
        <v>0</v>
      </c>
      <c r="U683" s="58">
        <f>(IF(VLOOKUP(VLOOKUP(AN683,MAPPING!$B$16:$D$21,2,1),MAPPING!$C$16:$E$21,2,0)=7000,0,VLOOKUP(VLOOKUP(AN683,MAPPING!$B$16:$D$21,2,1),MAPPING!$C$16:$E$21,2,0)))</f>
        <v>0</v>
      </c>
      <c r="V683" s="58">
        <f>(K683*VLOOKUP(N683/K683,MAPPING!$B$23:$C$30,2,10))</f>
        <v>0</v>
      </c>
      <c r="W683" s="58">
        <f t="shared" si="219"/>
        <v>0</v>
      </c>
      <c r="X683" s="58">
        <f t="shared" si="220"/>
        <v>7770</v>
      </c>
      <c r="Y683" s="116">
        <f>ROUND(SUM(Q683:W683)/INVOICE!$I$5,2)</f>
        <v>5.57</v>
      </c>
      <c r="AA683" s="38" t="s">
        <v>4744</v>
      </c>
      <c r="AB683" s="38" t="s">
        <v>93</v>
      </c>
      <c r="AC683" s="38" t="s">
        <v>4745</v>
      </c>
      <c r="AD683" s="38" t="s">
        <v>11156</v>
      </c>
      <c r="AE683" s="38" t="s">
        <v>11157</v>
      </c>
      <c r="AF683" s="38" t="s">
        <v>11158</v>
      </c>
      <c r="AG683" s="38" t="s">
        <v>11159</v>
      </c>
      <c r="AH683" s="38" t="s">
        <v>61</v>
      </c>
      <c r="AI683" s="38">
        <v>1</v>
      </c>
      <c r="AJ683" s="38">
        <v>0.85</v>
      </c>
      <c r="AK683" s="38">
        <v>0.3</v>
      </c>
      <c r="AL683" s="38">
        <v>0.9</v>
      </c>
      <c r="AM683" s="38" t="s">
        <v>204</v>
      </c>
      <c r="AN683" s="38">
        <v>84.42</v>
      </c>
      <c r="AO683" s="38" t="s">
        <v>62</v>
      </c>
      <c r="AP683" s="38" t="s">
        <v>62</v>
      </c>
      <c r="AQ683" s="38" t="s">
        <v>62</v>
      </c>
      <c r="AR683" s="38" t="s">
        <v>62</v>
      </c>
      <c r="AS683" s="38" t="s">
        <v>62</v>
      </c>
      <c r="AT683" s="38" t="s">
        <v>205</v>
      </c>
      <c r="AU683" s="38" t="s">
        <v>8802</v>
      </c>
      <c r="AV683" s="38" t="s">
        <v>207</v>
      </c>
      <c r="AW683" s="38" t="s">
        <v>61</v>
      </c>
      <c r="AX683" s="38" t="s">
        <v>63</v>
      </c>
      <c r="AY683" s="39" t="s">
        <v>11160</v>
      </c>
      <c r="AZ683" s="38" t="s">
        <v>11161</v>
      </c>
      <c r="BA683" s="39" t="s">
        <v>11161</v>
      </c>
      <c r="BB683" s="38" t="s">
        <v>196</v>
      </c>
      <c r="BC683" s="38" t="s">
        <v>197</v>
      </c>
      <c r="BD683" s="38" t="s">
        <v>94</v>
      </c>
      <c r="BE683" s="38" t="s">
        <v>208</v>
      </c>
      <c r="BF683" s="38" t="s">
        <v>64</v>
      </c>
      <c r="BG683" s="38" t="s">
        <v>61</v>
      </c>
      <c r="BH683" s="38" t="s">
        <v>209</v>
      </c>
    </row>
    <row r="684" spans="2:60" x14ac:dyDescent="0.3">
      <c r="B684" s="55">
        <f t="shared" si="202"/>
        <v>680</v>
      </c>
      <c r="C684" s="55" t="str">
        <f t="shared" si="203"/>
        <v>NRT</v>
      </c>
      <c r="D684" s="55" t="str">
        <f t="shared" si="204"/>
        <v>2025-09-17</v>
      </c>
      <c r="E684" s="55" t="str">
        <f t="shared" si="205"/>
        <v>82020038130</v>
      </c>
      <c r="F684" s="55" t="str">
        <f t="shared" si="206"/>
        <v>PJP030148996</v>
      </c>
      <c r="G684" s="55" t="str">
        <f t="shared" si="207"/>
        <v>곽민영</v>
      </c>
      <c r="H684" s="53" t="str">
        <f t="shared" si="208"/>
        <v>목록(Manifest)</v>
      </c>
      <c r="I684" s="62">
        <f t="shared" si="209"/>
        <v>22.12</v>
      </c>
      <c r="J684" s="53" t="str">
        <f t="shared" si="210"/>
        <v>BIG BRIDGE INTL (BRCH USA)</v>
      </c>
      <c r="K684" s="55">
        <f t="shared" si="211"/>
        <v>1</v>
      </c>
      <c r="L684" s="54">
        <f t="shared" si="212"/>
        <v>0.35</v>
      </c>
      <c r="M684" s="54">
        <f t="shared" si="213"/>
        <v>1.2</v>
      </c>
      <c r="N684" s="54">
        <f t="shared" si="214"/>
        <v>1.2</v>
      </c>
      <c r="O684" s="54">
        <f t="shared" si="215"/>
        <v>0.5</v>
      </c>
      <c r="P684" s="55" t="str">
        <f t="shared" si="216"/>
        <v>6094325151777</v>
      </c>
      <c r="Q684" s="70">
        <f t="shared" si="217"/>
        <v>6760</v>
      </c>
      <c r="R684" s="58">
        <v>0</v>
      </c>
      <c r="S684" s="57">
        <f t="shared" si="218"/>
        <v>0</v>
      </c>
      <c r="T684" s="58">
        <v>0</v>
      </c>
      <c r="U684" s="58">
        <f>(IF(VLOOKUP(VLOOKUP(AN684,MAPPING!$B$16:$D$21,2,1),MAPPING!$C$16:$E$21,2,0)=7000,0,VLOOKUP(VLOOKUP(AN684,MAPPING!$B$16:$D$21,2,1),MAPPING!$C$16:$E$21,2,0)))</f>
        <v>0</v>
      </c>
      <c r="V684" s="58">
        <f>(K684*VLOOKUP(N684/K684,MAPPING!$B$23:$C$30,2,10))</f>
        <v>0</v>
      </c>
      <c r="W684" s="58">
        <f t="shared" si="219"/>
        <v>0</v>
      </c>
      <c r="X684" s="58">
        <f t="shared" si="220"/>
        <v>6760</v>
      </c>
      <c r="Y684" s="116">
        <f>ROUND(SUM(Q684:W684)/INVOICE!$I$5,2)</f>
        <v>4.8499999999999996</v>
      </c>
      <c r="AA684" s="38" t="s">
        <v>4744</v>
      </c>
      <c r="AB684" s="38" t="s">
        <v>93</v>
      </c>
      <c r="AC684" s="38" t="s">
        <v>4745</v>
      </c>
      <c r="AD684" s="38" t="s">
        <v>11162</v>
      </c>
      <c r="AE684" s="38" t="s">
        <v>8885</v>
      </c>
      <c r="AF684" s="38" t="s">
        <v>8886</v>
      </c>
      <c r="AG684" s="38" t="s">
        <v>429</v>
      </c>
      <c r="AH684" s="38" t="s">
        <v>61</v>
      </c>
      <c r="AI684" s="38">
        <v>1</v>
      </c>
      <c r="AJ684" s="38">
        <v>0.35</v>
      </c>
      <c r="AK684" s="38">
        <v>1.2</v>
      </c>
      <c r="AL684" s="38">
        <v>1.2</v>
      </c>
      <c r="AM684" s="38" t="s">
        <v>204</v>
      </c>
      <c r="AN684" s="38">
        <v>22.12</v>
      </c>
      <c r="AO684" s="38" t="s">
        <v>62</v>
      </c>
      <c r="AP684" s="38" t="s">
        <v>62</v>
      </c>
      <c r="AQ684" s="38" t="s">
        <v>62</v>
      </c>
      <c r="AR684" s="38" t="s">
        <v>62</v>
      </c>
      <c r="AS684" s="38" t="s">
        <v>62</v>
      </c>
      <c r="AT684" s="38" t="s">
        <v>205</v>
      </c>
      <c r="AU684" s="38" t="s">
        <v>8802</v>
      </c>
      <c r="AV684" s="38" t="s">
        <v>207</v>
      </c>
      <c r="AW684" s="38" t="s">
        <v>61</v>
      </c>
      <c r="AX684" s="38" t="s">
        <v>63</v>
      </c>
      <c r="AY684" s="39" t="s">
        <v>11163</v>
      </c>
      <c r="AZ684" s="38" t="s">
        <v>11164</v>
      </c>
      <c r="BA684" s="39" t="s">
        <v>11164</v>
      </c>
      <c r="BB684" s="38" t="s">
        <v>196</v>
      </c>
      <c r="BC684" s="38" t="s">
        <v>197</v>
      </c>
      <c r="BD684" s="38" t="s">
        <v>94</v>
      </c>
      <c r="BE684" s="38" t="s">
        <v>208</v>
      </c>
      <c r="BF684" s="38" t="s">
        <v>64</v>
      </c>
      <c r="BG684" s="38" t="s">
        <v>61</v>
      </c>
      <c r="BH684" s="38" t="s">
        <v>209</v>
      </c>
    </row>
    <row r="685" spans="2:60" x14ac:dyDescent="0.3">
      <c r="B685" s="55">
        <f t="shared" si="202"/>
        <v>681</v>
      </c>
      <c r="C685" s="55" t="str">
        <f t="shared" si="203"/>
        <v>NRT</v>
      </c>
      <c r="D685" s="55" t="str">
        <f t="shared" si="204"/>
        <v>2025-09-17</v>
      </c>
      <c r="E685" s="55" t="str">
        <f t="shared" si="205"/>
        <v>82020038130</v>
      </c>
      <c r="F685" s="55" t="str">
        <f t="shared" si="206"/>
        <v>PJP030164203</v>
      </c>
      <c r="G685" s="55" t="str">
        <f t="shared" si="207"/>
        <v>김재은</v>
      </c>
      <c r="H685" s="53" t="str">
        <f t="shared" si="208"/>
        <v>목록(Manifest)</v>
      </c>
      <c r="I685" s="62">
        <f t="shared" si="209"/>
        <v>57.89</v>
      </c>
      <c r="J685" s="53" t="str">
        <f t="shared" si="210"/>
        <v>BIG BRIDGE INTL (BRCH USA)</v>
      </c>
      <c r="K685" s="55">
        <f t="shared" si="211"/>
        <v>1</v>
      </c>
      <c r="L685" s="54">
        <f t="shared" si="212"/>
        <v>0.75</v>
      </c>
      <c r="M685" s="54">
        <f t="shared" si="213"/>
        <v>3.1</v>
      </c>
      <c r="N685" s="54">
        <f t="shared" si="214"/>
        <v>3.1</v>
      </c>
      <c r="O685" s="54">
        <f t="shared" si="215"/>
        <v>1</v>
      </c>
      <c r="P685" s="55" t="str">
        <f t="shared" si="216"/>
        <v>6094325140002</v>
      </c>
      <c r="Q685" s="70">
        <f t="shared" si="217"/>
        <v>7770</v>
      </c>
      <c r="R685" s="58">
        <v>0</v>
      </c>
      <c r="S685" s="57">
        <f t="shared" si="218"/>
        <v>0</v>
      </c>
      <c r="T685" s="58">
        <v>0</v>
      </c>
      <c r="U685" s="58">
        <f>(IF(VLOOKUP(VLOOKUP(AN685,MAPPING!$B$16:$D$21,2,1),MAPPING!$C$16:$E$21,2,0)=7000,0,VLOOKUP(VLOOKUP(AN685,MAPPING!$B$16:$D$21,2,1),MAPPING!$C$16:$E$21,2,0)))</f>
        <v>0</v>
      </c>
      <c r="V685" s="58">
        <f>(K685*VLOOKUP(N685/K685,MAPPING!$B$23:$C$30,2,10))</f>
        <v>550</v>
      </c>
      <c r="W685" s="58">
        <f t="shared" si="219"/>
        <v>0</v>
      </c>
      <c r="X685" s="58">
        <f t="shared" si="220"/>
        <v>8320</v>
      </c>
      <c r="Y685" s="116">
        <f>ROUND(SUM(Q685:W685)/INVOICE!$I$5,2)</f>
        <v>5.97</v>
      </c>
      <c r="AA685" s="38" t="s">
        <v>4744</v>
      </c>
      <c r="AB685" s="38" t="s">
        <v>93</v>
      </c>
      <c r="AC685" s="38" t="s">
        <v>4745</v>
      </c>
      <c r="AD685" s="38" t="s">
        <v>11165</v>
      </c>
      <c r="AE685" s="38" t="s">
        <v>11166</v>
      </c>
      <c r="AF685" s="38" t="s">
        <v>11167</v>
      </c>
      <c r="AG685" s="38" t="s">
        <v>524</v>
      </c>
      <c r="AH685" s="38" t="s">
        <v>61</v>
      </c>
      <c r="AI685" s="38">
        <v>1</v>
      </c>
      <c r="AJ685" s="38">
        <v>0.75</v>
      </c>
      <c r="AK685" s="38">
        <v>3.1</v>
      </c>
      <c r="AL685" s="38">
        <v>3.1</v>
      </c>
      <c r="AM685" s="38" t="s">
        <v>204</v>
      </c>
      <c r="AN685" s="38">
        <v>57.89</v>
      </c>
      <c r="AO685" s="38" t="s">
        <v>62</v>
      </c>
      <c r="AP685" s="38" t="s">
        <v>62</v>
      </c>
      <c r="AQ685" s="38" t="s">
        <v>62</v>
      </c>
      <c r="AR685" s="38" t="s">
        <v>62</v>
      </c>
      <c r="AS685" s="38" t="s">
        <v>62</v>
      </c>
      <c r="AT685" s="38" t="s">
        <v>205</v>
      </c>
      <c r="AU685" s="38" t="s">
        <v>8802</v>
      </c>
      <c r="AV685" s="38" t="s">
        <v>207</v>
      </c>
      <c r="AW685" s="38" t="s">
        <v>61</v>
      </c>
      <c r="AX685" s="38" t="s">
        <v>63</v>
      </c>
      <c r="AY685" s="39" t="s">
        <v>11168</v>
      </c>
      <c r="AZ685" s="38" t="s">
        <v>11169</v>
      </c>
      <c r="BA685" s="39" t="s">
        <v>11169</v>
      </c>
      <c r="BB685" s="38" t="s">
        <v>196</v>
      </c>
      <c r="BC685" s="38" t="s">
        <v>197</v>
      </c>
      <c r="BD685" s="38" t="s">
        <v>94</v>
      </c>
      <c r="BE685" s="38" t="s">
        <v>208</v>
      </c>
      <c r="BF685" s="38" t="s">
        <v>64</v>
      </c>
      <c r="BG685" s="38" t="s">
        <v>61</v>
      </c>
      <c r="BH685" s="38" t="s">
        <v>209</v>
      </c>
    </row>
    <row r="686" spans="2:60" x14ac:dyDescent="0.3">
      <c r="B686" s="55">
        <f t="shared" si="202"/>
        <v>682</v>
      </c>
      <c r="C686" s="55" t="str">
        <f t="shared" si="203"/>
        <v>NRT</v>
      </c>
      <c r="D686" s="55" t="str">
        <f t="shared" si="204"/>
        <v>2025-09-17</v>
      </c>
      <c r="E686" s="55" t="str">
        <f t="shared" si="205"/>
        <v>82020038130</v>
      </c>
      <c r="F686" s="55" t="str">
        <f t="shared" si="206"/>
        <v>PJP030167795</v>
      </c>
      <c r="G686" s="55" t="str">
        <f t="shared" si="207"/>
        <v>김재은</v>
      </c>
      <c r="H686" s="53" t="str">
        <f t="shared" si="208"/>
        <v>목록(Manifest)</v>
      </c>
      <c r="I686" s="62">
        <f t="shared" si="209"/>
        <v>111.36</v>
      </c>
      <c r="J686" s="53" t="str">
        <f t="shared" si="210"/>
        <v>BIG BRIDGE INTL (BRCH USA)</v>
      </c>
      <c r="K686" s="55">
        <f t="shared" si="211"/>
        <v>1</v>
      </c>
      <c r="L686" s="54">
        <f t="shared" si="212"/>
        <v>1.35</v>
      </c>
      <c r="M686" s="54">
        <f t="shared" si="213"/>
        <v>5.6</v>
      </c>
      <c r="N686" s="54">
        <f t="shared" si="214"/>
        <v>6</v>
      </c>
      <c r="O686" s="54">
        <f t="shared" si="215"/>
        <v>1.5</v>
      </c>
      <c r="P686" s="55" t="str">
        <f t="shared" si="216"/>
        <v>6094325151635</v>
      </c>
      <c r="Q686" s="70">
        <f t="shared" si="217"/>
        <v>8780</v>
      </c>
      <c r="R686" s="58">
        <v>0</v>
      </c>
      <c r="S686" s="57">
        <f t="shared" si="218"/>
        <v>0</v>
      </c>
      <c r="T686" s="58">
        <v>0</v>
      </c>
      <c r="U686" s="58">
        <f>(IF(VLOOKUP(VLOOKUP(AN686,MAPPING!$B$16:$D$21,2,1),MAPPING!$C$16:$E$21,2,0)=7000,0,VLOOKUP(VLOOKUP(AN686,MAPPING!$B$16:$D$21,2,1),MAPPING!$C$16:$E$21,2,0)))</f>
        <v>0</v>
      </c>
      <c r="V686" s="58">
        <f>(K686*VLOOKUP(N686/K686,MAPPING!$B$23:$C$30,2,10))</f>
        <v>1200</v>
      </c>
      <c r="W686" s="58">
        <f t="shared" si="219"/>
        <v>0</v>
      </c>
      <c r="X686" s="58">
        <f t="shared" si="220"/>
        <v>9980</v>
      </c>
      <c r="Y686" s="116">
        <f>ROUND(SUM(Q686:W686)/INVOICE!$I$5,2)</f>
        <v>7.16</v>
      </c>
      <c r="AA686" s="38" t="s">
        <v>4744</v>
      </c>
      <c r="AB686" s="38" t="s">
        <v>93</v>
      </c>
      <c r="AC686" s="38" t="s">
        <v>4745</v>
      </c>
      <c r="AD686" s="38" t="s">
        <v>11170</v>
      </c>
      <c r="AE686" s="38" t="s">
        <v>11166</v>
      </c>
      <c r="AF686" s="38" t="s">
        <v>11167</v>
      </c>
      <c r="AG686" s="38" t="s">
        <v>524</v>
      </c>
      <c r="AH686" s="38" t="s">
        <v>61</v>
      </c>
      <c r="AI686" s="38">
        <v>1</v>
      </c>
      <c r="AJ686" s="38">
        <v>1.35</v>
      </c>
      <c r="AK686" s="38">
        <v>5.6</v>
      </c>
      <c r="AL686" s="38">
        <v>6</v>
      </c>
      <c r="AM686" s="38" t="s">
        <v>204</v>
      </c>
      <c r="AN686" s="38">
        <v>111.36</v>
      </c>
      <c r="AO686" s="38" t="s">
        <v>62</v>
      </c>
      <c r="AP686" s="38" t="s">
        <v>62</v>
      </c>
      <c r="AQ686" s="38" t="s">
        <v>62</v>
      </c>
      <c r="AR686" s="38" t="s">
        <v>62</v>
      </c>
      <c r="AS686" s="38" t="s">
        <v>62</v>
      </c>
      <c r="AT686" s="38" t="s">
        <v>205</v>
      </c>
      <c r="AU686" s="38" t="s">
        <v>8802</v>
      </c>
      <c r="AV686" s="38" t="s">
        <v>207</v>
      </c>
      <c r="AW686" s="38" t="s">
        <v>61</v>
      </c>
      <c r="AX686" s="38" t="s">
        <v>63</v>
      </c>
      <c r="AY686" s="39" t="s">
        <v>11171</v>
      </c>
      <c r="AZ686" s="38" t="s">
        <v>11172</v>
      </c>
      <c r="BA686" s="39" t="s">
        <v>11172</v>
      </c>
      <c r="BB686" s="38" t="s">
        <v>196</v>
      </c>
      <c r="BC686" s="38" t="s">
        <v>197</v>
      </c>
      <c r="BD686" s="38" t="s">
        <v>94</v>
      </c>
      <c r="BE686" s="38" t="s">
        <v>208</v>
      </c>
      <c r="BF686" s="38" t="s">
        <v>64</v>
      </c>
      <c r="BG686" s="38" t="s">
        <v>61</v>
      </c>
      <c r="BH686" s="38" t="s">
        <v>209</v>
      </c>
    </row>
    <row r="687" spans="2:60" x14ac:dyDescent="0.3">
      <c r="B687" s="55">
        <f t="shared" si="202"/>
        <v>683</v>
      </c>
      <c r="C687" s="55" t="str">
        <f t="shared" si="203"/>
        <v>NRT</v>
      </c>
      <c r="D687" s="55" t="str">
        <f t="shared" si="204"/>
        <v>2025-09-17</v>
      </c>
      <c r="E687" s="55" t="str">
        <f t="shared" si="205"/>
        <v>82020038130</v>
      </c>
      <c r="F687" s="55" t="str">
        <f t="shared" si="206"/>
        <v>PJP030137337</v>
      </c>
      <c r="G687" s="55" t="str">
        <f t="shared" si="207"/>
        <v>나광재</v>
      </c>
      <c r="H687" s="53" t="str">
        <f t="shared" si="208"/>
        <v>목록(Manifest)</v>
      </c>
      <c r="I687" s="62">
        <f t="shared" si="209"/>
        <v>74.239999999999995</v>
      </c>
      <c r="J687" s="53" t="str">
        <f t="shared" si="210"/>
        <v>BIG BRIDGE INTL (BRCH USA)</v>
      </c>
      <c r="K687" s="55">
        <f t="shared" si="211"/>
        <v>1</v>
      </c>
      <c r="L687" s="54">
        <f t="shared" si="212"/>
        <v>0.85</v>
      </c>
      <c r="M687" s="54">
        <f t="shared" si="213"/>
        <v>0.9</v>
      </c>
      <c r="N687" s="54">
        <f t="shared" si="214"/>
        <v>0.9</v>
      </c>
      <c r="O687" s="54">
        <f t="shared" si="215"/>
        <v>1</v>
      </c>
      <c r="P687" s="55" t="str">
        <f t="shared" si="216"/>
        <v>6094325151760</v>
      </c>
      <c r="Q687" s="70">
        <f t="shared" si="217"/>
        <v>7770</v>
      </c>
      <c r="R687" s="58">
        <v>0</v>
      </c>
      <c r="S687" s="57">
        <f t="shared" si="218"/>
        <v>0</v>
      </c>
      <c r="T687" s="58">
        <v>0</v>
      </c>
      <c r="U687" s="58">
        <f>(IF(VLOOKUP(VLOOKUP(AN687,MAPPING!$B$16:$D$21,2,1),MAPPING!$C$16:$E$21,2,0)=7000,0,VLOOKUP(VLOOKUP(AN687,MAPPING!$B$16:$D$21,2,1),MAPPING!$C$16:$E$21,2,0)))</f>
        <v>0</v>
      </c>
      <c r="V687" s="58">
        <f>(K687*VLOOKUP(N687/K687,MAPPING!$B$23:$C$30,2,10))</f>
        <v>0</v>
      </c>
      <c r="W687" s="58">
        <f t="shared" si="219"/>
        <v>0</v>
      </c>
      <c r="X687" s="58">
        <f t="shared" si="220"/>
        <v>7770</v>
      </c>
      <c r="Y687" s="116">
        <f>ROUND(SUM(Q687:W687)/INVOICE!$I$5,2)</f>
        <v>5.57</v>
      </c>
      <c r="AA687" s="38" t="s">
        <v>4744</v>
      </c>
      <c r="AB687" s="38" t="s">
        <v>93</v>
      </c>
      <c r="AC687" s="38" t="s">
        <v>4745</v>
      </c>
      <c r="AD687" s="38" t="s">
        <v>11173</v>
      </c>
      <c r="AE687" s="38" t="s">
        <v>11174</v>
      </c>
      <c r="AF687" s="38" t="s">
        <v>11175</v>
      </c>
      <c r="AG687" s="38" t="s">
        <v>11176</v>
      </c>
      <c r="AH687" s="38" t="s">
        <v>61</v>
      </c>
      <c r="AI687" s="38">
        <v>1</v>
      </c>
      <c r="AJ687" s="38">
        <v>0.85</v>
      </c>
      <c r="AK687" s="38">
        <v>0.9</v>
      </c>
      <c r="AL687" s="38">
        <v>0.9</v>
      </c>
      <c r="AM687" s="38" t="s">
        <v>204</v>
      </c>
      <c r="AN687" s="38">
        <v>74.239999999999995</v>
      </c>
      <c r="AO687" s="38" t="s">
        <v>62</v>
      </c>
      <c r="AP687" s="38" t="s">
        <v>62</v>
      </c>
      <c r="AQ687" s="38" t="s">
        <v>62</v>
      </c>
      <c r="AR687" s="38" t="s">
        <v>62</v>
      </c>
      <c r="AS687" s="38" t="s">
        <v>62</v>
      </c>
      <c r="AT687" s="38" t="s">
        <v>205</v>
      </c>
      <c r="AU687" s="38" t="s">
        <v>8802</v>
      </c>
      <c r="AV687" s="38" t="s">
        <v>207</v>
      </c>
      <c r="AW687" s="38" t="s">
        <v>61</v>
      </c>
      <c r="AX687" s="38" t="s">
        <v>63</v>
      </c>
      <c r="AY687" s="39" t="s">
        <v>11177</v>
      </c>
      <c r="AZ687" s="38" t="s">
        <v>11178</v>
      </c>
      <c r="BA687" s="39" t="s">
        <v>11178</v>
      </c>
      <c r="BB687" s="38" t="s">
        <v>196</v>
      </c>
      <c r="BC687" s="38" t="s">
        <v>197</v>
      </c>
      <c r="BD687" s="38" t="s">
        <v>94</v>
      </c>
      <c r="BE687" s="38" t="s">
        <v>208</v>
      </c>
      <c r="BF687" s="38" t="s">
        <v>64</v>
      </c>
      <c r="BG687" s="38" t="s">
        <v>61</v>
      </c>
      <c r="BH687" s="38" t="s">
        <v>209</v>
      </c>
    </row>
    <row r="688" spans="2:60" x14ac:dyDescent="0.3">
      <c r="B688" s="55">
        <f t="shared" si="202"/>
        <v>684</v>
      </c>
      <c r="C688" s="55" t="str">
        <f t="shared" si="203"/>
        <v>NRT</v>
      </c>
      <c r="D688" s="55" t="str">
        <f t="shared" si="204"/>
        <v>2025-09-17</v>
      </c>
      <c r="E688" s="55" t="str">
        <f t="shared" si="205"/>
        <v>82020038130</v>
      </c>
      <c r="F688" s="55" t="str">
        <f t="shared" si="206"/>
        <v>PJP030138045</v>
      </c>
      <c r="G688" s="55" t="str">
        <f t="shared" si="207"/>
        <v>박인하</v>
      </c>
      <c r="H688" s="53" t="str">
        <f t="shared" si="208"/>
        <v>일반(목록배제,Normal-Manifest Exception)</v>
      </c>
      <c r="I688" s="62">
        <f t="shared" si="209"/>
        <v>143.08000000000001</v>
      </c>
      <c r="J688" s="53" t="str">
        <f t="shared" si="210"/>
        <v>BIG BRIDGE INTL (BRCH USA)</v>
      </c>
      <c r="K688" s="55">
        <f t="shared" si="211"/>
        <v>1</v>
      </c>
      <c r="L688" s="54">
        <f t="shared" si="212"/>
        <v>0.75</v>
      </c>
      <c r="M688" s="54">
        <f t="shared" si="213"/>
        <v>1.2</v>
      </c>
      <c r="N688" s="54">
        <f t="shared" si="214"/>
        <v>1.2</v>
      </c>
      <c r="O688" s="54">
        <f t="shared" si="215"/>
        <v>1</v>
      </c>
      <c r="P688" s="55" t="str">
        <f t="shared" si="216"/>
        <v>6094325151600</v>
      </c>
      <c r="Q688" s="70">
        <f t="shared" si="217"/>
        <v>7770</v>
      </c>
      <c r="R688" s="58">
        <v>0</v>
      </c>
      <c r="S688" s="57">
        <f t="shared" si="218"/>
        <v>0</v>
      </c>
      <c r="T688" s="58">
        <v>0</v>
      </c>
      <c r="U688" s="58">
        <f>(IF(VLOOKUP(VLOOKUP(AN688,MAPPING!$B$16:$D$21,2,1),MAPPING!$C$16:$E$21,2,0)=7000,0,VLOOKUP(VLOOKUP(AN688,MAPPING!$B$16:$D$21,2,1),MAPPING!$C$16:$E$21,2,0)))</f>
        <v>0</v>
      </c>
      <c r="V688" s="58">
        <f>(K688*VLOOKUP(N688/K688,MAPPING!$B$23:$C$30,2,10))</f>
        <v>0</v>
      </c>
      <c r="W688" s="58">
        <f t="shared" si="219"/>
        <v>0</v>
      </c>
      <c r="X688" s="58">
        <f t="shared" si="220"/>
        <v>7770</v>
      </c>
      <c r="Y688" s="116">
        <f>ROUND(SUM(Q688:W688)/INVOICE!$I$5,2)</f>
        <v>5.57</v>
      </c>
      <c r="AA688" s="38" t="s">
        <v>4744</v>
      </c>
      <c r="AB688" s="38" t="s">
        <v>93</v>
      </c>
      <c r="AC688" s="38" t="s">
        <v>4745</v>
      </c>
      <c r="AD688" s="38" t="s">
        <v>11179</v>
      </c>
      <c r="AE688" s="38" t="s">
        <v>11180</v>
      </c>
      <c r="AF688" s="38" t="s">
        <v>11181</v>
      </c>
      <c r="AG688" s="38" t="s">
        <v>11182</v>
      </c>
      <c r="AH688" s="38" t="s">
        <v>61</v>
      </c>
      <c r="AI688" s="38">
        <v>1</v>
      </c>
      <c r="AJ688" s="38">
        <v>0.75</v>
      </c>
      <c r="AK688" s="38">
        <v>1.2</v>
      </c>
      <c r="AL688" s="38">
        <v>1.2</v>
      </c>
      <c r="AM688" s="38" t="s">
        <v>66</v>
      </c>
      <c r="AN688" s="38">
        <v>143.08000000000001</v>
      </c>
      <c r="AO688" s="38" t="s">
        <v>62</v>
      </c>
      <c r="AP688" s="38" t="s">
        <v>62</v>
      </c>
      <c r="AQ688" s="38" t="s">
        <v>62</v>
      </c>
      <c r="AR688" s="38" t="s">
        <v>62</v>
      </c>
      <c r="AS688" s="38" t="s">
        <v>62</v>
      </c>
      <c r="AT688" s="38" t="s">
        <v>205</v>
      </c>
      <c r="AU688" s="38" t="s">
        <v>8802</v>
      </c>
      <c r="AV688" s="38" t="s">
        <v>207</v>
      </c>
      <c r="AW688" s="38" t="s">
        <v>61</v>
      </c>
      <c r="AX688" s="38" t="s">
        <v>63</v>
      </c>
      <c r="AY688" s="39" t="s">
        <v>11183</v>
      </c>
      <c r="AZ688" s="38" t="s">
        <v>11184</v>
      </c>
      <c r="BA688" s="39" t="s">
        <v>11184</v>
      </c>
      <c r="BB688" s="38" t="s">
        <v>196</v>
      </c>
      <c r="BC688" s="38" t="s">
        <v>197</v>
      </c>
      <c r="BD688" s="38" t="s">
        <v>94</v>
      </c>
      <c r="BE688" s="38" t="s">
        <v>208</v>
      </c>
      <c r="BF688" s="38" t="s">
        <v>64</v>
      </c>
      <c r="BG688" s="38" t="s">
        <v>61</v>
      </c>
      <c r="BH688" s="38" t="s">
        <v>209</v>
      </c>
    </row>
    <row r="689" spans="2:60" x14ac:dyDescent="0.3">
      <c r="B689" s="55">
        <f t="shared" si="202"/>
        <v>685</v>
      </c>
      <c r="C689" s="55" t="str">
        <f t="shared" si="203"/>
        <v>NRT</v>
      </c>
      <c r="D689" s="55" t="str">
        <f t="shared" si="204"/>
        <v>2025-09-17</v>
      </c>
      <c r="E689" s="55" t="str">
        <f t="shared" si="205"/>
        <v>82020038130</v>
      </c>
      <c r="F689" s="55" t="str">
        <f t="shared" si="206"/>
        <v>PJP030150167</v>
      </c>
      <c r="G689" s="55" t="str">
        <f t="shared" si="207"/>
        <v>최동식</v>
      </c>
      <c r="H689" s="53" t="str">
        <f t="shared" si="208"/>
        <v>목록(Manifest)</v>
      </c>
      <c r="I689" s="62">
        <f t="shared" si="209"/>
        <v>108.21</v>
      </c>
      <c r="J689" s="53" t="str">
        <f t="shared" si="210"/>
        <v>BIG BRIDGE INTL (BRCH USA)</v>
      </c>
      <c r="K689" s="55">
        <f t="shared" si="211"/>
        <v>1</v>
      </c>
      <c r="L689" s="54">
        <f t="shared" si="212"/>
        <v>1.1499999999999999</v>
      </c>
      <c r="M689" s="54">
        <f t="shared" si="213"/>
        <v>1.9</v>
      </c>
      <c r="N689" s="54">
        <f t="shared" si="214"/>
        <v>1.9</v>
      </c>
      <c r="O689" s="54">
        <f t="shared" si="215"/>
        <v>1.5</v>
      </c>
      <c r="P689" s="55" t="str">
        <f t="shared" si="216"/>
        <v>6094325149237</v>
      </c>
      <c r="Q689" s="70">
        <f t="shared" si="217"/>
        <v>8780</v>
      </c>
      <c r="R689" s="58">
        <v>0</v>
      </c>
      <c r="S689" s="57">
        <f t="shared" si="218"/>
        <v>0</v>
      </c>
      <c r="T689" s="58">
        <v>0</v>
      </c>
      <c r="U689" s="58">
        <f>(IF(VLOOKUP(VLOOKUP(AN689,MAPPING!$B$16:$D$21,2,1),MAPPING!$C$16:$E$21,2,0)=7000,0,VLOOKUP(VLOOKUP(AN689,MAPPING!$B$16:$D$21,2,1),MAPPING!$C$16:$E$21,2,0)))</f>
        <v>0</v>
      </c>
      <c r="V689" s="58">
        <f>(K689*VLOOKUP(N689/K689,MAPPING!$B$23:$C$30,2,10))</f>
        <v>0</v>
      </c>
      <c r="W689" s="58">
        <f t="shared" si="219"/>
        <v>0</v>
      </c>
      <c r="X689" s="58">
        <f t="shared" si="220"/>
        <v>8780</v>
      </c>
      <c r="Y689" s="116">
        <f>ROUND(SUM(Q689:W689)/INVOICE!$I$5,2)</f>
        <v>6.3</v>
      </c>
      <c r="AA689" s="38" t="s">
        <v>4744</v>
      </c>
      <c r="AB689" s="38" t="s">
        <v>93</v>
      </c>
      <c r="AC689" s="38" t="s">
        <v>4745</v>
      </c>
      <c r="AD689" s="38" t="s">
        <v>11185</v>
      </c>
      <c r="AE689" s="38" t="s">
        <v>10636</v>
      </c>
      <c r="AF689" s="38" t="s">
        <v>10637</v>
      </c>
      <c r="AG689" s="38" t="s">
        <v>10638</v>
      </c>
      <c r="AH689" s="38" t="s">
        <v>61</v>
      </c>
      <c r="AI689" s="38">
        <v>1</v>
      </c>
      <c r="AJ689" s="38">
        <v>1.1499999999999999</v>
      </c>
      <c r="AK689" s="38">
        <v>1.9</v>
      </c>
      <c r="AL689" s="38">
        <v>1.9</v>
      </c>
      <c r="AM689" s="38" t="s">
        <v>204</v>
      </c>
      <c r="AN689" s="38">
        <v>108.21</v>
      </c>
      <c r="AO689" s="38" t="s">
        <v>62</v>
      </c>
      <c r="AP689" s="38" t="s">
        <v>62</v>
      </c>
      <c r="AQ689" s="38" t="s">
        <v>62</v>
      </c>
      <c r="AR689" s="38" t="s">
        <v>62</v>
      </c>
      <c r="AS689" s="38" t="s">
        <v>62</v>
      </c>
      <c r="AT689" s="38" t="s">
        <v>205</v>
      </c>
      <c r="AU689" s="38" t="s">
        <v>8802</v>
      </c>
      <c r="AV689" s="38" t="s">
        <v>207</v>
      </c>
      <c r="AW689" s="38" t="s">
        <v>61</v>
      </c>
      <c r="AX689" s="38" t="s">
        <v>63</v>
      </c>
      <c r="AY689" s="39" t="s">
        <v>11186</v>
      </c>
      <c r="AZ689" s="38" t="s">
        <v>11187</v>
      </c>
      <c r="BA689" s="39" t="s">
        <v>11187</v>
      </c>
      <c r="BB689" s="38" t="s">
        <v>196</v>
      </c>
      <c r="BC689" s="38" t="s">
        <v>197</v>
      </c>
      <c r="BD689" s="38" t="s">
        <v>94</v>
      </c>
      <c r="BE689" s="38" t="s">
        <v>208</v>
      </c>
      <c r="BF689" s="38" t="s">
        <v>64</v>
      </c>
      <c r="BG689" s="38" t="s">
        <v>61</v>
      </c>
      <c r="BH689" s="38" t="s">
        <v>209</v>
      </c>
    </row>
    <row r="690" spans="2:60" x14ac:dyDescent="0.3">
      <c r="B690" s="55">
        <f t="shared" si="202"/>
        <v>686</v>
      </c>
      <c r="C690" s="55" t="str">
        <f t="shared" si="203"/>
        <v>NRT</v>
      </c>
      <c r="D690" s="55" t="str">
        <f t="shared" si="204"/>
        <v>2025-09-17</v>
      </c>
      <c r="E690" s="55" t="str">
        <f t="shared" si="205"/>
        <v>82020038130</v>
      </c>
      <c r="F690" s="55" t="str">
        <f t="shared" si="206"/>
        <v>PJP030142337</v>
      </c>
      <c r="G690" s="55" t="str">
        <f t="shared" si="207"/>
        <v>손명규</v>
      </c>
      <c r="H690" s="53" t="str">
        <f t="shared" si="208"/>
        <v>간이(Simple)</v>
      </c>
      <c r="I690" s="62">
        <f t="shared" si="209"/>
        <v>219.63</v>
      </c>
      <c r="J690" s="53" t="str">
        <f t="shared" si="210"/>
        <v>BIG BRIDGE INTL (BRCH USA)</v>
      </c>
      <c r="K690" s="55">
        <f t="shared" si="211"/>
        <v>1</v>
      </c>
      <c r="L690" s="54">
        <f t="shared" si="212"/>
        <v>1</v>
      </c>
      <c r="M690" s="54">
        <f t="shared" si="213"/>
        <v>1.7</v>
      </c>
      <c r="N690" s="54">
        <f t="shared" si="214"/>
        <v>1.7</v>
      </c>
      <c r="O690" s="54">
        <f t="shared" si="215"/>
        <v>1</v>
      </c>
      <c r="P690" s="55" t="str">
        <f t="shared" si="216"/>
        <v>6094325151132</v>
      </c>
      <c r="Q690" s="70">
        <f t="shared" si="217"/>
        <v>7770</v>
      </c>
      <c r="R690" s="58">
        <v>0</v>
      </c>
      <c r="S690" s="57">
        <f t="shared" si="218"/>
        <v>0</v>
      </c>
      <c r="T690" s="58">
        <v>0</v>
      </c>
      <c r="U690" s="58">
        <f>(IF(VLOOKUP(VLOOKUP(AN690,MAPPING!$B$16:$D$21,2,1),MAPPING!$C$16:$E$21,2,0)=7000,0,VLOOKUP(VLOOKUP(AN690,MAPPING!$B$16:$D$21,2,1),MAPPING!$C$16:$E$21,2,0)))</f>
        <v>0</v>
      </c>
      <c r="V690" s="58">
        <f>(K690*VLOOKUP(N690/K690,MAPPING!$B$23:$C$30,2,10))</f>
        <v>0</v>
      </c>
      <c r="W690" s="58">
        <f t="shared" si="219"/>
        <v>0</v>
      </c>
      <c r="X690" s="58">
        <f t="shared" si="220"/>
        <v>7770</v>
      </c>
      <c r="Y690" s="116">
        <f>ROUND(SUM(Q690:W690)/INVOICE!$I$5,2)</f>
        <v>5.57</v>
      </c>
      <c r="AA690" s="38" t="s">
        <v>4744</v>
      </c>
      <c r="AB690" s="38" t="s">
        <v>93</v>
      </c>
      <c r="AC690" s="38" t="s">
        <v>4745</v>
      </c>
      <c r="AD690" s="38" t="s">
        <v>11188</v>
      </c>
      <c r="AE690" s="38" t="s">
        <v>458</v>
      </c>
      <c r="AF690" s="38" t="s">
        <v>459</v>
      </c>
      <c r="AG690" s="38" t="s">
        <v>460</v>
      </c>
      <c r="AH690" s="38" t="s">
        <v>61</v>
      </c>
      <c r="AI690" s="38">
        <v>1</v>
      </c>
      <c r="AJ690" s="38">
        <v>1</v>
      </c>
      <c r="AK690" s="38">
        <v>1.7</v>
      </c>
      <c r="AL690" s="38">
        <v>1.7</v>
      </c>
      <c r="AM690" s="38" t="s">
        <v>65</v>
      </c>
      <c r="AN690" s="38">
        <v>219.63</v>
      </c>
      <c r="AO690" s="38" t="s">
        <v>62</v>
      </c>
      <c r="AP690" s="38" t="s">
        <v>62</v>
      </c>
      <c r="AQ690" s="38" t="s">
        <v>62</v>
      </c>
      <c r="AR690" s="38" t="s">
        <v>62</v>
      </c>
      <c r="AS690" s="38" t="s">
        <v>62</v>
      </c>
      <c r="AT690" s="38" t="s">
        <v>205</v>
      </c>
      <c r="AU690" s="38" t="s">
        <v>8802</v>
      </c>
      <c r="AV690" s="38" t="s">
        <v>207</v>
      </c>
      <c r="AW690" s="38" t="s">
        <v>61</v>
      </c>
      <c r="AX690" s="38" t="s">
        <v>63</v>
      </c>
      <c r="AY690" s="39" t="s">
        <v>11189</v>
      </c>
      <c r="AZ690" s="38" t="s">
        <v>11190</v>
      </c>
      <c r="BA690" s="39" t="s">
        <v>11190</v>
      </c>
      <c r="BB690" s="38" t="s">
        <v>196</v>
      </c>
      <c r="BC690" s="38" t="s">
        <v>197</v>
      </c>
      <c r="BD690" s="38" t="s">
        <v>94</v>
      </c>
      <c r="BE690" s="38" t="s">
        <v>208</v>
      </c>
      <c r="BF690" s="38" t="s">
        <v>64</v>
      </c>
      <c r="BG690" s="38" t="s">
        <v>61</v>
      </c>
      <c r="BH690" s="38" t="s">
        <v>209</v>
      </c>
    </row>
    <row r="691" spans="2:60" x14ac:dyDescent="0.3">
      <c r="B691" s="55">
        <f t="shared" si="202"/>
        <v>687</v>
      </c>
      <c r="C691" s="55" t="str">
        <f t="shared" si="203"/>
        <v>NRT</v>
      </c>
      <c r="D691" s="55" t="str">
        <f t="shared" si="204"/>
        <v>2025-09-17</v>
      </c>
      <c r="E691" s="55" t="str">
        <f t="shared" si="205"/>
        <v>82020038130</v>
      </c>
      <c r="F691" s="55" t="str">
        <f t="shared" si="206"/>
        <v>PJP026433388</v>
      </c>
      <c r="G691" s="55" t="str">
        <f t="shared" si="207"/>
        <v>이정민</v>
      </c>
      <c r="H691" s="53" t="str">
        <f t="shared" si="208"/>
        <v>목록(Manifest)</v>
      </c>
      <c r="I691" s="62">
        <f t="shared" si="209"/>
        <v>68.34</v>
      </c>
      <c r="J691" s="53" t="str">
        <f t="shared" si="210"/>
        <v>BIG BRIDGE INTL (BRCH USA)</v>
      </c>
      <c r="K691" s="55">
        <f t="shared" si="211"/>
        <v>1</v>
      </c>
      <c r="L691" s="54">
        <f t="shared" si="212"/>
        <v>0.85</v>
      </c>
      <c r="M691" s="54">
        <f t="shared" si="213"/>
        <v>0.9</v>
      </c>
      <c r="N691" s="54">
        <f t="shared" si="214"/>
        <v>0.9</v>
      </c>
      <c r="O691" s="54">
        <f t="shared" si="215"/>
        <v>1</v>
      </c>
      <c r="P691" s="55" t="str">
        <f t="shared" si="216"/>
        <v>6094325149777</v>
      </c>
      <c r="Q691" s="70">
        <f t="shared" si="217"/>
        <v>7770</v>
      </c>
      <c r="R691" s="58">
        <v>0</v>
      </c>
      <c r="S691" s="57">
        <f t="shared" si="218"/>
        <v>0</v>
      </c>
      <c r="T691" s="58">
        <v>0</v>
      </c>
      <c r="U691" s="58">
        <f>(IF(VLOOKUP(VLOOKUP(AN691,MAPPING!$B$16:$D$21,2,1),MAPPING!$C$16:$E$21,2,0)=7000,0,VLOOKUP(VLOOKUP(AN691,MAPPING!$B$16:$D$21,2,1),MAPPING!$C$16:$E$21,2,0)))</f>
        <v>0</v>
      </c>
      <c r="V691" s="58">
        <f>(K691*VLOOKUP(N691/K691,MAPPING!$B$23:$C$30,2,10))</f>
        <v>0</v>
      </c>
      <c r="W691" s="58">
        <f t="shared" si="219"/>
        <v>0</v>
      </c>
      <c r="X691" s="58">
        <f t="shared" si="220"/>
        <v>7770</v>
      </c>
      <c r="Y691" s="116">
        <f>ROUND(SUM(Q691:W691)/INVOICE!$I$5,2)</f>
        <v>5.57</v>
      </c>
      <c r="AA691" s="38" t="s">
        <v>4744</v>
      </c>
      <c r="AB691" s="38" t="s">
        <v>93</v>
      </c>
      <c r="AC691" s="38" t="s">
        <v>4745</v>
      </c>
      <c r="AD691" s="38" t="s">
        <v>11191</v>
      </c>
      <c r="AE691" s="38" t="s">
        <v>341</v>
      </c>
      <c r="AF691" s="38" t="s">
        <v>11192</v>
      </c>
      <c r="AG691" s="38" t="s">
        <v>11193</v>
      </c>
      <c r="AH691" s="38" t="s">
        <v>61</v>
      </c>
      <c r="AI691" s="38">
        <v>1</v>
      </c>
      <c r="AJ691" s="38">
        <v>0.85</v>
      </c>
      <c r="AK691" s="38">
        <v>0.9</v>
      </c>
      <c r="AL691" s="38">
        <v>0.9</v>
      </c>
      <c r="AM691" s="38" t="s">
        <v>204</v>
      </c>
      <c r="AN691" s="38">
        <v>68.34</v>
      </c>
      <c r="AO691" s="38" t="s">
        <v>62</v>
      </c>
      <c r="AP691" s="38" t="s">
        <v>62</v>
      </c>
      <c r="AQ691" s="38" t="s">
        <v>62</v>
      </c>
      <c r="AR691" s="38" t="s">
        <v>62</v>
      </c>
      <c r="AS691" s="38" t="s">
        <v>62</v>
      </c>
      <c r="AT691" s="38" t="s">
        <v>205</v>
      </c>
      <c r="AU691" s="38" t="s">
        <v>8802</v>
      </c>
      <c r="AV691" s="38" t="s">
        <v>207</v>
      </c>
      <c r="AW691" s="38" t="s">
        <v>61</v>
      </c>
      <c r="AX691" s="38" t="s">
        <v>63</v>
      </c>
      <c r="AY691" s="39" t="s">
        <v>11194</v>
      </c>
      <c r="AZ691" s="38" t="s">
        <v>11195</v>
      </c>
      <c r="BA691" s="39" t="s">
        <v>11195</v>
      </c>
      <c r="BB691" s="38" t="s">
        <v>196</v>
      </c>
      <c r="BC691" s="38" t="s">
        <v>197</v>
      </c>
      <c r="BD691" s="38" t="s">
        <v>94</v>
      </c>
      <c r="BE691" s="38" t="s">
        <v>208</v>
      </c>
      <c r="BF691" s="38" t="s">
        <v>64</v>
      </c>
      <c r="BG691" s="38" t="s">
        <v>61</v>
      </c>
      <c r="BH691" s="38" t="s">
        <v>209</v>
      </c>
    </row>
    <row r="692" spans="2:60" x14ac:dyDescent="0.3">
      <c r="B692" s="55">
        <f t="shared" si="202"/>
        <v>688</v>
      </c>
      <c r="C692" s="55" t="str">
        <f t="shared" si="203"/>
        <v>NRT</v>
      </c>
      <c r="D692" s="55" t="str">
        <f t="shared" si="204"/>
        <v>2025-09-17</v>
      </c>
      <c r="E692" s="55" t="str">
        <f t="shared" si="205"/>
        <v>82020038130</v>
      </c>
      <c r="F692" s="55" t="str">
        <f t="shared" si="206"/>
        <v>PJP030152376</v>
      </c>
      <c r="G692" s="55" t="str">
        <f t="shared" si="207"/>
        <v>김성수</v>
      </c>
      <c r="H692" s="53" t="str">
        <f t="shared" si="208"/>
        <v>목록(Manifest)</v>
      </c>
      <c r="I692" s="62">
        <f t="shared" si="209"/>
        <v>46</v>
      </c>
      <c r="J692" s="53" t="str">
        <f t="shared" si="210"/>
        <v>BIG BRIDGE INTL (BRCH USA)</v>
      </c>
      <c r="K692" s="55">
        <f t="shared" si="211"/>
        <v>1</v>
      </c>
      <c r="L692" s="54">
        <f t="shared" si="212"/>
        <v>0.6</v>
      </c>
      <c r="M692" s="54">
        <f t="shared" si="213"/>
        <v>1.3</v>
      </c>
      <c r="N692" s="54">
        <f t="shared" si="214"/>
        <v>1.3</v>
      </c>
      <c r="O692" s="54">
        <f t="shared" si="215"/>
        <v>1</v>
      </c>
      <c r="P692" s="55" t="str">
        <f t="shared" si="216"/>
        <v>6094325151175</v>
      </c>
      <c r="Q692" s="70">
        <f t="shared" si="217"/>
        <v>7770</v>
      </c>
      <c r="R692" s="58">
        <v>0</v>
      </c>
      <c r="S692" s="57">
        <f t="shared" si="218"/>
        <v>0</v>
      </c>
      <c r="T692" s="58">
        <v>0</v>
      </c>
      <c r="U692" s="58">
        <f>(IF(VLOOKUP(VLOOKUP(AN692,MAPPING!$B$16:$D$21,2,1),MAPPING!$C$16:$E$21,2,0)=7000,0,VLOOKUP(VLOOKUP(AN692,MAPPING!$B$16:$D$21,2,1),MAPPING!$C$16:$E$21,2,0)))</f>
        <v>0</v>
      </c>
      <c r="V692" s="58">
        <f>(K692*VLOOKUP(N692/K692,MAPPING!$B$23:$C$30,2,10))</f>
        <v>0</v>
      </c>
      <c r="W692" s="58">
        <f t="shared" si="219"/>
        <v>0</v>
      </c>
      <c r="X692" s="58">
        <f t="shared" si="220"/>
        <v>7770</v>
      </c>
      <c r="Y692" s="116">
        <f>ROUND(SUM(Q692:W692)/INVOICE!$I$5,2)</f>
        <v>5.57</v>
      </c>
      <c r="AA692" s="38" t="s">
        <v>4744</v>
      </c>
      <c r="AB692" s="38" t="s">
        <v>93</v>
      </c>
      <c r="AC692" s="38" t="s">
        <v>4745</v>
      </c>
      <c r="AD692" s="38" t="s">
        <v>11196</v>
      </c>
      <c r="AE692" s="38" t="s">
        <v>2302</v>
      </c>
      <c r="AF692" s="38" t="s">
        <v>11197</v>
      </c>
      <c r="AG692" s="38" t="s">
        <v>11198</v>
      </c>
      <c r="AH692" s="38" t="s">
        <v>61</v>
      </c>
      <c r="AI692" s="38">
        <v>1</v>
      </c>
      <c r="AJ692" s="38">
        <v>0.6</v>
      </c>
      <c r="AK692" s="38">
        <v>1.3</v>
      </c>
      <c r="AL692" s="38">
        <v>1.3</v>
      </c>
      <c r="AM692" s="38" t="s">
        <v>204</v>
      </c>
      <c r="AN692" s="38">
        <v>46</v>
      </c>
      <c r="AO692" s="38" t="s">
        <v>62</v>
      </c>
      <c r="AP692" s="38" t="s">
        <v>62</v>
      </c>
      <c r="AQ692" s="38" t="s">
        <v>62</v>
      </c>
      <c r="AR692" s="38" t="s">
        <v>62</v>
      </c>
      <c r="AS692" s="38" t="s">
        <v>62</v>
      </c>
      <c r="AT692" s="38" t="s">
        <v>205</v>
      </c>
      <c r="AU692" s="38" t="s">
        <v>8802</v>
      </c>
      <c r="AV692" s="38" t="s">
        <v>207</v>
      </c>
      <c r="AW692" s="38" t="s">
        <v>61</v>
      </c>
      <c r="AX692" s="38" t="s">
        <v>63</v>
      </c>
      <c r="AY692" s="39" t="s">
        <v>11199</v>
      </c>
      <c r="AZ692" s="38" t="s">
        <v>11200</v>
      </c>
      <c r="BA692" s="39" t="s">
        <v>11200</v>
      </c>
      <c r="BB692" s="38" t="s">
        <v>196</v>
      </c>
      <c r="BC692" s="38" t="s">
        <v>197</v>
      </c>
      <c r="BD692" s="38" t="s">
        <v>94</v>
      </c>
      <c r="BE692" s="38" t="s">
        <v>208</v>
      </c>
      <c r="BF692" s="38" t="s">
        <v>64</v>
      </c>
      <c r="BG692" s="38" t="s">
        <v>61</v>
      </c>
      <c r="BH692" s="38" t="s">
        <v>209</v>
      </c>
    </row>
    <row r="693" spans="2:60" x14ac:dyDescent="0.3">
      <c r="B693" s="55">
        <f t="shared" si="202"/>
        <v>689</v>
      </c>
      <c r="C693" s="55" t="str">
        <f t="shared" si="203"/>
        <v>NRT</v>
      </c>
      <c r="D693" s="55" t="str">
        <f t="shared" si="204"/>
        <v>2025-09-17</v>
      </c>
      <c r="E693" s="55" t="str">
        <f t="shared" si="205"/>
        <v>82020038130</v>
      </c>
      <c r="F693" s="55" t="str">
        <f t="shared" si="206"/>
        <v>PJP030131568</v>
      </c>
      <c r="G693" s="55" t="str">
        <f t="shared" si="207"/>
        <v>황진성</v>
      </c>
      <c r="H693" s="53" t="str">
        <f t="shared" si="208"/>
        <v>일반(목록배제,Normal-Manifest Exception)</v>
      </c>
      <c r="I693" s="62">
        <f t="shared" si="209"/>
        <v>100.5</v>
      </c>
      <c r="J693" s="53" t="str">
        <f t="shared" si="210"/>
        <v>BIG BRIDGE INTL (BRCH USA)</v>
      </c>
      <c r="K693" s="55">
        <f t="shared" si="211"/>
        <v>1</v>
      </c>
      <c r="L693" s="54">
        <f t="shared" si="212"/>
        <v>0.25</v>
      </c>
      <c r="M693" s="54">
        <f t="shared" si="213"/>
        <v>0.7</v>
      </c>
      <c r="N693" s="54">
        <f t="shared" si="214"/>
        <v>0.7</v>
      </c>
      <c r="O693" s="54">
        <f t="shared" si="215"/>
        <v>0.5</v>
      </c>
      <c r="P693" s="55" t="str">
        <f t="shared" si="216"/>
        <v>6094325151682</v>
      </c>
      <c r="Q693" s="70">
        <f t="shared" si="217"/>
        <v>6760</v>
      </c>
      <c r="R693" s="58">
        <v>0</v>
      </c>
      <c r="S693" s="57">
        <f t="shared" si="218"/>
        <v>0</v>
      </c>
      <c r="T693" s="58">
        <v>0</v>
      </c>
      <c r="U693" s="58">
        <f>(IF(VLOOKUP(VLOOKUP(AN693,MAPPING!$B$16:$D$21,2,1),MAPPING!$C$16:$E$21,2,0)=7000,0,VLOOKUP(VLOOKUP(AN693,MAPPING!$B$16:$D$21,2,1),MAPPING!$C$16:$E$21,2,0)))</f>
        <v>0</v>
      </c>
      <c r="V693" s="58">
        <f>(K693*VLOOKUP(N693/K693,MAPPING!$B$23:$C$30,2,10))</f>
        <v>0</v>
      </c>
      <c r="W693" s="58">
        <f t="shared" si="219"/>
        <v>0</v>
      </c>
      <c r="X693" s="58">
        <f t="shared" si="220"/>
        <v>6760</v>
      </c>
      <c r="Y693" s="116">
        <f>ROUND(SUM(Q693:W693)/INVOICE!$I$5,2)</f>
        <v>4.8499999999999996</v>
      </c>
      <c r="AA693" s="38" t="s">
        <v>4744</v>
      </c>
      <c r="AB693" s="38" t="s">
        <v>93</v>
      </c>
      <c r="AC693" s="38" t="s">
        <v>4745</v>
      </c>
      <c r="AD693" s="38" t="s">
        <v>11201</v>
      </c>
      <c r="AE693" s="38" t="s">
        <v>11202</v>
      </c>
      <c r="AF693" s="38" t="s">
        <v>11203</v>
      </c>
      <c r="AG693" s="38" t="s">
        <v>11204</v>
      </c>
      <c r="AH693" s="38" t="s">
        <v>61</v>
      </c>
      <c r="AI693" s="38">
        <v>1</v>
      </c>
      <c r="AJ693" s="38">
        <v>0.25</v>
      </c>
      <c r="AK693" s="38">
        <v>0.7</v>
      </c>
      <c r="AL693" s="38">
        <v>0.7</v>
      </c>
      <c r="AM693" s="38" t="s">
        <v>66</v>
      </c>
      <c r="AN693" s="38">
        <v>100.5</v>
      </c>
      <c r="AO693" s="38" t="s">
        <v>62</v>
      </c>
      <c r="AP693" s="38" t="s">
        <v>62</v>
      </c>
      <c r="AQ693" s="38" t="s">
        <v>62</v>
      </c>
      <c r="AR693" s="38" t="s">
        <v>62</v>
      </c>
      <c r="AS693" s="38" t="s">
        <v>62</v>
      </c>
      <c r="AT693" s="38" t="s">
        <v>205</v>
      </c>
      <c r="AU693" s="38" t="s">
        <v>8802</v>
      </c>
      <c r="AV693" s="38" t="s">
        <v>207</v>
      </c>
      <c r="AW693" s="38" t="s">
        <v>61</v>
      </c>
      <c r="AX693" s="38" t="s">
        <v>63</v>
      </c>
      <c r="AY693" s="39" t="s">
        <v>11205</v>
      </c>
      <c r="AZ693" s="38" t="s">
        <v>11206</v>
      </c>
      <c r="BA693" s="39" t="s">
        <v>11206</v>
      </c>
      <c r="BB693" s="38" t="s">
        <v>196</v>
      </c>
      <c r="BC693" s="38" t="s">
        <v>197</v>
      </c>
      <c r="BD693" s="38" t="s">
        <v>94</v>
      </c>
      <c r="BE693" s="38" t="s">
        <v>208</v>
      </c>
      <c r="BF693" s="38" t="s">
        <v>64</v>
      </c>
      <c r="BG693" s="38" t="s">
        <v>61</v>
      </c>
      <c r="BH693" s="38" t="s">
        <v>209</v>
      </c>
    </row>
    <row r="694" spans="2:60" x14ac:dyDescent="0.3">
      <c r="B694" s="55">
        <f t="shared" si="202"/>
        <v>690</v>
      </c>
      <c r="C694" s="55" t="str">
        <f t="shared" si="203"/>
        <v>NRT</v>
      </c>
      <c r="D694" s="55" t="str">
        <f t="shared" si="204"/>
        <v>2025-09-17</v>
      </c>
      <c r="E694" s="55" t="str">
        <f t="shared" si="205"/>
        <v>82020038130</v>
      </c>
      <c r="F694" s="55" t="str">
        <f t="shared" si="206"/>
        <v>PJP030145245</v>
      </c>
      <c r="G694" s="55" t="str">
        <f t="shared" si="207"/>
        <v>송다온</v>
      </c>
      <c r="H694" s="53" t="str">
        <f t="shared" si="208"/>
        <v>목록(Manifest)</v>
      </c>
      <c r="I694" s="62">
        <f t="shared" si="209"/>
        <v>93.53</v>
      </c>
      <c r="J694" s="53" t="str">
        <f t="shared" si="210"/>
        <v>BIG BRIDGE INTL (BRCH USA)</v>
      </c>
      <c r="K694" s="55">
        <f t="shared" si="211"/>
        <v>1</v>
      </c>
      <c r="L694" s="54">
        <f t="shared" si="212"/>
        <v>0.4</v>
      </c>
      <c r="M694" s="54">
        <f t="shared" si="213"/>
        <v>0.8</v>
      </c>
      <c r="N694" s="54">
        <f t="shared" si="214"/>
        <v>0.8</v>
      </c>
      <c r="O694" s="54">
        <f t="shared" si="215"/>
        <v>0.5</v>
      </c>
      <c r="P694" s="55" t="str">
        <f t="shared" si="216"/>
        <v>6094325151529</v>
      </c>
      <c r="Q694" s="70">
        <f t="shared" si="217"/>
        <v>6760</v>
      </c>
      <c r="R694" s="58">
        <v>0</v>
      </c>
      <c r="S694" s="57">
        <f t="shared" si="218"/>
        <v>0</v>
      </c>
      <c r="T694" s="58">
        <v>0</v>
      </c>
      <c r="U694" s="58">
        <f>(IF(VLOOKUP(VLOOKUP(AN694,MAPPING!$B$16:$D$21,2,1),MAPPING!$C$16:$E$21,2,0)=7000,0,VLOOKUP(VLOOKUP(AN694,MAPPING!$B$16:$D$21,2,1),MAPPING!$C$16:$E$21,2,0)))</f>
        <v>0</v>
      </c>
      <c r="V694" s="58">
        <f>(K694*VLOOKUP(N694/K694,MAPPING!$B$23:$C$30,2,10))</f>
        <v>0</v>
      </c>
      <c r="W694" s="58">
        <f t="shared" si="219"/>
        <v>0</v>
      </c>
      <c r="X694" s="58">
        <f t="shared" si="220"/>
        <v>6760</v>
      </c>
      <c r="Y694" s="116">
        <f>ROUND(SUM(Q694:W694)/INVOICE!$I$5,2)</f>
        <v>4.8499999999999996</v>
      </c>
      <c r="AA694" s="38" t="s">
        <v>4744</v>
      </c>
      <c r="AB694" s="38" t="s">
        <v>93</v>
      </c>
      <c r="AC694" s="38" t="s">
        <v>4745</v>
      </c>
      <c r="AD694" s="38" t="s">
        <v>11207</v>
      </c>
      <c r="AE694" s="38" t="s">
        <v>9913</v>
      </c>
      <c r="AF694" s="38" t="s">
        <v>9914</v>
      </c>
      <c r="AG694" s="38" t="s">
        <v>5906</v>
      </c>
      <c r="AH694" s="38" t="s">
        <v>61</v>
      </c>
      <c r="AI694" s="38">
        <v>1</v>
      </c>
      <c r="AJ694" s="38">
        <v>0.4</v>
      </c>
      <c r="AK694" s="38">
        <v>0.8</v>
      </c>
      <c r="AL694" s="38">
        <v>0.8</v>
      </c>
      <c r="AM694" s="38" t="s">
        <v>204</v>
      </c>
      <c r="AN694" s="38">
        <v>93.53</v>
      </c>
      <c r="AO694" s="38" t="s">
        <v>62</v>
      </c>
      <c r="AP694" s="38" t="s">
        <v>62</v>
      </c>
      <c r="AQ694" s="38" t="s">
        <v>62</v>
      </c>
      <c r="AR694" s="38" t="s">
        <v>62</v>
      </c>
      <c r="AS694" s="38" t="s">
        <v>62</v>
      </c>
      <c r="AT694" s="38" t="s">
        <v>205</v>
      </c>
      <c r="AU694" s="38" t="s">
        <v>8802</v>
      </c>
      <c r="AV694" s="38" t="s">
        <v>207</v>
      </c>
      <c r="AW694" s="38" t="s">
        <v>61</v>
      </c>
      <c r="AX694" s="38" t="s">
        <v>63</v>
      </c>
      <c r="AY694" s="39" t="s">
        <v>11208</v>
      </c>
      <c r="AZ694" s="38" t="s">
        <v>11209</v>
      </c>
      <c r="BA694" s="39" t="s">
        <v>11209</v>
      </c>
      <c r="BB694" s="38" t="s">
        <v>196</v>
      </c>
      <c r="BC694" s="38" t="s">
        <v>197</v>
      </c>
      <c r="BD694" s="38" t="s">
        <v>94</v>
      </c>
      <c r="BE694" s="38" t="s">
        <v>208</v>
      </c>
      <c r="BF694" s="38" t="s">
        <v>64</v>
      </c>
      <c r="BG694" s="38" t="s">
        <v>61</v>
      </c>
      <c r="BH694" s="38" t="s">
        <v>209</v>
      </c>
    </row>
    <row r="695" spans="2:60" x14ac:dyDescent="0.3">
      <c r="B695" s="55">
        <f t="shared" si="202"/>
        <v>691</v>
      </c>
      <c r="C695" s="55" t="str">
        <f t="shared" si="203"/>
        <v>NRT</v>
      </c>
      <c r="D695" s="55" t="str">
        <f t="shared" si="204"/>
        <v>2025-09-17</v>
      </c>
      <c r="E695" s="55" t="str">
        <f t="shared" si="205"/>
        <v>82020038130</v>
      </c>
      <c r="F695" s="55" t="str">
        <f t="shared" si="206"/>
        <v>PJP026419324</v>
      </c>
      <c r="G695" s="55" t="str">
        <f t="shared" si="207"/>
        <v>김지후</v>
      </c>
      <c r="H695" s="53" t="str">
        <f t="shared" si="208"/>
        <v>목록(Manifest)</v>
      </c>
      <c r="I695" s="62">
        <f t="shared" si="209"/>
        <v>140.69999999999999</v>
      </c>
      <c r="J695" s="53" t="str">
        <f t="shared" si="210"/>
        <v>BIG BRIDGE INTL (BRCH USA)</v>
      </c>
      <c r="K695" s="55">
        <f t="shared" si="211"/>
        <v>1</v>
      </c>
      <c r="L695" s="54">
        <f t="shared" si="212"/>
        <v>0.6</v>
      </c>
      <c r="M695" s="54">
        <f t="shared" si="213"/>
        <v>1</v>
      </c>
      <c r="N695" s="54">
        <f t="shared" si="214"/>
        <v>1</v>
      </c>
      <c r="O695" s="54">
        <f t="shared" si="215"/>
        <v>1</v>
      </c>
      <c r="P695" s="55" t="str">
        <f t="shared" si="216"/>
        <v>6094325141225</v>
      </c>
      <c r="Q695" s="70">
        <f t="shared" si="217"/>
        <v>7770</v>
      </c>
      <c r="R695" s="58">
        <v>0</v>
      </c>
      <c r="S695" s="57">
        <f t="shared" si="218"/>
        <v>0</v>
      </c>
      <c r="T695" s="58">
        <v>0</v>
      </c>
      <c r="U695" s="58">
        <f>(IF(VLOOKUP(VLOOKUP(AN695,MAPPING!$B$16:$D$21,2,1),MAPPING!$C$16:$E$21,2,0)=7000,0,VLOOKUP(VLOOKUP(AN695,MAPPING!$B$16:$D$21,2,1),MAPPING!$C$16:$E$21,2,0)))</f>
        <v>0</v>
      </c>
      <c r="V695" s="58">
        <f>(K695*VLOOKUP(N695/K695,MAPPING!$B$23:$C$30,2,10))</f>
        <v>0</v>
      </c>
      <c r="W695" s="58">
        <f t="shared" si="219"/>
        <v>0</v>
      </c>
      <c r="X695" s="58">
        <f t="shared" si="220"/>
        <v>7770</v>
      </c>
      <c r="Y695" s="116">
        <f>ROUND(SUM(Q695:W695)/INVOICE!$I$5,2)</f>
        <v>5.57</v>
      </c>
      <c r="AA695" s="38" t="s">
        <v>4744</v>
      </c>
      <c r="AB695" s="38" t="s">
        <v>93</v>
      </c>
      <c r="AC695" s="38" t="s">
        <v>4745</v>
      </c>
      <c r="AD695" s="38" t="s">
        <v>11210</v>
      </c>
      <c r="AE695" s="38" t="s">
        <v>11211</v>
      </c>
      <c r="AF695" s="38" t="s">
        <v>11212</v>
      </c>
      <c r="AG695" s="38" t="s">
        <v>11213</v>
      </c>
      <c r="AH695" s="38" t="s">
        <v>61</v>
      </c>
      <c r="AI695" s="38">
        <v>1</v>
      </c>
      <c r="AJ695" s="38">
        <v>0.6</v>
      </c>
      <c r="AK695" s="38">
        <v>1</v>
      </c>
      <c r="AL695" s="38">
        <v>1</v>
      </c>
      <c r="AM695" s="38" t="s">
        <v>204</v>
      </c>
      <c r="AN695" s="38">
        <v>140.69999999999999</v>
      </c>
      <c r="AO695" s="38" t="s">
        <v>62</v>
      </c>
      <c r="AP695" s="38" t="s">
        <v>62</v>
      </c>
      <c r="AQ695" s="38" t="s">
        <v>62</v>
      </c>
      <c r="AR695" s="38" t="s">
        <v>62</v>
      </c>
      <c r="AS695" s="38" t="s">
        <v>62</v>
      </c>
      <c r="AT695" s="38" t="s">
        <v>205</v>
      </c>
      <c r="AU695" s="38" t="s">
        <v>8802</v>
      </c>
      <c r="AV695" s="38" t="s">
        <v>207</v>
      </c>
      <c r="AW695" s="38" t="s">
        <v>61</v>
      </c>
      <c r="AX695" s="38" t="s">
        <v>63</v>
      </c>
      <c r="AY695" s="39" t="s">
        <v>11214</v>
      </c>
      <c r="AZ695" s="38" t="s">
        <v>11215</v>
      </c>
      <c r="BA695" s="39" t="s">
        <v>11215</v>
      </c>
      <c r="BB695" s="38" t="s">
        <v>196</v>
      </c>
      <c r="BC695" s="38" t="s">
        <v>197</v>
      </c>
      <c r="BD695" s="38" t="s">
        <v>94</v>
      </c>
      <c r="BE695" s="38" t="s">
        <v>208</v>
      </c>
      <c r="BF695" s="38" t="s">
        <v>64</v>
      </c>
      <c r="BG695" s="38" t="s">
        <v>61</v>
      </c>
      <c r="BH695" s="38" t="s">
        <v>209</v>
      </c>
    </row>
    <row r="696" spans="2:60" x14ac:dyDescent="0.3">
      <c r="B696" s="55">
        <f t="shared" si="202"/>
        <v>692</v>
      </c>
      <c r="C696" s="55" t="str">
        <f t="shared" si="203"/>
        <v>NRT</v>
      </c>
      <c r="D696" s="55" t="str">
        <f t="shared" si="204"/>
        <v>2025-09-17</v>
      </c>
      <c r="E696" s="55" t="str">
        <f t="shared" si="205"/>
        <v>82020038130</v>
      </c>
      <c r="F696" s="55" t="str">
        <f t="shared" si="206"/>
        <v>PJP030137571</v>
      </c>
      <c r="G696" s="55" t="str">
        <f t="shared" si="207"/>
        <v>조기엽</v>
      </c>
      <c r="H696" s="53" t="str">
        <f t="shared" si="208"/>
        <v>목록(Manifest)</v>
      </c>
      <c r="I696" s="62">
        <f t="shared" si="209"/>
        <v>94.4</v>
      </c>
      <c r="J696" s="53" t="str">
        <f t="shared" si="210"/>
        <v>BIG BRIDGE INTL (BRCH USA)</v>
      </c>
      <c r="K696" s="55">
        <f t="shared" si="211"/>
        <v>1</v>
      </c>
      <c r="L696" s="54">
        <f t="shared" si="212"/>
        <v>1.8</v>
      </c>
      <c r="M696" s="54">
        <f t="shared" si="213"/>
        <v>1.8</v>
      </c>
      <c r="N696" s="54">
        <f t="shared" si="214"/>
        <v>1.8</v>
      </c>
      <c r="O696" s="54">
        <f t="shared" si="215"/>
        <v>2</v>
      </c>
      <c r="P696" s="55" t="str">
        <f t="shared" si="216"/>
        <v>6094325142681</v>
      </c>
      <c r="Q696" s="70">
        <f t="shared" si="217"/>
        <v>9790</v>
      </c>
      <c r="R696" s="58">
        <v>0</v>
      </c>
      <c r="S696" s="57">
        <f t="shared" si="218"/>
        <v>0</v>
      </c>
      <c r="T696" s="58">
        <v>0</v>
      </c>
      <c r="U696" s="58">
        <f>(IF(VLOOKUP(VLOOKUP(AN696,MAPPING!$B$16:$D$21,2,1),MAPPING!$C$16:$E$21,2,0)=7000,0,VLOOKUP(VLOOKUP(AN696,MAPPING!$B$16:$D$21,2,1),MAPPING!$C$16:$E$21,2,0)))</f>
        <v>0</v>
      </c>
      <c r="V696" s="58">
        <f>(K696*VLOOKUP(N696/K696,MAPPING!$B$23:$C$30,2,10))</f>
        <v>0</v>
      </c>
      <c r="W696" s="58">
        <f t="shared" si="219"/>
        <v>0</v>
      </c>
      <c r="X696" s="58">
        <f t="shared" si="220"/>
        <v>9790</v>
      </c>
      <c r="Y696" s="116">
        <f>ROUND(SUM(Q696:W696)/INVOICE!$I$5,2)</f>
        <v>7.02</v>
      </c>
      <c r="AA696" s="38" t="s">
        <v>4744</v>
      </c>
      <c r="AB696" s="38" t="s">
        <v>93</v>
      </c>
      <c r="AC696" s="38" t="s">
        <v>4745</v>
      </c>
      <c r="AD696" s="38" t="s">
        <v>11216</v>
      </c>
      <c r="AE696" s="38" t="s">
        <v>11217</v>
      </c>
      <c r="AF696" s="38" t="s">
        <v>11218</v>
      </c>
      <c r="AG696" s="38" t="s">
        <v>11219</v>
      </c>
      <c r="AH696" s="38" t="s">
        <v>61</v>
      </c>
      <c r="AI696" s="38">
        <v>1</v>
      </c>
      <c r="AJ696" s="38">
        <v>1.8</v>
      </c>
      <c r="AK696" s="38">
        <v>1.8</v>
      </c>
      <c r="AL696" s="38">
        <v>1.8</v>
      </c>
      <c r="AM696" s="38" t="s">
        <v>204</v>
      </c>
      <c r="AN696" s="38">
        <v>94.4</v>
      </c>
      <c r="AO696" s="38" t="s">
        <v>62</v>
      </c>
      <c r="AP696" s="38" t="s">
        <v>62</v>
      </c>
      <c r="AQ696" s="38" t="s">
        <v>62</v>
      </c>
      <c r="AR696" s="38" t="s">
        <v>62</v>
      </c>
      <c r="AS696" s="38" t="s">
        <v>62</v>
      </c>
      <c r="AT696" s="38" t="s">
        <v>205</v>
      </c>
      <c r="AU696" s="38" t="s">
        <v>8802</v>
      </c>
      <c r="AV696" s="38" t="s">
        <v>207</v>
      </c>
      <c r="AW696" s="38" t="s">
        <v>61</v>
      </c>
      <c r="AX696" s="38" t="s">
        <v>63</v>
      </c>
      <c r="AY696" s="39" t="s">
        <v>11220</v>
      </c>
      <c r="AZ696" s="38" t="s">
        <v>11221</v>
      </c>
      <c r="BA696" s="39" t="s">
        <v>11221</v>
      </c>
      <c r="BB696" s="38" t="s">
        <v>196</v>
      </c>
      <c r="BC696" s="38" t="s">
        <v>197</v>
      </c>
      <c r="BD696" s="38" t="s">
        <v>94</v>
      </c>
      <c r="BE696" s="38" t="s">
        <v>208</v>
      </c>
      <c r="BF696" s="38" t="s">
        <v>64</v>
      </c>
      <c r="BG696" s="38" t="s">
        <v>61</v>
      </c>
      <c r="BH696" s="38" t="s">
        <v>209</v>
      </c>
    </row>
    <row r="697" spans="2:60" x14ac:dyDescent="0.3">
      <c r="B697" s="55">
        <f t="shared" si="202"/>
        <v>693</v>
      </c>
      <c r="C697" s="55" t="str">
        <f t="shared" si="203"/>
        <v>NRT</v>
      </c>
      <c r="D697" s="55" t="str">
        <f t="shared" si="204"/>
        <v>2025-09-18</v>
      </c>
      <c r="E697" s="55" t="str">
        <f t="shared" si="205"/>
        <v>82020038141</v>
      </c>
      <c r="F697" s="55" t="str">
        <f t="shared" si="206"/>
        <v>PJP030137181</v>
      </c>
      <c r="G697" s="55" t="str">
        <f t="shared" si="207"/>
        <v>조가영</v>
      </c>
      <c r="H697" s="53" t="str">
        <f t="shared" si="208"/>
        <v>목록(Manifest)</v>
      </c>
      <c r="I697" s="62">
        <f t="shared" si="209"/>
        <v>32.92</v>
      </c>
      <c r="J697" s="53" t="str">
        <f t="shared" si="210"/>
        <v>BIG BRIDGE INTL (BRCH USA)</v>
      </c>
      <c r="K697" s="55">
        <f t="shared" si="211"/>
        <v>1</v>
      </c>
      <c r="L697" s="54">
        <f t="shared" si="212"/>
        <v>0.65</v>
      </c>
      <c r="M697" s="54">
        <f t="shared" si="213"/>
        <v>2.9</v>
      </c>
      <c r="N697" s="54">
        <f t="shared" si="214"/>
        <v>2.9</v>
      </c>
      <c r="O697" s="54">
        <f t="shared" si="215"/>
        <v>1</v>
      </c>
      <c r="P697" s="55" t="str">
        <f t="shared" si="216"/>
        <v>6094325151364</v>
      </c>
      <c r="Q697" s="70">
        <f t="shared" si="217"/>
        <v>7770</v>
      </c>
      <c r="R697" s="58">
        <v>0</v>
      </c>
      <c r="S697" s="57">
        <f t="shared" si="218"/>
        <v>0</v>
      </c>
      <c r="T697" s="58">
        <v>0</v>
      </c>
      <c r="U697" s="58">
        <f>(IF(VLOOKUP(VLOOKUP(AN697,MAPPING!$B$16:$D$21,2,1),MAPPING!$C$16:$E$21,2,0)=7000,0,VLOOKUP(VLOOKUP(AN697,MAPPING!$B$16:$D$21,2,1),MAPPING!$C$16:$E$21,2,0)))</f>
        <v>0</v>
      </c>
      <c r="V697" s="58">
        <f>(K697*VLOOKUP(N697/K697,MAPPING!$B$23:$C$30,2,10))</f>
        <v>550</v>
      </c>
      <c r="W697" s="58">
        <f t="shared" si="219"/>
        <v>0</v>
      </c>
      <c r="X697" s="58">
        <f t="shared" si="220"/>
        <v>8320</v>
      </c>
      <c r="Y697" s="116">
        <f>ROUND(SUM(Q697:W697)/INVOICE!$I$5,2)</f>
        <v>5.97</v>
      </c>
      <c r="AA697" s="38" t="s">
        <v>605</v>
      </c>
      <c r="AB697" s="38" t="s">
        <v>93</v>
      </c>
      <c r="AC697" s="38" t="s">
        <v>5119</v>
      </c>
      <c r="AD697" s="38" t="s">
        <v>11222</v>
      </c>
      <c r="AE697" s="38" t="s">
        <v>11223</v>
      </c>
      <c r="AF697" s="38" t="s">
        <v>11224</v>
      </c>
      <c r="AG697" s="38" t="s">
        <v>11225</v>
      </c>
      <c r="AH697" s="38" t="s">
        <v>61</v>
      </c>
      <c r="AI697" s="38">
        <v>1</v>
      </c>
      <c r="AJ697" s="38">
        <v>0.65</v>
      </c>
      <c r="AK697" s="38">
        <v>2.9</v>
      </c>
      <c r="AL697" s="38">
        <v>2.9</v>
      </c>
      <c r="AM697" s="38" t="s">
        <v>204</v>
      </c>
      <c r="AN697" s="38">
        <v>32.92</v>
      </c>
      <c r="AO697" s="38" t="s">
        <v>62</v>
      </c>
      <c r="AP697" s="38" t="s">
        <v>62</v>
      </c>
      <c r="AQ697" s="38" t="s">
        <v>62</v>
      </c>
      <c r="AR697" s="38" t="s">
        <v>62</v>
      </c>
      <c r="AS697" s="38" t="s">
        <v>62</v>
      </c>
      <c r="AT697" s="38" t="s">
        <v>205</v>
      </c>
      <c r="AU697" s="38" t="s">
        <v>8802</v>
      </c>
      <c r="AV697" s="38" t="s">
        <v>207</v>
      </c>
      <c r="AW697" s="38" t="s">
        <v>61</v>
      </c>
      <c r="AX697" s="38" t="s">
        <v>63</v>
      </c>
      <c r="AY697" s="39" t="s">
        <v>11226</v>
      </c>
      <c r="AZ697" s="38" t="s">
        <v>11227</v>
      </c>
      <c r="BA697" s="39" t="s">
        <v>11227</v>
      </c>
      <c r="BB697" s="38" t="s">
        <v>2434</v>
      </c>
      <c r="BC697" s="38" t="s">
        <v>197</v>
      </c>
      <c r="BD697" s="38" t="s">
        <v>94</v>
      </c>
      <c r="BE697" s="38" t="s">
        <v>208</v>
      </c>
      <c r="BF697" s="38" t="s">
        <v>64</v>
      </c>
      <c r="BG697" s="38" t="s">
        <v>61</v>
      </c>
      <c r="BH697" s="38" t="s">
        <v>209</v>
      </c>
    </row>
    <row r="698" spans="2:60" x14ac:dyDescent="0.3">
      <c r="B698" s="55">
        <f t="shared" si="202"/>
        <v>694</v>
      </c>
      <c r="C698" s="55" t="str">
        <f t="shared" si="203"/>
        <v>NRT</v>
      </c>
      <c r="D698" s="55" t="str">
        <f t="shared" si="204"/>
        <v>2025-09-18</v>
      </c>
      <c r="E698" s="55" t="str">
        <f t="shared" si="205"/>
        <v>82020038141</v>
      </c>
      <c r="F698" s="55" t="str">
        <f t="shared" si="206"/>
        <v>PJP030150778</v>
      </c>
      <c r="G698" s="55" t="str">
        <f t="shared" si="207"/>
        <v>김정석</v>
      </c>
      <c r="H698" s="53" t="str">
        <f t="shared" si="208"/>
        <v>목록(Manifest)</v>
      </c>
      <c r="I698" s="62">
        <f t="shared" si="209"/>
        <v>84.11</v>
      </c>
      <c r="J698" s="53" t="str">
        <f t="shared" si="210"/>
        <v>BIG BRIDGE INTL (BRCH USA)</v>
      </c>
      <c r="K698" s="55">
        <f t="shared" si="211"/>
        <v>1</v>
      </c>
      <c r="L698" s="54">
        <f t="shared" si="212"/>
        <v>1.25</v>
      </c>
      <c r="M698" s="54">
        <f t="shared" si="213"/>
        <v>1.2</v>
      </c>
      <c r="N698" s="54">
        <f t="shared" si="214"/>
        <v>1.3</v>
      </c>
      <c r="O698" s="54">
        <f t="shared" si="215"/>
        <v>1.5</v>
      </c>
      <c r="P698" s="55" t="str">
        <f t="shared" si="216"/>
        <v>6094325151835</v>
      </c>
      <c r="Q698" s="70">
        <f t="shared" si="217"/>
        <v>8780</v>
      </c>
      <c r="R698" s="58">
        <v>0</v>
      </c>
      <c r="S698" s="57">
        <f t="shared" si="218"/>
        <v>0</v>
      </c>
      <c r="T698" s="58">
        <v>0</v>
      </c>
      <c r="U698" s="58">
        <f>(IF(VLOOKUP(VLOOKUP(AN698,MAPPING!$B$16:$D$21,2,1),MAPPING!$C$16:$E$21,2,0)=7000,0,VLOOKUP(VLOOKUP(AN698,MAPPING!$B$16:$D$21,2,1),MAPPING!$C$16:$E$21,2,0)))</f>
        <v>0</v>
      </c>
      <c r="V698" s="58">
        <f>(K698*VLOOKUP(N698/K698,MAPPING!$B$23:$C$30,2,10))</f>
        <v>0</v>
      </c>
      <c r="W698" s="58">
        <f t="shared" si="219"/>
        <v>0</v>
      </c>
      <c r="X698" s="58">
        <f t="shared" si="220"/>
        <v>8780</v>
      </c>
      <c r="Y698" s="116">
        <f>ROUND(SUM(Q698:W698)/INVOICE!$I$5,2)</f>
        <v>6.3</v>
      </c>
      <c r="AA698" s="38" t="s">
        <v>605</v>
      </c>
      <c r="AB698" s="38" t="s">
        <v>93</v>
      </c>
      <c r="AC698" s="38" t="s">
        <v>5119</v>
      </c>
      <c r="AD698" s="38" t="s">
        <v>11228</v>
      </c>
      <c r="AE698" s="38" t="s">
        <v>266</v>
      </c>
      <c r="AF698" s="38" t="s">
        <v>267</v>
      </c>
      <c r="AG698" s="38" t="s">
        <v>268</v>
      </c>
      <c r="AH698" s="38" t="s">
        <v>61</v>
      </c>
      <c r="AI698" s="38">
        <v>1</v>
      </c>
      <c r="AJ698" s="38">
        <v>1.25</v>
      </c>
      <c r="AK698" s="38">
        <v>1.2</v>
      </c>
      <c r="AL698" s="38">
        <v>1.3</v>
      </c>
      <c r="AM698" s="38" t="s">
        <v>204</v>
      </c>
      <c r="AN698" s="38">
        <v>84.11</v>
      </c>
      <c r="AO698" s="38" t="s">
        <v>62</v>
      </c>
      <c r="AP698" s="38" t="s">
        <v>62</v>
      </c>
      <c r="AQ698" s="38" t="s">
        <v>62</v>
      </c>
      <c r="AR698" s="38" t="s">
        <v>62</v>
      </c>
      <c r="AS698" s="38" t="s">
        <v>62</v>
      </c>
      <c r="AT698" s="38" t="s">
        <v>205</v>
      </c>
      <c r="AU698" s="38" t="s">
        <v>8802</v>
      </c>
      <c r="AV698" s="38" t="s">
        <v>207</v>
      </c>
      <c r="AW698" s="38" t="s">
        <v>61</v>
      </c>
      <c r="AX698" s="38" t="s">
        <v>63</v>
      </c>
      <c r="AY698" s="39" t="s">
        <v>11229</v>
      </c>
      <c r="AZ698" s="38" t="s">
        <v>11230</v>
      </c>
      <c r="BA698" s="39" t="s">
        <v>11230</v>
      </c>
      <c r="BB698" s="38" t="s">
        <v>2434</v>
      </c>
      <c r="BC698" s="38" t="s">
        <v>197</v>
      </c>
      <c r="BD698" s="38" t="s">
        <v>94</v>
      </c>
      <c r="BE698" s="38" t="s">
        <v>208</v>
      </c>
      <c r="BF698" s="38" t="s">
        <v>64</v>
      </c>
      <c r="BG698" s="38" t="s">
        <v>61</v>
      </c>
      <c r="BH698" s="38" t="s">
        <v>209</v>
      </c>
    </row>
    <row r="699" spans="2:60" x14ac:dyDescent="0.3">
      <c r="B699" s="55">
        <f t="shared" si="202"/>
        <v>695</v>
      </c>
      <c r="C699" s="55" t="str">
        <f t="shared" si="203"/>
        <v>NRT</v>
      </c>
      <c r="D699" s="55" t="str">
        <f t="shared" si="204"/>
        <v>2025-09-18</v>
      </c>
      <c r="E699" s="55" t="str">
        <f t="shared" si="205"/>
        <v>82020038141</v>
      </c>
      <c r="F699" s="55" t="str">
        <f t="shared" si="206"/>
        <v>PJP030141929</v>
      </c>
      <c r="G699" s="55" t="str">
        <f t="shared" si="207"/>
        <v>심영주</v>
      </c>
      <c r="H699" s="53" t="str">
        <f t="shared" si="208"/>
        <v>일반(목록배제,Normal-Manifest Exception)</v>
      </c>
      <c r="I699" s="62">
        <f t="shared" si="209"/>
        <v>75.56</v>
      </c>
      <c r="J699" s="53" t="str">
        <f t="shared" si="210"/>
        <v>BIG BRIDGE INTL (BRCH USA)</v>
      </c>
      <c r="K699" s="55">
        <f t="shared" si="211"/>
        <v>1</v>
      </c>
      <c r="L699" s="54">
        <f t="shared" si="212"/>
        <v>3.2</v>
      </c>
      <c r="M699" s="54">
        <f t="shared" si="213"/>
        <v>4</v>
      </c>
      <c r="N699" s="54">
        <f t="shared" si="214"/>
        <v>4</v>
      </c>
      <c r="O699" s="54">
        <f t="shared" si="215"/>
        <v>3.5</v>
      </c>
      <c r="P699" s="55" t="str">
        <f t="shared" si="216"/>
        <v>6094325151709</v>
      </c>
      <c r="Q699" s="70">
        <f t="shared" si="217"/>
        <v>12820</v>
      </c>
      <c r="R699" s="58">
        <v>0</v>
      </c>
      <c r="S699" s="57">
        <f t="shared" si="218"/>
        <v>0</v>
      </c>
      <c r="T699" s="58">
        <v>0</v>
      </c>
      <c r="U699" s="58">
        <f>(IF(VLOOKUP(VLOOKUP(AN699,MAPPING!$B$16:$D$21,2,1),MAPPING!$C$16:$E$21,2,0)=7000,0,VLOOKUP(VLOOKUP(AN699,MAPPING!$B$16:$D$21,2,1),MAPPING!$C$16:$E$21,2,0)))</f>
        <v>0</v>
      </c>
      <c r="V699" s="58">
        <f>(K699*VLOOKUP(N699/K699,MAPPING!$B$23:$C$30,2,10))</f>
        <v>550</v>
      </c>
      <c r="W699" s="58">
        <f t="shared" si="219"/>
        <v>0</v>
      </c>
      <c r="X699" s="58">
        <f t="shared" si="220"/>
        <v>13370</v>
      </c>
      <c r="Y699" s="116">
        <f>ROUND(SUM(Q699:W699)/INVOICE!$I$5,2)</f>
        <v>9.59</v>
      </c>
      <c r="AA699" s="38" t="s">
        <v>605</v>
      </c>
      <c r="AB699" s="38" t="s">
        <v>93</v>
      </c>
      <c r="AC699" s="38" t="s">
        <v>5119</v>
      </c>
      <c r="AD699" s="38" t="s">
        <v>11231</v>
      </c>
      <c r="AE699" s="38" t="s">
        <v>11232</v>
      </c>
      <c r="AF699" s="38" t="s">
        <v>11233</v>
      </c>
      <c r="AG699" s="38" t="s">
        <v>11234</v>
      </c>
      <c r="AH699" s="38" t="s">
        <v>61</v>
      </c>
      <c r="AI699" s="38">
        <v>1</v>
      </c>
      <c r="AJ699" s="38">
        <v>3.2</v>
      </c>
      <c r="AK699" s="38">
        <v>4</v>
      </c>
      <c r="AL699" s="38">
        <v>4</v>
      </c>
      <c r="AM699" s="38" t="s">
        <v>66</v>
      </c>
      <c r="AN699" s="38">
        <v>75.56</v>
      </c>
      <c r="AO699" s="38" t="s">
        <v>62</v>
      </c>
      <c r="AP699" s="38" t="s">
        <v>62</v>
      </c>
      <c r="AQ699" s="38" t="s">
        <v>62</v>
      </c>
      <c r="AR699" s="38" t="s">
        <v>61</v>
      </c>
      <c r="AS699" s="38" t="s">
        <v>61</v>
      </c>
      <c r="AT699" s="38" t="s">
        <v>205</v>
      </c>
      <c r="AU699" s="38" t="s">
        <v>8802</v>
      </c>
      <c r="AV699" s="38" t="s">
        <v>207</v>
      </c>
      <c r="AW699" s="38" t="s">
        <v>61</v>
      </c>
      <c r="AX699" s="38" t="s">
        <v>63</v>
      </c>
      <c r="AY699" s="39" t="s">
        <v>11235</v>
      </c>
      <c r="AZ699" s="38" t="s">
        <v>11236</v>
      </c>
      <c r="BA699" s="39" t="s">
        <v>11236</v>
      </c>
      <c r="BB699" s="38" t="s">
        <v>2434</v>
      </c>
      <c r="BC699" s="38" t="s">
        <v>197</v>
      </c>
      <c r="BD699" s="38" t="s">
        <v>94</v>
      </c>
      <c r="BE699" s="38" t="s">
        <v>208</v>
      </c>
      <c r="BF699" s="38" t="s">
        <v>64</v>
      </c>
      <c r="BG699" s="38" t="s">
        <v>61</v>
      </c>
      <c r="BH699" s="38" t="s">
        <v>209</v>
      </c>
    </row>
    <row r="700" spans="2:60" x14ac:dyDescent="0.3">
      <c r="B700" s="55">
        <f t="shared" si="202"/>
        <v>696</v>
      </c>
      <c r="C700" s="55" t="str">
        <f t="shared" si="203"/>
        <v>NRT</v>
      </c>
      <c r="D700" s="55" t="str">
        <f t="shared" si="204"/>
        <v>2025-09-18</v>
      </c>
      <c r="E700" s="55" t="str">
        <f t="shared" si="205"/>
        <v>82020038141</v>
      </c>
      <c r="F700" s="55" t="str">
        <f t="shared" si="206"/>
        <v>PJP030152151</v>
      </c>
      <c r="G700" s="55" t="str">
        <f t="shared" si="207"/>
        <v>서진영</v>
      </c>
      <c r="H700" s="53" t="str">
        <f t="shared" si="208"/>
        <v>일반(목록배제,Normal-Manifest Exception)</v>
      </c>
      <c r="I700" s="62">
        <f t="shared" si="209"/>
        <v>100.5</v>
      </c>
      <c r="J700" s="53" t="str">
        <f t="shared" si="210"/>
        <v>BIG BRIDGE INTL (BRCH USA)</v>
      </c>
      <c r="K700" s="55">
        <f t="shared" si="211"/>
        <v>1</v>
      </c>
      <c r="L700" s="54">
        <f t="shared" si="212"/>
        <v>0.4</v>
      </c>
      <c r="M700" s="54">
        <f t="shared" si="213"/>
        <v>0.9</v>
      </c>
      <c r="N700" s="54">
        <f t="shared" si="214"/>
        <v>0.9</v>
      </c>
      <c r="O700" s="54">
        <f t="shared" si="215"/>
        <v>0.5</v>
      </c>
      <c r="P700" s="55" t="str">
        <f t="shared" si="216"/>
        <v>6094325151654</v>
      </c>
      <c r="Q700" s="70">
        <f t="shared" si="217"/>
        <v>6760</v>
      </c>
      <c r="R700" s="58">
        <v>0</v>
      </c>
      <c r="S700" s="57">
        <f t="shared" si="218"/>
        <v>0</v>
      </c>
      <c r="T700" s="58">
        <v>0</v>
      </c>
      <c r="U700" s="58">
        <f>(IF(VLOOKUP(VLOOKUP(AN700,MAPPING!$B$16:$D$21,2,1),MAPPING!$C$16:$E$21,2,0)=7000,0,VLOOKUP(VLOOKUP(AN700,MAPPING!$B$16:$D$21,2,1),MAPPING!$C$16:$E$21,2,0)))</f>
        <v>0</v>
      </c>
      <c r="V700" s="58">
        <f>(K700*VLOOKUP(N700/K700,MAPPING!$B$23:$C$30,2,10))</f>
        <v>0</v>
      </c>
      <c r="W700" s="58">
        <f t="shared" si="219"/>
        <v>0</v>
      </c>
      <c r="X700" s="58">
        <f t="shared" si="220"/>
        <v>6760</v>
      </c>
      <c r="Y700" s="116">
        <f>ROUND(SUM(Q700:W700)/INVOICE!$I$5,2)</f>
        <v>4.8499999999999996</v>
      </c>
      <c r="AA700" s="38" t="s">
        <v>605</v>
      </c>
      <c r="AB700" s="38" t="s">
        <v>93</v>
      </c>
      <c r="AC700" s="38" t="s">
        <v>5119</v>
      </c>
      <c r="AD700" s="38" t="s">
        <v>11237</v>
      </c>
      <c r="AE700" s="38" t="s">
        <v>8214</v>
      </c>
      <c r="AF700" s="38" t="s">
        <v>11238</v>
      </c>
      <c r="AG700" s="38" t="s">
        <v>11239</v>
      </c>
      <c r="AH700" s="38" t="s">
        <v>61</v>
      </c>
      <c r="AI700" s="38">
        <v>1</v>
      </c>
      <c r="AJ700" s="38">
        <v>0.4</v>
      </c>
      <c r="AK700" s="38">
        <v>0.9</v>
      </c>
      <c r="AL700" s="38">
        <v>0.9</v>
      </c>
      <c r="AM700" s="38" t="s">
        <v>66</v>
      </c>
      <c r="AN700" s="38">
        <v>100.5</v>
      </c>
      <c r="AO700" s="38" t="s">
        <v>62</v>
      </c>
      <c r="AP700" s="38" t="s">
        <v>62</v>
      </c>
      <c r="AQ700" s="38" t="s">
        <v>62</v>
      </c>
      <c r="AR700" s="38" t="s">
        <v>62</v>
      </c>
      <c r="AS700" s="38" t="s">
        <v>62</v>
      </c>
      <c r="AT700" s="38" t="s">
        <v>205</v>
      </c>
      <c r="AU700" s="38" t="s">
        <v>8802</v>
      </c>
      <c r="AV700" s="38" t="s">
        <v>207</v>
      </c>
      <c r="AW700" s="38" t="s">
        <v>61</v>
      </c>
      <c r="AX700" s="38" t="s">
        <v>63</v>
      </c>
      <c r="AY700" s="39" t="s">
        <v>11240</v>
      </c>
      <c r="AZ700" s="38" t="s">
        <v>11241</v>
      </c>
      <c r="BA700" s="39" t="s">
        <v>11241</v>
      </c>
      <c r="BB700" s="38" t="s">
        <v>2434</v>
      </c>
      <c r="BC700" s="38" t="s">
        <v>197</v>
      </c>
      <c r="BD700" s="38" t="s">
        <v>94</v>
      </c>
      <c r="BE700" s="38" t="s">
        <v>208</v>
      </c>
      <c r="BF700" s="38" t="s">
        <v>64</v>
      </c>
      <c r="BG700" s="38" t="s">
        <v>61</v>
      </c>
      <c r="BH700" s="38" t="s">
        <v>209</v>
      </c>
    </row>
    <row r="701" spans="2:60" x14ac:dyDescent="0.3">
      <c r="B701" s="55">
        <f t="shared" si="202"/>
        <v>697</v>
      </c>
      <c r="C701" s="55" t="str">
        <f t="shared" si="203"/>
        <v>NRT</v>
      </c>
      <c r="D701" s="55" t="str">
        <f t="shared" si="204"/>
        <v>2025-09-18</v>
      </c>
      <c r="E701" s="55" t="str">
        <f t="shared" si="205"/>
        <v>82020038141</v>
      </c>
      <c r="F701" s="55" t="str">
        <f t="shared" si="206"/>
        <v>PJP030144398</v>
      </c>
      <c r="G701" s="55" t="str">
        <f t="shared" si="207"/>
        <v>김다솜</v>
      </c>
      <c r="H701" s="53" t="str">
        <f t="shared" si="208"/>
        <v>간이(Simple)</v>
      </c>
      <c r="I701" s="62">
        <f t="shared" si="209"/>
        <v>273.36</v>
      </c>
      <c r="J701" s="53" t="str">
        <f t="shared" si="210"/>
        <v>BIG BRIDGE INTL (BRCH USA)</v>
      </c>
      <c r="K701" s="55">
        <f t="shared" si="211"/>
        <v>1</v>
      </c>
      <c r="L701" s="54">
        <f t="shared" si="212"/>
        <v>0.8</v>
      </c>
      <c r="M701" s="54">
        <f t="shared" si="213"/>
        <v>1.5</v>
      </c>
      <c r="N701" s="54">
        <f t="shared" si="214"/>
        <v>1.5</v>
      </c>
      <c r="O701" s="54">
        <f t="shared" si="215"/>
        <v>1</v>
      </c>
      <c r="P701" s="55" t="str">
        <f t="shared" si="216"/>
        <v>6094325151609</v>
      </c>
      <c r="Q701" s="70">
        <f t="shared" si="217"/>
        <v>7770</v>
      </c>
      <c r="R701" s="58">
        <v>0</v>
      </c>
      <c r="S701" s="57">
        <f t="shared" si="218"/>
        <v>0</v>
      </c>
      <c r="T701" s="58">
        <v>0</v>
      </c>
      <c r="U701" s="58">
        <f>(IF(VLOOKUP(VLOOKUP(AN701,MAPPING!$B$16:$D$21,2,1),MAPPING!$C$16:$E$21,2,0)=7000,0,VLOOKUP(VLOOKUP(AN701,MAPPING!$B$16:$D$21,2,1),MAPPING!$C$16:$E$21,2,0)))</f>
        <v>0</v>
      </c>
      <c r="V701" s="58">
        <f>(K701*VLOOKUP(N701/K701,MAPPING!$B$23:$C$30,2,10))</f>
        <v>0</v>
      </c>
      <c r="W701" s="58">
        <f t="shared" si="219"/>
        <v>0</v>
      </c>
      <c r="X701" s="58">
        <f t="shared" si="220"/>
        <v>7770</v>
      </c>
      <c r="Y701" s="116">
        <f>ROUND(SUM(Q701:W701)/INVOICE!$I$5,2)</f>
        <v>5.57</v>
      </c>
      <c r="AA701" s="38" t="s">
        <v>605</v>
      </c>
      <c r="AB701" s="38" t="s">
        <v>93</v>
      </c>
      <c r="AC701" s="38" t="s">
        <v>5119</v>
      </c>
      <c r="AD701" s="38" t="s">
        <v>11242</v>
      </c>
      <c r="AE701" s="38" t="s">
        <v>11243</v>
      </c>
      <c r="AF701" s="38" t="s">
        <v>11244</v>
      </c>
      <c r="AG701" s="38" t="s">
        <v>11245</v>
      </c>
      <c r="AH701" s="38" t="s">
        <v>61</v>
      </c>
      <c r="AI701" s="38">
        <v>1</v>
      </c>
      <c r="AJ701" s="38">
        <v>0.8</v>
      </c>
      <c r="AK701" s="38">
        <v>1.5</v>
      </c>
      <c r="AL701" s="38">
        <v>1.5</v>
      </c>
      <c r="AM701" s="38" t="s">
        <v>65</v>
      </c>
      <c r="AN701" s="38">
        <v>273.36</v>
      </c>
      <c r="AO701" s="38" t="s">
        <v>62</v>
      </c>
      <c r="AP701" s="38" t="s">
        <v>62</v>
      </c>
      <c r="AQ701" s="38" t="s">
        <v>62</v>
      </c>
      <c r="AR701" s="38" t="s">
        <v>62</v>
      </c>
      <c r="AS701" s="38" t="s">
        <v>62</v>
      </c>
      <c r="AT701" s="38" t="s">
        <v>205</v>
      </c>
      <c r="AU701" s="38" t="s">
        <v>8802</v>
      </c>
      <c r="AV701" s="38" t="s">
        <v>207</v>
      </c>
      <c r="AW701" s="38" t="s">
        <v>61</v>
      </c>
      <c r="AX701" s="38" t="s">
        <v>63</v>
      </c>
      <c r="AY701" s="39" t="s">
        <v>11246</v>
      </c>
      <c r="AZ701" s="38" t="s">
        <v>11247</v>
      </c>
      <c r="BA701" s="39" t="s">
        <v>11247</v>
      </c>
      <c r="BB701" s="38" t="s">
        <v>2434</v>
      </c>
      <c r="BC701" s="38" t="s">
        <v>197</v>
      </c>
      <c r="BD701" s="38" t="s">
        <v>94</v>
      </c>
      <c r="BE701" s="38" t="s">
        <v>208</v>
      </c>
      <c r="BF701" s="38" t="s">
        <v>64</v>
      </c>
      <c r="BG701" s="38" t="s">
        <v>61</v>
      </c>
      <c r="BH701" s="38" t="s">
        <v>209</v>
      </c>
    </row>
    <row r="702" spans="2:60" x14ac:dyDescent="0.3">
      <c r="B702" s="55">
        <f t="shared" si="202"/>
        <v>698</v>
      </c>
      <c r="C702" s="55" t="str">
        <f t="shared" si="203"/>
        <v>NRT</v>
      </c>
      <c r="D702" s="55" t="str">
        <f t="shared" si="204"/>
        <v>2025-09-18</v>
      </c>
      <c r="E702" s="55" t="str">
        <f t="shared" si="205"/>
        <v>82020038141</v>
      </c>
      <c r="F702" s="55" t="str">
        <f t="shared" si="206"/>
        <v>PJP030164636</v>
      </c>
      <c r="G702" s="55" t="str">
        <f t="shared" si="207"/>
        <v>정길현</v>
      </c>
      <c r="H702" s="53" t="str">
        <f t="shared" si="208"/>
        <v>목록(Manifest)</v>
      </c>
      <c r="I702" s="62">
        <f t="shared" si="209"/>
        <v>64.319999999999993</v>
      </c>
      <c r="J702" s="53" t="str">
        <f t="shared" si="210"/>
        <v>BIG BRIDGE INTL (BRCH USA)</v>
      </c>
      <c r="K702" s="55">
        <f t="shared" si="211"/>
        <v>1</v>
      </c>
      <c r="L702" s="54">
        <f t="shared" si="212"/>
        <v>1.4</v>
      </c>
      <c r="M702" s="54">
        <f t="shared" si="213"/>
        <v>1.6</v>
      </c>
      <c r="N702" s="54">
        <f t="shared" si="214"/>
        <v>1.6</v>
      </c>
      <c r="O702" s="54">
        <f t="shared" si="215"/>
        <v>1.5</v>
      </c>
      <c r="P702" s="55" t="str">
        <f t="shared" si="216"/>
        <v>6094325151830</v>
      </c>
      <c r="Q702" s="70">
        <f t="shared" si="217"/>
        <v>8780</v>
      </c>
      <c r="R702" s="58">
        <v>0</v>
      </c>
      <c r="S702" s="57">
        <f t="shared" si="218"/>
        <v>0</v>
      </c>
      <c r="T702" s="58">
        <v>0</v>
      </c>
      <c r="U702" s="58">
        <f>(IF(VLOOKUP(VLOOKUP(AN702,MAPPING!$B$16:$D$21,2,1),MAPPING!$C$16:$E$21,2,0)=7000,0,VLOOKUP(VLOOKUP(AN702,MAPPING!$B$16:$D$21,2,1),MAPPING!$C$16:$E$21,2,0)))</f>
        <v>0</v>
      </c>
      <c r="V702" s="58">
        <f>(K702*VLOOKUP(N702/K702,MAPPING!$B$23:$C$30,2,10))</f>
        <v>0</v>
      </c>
      <c r="W702" s="58">
        <f t="shared" si="219"/>
        <v>0</v>
      </c>
      <c r="X702" s="58">
        <f t="shared" si="220"/>
        <v>8780</v>
      </c>
      <c r="Y702" s="116">
        <f>ROUND(SUM(Q702:W702)/INVOICE!$I$5,2)</f>
        <v>6.3</v>
      </c>
      <c r="AA702" s="38" t="s">
        <v>605</v>
      </c>
      <c r="AB702" s="38" t="s">
        <v>93</v>
      </c>
      <c r="AC702" s="38" t="s">
        <v>5119</v>
      </c>
      <c r="AD702" s="38" t="s">
        <v>11248</v>
      </c>
      <c r="AE702" s="38" t="s">
        <v>11249</v>
      </c>
      <c r="AF702" s="38" t="s">
        <v>11250</v>
      </c>
      <c r="AG702" s="38" t="s">
        <v>666</v>
      </c>
      <c r="AH702" s="38" t="s">
        <v>61</v>
      </c>
      <c r="AI702" s="38">
        <v>1</v>
      </c>
      <c r="AJ702" s="38">
        <v>1.4</v>
      </c>
      <c r="AK702" s="38">
        <v>1.6</v>
      </c>
      <c r="AL702" s="38">
        <v>1.6</v>
      </c>
      <c r="AM702" s="38" t="s">
        <v>204</v>
      </c>
      <c r="AN702" s="38">
        <v>64.319999999999993</v>
      </c>
      <c r="AO702" s="38" t="s">
        <v>62</v>
      </c>
      <c r="AP702" s="38" t="s">
        <v>62</v>
      </c>
      <c r="AQ702" s="38" t="s">
        <v>62</v>
      </c>
      <c r="AR702" s="38" t="s">
        <v>62</v>
      </c>
      <c r="AS702" s="38" t="s">
        <v>62</v>
      </c>
      <c r="AT702" s="38" t="s">
        <v>205</v>
      </c>
      <c r="AU702" s="38" t="s">
        <v>8802</v>
      </c>
      <c r="AV702" s="38" t="s">
        <v>207</v>
      </c>
      <c r="AW702" s="38" t="s">
        <v>61</v>
      </c>
      <c r="AX702" s="38" t="s">
        <v>63</v>
      </c>
      <c r="AY702" s="39" t="s">
        <v>11251</v>
      </c>
      <c r="AZ702" s="38" t="s">
        <v>11252</v>
      </c>
      <c r="BA702" s="39" t="s">
        <v>11252</v>
      </c>
      <c r="BB702" s="38" t="s">
        <v>2434</v>
      </c>
      <c r="BC702" s="38" t="s">
        <v>197</v>
      </c>
      <c r="BD702" s="38" t="s">
        <v>94</v>
      </c>
      <c r="BE702" s="38" t="s">
        <v>208</v>
      </c>
      <c r="BF702" s="38" t="s">
        <v>64</v>
      </c>
      <c r="BG702" s="38" t="s">
        <v>61</v>
      </c>
      <c r="BH702" s="38" t="s">
        <v>209</v>
      </c>
    </row>
    <row r="703" spans="2:60" x14ac:dyDescent="0.3">
      <c r="B703" s="55">
        <f t="shared" si="202"/>
        <v>699</v>
      </c>
      <c r="C703" s="55" t="str">
        <f t="shared" si="203"/>
        <v>NRT</v>
      </c>
      <c r="D703" s="55" t="str">
        <f t="shared" si="204"/>
        <v>2025-09-18</v>
      </c>
      <c r="E703" s="55" t="str">
        <f t="shared" si="205"/>
        <v>82020038141</v>
      </c>
      <c r="F703" s="55" t="str">
        <f t="shared" si="206"/>
        <v>PJP030147200</v>
      </c>
      <c r="G703" s="55" t="str">
        <f t="shared" si="207"/>
        <v>최원형</v>
      </c>
      <c r="H703" s="53" t="str">
        <f t="shared" si="208"/>
        <v>목록(Manifest)</v>
      </c>
      <c r="I703" s="62">
        <f t="shared" si="209"/>
        <v>93.59</v>
      </c>
      <c r="J703" s="53" t="str">
        <f t="shared" si="210"/>
        <v>BIG BRIDGE INTL (BRCH USA)</v>
      </c>
      <c r="K703" s="55">
        <f t="shared" si="211"/>
        <v>1</v>
      </c>
      <c r="L703" s="54">
        <f t="shared" si="212"/>
        <v>0.95</v>
      </c>
      <c r="M703" s="54">
        <f t="shared" si="213"/>
        <v>5.8</v>
      </c>
      <c r="N703" s="54">
        <f t="shared" si="214"/>
        <v>6</v>
      </c>
      <c r="O703" s="54">
        <f t="shared" si="215"/>
        <v>1</v>
      </c>
      <c r="P703" s="55" t="str">
        <f t="shared" si="216"/>
        <v>6094325151610</v>
      </c>
      <c r="Q703" s="70">
        <f t="shared" si="217"/>
        <v>7770</v>
      </c>
      <c r="R703" s="58">
        <v>0</v>
      </c>
      <c r="S703" s="57">
        <f t="shared" si="218"/>
        <v>0</v>
      </c>
      <c r="T703" s="58">
        <v>0</v>
      </c>
      <c r="U703" s="58">
        <f>(IF(VLOOKUP(VLOOKUP(AN703,MAPPING!$B$16:$D$21,2,1),MAPPING!$C$16:$E$21,2,0)=7000,0,VLOOKUP(VLOOKUP(AN703,MAPPING!$B$16:$D$21,2,1),MAPPING!$C$16:$E$21,2,0)))</f>
        <v>0</v>
      </c>
      <c r="V703" s="58">
        <f>(K703*VLOOKUP(N703/K703,MAPPING!$B$23:$C$30,2,10))</f>
        <v>1200</v>
      </c>
      <c r="W703" s="58">
        <f t="shared" si="219"/>
        <v>0</v>
      </c>
      <c r="X703" s="58">
        <f t="shared" si="220"/>
        <v>8970</v>
      </c>
      <c r="Y703" s="116">
        <f>ROUND(SUM(Q703:W703)/INVOICE!$I$5,2)</f>
        <v>6.43</v>
      </c>
      <c r="AA703" s="38" t="s">
        <v>605</v>
      </c>
      <c r="AB703" s="38" t="s">
        <v>93</v>
      </c>
      <c r="AC703" s="38" t="s">
        <v>5119</v>
      </c>
      <c r="AD703" s="38" t="s">
        <v>11253</v>
      </c>
      <c r="AE703" s="38" t="s">
        <v>11254</v>
      </c>
      <c r="AF703" s="38" t="s">
        <v>11255</v>
      </c>
      <c r="AG703" s="38" t="s">
        <v>11256</v>
      </c>
      <c r="AH703" s="38" t="s">
        <v>61</v>
      </c>
      <c r="AI703" s="38">
        <v>1</v>
      </c>
      <c r="AJ703" s="38">
        <v>0.95</v>
      </c>
      <c r="AK703" s="38">
        <v>5.8</v>
      </c>
      <c r="AL703" s="38">
        <v>6</v>
      </c>
      <c r="AM703" s="38" t="s">
        <v>204</v>
      </c>
      <c r="AN703" s="38">
        <v>93.59</v>
      </c>
      <c r="AO703" s="38" t="s">
        <v>62</v>
      </c>
      <c r="AP703" s="38" t="s">
        <v>62</v>
      </c>
      <c r="AQ703" s="38" t="s">
        <v>62</v>
      </c>
      <c r="AR703" s="38" t="s">
        <v>62</v>
      </c>
      <c r="AS703" s="38" t="s">
        <v>62</v>
      </c>
      <c r="AT703" s="38" t="s">
        <v>205</v>
      </c>
      <c r="AU703" s="38" t="s">
        <v>8802</v>
      </c>
      <c r="AV703" s="38" t="s">
        <v>207</v>
      </c>
      <c r="AW703" s="38" t="s">
        <v>61</v>
      </c>
      <c r="AX703" s="38" t="s">
        <v>63</v>
      </c>
      <c r="AY703" s="39" t="s">
        <v>11257</v>
      </c>
      <c r="AZ703" s="38" t="s">
        <v>11258</v>
      </c>
      <c r="BA703" s="39" t="s">
        <v>11258</v>
      </c>
      <c r="BB703" s="38" t="s">
        <v>2434</v>
      </c>
      <c r="BC703" s="38" t="s">
        <v>197</v>
      </c>
      <c r="BD703" s="38" t="s">
        <v>94</v>
      </c>
      <c r="BE703" s="38" t="s">
        <v>208</v>
      </c>
      <c r="BF703" s="38" t="s">
        <v>64</v>
      </c>
      <c r="BG703" s="38" t="s">
        <v>61</v>
      </c>
      <c r="BH703" s="38" t="s">
        <v>209</v>
      </c>
    </row>
    <row r="704" spans="2:60" x14ac:dyDescent="0.3">
      <c r="B704" s="55">
        <f t="shared" si="202"/>
        <v>700</v>
      </c>
      <c r="C704" s="55" t="str">
        <f t="shared" si="203"/>
        <v>NRT</v>
      </c>
      <c r="D704" s="55" t="str">
        <f t="shared" si="204"/>
        <v>2025-09-18</v>
      </c>
      <c r="E704" s="55" t="str">
        <f t="shared" si="205"/>
        <v>82020038141</v>
      </c>
      <c r="F704" s="55" t="str">
        <f t="shared" si="206"/>
        <v>PJP030166212</v>
      </c>
      <c r="G704" s="55" t="str">
        <f t="shared" si="207"/>
        <v>조영민</v>
      </c>
      <c r="H704" s="53" t="str">
        <f t="shared" si="208"/>
        <v>목록(Manifest)</v>
      </c>
      <c r="I704" s="62">
        <f t="shared" si="209"/>
        <v>74.239999999999995</v>
      </c>
      <c r="J704" s="53" t="str">
        <f t="shared" si="210"/>
        <v>BIG BRIDGE INTL (BRCH USA)</v>
      </c>
      <c r="K704" s="55">
        <f t="shared" si="211"/>
        <v>1</v>
      </c>
      <c r="L704" s="54">
        <f t="shared" si="212"/>
        <v>0.85</v>
      </c>
      <c r="M704" s="54">
        <f t="shared" si="213"/>
        <v>0.9</v>
      </c>
      <c r="N704" s="54">
        <f t="shared" si="214"/>
        <v>0.9</v>
      </c>
      <c r="O704" s="54">
        <f t="shared" si="215"/>
        <v>1</v>
      </c>
      <c r="P704" s="55" t="str">
        <f t="shared" si="216"/>
        <v>6094325151204</v>
      </c>
      <c r="Q704" s="70">
        <f t="shared" si="217"/>
        <v>7770</v>
      </c>
      <c r="R704" s="58">
        <v>0</v>
      </c>
      <c r="S704" s="57">
        <f t="shared" si="218"/>
        <v>0</v>
      </c>
      <c r="T704" s="58">
        <v>0</v>
      </c>
      <c r="U704" s="58">
        <f>(IF(VLOOKUP(VLOOKUP(AN704,MAPPING!$B$16:$D$21,2,1),MAPPING!$C$16:$E$21,2,0)=7000,0,VLOOKUP(VLOOKUP(AN704,MAPPING!$B$16:$D$21,2,1),MAPPING!$C$16:$E$21,2,0)))</f>
        <v>0</v>
      </c>
      <c r="V704" s="58">
        <f>(K704*VLOOKUP(N704/K704,MAPPING!$B$23:$C$30,2,10))</f>
        <v>0</v>
      </c>
      <c r="W704" s="58">
        <f t="shared" si="219"/>
        <v>0</v>
      </c>
      <c r="X704" s="58">
        <f t="shared" si="220"/>
        <v>7770</v>
      </c>
      <c r="Y704" s="116">
        <f>ROUND(SUM(Q704:W704)/INVOICE!$I$5,2)</f>
        <v>5.57</v>
      </c>
      <c r="AA704" s="38" t="s">
        <v>605</v>
      </c>
      <c r="AB704" s="38" t="s">
        <v>93</v>
      </c>
      <c r="AC704" s="38" t="s">
        <v>5119</v>
      </c>
      <c r="AD704" s="38" t="s">
        <v>11259</v>
      </c>
      <c r="AE704" s="38" t="s">
        <v>10437</v>
      </c>
      <c r="AF704" s="38" t="s">
        <v>11260</v>
      </c>
      <c r="AG704" s="38" t="s">
        <v>11261</v>
      </c>
      <c r="AH704" s="38" t="s">
        <v>61</v>
      </c>
      <c r="AI704" s="38">
        <v>1</v>
      </c>
      <c r="AJ704" s="38">
        <v>0.85</v>
      </c>
      <c r="AK704" s="38">
        <v>0.9</v>
      </c>
      <c r="AL704" s="38">
        <v>0.9</v>
      </c>
      <c r="AM704" s="38" t="s">
        <v>204</v>
      </c>
      <c r="AN704" s="38">
        <v>74.239999999999995</v>
      </c>
      <c r="AO704" s="38" t="s">
        <v>62</v>
      </c>
      <c r="AP704" s="38" t="s">
        <v>62</v>
      </c>
      <c r="AQ704" s="38" t="s">
        <v>62</v>
      </c>
      <c r="AR704" s="38" t="s">
        <v>62</v>
      </c>
      <c r="AS704" s="38" t="s">
        <v>62</v>
      </c>
      <c r="AT704" s="38" t="s">
        <v>205</v>
      </c>
      <c r="AU704" s="38" t="s">
        <v>8802</v>
      </c>
      <c r="AV704" s="38" t="s">
        <v>207</v>
      </c>
      <c r="AW704" s="38" t="s">
        <v>61</v>
      </c>
      <c r="AX704" s="38" t="s">
        <v>63</v>
      </c>
      <c r="AY704" s="39" t="s">
        <v>11262</v>
      </c>
      <c r="AZ704" s="38" t="s">
        <v>11263</v>
      </c>
      <c r="BA704" s="39" t="s">
        <v>11263</v>
      </c>
      <c r="BB704" s="38" t="s">
        <v>2434</v>
      </c>
      <c r="BC704" s="38" t="s">
        <v>197</v>
      </c>
      <c r="BD704" s="38" t="s">
        <v>94</v>
      </c>
      <c r="BE704" s="38" t="s">
        <v>208</v>
      </c>
      <c r="BF704" s="38" t="s">
        <v>64</v>
      </c>
      <c r="BG704" s="38" t="s">
        <v>61</v>
      </c>
      <c r="BH704" s="38" t="s">
        <v>209</v>
      </c>
    </row>
    <row r="705" spans="2:60" x14ac:dyDescent="0.3">
      <c r="B705" s="55">
        <f t="shared" si="202"/>
        <v>701</v>
      </c>
      <c r="C705" s="55" t="str">
        <f t="shared" si="203"/>
        <v>NRT</v>
      </c>
      <c r="D705" s="55" t="str">
        <f t="shared" si="204"/>
        <v>2025-09-18</v>
      </c>
      <c r="E705" s="55" t="str">
        <f t="shared" si="205"/>
        <v>82020038141</v>
      </c>
      <c r="F705" s="55" t="str">
        <f t="shared" si="206"/>
        <v>PJP030167985</v>
      </c>
      <c r="G705" s="55" t="str">
        <f t="shared" si="207"/>
        <v>강대우</v>
      </c>
      <c r="H705" s="53" t="str">
        <f t="shared" si="208"/>
        <v>일반(목록배제,Normal-Manifest Exception)</v>
      </c>
      <c r="I705" s="62">
        <f t="shared" si="209"/>
        <v>109.08</v>
      </c>
      <c r="J705" s="53" t="str">
        <f t="shared" si="210"/>
        <v>BIG BRIDGE INTL (BRCH USA)</v>
      </c>
      <c r="K705" s="55">
        <f t="shared" si="211"/>
        <v>1</v>
      </c>
      <c r="L705" s="54">
        <f t="shared" si="212"/>
        <v>0.65</v>
      </c>
      <c r="M705" s="54">
        <f t="shared" si="213"/>
        <v>1.3</v>
      </c>
      <c r="N705" s="54">
        <f t="shared" si="214"/>
        <v>1.3</v>
      </c>
      <c r="O705" s="54">
        <f t="shared" si="215"/>
        <v>1</v>
      </c>
      <c r="P705" s="55" t="str">
        <f t="shared" si="216"/>
        <v>6094325151371</v>
      </c>
      <c r="Q705" s="70">
        <f t="shared" si="217"/>
        <v>7770</v>
      </c>
      <c r="R705" s="58">
        <v>0</v>
      </c>
      <c r="S705" s="57">
        <f t="shared" si="218"/>
        <v>0</v>
      </c>
      <c r="T705" s="58">
        <v>0</v>
      </c>
      <c r="U705" s="58">
        <f>(IF(VLOOKUP(VLOOKUP(AN705,MAPPING!$B$16:$D$21,2,1),MAPPING!$C$16:$E$21,2,0)=7000,0,VLOOKUP(VLOOKUP(AN705,MAPPING!$B$16:$D$21,2,1),MAPPING!$C$16:$E$21,2,0)))</f>
        <v>0</v>
      </c>
      <c r="V705" s="58">
        <f>(K705*VLOOKUP(N705/K705,MAPPING!$B$23:$C$30,2,10))</f>
        <v>0</v>
      </c>
      <c r="W705" s="58">
        <f t="shared" si="219"/>
        <v>0</v>
      </c>
      <c r="X705" s="58">
        <f t="shared" si="220"/>
        <v>7770</v>
      </c>
      <c r="Y705" s="116">
        <f>ROUND(SUM(Q705:W705)/INVOICE!$I$5,2)</f>
        <v>5.57</v>
      </c>
      <c r="AA705" s="38" t="s">
        <v>605</v>
      </c>
      <c r="AB705" s="38" t="s">
        <v>93</v>
      </c>
      <c r="AC705" s="38" t="s">
        <v>5119</v>
      </c>
      <c r="AD705" s="38" t="s">
        <v>11264</v>
      </c>
      <c r="AE705" s="38" t="s">
        <v>9659</v>
      </c>
      <c r="AF705" s="38" t="s">
        <v>9660</v>
      </c>
      <c r="AG705" s="38" t="s">
        <v>9661</v>
      </c>
      <c r="AH705" s="38" t="s">
        <v>61</v>
      </c>
      <c r="AI705" s="38">
        <v>1</v>
      </c>
      <c r="AJ705" s="38">
        <v>0.65</v>
      </c>
      <c r="AK705" s="38">
        <v>1.3</v>
      </c>
      <c r="AL705" s="38">
        <v>1.3</v>
      </c>
      <c r="AM705" s="38" t="s">
        <v>66</v>
      </c>
      <c r="AN705" s="38">
        <v>109.08</v>
      </c>
      <c r="AO705" s="38" t="s">
        <v>62</v>
      </c>
      <c r="AP705" s="38" t="s">
        <v>62</v>
      </c>
      <c r="AQ705" s="38" t="s">
        <v>62</v>
      </c>
      <c r="AR705" s="38" t="s">
        <v>62</v>
      </c>
      <c r="AS705" s="38" t="s">
        <v>62</v>
      </c>
      <c r="AT705" s="38" t="s">
        <v>205</v>
      </c>
      <c r="AU705" s="38" t="s">
        <v>8802</v>
      </c>
      <c r="AV705" s="38" t="s">
        <v>207</v>
      </c>
      <c r="AW705" s="38" t="s">
        <v>61</v>
      </c>
      <c r="AX705" s="38" t="s">
        <v>63</v>
      </c>
      <c r="AY705" s="39" t="s">
        <v>11265</v>
      </c>
      <c r="AZ705" s="38" t="s">
        <v>11266</v>
      </c>
      <c r="BA705" s="39" t="s">
        <v>11266</v>
      </c>
      <c r="BB705" s="38" t="s">
        <v>2434</v>
      </c>
      <c r="BC705" s="38" t="s">
        <v>197</v>
      </c>
      <c r="BD705" s="38" t="s">
        <v>94</v>
      </c>
      <c r="BE705" s="38" t="s">
        <v>208</v>
      </c>
      <c r="BF705" s="38" t="s">
        <v>64</v>
      </c>
      <c r="BG705" s="38" t="s">
        <v>61</v>
      </c>
      <c r="BH705" s="38" t="s">
        <v>209</v>
      </c>
    </row>
    <row r="706" spans="2:60" x14ac:dyDescent="0.3">
      <c r="B706" s="55">
        <f t="shared" si="202"/>
        <v>702</v>
      </c>
      <c r="C706" s="55" t="str">
        <f t="shared" si="203"/>
        <v>NRT</v>
      </c>
      <c r="D706" s="55" t="str">
        <f t="shared" si="204"/>
        <v>2025-09-18</v>
      </c>
      <c r="E706" s="55" t="str">
        <f t="shared" si="205"/>
        <v>82020038141</v>
      </c>
      <c r="F706" s="55" t="str">
        <f t="shared" si="206"/>
        <v>PJP030142527</v>
      </c>
      <c r="G706" s="55" t="str">
        <f t="shared" si="207"/>
        <v>박세린</v>
      </c>
      <c r="H706" s="53" t="str">
        <f t="shared" si="208"/>
        <v>목록(Manifest)</v>
      </c>
      <c r="I706" s="62">
        <f t="shared" si="209"/>
        <v>134.86000000000001</v>
      </c>
      <c r="J706" s="53" t="str">
        <f t="shared" si="210"/>
        <v>BIG BRIDGE INTL (BRCH USA)</v>
      </c>
      <c r="K706" s="55">
        <f t="shared" si="211"/>
        <v>1</v>
      </c>
      <c r="L706" s="54">
        <f t="shared" si="212"/>
        <v>1.55</v>
      </c>
      <c r="M706" s="54">
        <f t="shared" si="213"/>
        <v>0.9</v>
      </c>
      <c r="N706" s="54">
        <f t="shared" si="214"/>
        <v>1.6</v>
      </c>
      <c r="O706" s="54">
        <f t="shared" si="215"/>
        <v>2</v>
      </c>
      <c r="P706" s="55" t="str">
        <f t="shared" si="216"/>
        <v>6094325170757</v>
      </c>
      <c r="Q706" s="70">
        <f t="shared" si="217"/>
        <v>9790</v>
      </c>
      <c r="R706" s="58">
        <v>0</v>
      </c>
      <c r="S706" s="57">
        <f t="shared" si="218"/>
        <v>0</v>
      </c>
      <c r="T706" s="58">
        <v>0</v>
      </c>
      <c r="U706" s="58">
        <f>(IF(VLOOKUP(VLOOKUP(AN706,MAPPING!$B$16:$D$21,2,1),MAPPING!$C$16:$E$21,2,0)=7000,0,VLOOKUP(VLOOKUP(AN706,MAPPING!$B$16:$D$21,2,1),MAPPING!$C$16:$E$21,2,0)))</f>
        <v>0</v>
      </c>
      <c r="V706" s="58">
        <f>(K706*VLOOKUP(N706/K706,MAPPING!$B$23:$C$30,2,10))</f>
        <v>0</v>
      </c>
      <c r="W706" s="58">
        <f t="shared" si="219"/>
        <v>0</v>
      </c>
      <c r="X706" s="58">
        <f t="shared" si="220"/>
        <v>9790</v>
      </c>
      <c r="Y706" s="116">
        <f>ROUND(SUM(Q706:W706)/INVOICE!$I$5,2)</f>
        <v>7.02</v>
      </c>
      <c r="AA706" s="38" t="s">
        <v>605</v>
      </c>
      <c r="AB706" s="38" t="s">
        <v>93</v>
      </c>
      <c r="AC706" s="38" t="s">
        <v>5119</v>
      </c>
      <c r="AD706" s="38" t="s">
        <v>11267</v>
      </c>
      <c r="AE706" s="38" t="s">
        <v>11268</v>
      </c>
      <c r="AF706" s="38" t="s">
        <v>11269</v>
      </c>
      <c r="AG706" s="38" t="s">
        <v>11270</v>
      </c>
      <c r="AH706" s="38" t="s">
        <v>61</v>
      </c>
      <c r="AI706" s="38">
        <v>1</v>
      </c>
      <c r="AJ706" s="38">
        <v>1.55</v>
      </c>
      <c r="AK706" s="38">
        <v>0.9</v>
      </c>
      <c r="AL706" s="38">
        <v>1.6</v>
      </c>
      <c r="AM706" s="38" t="s">
        <v>204</v>
      </c>
      <c r="AN706" s="38">
        <v>134.86000000000001</v>
      </c>
      <c r="AO706" s="38" t="s">
        <v>62</v>
      </c>
      <c r="AP706" s="38" t="s">
        <v>62</v>
      </c>
      <c r="AQ706" s="38" t="s">
        <v>62</v>
      </c>
      <c r="AR706" s="38" t="s">
        <v>62</v>
      </c>
      <c r="AS706" s="38" t="s">
        <v>62</v>
      </c>
      <c r="AT706" s="38" t="s">
        <v>205</v>
      </c>
      <c r="AU706" s="38" t="s">
        <v>8802</v>
      </c>
      <c r="AV706" s="38" t="s">
        <v>207</v>
      </c>
      <c r="AW706" s="38" t="s">
        <v>61</v>
      </c>
      <c r="AX706" s="38" t="s">
        <v>63</v>
      </c>
      <c r="AY706" s="39" t="s">
        <v>11271</v>
      </c>
      <c r="AZ706" s="38" t="s">
        <v>11272</v>
      </c>
      <c r="BA706" s="39" t="s">
        <v>11272</v>
      </c>
      <c r="BB706" s="38" t="s">
        <v>2434</v>
      </c>
      <c r="BC706" s="38" t="s">
        <v>197</v>
      </c>
      <c r="BD706" s="38" t="s">
        <v>94</v>
      </c>
      <c r="BE706" s="38" t="s">
        <v>208</v>
      </c>
      <c r="BF706" s="38" t="s">
        <v>64</v>
      </c>
      <c r="BG706" s="38" t="s">
        <v>61</v>
      </c>
      <c r="BH706" s="38" t="s">
        <v>209</v>
      </c>
    </row>
    <row r="707" spans="2:60" x14ac:dyDescent="0.3">
      <c r="B707" s="55">
        <f t="shared" si="202"/>
        <v>703</v>
      </c>
      <c r="C707" s="55" t="str">
        <f t="shared" si="203"/>
        <v>NRT</v>
      </c>
      <c r="D707" s="55" t="str">
        <f t="shared" si="204"/>
        <v>2025-09-18</v>
      </c>
      <c r="E707" s="55" t="str">
        <f t="shared" si="205"/>
        <v>82020038141</v>
      </c>
      <c r="F707" s="55" t="str">
        <f t="shared" si="206"/>
        <v>PJP030132427</v>
      </c>
      <c r="G707" s="55" t="str">
        <f t="shared" si="207"/>
        <v>김정석</v>
      </c>
      <c r="H707" s="53" t="str">
        <f t="shared" si="208"/>
        <v>간이(Simple)</v>
      </c>
      <c r="I707" s="62">
        <f t="shared" si="209"/>
        <v>282.89</v>
      </c>
      <c r="J707" s="53" t="str">
        <f t="shared" si="210"/>
        <v>BIG BRIDGE INTL (BRCH USA)</v>
      </c>
      <c r="K707" s="55">
        <f t="shared" si="211"/>
        <v>1</v>
      </c>
      <c r="L707" s="54">
        <f t="shared" si="212"/>
        <v>0.4</v>
      </c>
      <c r="M707" s="54">
        <f t="shared" si="213"/>
        <v>0.8</v>
      </c>
      <c r="N707" s="54">
        <f t="shared" si="214"/>
        <v>0.8</v>
      </c>
      <c r="O707" s="54">
        <f t="shared" si="215"/>
        <v>0.5</v>
      </c>
      <c r="P707" s="55" t="str">
        <f t="shared" si="216"/>
        <v>6094325151571</v>
      </c>
      <c r="Q707" s="70">
        <f t="shared" si="217"/>
        <v>6760</v>
      </c>
      <c r="R707" s="58">
        <v>0</v>
      </c>
      <c r="S707" s="57">
        <f t="shared" si="218"/>
        <v>0</v>
      </c>
      <c r="T707" s="58">
        <v>0</v>
      </c>
      <c r="U707" s="58">
        <f>(IF(VLOOKUP(VLOOKUP(AN707,MAPPING!$B$16:$D$21,2,1),MAPPING!$C$16:$E$21,2,0)=7000,0,VLOOKUP(VLOOKUP(AN707,MAPPING!$B$16:$D$21,2,1),MAPPING!$C$16:$E$21,2,0)))</f>
        <v>0</v>
      </c>
      <c r="V707" s="58">
        <f>(K707*VLOOKUP(N707/K707,MAPPING!$B$23:$C$30,2,10))</f>
        <v>0</v>
      </c>
      <c r="W707" s="58">
        <f t="shared" si="219"/>
        <v>0</v>
      </c>
      <c r="X707" s="58">
        <f t="shared" si="220"/>
        <v>6760</v>
      </c>
      <c r="Y707" s="116">
        <f>ROUND(SUM(Q707:W707)/INVOICE!$I$5,2)</f>
        <v>4.8499999999999996</v>
      </c>
      <c r="AA707" s="38" t="s">
        <v>605</v>
      </c>
      <c r="AB707" s="38" t="s">
        <v>93</v>
      </c>
      <c r="AC707" s="38" t="s">
        <v>5119</v>
      </c>
      <c r="AD707" s="38" t="s">
        <v>11273</v>
      </c>
      <c r="AE707" s="38" t="s">
        <v>266</v>
      </c>
      <c r="AF707" s="38" t="s">
        <v>267</v>
      </c>
      <c r="AG707" s="38" t="s">
        <v>268</v>
      </c>
      <c r="AH707" s="38" t="s">
        <v>61</v>
      </c>
      <c r="AI707" s="38">
        <v>1</v>
      </c>
      <c r="AJ707" s="38">
        <v>0.4</v>
      </c>
      <c r="AK707" s="38">
        <v>0.8</v>
      </c>
      <c r="AL707" s="38">
        <v>0.8</v>
      </c>
      <c r="AM707" s="38" t="s">
        <v>65</v>
      </c>
      <c r="AN707" s="38">
        <v>282.89</v>
      </c>
      <c r="AO707" s="38" t="s">
        <v>62</v>
      </c>
      <c r="AP707" s="38" t="s">
        <v>62</v>
      </c>
      <c r="AQ707" s="38" t="s">
        <v>62</v>
      </c>
      <c r="AR707" s="38" t="s">
        <v>62</v>
      </c>
      <c r="AS707" s="38" t="s">
        <v>62</v>
      </c>
      <c r="AT707" s="38" t="s">
        <v>205</v>
      </c>
      <c r="AU707" s="38" t="s">
        <v>8802</v>
      </c>
      <c r="AV707" s="38" t="s">
        <v>207</v>
      </c>
      <c r="AW707" s="38" t="s">
        <v>61</v>
      </c>
      <c r="AX707" s="38" t="s">
        <v>63</v>
      </c>
      <c r="AY707" s="39" t="s">
        <v>11274</v>
      </c>
      <c r="AZ707" s="38" t="s">
        <v>11275</v>
      </c>
      <c r="BA707" s="39" t="s">
        <v>11275</v>
      </c>
      <c r="BB707" s="38" t="s">
        <v>2434</v>
      </c>
      <c r="BC707" s="38" t="s">
        <v>197</v>
      </c>
      <c r="BD707" s="38" t="s">
        <v>94</v>
      </c>
      <c r="BE707" s="38" t="s">
        <v>208</v>
      </c>
      <c r="BF707" s="38" t="s">
        <v>64</v>
      </c>
      <c r="BG707" s="38" t="s">
        <v>61</v>
      </c>
      <c r="BH707" s="38" t="s">
        <v>209</v>
      </c>
    </row>
    <row r="708" spans="2:60" x14ac:dyDescent="0.3">
      <c r="B708" s="55">
        <f t="shared" si="202"/>
        <v>704</v>
      </c>
      <c r="C708" s="55" t="str">
        <f t="shared" si="203"/>
        <v>NRT</v>
      </c>
      <c r="D708" s="55" t="str">
        <f t="shared" si="204"/>
        <v>2025-09-18</v>
      </c>
      <c r="E708" s="55" t="str">
        <f t="shared" si="205"/>
        <v>82020038141</v>
      </c>
      <c r="F708" s="55" t="str">
        <f t="shared" si="206"/>
        <v>PJP030158991</v>
      </c>
      <c r="G708" s="55" t="str">
        <f t="shared" si="207"/>
        <v>이진솔</v>
      </c>
      <c r="H708" s="53" t="str">
        <f t="shared" si="208"/>
        <v>목록(Manifest)</v>
      </c>
      <c r="I708" s="62">
        <f t="shared" si="209"/>
        <v>68.34</v>
      </c>
      <c r="J708" s="53" t="str">
        <f t="shared" si="210"/>
        <v>BIG BRIDGE INTL (BRCH USA)</v>
      </c>
      <c r="K708" s="55">
        <f t="shared" si="211"/>
        <v>1</v>
      </c>
      <c r="L708" s="54">
        <f t="shared" si="212"/>
        <v>0.85</v>
      </c>
      <c r="M708" s="54">
        <f t="shared" si="213"/>
        <v>0.9</v>
      </c>
      <c r="N708" s="54">
        <f t="shared" si="214"/>
        <v>0.9</v>
      </c>
      <c r="O708" s="54">
        <f t="shared" si="215"/>
        <v>1</v>
      </c>
      <c r="P708" s="55" t="str">
        <f t="shared" si="216"/>
        <v>6094325151649</v>
      </c>
      <c r="Q708" s="70">
        <f t="shared" si="217"/>
        <v>7770</v>
      </c>
      <c r="R708" s="58">
        <v>0</v>
      </c>
      <c r="S708" s="57">
        <f t="shared" si="218"/>
        <v>0</v>
      </c>
      <c r="T708" s="58">
        <v>0</v>
      </c>
      <c r="U708" s="58">
        <f>(IF(VLOOKUP(VLOOKUP(AN708,MAPPING!$B$16:$D$21,2,1),MAPPING!$C$16:$E$21,2,0)=7000,0,VLOOKUP(VLOOKUP(AN708,MAPPING!$B$16:$D$21,2,1),MAPPING!$C$16:$E$21,2,0)))</f>
        <v>0</v>
      </c>
      <c r="V708" s="58">
        <f>(K708*VLOOKUP(N708/K708,MAPPING!$B$23:$C$30,2,10))</f>
        <v>0</v>
      </c>
      <c r="W708" s="58">
        <f t="shared" si="219"/>
        <v>0</v>
      </c>
      <c r="X708" s="58">
        <f t="shared" si="220"/>
        <v>7770</v>
      </c>
      <c r="Y708" s="116">
        <f>ROUND(SUM(Q708:W708)/INVOICE!$I$5,2)</f>
        <v>5.57</v>
      </c>
      <c r="AA708" s="38" t="s">
        <v>605</v>
      </c>
      <c r="AB708" s="38" t="s">
        <v>93</v>
      </c>
      <c r="AC708" s="38" t="s">
        <v>5119</v>
      </c>
      <c r="AD708" s="38" t="s">
        <v>11276</v>
      </c>
      <c r="AE708" s="38" t="s">
        <v>11277</v>
      </c>
      <c r="AF708" s="38" t="s">
        <v>11278</v>
      </c>
      <c r="AG708" s="38" t="s">
        <v>11279</v>
      </c>
      <c r="AH708" s="38" t="s">
        <v>61</v>
      </c>
      <c r="AI708" s="38">
        <v>1</v>
      </c>
      <c r="AJ708" s="38">
        <v>0.85</v>
      </c>
      <c r="AK708" s="38">
        <v>0.9</v>
      </c>
      <c r="AL708" s="38">
        <v>0.9</v>
      </c>
      <c r="AM708" s="38" t="s">
        <v>204</v>
      </c>
      <c r="AN708" s="38">
        <v>68.34</v>
      </c>
      <c r="AO708" s="38" t="s">
        <v>62</v>
      </c>
      <c r="AP708" s="38" t="s">
        <v>62</v>
      </c>
      <c r="AQ708" s="38" t="s">
        <v>62</v>
      </c>
      <c r="AR708" s="38" t="s">
        <v>62</v>
      </c>
      <c r="AS708" s="38" t="s">
        <v>62</v>
      </c>
      <c r="AT708" s="38" t="s">
        <v>205</v>
      </c>
      <c r="AU708" s="38" t="s">
        <v>8802</v>
      </c>
      <c r="AV708" s="38" t="s">
        <v>207</v>
      </c>
      <c r="AW708" s="38" t="s">
        <v>61</v>
      </c>
      <c r="AX708" s="38" t="s">
        <v>63</v>
      </c>
      <c r="AY708" s="39" t="s">
        <v>11280</v>
      </c>
      <c r="AZ708" s="38" t="s">
        <v>11281</v>
      </c>
      <c r="BA708" s="39" t="s">
        <v>11281</v>
      </c>
      <c r="BB708" s="38" t="s">
        <v>2434</v>
      </c>
      <c r="BC708" s="38" t="s">
        <v>197</v>
      </c>
      <c r="BD708" s="38" t="s">
        <v>94</v>
      </c>
      <c r="BE708" s="38" t="s">
        <v>208</v>
      </c>
      <c r="BF708" s="38" t="s">
        <v>64</v>
      </c>
      <c r="BG708" s="38" t="s">
        <v>61</v>
      </c>
      <c r="BH708" s="38" t="s">
        <v>209</v>
      </c>
    </row>
    <row r="709" spans="2:60" x14ac:dyDescent="0.3">
      <c r="B709" s="55">
        <f t="shared" si="202"/>
        <v>705</v>
      </c>
      <c r="C709" s="55" t="str">
        <f t="shared" si="203"/>
        <v>NRT</v>
      </c>
      <c r="D709" s="55" t="str">
        <f t="shared" si="204"/>
        <v>2025-09-18</v>
      </c>
      <c r="E709" s="55" t="str">
        <f t="shared" si="205"/>
        <v>82020038141</v>
      </c>
      <c r="F709" s="55" t="str">
        <f t="shared" si="206"/>
        <v>PJP030155554</v>
      </c>
      <c r="G709" s="55" t="str">
        <f t="shared" si="207"/>
        <v>김혁</v>
      </c>
      <c r="H709" s="53" t="str">
        <f t="shared" si="208"/>
        <v>간이(Simple)</v>
      </c>
      <c r="I709" s="62">
        <f t="shared" si="209"/>
        <v>165.09</v>
      </c>
      <c r="J709" s="53" t="str">
        <f t="shared" si="210"/>
        <v>BIG BRIDGE INTL (BRCH USA)</v>
      </c>
      <c r="K709" s="55">
        <f t="shared" si="211"/>
        <v>1</v>
      </c>
      <c r="L709" s="54">
        <f t="shared" si="212"/>
        <v>0.6</v>
      </c>
      <c r="M709" s="54">
        <f t="shared" si="213"/>
        <v>1</v>
      </c>
      <c r="N709" s="54">
        <f t="shared" si="214"/>
        <v>1</v>
      </c>
      <c r="O709" s="54">
        <f t="shared" si="215"/>
        <v>1</v>
      </c>
      <c r="P709" s="55" t="str">
        <f t="shared" si="216"/>
        <v>6094325151319</v>
      </c>
      <c r="Q709" s="70">
        <f t="shared" si="217"/>
        <v>7770</v>
      </c>
      <c r="R709" s="58">
        <v>0</v>
      </c>
      <c r="S709" s="57">
        <f t="shared" si="218"/>
        <v>0</v>
      </c>
      <c r="T709" s="58">
        <v>0</v>
      </c>
      <c r="U709" s="58">
        <f>(IF(VLOOKUP(VLOOKUP(AN709,MAPPING!$B$16:$D$21,2,1),MAPPING!$C$16:$E$21,2,0)=7000,0,VLOOKUP(VLOOKUP(AN709,MAPPING!$B$16:$D$21,2,1),MAPPING!$C$16:$E$21,2,0)))</f>
        <v>0</v>
      </c>
      <c r="V709" s="58">
        <f>(K709*VLOOKUP(N709/K709,MAPPING!$B$23:$C$30,2,10))</f>
        <v>0</v>
      </c>
      <c r="W709" s="58">
        <f t="shared" si="219"/>
        <v>0</v>
      </c>
      <c r="X709" s="58">
        <f t="shared" si="220"/>
        <v>7770</v>
      </c>
      <c r="Y709" s="116">
        <f>ROUND(SUM(Q709:W709)/INVOICE!$I$5,2)</f>
        <v>5.57</v>
      </c>
      <c r="AA709" s="38" t="s">
        <v>605</v>
      </c>
      <c r="AB709" s="38" t="s">
        <v>93</v>
      </c>
      <c r="AC709" s="38" t="s">
        <v>5119</v>
      </c>
      <c r="AD709" s="38" t="s">
        <v>11282</v>
      </c>
      <c r="AE709" s="38" t="s">
        <v>11283</v>
      </c>
      <c r="AF709" s="38" t="s">
        <v>11284</v>
      </c>
      <c r="AG709" s="38" t="s">
        <v>11285</v>
      </c>
      <c r="AH709" s="38" t="s">
        <v>61</v>
      </c>
      <c r="AI709" s="38">
        <v>1</v>
      </c>
      <c r="AJ709" s="38">
        <v>0.6</v>
      </c>
      <c r="AK709" s="38">
        <v>1</v>
      </c>
      <c r="AL709" s="38">
        <v>1</v>
      </c>
      <c r="AM709" s="38" t="s">
        <v>65</v>
      </c>
      <c r="AN709" s="38">
        <v>165.09</v>
      </c>
      <c r="AO709" s="38" t="s">
        <v>62</v>
      </c>
      <c r="AP709" s="38" t="s">
        <v>62</v>
      </c>
      <c r="AQ709" s="38" t="s">
        <v>62</v>
      </c>
      <c r="AR709" s="38" t="s">
        <v>62</v>
      </c>
      <c r="AS709" s="38" t="s">
        <v>62</v>
      </c>
      <c r="AT709" s="38" t="s">
        <v>205</v>
      </c>
      <c r="AU709" s="38" t="s">
        <v>8802</v>
      </c>
      <c r="AV709" s="38" t="s">
        <v>207</v>
      </c>
      <c r="AW709" s="38" t="s">
        <v>61</v>
      </c>
      <c r="AX709" s="38" t="s">
        <v>63</v>
      </c>
      <c r="AY709" s="39" t="s">
        <v>11286</v>
      </c>
      <c r="AZ709" s="38" t="s">
        <v>11287</v>
      </c>
      <c r="BA709" s="39" t="s">
        <v>11287</v>
      </c>
      <c r="BB709" s="38" t="s">
        <v>2434</v>
      </c>
      <c r="BC709" s="38" t="s">
        <v>197</v>
      </c>
      <c r="BD709" s="38" t="s">
        <v>94</v>
      </c>
      <c r="BE709" s="38" t="s">
        <v>208</v>
      </c>
      <c r="BF709" s="38" t="s">
        <v>64</v>
      </c>
      <c r="BG709" s="38" t="s">
        <v>61</v>
      </c>
      <c r="BH709" s="38" t="s">
        <v>209</v>
      </c>
    </row>
    <row r="710" spans="2:60" x14ac:dyDescent="0.3">
      <c r="B710" s="55">
        <f t="shared" ref="B710:B773" si="221">B709+1</f>
        <v>706</v>
      </c>
      <c r="C710" s="55" t="str">
        <f t="shared" si="203"/>
        <v>NRT</v>
      </c>
      <c r="D710" s="55" t="str">
        <f t="shared" si="204"/>
        <v>2025-09-18</v>
      </c>
      <c r="E710" s="55" t="str">
        <f t="shared" si="205"/>
        <v>82020038141</v>
      </c>
      <c r="F710" s="55" t="str">
        <f t="shared" si="206"/>
        <v>PJP030134414</v>
      </c>
      <c r="G710" s="55" t="str">
        <f t="shared" si="207"/>
        <v>김민용</v>
      </c>
      <c r="H710" s="53" t="str">
        <f t="shared" si="208"/>
        <v>목록(Manifest)</v>
      </c>
      <c r="I710" s="62">
        <f t="shared" si="209"/>
        <v>147.4</v>
      </c>
      <c r="J710" s="53" t="str">
        <f t="shared" si="210"/>
        <v>BIG BRIDGE INTL (BRCH USA)</v>
      </c>
      <c r="K710" s="55">
        <f t="shared" si="211"/>
        <v>1</v>
      </c>
      <c r="L710" s="54">
        <f t="shared" si="212"/>
        <v>2.2000000000000002</v>
      </c>
      <c r="M710" s="54">
        <f t="shared" si="213"/>
        <v>3.9</v>
      </c>
      <c r="N710" s="54">
        <f t="shared" si="214"/>
        <v>3.9</v>
      </c>
      <c r="O710" s="54">
        <f t="shared" si="215"/>
        <v>2.5</v>
      </c>
      <c r="P710" s="55" t="str">
        <f t="shared" si="216"/>
        <v>6094325141813</v>
      </c>
      <c r="Q710" s="70">
        <f t="shared" si="217"/>
        <v>10800</v>
      </c>
      <c r="R710" s="58">
        <v>0</v>
      </c>
      <c r="S710" s="57">
        <f t="shared" si="218"/>
        <v>0</v>
      </c>
      <c r="T710" s="58">
        <v>0</v>
      </c>
      <c r="U710" s="58">
        <f>(IF(VLOOKUP(VLOOKUP(AN710,MAPPING!$B$16:$D$21,2,1),MAPPING!$C$16:$E$21,2,0)=7000,0,VLOOKUP(VLOOKUP(AN710,MAPPING!$B$16:$D$21,2,1),MAPPING!$C$16:$E$21,2,0)))</f>
        <v>0</v>
      </c>
      <c r="V710" s="58">
        <f>(K710*VLOOKUP(N710/K710,MAPPING!$B$23:$C$30,2,10))</f>
        <v>550</v>
      </c>
      <c r="W710" s="58">
        <f t="shared" si="219"/>
        <v>0</v>
      </c>
      <c r="X710" s="58">
        <f t="shared" si="220"/>
        <v>11350</v>
      </c>
      <c r="Y710" s="116">
        <f>ROUND(SUM(Q710:W710)/INVOICE!$I$5,2)</f>
        <v>8.14</v>
      </c>
      <c r="AA710" s="38" t="s">
        <v>605</v>
      </c>
      <c r="AB710" s="38" t="s">
        <v>93</v>
      </c>
      <c r="AC710" s="38" t="s">
        <v>5119</v>
      </c>
      <c r="AD710" s="38" t="s">
        <v>11288</v>
      </c>
      <c r="AE710" s="38" t="s">
        <v>11289</v>
      </c>
      <c r="AF710" s="38" t="s">
        <v>11290</v>
      </c>
      <c r="AG710" s="38" t="s">
        <v>11291</v>
      </c>
      <c r="AH710" s="38" t="s">
        <v>61</v>
      </c>
      <c r="AI710" s="38">
        <v>1</v>
      </c>
      <c r="AJ710" s="38">
        <v>2.2000000000000002</v>
      </c>
      <c r="AK710" s="38">
        <v>3.9</v>
      </c>
      <c r="AL710" s="38">
        <v>3.9</v>
      </c>
      <c r="AM710" s="38" t="s">
        <v>204</v>
      </c>
      <c r="AN710" s="38">
        <v>147.4</v>
      </c>
      <c r="AO710" s="38" t="s">
        <v>62</v>
      </c>
      <c r="AP710" s="38" t="s">
        <v>62</v>
      </c>
      <c r="AQ710" s="38" t="s">
        <v>62</v>
      </c>
      <c r="AR710" s="38" t="s">
        <v>62</v>
      </c>
      <c r="AS710" s="38" t="s">
        <v>62</v>
      </c>
      <c r="AT710" s="38" t="s">
        <v>205</v>
      </c>
      <c r="AU710" s="38" t="s">
        <v>8802</v>
      </c>
      <c r="AV710" s="38" t="s">
        <v>207</v>
      </c>
      <c r="AW710" s="38" t="s">
        <v>61</v>
      </c>
      <c r="AX710" s="38" t="s">
        <v>63</v>
      </c>
      <c r="AY710" s="39" t="s">
        <v>11292</v>
      </c>
      <c r="AZ710" s="38" t="s">
        <v>11293</v>
      </c>
      <c r="BA710" s="39" t="s">
        <v>11293</v>
      </c>
      <c r="BB710" s="38" t="s">
        <v>2434</v>
      </c>
      <c r="BC710" s="38" t="s">
        <v>197</v>
      </c>
      <c r="BD710" s="38" t="s">
        <v>94</v>
      </c>
      <c r="BE710" s="38" t="s">
        <v>208</v>
      </c>
      <c r="BF710" s="38" t="s">
        <v>64</v>
      </c>
      <c r="BG710" s="38" t="s">
        <v>61</v>
      </c>
      <c r="BH710" s="38" t="s">
        <v>209</v>
      </c>
    </row>
    <row r="711" spans="2:60" x14ac:dyDescent="0.3">
      <c r="B711" s="55">
        <f t="shared" si="221"/>
        <v>707</v>
      </c>
      <c r="C711" s="55" t="str">
        <f t="shared" ref="C711:C774" si="222">AB711</f>
        <v>NRT</v>
      </c>
      <c r="D711" s="55" t="str">
        <f t="shared" ref="D711:D774" si="223">AA711</f>
        <v>2025-09-18</v>
      </c>
      <c r="E711" s="55" t="str">
        <f t="shared" ref="E711:E774" si="224">AC711</f>
        <v>82020038141</v>
      </c>
      <c r="F711" s="55" t="str">
        <f t="shared" ref="F711:F774" si="225">AD711</f>
        <v>PJP030146877</v>
      </c>
      <c r="G711" s="55" t="str">
        <f t="shared" ref="G711:G774" si="226">AE711</f>
        <v>김주영</v>
      </c>
      <c r="H711" s="53" t="str">
        <f t="shared" ref="H711:H774" si="227">AM711</f>
        <v>목록(Manifest)</v>
      </c>
      <c r="I711" s="62">
        <f t="shared" ref="I711:I774" si="228">AN711</f>
        <v>64.86</v>
      </c>
      <c r="J711" s="53" t="str">
        <f t="shared" ref="J711:J774" si="229">AU711</f>
        <v>BIG BRIDGE INTL (BRCH USA)</v>
      </c>
      <c r="K711" s="55">
        <f t="shared" ref="K711:K774" si="230">AI711</f>
        <v>1</v>
      </c>
      <c r="L711" s="54">
        <f t="shared" ref="L711:L774" si="231">AJ711</f>
        <v>0.15</v>
      </c>
      <c r="M711" s="54">
        <f t="shared" ref="M711:M774" si="232">AK711</f>
        <v>0.5</v>
      </c>
      <c r="N711" s="54">
        <f t="shared" ref="N711:N774" si="233">AL711</f>
        <v>0.5</v>
      </c>
      <c r="O711" s="54">
        <f t="shared" ref="O711:O774" si="234">CEILING(L711,0.5)</f>
        <v>0.5</v>
      </c>
      <c r="P711" s="55" t="str">
        <f t="shared" ref="P711:P774" si="235">AY711</f>
        <v>6094325150727</v>
      </c>
      <c r="Q711" s="70">
        <f t="shared" ref="Q711:Q774" si="236">6760+(O711-0.5)/0.5*1010</f>
        <v>6760</v>
      </c>
      <c r="R711" s="58">
        <v>0</v>
      </c>
      <c r="S711" s="57">
        <f t="shared" ref="S711:S774" si="237">2500*(K711-1)</f>
        <v>0</v>
      </c>
      <c r="T711" s="58">
        <v>0</v>
      </c>
      <c r="U711" s="58">
        <f>(IF(VLOOKUP(VLOOKUP(AN711,MAPPING!$B$16:$D$21,2,1),MAPPING!$C$16:$E$21,2,0)=7000,0,VLOOKUP(VLOOKUP(AN711,MAPPING!$B$16:$D$21,2,1),MAPPING!$C$16:$E$21,2,0)))</f>
        <v>0</v>
      </c>
      <c r="V711" s="58">
        <f>(K711*VLOOKUP(N711/K711,MAPPING!$B$23:$C$30,2,10))</f>
        <v>0</v>
      </c>
      <c r="W711" s="58">
        <f t="shared" ref="W711:W774" si="238">IF(_xlfn.CEILING.MATH(N711-30,1)&lt;0,0,_xlfn.CEILING.MATH(N711-30,1))*400</f>
        <v>0</v>
      </c>
      <c r="X711" s="58">
        <f t="shared" ref="X711:X774" si="239">SUM(Q711:W711)</f>
        <v>6760</v>
      </c>
      <c r="Y711" s="116">
        <f>ROUND(SUM(Q711:W711)/INVOICE!$I$5,2)</f>
        <v>4.8499999999999996</v>
      </c>
      <c r="AA711" s="38" t="s">
        <v>605</v>
      </c>
      <c r="AB711" s="38" t="s">
        <v>93</v>
      </c>
      <c r="AC711" s="38" t="s">
        <v>5119</v>
      </c>
      <c r="AD711" s="38" t="s">
        <v>11294</v>
      </c>
      <c r="AE711" s="38" t="s">
        <v>11295</v>
      </c>
      <c r="AF711" s="38" t="s">
        <v>11296</v>
      </c>
      <c r="AG711" s="38" t="s">
        <v>11297</v>
      </c>
      <c r="AH711" s="38" t="s">
        <v>61</v>
      </c>
      <c r="AI711" s="38">
        <v>1</v>
      </c>
      <c r="AJ711" s="38">
        <v>0.15</v>
      </c>
      <c r="AK711" s="38">
        <v>0.5</v>
      </c>
      <c r="AL711" s="38">
        <v>0.5</v>
      </c>
      <c r="AM711" s="38" t="s">
        <v>204</v>
      </c>
      <c r="AN711" s="38">
        <v>64.86</v>
      </c>
      <c r="AO711" s="38" t="s">
        <v>62</v>
      </c>
      <c r="AP711" s="38" t="s">
        <v>62</v>
      </c>
      <c r="AQ711" s="38" t="s">
        <v>62</v>
      </c>
      <c r="AR711" s="38" t="s">
        <v>62</v>
      </c>
      <c r="AS711" s="38" t="s">
        <v>62</v>
      </c>
      <c r="AT711" s="38" t="s">
        <v>205</v>
      </c>
      <c r="AU711" s="38" t="s">
        <v>8802</v>
      </c>
      <c r="AV711" s="38" t="s">
        <v>207</v>
      </c>
      <c r="AW711" s="38" t="s">
        <v>61</v>
      </c>
      <c r="AX711" s="38" t="s">
        <v>63</v>
      </c>
      <c r="AY711" s="39" t="s">
        <v>11298</v>
      </c>
      <c r="AZ711" s="38" t="s">
        <v>11299</v>
      </c>
      <c r="BA711" s="39" t="s">
        <v>11299</v>
      </c>
      <c r="BB711" s="38" t="s">
        <v>2434</v>
      </c>
      <c r="BC711" s="38" t="s">
        <v>197</v>
      </c>
      <c r="BD711" s="38" t="s">
        <v>94</v>
      </c>
      <c r="BE711" s="38" t="s">
        <v>208</v>
      </c>
      <c r="BF711" s="38" t="s">
        <v>64</v>
      </c>
      <c r="BG711" s="38" t="s">
        <v>61</v>
      </c>
      <c r="BH711" s="38" t="s">
        <v>209</v>
      </c>
    </row>
    <row r="712" spans="2:60" x14ac:dyDescent="0.3">
      <c r="B712" s="55">
        <f t="shared" si="221"/>
        <v>708</v>
      </c>
      <c r="C712" s="55" t="str">
        <f t="shared" si="222"/>
        <v>NRT</v>
      </c>
      <c r="D712" s="55" t="str">
        <f t="shared" si="223"/>
        <v>2025-09-18</v>
      </c>
      <c r="E712" s="55" t="str">
        <f t="shared" si="224"/>
        <v>82020038141</v>
      </c>
      <c r="F712" s="55" t="str">
        <f t="shared" si="225"/>
        <v>PJP030147398</v>
      </c>
      <c r="G712" s="55" t="str">
        <f t="shared" si="226"/>
        <v>한은희</v>
      </c>
      <c r="H712" s="53" t="str">
        <f t="shared" si="227"/>
        <v>목록(Manifest)</v>
      </c>
      <c r="I712" s="62">
        <f t="shared" si="228"/>
        <v>25.51</v>
      </c>
      <c r="J712" s="53" t="str">
        <f t="shared" si="229"/>
        <v>BIG BRIDGE INTL (BRCH USA)</v>
      </c>
      <c r="K712" s="55">
        <f t="shared" si="230"/>
        <v>1</v>
      </c>
      <c r="L712" s="54">
        <f t="shared" si="231"/>
        <v>0.25</v>
      </c>
      <c r="M712" s="54">
        <f t="shared" si="232"/>
        <v>0.8</v>
      </c>
      <c r="N712" s="54">
        <f t="shared" si="233"/>
        <v>0.8</v>
      </c>
      <c r="O712" s="54">
        <f t="shared" si="234"/>
        <v>0.5</v>
      </c>
      <c r="P712" s="55" t="str">
        <f t="shared" si="235"/>
        <v>6094325141906</v>
      </c>
      <c r="Q712" s="70">
        <f t="shared" si="236"/>
        <v>6760</v>
      </c>
      <c r="R712" s="58">
        <v>0</v>
      </c>
      <c r="S712" s="57">
        <f t="shared" si="237"/>
        <v>0</v>
      </c>
      <c r="T712" s="58">
        <v>0</v>
      </c>
      <c r="U712" s="58">
        <f>(IF(VLOOKUP(VLOOKUP(AN712,MAPPING!$B$16:$D$21,2,1),MAPPING!$C$16:$E$21,2,0)=7000,0,VLOOKUP(VLOOKUP(AN712,MAPPING!$B$16:$D$21,2,1),MAPPING!$C$16:$E$21,2,0)))</f>
        <v>0</v>
      </c>
      <c r="V712" s="58">
        <f>(K712*VLOOKUP(N712/K712,MAPPING!$B$23:$C$30,2,10))</f>
        <v>0</v>
      </c>
      <c r="W712" s="58">
        <f t="shared" si="238"/>
        <v>0</v>
      </c>
      <c r="X712" s="58">
        <f t="shared" si="239"/>
        <v>6760</v>
      </c>
      <c r="Y712" s="116">
        <f>ROUND(SUM(Q712:W712)/INVOICE!$I$5,2)</f>
        <v>4.8499999999999996</v>
      </c>
      <c r="AA712" s="38" t="s">
        <v>605</v>
      </c>
      <c r="AB712" s="38" t="s">
        <v>93</v>
      </c>
      <c r="AC712" s="38" t="s">
        <v>5119</v>
      </c>
      <c r="AD712" s="38" t="s">
        <v>11300</v>
      </c>
      <c r="AE712" s="38" t="s">
        <v>11301</v>
      </c>
      <c r="AF712" s="38" t="s">
        <v>11302</v>
      </c>
      <c r="AG712" s="38" t="s">
        <v>11303</v>
      </c>
      <c r="AH712" s="38" t="s">
        <v>61</v>
      </c>
      <c r="AI712" s="38">
        <v>1</v>
      </c>
      <c r="AJ712" s="38">
        <v>0.25</v>
      </c>
      <c r="AK712" s="38">
        <v>0.8</v>
      </c>
      <c r="AL712" s="38">
        <v>0.8</v>
      </c>
      <c r="AM712" s="38" t="s">
        <v>204</v>
      </c>
      <c r="AN712" s="38">
        <v>25.51</v>
      </c>
      <c r="AO712" s="38" t="s">
        <v>62</v>
      </c>
      <c r="AP712" s="38" t="s">
        <v>62</v>
      </c>
      <c r="AQ712" s="38" t="s">
        <v>62</v>
      </c>
      <c r="AR712" s="38" t="s">
        <v>62</v>
      </c>
      <c r="AS712" s="38" t="s">
        <v>62</v>
      </c>
      <c r="AT712" s="38" t="s">
        <v>205</v>
      </c>
      <c r="AU712" s="38" t="s">
        <v>8802</v>
      </c>
      <c r="AV712" s="38" t="s">
        <v>207</v>
      </c>
      <c r="AW712" s="38" t="s">
        <v>61</v>
      </c>
      <c r="AX712" s="38" t="s">
        <v>63</v>
      </c>
      <c r="AY712" s="39" t="s">
        <v>11304</v>
      </c>
      <c r="AZ712" s="38" t="s">
        <v>11305</v>
      </c>
      <c r="BA712" s="39" t="s">
        <v>11305</v>
      </c>
      <c r="BB712" s="38" t="s">
        <v>2434</v>
      </c>
      <c r="BC712" s="38" t="s">
        <v>197</v>
      </c>
      <c r="BD712" s="38" t="s">
        <v>94</v>
      </c>
      <c r="BE712" s="38" t="s">
        <v>208</v>
      </c>
      <c r="BF712" s="38" t="s">
        <v>64</v>
      </c>
      <c r="BG712" s="38" t="s">
        <v>61</v>
      </c>
      <c r="BH712" s="38" t="s">
        <v>209</v>
      </c>
    </row>
    <row r="713" spans="2:60" x14ac:dyDescent="0.3">
      <c r="B713" s="55">
        <f t="shared" si="221"/>
        <v>709</v>
      </c>
      <c r="C713" s="55" t="str">
        <f t="shared" si="222"/>
        <v>NRT</v>
      </c>
      <c r="D713" s="55" t="str">
        <f t="shared" si="223"/>
        <v>2025-09-18</v>
      </c>
      <c r="E713" s="55" t="str">
        <f t="shared" si="224"/>
        <v>82020038141</v>
      </c>
      <c r="F713" s="55" t="str">
        <f t="shared" si="225"/>
        <v>PJP030167379</v>
      </c>
      <c r="G713" s="55" t="str">
        <f t="shared" si="226"/>
        <v>이성규</v>
      </c>
      <c r="H713" s="53" t="str">
        <f t="shared" si="227"/>
        <v>일반(목록배제,Normal-Manifest Exception)</v>
      </c>
      <c r="I713" s="62">
        <f t="shared" si="228"/>
        <v>100.5</v>
      </c>
      <c r="J713" s="53" t="str">
        <f t="shared" si="229"/>
        <v>BIG BRIDGE INTL (BRCH USA)</v>
      </c>
      <c r="K713" s="55">
        <f t="shared" si="230"/>
        <v>1</v>
      </c>
      <c r="L713" s="54">
        <f t="shared" si="231"/>
        <v>0.3</v>
      </c>
      <c r="M713" s="54">
        <f t="shared" si="232"/>
        <v>1.3</v>
      </c>
      <c r="N713" s="54">
        <f t="shared" si="233"/>
        <v>1.3</v>
      </c>
      <c r="O713" s="54">
        <f t="shared" si="234"/>
        <v>0.5</v>
      </c>
      <c r="P713" s="55" t="str">
        <f t="shared" si="235"/>
        <v>6094325151749</v>
      </c>
      <c r="Q713" s="70">
        <f t="shared" si="236"/>
        <v>6760</v>
      </c>
      <c r="R713" s="58">
        <v>0</v>
      </c>
      <c r="S713" s="57">
        <f t="shared" si="237"/>
        <v>0</v>
      </c>
      <c r="T713" s="58">
        <v>0</v>
      </c>
      <c r="U713" s="58">
        <f>(IF(VLOOKUP(VLOOKUP(AN713,MAPPING!$B$16:$D$21,2,1),MAPPING!$C$16:$E$21,2,0)=7000,0,VLOOKUP(VLOOKUP(AN713,MAPPING!$B$16:$D$21,2,1),MAPPING!$C$16:$E$21,2,0)))</f>
        <v>0</v>
      </c>
      <c r="V713" s="58">
        <f>(K713*VLOOKUP(N713/K713,MAPPING!$B$23:$C$30,2,10))</f>
        <v>0</v>
      </c>
      <c r="W713" s="58">
        <f t="shared" si="238"/>
        <v>0</v>
      </c>
      <c r="X713" s="58">
        <f t="shared" si="239"/>
        <v>6760</v>
      </c>
      <c r="Y713" s="116">
        <f>ROUND(SUM(Q713:W713)/INVOICE!$I$5,2)</f>
        <v>4.8499999999999996</v>
      </c>
      <c r="AA713" s="38" t="s">
        <v>605</v>
      </c>
      <c r="AB713" s="38" t="s">
        <v>93</v>
      </c>
      <c r="AC713" s="38" t="s">
        <v>5119</v>
      </c>
      <c r="AD713" s="38" t="s">
        <v>11306</v>
      </c>
      <c r="AE713" s="38" t="s">
        <v>11136</v>
      </c>
      <c r="AF713" s="38" t="s">
        <v>11137</v>
      </c>
      <c r="AG713" s="38" t="s">
        <v>11138</v>
      </c>
      <c r="AH713" s="38" t="s">
        <v>61</v>
      </c>
      <c r="AI713" s="38">
        <v>1</v>
      </c>
      <c r="AJ713" s="38">
        <v>0.3</v>
      </c>
      <c r="AK713" s="38">
        <v>1.3</v>
      </c>
      <c r="AL713" s="38">
        <v>1.3</v>
      </c>
      <c r="AM713" s="38" t="s">
        <v>66</v>
      </c>
      <c r="AN713" s="38">
        <v>100.5</v>
      </c>
      <c r="AO713" s="38" t="s">
        <v>62</v>
      </c>
      <c r="AP713" s="38" t="s">
        <v>62</v>
      </c>
      <c r="AQ713" s="38" t="s">
        <v>62</v>
      </c>
      <c r="AR713" s="38" t="s">
        <v>62</v>
      </c>
      <c r="AS713" s="38" t="s">
        <v>62</v>
      </c>
      <c r="AT713" s="38" t="s">
        <v>205</v>
      </c>
      <c r="AU713" s="38" t="s">
        <v>8802</v>
      </c>
      <c r="AV713" s="38" t="s">
        <v>207</v>
      </c>
      <c r="AW713" s="38" t="s">
        <v>61</v>
      </c>
      <c r="AX713" s="38" t="s">
        <v>63</v>
      </c>
      <c r="AY713" s="39" t="s">
        <v>11307</v>
      </c>
      <c r="AZ713" s="38" t="s">
        <v>11308</v>
      </c>
      <c r="BA713" s="39" t="s">
        <v>11308</v>
      </c>
      <c r="BB713" s="38" t="s">
        <v>2434</v>
      </c>
      <c r="BC713" s="38" t="s">
        <v>197</v>
      </c>
      <c r="BD713" s="38" t="s">
        <v>94</v>
      </c>
      <c r="BE713" s="38" t="s">
        <v>208</v>
      </c>
      <c r="BF713" s="38" t="s">
        <v>64</v>
      </c>
      <c r="BG713" s="38" t="s">
        <v>61</v>
      </c>
      <c r="BH713" s="38" t="s">
        <v>209</v>
      </c>
    </row>
    <row r="714" spans="2:60" x14ac:dyDescent="0.3">
      <c r="B714" s="55">
        <f t="shared" si="221"/>
        <v>710</v>
      </c>
      <c r="C714" s="55" t="str">
        <f t="shared" si="222"/>
        <v>NRT</v>
      </c>
      <c r="D714" s="55" t="str">
        <f t="shared" si="223"/>
        <v>2025-09-18</v>
      </c>
      <c r="E714" s="55" t="str">
        <f t="shared" si="224"/>
        <v>82020038141</v>
      </c>
      <c r="F714" s="55" t="str">
        <f t="shared" si="225"/>
        <v>PJP030162504</v>
      </c>
      <c r="G714" s="55" t="str">
        <f t="shared" si="226"/>
        <v>강수한</v>
      </c>
      <c r="H714" s="53" t="str">
        <f t="shared" si="227"/>
        <v>목록(Manifest)</v>
      </c>
      <c r="I714" s="62">
        <f t="shared" si="228"/>
        <v>131.32</v>
      </c>
      <c r="J714" s="53" t="str">
        <f t="shared" si="229"/>
        <v>BIG BRIDGE INTL (BRCH USA)</v>
      </c>
      <c r="K714" s="55">
        <f t="shared" si="230"/>
        <v>1</v>
      </c>
      <c r="L714" s="54">
        <f t="shared" si="231"/>
        <v>1.35</v>
      </c>
      <c r="M714" s="54">
        <f t="shared" si="232"/>
        <v>2.7</v>
      </c>
      <c r="N714" s="54">
        <f t="shared" si="233"/>
        <v>2.7</v>
      </c>
      <c r="O714" s="54">
        <f t="shared" si="234"/>
        <v>1.5</v>
      </c>
      <c r="P714" s="55" t="str">
        <f t="shared" si="235"/>
        <v>6094325143761</v>
      </c>
      <c r="Q714" s="70">
        <f t="shared" si="236"/>
        <v>8780</v>
      </c>
      <c r="R714" s="58">
        <v>0</v>
      </c>
      <c r="S714" s="57">
        <f t="shared" si="237"/>
        <v>0</v>
      </c>
      <c r="T714" s="58">
        <v>0</v>
      </c>
      <c r="U714" s="58">
        <f>(IF(VLOOKUP(VLOOKUP(AN714,MAPPING!$B$16:$D$21,2,1),MAPPING!$C$16:$E$21,2,0)=7000,0,VLOOKUP(VLOOKUP(AN714,MAPPING!$B$16:$D$21,2,1),MAPPING!$C$16:$E$21,2,0)))</f>
        <v>0</v>
      </c>
      <c r="V714" s="58">
        <f>(K714*VLOOKUP(N714/K714,MAPPING!$B$23:$C$30,2,10))</f>
        <v>550</v>
      </c>
      <c r="W714" s="58">
        <f t="shared" si="238"/>
        <v>0</v>
      </c>
      <c r="X714" s="58">
        <f t="shared" si="239"/>
        <v>9330</v>
      </c>
      <c r="Y714" s="116">
        <f>ROUND(SUM(Q714:W714)/INVOICE!$I$5,2)</f>
        <v>6.69</v>
      </c>
      <c r="AA714" s="38" t="s">
        <v>605</v>
      </c>
      <c r="AB714" s="38" t="s">
        <v>93</v>
      </c>
      <c r="AC714" s="38" t="s">
        <v>5119</v>
      </c>
      <c r="AD714" s="38" t="s">
        <v>11309</v>
      </c>
      <c r="AE714" s="38" t="s">
        <v>298</v>
      </c>
      <c r="AF714" s="38" t="s">
        <v>299</v>
      </c>
      <c r="AG714" s="38" t="s">
        <v>300</v>
      </c>
      <c r="AH714" s="38" t="s">
        <v>61</v>
      </c>
      <c r="AI714" s="38">
        <v>1</v>
      </c>
      <c r="AJ714" s="38">
        <v>1.35</v>
      </c>
      <c r="AK714" s="38">
        <v>2.7</v>
      </c>
      <c r="AL714" s="38">
        <v>2.7</v>
      </c>
      <c r="AM714" s="38" t="s">
        <v>204</v>
      </c>
      <c r="AN714" s="38">
        <v>131.32</v>
      </c>
      <c r="AO714" s="38" t="s">
        <v>62</v>
      </c>
      <c r="AP714" s="38" t="s">
        <v>62</v>
      </c>
      <c r="AQ714" s="38" t="s">
        <v>62</v>
      </c>
      <c r="AR714" s="38" t="s">
        <v>62</v>
      </c>
      <c r="AS714" s="38" t="s">
        <v>62</v>
      </c>
      <c r="AT714" s="38" t="s">
        <v>205</v>
      </c>
      <c r="AU714" s="38" t="s">
        <v>8802</v>
      </c>
      <c r="AV714" s="38" t="s">
        <v>207</v>
      </c>
      <c r="AW714" s="38" t="s">
        <v>61</v>
      </c>
      <c r="AX714" s="38" t="s">
        <v>63</v>
      </c>
      <c r="AY714" s="39" t="s">
        <v>11310</v>
      </c>
      <c r="AZ714" s="38" t="s">
        <v>11311</v>
      </c>
      <c r="BA714" s="39" t="s">
        <v>11311</v>
      </c>
      <c r="BB714" s="38" t="s">
        <v>2434</v>
      </c>
      <c r="BC714" s="38" t="s">
        <v>197</v>
      </c>
      <c r="BD714" s="38" t="s">
        <v>94</v>
      </c>
      <c r="BE714" s="38" t="s">
        <v>208</v>
      </c>
      <c r="BF714" s="38" t="s">
        <v>64</v>
      </c>
      <c r="BG714" s="38" t="s">
        <v>61</v>
      </c>
      <c r="BH714" s="38" t="s">
        <v>209</v>
      </c>
    </row>
    <row r="715" spans="2:60" x14ac:dyDescent="0.3">
      <c r="B715" s="55">
        <f t="shared" si="221"/>
        <v>711</v>
      </c>
      <c r="C715" s="55" t="str">
        <f t="shared" si="222"/>
        <v>NRT</v>
      </c>
      <c r="D715" s="55" t="str">
        <f t="shared" si="223"/>
        <v>2025-09-18</v>
      </c>
      <c r="E715" s="55" t="str">
        <f t="shared" si="224"/>
        <v>82020038141</v>
      </c>
      <c r="F715" s="55" t="str">
        <f t="shared" si="225"/>
        <v>PJP030145979</v>
      </c>
      <c r="G715" s="55" t="str">
        <f t="shared" si="226"/>
        <v>김혜민</v>
      </c>
      <c r="H715" s="53" t="str">
        <f t="shared" si="227"/>
        <v>일반(목록배제,Normal-Manifest Exception)</v>
      </c>
      <c r="I715" s="62">
        <f t="shared" si="228"/>
        <v>119.63</v>
      </c>
      <c r="J715" s="53" t="str">
        <f t="shared" si="229"/>
        <v>BIG BRIDGE INTL (BRCH USA)</v>
      </c>
      <c r="K715" s="55">
        <f t="shared" si="230"/>
        <v>1</v>
      </c>
      <c r="L715" s="54">
        <f t="shared" si="231"/>
        <v>1.45</v>
      </c>
      <c r="M715" s="54">
        <f t="shared" si="232"/>
        <v>3.1</v>
      </c>
      <c r="N715" s="54">
        <f t="shared" si="233"/>
        <v>3.1</v>
      </c>
      <c r="O715" s="54">
        <f t="shared" si="234"/>
        <v>1.5</v>
      </c>
      <c r="P715" s="55" t="str">
        <f t="shared" si="235"/>
        <v>6094325150185</v>
      </c>
      <c r="Q715" s="70">
        <f t="shared" si="236"/>
        <v>8780</v>
      </c>
      <c r="R715" s="58">
        <v>0</v>
      </c>
      <c r="S715" s="57">
        <f t="shared" si="237"/>
        <v>0</v>
      </c>
      <c r="T715" s="58">
        <v>0</v>
      </c>
      <c r="U715" s="58">
        <f>(IF(VLOOKUP(VLOOKUP(AN715,MAPPING!$B$16:$D$21,2,1),MAPPING!$C$16:$E$21,2,0)=7000,0,VLOOKUP(VLOOKUP(AN715,MAPPING!$B$16:$D$21,2,1),MAPPING!$C$16:$E$21,2,0)))</f>
        <v>0</v>
      </c>
      <c r="V715" s="58">
        <f>(K715*VLOOKUP(N715/K715,MAPPING!$B$23:$C$30,2,10))</f>
        <v>550</v>
      </c>
      <c r="W715" s="58">
        <f t="shared" si="238"/>
        <v>0</v>
      </c>
      <c r="X715" s="58">
        <f t="shared" si="239"/>
        <v>9330</v>
      </c>
      <c r="Y715" s="116">
        <f>ROUND(SUM(Q715:W715)/INVOICE!$I$5,2)</f>
        <v>6.69</v>
      </c>
      <c r="AA715" s="38" t="s">
        <v>605</v>
      </c>
      <c r="AB715" s="38" t="s">
        <v>93</v>
      </c>
      <c r="AC715" s="38" t="s">
        <v>5119</v>
      </c>
      <c r="AD715" s="38" t="s">
        <v>11312</v>
      </c>
      <c r="AE715" s="38" t="s">
        <v>255</v>
      </c>
      <c r="AF715" s="38" t="s">
        <v>256</v>
      </c>
      <c r="AG715" s="38" t="s">
        <v>257</v>
      </c>
      <c r="AH715" s="38" t="s">
        <v>61</v>
      </c>
      <c r="AI715" s="38">
        <v>1</v>
      </c>
      <c r="AJ715" s="38">
        <v>1.45</v>
      </c>
      <c r="AK715" s="38">
        <v>3.1</v>
      </c>
      <c r="AL715" s="38">
        <v>3.1</v>
      </c>
      <c r="AM715" s="38" t="s">
        <v>66</v>
      </c>
      <c r="AN715" s="38">
        <v>119.63</v>
      </c>
      <c r="AO715" s="38" t="s">
        <v>62</v>
      </c>
      <c r="AP715" s="38" t="s">
        <v>62</v>
      </c>
      <c r="AQ715" s="38" t="s">
        <v>62</v>
      </c>
      <c r="AR715" s="38" t="s">
        <v>62</v>
      </c>
      <c r="AS715" s="38" t="s">
        <v>62</v>
      </c>
      <c r="AT715" s="38" t="s">
        <v>205</v>
      </c>
      <c r="AU715" s="38" t="s">
        <v>8802</v>
      </c>
      <c r="AV715" s="38" t="s">
        <v>207</v>
      </c>
      <c r="AW715" s="38" t="s">
        <v>61</v>
      </c>
      <c r="AX715" s="38" t="s">
        <v>63</v>
      </c>
      <c r="AY715" s="39" t="s">
        <v>11313</v>
      </c>
      <c r="AZ715" s="38" t="s">
        <v>11314</v>
      </c>
      <c r="BA715" s="39" t="s">
        <v>11314</v>
      </c>
      <c r="BB715" s="38" t="s">
        <v>2434</v>
      </c>
      <c r="BC715" s="38" t="s">
        <v>197</v>
      </c>
      <c r="BD715" s="38" t="s">
        <v>94</v>
      </c>
      <c r="BE715" s="38" t="s">
        <v>208</v>
      </c>
      <c r="BF715" s="38" t="s">
        <v>64</v>
      </c>
      <c r="BG715" s="38" t="s">
        <v>61</v>
      </c>
      <c r="BH715" s="38" t="s">
        <v>209</v>
      </c>
    </row>
    <row r="716" spans="2:60" x14ac:dyDescent="0.3">
      <c r="B716" s="55">
        <f t="shared" si="221"/>
        <v>712</v>
      </c>
      <c r="C716" s="55" t="str">
        <f t="shared" si="222"/>
        <v>NRT</v>
      </c>
      <c r="D716" s="55" t="str">
        <f t="shared" si="223"/>
        <v>2025-09-18</v>
      </c>
      <c r="E716" s="55" t="str">
        <f t="shared" si="224"/>
        <v>82020038141</v>
      </c>
      <c r="F716" s="55" t="str">
        <f t="shared" si="225"/>
        <v>PJP030134780</v>
      </c>
      <c r="G716" s="55" t="str">
        <f t="shared" si="226"/>
        <v>박선우</v>
      </c>
      <c r="H716" s="53" t="str">
        <f t="shared" si="227"/>
        <v>목록(Manifest)</v>
      </c>
      <c r="I716" s="62">
        <f t="shared" si="228"/>
        <v>18.72</v>
      </c>
      <c r="J716" s="53" t="str">
        <f t="shared" si="229"/>
        <v>BIG BRIDGE INTL (BRCH USA)</v>
      </c>
      <c r="K716" s="55">
        <f t="shared" si="230"/>
        <v>1</v>
      </c>
      <c r="L716" s="54">
        <f t="shared" si="231"/>
        <v>0.45</v>
      </c>
      <c r="M716" s="54">
        <f t="shared" si="232"/>
        <v>1.3</v>
      </c>
      <c r="N716" s="54">
        <f t="shared" si="233"/>
        <v>1.3</v>
      </c>
      <c r="O716" s="54">
        <f t="shared" si="234"/>
        <v>0.5</v>
      </c>
      <c r="P716" s="55" t="str">
        <f t="shared" si="235"/>
        <v>6094325151646</v>
      </c>
      <c r="Q716" s="70">
        <f t="shared" si="236"/>
        <v>6760</v>
      </c>
      <c r="R716" s="58">
        <v>0</v>
      </c>
      <c r="S716" s="57">
        <f t="shared" si="237"/>
        <v>0</v>
      </c>
      <c r="T716" s="58">
        <v>0</v>
      </c>
      <c r="U716" s="58">
        <f>(IF(VLOOKUP(VLOOKUP(AN716,MAPPING!$B$16:$D$21,2,1),MAPPING!$C$16:$E$21,2,0)=7000,0,VLOOKUP(VLOOKUP(AN716,MAPPING!$B$16:$D$21,2,1),MAPPING!$C$16:$E$21,2,0)))</f>
        <v>0</v>
      </c>
      <c r="V716" s="58">
        <f>(K716*VLOOKUP(N716/K716,MAPPING!$B$23:$C$30,2,10))</f>
        <v>0</v>
      </c>
      <c r="W716" s="58">
        <f t="shared" si="238"/>
        <v>0</v>
      </c>
      <c r="X716" s="58">
        <f t="shared" si="239"/>
        <v>6760</v>
      </c>
      <c r="Y716" s="116">
        <f>ROUND(SUM(Q716:W716)/INVOICE!$I$5,2)</f>
        <v>4.8499999999999996</v>
      </c>
      <c r="AA716" s="38" t="s">
        <v>605</v>
      </c>
      <c r="AB716" s="38" t="s">
        <v>93</v>
      </c>
      <c r="AC716" s="38" t="s">
        <v>5119</v>
      </c>
      <c r="AD716" s="38" t="s">
        <v>11315</v>
      </c>
      <c r="AE716" s="38" t="s">
        <v>11316</v>
      </c>
      <c r="AF716" s="38" t="s">
        <v>11317</v>
      </c>
      <c r="AG716" s="38" t="s">
        <v>11318</v>
      </c>
      <c r="AH716" s="38" t="s">
        <v>61</v>
      </c>
      <c r="AI716" s="38">
        <v>1</v>
      </c>
      <c r="AJ716" s="38">
        <v>0.45</v>
      </c>
      <c r="AK716" s="38">
        <v>1.3</v>
      </c>
      <c r="AL716" s="38">
        <v>1.3</v>
      </c>
      <c r="AM716" s="38" t="s">
        <v>204</v>
      </c>
      <c r="AN716" s="38">
        <v>18.72</v>
      </c>
      <c r="AO716" s="38" t="s">
        <v>62</v>
      </c>
      <c r="AP716" s="38" t="s">
        <v>62</v>
      </c>
      <c r="AQ716" s="38" t="s">
        <v>62</v>
      </c>
      <c r="AR716" s="38" t="s">
        <v>62</v>
      </c>
      <c r="AS716" s="38" t="s">
        <v>62</v>
      </c>
      <c r="AT716" s="38" t="s">
        <v>205</v>
      </c>
      <c r="AU716" s="38" t="s">
        <v>8802</v>
      </c>
      <c r="AV716" s="38" t="s">
        <v>207</v>
      </c>
      <c r="AW716" s="38" t="s">
        <v>61</v>
      </c>
      <c r="AX716" s="38" t="s">
        <v>63</v>
      </c>
      <c r="AY716" s="39" t="s">
        <v>11319</v>
      </c>
      <c r="AZ716" s="38" t="s">
        <v>11320</v>
      </c>
      <c r="BA716" s="39" t="s">
        <v>11320</v>
      </c>
      <c r="BB716" s="38" t="s">
        <v>2434</v>
      </c>
      <c r="BC716" s="38" t="s">
        <v>197</v>
      </c>
      <c r="BD716" s="38" t="s">
        <v>94</v>
      </c>
      <c r="BE716" s="38" t="s">
        <v>208</v>
      </c>
      <c r="BF716" s="38" t="s">
        <v>64</v>
      </c>
      <c r="BG716" s="38" t="s">
        <v>61</v>
      </c>
      <c r="BH716" s="38" t="s">
        <v>209</v>
      </c>
    </row>
    <row r="717" spans="2:60" x14ac:dyDescent="0.3">
      <c r="B717" s="55">
        <f t="shared" si="221"/>
        <v>713</v>
      </c>
      <c r="C717" s="55" t="str">
        <f t="shared" si="222"/>
        <v>NRT</v>
      </c>
      <c r="D717" s="55" t="str">
        <f t="shared" si="223"/>
        <v>2025-09-18</v>
      </c>
      <c r="E717" s="55" t="str">
        <f t="shared" si="224"/>
        <v>82020038141</v>
      </c>
      <c r="F717" s="55" t="str">
        <f t="shared" si="225"/>
        <v>PJP030159190</v>
      </c>
      <c r="G717" s="55" t="str">
        <f t="shared" si="226"/>
        <v>허예지</v>
      </c>
      <c r="H717" s="53" t="str">
        <f t="shared" si="227"/>
        <v>목록(Manifest)</v>
      </c>
      <c r="I717" s="62">
        <f t="shared" si="228"/>
        <v>99.49</v>
      </c>
      <c r="J717" s="53" t="str">
        <f t="shared" si="229"/>
        <v>BIG BRIDGE INTL (BRCH USA)</v>
      </c>
      <c r="K717" s="55">
        <f t="shared" si="230"/>
        <v>1</v>
      </c>
      <c r="L717" s="54">
        <f t="shared" si="231"/>
        <v>1.3</v>
      </c>
      <c r="M717" s="54">
        <f t="shared" si="232"/>
        <v>5.7</v>
      </c>
      <c r="N717" s="54">
        <f t="shared" si="233"/>
        <v>6</v>
      </c>
      <c r="O717" s="54">
        <f t="shared" si="234"/>
        <v>1.5</v>
      </c>
      <c r="P717" s="55" t="str">
        <f t="shared" si="235"/>
        <v>6094325151469</v>
      </c>
      <c r="Q717" s="70">
        <f t="shared" si="236"/>
        <v>8780</v>
      </c>
      <c r="R717" s="58">
        <v>0</v>
      </c>
      <c r="S717" s="57">
        <f t="shared" si="237"/>
        <v>0</v>
      </c>
      <c r="T717" s="58">
        <v>0</v>
      </c>
      <c r="U717" s="58">
        <f>(IF(VLOOKUP(VLOOKUP(AN717,MAPPING!$B$16:$D$21,2,1),MAPPING!$C$16:$E$21,2,0)=7000,0,VLOOKUP(VLOOKUP(AN717,MAPPING!$B$16:$D$21,2,1),MAPPING!$C$16:$E$21,2,0)))</f>
        <v>0</v>
      </c>
      <c r="V717" s="58">
        <f>(K717*VLOOKUP(N717/K717,MAPPING!$B$23:$C$30,2,10))</f>
        <v>1200</v>
      </c>
      <c r="W717" s="58">
        <f t="shared" si="238"/>
        <v>0</v>
      </c>
      <c r="X717" s="58">
        <f t="shared" si="239"/>
        <v>9980</v>
      </c>
      <c r="Y717" s="116">
        <f>ROUND(SUM(Q717:W717)/INVOICE!$I$5,2)</f>
        <v>7.16</v>
      </c>
      <c r="AA717" s="38" t="s">
        <v>605</v>
      </c>
      <c r="AB717" s="38" t="s">
        <v>93</v>
      </c>
      <c r="AC717" s="38" t="s">
        <v>5119</v>
      </c>
      <c r="AD717" s="38" t="s">
        <v>11321</v>
      </c>
      <c r="AE717" s="38" t="s">
        <v>11322</v>
      </c>
      <c r="AF717" s="38" t="s">
        <v>11323</v>
      </c>
      <c r="AG717" s="38" t="s">
        <v>11324</v>
      </c>
      <c r="AH717" s="38" t="s">
        <v>61</v>
      </c>
      <c r="AI717" s="38">
        <v>1</v>
      </c>
      <c r="AJ717" s="38">
        <v>1.3</v>
      </c>
      <c r="AK717" s="38">
        <v>5.7</v>
      </c>
      <c r="AL717" s="38">
        <v>6</v>
      </c>
      <c r="AM717" s="38" t="s">
        <v>204</v>
      </c>
      <c r="AN717" s="38">
        <v>99.49</v>
      </c>
      <c r="AO717" s="38" t="s">
        <v>62</v>
      </c>
      <c r="AP717" s="38" t="s">
        <v>62</v>
      </c>
      <c r="AQ717" s="38" t="s">
        <v>62</v>
      </c>
      <c r="AR717" s="38" t="s">
        <v>62</v>
      </c>
      <c r="AS717" s="38" t="s">
        <v>62</v>
      </c>
      <c r="AT717" s="38" t="s">
        <v>205</v>
      </c>
      <c r="AU717" s="38" t="s">
        <v>8802</v>
      </c>
      <c r="AV717" s="38" t="s">
        <v>207</v>
      </c>
      <c r="AW717" s="38" t="s">
        <v>61</v>
      </c>
      <c r="AX717" s="38" t="s">
        <v>63</v>
      </c>
      <c r="AY717" s="39" t="s">
        <v>11325</v>
      </c>
      <c r="AZ717" s="38" t="s">
        <v>11326</v>
      </c>
      <c r="BA717" s="39" t="s">
        <v>11326</v>
      </c>
      <c r="BB717" s="38" t="s">
        <v>2434</v>
      </c>
      <c r="BC717" s="38" t="s">
        <v>197</v>
      </c>
      <c r="BD717" s="38" t="s">
        <v>94</v>
      </c>
      <c r="BE717" s="38" t="s">
        <v>208</v>
      </c>
      <c r="BF717" s="38" t="s">
        <v>64</v>
      </c>
      <c r="BG717" s="38" t="s">
        <v>61</v>
      </c>
      <c r="BH717" s="38" t="s">
        <v>209</v>
      </c>
    </row>
    <row r="718" spans="2:60" x14ac:dyDescent="0.3">
      <c r="B718" s="55">
        <f t="shared" si="221"/>
        <v>714</v>
      </c>
      <c r="C718" s="55" t="str">
        <f t="shared" si="222"/>
        <v>NRT</v>
      </c>
      <c r="D718" s="55" t="str">
        <f t="shared" si="223"/>
        <v>2025-09-18</v>
      </c>
      <c r="E718" s="55" t="str">
        <f t="shared" si="224"/>
        <v>82020038141</v>
      </c>
      <c r="F718" s="55" t="str">
        <f t="shared" si="225"/>
        <v>PJP030167844</v>
      </c>
      <c r="G718" s="55" t="str">
        <f t="shared" si="226"/>
        <v>목서현</v>
      </c>
      <c r="H718" s="53" t="str">
        <f t="shared" si="227"/>
        <v>목록(Manifest)</v>
      </c>
      <c r="I718" s="62">
        <f t="shared" si="228"/>
        <v>37.96</v>
      </c>
      <c r="J718" s="53" t="str">
        <f t="shared" si="229"/>
        <v>BIG BRIDGE INTL (BRCH USA)</v>
      </c>
      <c r="K718" s="55">
        <f t="shared" si="230"/>
        <v>1</v>
      </c>
      <c r="L718" s="54">
        <f t="shared" si="231"/>
        <v>0.3</v>
      </c>
      <c r="M718" s="54">
        <f t="shared" si="232"/>
        <v>1.2</v>
      </c>
      <c r="N718" s="54">
        <f t="shared" si="233"/>
        <v>1.2</v>
      </c>
      <c r="O718" s="54">
        <f t="shared" si="234"/>
        <v>0.5</v>
      </c>
      <c r="P718" s="55" t="str">
        <f t="shared" si="235"/>
        <v>6094325151837</v>
      </c>
      <c r="Q718" s="70">
        <f t="shared" si="236"/>
        <v>6760</v>
      </c>
      <c r="R718" s="58">
        <v>0</v>
      </c>
      <c r="S718" s="57">
        <f t="shared" si="237"/>
        <v>0</v>
      </c>
      <c r="T718" s="58">
        <v>0</v>
      </c>
      <c r="U718" s="58">
        <f>(IF(VLOOKUP(VLOOKUP(AN718,MAPPING!$B$16:$D$21,2,1),MAPPING!$C$16:$E$21,2,0)=7000,0,VLOOKUP(VLOOKUP(AN718,MAPPING!$B$16:$D$21,2,1),MAPPING!$C$16:$E$21,2,0)))</f>
        <v>0</v>
      </c>
      <c r="V718" s="58">
        <f>(K718*VLOOKUP(N718/K718,MAPPING!$B$23:$C$30,2,10))</f>
        <v>0</v>
      </c>
      <c r="W718" s="58">
        <f t="shared" si="238"/>
        <v>0</v>
      </c>
      <c r="X718" s="58">
        <f t="shared" si="239"/>
        <v>6760</v>
      </c>
      <c r="Y718" s="116">
        <f>ROUND(SUM(Q718:W718)/INVOICE!$I$5,2)</f>
        <v>4.8499999999999996</v>
      </c>
      <c r="AA718" s="38" t="s">
        <v>605</v>
      </c>
      <c r="AB718" s="38" t="s">
        <v>93</v>
      </c>
      <c r="AC718" s="38" t="s">
        <v>5119</v>
      </c>
      <c r="AD718" s="38" t="s">
        <v>11327</v>
      </c>
      <c r="AE718" s="38" t="s">
        <v>11328</v>
      </c>
      <c r="AF718" s="38" t="s">
        <v>11329</v>
      </c>
      <c r="AG718" s="38" t="s">
        <v>11330</v>
      </c>
      <c r="AH718" s="38" t="s">
        <v>61</v>
      </c>
      <c r="AI718" s="38">
        <v>1</v>
      </c>
      <c r="AJ718" s="38">
        <v>0.3</v>
      </c>
      <c r="AK718" s="38">
        <v>1.2</v>
      </c>
      <c r="AL718" s="38">
        <v>1.2</v>
      </c>
      <c r="AM718" s="38" t="s">
        <v>204</v>
      </c>
      <c r="AN718" s="38">
        <v>37.96</v>
      </c>
      <c r="AO718" s="38" t="s">
        <v>62</v>
      </c>
      <c r="AP718" s="38" t="s">
        <v>62</v>
      </c>
      <c r="AQ718" s="38" t="s">
        <v>62</v>
      </c>
      <c r="AR718" s="38" t="s">
        <v>62</v>
      </c>
      <c r="AS718" s="38" t="s">
        <v>62</v>
      </c>
      <c r="AT718" s="38" t="s">
        <v>205</v>
      </c>
      <c r="AU718" s="38" t="s">
        <v>8802</v>
      </c>
      <c r="AV718" s="38" t="s">
        <v>207</v>
      </c>
      <c r="AW718" s="38" t="s">
        <v>61</v>
      </c>
      <c r="AX718" s="38" t="s">
        <v>63</v>
      </c>
      <c r="AY718" s="39" t="s">
        <v>11331</v>
      </c>
      <c r="AZ718" s="38" t="s">
        <v>11332</v>
      </c>
      <c r="BA718" s="39" t="s">
        <v>11332</v>
      </c>
      <c r="BB718" s="38" t="s">
        <v>2434</v>
      </c>
      <c r="BC718" s="38" t="s">
        <v>197</v>
      </c>
      <c r="BD718" s="38" t="s">
        <v>94</v>
      </c>
      <c r="BE718" s="38" t="s">
        <v>208</v>
      </c>
      <c r="BF718" s="38" t="s">
        <v>64</v>
      </c>
      <c r="BG718" s="38" t="s">
        <v>61</v>
      </c>
      <c r="BH718" s="38" t="s">
        <v>209</v>
      </c>
    </row>
    <row r="719" spans="2:60" x14ac:dyDescent="0.3">
      <c r="B719" s="55">
        <f t="shared" si="221"/>
        <v>715</v>
      </c>
      <c r="C719" s="55" t="str">
        <f t="shared" si="222"/>
        <v>NRT</v>
      </c>
      <c r="D719" s="55" t="str">
        <f t="shared" si="223"/>
        <v>2025-09-18</v>
      </c>
      <c r="E719" s="55" t="str">
        <f t="shared" si="224"/>
        <v>82020038141</v>
      </c>
      <c r="F719" s="55" t="str">
        <f t="shared" si="225"/>
        <v>PJP030162825</v>
      </c>
      <c r="G719" s="55" t="str">
        <f t="shared" si="226"/>
        <v>김민경</v>
      </c>
      <c r="H719" s="53" t="str">
        <f t="shared" si="227"/>
        <v>간이(Simple)</v>
      </c>
      <c r="I719" s="62">
        <f t="shared" si="228"/>
        <v>221.19</v>
      </c>
      <c r="J719" s="53" t="str">
        <f t="shared" si="229"/>
        <v>BIG BRIDGE INTL (BRCH USA)</v>
      </c>
      <c r="K719" s="55">
        <f t="shared" si="230"/>
        <v>1</v>
      </c>
      <c r="L719" s="54">
        <f t="shared" si="231"/>
        <v>0.1</v>
      </c>
      <c r="M719" s="54">
        <f t="shared" si="232"/>
        <v>0.4</v>
      </c>
      <c r="N719" s="54">
        <f t="shared" si="233"/>
        <v>0.4</v>
      </c>
      <c r="O719" s="54">
        <f t="shared" si="234"/>
        <v>0.5</v>
      </c>
      <c r="P719" s="55" t="str">
        <f t="shared" si="235"/>
        <v>6094325151697</v>
      </c>
      <c r="Q719" s="70">
        <f t="shared" si="236"/>
        <v>6760</v>
      </c>
      <c r="R719" s="58">
        <v>0</v>
      </c>
      <c r="S719" s="57">
        <f t="shared" si="237"/>
        <v>0</v>
      </c>
      <c r="T719" s="58">
        <v>0</v>
      </c>
      <c r="U719" s="58">
        <f>(IF(VLOOKUP(VLOOKUP(AN719,MAPPING!$B$16:$D$21,2,1),MAPPING!$C$16:$E$21,2,0)=7000,0,VLOOKUP(VLOOKUP(AN719,MAPPING!$B$16:$D$21,2,1),MAPPING!$C$16:$E$21,2,0)))</f>
        <v>0</v>
      </c>
      <c r="V719" s="58">
        <f>(K719*VLOOKUP(N719/K719,MAPPING!$B$23:$C$30,2,10))</f>
        <v>0</v>
      </c>
      <c r="W719" s="58">
        <f t="shared" si="238"/>
        <v>0</v>
      </c>
      <c r="X719" s="58">
        <f t="shared" si="239"/>
        <v>6760</v>
      </c>
      <c r="Y719" s="116">
        <f>ROUND(SUM(Q719:W719)/INVOICE!$I$5,2)</f>
        <v>4.8499999999999996</v>
      </c>
      <c r="AA719" s="38" t="s">
        <v>605</v>
      </c>
      <c r="AB719" s="38" t="s">
        <v>93</v>
      </c>
      <c r="AC719" s="38" t="s">
        <v>5119</v>
      </c>
      <c r="AD719" s="38" t="s">
        <v>11333</v>
      </c>
      <c r="AE719" s="38" t="s">
        <v>1733</v>
      </c>
      <c r="AF719" s="38" t="s">
        <v>11334</v>
      </c>
      <c r="AG719" s="38" t="s">
        <v>11335</v>
      </c>
      <c r="AH719" s="38" t="s">
        <v>61</v>
      </c>
      <c r="AI719" s="38">
        <v>1</v>
      </c>
      <c r="AJ719" s="38">
        <v>0.1</v>
      </c>
      <c r="AK719" s="38">
        <v>0.4</v>
      </c>
      <c r="AL719" s="38">
        <v>0.4</v>
      </c>
      <c r="AM719" s="38" t="s">
        <v>65</v>
      </c>
      <c r="AN719" s="38">
        <v>221.19</v>
      </c>
      <c r="AO719" s="38" t="s">
        <v>62</v>
      </c>
      <c r="AP719" s="38" t="s">
        <v>62</v>
      </c>
      <c r="AQ719" s="38" t="s">
        <v>62</v>
      </c>
      <c r="AR719" s="38" t="s">
        <v>61</v>
      </c>
      <c r="AS719" s="38" t="s">
        <v>62</v>
      </c>
      <c r="AT719" s="38" t="s">
        <v>205</v>
      </c>
      <c r="AU719" s="38" t="s">
        <v>8802</v>
      </c>
      <c r="AV719" s="38" t="s">
        <v>207</v>
      </c>
      <c r="AW719" s="38" t="s">
        <v>61</v>
      </c>
      <c r="AX719" s="38" t="s">
        <v>63</v>
      </c>
      <c r="AY719" s="39" t="s">
        <v>11336</v>
      </c>
      <c r="AZ719" s="38" t="s">
        <v>11337</v>
      </c>
      <c r="BA719" s="39" t="s">
        <v>11337</v>
      </c>
      <c r="BB719" s="38" t="s">
        <v>2434</v>
      </c>
      <c r="BC719" s="38" t="s">
        <v>197</v>
      </c>
      <c r="BD719" s="38" t="s">
        <v>94</v>
      </c>
      <c r="BE719" s="38" t="s">
        <v>208</v>
      </c>
      <c r="BF719" s="38" t="s">
        <v>64</v>
      </c>
      <c r="BG719" s="38" t="s">
        <v>61</v>
      </c>
      <c r="BH719" s="38" t="s">
        <v>209</v>
      </c>
    </row>
    <row r="720" spans="2:60" x14ac:dyDescent="0.3">
      <c r="B720" s="55">
        <f t="shared" si="221"/>
        <v>716</v>
      </c>
      <c r="C720" s="55" t="str">
        <f t="shared" si="222"/>
        <v>NRT</v>
      </c>
      <c r="D720" s="55" t="str">
        <f t="shared" si="223"/>
        <v>2025-09-18</v>
      </c>
      <c r="E720" s="55" t="str">
        <f t="shared" si="224"/>
        <v>82020038141</v>
      </c>
      <c r="F720" s="55" t="str">
        <f t="shared" si="225"/>
        <v>PJP030158067</v>
      </c>
      <c r="G720" s="55" t="str">
        <f t="shared" si="226"/>
        <v>나하윤</v>
      </c>
      <c r="H720" s="53" t="str">
        <f t="shared" si="227"/>
        <v>일반(목록배제,Normal-Manifest Exception)</v>
      </c>
      <c r="I720" s="62">
        <f t="shared" si="228"/>
        <v>74.48</v>
      </c>
      <c r="J720" s="53" t="str">
        <f t="shared" si="229"/>
        <v>BIG BRIDGE INTL (BRCH USA)</v>
      </c>
      <c r="K720" s="55">
        <f t="shared" si="230"/>
        <v>1</v>
      </c>
      <c r="L720" s="54">
        <f t="shared" si="231"/>
        <v>6.8</v>
      </c>
      <c r="M720" s="54">
        <f t="shared" si="232"/>
        <v>5.8</v>
      </c>
      <c r="N720" s="54">
        <f t="shared" si="233"/>
        <v>7</v>
      </c>
      <c r="O720" s="54">
        <f t="shared" si="234"/>
        <v>7</v>
      </c>
      <c r="P720" s="55" t="str">
        <f t="shared" si="235"/>
        <v>6094325141094</v>
      </c>
      <c r="Q720" s="70">
        <f t="shared" si="236"/>
        <v>19890</v>
      </c>
      <c r="R720" s="58">
        <v>0</v>
      </c>
      <c r="S720" s="57">
        <f t="shared" si="237"/>
        <v>0</v>
      </c>
      <c r="T720" s="58">
        <v>0</v>
      </c>
      <c r="U720" s="58">
        <f>(IF(VLOOKUP(VLOOKUP(AN720,MAPPING!$B$16:$D$21,2,1),MAPPING!$C$16:$E$21,2,0)=7000,0,VLOOKUP(VLOOKUP(AN720,MAPPING!$B$16:$D$21,2,1),MAPPING!$C$16:$E$21,2,0)))</f>
        <v>0</v>
      </c>
      <c r="V720" s="58">
        <f>(K720*VLOOKUP(N720/K720,MAPPING!$B$23:$C$30,2,10))</f>
        <v>1200</v>
      </c>
      <c r="W720" s="58">
        <f t="shared" si="238"/>
        <v>0</v>
      </c>
      <c r="X720" s="58">
        <f t="shared" si="239"/>
        <v>21090</v>
      </c>
      <c r="Y720" s="116">
        <f>ROUND(SUM(Q720:W720)/INVOICE!$I$5,2)</f>
        <v>15.13</v>
      </c>
      <c r="AA720" s="38" t="s">
        <v>605</v>
      </c>
      <c r="AB720" s="38" t="s">
        <v>93</v>
      </c>
      <c r="AC720" s="38" t="s">
        <v>5119</v>
      </c>
      <c r="AD720" s="38" t="s">
        <v>11338</v>
      </c>
      <c r="AE720" s="38" t="s">
        <v>11339</v>
      </c>
      <c r="AF720" s="38" t="s">
        <v>11340</v>
      </c>
      <c r="AG720" s="38" t="s">
        <v>6483</v>
      </c>
      <c r="AH720" s="38" t="s">
        <v>61</v>
      </c>
      <c r="AI720" s="38">
        <v>1</v>
      </c>
      <c r="AJ720" s="38">
        <v>6.8</v>
      </c>
      <c r="AK720" s="38">
        <v>5.8</v>
      </c>
      <c r="AL720" s="38">
        <v>7</v>
      </c>
      <c r="AM720" s="38" t="s">
        <v>66</v>
      </c>
      <c r="AN720" s="38">
        <v>74.48</v>
      </c>
      <c r="AO720" s="38" t="s">
        <v>62</v>
      </c>
      <c r="AP720" s="38" t="s">
        <v>62</v>
      </c>
      <c r="AQ720" s="38" t="s">
        <v>62</v>
      </c>
      <c r="AR720" s="38" t="s">
        <v>62</v>
      </c>
      <c r="AS720" s="38" t="s">
        <v>62</v>
      </c>
      <c r="AT720" s="38" t="s">
        <v>205</v>
      </c>
      <c r="AU720" s="38" t="s">
        <v>8802</v>
      </c>
      <c r="AV720" s="38" t="s">
        <v>207</v>
      </c>
      <c r="AW720" s="38" t="s">
        <v>61</v>
      </c>
      <c r="AX720" s="38" t="s">
        <v>63</v>
      </c>
      <c r="AY720" s="39" t="s">
        <v>11341</v>
      </c>
      <c r="AZ720" s="38" t="s">
        <v>11342</v>
      </c>
      <c r="BA720" s="39" t="s">
        <v>11342</v>
      </c>
      <c r="BB720" s="38" t="s">
        <v>2434</v>
      </c>
      <c r="BC720" s="38" t="s">
        <v>197</v>
      </c>
      <c r="BD720" s="38" t="s">
        <v>94</v>
      </c>
      <c r="BE720" s="38" t="s">
        <v>208</v>
      </c>
      <c r="BF720" s="38" t="s">
        <v>64</v>
      </c>
      <c r="BG720" s="38" t="s">
        <v>61</v>
      </c>
      <c r="BH720" s="38" t="s">
        <v>209</v>
      </c>
    </row>
    <row r="721" spans="2:60" x14ac:dyDescent="0.3">
      <c r="B721" s="55">
        <f t="shared" si="221"/>
        <v>717</v>
      </c>
      <c r="C721" s="55" t="str">
        <f t="shared" si="222"/>
        <v>NRT</v>
      </c>
      <c r="D721" s="55" t="str">
        <f t="shared" si="223"/>
        <v>2025-09-18</v>
      </c>
      <c r="E721" s="55" t="str">
        <f t="shared" si="224"/>
        <v>82020038141</v>
      </c>
      <c r="F721" s="55" t="str">
        <f t="shared" si="225"/>
        <v>PJP030132056</v>
      </c>
      <c r="G721" s="55" t="str">
        <f t="shared" si="226"/>
        <v>조수빈</v>
      </c>
      <c r="H721" s="53" t="str">
        <f t="shared" si="227"/>
        <v>목록(Manifest)</v>
      </c>
      <c r="I721" s="62">
        <f t="shared" si="228"/>
        <v>129.76</v>
      </c>
      <c r="J721" s="53" t="str">
        <f t="shared" si="229"/>
        <v>BIG BRIDGE INTL (BRCH USA)</v>
      </c>
      <c r="K721" s="55">
        <f t="shared" si="230"/>
        <v>1</v>
      </c>
      <c r="L721" s="54">
        <f t="shared" si="231"/>
        <v>0.7</v>
      </c>
      <c r="M721" s="54">
        <f t="shared" si="232"/>
        <v>2.6</v>
      </c>
      <c r="N721" s="54">
        <f t="shared" si="233"/>
        <v>2.6</v>
      </c>
      <c r="O721" s="54">
        <f t="shared" si="234"/>
        <v>1</v>
      </c>
      <c r="P721" s="55" t="str">
        <f t="shared" si="235"/>
        <v>6094325149325</v>
      </c>
      <c r="Q721" s="70">
        <f t="shared" si="236"/>
        <v>7770</v>
      </c>
      <c r="R721" s="58">
        <v>0</v>
      </c>
      <c r="S721" s="57">
        <f t="shared" si="237"/>
        <v>0</v>
      </c>
      <c r="T721" s="58">
        <v>0</v>
      </c>
      <c r="U721" s="58">
        <f>(IF(VLOOKUP(VLOOKUP(AN721,MAPPING!$B$16:$D$21,2,1),MAPPING!$C$16:$E$21,2,0)=7000,0,VLOOKUP(VLOOKUP(AN721,MAPPING!$B$16:$D$21,2,1),MAPPING!$C$16:$E$21,2,0)))</f>
        <v>0</v>
      </c>
      <c r="V721" s="58">
        <f>(K721*VLOOKUP(N721/K721,MAPPING!$B$23:$C$30,2,10))</f>
        <v>550</v>
      </c>
      <c r="W721" s="58">
        <f t="shared" si="238"/>
        <v>0</v>
      </c>
      <c r="X721" s="58">
        <f t="shared" si="239"/>
        <v>8320</v>
      </c>
      <c r="Y721" s="116">
        <f>ROUND(SUM(Q721:W721)/INVOICE!$I$5,2)</f>
        <v>5.97</v>
      </c>
      <c r="AA721" s="38" t="s">
        <v>605</v>
      </c>
      <c r="AB721" s="38" t="s">
        <v>93</v>
      </c>
      <c r="AC721" s="38" t="s">
        <v>5119</v>
      </c>
      <c r="AD721" s="38" t="s">
        <v>11343</v>
      </c>
      <c r="AE721" s="38" t="s">
        <v>11344</v>
      </c>
      <c r="AF721" s="38" t="s">
        <v>11345</v>
      </c>
      <c r="AG721" s="38" t="s">
        <v>11346</v>
      </c>
      <c r="AH721" s="38" t="s">
        <v>61</v>
      </c>
      <c r="AI721" s="38">
        <v>1</v>
      </c>
      <c r="AJ721" s="38">
        <v>0.7</v>
      </c>
      <c r="AK721" s="38">
        <v>2.6</v>
      </c>
      <c r="AL721" s="38">
        <v>2.6</v>
      </c>
      <c r="AM721" s="38" t="s">
        <v>204</v>
      </c>
      <c r="AN721" s="38">
        <v>129.76</v>
      </c>
      <c r="AO721" s="38" t="s">
        <v>62</v>
      </c>
      <c r="AP721" s="38" t="s">
        <v>62</v>
      </c>
      <c r="AQ721" s="38" t="s">
        <v>62</v>
      </c>
      <c r="AR721" s="38" t="s">
        <v>62</v>
      </c>
      <c r="AS721" s="38" t="s">
        <v>62</v>
      </c>
      <c r="AT721" s="38" t="s">
        <v>205</v>
      </c>
      <c r="AU721" s="38" t="s">
        <v>8802</v>
      </c>
      <c r="AV721" s="38" t="s">
        <v>207</v>
      </c>
      <c r="AW721" s="38" t="s">
        <v>61</v>
      </c>
      <c r="AX721" s="38" t="s">
        <v>63</v>
      </c>
      <c r="AY721" s="39" t="s">
        <v>11347</v>
      </c>
      <c r="AZ721" s="38" t="s">
        <v>11348</v>
      </c>
      <c r="BA721" s="39" t="s">
        <v>11348</v>
      </c>
      <c r="BB721" s="38" t="s">
        <v>2434</v>
      </c>
      <c r="BC721" s="38" t="s">
        <v>197</v>
      </c>
      <c r="BD721" s="38" t="s">
        <v>94</v>
      </c>
      <c r="BE721" s="38" t="s">
        <v>208</v>
      </c>
      <c r="BF721" s="38" t="s">
        <v>64</v>
      </c>
      <c r="BG721" s="38" t="s">
        <v>61</v>
      </c>
      <c r="BH721" s="38" t="s">
        <v>209</v>
      </c>
    </row>
    <row r="722" spans="2:60" x14ac:dyDescent="0.3">
      <c r="B722" s="55">
        <f t="shared" si="221"/>
        <v>718</v>
      </c>
      <c r="C722" s="55" t="str">
        <f t="shared" si="222"/>
        <v>NRT</v>
      </c>
      <c r="D722" s="55" t="str">
        <f t="shared" si="223"/>
        <v>2025-09-18</v>
      </c>
      <c r="E722" s="55" t="str">
        <f t="shared" si="224"/>
        <v>82020038141</v>
      </c>
      <c r="F722" s="55" t="str">
        <f t="shared" si="225"/>
        <v>PJP030160382</v>
      </c>
      <c r="G722" s="55" t="str">
        <f t="shared" si="226"/>
        <v>임세운</v>
      </c>
      <c r="H722" s="53" t="str">
        <f t="shared" si="227"/>
        <v>일반(목록배제,Normal-Manifest Exception)</v>
      </c>
      <c r="I722" s="62">
        <f t="shared" si="228"/>
        <v>8.7100000000000009</v>
      </c>
      <c r="J722" s="53" t="str">
        <f t="shared" si="229"/>
        <v>BIG BRIDGE INTL (BRCH USA)</v>
      </c>
      <c r="K722" s="55">
        <f t="shared" si="230"/>
        <v>1</v>
      </c>
      <c r="L722" s="54">
        <f t="shared" si="231"/>
        <v>0.2</v>
      </c>
      <c r="M722" s="54">
        <f t="shared" si="232"/>
        <v>0.7</v>
      </c>
      <c r="N722" s="54">
        <f t="shared" si="233"/>
        <v>0.7</v>
      </c>
      <c r="O722" s="54">
        <f t="shared" si="234"/>
        <v>0.5</v>
      </c>
      <c r="P722" s="55" t="str">
        <f t="shared" si="235"/>
        <v>6094325151771</v>
      </c>
      <c r="Q722" s="70">
        <f t="shared" si="236"/>
        <v>6760</v>
      </c>
      <c r="R722" s="58">
        <v>0</v>
      </c>
      <c r="S722" s="57">
        <f t="shared" si="237"/>
        <v>0</v>
      </c>
      <c r="T722" s="58">
        <v>0</v>
      </c>
      <c r="U722" s="58">
        <f>(IF(VLOOKUP(VLOOKUP(AN722,MAPPING!$B$16:$D$21,2,1),MAPPING!$C$16:$E$21,2,0)=7000,0,VLOOKUP(VLOOKUP(AN722,MAPPING!$B$16:$D$21,2,1),MAPPING!$C$16:$E$21,2,0)))</f>
        <v>0</v>
      </c>
      <c r="V722" s="58">
        <f>(K722*VLOOKUP(N722/K722,MAPPING!$B$23:$C$30,2,10))</f>
        <v>0</v>
      </c>
      <c r="W722" s="58">
        <f t="shared" si="238"/>
        <v>0</v>
      </c>
      <c r="X722" s="58">
        <f t="shared" si="239"/>
        <v>6760</v>
      </c>
      <c r="Y722" s="116">
        <f>ROUND(SUM(Q722:W722)/INVOICE!$I$5,2)</f>
        <v>4.8499999999999996</v>
      </c>
      <c r="AA722" s="38" t="s">
        <v>605</v>
      </c>
      <c r="AB722" s="38" t="s">
        <v>93</v>
      </c>
      <c r="AC722" s="38" t="s">
        <v>5119</v>
      </c>
      <c r="AD722" s="38" t="s">
        <v>11349</v>
      </c>
      <c r="AE722" s="38" t="s">
        <v>11350</v>
      </c>
      <c r="AF722" s="38" t="s">
        <v>11351</v>
      </c>
      <c r="AG722" s="38" t="s">
        <v>1758</v>
      </c>
      <c r="AH722" s="38" t="s">
        <v>61</v>
      </c>
      <c r="AI722" s="38">
        <v>1</v>
      </c>
      <c r="AJ722" s="38">
        <v>0.2</v>
      </c>
      <c r="AK722" s="38">
        <v>0.7</v>
      </c>
      <c r="AL722" s="38">
        <v>0.7</v>
      </c>
      <c r="AM722" s="38" t="s">
        <v>66</v>
      </c>
      <c r="AN722" s="38">
        <v>8.7100000000000009</v>
      </c>
      <c r="AO722" s="38" t="s">
        <v>62</v>
      </c>
      <c r="AP722" s="38" t="s">
        <v>62</v>
      </c>
      <c r="AQ722" s="38" t="s">
        <v>62</v>
      </c>
      <c r="AR722" s="38" t="s">
        <v>62</v>
      </c>
      <c r="AS722" s="38" t="s">
        <v>62</v>
      </c>
      <c r="AT722" s="38" t="s">
        <v>205</v>
      </c>
      <c r="AU722" s="38" t="s">
        <v>8802</v>
      </c>
      <c r="AV722" s="38" t="s">
        <v>207</v>
      </c>
      <c r="AW722" s="38" t="s">
        <v>61</v>
      </c>
      <c r="AX722" s="38" t="s">
        <v>63</v>
      </c>
      <c r="AY722" s="39" t="s">
        <v>11352</v>
      </c>
      <c r="AZ722" s="38" t="s">
        <v>11353</v>
      </c>
      <c r="BA722" s="39" t="s">
        <v>11353</v>
      </c>
      <c r="BB722" s="38" t="s">
        <v>2434</v>
      </c>
      <c r="BC722" s="38" t="s">
        <v>197</v>
      </c>
      <c r="BD722" s="38" t="s">
        <v>94</v>
      </c>
      <c r="BE722" s="38" t="s">
        <v>208</v>
      </c>
      <c r="BF722" s="38" t="s">
        <v>64</v>
      </c>
      <c r="BG722" s="38" t="s">
        <v>61</v>
      </c>
      <c r="BH722" s="38" t="s">
        <v>209</v>
      </c>
    </row>
    <row r="723" spans="2:60" x14ac:dyDescent="0.3">
      <c r="B723" s="55">
        <f t="shared" si="221"/>
        <v>719</v>
      </c>
      <c r="C723" s="55" t="str">
        <f t="shared" si="222"/>
        <v>NRT</v>
      </c>
      <c r="D723" s="55" t="str">
        <f t="shared" si="223"/>
        <v>2025-09-18</v>
      </c>
      <c r="E723" s="55" t="str">
        <f t="shared" si="224"/>
        <v>82020038141</v>
      </c>
      <c r="F723" s="55" t="str">
        <f t="shared" si="225"/>
        <v>PJP030147754</v>
      </c>
      <c r="G723" s="55" t="str">
        <f t="shared" si="226"/>
        <v>이수현</v>
      </c>
      <c r="H723" s="53" t="str">
        <f t="shared" si="227"/>
        <v>목록(Manifest)</v>
      </c>
      <c r="I723" s="62">
        <f t="shared" si="228"/>
        <v>134.6</v>
      </c>
      <c r="J723" s="53" t="str">
        <f t="shared" si="229"/>
        <v>BIG BRIDGE INTL (BRCH USA)</v>
      </c>
      <c r="K723" s="55">
        <f t="shared" si="230"/>
        <v>1</v>
      </c>
      <c r="L723" s="54">
        <f t="shared" si="231"/>
        <v>0.3</v>
      </c>
      <c r="M723" s="54">
        <f t="shared" si="232"/>
        <v>0.5</v>
      </c>
      <c r="N723" s="54">
        <f t="shared" si="233"/>
        <v>0.5</v>
      </c>
      <c r="O723" s="54">
        <f t="shared" si="234"/>
        <v>0.5</v>
      </c>
      <c r="P723" s="55" t="str">
        <f t="shared" si="235"/>
        <v>6094325151564</v>
      </c>
      <c r="Q723" s="70">
        <f t="shared" si="236"/>
        <v>6760</v>
      </c>
      <c r="R723" s="58">
        <v>0</v>
      </c>
      <c r="S723" s="57">
        <f t="shared" si="237"/>
        <v>0</v>
      </c>
      <c r="T723" s="58">
        <v>0</v>
      </c>
      <c r="U723" s="58">
        <f>(IF(VLOOKUP(VLOOKUP(AN723,MAPPING!$B$16:$D$21,2,1),MAPPING!$C$16:$E$21,2,0)=7000,0,VLOOKUP(VLOOKUP(AN723,MAPPING!$B$16:$D$21,2,1),MAPPING!$C$16:$E$21,2,0)))</f>
        <v>0</v>
      </c>
      <c r="V723" s="58">
        <f>(K723*VLOOKUP(N723/K723,MAPPING!$B$23:$C$30,2,10))</f>
        <v>0</v>
      </c>
      <c r="W723" s="58">
        <f t="shared" si="238"/>
        <v>0</v>
      </c>
      <c r="X723" s="58">
        <f t="shared" si="239"/>
        <v>6760</v>
      </c>
      <c r="Y723" s="116">
        <f>ROUND(SUM(Q723:W723)/INVOICE!$I$5,2)</f>
        <v>4.8499999999999996</v>
      </c>
      <c r="AA723" s="38" t="s">
        <v>605</v>
      </c>
      <c r="AB723" s="38" t="s">
        <v>93</v>
      </c>
      <c r="AC723" s="38" t="s">
        <v>5119</v>
      </c>
      <c r="AD723" s="38" t="s">
        <v>11354</v>
      </c>
      <c r="AE723" s="38" t="s">
        <v>7761</v>
      </c>
      <c r="AF723" s="38" t="s">
        <v>7762</v>
      </c>
      <c r="AG723" s="38" t="s">
        <v>7763</v>
      </c>
      <c r="AH723" s="38" t="s">
        <v>61</v>
      </c>
      <c r="AI723" s="38">
        <v>1</v>
      </c>
      <c r="AJ723" s="38">
        <v>0.3</v>
      </c>
      <c r="AK723" s="38">
        <v>0.5</v>
      </c>
      <c r="AL723" s="38">
        <v>0.5</v>
      </c>
      <c r="AM723" s="38" t="s">
        <v>204</v>
      </c>
      <c r="AN723" s="38">
        <v>134.6</v>
      </c>
      <c r="AO723" s="38" t="s">
        <v>62</v>
      </c>
      <c r="AP723" s="38" t="s">
        <v>62</v>
      </c>
      <c r="AQ723" s="38" t="s">
        <v>62</v>
      </c>
      <c r="AR723" s="38" t="s">
        <v>62</v>
      </c>
      <c r="AS723" s="38" t="s">
        <v>62</v>
      </c>
      <c r="AT723" s="38" t="s">
        <v>205</v>
      </c>
      <c r="AU723" s="38" t="s">
        <v>8802</v>
      </c>
      <c r="AV723" s="38" t="s">
        <v>207</v>
      </c>
      <c r="AW723" s="38" t="s">
        <v>61</v>
      </c>
      <c r="AX723" s="38" t="s">
        <v>63</v>
      </c>
      <c r="AY723" s="39" t="s">
        <v>11355</v>
      </c>
      <c r="AZ723" s="38" t="s">
        <v>11356</v>
      </c>
      <c r="BA723" s="39" t="s">
        <v>11356</v>
      </c>
      <c r="BB723" s="38" t="s">
        <v>2434</v>
      </c>
      <c r="BC723" s="38" t="s">
        <v>197</v>
      </c>
      <c r="BD723" s="38" t="s">
        <v>94</v>
      </c>
      <c r="BE723" s="38" t="s">
        <v>208</v>
      </c>
      <c r="BF723" s="38" t="s">
        <v>64</v>
      </c>
      <c r="BG723" s="38" t="s">
        <v>61</v>
      </c>
      <c r="BH723" s="38" t="s">
        <v>209</v>
      </c>
    </row>
    <row r="724" spans="2:60" x14ac:dyDescent="0.3">
      <c r="B724" s="55">
        <f t="shared" si="221"/>
        <v>720</v>
      </c>
      <c r="C724" s="55" t="str">
        <f t="shared" si="222"/>
        <v>NRT</v>
      </c>
      <c r="D724" s="55" t="str">
        <f t="shared" si="223"/>
        <v>2025-09-18</v>
      </c>
      <c r="E724" s="55" t="str">
        <f t="shared" si="224"/>
        <v>82020038141</v>
      </c>
      <c r="F724" s="55" t="str">
        <f t="shared" si="225"/>
        <v>PJP030131199</v>
      </c>
      <c r="G724" s="55" t="str">
        <f t="shared" si="226"/>
        <v>박광용</v>
      </c>
      <c r="H724" s="53" t="str">
        <f t="shared" si="227"/>
        <v>목록(Manifest)</v>
      </c>
      <c r="I724" s="62">
        <f t="shared" si="228"/>
        <v>26.53</v>
      </c>
      <c r="J724" s="53" t="str">
        <f t="shared" si="229"/>
        <v>BIG BRIDGE INTL (BRCH USA)</v>
      </c>
      <c r="K724" s="55">
        <f t="shared" si="230"/>
        <v>1</v>
      </c>
      <c r="L724" s="54">
        <f t="shared" si="231"/>
        <v>0.1</v>
      </c>
      <c r="M724" s="54">
        <f t="shared" si="232"/>
        <v>0.8</v>
      </c>
      <c r="N724" s="54">
        <f t="shared" si="233"/>
        <v>0.8</v>
      </c>
      <c r="O724" s="54">
        <f t="shared" si="234"/>
        <v>0.5</v>
      </c>
      <c r="P724" s="55" t="str">
        <f t="shared" si="235"/>
        <v>6094325143139</v>
      </c>
      <c r="Q724" s="70">
        <f t="shared" si="236"/>
        <v>6760</v>
      </c>
      <c r="R724" s="58">
        <v>0</v>
      </c>
      <c r="S724" s="57">
        <f t="shared" si="237"/>
        <v>0</v>
      </c>
      <c r="T724" s="58">
        <v>0</v>
      </c>
      <c r="U724" s="58">
        <f>(IF(VLOOKUP(VLOOKUP(AN724,MAPPING!$B$16:$D$21,2,1),MAPPING!$C$16:$E$21,2,0)=7000,0,VLOOKUP(VLOOKUP(AN724,MAPPING!$B$16:$D$21,2,1),MAPPING!$C$16:$E$21,2,0)))</f>
        <v>0</v>
      </c>
      <c r="V724" s="58">
        <f>(K724*VLOOKUP(N724/K724,MAPPING!$B$23:$C$30,2,10))</f>
        <v>0</v>
      </c>
      <c r="W724" s="58">
        <f t="shared" si="238"/>
        <v>0</v>
      </c>
      <c r="X724" s="58">
        <f t="shared" si="239"/>
        <v>6760</v>
      </c>
      <c r="Y724" s="116">
        <f>ROUND(SUM(Q724:W724)/INVOICE!$I$5,2)</f>
        <v>4.8499999999999996</v>
      </c>
      <c r="AA724" s="38" t="s">
        <v>605</v>
      </c>
      <c r="AB724" s="38" t="s">
        <v>93</v>
      </c>
      <c r="AC724" s="38" t="s">
        <v>5119</v>
      </c>
      <c r="AD724" s="38" t="s">
        <v>11357</v>
      </c>
      <c r="AE724" s="38" t="s">
        <v>11358</v>
      </c>
      <c r="AF724" s="38" t="s">
        <v>11359</v>
      </c>
      <c r="AG724" s="38" t="s">
        <v>11360</v>
      </c>
      <c r="AH724" s="38" t="s">
        <v>61</v>
      </c>
      <c r="AI724" s="38">
        <v>1</v>
      </c>
      <c r="AJ724" s="38">
        <v>0.1</v>
      </c>
      <c r="AK724" s="38">
        <v>0.8</v>
      </c>
      <c r="AL724" s="38">
        <v>0.8</v>
      </c>
      <c r="AM724" s="38" t="s">
        <v>204</v>
      </c>
      <c r="AN724" s="38">
        <v>26.53</v>
      </c>
      <c r="AO724" s="38" t="s">
        <v>62</v>
      </c>
      <c r="AP724" s="38" t="s">
        <v>62</v>
      </c>
      <c r="AQ724" s="38" t="s">
        <v>62</v>
      </c>
      <c r="AR724" s="38" t="s">
        <v>62</v>
      </c>
      <c r="AS724" s="38" t="s">
        <v>62</v>
      </c>
      <c r="AT724" s="38" t="s">
        <v>205</v>
      </c>
      <c r="AU724" s="38" t="s">
        <v>8802</v>
      </c>
      <c r="AV724" s="38" t="s">
        <v>207</v>
      </c>
      <c r="AW724" s="38" t="s">
        <v>61</v>
      </c>
      <c r="AX724" s="38" t="s">
        <v>63</v>
      </c>
      <c r="AY724" s="39" t="s">
        <v>11361</v>
      </c>
      <c r="AZ724" s="38" t="s">
        <v>11362</v>
      </c>
      <c r="BA724" s="39" t="s">
        <v>11362</v>
      </c>
      <c r="BB724" s="38" t="s">
        <v>2434</v>
      </c>
      <c r="BC724" s="38" t="s">
        <v>197</v>
      </c>
      <c r="BD724" s="38" t="s">
        <v>94</v>
      </c>
      <c r="BE724" s="38" t="s">
        <v>208</v>
      </c>
      <c r="BF724" s="38" t="s">
        <v>64</v>
      </c>
      <c r="BG724" s="38" t="s">
        <v>61</v>
      </c>
      <c r="BH724" s="38" t="s">
        <v>209</v>
      </c>
    </row>
    <row r="725" spans="2:60" x14ac:dyDescent="0.3">
      <c r="B725" s="55">
        <f t="shared" si="221"/>
        <v>721</v>
      </c>
      <c r="C725" s="55" t="str">
        <f t="shared" si="222"/>
        <v>NRT</v>
      </c>
      <c r="D725" s="55" t="str">
        <f t="shared" si="223"/>
        <v>2025-09-18</v>
      </c>
      <c r="E725" s="55" t="str">
        <f t="shared" si="224"/>
        <v>82020038141</v>
      </c>
      <c r="F725" s="55" t="str">
        <f t="shared" si="225"/>
        <v>PJP030132582</v>
      </c>
      <c r="G725" s="55" t="str">
        <f t="shared" si="226"/>
        <v>노기호</v>
      </c>
      <c r="H725" s="53" t="str">
        <f t="shared" si="227"/>
        <v>목록(Manifest)</v>
      </c>
      <c r="I725" s="62">
        <f t="shared" si="228"/>
        <v>28.52</v>
      </c>
      <c r="J725" s="53" t="str">
        <f t="shared" si="229"/>
        <v>BIG BRIDGE INTL (BRCH USA)</v>
      </c>
      <c r="K725" s="55">
        <f t="shared" si="230"/>
        <v>1</v>
      </c>
      <c r="L725" s="54">
        <f t="shared" si="231"/>
        <v>0.2</v>
      </c>
      <c r="M725" s="54">
        <f t="shared" si="232"/>
        <v>0.4</v>
      </c>
      <c r="N725" s="54">
        <f t="shared" si="233"/>
        <v>0.4</v>
      </c>
      <c r="O725" s="54">
        <f t="shared" si="234"/>
        <v>0.5</v>
      </c>
      <c r="P725" s="55" t="str">
        <f t="shared" si="235"/>
        <v>6094325151233</v>
      </c>
      <c r="Q725" s="70">
        <f t="shared" si="236"/>
        <v>6760</v>
      </c>
      <c r="R725" s="58">
        <v>0</v>
      </c>
      <c r="S725" s="57">
        <f t="shared" si="237"/>
        <v>0</v>
      </c>
      <c r="T725" s="58">
        <v>0</v>
      </c>
      <c r="U725" s="58">
        <f>(IF(VLOOKUP(VLOOKUP(AN725,MAPPING!$B$16:$D$21,2,1),MAPPING!$C$16:$E$21,2,0)=7000,0,VLOOKUP(VLOOKUP(AN725,MAPPING!$B$16:$D$21,2,1),MAPPING!$C$16:$E$21,2,0)))</f>
        <v>0</v>
      </c>
      <c r="V725" s="58">
        <f>(K725*VLOOKUP(N725/K725,MAPPING!$B$23:$C$30,2,10))</f>
        <v>0</v>
      </c>
      <c r="W725" s="58">
        <f t="shared" si="238"/>
        <v>0</v>
      </c>
      <c r="X725" s="58">
        <f t="shared" si="239"/>
        <v>6760</v>
      </c>
      <c r="Y725" s="116">
        <f>ROUND(SUM(Q725:W725)/INVOICE!$I$5,2)</f>
        <v>4.8499999999999996</v>
      </c>
      <c r="AA725" s="38" t="s">
        <v>605</v>
      </c>
      <c r="AB725" s="38" t="s">
        <v>93</v>
      </c>
      <c r="AC725" s="38" t="s">
        <v>5119</v>
      </c>
      <c r="AD725" s="38" t="s">
        <v>11363</v>
      </c>
      <c r="AE725" s="38" t="s">
        <v>11364</v>
      </c>
      <c r="AF725" s="38" t="s">
        <v>11365</v>
      </c>
      <c r="AG725" s="38" t="s">
        <v>497</v>
      </c>
      <c r="AH725" s="38" t="s">
        <v>61</v>
      </c>
      <c r="AI725" s="38">
        <v>1</v>
      </c>
      <c r="AJ725" s="38">
        <v>0.2</v>
      </c>
      <c r="AK725" s="38">
        <v>0.4</v>
      </c>
      <c r="AL725" s="38">
        <v>0.4</v>
      </c>
      <c r="AM725" s="38" t="s">
        <v>204</v>
      </c>
      <c r="AN725" s="38">
        <v>28.52</v>
      </c>
      <c r="AO725" s="38" t="s">
        <v>62</v>
      </c>
      <c r="AP725" s="38" t="s">
        <v>62</v>
      </c>
      <c r="AQ725" s="38" t="s">
        <v>62</v>
      </c>
      <c r="AR725" s="38" t="s">
        <v>62</v>
      </c>
      <c r="AS725" s="38" t="s">
        <v>62</v>
      </c>
      <c r="AT725" s="38" t="s">
        <v>205</v>
      </c>
      <c r="AU725" s="38" t="s">
        <v>8802</v>
      </c>
      <c r="AV725" s="38" t="s">
        <v>207</v>
      </c>
      <c r="AW725" s="38" t="s">
        <v>61</v>
      </c>
      <c r="AX725" s="38" t="s">
        <v>63</v>
      </c>
      <c r="AY725" s="39" t="s">
        <v>11366</v>
      </c>
      <c r="AZ725" s="38" t="s">
        <v>11367</v>
      </c>
      <c r="BA725" s="39" t="s">
        <v>11367</v>
      </c>
      <c r="BB725" s="38" t="s">
        <v>2434</v>
      </c>
      <c r="BC725" s="38" t="s">
        <v>197</v>
      </c>
      <c r="BD725" s="38" t="s">
        <v>94</v>
      </c>
      <c r="BE725" s="38" t="s">
        <v>208</v>
      </c>
      <c r="BF725" s="38" t="s">
        <v>64</v>
      </c>
      <c r="BG725" s="38" t="s">
        <v>61</v>
      </c>
      <c r="BH725" s="38" t="s">
        <v>209</v>
      </c>
    </row>
    <row r="726" spans="2:60" x14ac:dyDescent="0.3">
      <c r="B726" s="55">
        <f t="shared" si="221"/>
        <v>722</v>
      </c>
      <c r="C726" s="55" t="str">
        <f t="shared" si="222"/>
        <v>NRT</v>
      </c>
      <c r="D726" s="55" t="str">
        <f t="shared" si="223"/>
        <v>2025-09-18</v>
      </c>
      <c r="E726" s="55" t="str">
        <f t="shared" si="224"/>
        <v>82020038141</v>
      </c>
      <c r="F726" s="55" t="str">
        <f t="shared" si="225"/>
        <v>PJP030147249</v>
      </c>
      <c r="G726" s="55" t="str">
        <f t="shared" si="226"/>
        <v>박호태</v>
      </c>
      <c r="H726" s="53" t="str">
        <f t="shared" si="227"/>
        <v>목록(Manifest)</v>
      </c>
      <c r="I726" s="62">
        <f t="shared" si="228"/>
        <v>134.16999999999999</v>
      </c>
      <c r="J726" s="53" t="str">
        <f t="shared" si="229"/>
        <v>BIG BRIDGE INTL (BRCH USA)</v>
      </c>
      <c r="K726" s="55">
        <f t="shared" si="230"/>
        <v>1</v>
      </c>
      <c r="L726" s="54">
        <f t="shared" si="231"/>
        <v>1.05</v>
      </c>
      <c r="M726" s="54">
        <f t="shared" si="232"/>
        <v>1.7</v>
      </c>
      <c r="N726" s="54">
        <f t="shared" si="233"/>
        <v>1.7</v>
      </c>
      <c r="O726" s="54">
        <f t="shared" si="234"/>
        <v>1.5</v>
      </c>
      <c r="P726" s="55" t="str">
        <f t="shared" si="235"/>
        <v>6094325151094</v>
      </c>
      <c r="Q726" s="70">
        <f t="shared" si="236"/>
        <v>8780</v>
      </c>
      <c r="R726" s="58">
        <v>0</v>
      </c>
      <c r="S726" s="57">
        <f t="shared" si="237"/>
        <v>0</v>
      </c>
      <c r="T726" s="58">
        <v>0</v>
      </c>
      <c r="U726" s="58">
        <f>(IF(VLOOKUP(VLOOKUP(AN726,MAPPING!$B$16:$D$21,2,1),MAPPING!$C$16:$E$21,2,0)=7000,0,VLOOKUP(VLOOKUP(AN726,MAPPING!$B$16:$D$21,2,1),MAPPING!$C$16:$E$21,2,0)))</f>
        <v>0</v>
      </c>
      <c r="V726" s="58">
        <f>(K726*VLOOKUP(N726/K726,MAPPING!$B$23:$C$30,2,10))</f>
        <v>0</v>
      </c>
      <c r="W726" s="58">
        <f t="shared" si="238"/>
        <v>0</v>
      </c>
      <c r="X726" s="58">
        <f t="shared" si="239"/>
        <v>8780</v>
      </c>
      <c r="Y726" s="116">
        <f>ROUND(SUM(Q726:W726)/INVOICE!$I$5,2)</f>
        <v>6.3</v>
      </c>
      <c r="AA726" s="38" t="s">
        <v>605</v>
      </c>
      <c r="AB726" s="38" t="s">
        <v>93</v>
      </c>
      <c r="AC726" s="38" t="s">
        <v>5119</v>
      </c>
      <c r="AD726" s="38" t="s">
        <v>11368</v>
      </c>
      <c r="AE726" s="38" t="s">
        <v>11369</v>
      </c>
      <c r="AF726" s="38" t="s">
        <v>11370</v>
      </c>
      <c r="AG726" s="38" t="s">
        <v>11371</v>
      </c>
      <c r="AH726" s="38" t="s">
        <v>61</v>
      </c>
      <c r="AI726" s="38">
        <v>1</v>
      </c>
      <c r="AJ726" s="38">
        <v>1.05</v>
      </c>
      <c r="AK726" s="38">
        <v>1.7</v>
      </c>
      <c r="AL726" s="38">
        <v>1.7</v>
      </c>
      <c r="AM726" s="38" t="s">
        <v>204</v>
      </c>
      <c r="AN726" s="38">
        <v>134.16999999999999</v>
      </c>
      <c r="AO726" s="38" t="s">
        <v>62</v>
      </c>
      <c r="AP726" s="38" t="s">
        <v>62</v>
      </c>
      <c r="AQ726" s="38" t="s">
        <v>62</v>
      </c>
      <c r="AR726" s="38" t="s">
        <v>62</v>
      </c>
      <c r="AS726" s="38" t="s">
        <v>62</v>
      </c>
      <c r="AT726" s="38" t="s">
        <v>205</v>
      </c>
      <c r="AU726" s="38" t="s">
        <v>8802</v>
      </c>
      <c r="AV726" s="38" t="s">
        <v>207</v>
      </c>
      <c r="AW726" s="38" t="s">
        <v>61</v>
      </c>
      <c r="AX726" s="38" t="s">
        <v>63</v>
      </c>
      <c r="AY726" s="39" t="s">
        <v>11372</v>
      </c>
      <c r="AZ726" s="38" t="s">
        <v>11373</v>
      </c>
      <c r="BA726" s="39" t="s">
        <v>11373</v>
      </c>
      <c r="BB726" s="38" t="s">
        <v>2434</v>
      </c>
      <c r="BC726" s="38" t="s">
        <v>197</v>
      </c>
      <c r="BD726" s="38" t="s">
        <v>94</v>
      </c>
      <c r="BE726" s="38" t="s">
        <v>208</v>
      </c>
      <c r="BF726" s="38" t="s">
        <v>64</v>
      </c>
      <c r="BG726" s="38" t="s">
        <v>61</v>
      </c>
      <c r="BH726" s="38" t="s">
        <v>209</v>
      </c>
    </row>
    <row r="727" spans="2:60" x14ac:dyDescent="0.3">
      <c r="B727" s="55">
        <f t="shared" si="221"/>
        <v>723</v>
      </c>
      <c r="C727" s="55" t="str">
        <f t="shared" si="222"/>
        <v>NRT</v>
      </c>
      <c r="D727" s="55" t="str">
        <f t="shared" si="223"/>
        <v>2025-09-18</v>
      </c>
      <c r="E727" s="55" t="str">
        <f t="shared" si="224"/>
        <v>82020038141</v>
      </c>
      <c r="F727" s="55" t="str">
        <f t="shared" si="225"/>
        <v>PJP030167846</v>
      </c>
      <c r="G727" s="55" t="str">
        <f t="shared" si="226"/>
        <v>이동민</v>
      </c>
      <c r="H727" s="53" t="str">
        <f t="shared" si="227"/>
        <v>간이(Simple)</v>
      </c>
      <c r="I727" s="62">
        <f t="shared" si="228"/>
        <v>277.38</v>
      </c>
      <c r="J727" s="53" t="str">
        <f t="shared" si="229"/>
        <v>BIG BRIDGE INTL (BRCH USA)</v>
      </c>
      <c r="K727" s="55">
        <f t="shared" si="230"/>
        <v>1</v>
      </c>
      <c r="L727" s="54">
        <f t="shared" si="231"/>
        <v>3.2</v>
      </c>
      <c r="M727" s="54">
        <f t="shared" si="232"/>
        <v>4.5999999999999996</v>
      </c>
      <c r="N727" s="54">
        <f t="shared" si="233"/>
        <v>4.5999999999999996</v>
      </c>
      <c r="O727" s="54">
        <f t="shared" si="234"/>
        <v>3.5</v>
      </c>
      <c r="P727" s="55" t="str">
        <f t="shared" si="235"/>
        <v>6094325151744</v>
      </c>
      <c r="Q727" s="70">
        <f t="shared" si="236"/>
        <v>12820</v>
      </c>
      <c r="R727" s="58">
        <v>0</v>
      </c>
      <c r="S727" s="57">
        <f t="shared" si="237"/>
        <v>0</v>
      </c>
      <c r="T727" s="58">
        <v>0</v>
      </c>
      <c r="U727" s="58">
        <f>(IF(VLOOKUP(VLOOKUP(AN727,MAPPING!$B$16:$D$21,2,1),MAPPING!$C$16:$E$21,2,0)=7000,0,VLOOKUP(VLOOKUP(AN727,MAPPING!$B$16:$D$21,2,1),MAPPING!$C$16:$E$21,2,0)))</f>
        <v>0</v>
      </c>
      <c r="V727" s="58">
        <f>(K727*VLOOKUP(N727/K727,MAPPING!$B$23:$C$30,2,10))</f>
        <v>550</v>
      </c>
      <c r="W727" s="58">
        <f t="shared" si="238"/>
        <v>0</v>
      </c>
      <c r="X727" s="58">
        <f t="shared" si="239"/>
        <v>13370</v>
      </c>
      <c r="Y727" s="116">
        <f>ROUND(SUM(Q727:W727)/INVOICE!$I$5,2)</f>
        <v>9.59</v>
      </c>
      <c r="AA727" s="38" t="s">
        <v>605</v>
      </c>
      <c r="AB727" s="38" t="s">
        <v>93</v>
      </c>
      <c r="AC727" s="38" t="s">
        <v>5119</v>
      </c>
      <c r="AD727" s="38" t="s">
        <v>11374</v>
      </c>
      <c r="AE727" s="38" t="s">
        <v>323</v>
      </c>
      <c r="AF727" s="38" t="s">
        <v>11375</v>
      </c>
      <c r="AG727" s="38" t="s">
        <v>413</v>
      </c>
      <c r="AH727" s="38" t="s">
        <v>61</v>
      </c>
      <c r="AI727" s="38">
        <v>1</v>
      </c>
      <c r="AJ727" s="38">
        <v>3.2</v>
      </c>
      <c r="AK727" s="38">
        <v>4.5999999999999996</v>
      </c>
      <c r="AL727" s="38">
        <v>4.5999999999999996</v>
      </c>
      <c r="AM727" s="38" t="s">
        <v>65</v>
      </c>
      <c r="AN727" s="38">
        <v>277.38</v>
      </c>
      <c r="AO727" s="38" t="s">
        <v>62</v>
      </c>
      <c r="AP727" s="38" t="s">
        <v>62</v>
      </c>
      <c r="AQ727" s="38" t="s">
        <v>62</v>
      </c>
      <c r="AR727" s="38" t="s">
        <v>62</v>
      </c>
      <c r="AS727" s="38" t="s">
        <v>62</v>
      </c>
      <c r="AT727" s="38" t="s">
        <v>205</v>
      </c>
      <c r="AU727" s="38" t="s">
        <v>8802</v>
      </c>
      <c r="AV727" s="38" t="s">
        <v>207</v>
      </c>
      <c r="AW727" s="38" t="s">
        <v>61</v>
      </c>
      <c r="AX727" s="38" t="s">
        <v>63</v>
      </c>
      <c r="AY727" s="39" t="s">
        <v>11376</v>
      </c>
      <c r="AZ727" s="38" t="s">
        <v>11377</v>
      </c>
      <c r="BA727" s="39" t="s">
        <v>11377</v>
      </c>
      <c r="BB727" s="38" t="s">
        <v>2434</v>
      </c>
      <c r="BC727" s="38" t="s">
        <v>197</v>
      </c>
      <c r="BD727" s="38" t="s">
        <v>94</v>
      </c>
      <c r="BE727" s="38" t="s">
        <v>208</v>
      </c>
      <c r="BF727" s="38" t="s">
        <v>64</v>
      </c>
      <c r="BG727" s="38" t="s">
        <v>61</v>
      </c>
      <c r="BH727" s="38" t="s">
        <v>209</v>
      </c>
    </row>
    <row r="728" spans="2:60" x14ac:dyDescent="0.3">
      <c r="B728" s="55">
        <f t="shared" si="221"/>
        <v>724</v>
      </c>
      <c r="C728" s="55" t="str">
        <f t="shared" si="222"/>
        <v>NRT</v>
      </c>
      <c r="D728" s="55" t="str">
        <f t="shared" si="223"/>
        <v>2025-09-18</v>
      </c>
      <c r="E728" s="55" t="str">
        <f t="shared" si="224"/>
        <v>82020038141</v>
      </c>
      <c r="F728" s="55" t="str">
        <f t="shared" si="225"/>
        <v>PJP026458907</v>
      </c>
      <c r="G728" s="55" t="str">
        <f t="shared" si="226"/>
        <v>석진</v>
      </c>
      <c r="H728" s="53" t="str">
        <f t="shared" si="227"/>
        <v>일반(목록배제,Normal-Manifest Exception)</v>
      </c>
      <c r="I728" s="62">
        <f t="shared" si="228"/>
        <v>100.5</v>
      </c>
      <c r="J728" s="53" t="str">
        <f t="shared" si="229"/>
        <v>BIG BRIDGE INTL (BRCH USA)</v>
      </c>
      <c r="K728" s="55">
        <f t="shared" si="230"/>
        <v>1</v>
      </c>
      <c r="L728" s="54">
        <f t="shared" si="231"/>
        <v>0.5</v>
      </c>
      <c r="M728" s="54">
        <f t="shared" si="232"/>
        <v>1.2</v>
      </c>
      <c r="N728" s="54">
        <f t="shared" si="233"/>
        <v>1.2</v>
      </c>
      <c r="O728" s="54">
        <f t="shared" si="234"/>
        <v>0.5</v>
      </c>
      <c r="P728" s="55" t="str">
        <f t="shared" si="235"/>
        <v>6094325141083</v>
      </c>
      <c r="Q728" s="70">
        <f t="shared" si="236"/>
        <v>6760</v>
      </c>
      <c r="R728" s="58">
        <v>0</v>
      </c>
      <c r="S728" s="57">
        <f t="shared" si="237"/>
        <v>0</v>
      </c>
      <c r="T728" s="58">
        <v>0</v>
      </c>
      <c r="U728" s="58">
        <f>(IF(VLOOKUP(VLOOKUP(AN728,MAPPING!$B$16:$D$21,2,1),MAPPING!$C$16:$E$21,2,0)=7000,0,VLOOKUP(VLOOKUP(AN728,MAPPING!$B$16:$D$21,2,1),MAPPING!$C$16:$E$21,2,0)))</f>
        <v>0</v>
      </c>
      <c r="V728" s="58">
        <f>(K728*VLOOKUP(N728/K728,MAPPING!$B$23:$C$30,2,10))</f>
        <v>0</v>
      </c>
      <c r="W728" s="58">
        <f t="shared" si="238"/>
        <v>0</v>
      </c>
      <c r="X728" s="58">
        <f t="shared" si="239"/>
        <v>6760</v>
      </c>
      <c r="Y728" s="116">
        <f>ROUND(SUM(Q728:W728)/INVOICE!$I$5,2)</f>
        <v>4.8499999999999996</v>
      </c>
      <c r="AA728" s="38" t="s">
        <v>605</v>
      </c>
      <c r="AB728" s="38" t="s">
        <v>93</v>
      </c>
      <c r="AC728" s="38" t="s">
        <v>5119</v>
      </c>
      <c r="AD728" s="38" t="s">
        <v>11378</v>
      </c>
      <c r="AE728" s="38" t="s">
        <v>11379</v>
      </c>
      <c r="AF728" s="38" t="s">
        <v>11380</v>
      </c>
      <c r="AG728" s="38" t="s">
        <v>11381</v>
      </c>
      <c r="AH728" s="38" t="s">
        <v>61</v>
      </c>
      <c r="AI728" s="38">
        <v>1</v>
      </c>
      <c r="AJ728" s="38">
        <v>0.5</v>
      </c>
      <c r="AK728" s="38">
        <v>1.2</v>
      </c>
      <c r="AL728" s="38">
        <v>1.2</v>
      </c>
      <c r="AM728" s="38" t="s">
        <v>66</v>
      </c>
      <c r="AN728" s="38">
        <v>100.5</v>
      </c>
      <c r="AO728" s="38" t="s">
        <v>62</v>
      </c>
      <c r="AP728" s="38" t="s">
        <v>62</v>
      </c>
      <c r="AQ728" s="38" t="s">
        <v>62</v>
      </c>
      <c r="AR728" s="38" t="s">
        <v>62</v>
      </c>
      <c r="AS728" s="38" t="s">
        <v>62</v>
      </c>
      <c r="AT728" s="38" t="s">
        <v>205</v>
      </c>
      <c r="AU728" s="38" t="s">
        <v>8802</v>
      </c>
      <c r="AV728" s="38" t="s">
        <v>207</v>
      </c>
      <c r="AW728" s="38" t="s">
        <v>61</v>
      </c>
      <c r="AX728" s="38" t="s">
        <v>63</v>
      </c>
      <c r="AY728" s="39" t="s">
        <v>11382</v>
      </c>
      <c r="AZ728" s="38" t="s">
        <v>11383</v>
      </c>
      <c r="BA728" s="39" t="s">
        <v>11383</v>
      </c>
      <c r="BB728" s="38" t="s">
        <v>2434</v>
      </c>
      <c r="BC728" s="38" t="s">
        <v>197</v>
      </c>
      <c r="BD728" s="38" t="s">
        <v>94</v>
      </c>
      <c r="BE728" s="38" t="s">
        <v>208</v>
      </c>
      <c r="BF728" s="38" t="s">
        <v>64</v>
      </c>
      <c r="BG728" s="38" t="s">
        <v>61</v>
      </c>
      <c r="BH728" s="38" t="s">
        <v>209</v>
      </c>
    </row>
    <row r="729" spans="2:60" x14ac:dyDescent="0.3">
      <c r="B729" s="55">
        <f t="shared" si="221"/>
        <v>725</v>
      </c>
      <c r="C729" s="55" t="str">
        <f t="shared" si="222"/>
        <v>NRT</v>
      </c>
      <c r="D729" s="55" t="str">
        <f t="shared" si="223"/>
        <v>2025-09-18</v>
      </c>
      <c r="E729" s="55" t="str">
        <f t="shared" si="224"/>
        <v>82020038141</v>
      </c>
      <c r="F729" s="55" t="str">
        <f t="shared" si="225"/>
        <v>PJP030166063</v>
      </c>
      <c r="G729" s="55" t="str">
        <f t="shared" si="226"/>
        <v>이헌주</v>
      </c>
      <c r="H729" s="53" t="str">
        <f t="shared" si="227"/>
        <v>일반(목록배제,Normal-Manifest Exception)</v>
      </c>
      <c r="I729" s="62">
        <f t="shared" si="228"/>
        <v>100.5</v>
      </c>
      <c r="J729" s="53" t="str">
        <f t="shared" si="229"/>
        <v>BIG BRIDGE INTL (BRCH USA)</v>
      </c>
      <c r="K729" s="55">
        <f t="shared" si="230"/>
        <v>1</v>
      </c>
      <c r="L729" s="54">
        <f t="shared" si="231"/>
        <v>0.25</v>
      </c>
      <c r="M729" s="54">
        <f t="shared" si="232"/>
        <v>0.9</v>
      </c>
      <c r="N729" s="54">
        <f t="shared" si="233"/>
        <v>0.9</v>
      </c>
      <c r="O729" s="54">
        <f t="shared" si="234"/>
        <v>0.5</v>
      </c>
      <c r="P729" s="55" t="str">
        <f t="shared" si="235"/>
        <v>6094325151811</v>
      </c>
      <c r="Q729" s="70">
        <f t="shared" si="236"/>
        <v>6760</v>
      </c>
      <c r="R729" s="58">
        <v>0</v>
      </c>
      <c r="S729" s="57">
        <f t="shared" si="237"/>
        <v>0</v>
      </c>
      <c r="T729" s="58">
        <v>0</v>
      </c>
      <c r="U729" s="58">
        <f>(IF(VLOOKUP(VLOOKUP(AN729,MAPPING!$B$16:$D$21,2,1),MAPPING!$C$16:$E$21,2,0)=7000,0,VLOOKUP(VLOOKUP(AN729,MAPPING!$B$16:$D$21,2,1),MAPPING!$C$16:$E$21,2,0)))</f>
        <v>0</v>
      </c>
      <c r="V729" s="58">
        <f>(K729*VLOOKUP(N729/K729,MAPPING!$B$23:$C$30,2,10))</f>
        <v>0</v>
      </c>
      <c r="W729" s="58">
        <f t="shared" si="238"/>
        <v>0</v>
      </c>
      <c r="X729" s="58">
        <f t="shared" si="239"/>
        <v>6760</v>
      </c>
      <c r="Y729" s="116">
        <f>ROUND(SUM(Q729:W729)/INVOICE!$I$5,2)</f>
        <v>4.8499999999999996</v>
      </c>
      <c r="AA729" s="38" t="s">
        <v>605</v>
      </c>
      <c r="AB729" s="38" t="s">
        <v>93</v>
      </c>
      <c r="AC729" s="38" t="s">
        <v>5119</v>
      </c>
      <c r="AD729" s="38" t="s">
        <v>11384</v>
      </c>
      <c r="AE729" s="38" t="s">
        <v>11385</v>
      </c>
      <c r="AF729" s="38" t="s">
        <v>11386</v>
      </c>
      <c r="AG729" s="38" t="s">
        <v>643</v>
      </c>
      <c r="AH729" s="38" t="s">
        <v>61</v>
      </c>
      <c r="AI729" s="38">
        <v>1</v>
      </c>
      <c r="AJ729" s="38">
        <v>0.25</v>
      </c>
      <c r="AK729" s="38">
        <v>0.9</v>
      </c>
      <c r="AL729" s="38">
        <v>0.9</v>
      </c>
      <c r="AM729" s="38" t="s">
        <v>66</v>
      </c>
      <c r="AN729" s="38">
        <v>100.5</v>
      </c>
      <c r="AO729" s="38" t="s">
        <v>62</v>
      </c>
      <c r="AP729" s="38" t="s">
        <v>62</v>
      </c>
      <c r="AQ729" s="38" t="s">
        <v>62</v>
      </c>
      <c r="AR729" s="38" t="s">
        <v>62</v>
      </c>
      <c r="AS729" s="38" t="s">
        <v>62</v>
      </c>
      <c r="AT729" s="38" t="s">
        <v>205</v>
      </c>
      <c r="AU729" s="38" t="s">
        <v>8802</v>
      </c>
      <c r="AV729" s="38" t="s">
        <v>207</v>
      </c>
      <c r="AW729" s="38" t="s">
        <v>61</v>
      </c>
      <c r="AX729" s="38" t="s">
        <v>63</v>
      </c>
      <c r="AY729" s="39" t="s">
        <v>11387</v>
      </c>
      <c r="AZ729" s="38" t="s">
        <v>11388</v>
      </c>
      <c r="BA729" s="39" t="s">
        <v>11388</v>
      </c>
      <c r="BB729" s="38" t="s">
        <v>2434</v>
      </c>
      <c r="BC729" s="38" t="s">
        <v>197</v>
      </c>
      <c r="BD729" s="38" t="s">
        <v>94</v>
      </c>
      <c r="BE729" s="38" t="s">
        <v>208</v>
      </c>
      <c r="BF729" s="38" t="s">
        <v>64</v>
      </c>
      <c r="BG729" s="38" t="s">
        <v>61</v>
      </c>
      <c r="BH729" s="38" t="s">
        <v>209</v>
      </c>
    </row>
    <row r="730" spans="2:60" x14ac:dyDescent="0.3">
      <c r="B730" s="55">
        <f t="shared" si="221"/>
        <v>726</v>
      </c>
      <c r="C730" s="55" t="str">
        <f t="shared" si="222"/>
        <v>NRT</v>
      </c>
      <c r="D730" s="55" t="str">
        <f t="shared" si="223"/>
        <v>2025-09-18</v>
      </c>
      <c r="E730" s="55" t="str">
        <f t="shared" si="224"/>
        <v>82020038141</v>
      </c>
      <c r="F730" s="55" t="str">
        <f t="shared" si="225"/>
        <v>PJP030133336</v>
      </c>
      <c r="G730" s="55" t="str">
        <f t="shared" si="226"/>
        <v>전인호</v>
      </c>
      <c r="H730" s="53" t="str">
        <f t="shared" si="227"/>
        <v>일반(목록배제,Normal-Manifest Exception)</v>
      </c>
      <c r="I730" s="62">
        <f t="shared" si="228"/>
        <v>100.5</v>
      </c>
      <c r="J730" s="53" t="str">
        <f t="shared" si="229"/>
        <v>BIG BRIDGE INTL (BRCH USA)</v>
      </c>
      <c r="K730" s="55">
        <f t="shared" si="230"/>
        <v>1</v>
      </c>
      <c r="L730" s="54">
        <f t="shared" si="231"/>
        <v>0.35</v>
      </c>
      <c r="M730" s="54">
        <f t="shared" si="232"/>
        <v>0.8</v>
      </c>
      <c r="N730" s="54">
        <f t="shared" si="233"/>
        <v>0.8</v>
      </c>
      <c r="O730" s="54">
        <f t="shared" si="234"/>
        <v>0.5</v>
      </c>
      <c r="P730" s="55" t="str">
        <f t="shared" si="235"/>
        <v>6094325151348</v>
      </c>
      <c r="Q730" s="70">
        <f t="shared" si="236"/>
        <v>6760</v>
      </c>
      <c r="R730" s="58">
        <v>0</v>
      </c>
      <c r="S730" s="57">
        <f t="shared" si="237"/>
        <v>0</v>
      </c>
      <c r="T730" s="58">
        <v>0</v>
      </c>
      <c r="U730" s="58">
        <f>(IF(VLOOKUP(VLOOKUP(AN730,MAPPING!$B$16:$D$21,2,1),MAPPING!$C$16:$E$21,2,0)=7000,0,VLOOKUP(VLOOKUP(AN730,MAPPING!$B$16:$D$21,2,1),MAPPING!$C$16:$E$21,2,0)))</f>
        <v>0</v>
      </c>
      <c r="V730" s="58">
        <f>(K730*VLOOKUP(N730/K730,MAPPING!$B$23:$C$30,2,10))</f>
        <v>0</v>
      </c>
      <c r="W730" s="58">
        <f t="shared" si="238"/>
        <v>0</v>
      </c>
      <c r="X730" s="58">
        <f t="shared" si="239"/>
        <v>6760</v>
      </c>
      <c r="Y730" s="116">
        <f>ROUND(SUM(Q730:W730)/INVOICE!$I$5,2)</f>
        <v>4.8499999999999996</v>
      </c>
      <c r="AA730" s="38" t="s">
        <v>605</v>
      </c>
      <c r="AB730" s="38" t="s">
        <v>93</v>
      </c>
      <c r="AC730" s="38" t="s">
        <v>5119</v>
      </c>
      <c r="AD730" s="38" t="s">
        <v>11389</v>
      </c>
      <c r="AE730" s="38" t="s">
        <v>11390</v>
      </c>
      <c r="AF730" s="38" t="s">
        <v>11391</v>
      </c>
      <c r="AG730" s="38" t="s">
        <v>11392</v>
      </c>
      <c r="AH730" s="38" t="s">
        <v>61</v>
      </c>
      <c r="AI730" s="38">
        <v>1</v>
      </c>
      <c r="AJ730" s="38">
        <v>0.35</v>
      </c>
      <c r="AK730" s="38">
        <v>0.8</v>
      </c>
      <c r="AL730" s="38">
        <v>0.8</v>
      </c>
      <c r="AM730" s="38" t="s">
        <v>66</v>
      </c>
      <c r="AN730" s="38">
        <v>100.5</v>
      </c>
      <c r="AO730" s="38" t="s">
        <v>62</v>
      </c>
      <c r="AP730" s="38" t="s">
        <v>62</v>
      </c>
      <c r="AQ730" s="38" t="s">
        <v>62</v>
      </c>
      <c r="AR730" s="38" t="s">
        <v>62</v>
      </c>
      <c r="AS730" s="38" t="s">
        <v>62</v>
      </c>
      <c r="AT730" s="38" t="s">
        <v>205</v>
      </c>
      <c r="AU730" s="38" t="s">
        <v>8802</v>
      </c>
      <c r="AV730" s="38" t="s">
        <v>207</v>
      </c>
      <c r="AW730" s="38" t="s">
        <v>61</v>
      </c>
      <c r="AX730" s="38" t="s">
        <v>63</v>
      </c>
      <c r="AY730" s="39" t="s">
        <v>11393</v>
      </c>
      <c r="AZ730" s="38" t="s">
        <v>11394</v>
      </c>
      <c r="BA730" s="39" t="s">
        <v>11394</v>
      </c>
      <c r="BB730" s="38" t="s">
        <v>2434</v>
      </c>
      <c r="BC730" s="38" t="s">
        <v>197</v>
      </c>
      <c r="BD730" s="38" t="s">
        <v>94</v>
      </c>
      <c r="BE730" s="38" t="s">
        <v>208</v>
      </c>
      <c r="BF730" s="38" t="s">
        <v>64</v>
      </c>
      <c r="BG730" s="38" t="s">
        <v>61</v>
      </c>
      <c r="BH730" s="38" t="s">
        <v>209</v>
      </c>
    </row>
    <row r="731" spans="2:60" x14ac:dyDescent="0.3">
      <c r="B731" s="55">
        <f t="shared" si="221"/>
        <v>727</v>
      </c>
      <c r="C731" s="55" t="str">
        <f t="shared" si="222"/>
        <v>NRT</v>
      </c>
      <c r="D731" s="55" t="str">
        <f t="shared" si="223"/>
        <v>2025-09-18</v>
      </c>
      <c r="E731" s="55" t="str">
        <f t="shared" si="224"/>
        <v>82020038141</v>
      </c>
      <c r="F731" s="55" t="str">
        <f t="shared" si="225"/>
        <v>PJP030152944</v>
      </c>
      <c r="G731" s="55" t="str">
        <f t="shared" si="226"/>
        <v>강현재</v>
      </c>
      <c r="H731" s="53" t="str">
        <f t="shared" si="227"/>
        <v>일반(목록배제,Normal-Manifest Exception)</v>
      </c>
      <c r="I731" s="62">
        <f t="shared" si="228"/>
        <v>100.5</v>
      </c>
      <c r="J731" s="53" t="str">
        <f t="shared" si="229"/>
        <v>BIG BRIDGE INTL (BRCH USA)</v>
      </c>
      <c r="K731" s="55">
        <f t="shared" si="230"/>
        <v>1</v>
      </c>
      <c r="L731" s="54">
        <f t="shared" si="231"/>
        <v>0.25</v>
      </c>
      <c r="M731" s="54">
        <f t="shared" si="232"/>
        <v>0.8</v>
      </c>
      <c r="N731" s="54">
        <f t="shared" si="233"/>
        <v>0.8</v>
      </c>
      <c r="O731" s="54">
        <f t="shared" si="234"/>
        <v>0.5</v>
      </c>
      <c r="P731" s="55" t="str">
        <f t="shared" si="235"/>
        <v>6094325142770</v>
      </c>
      <c r="Q731" s="70">
        <f t="shared" si="236"/>
        <v>6760</v>
      </c>
      <c r="R731" s="58">
        <v>0</v>
      </c>
      <c r="S731" s="57">
        <f t="shared" si="237"/>
        <v>0</v>
      </c>
      <c r="T731" s="58">
        <v>0</v>
      </c>
      <c r="U731" s="58">
        <f>(IF(VLOOKUP(VLOOKUP(AN731,MAPPING!$B$16:$D$21,2,1),MAPPING!$C$16:$E$21,2,0)=7000,0,VLOOKUP(VLOOKUP(AN731,MAPPING!$B$16:$D$21,2,1),MAPPING!$C$16:$E$21,2,0)))</f>
        <v>0</v>
      </c>
      <c r="V731" s="58">
        <f>(K731*VLOOKUP(N731/K731,MAPPING!$B$23:$C$30,2,10))</f>
        <v>0</v>
      </c>
      <c r="W731" s="58">
        <f t="shared" si="238"/>
        <v>0</v>
      </c>
      <c r="X731" s="58">
        <f t="shared" si="239"/>
        <v>6760</v>
      </c>
      <c r="Y731" s="116">
        <f>ROUND(SUM(Q731:W731)/INVOICE!$I$5,2)</f>
        <v>4.8499999999999996</v>
      </c>
      <c r="AA731" s="38" t="s">
        <v>605</v>
      </c>
      <c r="AB731" s="38" t="s">
        <v>93</v>
      </c>
      <c r="AC731" s="38" t="s">
        <v>5119</v>
      </c>
      <c r="AD731" s="38" t="s">
        <v>11395</v>
      </c>
      <c r="AE731" s="38" t="s">
        <v>11396</v>
      </c>
      <c r="AF731" s="38" t="s">
        <v>11397</v>
      </c>
      <c r="AG731" s="38" t="s">
        <v>11398</v>
      </c>
      <c r="AH731" s="38" t="s">
        <v>61</v>
      </c>
      <c r="AI731" s="38">
        <v>1</v>
      </c>
      <c r="AJ731" s="38">
        <v>0.25</v>
      </c>
      <c r="AK731" s="38">
        <v>0.8</v>
      </c>
      <c r="AL731" s="38">
        <v>0.8</v>
      </c>
      <c r="AM731" s="38" t="s">
        <v>66</v>
      </c>
      <c r="AN731" s="38">
        <v>100.5</v>
      </c>
      <c r="AO731" s="38" t="s">
        <v>62</v>
      </c>
      <c r="AP731" s="38" t="s">
        <v>62</v>
      </c>
      <c r="AQ731" s="38" t="s">
        <v>62</v>
      </c>
      <c r="AR731" s="38" t="s">
        <v>62</v>
      </c>
      <c r="AS731" s="38" t="s">
        <v>62</v>
      </c>
      <c r="AT731" s="38" t="s">
        <v>205</v>
      </c>
      <c r="AU731" s="38" t="s">
        <v>8802</v>
      </c>
      <c r="AV731" s="38" t="s">
        <v>207</v>
      </c>
      <c r="AW731" s="38" t="s">
        <v>61</v>
      </c>
      <c r="AX731" s="38" t="s">
        <v>63</v>
      </c>
      <c r="AY731" s="39" t="s">
        <v>11399</v>
      </c>
      <c r="AZ731" s="38" t="s">
        <v>11400</v>
      </c>
      <c r="BA731" s="39" t="s">
        <v>11400</v>
      </c>
      <c r="BB731" s="38" t="s">
        <v>2434</v>
      </c>
      <c r="BC731" s="38" t="s">
        <v>197</v>
      </c>
      <c r="BD731" s="38" t="s">
        <v>94</v>
      </c>
      <c r="BE731" s="38" t="s">
        <v>208</v>
      </c>
      <c r="BF731" s="38" t="s">
        <v>64</v>
      </c>
      <c r="BG731" s="38" t="s">
        <v>61</v>
      </c>
      <c r="BH731" s="38" t="s">
        <v>209</v>
      </c>
    </row>
    <row r="732" spans="2:60" x14ac:dyDescent="0.3">
      <c r="B732" s="55">
        <f t="shared" si="221"/>
        <v>728</v>
      </c>
      <c r="C732" s="55" t="str">
        <f t="shared" si="222"/>
        <v>NRT</v>
      </c>
      <c r="D732" s="55" t="str">
        <f t="shared" si="223"/>
        <v>2025-09-18</v>
      </c>
      <c r="E732" s="55" t="str">
        <f t="shared" si="224"/>
        <v>82020038141</v>
      </c>
      <c r="F732" s="55" t="str">
        <f t="shared" si="225"/>
        <v>PJP030147521</v>
      </c>
      <c r="G732" s="55" t="str">
        <f t="shared" si="226"/>
        <v>양현태</v>
      </c>
      <c r="H732" s="53" t="str">
        <f t="shared" si="227"/>
        <v>일반(목록배제,Normal-Manifest Exception)</v>
      </c>
      <c r="I732" s="62">
        <f t="shared" si="228"/>
        <v>100.5</v>
      </c>
      <c r="J732" s="53" t="str">
        <f t="shared" si="229"/>
        <v>BIG BRIDGE INTL (BRCH USA)</v>
      </c>
      <c r="K732" s="55">
        <f t="shared" si="230"/>
        <v>1</v>
      </c>
      <c r="L732" s="54">
        <f t="shared" si="231"/>
        <v>0.4</v>
      </c>
      <c r="M732" s="54">
        <f t="shared" si="232"/>
        <v>0.8</v>
      </c>
      <c r="N732" s="54">
        <f t="shared" si="233"/>
        <v>0.8</v>
      </c>
      <c r="O732" s="54">
        <f t="shared" si="234"/>
        <v>0.5</v>
      </c>
      <c r="P732" s="55" t="str">
        <f t="shared" si="235"/>
        <v>6094325151713</v>
      </c>
      <c r="Q732" s="70">
        <f t="shared" si="236"/>
        <v>6760</v>
      </c>
      <c r="R732" s="58">
        <v>0</v>
      </c>
      <c r="S732" s="57">
        <f t="shared" si="237"/>
        <v>0</v>
      </c>
      <c r="T732" s="58">
        <v>0</v>
      </c>
      <c r="U732" s="58">
        <f>(IF(VLOOKUP(VLOOKUP(AN732,MAPPING!$B$16:$D$21,2,1),MAPPING!$C$16:$E$21,2,0)=7000,0,VLOOKUP(VLOOKUP(AN732,MAPPING!$B$16:$D$21,2,1),MAPPING!$C$16:$E$21,2,0)))</f>
        <v>0</v>
      </c>
      <c r="V732" s="58">
        <f>(K732*VLOOKUP(N732/K732,MAPPING!$B$23:$C$30,2,10))</f>
        <v>0</v>
      </c>
      <c r="W732" s="58">
        <f t="shared" si="238"/>
        <v>0</v>
      </c>
      <c r="X732" s="58">
        <f t="shared" si="239"/>
        <v>6760</v>
      </c>
      <c r="Y732" s="116">
        <f>ROUND(SUM(Q732:W732)/INVOICE!$I$5,2)</f>
        <v>4.8499999999999996</v>
      </c>
      <c r="AA732" s="38" t="s">
        <v>605</v>
      </c>
      <c r="AB732" s="38" t="s">
        <v>93</v>
      </c>
      <c r="AC732" s="38" t="s">
        <v>5119</v>
      </c>
      <c r="AD732" s="38" t="s">
        <v>11401</v>
      </c>
      <c r="AE732" s="38" t="s">
        <v>10927</v>
      </c>
      <c r="AF732" s="38" t="s">
        <v>10928</v>
      </c>
      <c r="AG732" s="38" t="s">
        <v>10929</v>
      </c>
      <c r="AH732" s="38" t="s">
        <v>61</v>
      </c>
      <c r="AI732" s="38">
        <v>1</v>
      </c>
      <c r="AJ732" s="38">
        <v>0.4</v>
      </c>
      <c r="AK732" s="38">
        <v>0.8</v>
      </c>
      <c r="AL732" s="38">
        <v>0.8</v>
      </c>
      <c r="AM732" s="38" t="s">
        <v>66</v>
      </c>
      <c r="AN732" s="38">
        <v>100.5</v>
      </c>
      <c r="AO732" s="38" t="s">
        <v>62</v>
      </c>
      <c r="AP732" s="38" t="s">
        <v>62</v>
      </c>
      <c r="AQ732" s="38" t="s">
        <v>62</v>
      </c>
      <c r="AR732" s="38" t="s">
        <v>62</v>
      </c>
      <c r="AS732" s="38" t="s">
        <v>62</v>
      </c>
      <c r="AT732" s="38" t="s">
        <v>205</v>
      </c>
      <c r="AU732" s="38" t="s">
        <v>8802</v>
      </c>
      <c r="AV732" s="38" t="s">
        <v>207</v>
      </c>
      <c r="AW732" s="38" t="s">
        <v>61</v>
      </c>
      <c r="AX732" s="38" t="s">
        <v>63</v>
      </c>
      <c r="AY732" s="39" t="s">
        <v>11402</v>
      </c>
      <c r="AZ732" s="38" t="s">
        <v>11403</v>
      </c>
      <c r="BA732" s="39" t="s">
        <v>11403</v>
      </c>
      <c r="BB732" s="38" t="s">
        <v>2434</v>
      </c>
      <c r="BC732" s="38" t="s">
        <v>197</v>
      </c>
      <c r="BD732" s="38" t="s">
        <v>94</v>
      </c>
      <c r="BE732" s="38" t="s">
        <v>208</v>
      </c>
      <c r="BF732" s="38" t="s">
        <v>64</v>
      </c>
      <c r="BG732" s="38" t="s">
        <v>61</v>
      </c>
      <c r="BH732" s="38" t="s">
        <v>209</v>
      </c>
    </row>
    <row r="733" spans="2:60" x14ac:dyDescent="0.3">
      <c r="B733" s="55">
        <f t="shared" si="221"/>
        <v>729</v>
      </c>
      <c r="C733" s="55" t="str">
        <f t="shared" si="222"/>
        <v>NRT</v>
      </c>
      <c r="D733" s="55" t="str">
        <f t="shared" si="223"/>
        <v>2025-09-18</v>
      </c>
      <c r="E733" s="55" t="str">
        <f t="shared" si="224"/>
        <v>82020038141</v>
      </c>
      <c r="F733" s="55" t="str">
        <f t="shared" si="225"/>
        <v>PJP030137617</v>
      </c>
      <c r="G733" s="55" t="str">
        <f t="shared" si="226"/>
        <v>조상훈</v>
      </c>
      <c r="H733" s="53" t="str">
        <f t="shared" si="227"/>
        <v>일반(목록배제,Normal-Manifest Exception)</v>
      </c>
      <c r="I733" s="62">
        <f t="shared" si="228"/>
        <v>100.5</v>
      </c>
      <c r="J733" s="53" t="str">
        <f t="shared" si="229"/>
        <v>BIG BRIDGE INTL (BRCH USA)</v>
      </c>
      <c r="K733" s="55">
        <f t="shared" si="230"/>
        <v>1</v>
      </c>
      <c r="L733" s="54">
        <f t="shared" si="231"/>
        <v>0.45</v>
      </c>
      <c r="M733" s="54">
        <f t="shared" si="232"/>
        <v>0.8</v>
      </c>
      <c r="N733" s="54">
        <f t="shared" si="233"/>
        <v>0.8</v>
      </c>
      <c r="O733" s="54">
        <f t="shared" si="234"/>
        <v>0.5</v>
      </c>
      <c r="P733" s="55" t="str">
        <f t="shared" si="235"/>
        <v>6094325151552</v>
      </c>
      <c r="Q733" s="70">
        <f t="shared" si="236"/>
        <v>6760</v>
      </c>
      <c r="R733" s="58">
        <v>0</v>
      </c>
      <c r="S733" s="57">
        <f t="shared" si="237"/>
        <v>0</v>
      </c>
      <c r="T733" s="58">
        <v>0</v>
      </c>
      <c r="U733" s="58">
        <f>(IF(VLOOKUP(VLOOKUP(AN733,MAPPING!$B$16:$D$21,2,1),MAPPING!$C$16:$E$21,2,0)=7000,0,VLOOKUP(VLOOKUP(AN733,MAPPING!$B$16:$D$21,2,1),MAPPING!$C$16:$E$21,2,0)))</f>
        <v>0</v>
      </c>
      <c r="V733" s="58">
        <f>(K733*VLOOKUP(N733/K733,MAPPING!$B$23:$C$30,2,10))</f>
        <v>0</v>
      </c>
      <c r="W733" s="58">
        <f t="shared" si="238"/>
        <v>0</v>
      </c>
      <c r="X733" s="58">
        <f t="shared" si="239"/>
        <v>6760</v>
      </c>
      <c r="Y733" s="116">
        <f>ROUND(SUM(Q733:W733)/INVOICE!$I$5,2)</f>
        <v>4.8499999999999996</v>
      </c>
      <c r="AA733" s="38" t="s">
        <v>605</v>
      </c>
      <c r="AB733" s="38" t="s">
        <v>93</v>
      </c>
      <c r="AC733" s="38" t="s">
        <v>5119</v>
      </c>
      <c r="AD733" s="38" t="s">
        <v>11404</v>
      </c>
      <c r="AE733" s="38" t="s">
        <v>11405</v>
      </c>
      <c r="AF733" s="38" t="s">
        <v>11406</v>
      </c>
      <c r="AG733" s="38" t="s">
        <v>11407</v>
      </c>
      <c r="AH733" s="38" t="s">
        <v>61</v>
      </c>
      <c r="AI733" s="38">
        <v>1</v>
      </c>
      <c r="AJ733" s="38">
        <v>0.45</v>
      </c>
      <c r="AK733" s="38">
        <v>0.8</v>
      </c>
      <c r="AL733" s="38">
        <v>0.8</v>
      </c>
      <c r="AM733" s="38" t="s">
        <v>66</v>
      </c>
      <c r="AN733" s="38">
        <v>100.5</v>
      </c>
      <c r="AO733" s="38" t="s">
        <v>62</v>
      </c>
      <c r="AP733" s="38" t="s">
        <v>62</v>
      </c>
      <c r="AQ733" s="38" t="s">
        <v>62</v>
      </c>
      <c r="AR733" s="38" t="s">
        <v>62</v>
      </c>
      <c r="AS733" s="38" t="s">
        <v>62</v>
      </c>
      <c r="AT733" s="38" t="s">
        <v>205</v>
      </c>
      <c r="AU733" s="38" t="s">
        <v>8802</v>
      </c>
      <c r="AV733" s="38" t="s">
        <v>207</v>
      </c>
      <c r="AW733" s="38" t="s">
        <v>61</v>
      </c>
      <c r="AX733" s="38" t="s">
        <v>63</v>
      </c>
      <c r="AY733" s="39" t="s">
        <v>11408</v>
      </c>
      <c r="AZ733" s="38" t="s">
        <v>11409</v>
      </c>
      <c r="BA733" s="39" t="s">
        <v>11409</v>
      </c>
      <c r="BB733" s="38" t="s">
        <v>2434</v>
      </c>
      <c r="BC733" s="38" t="s">
        <v>197</v>
      </c>
      <c r="BD733" s="38" t="s">
        <v>94</v>
      </c>
      <c r="BE733" s="38" t="s">
        <v>208</v>
      </c>
      <c r="BF733" s="38" t="s">
        <v>64</v>
      </c>
      <c r="BG733" s="38" t="s">
        <v>61</v>
      </c>
      <c r="BH733" s="38" t="s">
        <v>209</v>
      </c>
    </row>
    <row r="734" spans="2:60" x14ac:dyDescent="0.3">
      <c r="B734" s="55">
        <f t="shared" si="221"/>
        <v>730</v>
      </c>
      <c r="C734" s="55" t="str">
        <f t="shared" si="222"/>
        <v>NRT</v>
      </c>
      <c r="D734" s="55" t="str">
        <f t="shared" si="223"/>
        <v>2025-09-18</v>
      </c>
      <c r="E734" s="55" t="str">
        <f t="shared" si="224"/>
        <v>82020038141</v>
      </c>
      <c r="F734" s="55" t="str">
        <f t="shared" si="225"/>
        <v>PJP030163193</v>
      </c>
      <c r="G734" s="55" t="str">
        <f t="shared" si="226"/>
        <v>최효진</v>
      </c>
      <c r="H734" s="53" t="str">
        <f t="shared" si="227"/>
        <v>목록(Manifest)</v>
      </c>
      <c r="I734" s="62">
        <f t="shared" si="228"/>
        <v>95.81</v>
      </c>
      <c r="J734" s="53" t="str">
        <f t="shared" si="229"/>
        <v>BIG BRIDGE INTL (BRCH USA)</v>
      </c>
      <c r="K734" s="55">
        <f t="shared" si="230"/>
        <v>1</v>
      </c>
      <c r="L734" s="54">
        <f t="shared" si="231"/>
        <v>0.95</v>
      </c>
      <c r="M734" s="54">
        <f t="shared" si="232"/>
        <v>3.2</v>
      </c>
      <c r="N734" s="54">
        <f t="shared" si="233"/>
        <v>3.2</v>
      </c>
      <c r="O734" s="54">
        <f t="shared" si="234"/>
        <v>1</v>
      </c>
      <c r="P734" s="55" t="str">
        <f t="shared" si="235"/>
        <v>6094325151732</v>
      </c>
      <c r="Q734" s="70">
        <f t="shared" si="236"/>
        <v>7770</v>
      </c>
      <c r="R734" s="58">
        <v>0</v>
      </c>
      <c r="S734" s="57">
        <f t="shared" si="237"/>
        <v>0</v>
      </c>
      <c r="T734" s="58">
        <v>0</v>
      </c>
      <c r="U734" s="58">
        <f>(IF(VLOOKUP(VLOOKUP(AN734,MAPPING!$B$16:$D$21,2,1),MAPPING!$C$16:$E$21,2,0)=7000,0,VLOOKUP(VLOOKUP(AN734,MAPPING!$B$16:$D$21,2,1),MAPPING!$C$16:$E$21,2,0)))</f>
        <v>0</v>
      </c>
      <c r="V734" s="58">
        <f>(K734*VLOOKUP(N734/K734,MAPPING!$B$23:$C$30,2,10))</f>
        <v>550</v>
      </c>
      <c r="W734" s="58">
        <f t="shared" si="238"/>
        <v>0</v>
      </c>
      <c r="X734" s="58">
        <f t="shared" si="239"/>
        <v>8320</v>
      </c>
      <c r="Y734" s="116">
        <f>ROUND(SUM(Q734:W734)/INVOICE!$I$5,2)</f>
        <v>5.97</v>
      </c>
      <c r="AA734" s="38" t="s">
        <v>605</v>
      </c>
      <c r="AB734" s="38" t="s">
        <v>93</v>
      </c>
      <c r="AC734" s="38" t="s">
        <v>5119</v>
      </c>
      <c r="AD734" s="38" t="s">
        <v>11410</v>
      </c>
      <c r="AE734" s="38" t="s">
        <v>9820</v>
      </c>
      <c r="AF734" s="38" t="s">
        <v>9821</v>
      </c>
      <c r="AG734" s="38" t="s">
        <v>9822</v>
      </c>
      <c r="AH734" s="38" t="s">
        <v>61</v>
      </c>
      <c r="AI734" s="38">
        <v>1</v>
      </c>
      <c r="AJ734" s="38">
        <v>0.95</v>
      </c>
      <c r="AK734" s="38">
        <v>3.2</v>
      </c>
      <c r="AL734" s="38">
        <v>3.2</v>
      </c>
      <c r="AM734" s="38" t="s">
        <v>204</v>
      </c>
      <c r="AN734" s="38">
        <v>95.81</v>
      </c>
      <c r="AO734" s="38" t="s">
        <v>62</v>
      </c>
      <c r="AP734" s="38" t="s">
        <v>62</v>
      </c>
      <c r="AQ734" s="38" t="s">
        <v>62</v>
      </c>
      <c r="AR734" s="38" t="s">
        <v>62</v>
      </c>
      <c r="AS734" s="38" t="s">
        <v>62</v>
      </c>
      <c r="AT734" s="38" t="s">
        <v>205</v>
      </c>
      <c r="AU734" s="38" t="s">
        <v>8802</v>
      </c>
      <c r="AV734" s="38" t="s">
        <v>207</v>
      </c>
      <c r="AW734" s="38" t="s">
        <v>61</v>
      </c>
      <c r="AX734" s="38" t="s">
        <v>63</v>
      </c>
      <c r="AY734" s="39" t="s">
        <v>11411</v>
      </c>
      <c r="AZ734" s="38" t="s">
        <v>11412</v>
      </c>
      <c r="BA734" s="39" t="s">
        <v>11412</v>
      </c>
      <c r="BB734" s="38" t="s">
        <v>2434</v>
      </c>
      <c r="BC734" s="38" t="s">
        <v>197</v>
      </c>
      <c r="BD734" s="38" t="s">
        <v>94</v>
      </c>
      <c r="BE734" s="38" t="s">
        <v>208</v>
      </c>
      <c r="BF734" s="38" t="s">
        <v>64</v>
      </c>
      <c r="BG734" s="38" t="s">
        <v>61</v>
      </c>
      <c r="BH734" s="38" t="s">
        <v>209</v>
      </c>
    </row>
    <row r="735" spans="2:60" x14ac:dyDescent="0.3">
      <c r="B735" s="55">
        <f t="shared" si="221"/>
        <v>731</v>
      </c>
      <c r="C735" s="55" t="str">
        <f t="shared" si="222"/>
        <v>NRT</v>
      </c>
      <c r="D735" s="55" t="str">
        <f t="shared" si="223"/>
        <v>2025-09-18</v>
      </c>
      <c r="E735" s="55" t="str">
        <f t="shared" si="224"/>
        <v>82020038141</v>
      </c>
      <c r="F735" s="55" t="str">
        <f t="shared" si="225"/>
        <v>PJP030159179</v>
      </c>
      <c r="G735" s="55" t="str">
        <f t="shared" si="226"/>
        <v>박준성</v>
      </c>
      <c r="H735" s="53" t="str">
        <f t="shared" si="227"/>
        <v>일반(목록배제,Normal-Manifest Exception)</v>
      </c>
      <c r="I735" s="62">
        <f t="shared" si="228"/>
        <v>100.5</v>
      </c>
      <c r="J735" s="53" t="str">
        <f t="shared" si="229"/>
        <v>BIG BRIDGE INTL (BRCH USA)</v>
      </c>
      <c r="K735" s="55">
        <f t="shared" si="230"/>
        <v>1</v>
      </c>
      <c r="L735" s="54">
        <f t="shared" si="231"/>
        <v>0.35</v>
      </c>
      <c r="M735" s="54">
        <f t="shared" si="232"/>
        <v>0.8</v>
      </c>
      <c r="N735" s="54">
        <f t="shared" si="233"/>
        <v>0.8</v>
      </c>
      <c r="O735" s="54">
        <f t="shared" si="234"/>
        <v>0.5</v>
      </c>
      <c r="P735" s="55" t="str">
        <f t="shared" si="235"/>
        <v>6094325149497</v>
      </c>
      <c r="Q735" s="70">
        <f t="shared" si="236"/>
        <v>6760</v>
      </c>
      <c r="R735" s="58">
        <v>0</v>
      </c>
      <c r="S735" s="57">
        <f t="shared" si="237"/>
        <v>0</v>
      </c>
      <c r="T735" s="58">
        <v>0</v>
      </c>
      <c r="U735" s="58">
        <f>(IF(VLOOKUP(VLOOKUP(AN735,MAPPING!$B$16:$D$21,2,1),MAPPING!$C$16:$E$21,2,0)=7000,0,VLOOKUP(VLOOKUP(AN735,MAPPING!$B$16:$D$21,2,1),MAPPING!$C$16:$E$21,2,0)))</f>
        <v>0</v>
      </c>
      <c r="V735" s="58">
        <f>(K735*VLOOKUP(N735/K735,MAPPING!$B$23:$C$30,2,10))</f>
        <v>0</v>
      </c>
      <c r="W735" s="58">
        <f t="shared" si="238"/>
        <v>0</v>
      </c>
      <c r="X735" s="58">
        <f t="shared" si="239"/>
        <v>6760</v>
      </c>
      <c r="Y735" s="116">
        <f>ROUND(SUM(Q735:W735)/INVOICE!$I$5,2)</f>
        <v>4.8499999999999996</v>
      </c>
      <c r="AA735" s="38" t="s">
        <v>605</v>
      </c>
      <c r="AB735" s="38" t="s">
        <v>93</v>
      </c>
      <c r="AC735" s="38" t="s">
        <v>5119</v>
      </c>
      <c r="AD735" s="38" t="s">
        <v>11413</v>
      </c>
      <c r="AE735" s="38" t="s">
        <v>10827</v>
      </c>
      <c r="AF735" s="38" t="s">
        <v>10828</v>
      </c>
      <c r="AG735" s="38" t="s">
        <v>10829</v>
      </c>
      <c r="AH735" s="38" t="s">
        <v>61</v>
      </c>
      <c r="AI735" s="38">
        <v>1</v>
      </c>
      <c r="AJ735" s="38">
        <v>0.35</v>
      </c>
      <c r="AK735" s="38">
        <v>0.8</v>
      </c>
      <c r="AL735" s="38">
        <v>0.8</v>
      </c>
      <c r="AM735" s="38" t="s">
        <v>66</v>
      </c>
      <c r="AN735" s="38">
        <v>100.5</v>
      </c>
      <c r="AO735" s="38" t="s">
        <v>62</v>
      </c>
      <c r="AP735" s="38" t="s">
        <v>62</v>
      </c>
      <c r="AQ735" s="38" t="s">
        <v>62</v>
      </c>
      <c r="AR735" s="38" t="s">
        <v>62</v>
      </c>
      <c r="AS735" s="38" t="s">
        <v>62</v>
      </c>
      <c r="AT735" s="38" t="s">
        <v>205</v>
      </c>
      <c r="AU735" s="38" t="s">
        <v>8802</v>
      </c>
      <c r="AV735" s="38" t="s">
        <v>207</v>
      </c>
      <c r="AW735" s="38" t="s">
        <v>61</v>
      </c>
      <c r="AX735" s="38" t="s">
        <v>63</v>
      </c>
      <c r="AY735" s="39" t="s">
        <v>11414</v>
      </c>
      <c r="AZ735" s="38" t="s">
        <v>11415</v>
      </c>
      <c r="BA735" s="39" t="s">
        <v>11415</v>
      </c>
      <c r="BB735" s="38" t="s">
        <v>2434</v>
      </c>
      <c r="BC735" s="38" t="s">
        <v>197</v>
      </c>
      <c r="BD735" s="38" t="s">
        <v>94</v>
      </c>
      <c r="BE735" s="38" t="s">
        <v>208</v>
      </c>
      <c r="BF735" s="38" t="s">
        <v>64</v>
      </c>
      <c r="BG735" s="38" t="s">
        <v>61</v>
      </c>
      <c r="BH735" s="38" t="s">
        <v>209</v>
      </c>
    </row>
    <row r="736" spans="2:60" x14ac:dyDescent="0.3">
      <c r="B736" s="55">
        <f t="shared" si="221"/>
        <v>732</v>
      </c>
      <c r="C736" s="55" t="str">
        <f t="shared" si="222"/>
        <v>NRT</v>
      </c>
      <c r="D736" s="55" t="str">
        <f t="shared" si="223"/>
        <v>2025-09-18</v>
      </c>
      <c r="E736" s="55" t="str">
        <f t="shared" si="224"/>
        <v>82020038141</v>
      </c>
      <c r="F736" s="55" t="str">
        <f t="shared" si="225"/>
        <v>PJP030163465</v>
      </c>
      <c r="G736" s="55" t="str">
        <f t="shared" si="226"/>
        <v>고창영</v>
      </c>
      <c r="H736" s="53" t="str">
        <f t="shared" si="227"/>
        <v>일반(목록배제,Normal-Manifest Exception)</v>
      </c>
      <c r="I736" s="62">
        <f t="shared" si="228"/>
        <v>8.58</v>
      </c>
      <c r="J736" s="53" t="str">
        <f t="shared" si="229"/>
        <v>BIG BRIDGE INTL (BRCH USA)</v>
      </c>
      <c r="K736" s="55">
        <f t="shared" si="230"/>
        <v>1</v>
      </c>
      <c r="L736" s="54">
        <f t="shared" si="231"/>
        <v>2.85</v>
      </c>
      <c r="M736" s="54">
        <f t="shared" si="232"/>
        <v>4.9000000000000004</v>
      </c>
      <c r="N736" s="54">
        <f t="shared" si="233"/>
        <v>4.9000000000000004</v>
      </c>
      <c r="O736" s="54">
        <f t="shared" si="234"/>
        <v>3</v>
      </c>
      <c r="P736" s="55" t="str">
        <f t="shared" si="235"/>
        <v>6094325151630</v>
      </c>
      <c r="Q736" s="70">
        <f t="shared" si="236"/>
        <v>11810</v>
      </c>
      <c r="R736" s="58">
        <v>0</v>
      </c>
      <c r="S736" s="57">
        <f t="shared" si="237"/>
        <v>0</v>
      </c>
      <c r="T736" s="58">
        <v>0</v>
      </c>
      <c r="U736" s="58">
        <f>(IF(VLOOKUP(VLOOKUP(AN736,MAPPING!$B$16:$D$21,2,1),MAPPING!$C$16:$E$21,2,0)=7000,0,VLOOKUP(VLOOKUP(AN736,MAPPING!$B$16:$D$21,2,1),MAPPING!$C$16:$E$21,2,0)))</f>
        <v>0</v>
      </c>
      <c r="V736" s="58">
        <f>(K736*VLOOKUP(N736/K736,MAPPING!$B$23:$C$30,2,10))</f>
        <v>550</v>
      </c>
      <c r="W736" s="58">
        <f t="shared" si="238"/>
        <v>0</v>
      </c>
      <c r="X736" s="58">
        <f t="shared" si="239"/>
        <v>12360</v>
      </c>
      <c r="Y736" s="116">
        <f>ROUND(SUM(Q736:W736)/INVOICE!$I$5,2)</f>
        <v>8.8699999999999992</v>
      </c>
      <c r="AA736" s="38" t="s">
        <v>605</v>
      </c>
      <c r="AB736" s="38" t="s">
        <v>93</v>
      </c>
      <c r="AC736" s="38" t="s">
        <v>5119</v>
      </c>
      <c r="AD736" s="38" t="s">
        <v>11416</v>
      </c>
      <c r="AE736" s="38" t="s">
        <v>242</v>
      </c>
      <c r="AF736" s="38" t="s">
        <v>243</v>
      </c>
      <c r="AG736" s="38" t="s">
        <v>244</v>
      </c>
      <c r="AH736" s="38" t="s">
        <v>61</v>
      </c>
      <c r="AI736" s="38">
        <v>1</v>
      </c>
      <c r="AJ736" s="38">
        <v>2.85</v>
      </c>
      <c r="AK736" s="38">
        <v>4.9000000000000004</v>
      </c>
      <c r="AL736" s="38">
        <v>4.9000000000000004</v>
      </c>
      <c r="AM736" s="38" t="s">
        <v>66</v>
      </c>
      <c r="AN736" s="38">
        <v>8.58</v>
      </c>
      <c r="AO736" s="38" t="s">
        <v>62</v>
      </c>
      <c r="AP736" s="38" t="s">
        <v>62</v>
      </c>
      <c r="AQ736" s="38" t="s">
        <v>62</v>
      </c>
      <c r="AR736" s="38" t="s">
        <v>62</v>
      </c>
      <c r="AS736" s="38" t="s">
        <v>62</v>
      </c>
      <c r="AT736" s="38" t="s">
        <v>205</v>
      </c>
      <c r="AU736" s="38" t="s">
        <v>8802</v>
      </c>
      <c r="AV736" s="38" t="s">
        <v>207</v>
      </c>
      <c r="AW736" s="38" t="s">
        <v>61</v>
      </c>
      <c r="AX736" s="38" t="s">
        <v>63</v>
      </c>
      <c r="AY736" s="39" t="s">
        <v>11417</v>
      </c>
      <c r="AZ736" s="38" t="s">
        <v>11418</v>
      </c>
      <c r="BA736" s="39" t="s">
        <v>11418</v>
      </c>
      <c r="BB736" s="38" t="s">
        <v>2434</v>
      </c>
      <c r="BC736" s="38" t="s">
        <v>197</v>
      </c>
      <c r="BD736" s="38" t="s">
        <v>94</v>
      </c>
      <c r="BE736" s="38" t="s">
        <v>208</v>
      </c>
      <c r="BF736" s="38" t="s">
        <v>64</v>
      </c>
      <c r="BG736" s="38" t="s">
        <v>61</v>
      </c>
      <c r="BH736" s="38" t="s">
        <v>209</v>
      </c>
    </row>
    <row r="737" spans="2:60" x14ac:dyDescent="0.3">
      <c r="B737" s="55">
        <f t="shared" si="221"/>
        <v>733</v>
      </c>
      <c r="C737" s="55" t="str">
        <f t="shared" si="222"/>
        <v>NRT</v>
      </c>
      <c r="D737" s="55" t="str">
        <f t="shared" si="223"/>
        <v>2025-09-18</v>
      </c>
      <c r="E737" s="55" t="str">
        <f t="shared" si="224"/>
        <v>82020038141</v>
      </c>
      <c r="F737" s="55" t="str">
        <f t="shared" si="225"/>
        <v>PJP030142814</v>
      </c>
      <c r="G737" s="55" t="str">
        <f t="shared" si="226"/>
        <v>김용식</v>
      </c>
      <c r="H737" s="53" t="str">
        <f t="shared" si="227"/>
        <v>일반(목록배제,Normal-Manifest Exception)</v>
      </c>
      <c r="I737" s="62">
        <f t="shared" si="228"/>
        <v>100.5</v>
      </c>
      <c r="J737" s="53" t="str">
        <f t="shared" si="229"/>
        <v>BIG BRIDGE INTL (BRCH USA)</v>
      </c>
      <c r="K737" s="55">
        <f t="shared" si="230"/>
        <v>1</v>
      </c>
      <c r="L737" s="54">
        <f t="shared" si="231"/>
        <v>0.35</v>
      </c>
      <c r="M737" s="54">
        <f t="shared" si="232"/>
        <v>0.8</v>
      </c>
      <c r="N737" s="54">
        <f t="shared" si="233"/>
        <v>0.8</v>
      </c>
      <c r="O737" s="54">
        <f t="shared" si="234"/>
        <v>0.5</v>
      </c>
      <c r="P737" s="55" t="str">
        <f t="shared" si="235"/>
        <v>6094325151848</v>
      </c>
      <c r="Q737" s="70">
        <f t="shared" si="236"/>
        <v>6760</v>
      </c>
      <c r="R737" s="58">
        <v>0</v>
      </c>
      <c r="S737" s="57">
        <f t="shared" si="237"/>
        <v>0</v>
      </c>
      <c r="T737" s="58">
        <v>0</v>
      </c>
      <c r="U737" s="58">
        <f>(IF(VLOOKUP(VLOOKUP(AN737,MAPPING!$B$16:$D$21,2,1),MAPPING!$C$16:$E$21,2,0)=7000,0,VLOOKUP(VLOOKUP(AN737,MAPPING!$B$16:$D$21,2,1),MAPPING!$C$16:$E$21,2,0)))</f>
        <v>0</v>
      </c>
      <c r="V737" s="58">
        <f>(K737*VLOOKUP(N737/K737,MAPPING!$B$23:$C$30,2,10))</f>
        <v>0</v>
      </c>
      <c r="W737" s="58">
        <f t="shared" si="238"/>
        <v>0</v>
      </c>
      <c r="X737" s="58">
        <f t="shared" si="239"/>
        <v>6760</v>
      </c>
      <c r="Y737" s="116">
        <f>ROUND(SUM(Q737:W737)/INVOICE!$I$5,2)</f>
        <v>4.8499999999999996</v>
      </c>
      <c r="AA737" s="38" t="s">
        <v>605</v>
      </c>
      <c r="AB737" s="38" t="s">
        <v>93</v>
      </c>
      <c r="AC737" s="38" t="s">
        <v>5119</v>
      </c>
      <c r="AD737" s="38" t="s">
        <v>11419</v>
      </c>
      <c r="AE737" s="38" t="s">
        <v>9135</v>
      </c>
      <c r="AF737" s="38" t="s">
        <v>9136</v>
      </c>
      <c r="AG737" s="38" t="s">
        <v>9137</v>
      </c>
      <c r="AH737" s="38" t="s">
        <v>61</v>
      </c>
      <c r="AI737" s="38">
        <v>1</v>
      </c>
      <c r="AJ737" s="38">
        <v>0.35</v>
      </c>
      <c r="AK737" s="38">
        <v>0.8</v>
      </c>
      <c r="AL737" s="38">
        <v>0.8</v>
      </c>
      <c r="AM737" s="38" t="s">
        <v>66</v>
      </c>
      <c r="AN737" s="38">
        <v>100.5</v>
      </c>
      <c r="AO737" s="38" t="s">
        <v>62</v>
      </c>
      <c r="AP737" s="38" t="s">
        <v>62</v>
      </c>
      <c r="AQ737" s="38" t="s">
        <v>62</v>
      </c>
      <c r="AR737" s="38" t="s">
        <v>62</v>
      </c>
      <c r="AS737" s="38" t="s">
        <v>62</v>
      </c>
      <c r="AT737" s="38" t="s">
        <v>205</v>
      </c>
      <c r="AU737" s="38" t="s">
        <v>8802</v>
      </c>
      <c r="AV737" s="38" t="s">
        <v>207</v>
      </c>
      <c r="AW737" s="38" t="s">
        <v>61</v>
      </c>
      <c r="AX737" s="38" t="s">
        <v>63</v>
      </c>
      <c r="AY737" s="39" t="s">
        <v>11420</v>
      </c>
      <c r="AZ737" s="38" t="s">
        <v>11421</v>
      </c>
      <c r="BA737" s="39" t="s">
        <v>11421</v>
      </c>
      <c r="BB737" s="38" t="s">
        <v>2434</v>
      </c>
      <c r="BC737" s="38" t="s">
        <v>197</v>
      </c>
      <c r="BD737" s="38" t="s">
        <v>94</v>
      </c>
      <c r="BE737" s="38" t="s">
        <v>208</v>
      </c>
      <c r="BF737" s="38" t="s">
        <v>64</v>
      </c>
      <c r="BG737" s="38" t="s">
        <v>61</v>
      </c>
      <c r="BH737" s="38" t="s">
        <v>209</v>
      </c>
    </row>
    <row r="738" spans="2:60" x14ac:dyDescent="0.3">
      <c r="B738" s="55">
        <f t="shared" si="221"/>
        <v>734</v>
      </c>
      <c r="C738" s="55" t="str">
        <f t="shared" si="222"/>
        <v>NRT</v>
      </c>
      <c r="D738" s="55" t="str">
        <f t="shared" si="223"/>
        <v>2025-09-18</v>
      </c>
      <c r="E738" s="55" t="str">
        <f t="shared" si="224"/>
        <v>82020038141</v>
      </c>
      <c r="F738" s="55" t="str">
        <f t="shared" si="225"/>
        <v>PJP030161419</v>
      </c>
      <c r="G738" s="55" t="str">
        <f t="shared" si="226"/>
        <v>최순호</v>
      </c>
      <c r="H738" s="53" t="str">
        <f t="shared" si="227"/>
        <v>목록(Manifest)</v>
      </c>
      <c r="I738" s="62">
        <f t="shared" si="228"/>
        <v>80.430000000000007</v>
      </c>
      <c r="J738" s="53" t="str">
        <f t="shared" si="229"/>
        <v>BIG BRIDGE INTL (BRCH USA)</v>
      </c>
      <c r="K738" s="55">
        <f t="shared" si="230"/>
        <v>1</v>
      </c>
      <c r="L738" s="54">
        <f t="shared" si="231"/>
        <v>0.95</v>
      </c>
      <c r="M738" s="54">
        <f t="shared" si="232"/>
        <v>3</v>
      </c>
      <c r="N738" s="54">
        <f t="shared" si="233"/>
        <v>3</v>
      </c>
      <c r="O738" s="54">
        <f t="shared" si="234"/>
        <v>1</v>
      </c>
      <c r="P738" s="55" t="str">
        <f t="shared" si="235"/>
        <v>6094325142725</v>
      </c>
      <c r="Q738" s="70">
        <f t="shared" si="236"/>
        <v>7770</v>
      </c>
      <c r="R738" s="58">
        <v>0</v>
      </c>
      <c r="S738" s="57">
        <f t="shared" si="237"/>
        <v>0</v>
      </c>
      <c r="T738" s="58">
        <v>0</v>
      </c>
      <c r="U738" s="58">
        <f>(IF(VLOOKUP(VLOOKUP(AN738,MAPPING!$B$16:$D$21,2,1),MAPPING!$C$16:$E$21,2,0)=7000,0,VLOOKUP(VLOOKUP(AN738,MAPPING!$B$16:$D$21,2,1),MAPPING!$C$16:$E$21,2,0)))</f>
        <v>0</v>
      </c>
      <c r="V738" s="58">
        <f>(K738*VLOOKUP(N738/K738,MAPPING!$B$23:$C$30,2,10))</f>
        <v>550</v>
      </c>
      <c r="W738" s="58">
        <f t="shared" si="238"/>
        <v>0</v>
      </c>
      <c r="X738" s="58">
        <f t="shared" si="239"/>
        <v>8320</v>
      </c>
      <c r="Y738" s="116">
        <f>ROUND(SUM(Q738:W738)/INVOICE!$I$5,2)</f>
        <v>5.97</v>
      </c>
      <c r="AA738" s="38" t="s">
        <v>605</v>
      </c>
      <c r="AB738" s="38" t="s">
        <v>93</v>
      </c>
      <c r="AC738" s="38" t="s">
        <v>5119</v>
      </c>
      <c r="AD738" s="38" t="s">
        <v>11422</v>
      </c>
      <c r="AE738" s="38" t="s">
        <v>11423</v>
      </c>
      <c r="AF738" s="38" t="s">
        <v>11424</v>
      </c>
      <c r="AG738" s="38" t="s">
        <v>11425</v>
      </c>
      <c r="AH738" s="38" t="s">
        <v>61</v>
      </c>
      <c r="AI738" s="38">
        <v>1</v>
      </c>
      <c r="AJ738" s="38">
        <v>0.95</v>
      </c>
      <c r="AK738" s="38">
        <v>3</v>
      </c>
      <c r="AL738" s="38">
        <v>3</v>
      </c>
      <c r="AM738" s="38" t="s">
        <v>204</v>
      </c>
      <c r="AN738" s="38">
        <v>80.430000000000007</v>
      </c>
      <c r="AO738" s="38" t="s">
        <v>62</v>
      </c>
      <c r="AP738" s="38" t="s">
        <v>62</v>
      </c>
      <c r="AQ738" s="38" t="s">
        <v>62</v>
      </c>
      <c r="AR738" s="38" t="s">
        <v>62</v>
      </c>
      <c r="AS738" s="38" t="s">
        <v>62</v>
      </c>
      <c r="AT738" s="38" t="s">
        <v>205</v>
      </c>
      <c r="AU738" s="38" t="s">
        <v>8802</v>
      </c>
      <c r="AV738" s="38" t="s">
        <v>207</v>
      </c>
      <c r="AW738" s="38" t="s">
        <v>61</v>
      </c>
      <c r="AX738" s="38" t="s">
        <v>63</v>
      </c>
      <c r="AY738" s="39" t="s">
        <v>11426</v>
      </c>
      <c r="AZ738" s="38" t="s">
        <v>11427</v>
      </c>
      <c r="BA738" s="39" t="s">
        <v>11427</v>
      </c>
      <c r="BB738" s="38" t="s">
        <v>2434</v>
      </c>
      <c r="BC738" s="38" t="s">
        <v>197</v>
      </c>
      <c r="BD738" s="38" t="s">
        <v>94</v>
      </c>
      <c r="BE738" s="38" t="s">
        <v>208</v>
      </c>
      <c r="BF738" s="38" t="s">
        <v>64</v>
      </c>
      <c r="BG738" s="38" t="s">
        <v>61</v>
      </c>
      <c r="BH738" s="38" t="s">
        <v>209</v>
      </c>
    </row>
    <row r="739" spans="2:60" x14ac:dyDescent="0.3">
      <c r="B739" s="55">
        <f t="shared" si="221"/>
        <v>735</v>
      </c>
      <c r="C739" s="55" t="str">
        <f t="shared" si="222"/>
        <v>NRT</v>
      </c>
      <c r="D739" s="55" t="str">
        <f t="shared" si="223"/>
        <v>2025-09-18</v>
      </c>
      <c r="E739" s="55" t="str">
        <f t="shared" si="224"/>
        <v>82020038141</v>
      </c>
      <c r="F739" s="55" t="str">
        <f t="shared" si="225"/>
        <v>PJP030160887</v>
      </c>
      <c r="G739" s="55" t="str">
        <f t="shared" si="226"/>
        <v>안광일</v>
      </c>
      <c r="H739" s="53" t="str">
        <f t="shared" si="227"/>
        <v>간이(Simple)</v>
      </c>
      <c r="I739" s="62">
        <f t="shared" si="228"/>
        <v>179.11</v>
      </c>
      <c r="J739" s="53" t="str">
        <f t="shared" si="229"/>
        <v>BIG BRIDGE INTL (BRCH USA)</v>
      </c>
      <c r="K739" s="55">
        <f t="shared" si="230"/>
        <v>1</v>
      </c>
      <c r="L739" s="54">
        <f t="shared" si="231"/>
        <v>1.8</v>
      </c>
      <c r="M739" s="54">
        <f t="shared" si="232"/>
        <v>4.9000000000000004</v>
      </c>
      <c r="N739" s="54">
        <f t="shared" si="233"/>
        <v>4.9000000000000004</v>
      </c>
      <c r="O739" s="54">
        <f t="shared" si="234"/>
        <v>2</v>
      </c>
      <c r="P739" s="55" t="str">
        <f t="shared" si="235"/>
        <v>6094319779656</v>
      </c>
      <c r="Q739" s="70">
        <f t="shared" si="236"/>
        <v>9790</v>
      </c>
      <c r="R739" s="58">
        <v>0</v>
      </c>
      <c r="S739" s="57">
        <f t="shared" si="237"/>
        <v>0</v>
      </c>
      <c r="T739" s="58">
        <v>0</v>
      </c>
      <c r="U739" s="58">
        <f>(IF(VLOOKUP(VLOOKUP(AN739,MAPPING!$B$16:$D$21,2,1),MAPPING!$C$16:$E$21,2,0)=7000,0,VLOOKUP(VLOOKUP(AN739,MAPPING!$B$16:$D$21,2,1),MAPPING!$C$16:$E$21,2,0)))</f>
        <v>0</v>
      </c>
      <c r="V739" s="58">
        <f>(K739*VLOOKUP(N739/K739,MAPPING!$B$23:$C$30,2,10))</f>
        <v>550</v>
      </c>
      <c r="W739" s="58">
        <f t="shared" si="238"/>
        <v>0</v>
      </c>
      <c r="X739" s="58">
        <f t="shared" si="239"/>
        <v>10340</v>
      </c>
      <c r="Y739" s="116">
        <f>ROUND(SUM(Q739:W739)/INVOICE!$I$5,2)</f>
        <v>7.42</v>
      </c>
      <c r="AA739" s="38" t="s">
        <v>605</v>
      </c>
      <c r="AB739" s="38" t="s">
        <v>93</v>
      </c>
      <c r="AC739" s="38" t="s">
        <v>5119</v>
      </c>
      <c r="AD739" s="38" t="s">
        <v>11428</v>
      </c>
      <c r="AE739" s="38" t="s">
        <v>11429</v>
      </c>
      <c r="AF739" s="38" t="s">
        <v>11430</v>
      </c>
      <c r="AG739" s="38" t="s">
        <v>6280</v>
      </c>
      <c r="AH739" s="38" t="s">
        <v>61</v>
      </c>
      <c r="AI739" s="38">
        <v>1</v>
      </c>
      <c r="AJ739" s="38">
        <v>1.8</v>
      </c>
      <c r="AK739" s="38">
        <v>4.9000000000000004</v>
      </c>
      <c r="AL739" s="38">
        <v>4.9000000000000004</v>
      </c>
      <c r="AM739" s="38" t="s">
        <v>65</v>
      </c>
      <c r="AN739" s="38">
        <v>179.11</v>
      </c>
      <c r="AO739" s="38" t="s">
        <v>62</v>
      </c>
      <c r="AP739" s="38" t="s">
        <v>62</v>
      </c>
      <c r="AQ739" s="38" t="s">
        <v>62</v>
      </c>
      <c r="AR739" s="38" t="s">
        <v>62</v>
      </c>
      <c r="AS739" s="38" t="s">
        <v>62</v>
      </c>
      <c r="AT739" s="38" t="s">
        <v>205</v>
      </c>
      <c r="AU739" s="38" t="s">
        <v>8802</v>
      </c>
      <c r="AV739" s="38" t="s">
        <v>207</v>
      </c>
      <c r="AW739" s="38" t="s">
        <v>61</v>
      </c>
      <c r="AX739" s="38" t="s">
        <v>63</v>
      </c>
      <c r="AY739" s="39" t="s">
        <v>11431</v>
      </c>
      <c r="AZ739" s="38" t="s">
        <v>11432</v>
      </c>
      <c r="BA739" s="39" t="s">
        <v>11432</v>
      </c>
      <c r="BB739" s="38" t="s">
        <v>2434</v>
      </c>
      <c r="BC739" s="38" t="s">
        <v>197</v>
      </c>
      <c r="BD739" s="38" t="s">
        <v>94</v>
      </c>
      <c r="BE739" s="38" t="s">
        <v>208</v>
      </c>
      <c r="BF739" s="38" t="s">
        <v>64</v>
      </c>
      <c r="BG739" s="38" t="s">
        <v>61</v>
      </c>
      <c r="BH739" s="38" t="s">
        <v>209</v>
      </c>
    </row>
    <row r="740" spans="2:60" x14ac:dyDescent="0.3">
      <c r="B740" s="55">
        <f t="shared" si="221"/>
        <v>736</v>
      </c>
      <c r="C740" s="55" t="str">
        <f t="shared" si="222"/>
        <v>NRT</v>
      </c>
      <c r="D740" s="55" t="str">
        <f t="shared" si="223"/>
        <v>2025-09-18</v>
      </c>
      <c r="E740" s="55" t="str">
        <f t="shared" si="224"/>
        <v>82020038141</v>
      </c>
      <c r="F740" s="55" t="str">
        <f t="shared" si="225"/>
        <v>PJP030134183</v>
      </c>
      <c r="G740" s="55" t="str">
        <f t="shared" si="226"/>
        <v>김희정</v>
      </c>
      <c r="H740" s="53" t="str">
        <f t="shared" si="227"/>
        <v>목록(Manifest)</v>
      </c>
      <c r="I740" s="62">
        <f t="shared" si="228"/>
        <v>127.3</v>
      </c>
      <c r="J740" s="53" t="str">
        <f t="shared" si="229"/>
        <v>BIG BRIDGE INTL (BRCH USA)</v>
      </c>
      <c r="K740" s="55">
        <f t="shared" si="230"/>
        <v>1</v>
      </c>
      <c r="L740" s="54">
        <f t="shared" si="231"/>
        <v>0.2</v>
      </c>
      <c r="M740" s="54">
        <f t="shared" si="232"/>
        <v>0.9</v>
      </c>
      <c r="N740" s="54">
        <f t="shared" si="233"/>
        <v>0.9</v>
      </c>
      <c r="O740" s="54">
        <f t="shared" si="234"/>
        <v>0.5</v>
      </c>
      <c r="P740" s="55" t="str">
        <f t="shared" si="235"/>
        <v>6094325151236</v>
      </c>
      <c r="Q740" s="70">
        <f t="shared" si="236"/>
        <v>6760</v>
      </c>
      <c r="R740" s="58">
        <v>0</v>
      </c>
      <c r="S740" s="57">
        <f t="shared" si="237"/>
        <v>0</v>
      </c>
      <c r="T740" s="58">
        <v>0</v>
      </c>
      <c r="U740" s="58">
        <f>(IF(VLOOKUP(VLOOKUP(AN740,MAPPING!$B$16:$D$21,2,1),MAPPING!$C$16:$E$21,2,0)=7000,0,VLOOKUP(VLOOKUP(AN740,MAPPING!$B$16:$D$21,2,1),MAPPING!$C$16:$E$21,2,0)))</f>
        <v>0</v>
      </c>
      <c r="V740" s="58">
        <f>(K740*VLOOKUP(N740/K740,MAPPING!$B$23:$C$30,2,10))</f>
        <v>0</v>
      </c>
      <c r="W740" s="58">
        <f t="shared" si="238"/>
        <v>0</v>
      </c>
      <c r="X740" s="58">
        <f t="shared" si="239"/>
        <v>6760</v>
      </c>
      <c r="Y740" s="116">
        <f>ROUND(SUM(Q740:W740)/INVOICE!$I$5,2)</f>
        <v>4.8499999999999996</v>
      </c>
      <c r="AA740" s="38" t="s">
        <v>605</v>
      </c>
      <c r="AB740" s="38" t="s">
        <v>93</v>
      </c>
      <c r="AC740" s="38" t="s">
        <v>5119</v>
      </c>
      <c r="AD740" s="38" t="s">
        <v>11433</v>
      </c>
      <c r="AE740" s="38" t="s">
        <v>8742</v>
      </c>
      <c r="AF740" s="38" t="s">
        <v>8743</v>
      </c>
      <c r="AG740" s="38" t="s">
        <v>584</v>
      </c>
      <c r="AH740" s="38" t="s">
        <v>61</v>
      </c>
      <c r="AI740" s="38">
        <v>1</v>
      </c>
      <c r="AJ740" s="38">
        <v>0.2</v>
      </c>
      <c r="AK740" s="38">
        <v>0.9</v>
      </c>
      <c r="AL740" s="38">
        <v>0.9</v>
      </c>
      <c r="AM740" s="38" t="s">
        <v>204</v>
      </c>
      <c r="AN740" s="38">
        <v>127.3</v>
      </c>
      <c r="AO740" s="38" t="s">
        <v>62</v>
      </c>
      <c r="AP740" s="38" t="s">
        <v>62</v>
      </c>
      <c r="AQ740" s="38" t="s">
        <v>62</v>
      </c>
      <c r="AR740" s="38" t="s">
        <v>62</v>
      </c>
      <c r="AS740" s="38" t="s">
        <v>62</v>
      </c>
      <c r="AT740" s="38" t="s">
        <v>205</v>
      </c>
      <c r="AU740" s="38" t="s">
        <v>8802</v>
      </c>
      <c r="AV740" s="38" t="s">
        <v>207</v>
      </c>
      <c r="AW740" s="38" t="s">
        <v>61</v>
      </c>
      <c r="AX740" s="38" t="s">
        <v>63</v>
      </c>
      <c r="AY740" s="39" t="s">
        <v>11434</v>
      </c>
      <c r="AZ740" s="38" t="s">
        <v>11435</v>
      </c>
      <c r="BA740" s="39" t="s">
        <v>11435</v>
      </c>
      <c r="BB740" s="38" t="s">
        <v>2434</v>
      </c>
      <c r="BC740" s="38" t="s">
        <v>197</v>
      </c>
      <c r="BD740" s="38" t="s">
        <v>94</v>
      </c>
      <c r="BE740" s="38" t="s">
        <v>208</v>
      </c>
      <c r="BF740" s="38" t="s">
        <v>64</v>
      </c>
      <c r="BG740" s="38" t="s">
        <v>61</v>
      </c>
      <c r="BH740" s="38" t="s">
        <v>209</v>
      </c>
    </row>
    <row r="741" spans="2:60" x14ac:dyDescent="0.3">
      <c r="B741" s="55">
        <f t="shared" si="221"/>
        <v>737</v>
      </c>
      <c r="C741" s="55" t="str">
        <f t="shared" si="222"/>
        <v>NRT</v>
      </c>
      <c r="D741" s="55" t="str">
        <f t="shared" si="223"/>
        <v>2025-09-18</v>
      </c>
      <c r="E741" s="55" t="str">
        <f t="shared" si="224"/>
        <v>82020038141</v>
      </c>
      <c r="F741" s="55" t="str">
        <f t="shared" si="225"/>
        <v>PJP026441245</v>
      </c>
      <c r="G741" s="55" t="str">
        <f t="shared" si="226"/>
        <v>김여울</v>
      </c>
      <c r="H741" s="53" t="str">
        <f t="shared" si="227"/>
        <v>목록(Manifest)</v>
      </c>
      <c r="I741" s="62">
        <f t="shared" si="228"/>
        <v>143.65</v>
      </c>
      <c r="J741" s="53" t="str">
        <f t="shared" si="229"/>
        <v>BIG BRIDGE INTL (BRCH USA)</v>
      </c>
      <c r="K741" s="55">
        <f t="shared" si="230"/>
        <v>1</v>
      </c>
      <c r="L741" s="54">
        <f t="shared" si="231"/>
        <v>0.9</v>
      </c>
      <c r="M741" s="54">
        <f t="shared" si="232"/>
        <v>1.7</v>
      </c>
      <c r="N741" s="54">
        <f t="shared" si="233"/>
        <v>1.7</v>
      </c>
      <c r="O741" s="54">
        <f t="shared" si="234"/>
        <v>1</v>
      </c>
      <c r="P741" s="55" t="str">
        <f t="shared" si="235"/>
        <v>6094325149200</v>
      </c>
      <c r="Q741" s="70">
        <f t="shared" si="236"/>
        <v>7770</v>
      </c>
      <c r="R741" s="58">
        <v>0</v>
      </c>
      <c r="S741" s="57">
        <f t="shared" si="237"/>
        <v>0</v>
      </c>
      <c r="T741" s="58">
        <v>0</v>
      </c>
      <c r="U741" s="58">
        <f>(IF(VLOOKUP(VLOOKUP(AN741,MAPPING!$B$16:$D$21,2,1),MAPPING!$C$16:$E$21,2,0)=7000,0,VLOOKUP(VLOOKUP(AN741,MAPPING!$B$16:$D$21,2,1),MAPPING!$C$16:$E$21,2,0)))</f>
        <v>0</v>
      </c>
      <c r="V741" s="58">
        <f>(K741*VLOOKUP(N741/K741,MAPPING!$B$23:$C$30,2,10))</f>
        <v>0</v>
      </c>
      <c r="W741" s="58">
        <f t="shared" si="238"/>
        <v>0</v>
      </c>
      <c r="X741" s="58">
        <f t="shared" si="239"/>
        <v>7770</v>
      </c>
      <c r="Y741" s="116">
        <f>ROUND(SUM(Q741:W741)/INVOICE!$I$5,2)</f>
        <v>5.57</v>
      </c>
      <c r="AA741" s="38" t="s">
        <v>605</v>
      </c>
      <c r="AB741" s="38" t="s">
        <v>93</v>
      </c>
      <c r="AC741" s="38" t="s">
        <v>5119</v>
      </c>
      <c r="AD741" s="38" t="s">
        <v>11436</v>
      </c>
      <c r="AE741" s="38" t="s">
        <v>8784</v>
      </c>
      <c r="AF741" s="38" t="s">
        <v>8785</v>
      </c>
      <c r="AG741" s="38" t="s">
        <v>8786</v>
      </c>
      <c r="AH741" s="38" t="s">
        <v>61</v>
      </c>
      <c r="AI741" s="38">
        <v>1</v>
      </c>
      <c r="AJ741" s="38">
        <v>0.9</v>
      </c>
      <c r="AK741" s="38">
        <v>1.7</v>
      </c>
      <c r="AL741" s="38">
        <v>1.7</v>
      </c>
      <c r="AM741" s="38" t="s">
        <v>204</v>
      </c>
      <c r="AN741" s="38">
        <v>143.65</v>
      </c>
      <c r="AO741" s="38" t="s">
        <v>62</v>
      </c>
      <c r="AP741" s="38" t="s">
        <v>62</v>
      </c>
      <c r="AQ741" s="38" t="s">
        <v>62</v>
      </c>
      <c r="AR741" s="38" t="s">
        <v>62</v>
      </c>
      <c r="AS741" s="38" t="s">
        <v>62</v>
      </c>
      <c r="AT741" s="38" t="s">
        <v>205</v>
      </c>
      <c r="AU741" s="38" t="s">
        <v>8802</v>
      </c>
      <c r="AV741" s="38" t="s">
        <v>207</v>
      </c>
      <c r="AW741" s="38" t="s">
        <v>61</v>
      </c>
      <c r="AX741" s="38" t="s">
        <v>63</v>
      </c>
      <c r="AY741" s="39" t="s">
        <v>11437</v>
      </c>
      <c r="AZ741" s="38" t="s">
        <v>11438</v>
      </c>
      <c r="BA741" s="39" t="s">
        <v>11438</v>
      </c>
      <c r="BB741" s="38" t="s">
        <v>2434</v>
      </c>
      <c r="BC741" s="38" t="s">
        <v>197</v>
      </c>
      <c r="BD741" s="38" t="s">
        <v>94</v>
      </c>
      <c r="BE741" s="38" t="s">
        <v>208</v>
      </c>
      <c r="BF741" s="38" t="s">
        <v>64</v>
      </c>
      <c r="BG741" s="38" t="s">
        <v>61</v>
      </c>
      <c r="BH741" s="38" t="s">
        <v>209</v>
      </c>
    </row>
    <row r="742" spans="2:60" x14ac:dyDescent="0.3">
      <c r="B742" s="55">
        <f t="shared" si="221"/>
        <v>738</v>
      </c>
      <c r="C742" s="55" t="str">
        <f t="shared" si="222"/>
        <v>NRT</v>
      </c>
      <c r="D742" s="55" t="str">
        <f t="shared" si="223"/>
        <v>2025-09-18</v>
      </c>
      <c r="E742" s="55" t="str">
        <f t="shared" si="224"/>
        <v>82020038141</v>
      </c>
      <c r="F742" s="55" t="str">
        <f t="shared" si="225"/>
        <v>PJP030133388</v>
      </c>
      <c r="G742" s="55" t="str">
        <f t="shared" si="226"/>
        <v>안경은</v>
      </c>
      <c r="H742" s="53" t="str">
        <f t="shared" si="227"/>
        <v>목록(Manifest)</v>
      </c>
      <c r="I742" s="62">
        <f t="shared" si="228"/>
        <v>19.36</v>
      </c>
      <c r="J742" s="53" t="str">
        <f t="shared" si="229"/>
        <v>BIG BRIDGE INTL (BRCH USA)</v>
      </c>
      <c r="K742" s="55">
        <f t="shared" si="230"/>
        <v>1</v>
      </c>
      <c r="L742" s="54">
        <f t="shared" si="231"/>
        <v>0.4</v>
      </c>
      <c r="M742" s="54">
        <f t="shared" si="232"/>
        <v>1.4</v>
      </c>
      <c r="N742" s="54">
        <f t="shared" si="233"/>
        <v>1.4</v>
      </c>
      <c r="O742" s="54">
        <f t="shared" si="234"/>
        <v>0.5</v>
      </c>
      <c r="P742" s="55" t="str">
        <f t="shared" si="235"/>
        <v>6094325151666</v>
      </c>
      <c r="Q742" s="70">
        <f t="shared" si="236"/>
        <v>6760</v>
      </c>
      <c r="R742" s="58">
        <v>0</v>
      </c>
      <c r="S742" s="57">
        <f t="shared" si="237"/>
        <v>0</v>
      </c>
      <c r="T742" s="58">
        <v>0</v>
      </c>
      <c r="U742" s="58">
        <f>(IF(VLOOKUP(VLOOKUP(AN742,MAPPING!$B$16:$D$21,2,1),MAPPING!$C$16:$E$21,2,0)=7000,0,VLOOKUP(VLOOKUP(AN742,MAPPING!$B$16:$D$21,2,1),MAPPING!$C$16:$E$21,2,0)))</f>
        <v>0</v>
      </c>
      <c r="V742" s="58">
        <f>(K742*VLOOKUP(N742/K742,MAPPING!$B$23:$C$30,2,10))</f>
        <v>0</v>
      </c>
      <c r="W742" s="58">
        <f t="shared" si="238"/>
        <v>0</v>
      </c>
      <c r="X742" s="58">
        <f t="shared" si="239"/>
        <v>6760</v>
      </c>
      <c r="Y742" s="116">
        <f>ROUND(SUM(Q742:W742)/INVOICE!$I$5,2)</f>
        <v>4.8499999999999996</v>
      </c>
      <c r="AA742" s="38" t="s">
        <v>605</v>
      </c>
      <c r="AB742" s="38" t="s">
        <v>93</v>
      </c>
      <c r="AC742" s="38" t="s">
        <v>5119</v>
      </c>
      <c r="AD742" s="38" t="s">
        <v>11439</v>
      </c>
      <c r="AE742" s="38" t="s">
        <v>11440</v>
      </c>
      <c r="AF742" s="38" t="s">
        <v>11441</v>
      </c>
      <c r="AG742" s="38" t="s">
        <v>11442</v>
      </c>
      <c r="AH742" s="38" t="s">
        <v>61</v>
      </c>
      <c r="AI742" s="38">
        <v>1</v>
      </c>
      <c r="AJ742" s="38">
        <v>0.4</v>
      </c>
      <c r="AK742" s="38">
        <v>1.4</v>
      </c>
      <c r="AL742" s="38">
        <v>1.4</v>
      </c>
      <c r="AM742" s="38" t="s">
        <v>204</v>
      </c>
      <c r="AN742" s="38">
        <v>19.36</v>
      </c>
      <c r="AO742" s="38" t="s">
        <v>62</v>
      </c>
      <c r="AP742" s="38" t="s">
        <v>62</v>
      </c>
      <c r="AQ742" s="38" t="s">
        <v>62</v>
      </c>
      <c r="AR742" s="38" t="s">
        <v>62</v>
      </c>
      <c r="AS742" s="38" t="s">
        <v>62</v>
      </c>
      <c r="AT742" s="38" t="s">
        <v>205</v>
      </c>
      <c r="AU742" s="38" t="s">
        <v>8802</v>
      </c>
      <c r="AV742" s="38" t="s">
        <v>207</v>
      </c>
      <c r="AW742" s="38" t="s">
        <v>61</v>
      </c>
      <c r="AX742" s="38" t="s">
        <v>63</v>
      </c>
      <c r="AY742" s="39" t="s">
        <v>11443</v>
      </c>
      <c r="AZ742" s="38" t="s">
        <v>11444</v>
      </c>
      <c r="BA742" s="39" t="s">
        <v>11444</v>
      </c>
      <c r="BB742" s="38" t="s">
        <v>2434</v>
      </c>
      <c r="BC742" s="38" t="s">
        <v>197</v>
      </c>
      <c r="BD742" s="38" t="s">
        <v>94</v>
      </c>
      <c r="BE742" s="38" t="s">
        <v>208</v>
      </c>
      <c r="BF742" s="38" t="s">
        <v>64</v>
      </c>
      <c r="BG742" s="38" t="s">
        <v>61</v>
      </c>
      <c r="BH742" s="38" t="s">
        <v>209</v>
      </c>
    </row>
    <row r="743" spans="2:60" x14ac:dyDescent="0.3">
      <c r="B743" s="55">
        <f t="shared" si="221"/>
        <v>739</v>
      </c>
      <c r="C743" s="55" t="str">
        <f t="shared" si="222"/>
        <v>NRT</v>
      </c>
      <c r="D743" s="55" t="str">
        <f t="shared" si="223"/>
        <v>2025-09-18</v>
      </c>
      <c r="E743" s="55" t="str">
        <f t="shared" si="224"/>
        <v>82020038141</v>
      </c>
      <c r="F743" s="55" t="str">
        <f t="shared" si="225"/>
        <v>PJP030135974</v>
      </c>
      <c r="G743" s="55" t="str">
        <f t="shared" si="226"/>
        <v>이창용</v>
      </c>
      <c r="H743" s="53" t="str">
        <f t="shared" si="227"/>
        <v>목록(Manifest)</v>
      </c>
      <c r="I743" s="62">
        <f t="shared" si="228"/>
        <v>73.7</v>
      </c>
      <c r="J743" s="53" t="str">
        <f t="shared" si="229"/>
        <v>BIG BRIDGE INTL (BRCH USA)</v>
      </c>
      <c r="K743" s="55">
        <f t="shared" si="230"/>
        <v>1</v>
      </c>
      <c r="L743" s="54">
        <f t="shared" si="231"/>
        <v>0.4</v>
      </c>
      <c r="M743" s="54">
        <f t="shared" si="232"/>
        <v>1.2</v>
      </c>
      <c r="N743" s="54">
        <f t="shared" si="233"/>
        <v>1.2</v>
      </c>
      <c r="O743" s="54">
        <f t="shared" si="234"/>
        <v>0.5</v>
      </c>
      <c r="P743" s="55" t="str">
        <f t="shared" si="235"/>
        <v>6094325151739</v>
      </c>
      <c r="Q743" s="70">
        <f t="shared" si="236"/>
        <v>6760</v>
      </c>
      <c r="R743" s="58">
        <v>0</v>
      </c>
      <c r="S743" s="57">
        <f t="shared" si="237"/>
        <v>0</v>
      </c>
      <c r="T743" s="58">
        <v>0</v>
      </c>
      <c r="U743" s="58">
        <f>(IF(VLOOKUP(VLOOKUP(AN743,MAPPING!$B$16:$D$21,2,1),MAPPING!$C$16:$E$21,2,0)=7000,0,VLOOKUP(VLOOKUP(AN743,MAPPING!$B$16:$D$21,2,1),MAPPING!$C$16:$E$21,2,0)))</f>
        <v>0</v>
      </c>
      <c r="V743" s="58">
        <f>(K743*VLOOKUP(N743/K743,MAPPING!$B$23:$C$30,2,10))</f>
        <v>0</v>
      </c>
      <c r="W743" s="58">
        <f t="shared" si="238"/>
        <v>0</v>
      </c>
      <c r="X743" s="58">
        <f t="shared" si="239"/>
        <v>6760</v>
      </c>
      <c r="Y743" s="116">
        <f>ROUND(SUM(Q743:W743)/INVOICE!$I$5,2)</f>
        <v>4.8499999999999996</v>
      </c>
      <c r="AA743" s="38" t="s">
        <v>605</v>
      </c>
      <c r="AB743" s="38" t="s">
        <v>93</v>
      </c>
      <c r="AC743" s="38" t="s">
        <v>5119</v>
      </c>
      <c r="AD743" s="38" t="s">
        <v>11445</v>
      </c>
      <c r="AE743" s="38" t="s">
        <v>9959</v>
      </c>
      <c r="AF743" s="38" t="s">
        <v>11446</v>
      </c>
      <c r="AG743" s="38" t="s">
        <v>657</v>
      </c>
      <c r="AH743" s="38" t="s">
        <v>61</v>
      </c>
      <c r="AI743" s="38">
        <v>1</v>
      </c>
      <c r="AJ743" s="38">
        <v>0.4</v>
      </c>
      <c r="AK743" s="38">
        <v>1.2</v>
      </c>
      <c r="AL743" s="38">
        <v>1.2</v>
      </c>
      <c r="AM743" s="38" t="s">
        <v>204</v>
      </c>
      <c r="AN743" s="38">
        <v>73.7</v>
      </c>
      <c r="AO743" s="38" t="s">
        <v>62</v>
      </c>
      <c r="AP743" s="38" t="s">
        <v>62</v>
      </c>
      <c r="AQ743" s="38" t="s">
        <v>62</v>
      </c>
      <c r="AR743" s="38" t="s">
        <v>62</v>
      </c>
      <c r="AS743" s="38" t="s">
        <v>62</v>
      </c>
      <c r="AT743" s="38" t="s">
        <v>205</v>
      </c>
      <c r="AU743" s="38" t="s">
        <v>8802</v>
      </c>
      <c r="AV743" s="38" t="s">
        <v>207</v>
      </c>
      <c r="AW743" s="38" t="s">
        <v>61</v>
      </c>
      <c r="AX743" s="38" t="s">
        <v>63</v>
      </c>
      <c r="AY743" s="39" t="s">
        <v>11447</v>
      </c>
      <c r="AZ743" s="38" t="s">
        <v>11448</v>
      </c>
      <c r="BA743" s="39" t="s">
        <v>11448</v>
      </c>
      <c r="BB743" s="38" t="s">
        <v>2434</v>
      </c>
      <c r="BC743" s="38" t="s">
        <v>197</v>
      </c>
      <c r="BD743" s="38" t="s">
        <v>94</v>
      </c>
      <c r="BE743" s="38" t="s">
        <v>208</v>
      </c>
      <c r="BF743" s="38" t="s">
        <v>64</v>
      </c>
      <c r="BG743" s="38" t="s">
        <v>61</v>
      </c>
      <c r="BH743" s="38" t="s">
        <v>209</v>
      </c>
    </row>
    <row r="744" spans="2:60" x14ac:dyDescent="0.3">
      <c r="B744" s="55">
        <f t="shared" si="221"/>
        <v>740</v>
      </c>
      <c r="C744" s="55" t="str">
        <f t="shared" si="222"/>
        <v>NRT</v>
      </c>
      <c r="D744" s="55" t="str">
        <f t="shared" si="223"/>
        <v>2025-09-18</v>
      </c>
      <c r="E744" s="55" t="str">
        <f t="shared" si="224"/>
        <v>82020038141</v>
      </c>
      <c r="F744" s="55" t="str">
        <f t="shared" si="225"/>
        <v>PJP030153984</v>
      </c>
      <c r="G744" s="55" t="str">
        <f t="shared" si="226"/>
        <v>김환웅</v>
      </c>
      <c r="H744" s="53" t="str">
        <f t="shared" si="227"/>
        <v>목록(Manifest)</v>
      </c>
      <c r="I744" s="62">
        <f t="shared" si="228"/>
        <v>93.8</v>
      </c>
      <c r="J744" s="53" t="str">
        <f t="shared" si="229"/>
        <v>BIG BRIDGE INTL (BRCH USA)</v>
      </c>
      <c r="K744" s="55">
        <f t="shared" si="230"/>
        <v>1</v>
      </c>
      <c r="L744" s="54">
        <f t="shared" si="231"/>
        <v>0.5</v>
      </c>
      <c r="M744" s="54">
        <f t="shared" si="232"/>
        <v>0.9</v>
      </c>
      <c r="N744" s="54">
        <f t="shared" si="233"/>
        <v>0.9</v>
      </c>
      <c r="O744" s="54">
        <f t="shared" si="234"/>
        <v>0.5</v>
      </c>
      <c r="P744" s="55" t="str">
        <f t="shared" si="235"/>
        <v>6094325151784</v>
      </c>
      <c r="Q744" s="70">
        <f t="shared" si="236"/>
        <v>6760</v>
      </c>
      <c r="R744" s="58">
        <v>0</v>
      </c>
      <c r="S744" s="57">
        <f t="shared" si="237"/>
        <v>0</v>
      </c>
      <c r="T744" s="58">
        <v>0</v>
      </c>
      <c r="U744" s="58">
        <f>(IF(VLOOKUP(VLOOKUP(AN744,MAPPING!$B$16:$D$21,2,1),MAPPING!$C$16:$E$21,2,0)=7000,0,VLOOKUP(VLOOKUP(AN744,MAPPING!$B$16:$D$21,2,1),MAPPING!$C$16:$E$21,2,0)))</f>
        <v>0</v>
      </c>
      <c r="V744" s="58">
        <f>(K744*VLOOKUP(N744/K744,MAPPING!$B$23:$C$30,2,10))</f>
        <v>0</v>
      </c>
      <c r="W744" s="58">
        <f t="shared" si="238"/>
        <v>0</v>
      </c>
      <c r="X744" s="58">
        <f t="shared" si="239"/>
        <v>6760</v>
      </c>
      <c r="Y744" s="116">
        <f>ROUND(SUM(Q744:W744)/INVOICE!$I$5,2)</f>
        <v>4.8499999999999996</v>
      </c>
      <c r="AA744" s="38" t="s">
        <v>605</v>
      </c>
      <c r="AB744" s="38" t="s">
        <v>93</v>
      </c>
      <c r="AC744" s="38" t="s">
        <v>5119</v>
      </c>
      <c r="AD744" s="38" t="s">
        <v>11449</v>
      </c>
      <c r="AE744" s="38" t="s">
        <v>11450</v>
      </c>
      <c r="AF744" s="38" t="s">
        <v>11451</v>
      </c>
      <c r="AG744" s="38" t="s">
        <v>449</v>
      </c>
      <c r="AH744" s="38" t="s">
        <v>61</v>
      </c>
      <c r="AI744" s="38">
        <v>1</v>
      </c>
      <c r="AJ744" s="38">
        <v>0.5</v>
      </c>
      <c r="AK744" s="38">
        <v>0.9</v>
      </c>
      <c r="AL744" s="38">
        <v>0.9</v>
      </c>
      <c r="AM744" s="38" t="s">
        <v>204</v>
      </c>
      <c r="AN744" s="38">
        <v>93.8</v>
      </c>
      <c r="AO744" s="38" t="s">
        <v>62</v>
      </c>
      <c r="AP744" s="38" t="s">
        <v>62</v>
      </c>
      <c r="AQ744" s="38" t="s">
        <v>62</v>
      </c>
      <c r="AR744" s="38" t="s">
        <v>62</v>
      </c>
      <c r="AS744" s="38" t="s">
        <v>62</v>
      </c>
      <c r="AT744" s="38" t="s">
        <v>205</v>
      </c>
      <c r="AU744" s="38" t="s">
        <v>8802</v>
      </c>
      <c r="AV744" s="38" t="s">
        <v>207</v>
      </c>
      <c r="AW744" s="38" t="s">
        <v>61</v>
      </c>
      <c r="AX744" s="38" t="s">
        <v>63</v>
      </c>
      <c r="AY744" s="39" t="s">
        <v>11452</v>
      </c>
      <c r="AZ744" s="38" t="s">
        <v>11453</v>
      </c>
      <c r="BA744" s="39" t="s">
        <v>11453</v>
      </c>
      <c r="BB744" s="38" t="s">
        <v>2434</v>
      </c>
      <c r="BC744" s="38" t="s">
        <v>197</v>
      </c>
      <c r="BD744" s="38" t="s">
        <v>94</v>
      </c>
      <c r="BE744" s="38" t="s">
        <v>208</v>
      </c>
      <c r="BF744" s="38" t="s">
        <v>64</v>
      </c>
      <c r="BG744" s="38" t="s">
        <v>61</v>
      </c>
      <c r="BH744" s="38" t="s">
        <v>209</v>
      </c>
    </row>
    <row r="745" spans="2:60" x14ac:dyDescent="0.3">
      <c r="B745" s="55">
        <f t="shared" si="221"/>
        <v>741</v>
      </c>
      <c r="C745" s="55" t="str">
        <f t="shared" si="222"/>
        <v>NRT</v>
      </c>
      <c r="D745" s="55" t="str">
        <f t="shared" si="223"/>
        <v>2025-09-18</v>
      </c>
      <c r="E745" s="55" t="str">
        <f t="shared" si="224"/>
        <v>82020038141</v>
      </c>
      <c r="F745" s="55" t="str">
        <f t="shared" si="225"/>
        <v>PJP030153826</v>
      </c>
      <c r="G745" s="55" t="str">
        <f t="shared" si="226"/>
        <v>송도훈</v>
      </c>
      <c r="H745" s="53" t="str">
        <f t="shared" si="227"/>
        <v>일반(목록배제,Normal-Manifest Exception)</v>
      </c>
      <c r="I745" s="62">
        <f t="shared" si="228"/>
        <v>100.15</v>
      </c>
      <c r="J745" s="53" t="str">
        <f t="shared" si="229"/>
        <v>BIG BRIDGE INTL (BRCH USA)</v>
      </c>
      <c r="K745" s="55">
        <f t="shared" si="230"/>
        <v>1</v>
      </c>
      <c r="L745" s="54">
        <f t="shared" si="231"/>
        <v>2.5499999999999998</v>
      </c>
      <c r="M745" s="54">
        <f t="shared" si="232"/>
        <v>2.8</v>
      </c>
      <c r="N745" s="54">
        <f t="shared" si="233"/>
        <v>2.8</v>
      </c>
      <c r="O745" s="54">
        <f t="shared" si="234"/>
        <v>3</v>
      </c>
      <c r="P745" s="55" t="str">
        <f t="shared" si="235"/>
        <v>6094325151556</v>
      </c>
      <c r="Q745" s="70">
        <f t="shared" si="236"/>
        <v>11810</v>
      </c>
      <c r="R745" s="58">
        <v>0</v>
      </c>
      <c r="S745" s="57">
        <f t="shared" si="237"/>
        <v>0</v>
      </c>
      <c r="T745" s="58">
        <v>0</v>
      </c>
      <c r="U745" s="58">
        <f>(IF(VLOOKUP(VLOOKUP(AN745,MAPPING!$B$16:$D$21,2,1),MAPPING!$C$16:$E$21,2,0)=7000,0,VLOOKUP(VLOOKUP(AN745,MAPPING!$B$16:$D$21,2,1),MAPPING!$C$16:$E$21,2,0)))</f>
        <v>0</v>
      </c>
      <c r="V745" s="58">
        <f>(K745*VLOOKUP(N745/K745,MAPPING!$B$23:$C$30,2,10))</f>
        <v>550</v>
      </c>
      <c r="W745" s="58">
        <f t="shared" si="238"/>
        <v>0</v>
      </c>
      <c r="X745" s="58">
        <f t="shared" si="239"/>
        <v>12360</v>
      </c>
      <c r="Y745" s="116">
        <f>ROUND(SUM(Q745:W745)/INVOICE!$I$5,2)</f>
        <v>8.8699999999999992</v>
      </c>
      <c r="AA745" s="38" t="s">
        <v>605</v>
      </c>
      <c r="AB745" s="38" t="s">
        <v>93</v>
      </c>
      <c r="AC745" s="38" t="s">
        <v>5119</v>
      </c>
      <c r="AD745" s="38" t="s">
        <v>11454</v>
      </c>
      <c r="AE745" s="38" t="s">
        <v>11455</v>
      </c>
      <c r="AF745" s="38" t="s">
        <v>11456</v>
      </c>
      <c r="AG745" s="38" t="s">
        <v>11457</v>
      </c>
      <c r="AH745" s="38" t="s">
        <v>61</v>
      </c>
      <c r="AI745" s="38">
        <v>1</v>
      </c>
      <c r="AJ745" s="38">
        <v>2.5499999999999998</v>
      </c>
      <c r="AK745" s="38">
        <v>2.8</v>
      </c>
      <c r="AL745" s="38">
        <v>2.8</v>
      </c>
      <c r="AM745" s="38" t="s">
        <v>66</v>
      </c>
      <c r="AN745" s="38">
        <v>100.15</v>
      </c>
      <c r="AO745" s="38" t="s">
        <v>62</v>
      </c>
      <c r="AP745" s="38" t="s">
        <v>62</v>
      </c>
      <c r="AQ745" s="38" t="s">
        <v>62</v>
      </c>
      <c r="AR745" s="38" t="s">
        <v>62</v>
      </c>
      <c r="AS745" s="38" t="s">
        <v>62</v>
      </c>
      <c r="AT745" s="38" t="s">
        <v>205</v>
      </c>
      <c r="AU745" s="38" t="s">
        <v>8802</v>
      </c>
      <c r="AV745" s="38" t="s">
        <v>207</v>
      </c>
      <c r="AW745" s="38" t="s">
        <v>61</v>
      </c>
      <c r="AX745" s="38" t="s">
        <v>63</v>
      </c>
      <c r="AY745" s="39" t="s">
        <v>11458</v>
      </c>
      <c r="AZ745" s="38" t="s">
        <v>11459</v>
      </c>
      <c r="BA745" s="39" t="s">
        <v>11459</v>
      </c>
      <c r="BB745" s="38" t="s">
        <v>2434</v>
      </c>
      <c r="BC745" s="38" t="s">
        <v>197</v>
      </c>
      <c r="BD745" s="38" t="s">
        <v>94</v>
      </c>
      <c r="BE745" s="38" t="s">
        <v>208</v>
      </c>
      <c r="BF745" s="38" t="s">
        <v>64</v>
      </c>
      <c r="BG745" s="38" t="s">
        <v>61</v>
      </c>
      <c r="BH745" s="38" t="s">
        <v>209</v>
      </c>
    </row>
    <row r="746" spans="2:60" x14ac:dyDescent="0.3">
      <c r="B746" s="55">
        <f t="shared" si="221"/>
        <v>742</v>
      </c>
      <c r="C746" s="55" t="str">
        <f t="shared" si="222"/>
        <v>NRT</v>
      </c>
      <c r="D746" s="55" t="str">
        <f t="shared" si="223"/>
        <v>2025-09-18</v>
      </c>
      <c r="E746" s="55" t="str">
        <f t="shared" si="224"/>
        <v>82020038141</v>
      </c>
      <c r="F746" s="55" t="str">
        <f t="shared" si="225"/>
        <v>PJP030159617</v>
      </c>
      <c r="G746" s="55" t="str">
        <f t="shared" si="226"/>
        <v>김정수</v>
      </c>
      <c r="H746" s="53" t="str">
        <f t="shared" si="227"/>
        <v>목록(Manifest)</v>
      </c>
      <c r="I746" s="62">
        <f t="shared" si="228"/>
        <v>99.96</v>
      </c>
      <c r="J746" s="53" t="str">
        <f t="shared" si="229"/>
        <v>BIG BRIDGE INTL (BRCH USA)</v>
      </c>
      <c r="K746" s="55">
        <f t="shared" si="230"/>
        <v>1</v>
      </c>
      <c r="L746" s="54">
        <f t="shared" si="231"/>
        <v>1.45</v>
      </c>
      <c r="M746" s="54">
        <f t="shared" si="232"/>
        <v>3.9</v>
      </c>
      <c r="N746" s="54">
        <f t="shared" si="233"/>
        <v>3.9</v>
      </c>
      <c r="O746" s="54">
        <f t="shared" si="234"/>
        <v>1.5</v>
      </c>
      <c r="P746" s="55" t="str">
        <f t="shared" si="235"/>
        <v>6094325151888</v>
      </c>
      <c r="Q746" s="70">
        <f t="shared" si="236"/>
        <v>8780</v>
      </c>
      <c r="R746" s="58">
        <v>0</v>
      </c>
      <c r="S746" s="57">
        <f t="shared" si="237"/>
        <v>0</v>
      </c>
      <c r="T746" s="58">
        <v>0</v>
      </c>
      <c r="U746" s="58">
        <f>(IF(VLOOKUP(VLOOKUP(AN746,MAPPING!$B$16:$D$21,2,1),MAPPING!$C$16:$E$21,2,0)=7000,0,VLOOKUP(VLOOKUP(AN746,MAPPING!$B$16:$D$21,2,1),MAPPING!$C$16:$E$21,2,0)))</f>
        <v>0</v>
      </c>
      <c r="V746" s="58">
        <f>(K746*VLOOKUP(N746/K746,MAPPING!$B$23:$C$30,2,10))</f>
        <v>550</v>
      </c>
      <c r="W746" s="58">
        <f t="shared" si="238"/>
        <v>0</v>
      </c>
      <c r="X746" s="58">
        <f t="shared" si="239"/>
        <v>9330</v>
      </c>
      <c r="Y746" s="116">
        <f>ROUND(SUM(Q746:W746)/INVOICE!$I$5,2)</f>
        <v>6.69</v>
      </c>
      <c r="AA746" s="38" t="s">
        <v>605</v>
      </c>
      <c r="AB746" s="38" t="s">
        <v>93</v>
      </c>
      <c r="AC746" s="38" t="s">
        <v>5119</v>
      </c>
      <c r="AD746" s="38" t="s">
        <v>11460</v>
      </c>
      <c r="AE746" s="38" t="s">
        <v>4622</v>
      </c>
      <c r="AF746" s="38" t="s">
        <v>11461</v>
      </c>
      <c r="AG746" s="38" t="s">
        <v>11462</v>
      </c>
      <c r="AH746" s="38" t="s">
        <v>61</v>
      </c>
      <c r="AI746" s="38">
        <v>1</v>
      </c>
      <c r="AJ746" s="38">
        <v>1.45</v>
      </c>
      <c r="AK746" s="38">
        <v>3.9</v>
      </c>
      <c r="AL746" s="38">
        <v>3.9</v>
      </c>
      <c r="AM746" s="38" t="s">
        <v>204</v>
      </c>
      <c r="AN746" s="38">
        <v>99.96</v>
      </c>
      <c r="AO746" s="38" t="s">
        <v>62</v>
      </c>
      <c r="AP746" s="38" t="s">
        <v>62</v>
      </c>
      <c r="AQ746" s="38" t="s">
        <v>62</v>
      </c>
      <c r="AR746" s="38" t="s">
        <v>62</v>
      </c>
      <c r="AS746" s="38" t="s">
        <v>62</v>
      </c>
      <c r="AT746" s="38" t="s">
        <v>205</v>
      </c>
      <c r="AU746" s="38" t="s">
        <v>8802</v>
      </c>
      <c r="AV746" s="38" t="s">
        <v>207</v>
      </c>
      <c r="AW746" s="38" t="s">
        <v>61</v>
      </c>
      <c r="AX746" s="38" t="s">
        <v>63</v>
      </c>
      <c r="AY746" s="39" t="s">
        <v>11463</v>
      </c>
      <c r="AZ746" s="38" t="s">
        <v>11464</v>
      </c>
      <c r="BA746" s="39" t="s">
        <v>11464</v>
      </c>
      <c r="BB746" s="38" t="s">
        <v>2434</v>
      </c>
      <c r="BC746" s="38" t="s">
        <v>197</v>
      </c>
      <c r="BD746" s="38" t="s">
        <v>94</v>
      </c>
      <c r="BE746" s="38" t="s">
        <v>208</v>
      </c>
      <c r="BF746" s="38" t="s">
        <v>64</v>
      </c>
      <c r="BG746" s="38" t="s">
        <v>61</v>
      </c>
      <c r="BH746" s="38" t="s">
        <v>209</v>
      </c>
    </row>
    <row r="747" spans="2:60" x14ac:dyDescent="0.3">
      <c r="B747" s="55">
        <f t="shared" si="221"/>
        <v>743</v>
      </c>
      <c r="C747" s="55" t="str">
        <f t="shared" si="222"/>
        <v>NRT</v>
      </c>
      <c r="D747" s="55" t="str">
        <f t="shared" si="223"/>
        <v>2025-09-18</v>
      </c>
      <c r="E747" s="55" t="str">
        <f t="shared" si="224"/>
        <v>82020038141</v>
      </c>
      <c r="F747" s="55" t="str">
        <f t="shared" si="225"/>
        <v>PJP030150677</v>
      </c>
      <c r="G747" s="55" t="str">
        <f t="shared" si="226"/>
        <v>오승훈</v>
      </c>
      <c r="H747" s="53" t="str">
        <f t="shared" si="227"/>
        <v>목록(Manifest)</v>
      </c>
      <c r="I747" s="62">
        <f t="shared" si="228"/>
        <v>112.42</v>
      </c>
      <c r="J747" s="53" t="str">
        <f t="shared" si="229"/>
        <v>BIG BRIDGE INTL (BRCH USA)</v>
      </c>
      <c r="K747" s="55">
        <f t="shared" si="230"/>
        <v>1</v>
      </c>
      <c r="L747" s="54">
        <f t="shared" si="231"/>
        <v>2.75</v>
      </c>
      <c r="M747" s="54">
        <f t="shared" si="232"/>
        <v>8.6</v>
      </c>
      <c r="N747" s="54">
        <f t="shared" si="233"/>
        <v>9</v>
      </c>
      <c r="O747" s="54">
        <f t="shared" si="234"/>
        <v>3</v>
      </c>
      <c r="P747" s="55" t="str">
        <f t="shared" si="235"/>
        <v>6094325146231</v>
      </c>
      <c r="Q747" s="70">
        <f t="shared" si="236"/>
        <v>11810</v>
      </c>
      <c r="R747" s="58">
        <v>0</v>
      </c>
      <c r="S747" s="57">
        <f t="shared" si="237"/>
        <v>0</v>
      </c>
      <c r="T747" s="58">
        <v>0</v>
      </c>
      <c r="U747" s="58">
        <f>(IF(VLOOKUP(VLOOKUP(AN747,MAPPING!$B$16:$D$21,2,1),MAPPING!$C$16:$E$21,2,0)=7000,0,VLOOKUP(VLOOKUP(AN747,MAPPING!$B$16:$D$21,2,1),MAPPING!$C$16:$E$21,2,0)))</f>
        <v>0</v>
      </c>
      <c r="V747" s="58">
        <f>(K747*VLOOKUP(N747/K747,MAPPING!$B$23:$C$30,2,10))</f>
        <v>1200</v>
      </c>
      <c r="W747" s="58">
        <f t="shared" si="238"/>
        <v>0</v>
      </c>
      <c r="X747" s="58">
        <f t="shared" si="239"/>
        <v>13010</v>
      </c>
      <c r="Y747" s="116">
        <f>ROUND(SUM(Q747:W747)/INVOICE!$I$5,2)</f>
        <v>9.33</v>
      </c>
      <c r="AA747" s="38" t="s">
        <v>605</v>
      </c>
      <c r="AB747" s="38" t="s">
        <v>93</v>
      </c>
      <c r="AC747" s="38" t="s">
        <v>5119</v>
      </c>
      <c r="AD747" s="38" t="s">
        <v>11465</v>
      </c>
      <c r="AE747" s="38" t="s">
        <v>10565</v>
      </c>
      <c r="AF747" s="38" t="s">
        <v>10566</v>
      </c>
      <c r="AG747" s="38" t="s">
        <v>438</v>
      </c>
      <c r="AH747" s="38" t="s">
        <v>61</v>
      </c>
      <c r="AI747" s="38">
        <v>1</v>
      </c>
      <c r="AJ747" s="38">
        <v>2.75</v>
      </c>
      <c r="AK747" s="38">
        <v>8.6</v>
      </c>
      <c r="AL747" s="38">
        <v>9</v>
      </c>
      <c r="AM747" s="38" t="s">
        <v>204</v>
      </c>
      <c r="AN747" s="38">
        <v>112.42</v>
      </c>
      <c r="AO747" s="38" t="s">
        <v>62</v>
      </c>
      <c r="AP747" s="38" t="s">
        <v>62</v>
      </c>
      <c r="AQ747" s="38" t="s">
        <v>62</v>
      </c>
      <c r="AR747" s="38" t="s">
        <v>62</v>
      </c>
      <c r="AS747" s="38" t="s">
        <v>62</v>
      </c>
      <c r="AT747" s="38" t="s">
        <v>205</v>
      </c>
      <c r="AU747" s="38" t="s">
        <v>8802</v>
      </c>
      <c r="AV747" s="38" t="s">
        <v>207</v>
      </c>
      <c r="AW747" s="38" t="s">
        <v>61</v>
      </c>
      <c r="AX747" s="38" t="s">
        <v>63</v>
      </c>
      <c r="AY747" s="39" t="s">
        <v>11466</v>
      </c>
      <c r="AZ747" s="38" t="s">
        <v>11467</v>
      </c>
      <c r="BA747" s="39" t="s">
        <v>11467</v>
      </c>
      <c r="BB747" s="38" t="s">
        <v>2434</v>
      </c>
      <c r="BC747" s="38" t="s">
        <v>197</v>
      </c>
      <c r="BD747" s="38" t="s">
        <v>94</v>
      </c>
      <c r="BE747" s="38" t="s">
        <v>208</v>
      </c>
      <c r="BF747" s="38" t="s">
        <v>64</v>
      </c>
      <c r="BG747" s="38" t="s">
        <v>61</v>
      </c>
      <c r="BH747" s="38" t="s">
        <v>209</v>
      </c>
    </row>
    <row r="748" spans="2:60" x14ac:dyDescent="0.3">
      <c r="B748" s="55">
        <f t="shared" si="221"/>
        <v>744</v>
      </c>
      <c r="C748" s="55" t="str">
        <f t="shared" si="222"/>
        <v>NRT</v>
      </c>
      <c r="D748" s="55" t="str">
        <f t="shared" si="223"/>
        <v>2025-09-18</v>
      </c>
      <c r="E748" s="55" t="str">
        <f t="shared" si="224"/>
        <v>82020038141</v>
      </c>
      <c r="F748" s="55" t="str">
        <f t="shared" si="225"/>
        <v>PJP026420279</v>
      </c>
      <c r="G748" s="55" t="str">
        <f t="shared" si="226"/>
        <v>최정윤</v>
      </c>
      <c r="H748" s="53" t="str">
        <f t="shared" si="227"/>
        <v>목록(Manifest)</v>
      </c>
      <c r="I748" s="62">
        <f t="shared" si="228"/>
        <v>123.82</v>
      </c>
      <c r="J748" s="53" t="str">
        <f t="shared" si="229"/>
        <v>BIG BRIDGE INTL (BRCH USA)</v>
      </c>
      <c r="K748" s="55">
        <f t="shared" si="230"/>
        <v>1</v>
      </c>
      <c r="L748" s="54">
        <f t="shared" si="231"/>
        <v>2.95</v>
      </c>
      <c r="M748" s="54">
        <f t="shared" si="232"/>
        <v>8.6999999999999993</v>
      </c>
      <c r="N748" s="54">
        <f t="shared" si="233"/>
        <v>9</v>
      </c>
      <c r="O748" s="54">
        <f t="shared" si="234"/>
        <v>3</v>
      </c>
      <c r="P748" s="55" t="str">
        <f t="shared" si="235"/>
        <v>6094325151724</v>
      </c>
      <c r="Q748" s="70">
        <f t="shared" si="236"/>
        <v>11810</v>
      </c>
      <c r="R748" s="58">
        <v>0</v>
      </c>
      <c r="S748" s="57">
        <f t="shared" si="237"/>
        <v>0</v>
      </c>
      <c r="T748" s="58">
        <v>0</v>
      </c>
      <c r="U748" s="58">
        <f>(IF(VLOOKUP(VLOOKUP(AN748,MAPPING!$B$16:$D$21,2,1),MAPPING!$C$16:$E$21,2,0)=7000,0,VLOOKUP(VLOOKUP(AN748,MAPPING!$B$16:$D$21,2,1),MAPPING!$C$16:$E$21,2,0)))</f>
        <v>0</v>
      </c>
      <c r="V748" s="58">
        <f>(K748*VLOOKUP(N748/K748,MAPPING!$B$23:$C$30,2,10))</f>
        <v>1200</v>
      </c>
      <c r="W748" s="58">
        <f t="shared" si="238"/>
        <v>0</v>
      </c>
      <c r="X748" s="58">
        <f t="shared" si="239"/>
        <v>13010</v>
      </c>
      <c r="Y748" s="116">
        <f>ROUND(SUM(Q748:W748)/INVOICE!$I$5,2)</f>
        <v>9.33</v>
      </c>
      <c r="AA748" s="38" t="s">
        <v>605</v>
      </c>
      <c r="AB748" s="38" t="s">
        <v>93</v>
      </c>
      <c r="AC748" s="38" t="s">
        <v>5119</v>
      </c>
      <c r="AD748" s="38" t="s">
        <v>11468</v>
      </c>
      <c r="AE748" s="38" t="s">
        <v>5731</v>
      </c>
      <c r="AF748" s="38" t="s">
        <v>10570</v>
      </c>
      <c r="AG748" s="38" t="s">
        <v>438</v>
      </c>
      <c r="AH748" s="38" t="s">
        <v>61</v>
      </c>
      <c r="AI748" s="38">
        <v>1</v>
      </c>
      <c r="AJ748" s="38">
        <v>2.95</v>
      </c>
      <c r="AK748" s="38">
        <v>8.6999999999999993</v>
      </c>
      <c r="AL748" s="38">
        <v>9</v>
      </c>
      <c r="AM748" s="38" t="s">
        <v>204</v>
      </c>
      <c r="AN748" s="38">
        <v>123.82</v>
      </c>
      <c r="AO748" s="38" t="s">
        <v>62</v>
      </c>
      <c r="AP748" s="38" t="s">
        <v>62</v>
      </c>
      <c r="AQ748" s="38" t="s">
        <v>62</v>
      </c>
      <c r="AR748" s="38" t="s">
        <v>62</v>
      </c>
      <c r="AS748" s="38" t="s">
        <v>62</v>
      </c>
      <c r="AT748" s="38" t="s">
        <v>205</v>
      </c>
      <c r="AU748" s="38" t="s">
        <v>8802</v>
      </c>
      <c r="AV748" s="38" t="s">
        <v>207</v>
      </c>
      <c r="AW748" s="38" t="s">
        <v>61</v>
      </c>
      <c r="AX748" s="38" t="s">
        <v>63</v>
      </c>
      <c r="AY748" s="39" t="s">
        <v>11469</v>
      </c>
      <c r="AZ748" s="38" t="s">
        <v>11470</v>
      </c>
      <c r="BA748" s="39" t="s">
        <v>11470</v>
      </c>
      <c r="BB748" s="38" t="s">
        <v>2434</v>
      </c>
      <c r="BC748" s="38" t="s">
        <v>197</v>
      </c>
      <c r="BD748" s="38" t="s">
        <v>94</v>
      </c>
      <c r="BE748" s="38" t="s">
        <v>208</v>
      </c>
      <c r="BF748" s="38" t="s">
        <v>64</v>
      </c>
      <c r="BG748" s="38" t="s">
        <v>61</v>
      </c>
      <c r="BH748" s="38" t="s">
        <v>209</v>
      </c>
    </row>
    <row r="749" spans="2:60" x14ac:dyDescent="0.3">
      <c r="B749" s="55">
        <f t="shared" si="221"/>
        <v>745</v>
      </c>
      <c r="C749" s="55" t="str">
        <f t="shared" si="222"/>
        <v>NRT</v>
      </c>
      <c r="D749" s="55" t="str">
        <f t="shared" si="223"/>
        <v>2025-09-18</v>
      </c>
      <c r="E749" s="55" t="str">
        <f t="shared" si="224"/>
        <v>82020038141</v>
      </c>
      <c r="F749" s="55" t="str">
        <f t="shared" si="225"/>
        <v>PJP030167638</v>
      </c>
      <c r="G749" s="55" t="str">
        <f t="shared" si="226"/>
        <v>차보경</v>
      </c>
      <c r="H749" s="53" t="str">
        <f t="shared" si="227"/>
        <v>목록(Manifest)</v>
      </c>
      <c r="I749" s="62">
        <f t="shared" si="228"/>
        <v>66.760000000000005</v>
      </c>
      <c r="J749" s="53" t="str">
        <f t="shared" si="229"/>
        <v>BIG BRIDGE INTL (BRCH USA)</v>
      </c>
      <c r="K749" s="55">
        <f t="shared" si="230"/>
        <v>1</v>
      </c>
      <c r="L749" s="54">
        <f t="shared" si="231"/>
        <v>0.25</v>
      </c>
      <c r="M749" s="54">
        <f t="shared" si="232"/>
        <v>0.5</v>
      </c>
      <c r="N749" s="54">
        <f t="shared" si="233"/>
        <v>0.5</v>
      </c>
      <c r="O749" s="54">
        <f t="shared" si="234"/>
        <v>0.5</v>
      </c>
      <c r="P749" s="55" t="str">
        <f t="shared" si="235"/>
        <v>6094325150406</v>
      </c>
      <c r="Q749" s="70">
        <f t="shared" si="236"/>
        <v>6760</v>
      </c>
      <c r="R749" s="58">
        <v>0</v>
      </c>
      <c r="S749" s="57">
        <f t="shared" si="237"/>
        <v>0</v>
      </c>
      <c r="T749" s="58">
        <v>0</v>
      </c>
      <c r="U749" s="58">
        <f>(IF(VLOOKUP(VLOOKUP(AN749,MAPPING!$B$16:$D$21,2,1),MAPPING!$C$16:$E$21,2,0)=7000,0,VLOOKUP(VLOOKUP(AN749,MAPPING!$B$16:$D$21,2,1),MAPPING!$C$16:$E$21,2,0)))</f>
        <v>0</v>
      </c>
      <c r="V749" s="58">
        <f>(K749*VLOOKUP(N749/K749,MAPPING!$B$23:$C$30,2,10))</f>
        <v>0</v>
      </c>
      <c r="W749" s="58">
        <f t="shared" si="238"/>
        <v>0</v>
      </c>
      <c r="X749" s="58">
        <f t="shared" si="239"/>
        <v>6760</v>
      </c>
      <c r="Y749" s="116">
        <f>ROUND(SUM(Q749:W749)/INVOICE!$I$5,2)</f>
        <v>4.8499999999999996</v>
      </c>
      <c r="AA749" s="38" t="s">
        <v>605</v>
      </c>
      <c r="AB749" s="38" t="s">
        <v>93</v>
      </c>
      <c r="AC749" s="38" t="s">
        <v>5119</v>
      </c>
      <c r="AD749" s="38" t="s">
        <v>11471</v>
      </c>
      <c r="AE749" s="38" t="s">
        <v>11472</v>
      </c>
      <c r="AF749" s="38" t="s">
        <v>11473</v>
      </c>
      <c r="AG749" s="38" t="s">
        <v>11474</v>
      </c>
      <c r="AH749" s="38" t="s">
        <v>61</v>
      </c>
      <c r="AI749" s="38">
        <v>1</v>
      </c>
      <c r="AJ749" s="38">
        <v>0.25</v>
      </c>
      <c r="AK749" s="38">
        <v>0.5</v>
      </c>
      <c r="AL749" s="38">
        <v>0.5</v>
      </c>
      <c r="AM749" s="38" t="s">
        <v>204</v>
      </c>
      <c r="AN749" s="38">
        <v>66.760000000000005</v>
      </c>
      <c r="AO749" s="38" t="s">
        <v>62</v>
      </c>
      <c r="AP749" s="38" t="s">
        <v>62</v>
      </c>
      <c r="AQ749" s="38" t="s">
        <v>62</v>
      </c>
      <c r="AR749" s="38" t="s">
        <v>62</v>
      </c>
      <c r="AS749" s="38" t="s">
        <v>62</v>
      </c>
      <c r="AT749" s="38" t="s">
        <v>205</v>
      </c>
      <c r="AU749" s="38" t="s">
        <v>8802</v>
      </c>
      <c r="AV749" s="38" t="s">
        <v>207</v>
      </c>
      <c r="AW749" s="38" t="s">
        <v>61</v>
      </c>
      <c r="AX749" s="38" t="s">
        <v>63</v>
      </c>
      <c r="AY749" s="39" t="s">
        <v>11475</v>
      </c>
      <c r="AZ749" s="38" t="s">
        <v>11476</v>
      </c>
      <c r="BA749" s="39" t="s">
        <v>11476</v>
      </c>
      <c r="BB749" s="38" t="s">
        <v>2434</v>
      </c>
      <c r="BC749" s="38" t="s">
        <v>197</v>
      </c>
      <c r="BD749" s="38" t="s">
        <v>94</v>
      </c>
      <c r="BE749" s="38" t="s">
        <v>208</v>
      </c>
      <c r="BF749" s="38" t="s">
        <v>64</v>
      </c>
      <c r="BG749" s="38" t="s">
        <v>61</v>
      </c>
      <c r="BH749" s="38" t="s">
        <v>209</v>
      </c>
    </row>
    <row r="750" spans="2:60" x14ac:dyDescent="0.3">
      <c r="B750" s="55">
        <f t="shared" si="221"/>
        <v>746</v>
      </c>
      <c r="C750" s="55" t="str">
        <f t="shared" si="222"/>
        <v>NRT</v>
      </c>
      <c r="D750" s="55" t="str">
        <f t="shared" si="223"/>
        <v>2025-09-18</v>
      </c>
      <c r="E750" s="55" t="str">
        <f t="shared" si="224"/>
        <v>82020038141</v>
      </c>
      <c r="F750" s="55" t="str">
        <f t="shared" si="225"/>
        <v>PJP030150032</v>
      </c>
      <c r="G750" s="55" t="str">
        <f t="shared" si="226"/>
        <v>김정석</v>
      </c>
      <c r="H750" s="53" t="str">
        <f t="shared" si="227"/>
        <v>간이(Simple)</v>
      </c>
      <c r="I750" s="62">
        <f t="shared" si="228"/>
        <v>372.91</v>
      </c>
      <c r="J750" s="53" t="str">
        <f t="shared" si="229"/>
        <v>BIG BRIDGE INTL (BRCH USA)</v>
      </c>
      <c r="K750" s="55">
        <f t="shared" si="230"/>
        <v>1</v>
      </c>
      <c r="L750" s="54">
        <f t="shared" si="231"/>
        <v>0.2</v>
      </c>
      <c r="M750" s="54">
        <f t="shared" si="232"/>
        <v>0.1</v>
      </c>
      <c r="N750" s="54">
        <f t="shared" si="233"/>
        <v>0.2</v>
      </c>
      <c r="O750" s="54">
        <f t="shared" si="234"/>
        <v>0.5</v>
      </c>
      <c r="P750" s="55" t="str">
        <f t="shared" si="235"/>
        <v>6094325151595</v>
      </c>
      <c r="Q750" s="70">
        <f t="shared" si="236"/>
        <v>6760</v>
      </c>
      <c r="R750" s="58">
        <v>0</v>
      </c>
      <c r="S750" s="57">
        <f t="shared" si="237"/>
        <v>0</v>
      </c>
      <c r="T750" s="58">
        <v>0</v>
      </c>
      <c r="U750" s="58">
        <f>(IF(VLOOKUP(VLOOKUP(AN750,MAPPING!$B$16:$D$21,2,1),MAPPING!$C$16:$E$21,2,0)=7000,0,VLOOKUP(VLOOKUP(AN750,MAPPING!$B$16:$D$21,2,1),MAPPING!$C$16:$E$21,2,0)))</f>
        <v>0</v>
      </c>
      <c r="V750" s="58">
        <f>(K750*VLOOKUP(N750/K750,MAPPING!$B$23:$C$30,2,10))</f>
        <v>0</v>
      </c>
      <c r="W750" s="58">
        <f t="shared" si="238"/>
        <v>0</v>
      </c>
      <c r="X750" s="58">
        <f t="shared" si="239"/>
        <v>6760</v>
      </c>
      <c r="Y750" s="116">
        <f>ROUND(SUM(Q750:W750)/INVOICE!$I$5,2)</f>
        <v>4.8499999999999996</v>
      </c>
      <c r="AA750" s="38" t="s">
        <v>605</v>
      </c>
      <c r="AB750" s="38" t="s">
        <v>93</v>
      </c>
      <c r="AC750" s="38" t="s">
        <v>5119</v>
      </c>
      <c r="AD750" s="38" t="s">
        <v>11477</v>
      </c>
      <c r="AE750" s="38" t="s">
        <v>266</v>
      </c>
      <c r="AF750" s="38" t="s">
        <v>267</v>
      </c>
      <c r="AG750" s="38" t="s">
        <v>268</v>
      </c>
      <c r="AH750" s="38" t="s">
        <v>61</v>
      </c>
      <c r="AI750" s="38">
        <v>1</v>
      </c>
      <c r="AJ750" s="38">
        <v>0.2</v>
      </c>
      <c r="AK750" s="38">
        <v>0.1</v>
      </c>
      <c r="AL750" s="38">
        <v>0.2</v>
      </c>
      <c r="AM750" s="38" t="s">
        <v>65</v>
      </c>
      <c r="AN750" s="38">
        <v>372.91</v>
      </c>
      <c r="AO750" s="38" t="s">
        <v>62</v>
      </c>
      <c r="AP750" s="38" t="s">
        <v>62</v>
      </c>
      <c r="AQ750" s="38" t="s">
        <v>62</v>
      </c>
      <c r="AR750" s="38" t="s">
        <v>62</v>
      </c>
      <c r="AS750" s="38" t="s">
        <v>62</v>
      </c>
      <c r="AT750" s="38" t="s">
        <v>205</v>
      </c>
      <c r="AU750" s="38" t="s">
        <v>8802</v>
      </c>
      <c r="AV750" s="38" t="s">
        <v>207</v>
      </c>
      <c r="AW750" s="38" t="s">
        <v>61</v>
      </c>
      <c r="AX750" s="38" t="s">
        <v>63</v>
      </c>
      <c r="AY750" s="39" t="s">
        <v>11478</v>
      </c>
      <c r="AZ750" s="38" t="s">
        <v>11479</v>
      </c>
      <c r="BA750" s="39" t="s">
        <v>11479</v>
      </c>
      <c r="BB750" s="38" t="s">
        <v>2434</v>
      </c>
      <c r="BC750" s="38" t="s">
        <v>197</v>
      </c>
      <c r="BD750" s="38" t="s">
        <v>94</v>
      </c>
      <c r="BE750" s="38" t="s">
        <v>208</v>
      </c>
      <c r="BF750" s="38" t="s">
        <v>64</v>
      </c>
      <c r="BG750" s="38" t="s">
        <v>61</v>
      </c>
      <c r="BH750" s="38" t="s">
        <v>209</v>
      </c>
    </row>
    <row r="751" spans="2:60" x14ac:dyDescent="0.3">
      <c r="B751" s="55">
        <f t="shared" si="221"/>
        <v>747</v>
      </c>
      <c r="C751" s="55" t="str">
        <f t="shared" si="222"/>
        <v>NRT</v>
      </c>
      <c r="D751" s="55" t="str">
        <f t="shared" si="223"/>
        <v>2025-09-18</v>
      </c>
      <c r="E751" s="55" t="str">
        <f t="shared" si="224"/>
        <v>82020038141</v>
      </c>
      <c r="F751" s="55" t="str">
        <f t="shared" si="225"/>
        <v>PJP030150278</v>
      </c>
      <c r="G751" s="55" t="str">
        <f t="shared" si="226"/>
        <v>이현희</v>
      </c>
      <c r="H751" s="53" t="str">
        <f t="shared" si="227"/>
        <v>일반(목록배제,Normal-Manifest Exception)</v>
      </c>
      <c r="I751" s="62">
        <f t="shared" si="228"/>
        <v>67</v>
      </c>
      <c r="J751" s="53" t="str">
        <f t="shared" si="229"/>
        <v>BIG BRIDGE INTL (BRCH USA)</v>
      </c>
      <c r="K751" s="55">
        <f t="shared" si="230"/>
        <v>1</v>
      </c>
      <c r="L751" s="54">
        <f t="shared" si="231"/>
        <v>0.3</v>
      </c>
      <c r="M751" s="54">
        <f t="shared" si="232"/>
        <v>1.1000000000000001</v>
      </c>
      <c r="N751" s="54">
        <f t="shared" si="233"/>
        <v>1.1000000000000001</v>
      </c>
      <c r="O751" s="54">
        <f t="shared" si="234"/>
        <v>0.5</v>
      </c>
      <c r="P751" s="55" t="str">
        <f t="shared" si="235"/>
        <v>6094325151789</v>
      </c>
      <c r="Q751" s="70">
        <f t="shared" si="236"/>
        <v>6760</v>
      </c>
      <c r="R751" s="58">
        <v>0</v>
      </c>
      <c r="S751" s="57">
        <f t="shared" si="237"/>
        <v>0</v>
      </c>
      <c r="T751" s="58">
        <v>0</v>
      </c>
      <c r="U751" s="58">
        <f>(IF(VLOOKUP(VLOOKUP(AN751,MAPPING!$B$16:$D$21,2,1),MAPPING!$C$16:$E$21,2,0)=7000,0,VLOOKUP(VLOOKUP(AN751,MAPPING!$B$16:$D$21,2,1),MAPPING!$C$16:$E$21,2,0)))</f>
        <v>0</v>
      </c>
      <c r="V751" s="58">
        <f>(K751*VLOOKUP(N751/K751,MAPPING!$B$23:$C$30,2,10))</f>
        <v>0</v>
      </c>
      <c r="W751" s="58">
        <f t="shared" si="238"/>
        <v>0</v>
      </c>
      <c r="X751" s="58">
        <f t="shared" si="239"/>
        <v>6760</v>
      </c>
      <c r="Y751" s="116">
        <f>ROUND(SUM(Q751:W751)/INVOICE!$I$5,2)</f>
        <v>4.8499999999999996</v>
      </c>
      <c r="AA751" s="38" t="s">
        <v>605</v>
      </c>
      <c r="AB751" s="38" t="s">
        <v>93</v>
      </c>
      <c r="AC751" s="38" t="s">
        <v>5119</v>
      </c>
      <c r="AD751" s="38" t="s">
        <v>11480</v>
      </c>
      <c r="AE751" s="38" t="s">
        <v>11481</v>
      </c>
      <c r="AF751" s="38" t="s">
        <v>11482</v>
      </c>
      <c r="AG751" s="38" t="s">
        <v>11483</v>
      </c>
      <c r="AH751" s="38" t="s">
        <v>61</v>
      </c>
      <c r="AI751" s="38">
        <v>1</v>
      </c>
      <c r="AJ751" s="38">
        <v>0.3</v>
      </c>
      <c r="AK751" s="38">
        <v>1.1000000000000001</v>
      </c>
      <c r="AL751" s="38">
        <v>1.1000000000000001</v>
      </c>
      <c r="AM751" s="38" t="s">
        <v>66</v>
      </c>
      <c r="AN751" s="38">
        <v>67</v>
      </c>
      <c r="AO751" s="38" t="s">
        <v>62</v>
      </c>
      <c r="AP751" s="38" t="s">
        <v>62</v>
      </c>
      <c r="AQ751" s="38" t="s">
        <v>62</v>
      </c>
      <c r="AR751" s="38" t="s">
        <v>62</v>
      </c>
      <c r="AS751" s="38" t="s">
        <v>62</v>
      </c>
      <c r="AT751" s="38" t="s">
        <v>205</v>
      </c>
      <c r="AU751" s="38" t="s">
        <v>8802</v>
      </c>
      <c r="AV751" s="38" t="s">
        <v>207</v>
      </c>
      <c r="AW751" s="38" t="s">
        <v>61</v>
      </c>
      <c r="AX751" s="38" t="s">
        <v>63</v>
      </c>
      <c r="AY751" s="39" t="s">
        <v>11484</v>
      </c>
      <c r="AZ751" s="38" t="s">
        <v>11485</v>
      </c>
      <c r="BA751" s="39" t="s">
        <v>11485</v>
      </c>
      <c r="BB751" s="38" t="s">
        <v>2434</v>
      </c>
      <c r="BC751" s="38" t="s">
        <v>197</v>
      </c>
      <c r="BD751" s="38" t="s">
        <v>94</v>
      </c>
      <c r="BE751" s="38" t="s">
        <v>208</v>
      </c>
      <c r="BF751" s="38" t="s">
        <v>64</v>
      </c>
      <c r="BG751" s="38" t="s">
        <v>61</v>
      </c>
      <c r="BH751" s="38" t="s">
        <v>209</v>
      </c>
    </row>
    <row r="752" spans="2:60" x14ac:dyDescent="0.3">
      <c r="B752" s="55">
        <f t="shared" si="221"/>
        <v>748</v>
      </c>
      <c r="C752" s="55" t="str">
        <f t="shared" si="222"/>
        <v>NRT</v>
      </c>
      <c r="D752" s="55" t="str">
        <f t="shared" si="223"/>
        <v>2025-09-18</v>
      </c>
      <c r="E752" s="55" t="str">
        <f t="shared" si="224"/>
        <v>82020038141</v>
      </c>
      <c r="F752" s="55" t="str">
        <f t="shared" si="225"/>
        <v>PJP030140489</v>
      </c>
      <c r="G752" s="55" t="str">
        <f t="shared" si="226"/>
        <v>김시안</v>
      </c>
      <c r="H752" s="53" t="str">
        <f t="shared" si="227"/>
        <v>일반(목록배제,Normal-Manifest Exception)</v>
      </c>
      <c r="I752" s="62">
        <f t="shared" si="228"/>
        <v>127.8</v>
      </c>
      <c r="J752" s="53" t="str">
        <f t="shared" si="229"/>
        <v>BIG BRIDGE INTL (BRCH USA)</v>
      </c>
      <c r="K752" s="55">
        <f t="shared" si="230"/>
        <v>1</v>
      </c>
      <c r="L752" s="54">
        <f t="shared" si="231"/>
        <v>0.75</v>
      </c>
      <c r="M752" s="54">
        <f t="shared" si="232"/>
        <v>1.3</v>
      </c>
      <c r="N752" s="54">
        <f t="shared" si="233"/>
        <v>1.3</v>
      </c>
      <c r="O752" s="54">
        <f t="shared" si="234"/>
        <v>1</v>
      </c>
      <c r="P752" s="55" t="str">
        <f t="shared" si="235"/>
        <v>6094325151751</v>
      </c>
      <c r="Q752" s="70">
        <f t="shared" si="236"/>
        <v>7770</v>
      </c>
      <c r="R752" s="58">
        <v>0</v>
      </c>
      <c r="S752" s="57">
        <f t="shared" si="237"/>
        <v>0</v>
      </c>
      <c r="T752" s="58">
        <v>0</v>
      </c>
      <c r="U752" s="58">
        <f>(IF(VLOOKUP(VLOOKUP(AN752,MAPPING!$B$16:$D$21,2,1),MAPPING!$C$16:$E$21,2,0)=7000,0,VLOOKUP(VLOOKUP(AN752,MAPPING!$B$16:$D$21,2,1),MAPPING!$C$16:$E$21,2,0)))</f>
        <v>0</v>
      </c>
      <c r="V752" s="58">
        <f>(K752*VLOOKUP(N752/K752,MAPPING!$B$23:$C$30,2,10))</f>
        <v>0</v>
      </c>
      <c r="W752" s="58">
        <f t="shared" si="238"/>
        <v>0</v>
      </c>
      <c r="X752" s="58">
        <f t="shared" si="239"/>
        <v>7770</v>
      </c>
      <c r="Y752" s="116">
        <f>ROUND(SUM(Q752:W752)/INVOICE!$I$5,2)</f>
        <v>5.57</v>
      </c>
      <c r="AA752" s="38" t="s">
        <v>605</v>
      </c>
      <c r="AB752" s="38" t="s">
        <v>93</v>
      </c>
      <c r="AC752" s="38" t="s">
        <v>5119</v>
      </c>
      <c r="AD752" s="38" t="s">
        <v>11486</v>
      </c>
      <c r="AE752" s="38" t="s">
        <v>11487</v>
      </c>
      <c r="AF752" s="38" t="s">
        <v>11488</v>
      </c>
      <c r="AG752" s="38" t="s">
        <v>11489</v>
      </c>
      <c r="AH752" s="38" t="s">
        <v>61</v>
      </c>
      <c r="AI752" s="38">
        <v>1</v>
      </c>
      <c r="AJ752" s="38">
        <v>0.75</v>
      </c>
      <c r="AK752" s="38">
        <v>1.3</v>
      </c>
      <c r="AL752" s="38">
        <v>1.3</v>
      </c>
      <c r="AM752" s="38" t="s">
        <v>66</v>
      </c>
      <c r="AN752" s="38">
        <v>127.8</v>
      </c>
      <c r="AO752" s="38" t="s">
        <v>62</v>
      </c>
      <c r="AP752" s="38" t="s">
        <v>62</v>
      </c>
      <c r="AQ752" s="38" t="s">
        <v>62</v>
      </c>
      <c r="AR752" s="38" t="s">
        <v>62</v>
      </c>
      <c r="AS752" s="38" t="s">
        <v>62</v>
      </c>
      <c r="AT752" s="38" t="s">
        <v>205</v>
      </c>
      <c r="AU752" s="38" t="s">
        <v>8802</v>
      </c>
      <c r="AV752" s="38" t="s">
        <v>207</v>
      </c>
      <c r="AW752" s="38" t="s">
        <v>61</v>
      </c>
      <c r="AX752" s="38" t="s">
        <v>63</v>
      </c>
      <c r="AY752" s="39" t="s">
        <v>11490</v>
      </c>
      <c r="AZ752" s="38" t="s">
        <v>11491</v>
      </c>
      <c r="BA752" s="39" t="s">
        <v>11491</v>
      </c>
      <c r="BB752" s="38" t="s">
        <v>2434</v>
      </c>
      <c r="BC752" s="38" t="s">
        <v>197</v>
      </c>
      <c r="BD752" s="38" t="s">
        <v>94</v>
      </c>
      <c r="BE752" s="38" t="s">
        <v>208</v>
      </c>
      <c r="BF752" s="38" t="s">
        <v>64</v>
      </c>
      <c r="BG752" s="38" t="s">
        <v>61</v>
      </c>
      <c r="BH752" s="38" t="s">
        <v>209</v>
      </c>
    </row>
    <row r="753" spans="2:60" x14ac:dyDescent="0.3">
      <c r="B753" s="55">
        <f t="shared" si="221"/>
        <v>749</v>
      </c>
      <c r="C753" s="55" t="str">
        <f t="shared" si="222"/>
        <v>NRT</v>
      </c>
      <c r="D753" s="55" t="str">
        <f t="shared" si="223"/>
        <v>2025-09-18</v>
      </c>
      <c r="E753" s="55" t="str">
        <f t="shared" si="224"/>
        <v>82020038141</v>
      </c>
      <c r="F753" s="55" t="str">
        <f t="shared" si="225"/>
        <v>PJP030154669</v>
      </c>
      <c r="G753" s="55" t="str">
        <f t="shared" si="226"/>
        <v>전민희</v>
      </c>
      <c r="H753" s="53" t="str">
        <f t="shared" si="227"/>
        <v>목록(Manifest)</v>
      </c>
      <c r="I753" s="62">
        <f t="shared" si="228"/>
        <v>37.049999999999997</v>
      </c>
      <c r="J753" s="53" t="str">
        <f t="shared" si="229"/>
        <v>BIG BRIDGE INTL (BRCH USA)</v>
      </c>
      <c r="K753" s="55">
        <f t="shared" si="230"/>
        <v>1</v>
      </c>
      <c r="L753" s="54">
        <f t="shared" si="231"/>
        <v>1</v>
      </c>
      <c r="M753" s="54">
        <f t="shared" si="232"/>
        <v>1.5</v>
      </c>
      <c r="N753" s="54">
        <f t="shared" si="233"/>
        <v>1.5</v>
      </c>
      <c r="O753" s="54">
        <f t="shared" si="234"/>
        <v>1</v>
      </c>
      <c r="P753" s="55" t="str">
        <f t="shared" si="235"/>
        <v>6094325151496</v>
      </c>
      <c r="Q753" s="70">
        <f t="shared" si="236"/>
        <v>7770</v>
      </c>
      <c r="R753" s="58">
        <v>0</v>
      </c>
      <c r="S753" s="57">
        <f t="shared" si="237"/>
        <v>0</v>
      </c>
      <c r="T753" s="58">
        <v>0</v>
      </c>
      <c r="U753" s="58">
        <f>(IF(VLOOKUP(VLOOKUP(AN753,MAPPING!$B$16:$D$21,2,1),MAPPING!$C$16:$E$21,2,0)=7000,0,VLOOKUP(VLOOKUP(AN753,MAPPING!$B$16:$D$21,2,1),MAPPING!$C$16:$E$21,2,0)))</f>
        <v>0</v>
      </c>
      <c r="V753" s="58">
        <f>(K753*VLOOKUP(N753/K753,MAPPING!$B$23:$C$30,2,10))</f>
        <v>0</v>
      </c>
      <c r="W753" s="58">
        <f t="shared" si="238"/>
        <v>0</v>
      </c>
      <c r="X753" s="58">
        <f t="shared" si="239"/>
        <v>7770</v>
      </c>
      <c r="Y753" s="116">
        <f>ROUND(SUM(Q753:W753)/INVOICE!$I$5,2)</f>
        <v>5.57</v>
      </c>
      <c r="AA753" s="38" t="s">
        <v>605</v>
      </c>
      <c r="AB753" s="38" t="s">
        <v>93</v>
      </c>
      <c r="AC753" s="38" t="s">
        <v>5119</v>
      </c>
      <c r="AD753" s="38" t="s">
        <v>11492</v>
      </c>
      <c r="AE753" s="38" t="s">
        <v>10705</v>
      </c>
      <c r="AF753" s="38" t="s">
        <v>10706</v>
      </c>
      <c r="AG753" s="38" t="s">
        <v>2538</v>
      </c>
      <c r="AH753" s="38" t="s">
        <v>61</v>
      </c>
      <c r="AI753" s="38">
        <v>1</v>
      </c>
      <c r="AJ753" s="38">
        <v>1</v>
      </c>
      <c r="AK753" s="38">
        <v>1.5</v>
      </c>
      <c r="AL753" s="38">
        <v>1.5</v>
      </c>
      <c r="AM753" s="38" t="s">
        <v>204</v>
      </c>
      <c r="AN753" s="38">
        <v>37.049999999999997</v>
      </c>
      <c r="AO753" s="38" t="s">
        <v>62</v>
      </c>
      <c r="AP753" s="38" t="s">
        <v>62</v>
      </c>
      <c r="AQ753" s="38" t="s">
        <v>62</v>
      </c>
      <c r="AR753" s="38" t="s">
        <v>62</v>
      </c>
      <c r="AS753" s="38" t="s">
        <v>62</v>
      </c>
      <c r="AT753" s="38" t="s">
        <v>205</v>
      </c>
      <c r="AU753" s="38" t="s">
        <v>8802</v>
      </c>
      <c r="AV753" s="38" t="s">
        <v>207</v>
      </c>
      <c r="AW753" s="38" t="s">
        <v>61</v>
      </c>
      <c r="AX753" s="38" t="s">
        <v>63</v>
      </c>
      <c r="AY753" s="39" t="s">
        <v>11493</v>
      </c>
      <c r="AZ753" s="38" t="s">
        <v>11494</v>
      </c>
      <c r="BA753" s="39" t="s">
        <v>11494</v>
      </c>
      <c r="BB753" s="38" t="s">
        <v>2434</v>
      </c>
      <c r="BC753" s="38" t="s">
        <v>197</v>
      </c>
      <c r="BD753" s="38" t="s">
        <v>94</v>
      </c>
      <c r="BE753" s="38" t="s">
        <v>208</v>
      </c>
      <c r="BF753" s="38" t="s">
        <v>64</v>
      </c>
      <c r="BG753" s="38" t="s">
        <v>61</v>
      </c>
      <c r="BH753" s="38" t="s">
        <v>209</v>
      </c>
    </row>
    <row r="754" spans="2:60" x14ac:dyDescent="0.3">
      <c r="B754" s="55">
        <f t="shared" si="221"/>
        <v>750</v>
      </c>
      <c r="C754" s="55" t="str">
        <f t="shared" si="222"/>
        <v>NRT</v>
      </c>
      <c r="D754" s="55" t="str">
        <f t="shared" si="223"/>
        <v>2025-09-18</v>
      </c>
      <c r="E754" s="55" t="str">
        <f t="shared" si="224"/>
        <v>82020038141</v>
      </c>
      <c r="F754" s="55" t="str">
        <f t="shared" si="225"/>
        <v>PJP030136461</v>
      </c>
      <c r="G754" s="55" t="str">
        <f t="shared" si="226"/>
        <v>박승우</v>
      </c>
      <c r="H754" s="53" t="str">
        <f t="shared" si="227"/>
        <v>목록(Manifest)</v>
      </c>
      <c r="I754" s="62">
        <f t="shared" si="228"/>
        <v>107.2</v>
      </c>
      <c r="J754" s="53" t="str">
        <f t="shared" si="229"/>
        <v>BIG BRIDGE INTL (BRCH USA)</v>
      </c>
      <c r="K754" s="55">
        <f t="shared" si="230"/>
        <v>1</v>
      </c>
      <c r="L754" s="54">
        <f t="shared" si="231"/>
        <v>1.4</v>
      </c>
      <c r="M754" s="54">
        <f t="shared" si="232"/>
        <v>3</v>
      </c>
      <c r="N754" s="54">
        <f t="shared" si="233"/>
        <v>3</v>
      </c>
      <c r="O754" s="54">
        <f t="shared" si="234"/>
        <v>1.5</v>
      </c>
      <c r="P754" s="55" t="str">
        <f t="shared" si="235"/>
        <v>6094325151831</v>
      </c>
      <c r="Q754" s="70">
        <f t="shared" si="236"/>
        <v>8780</v>
      </c>
      <c r="R754" s="58">
        <v>0</v>
      </c>
      <c r="S754" s="57">
        <f t="shared" si="237"/>
        <v>0</v>
      </c>
      <c r="T754" s="58">
        <v>0</v>
      </c>
      <c r="U754" s="58">
        <f>(IF(VLOOKUP(VLOOKUP(AN754,MAPPING!$B$16:$D$21,2,1),MAPPING!$C$16:$E$21,2,0)=7000,0,VLOOKUP(VLOOKUP(AN754,MAPPING!$B$16:$D$21,2,1),MAPPING!$C$16:$E$21,2,0)))</f>
        <v>0</v>
      </c>
      <c r="V754" s="58">
        <f>(K754*VLOOKUP(N754/K754,MAPPING!$B$23:$C$30,2,10))</f>
        <v>550</v>
      </c>
      <c r="W754" s="58">
        <f t="shared" si="238"/>
        <v>0</v>
      </c>
      <c r="X754" s="58">
        <f t="shared" si="239"/>
        <v>9330</v>
      </c>
      <c r="Y754" s="116">
        <f>ROUND(SUM(Q754:W754)/INVOICE!$I$5,2)</f>
        <v>6.69</v>
      </c>
      <c r="AA754" s="38" t="s">
        <v>605</v>
      </c>
      <c r="AB754" s="38" t="s">
        <v>93</v>
      </c>
      <c r="AC754" s="38" t="s">
        <v>5119</v>
      </c>
      <c r="AD754" s="38" t="s">
        <v>11495</v>
      </c>
      <c r="AE754" s="38" t="s">
        <v>8529</v>
      </c>
      <c r="AF754" s="38" t="s">
        <v>8530</v>
      </c>
      <c r="AG754" s="38" t="s">
        <v>11496</v>
      </c>
      <c r="AH754" s="38" t="s">
        <v>61</v>
      </c>
      <c r="AI754" s="38">
        <v>1</v>
      </c>
      <c r="AJ754" s="38">
        <v>1.4</v>
      </c>
      <c r="AK754" s="38">
        <v>3</v>
      </c>
      <c r="AL754" s="38">
        <v>3</v>
      </c>
      <c r="AM754" s="38" t="s">
        <v>204</v>
      </c>
      <c r="AN754" s="38">
        <v>107.2</v>
      </c>
      <c r="AO754" s="38" t="s">
        <v>62</v>
      </c>
      <c r="AP754" s="38" t="s">
        <v>62</v>
      </c>
      <c r="AQ754" s="38" t="s">
        <v>62</v>
      </c>
      <c r="AR754" s="38" t="s">
        <v>62</v>
      </c>
      <c r="AS754" s="38" t="s">
        <v>62</v>
      </c>
      <c r="AT754" s="38" t="s">
        <v>205</v>
      </c>
      <c r="AU754" s="38" t="s">
        <v>8802</v>
      </c>
      <c r="AV754" s="38" t="s">
        <v>207</v>
      </c>
      <c r="AW754" s="38" t="s">
        <v>61</v>
      </c>
      <c r="AX754" s="38" t="s">
        <v>63</v>
      </c>
      <c r="AY754" s="39" t="s">
        <v>11497</v>
      </c>
      <c r="AZ754" s="38" t="s">
        <v>11498</v>
      </c>
      <c r="BA754" s="39" t="s">
        <v>11498</v>
      </c>
      <c r="BB754" s="38" t="s">
        <v>2434</v>
      </c>
      <c r="BC754" s="38" t="s">
        <v>197</v>
      </c>
      <c r="BD754" s="38" t="s">
        <v>94</v>
      </c>
      <c r="BE754" s="38" t="s">
        <v>208</v>
      </c>
      <c r="BF754" s="38" t="s">
        <v>64</v>
      </c>
      <c r="BG754" s="38" t="s">
        <v>61</v>
      </c>
      <c r="BH754" s="38" t="s">
        <v>209</v>
      </c>
    </row>
    <row r="755" spans="2:60" x14ac:dyDescent="0.3">
      <c r="B755" s="55">
        <f t="shared" si="221"/>
        <v>751</v>
      </c>
      <c r="C755" s="55" t="str">
        <f t="shared" si="222"/>
        <v>NRT</v>
      </c>
      <c r="D755" s="55" t="str">
        <f t="shared" si="223"/>
        <v>2025-09-18</v>
      </c>
      <c r="E755" s="55" t="str">
        <f t="shared" si="224"/>
        <v>82020038141</v>
      </c>
      <c r="F755" s="55" t="str">
        <f t="shared" si="225"/>
        <v>PJP030135660</v>
      </c>
      <c r="G755" s="55" t="str">
        <f t="shared" si="226"/>
        <v>전주희</v>
      </c>
      <c r="H755" s="53" t="str">
        <f t="shared" si="227"/>
        <v>목록(Manifest)</v>
      </c>
      <c r="I755" s="62">
        <f t="shared" si="228"/>
        <v>107.62</v>
      </c>
      <c r="J755" s="53" t="str">
        <f t="shared" si="229"/>
        <v>BIG BRIDGE INTL (BRCH USA)</v>
      </c>
      <c r="K755" s="55">
        <f t="shared" si="230"/>
        <v>1</v>
      </c>
      <c r="L755" s="54">
        <f t="shared" si="231"/>
        <v>0.5</v>
      </c>
      <c r="M755" s="54">
        <f t="shared" si="232"/>
        <v>1.3</v>
      </c>
      <c r="N755" s="54">
        <f t="shared" si="233"/>
        <v>1.3</v>
      </c>
      <c r="O755" s="54">
        <f t="shared" si="234"/>
        <v>0.5</v>
      </c>
      <c r="P755" s="55" t="str">
        <f t="shared" si="235"/>
        <v>6094325151504</v>
      </c>
      <c r="Q755" s="70">
        <f t="shared" si="236"/>
        <v>6760</v>
      </c>
      <c r="R755" s="58">
        <v>0</v>
      </c>
      <c r="S755" s="57">
        <f t="shared" si="237"/>
        <v>0</v>
      </c>
      <c r="T755" s="58">
        <v>0</v>
      </c>
      <c r="U755" s="58">
        <f>(IF(VLOOKUP(VLOOKUP(AN755,MAPPING!$B$16:$D$21,2,1),MAPPING!$C$16:$E$21,2,0)=7000,0,VLOOKUP(VLOOKUP(AN755,MAPPING!$B$16:$D$21,2,1),MAPPING!$C$16:$E$21,2,0)))</f>
        <v>0</v>
      </c>
      <c r="V755" s="58">
        <f>(K755*VLOOKUP(N755/K755,MAPPING!$B$23:$C$30,2,10))</f>
        <v>0</v>
      </c>
      <c r="W755" s="58">
        <f t="shared" si="238"/>
        <v>0</v>
      </c>
      <c r="X755" s="58">
        <f t="shared" si="239"/>
        <v>6760</v>
      </c>
      <c r="Y755" s="116">
        <f>ROUND(SUM(Q755:W755)/INVOICE!$I$5,2)</f>
        <v>4.8499999999999996</v>
      </c>
      <c r="AA755" s="38" t="s">
        <v>605</v>
      </c>
      <c r="AB755" s="38" t="s">
        <v>93</v>
      </c>
      <c r="AC755" s="38" t="s">
        <v>5119</v>
      </c>
      <c r="AD755" s="38" t="s">
        <v>11499</v>
      </c>
      <c r="AE755" s="38" t="s">
        <v>11500</v>
      </c>
      <c r="AF755" s="38" t="s">
        <v>11501</v>
      </c>
      <c r="AG755" s="38" t="s">
        <v>11502</v>
      </c>
      <c r="AH755" s="38" t="s">
        <v>61</v>
      </c>
      <c r="AI755" s="38">
        <v>1</v>
      </c>
      <c r="AJ755" s="38">
        <v>0.5</v>
      </c>
      <c r="AK755" s="38">
        <v>1.3</v>
      </c>
      <c r="AL755" s="38">
        <v>1.3</v>
      </c>
      <c r="AM755" s="38" t="s">
        <v>204</v>
      </c>
      <c r="AN755" s="38">
        <v>107.62</v>
      </c>
      <c r="AO755" s="38" t="s">
        <v>62</v>
      </c>
      <c r="AP755" s="38" t="s">
        <v>62</v>
      </c>
      <c r="AQ755" s="38" t="s">
        <v>62</v>
      </c>
      <c r="AR755" s="38" t="s">
        <v>62</v>
      </c>
      <c r="AS755" s="38" t="s">
        <v>62</v>
      </c>
      <c r="AT755" s="38" t="s">
        <v>205</v>
      </c>
      <c r="AU755" s="38" t="s">
        <v>8802</v>
      </c>
      <c r="AV755" s="38" t="s">
        <v>207</v>
      </c>
      <c r="AW755" s="38" t="s">
        <v>61</v>
      </c>
      <c r="AX755" s="38" t="s">
        <v>63</v>
      </c>
      <c r="AY755" s="39" t="s">
        <v>11503</v>
      </c>
      <c r="AZ755" s="38" t="s">
        <v>11504</v>
      </c>
      <c r="BA755" s="39" t="s">
        <v>11504</v>
      </c>
      <c r="BB755" s="38" t="s">
        <v>2434</v>
      </c>
      <c r="BC755" s="38" t="s">
        <v>197</v>
      </c>
      <c r="BD755" s="38" t="s">
        <v>94</v>
      </c>
      <c r="BE755" s="38" t="s">
        <v>208</v>
      </c>
      <c r="BF755" s="38" t="s">
        <v>64</v>
      </c>
      <c r="BG755" s="38" t="s">
        <v>61</v>
      </c>
      <c r="BH755" s="38" t="s">
        <v>209</v>
      </c>
    </row>
    <row r="756" spans="2:60" x14ac:dyDescent="0.3">
      <c r="B756" s="55">
        <f t="shared" si="221"/>
        <v>752</v>
      </c>
      <c r="C756" s="55" t="str">
        <f t="shared" si="222"/>
        <v>NRT</v>
      </c>
      <c r="D756" s="55" t="str">
        <f t="shared" si="223"/>
        <v>2025-09-18</v>
      </c>
      <c r="E756" s="55" t="str">
        <f t="shared" si="224"/>
        <v>82020038141</v>
      </c>
      <c r="F756" s="55" t="str">
        <f t="shared" si="225"/>
        <v>PJP030156753</v>
      </c>
      <c r="G756" s="55" t="str">
        <f t="shared" si="226"/>
        <v>박유나</v>
      </c>
      <c r="H756" s="53" t="str">
        <f t="shared" si="227"/>
        <v>간이(Simple)</v>
      </c>
      <c r="I756" s="62">
        <f t="shared" si="228"/>
        <v>176.55</v>
      </c>
      <c r="J756" s="53" t="str">
        <f t="shared" si="229"/>
        <v>BIG BRIDGE INTL (BRCH USA)</v>
      </c>
      <c r="K756" s="55">
        <f t="shared" si="230"/>
        <v>1</v>
      </c>
      <c r="L756" s="54">
        <f t="shared" si="231"/>
        <v>1.85</v>
      </c>
      <c r="M756" s="54">
        <f t="shared" si="232"/>
        <v>4.7</v>
      </c>
      <c r="N756" s="54">
        <f t="shared" si="233"/>
        <v>4.7</v>
      </c>
      <c r="O756" s="54">
        <f t="shared" si="234"/>
        <v>2</v>
      </c>
      <c r="P756" s="55" t="str">
        <f t="shared" si="235"/>
        <v>6094325151617</v>
      </c>
      <c r="Q756" s="70">
        <f t="shared" si="236"/>
        <v>9790</v>
      </c>
      <c r="R756" s="58">
        <v>0</v>
      </c>
      <c r="S756" s="57">
        <f t="shared" si="237"/>
        <v>0</v>
      </c>
      <c r="T756" s="58">
        <v>0</v>
      </c>
      <c r="U756" s="58">
        <f>(IF(VLOOKUP(VLOOKUP(AN756,MAPPING!$B$16:$D$21,2,1),MAPPING!$C$16:$E$21,2,0)=7000,0,VLOOKUP(VLOOKUP(AN756,MAPPING!$B$16:$D$21,2,1),MAPPING!$C$16:$E$21,2,0)))</f>
        <v>0</v>
      </c>
      <c r="V756" s="58">
        <f>(K756*VLOOKUP(N756/K756,MAPPING!$B$23:$C$30,2,10))</f>
        <v>550</v>
      </c>
      <c r="W756" s="58">
        <f t="shared" si="238"/>
        <v>0</v>
      </c>
      <c r="X756" s="58">
        <f t="shared" si="239"/>
        <v>10340</v>
      </c>
      <c r="Y756" s="116">
        <f>ROUND(SUM(Q756:W756)/INVOICE!$I$5,2)</f>
        <v>7.42</v>
      </c>
      <c r="AA756" s="38" t="s">
        <v>605</v>
      </c>
      <c r="AB756" s="38" t="s">
        <v>93</v>
      </c>
      <c r="AC756" s="38" t="s">
        <v>5119</v>
      </c>
      <c r="AD756" s="38" t="s">
        <v>11505</v>
      </c>
      <c r="AE756" s="38" t="s">
        <v>10395</v>
      </c>
      <c r="AF756" s="38" t="s">
        <v>10396</v>
      </c>
      <c r="AG756" s="38" t="s">
        <v>10397</v>
      </c>
      <c r="AH756" s="38" t="s">
        <v>61</v>
      </c>
      <c r="AI756" s="38">
        <v>1</v>
      </c>
      <c r="AJ756" s="38">
        <v>1.85</v>
      </c>
      <c r="AK756" s="38">
        <v>4.7</v>
      </c>
      <c r="AL756" s="38">
        <v>4.7</v>
      </c>
      <c r="AM756" s="38" t="s">
        <v>65</v>
      </c>
      <c r="AN756" s="38">
        <v>176.55</v>
      </c>
      <c r="AO756" s="38" t="s">
        <v>62</v>
      </c>
      <c r="AP756" s="38" t="s">
        <v>62</v>
      </c>
      <c r="AQ756" s="38" t="s">
        <v>62</v>
      </c>
      <c r="AR756" s="38" t="s">
        <v>62</v>
      </c>
      <c r="AS756" s="38" t="s">
        <v>62</v>
      </c>
      <c r="AT756" s="38" t="s">
        <v>205</v>
      </c>
      <c r="AU756" s="38" t="s">
        <v>8802</v>
      </c>
      <c r="AV756" s="38" t="s">
        <v>207</v>
      </c>
      <c r="AW756" s="38" t="s">
        <v>61</v>
      </c>
      <c r="AX756" s="38" t="s">
        <v>63</v>
      </c>
      <c r="AY756" s="39" t="s">
        <v>11506</v>
      </c>
      <c r="AZ756" s="38" t="s">
        <v>11507</v>
      </c>
      <c r="BA756" s="39" t="s">
        <v>11507</v>
      </c>
      <c r="BB756" s="38" t="s">
        <v>2434</v>
      </c>
      <c r="BC756" s="38" t="s">
        <v>197</v>
      </c>
      <c r="BD756" s="38" t="s">
        <v>94</v>
      </c>
      <c r="BE756" s="38" t="s">
        <v>208</v>
      </c>
      <c r="BF756" s="38" t="s">
        <v>64</v>
      </c>
      <c r="BG756" s="38" t="s">
        <v>61</v>
      </c>
      <c r="BH756" s="38" t="s">
        <v>209</v>
      </c>
    </row>
    <row r="757" spans="2:60" x14ac:dyDescent="0.3">
      <c r="B757" s="55">
        <f t="shared" si="221"/>
        <v>753</v>
      </c>
      <c r="C757" s="55" t="str">
        <f t="shared" si="222"/>
        <v>NRT</v>
      </c>
      <c r="D757" s="55" t="str">
        <f t="shared" si="223"/>
        <v>2025-09-18</v>
      </c>
      <c r="E757" s="55" t="str">
        <f t="shared" si="224"/>
        <v>82020038141</v>
      </c>
      <c r="F757" s="55" t="str">
        <f t="shared" si="225"/>
        <v>PJP030138511</v>
      </c>
      <c r="G757" s="55" t="str">
        <f t="shared" si="226"/>
        <v>강성태</v>
      </c>
      <c r="H757" s="53" t="str">
        <f t="shared" si="227"/>
        <v>목록(Manifest)</v>
      </c>
      <c r="I757" s="62">
        <f t="shared" si="228"/>
        <v>39.99</v>
      </c>
      <c r="J757" s="53" t="str">
        <f t="shared" si="229"/>
        <v>BIG BRIDGE INTL (BRCH USA)</v>
      </c>
      <c r="K757" s="55">
        <f t="shared" si="230"/>
        <v>1</v>
      </c>
      <c r="L757" s="54">
        <f t="shared" si="231"/>
        <v>1.5</v>
      </c>
      <c r="M757" s="54">
        <f t="shared" si="232"/>
        <v>3.7</v>
      </c>
      <c r="N757" s="54">
        <f t="shared" si="233"/>
        <v>3.7</v>
      </c>
      <c r="O757" s="54">
        <f t="shared" si="234"/>
        <v>1.5</v>
      </c>
      <c r="P757" s="55" t="str">
        <f t="shared" si="235"/>
        <v>6094325151300</v>
      </c>
      <c r="Q757" s="70">
        <f t="shared" si="236"/>
        <v>8780</v>
      </c>
      <c r="R757" s="58">
        <v>0</v>
      </c>
      <c r="S757" s="57">
        <f t="shared" si="237"/>
        <v>0</v>
      </c>
      <c r="T757" s="58">
        <v>0</v>
      </c>
      <c r="U757" s="58">
        <f>(IF(VLOOKUP(VLOOKUP(AN757,MAPPING!$B$16:$D$21,2,1),MAPPING!$C$16:$E$21,2,0)=7000,0,VLOOKUP(VLOOKUP(AN757,MAPPING!$B$16:$D$21,2,1),MAPPING!$C$16:$E$21,2,0)))</f>
        <v>0</v>
      </c>
      <c r="V757" s="58">
        <f>(K757*VLOOKUP(N757/K757,MAPPING!$B$23:$C$30,2,10))</f>
        <v>550</v>
      </c>
      <c r="W757" s="58">
        <f t="shared" si="238"/>
        <v>0</v>
      </c>
      <c r="X757" s="58">
        <f t="shared" si="239"/>
        <v>9330</v>
      </c>
      <c r="Y757" s="116">
        <f>ROUND(SUM(Q757:W757)/INVOICE!$I$5,2)</f>
        <v>6.69</v>
      </c>
      <c r="AA757" s="38" t="s">
        <v>605</v>
      </c>
      <c r="AB757" s="38" t="s">
        <v>93</v>
      </c>
      <c r="AC757" s="38" t="s">
        <v>5119</v>
      </c>
      <c r="AD757" s="38" t="s">
        <v>11508</v>
      </c>
      <c r="AE757" s="38" t="s">
        <v>11509</v>
      </c>
      <c r="AF757" s="38" t="s">
        <v>11510</v>
      </c>
      <c r="AG757" s="38" t="s">
        <v>11511</v>
      </c>
      <c r="AH757" s="38" t="s">
        <v>61</v>
      </c>
      <c r="AI757" s="38">
        <v>1</v>
      </c>
      <c r="AJ757" s="38">
        <v>1.5</v>
      </c>
      <c r="AK757" s="38">
        <v>3.7</v>
      </c>
      <c r="AL757" s="38">
        <v>3.7</v>
      </c>
      <c r="AM757" s="38" t="s">
        <v>204</v>
      </c>
      <c r="AN757" s="38">
        <v>39.99</v>
      </c>
      <c r="AO757" s="38" t="s">
        <v>62</v>
      </c>
      <c r="AP757" s="38" t="s">
        <v>62</v>
      </c>
      <c r="AQ757" s="38" t="s">
        <v>62</v>
      </c>
      <c r="AR757" s="38" t="s">
        <v>62</v>
      </c>
      <c r="AS757" s="38" t="s">
        <v>62</v>
      </c>
      <c r="AT757" s="38" t="s">
        <v>205</v>
      </c>
      <c r="AU757" s="38" t="s">
        <v>8802</v>
      </c>
      <c r="AV757" s="38" t="s">
        <v>207</v>
      </c>
      <c r="AW757" s="38" t="s">
        <v>61</v>
      </c>
      <c r="AX757" s="38" t="s">
        <v>63</v>
      </c>
      <c r="AY757" s="39" t="s">
        <v>11512</v>
      </c>
      <c r="AZ757" s="38" t="s">
        <v>11513</v>
      </c>
      <c r="BA757" s="39" t="s">
        <v>11513</v>
      </c>
      <c r="BB757" s="38" t="s">
        <v>2434</v>
      </c>
      <c r="BC757" s="38" t="s">
        <v>197</v>
      </c>
      <c r="BD757" s="38" t="s">
        <v>94</v>
      </c>
      <c r="BE757" s="38" t="s">
        <v>208</v>
      </c>
      <c r="BF757" s="38" t="s">
        <v>64</v>
      </c>
      <c r="BG757" s="38" t="s">
        <v>61</v>
      </c>
      <c r="BH757" s="38" t="s">
        <v>209</v>
      </c>
    </row>
    <row r="758" spans="2:60" x14ac:dyDescent="0.3">
      <c r="B758" s="55">
        <f t="shared" si="221"/>
        <v>754</v>
      </c>
      <c r="C758" s="55" t="str">
        <f t="shared" si="222"/>
        <v>NRT</v>
      </c>
      <c r="D758" s="55" t="str">
        <f t="shared" si="223"/>
        <v>2025-09-18</v>
      </c>
      <c r="E758" s="55" t="str">
        <f t="shared" si="224"/>
        <v>82020038141</v>
      </c>
      <c r="F758" s="55" t="str">
        <f t="shared" si="225"/>
        <v>PJP030157646</v>
      </c>
      <c r="G758" s="55" t="str">
        <f t="shared" si="226"/>
        <v>박민정</v>
      </c>
      <c r="H758" s="53" t="str">
        <f t="shared" si="227"/>
        <v>목록(Manifest)</v>
      </c>
      <c r="I758" s="62">
        <f t="shared" si="228"/>
        <v>104.19</v>
      </c>
      <c r="J758" s="53" t="str">
        <f t="shared" si="229"/>
        <v>BIG BRIDGE INTL (BRCH USA)</v>
      </c>
      <c r="K758" s="55">
        <f t="shared" si="230"/>
        <v>1</v>
      </c>
      <c r="L758" s="54">
        <f t="shared" si="231"/>
        <v>1.1000000000000001</v>
      </c>
      <c r="M758" s="54">
        <f t="shared" si="232"/>
        <v>2</v>
      </c>
      <c r="N758" s="54">
        <f t="shared" si="233"/>
        <v>2</v>
      </c>
      <c r="O758" s="54">
        <f t="shared" si="234"/>
        <v>1.5</v>
      </c>
      <c r="P758" s="55" t="str">
        <f t="shared" si="235"/>
        <v>6094325150921</v>
      </c>
      <c r="Q758" s="70">
        <f t="shared" si="236"/>
        <v>8780</v>
      </c>
      <c r="R758" s="58">
        <v>0</v>
      </c>
      <c r="S758" s="57">
        <f t="shared" si="237"/>
        <v>0</v>
      </c>
      <c r="T758" s="58">
        <v>0</v>
      </c>
      <c r="U758" s="58">
        <f>(IF(VLOOKUP(VLOOKUP(AN758,MAPPING!$B$16:$D$21,2,1),MAPPING!$C$16:$E$21,2,0)=7000,0,VLOOKUP(VLOOKUP(AN758,MAPPING!$B$16:$D$21,2,1),MAPPING!$C$16:$E$21,2,0)))</f>
        <v>0</v>
      </c>
      <c r="V758" s="58">
        <f>(K758*VLOOKUP(N758/K758,MAPPING!$B$23:$C$30,2,10))</f>
        <v>0</v>
      </c>
      <c r="W758" s="58">
        <f t="shared" si="238"/>
        <v>0</v>
      </c>
      <c r="X758" s="58">
        <f t="shared" si="239"/>
        <v>8780</v>
      </c>
      <c r="Y758" s="116">
        <f>ROUND(SUM(Q758:W758)/INVOICE!$I$5,2)</f>
        <v>6.3</v>
      </c>
      <c r="AA758" s="38" t="s">
        <v>605</v>
      </c>
      <c r="AB758" s="38" t="s">
        <v>93</v>
      </c>
      <c r="AC758" s="38" t="s">
        <v>5119</v>
      </c>
      <c r="AD758" s="38" t="s">
        <v>11514</v>
      </c>
      <c r="AE758" s="38" t="s">
        <v>945</v>
      </c>
      <c r="AF758" s="38" t="s">
        <v>946</v>
      </c>
      <c r="AG758" s="38" t="s">
        <v>528</v>
      </c>
      <c r="AH758" s="38" t="s">
        <v>61</v>
      </c>
      <c r="AI758" s="38">
        <v>1</v>
      </c>
      <c r="AJ758" s="38">
        <v>1.1000000000000001</v>
      </c>
      <c r="AK758" s="38">
        <v>2</v>
      </c>
      <c r="AL758" s="38">
        <v>2</v>
      </c>
      <c r="AM758" s="38" t="s">
        <v>204</v>
      </c>
      <c r="AN758" s="38">
        <v>104.19</v>
      </c>
      <c r="AO758" s="38" t="s">
        <v>62</v>
      </c>
      <c r="AP758" s="38" t="s">
        <v>62</v>
      </c>
      <c r="AQ758" s="38" t="s">
        <v>62</v>
      </c>
      <c r="AR758" s="38" t="s">
        <v>62</v>
      </c>
      <c r="AS758" s="38" t="s">
        <v>62</v>
      </c>
      <c r="AT758" s="38" t="s">
        <v>205</v>
      </c>
      <c r="AU758" s="38" t="s">
        <v>8802</v>
      </c>
      <c r="AV758" s="38" t="s">
        <v>207</v>
      </c>
      <c r="AW758" s="38" t="s">
        <v>61</v>
      </c>
      <c r="AX758" s="38" t="s">
        <v>63</v>
      </c>
      <c r="AY758" s="39" t="s">
        <v>11515</v>
      </c>
      <c r="AZ758" s="38" t="s">
        <v>11516</v>
      </c>
      <c r="BA758" s="39" t="s">
        <v>11516</v>
      </c>
      <c r="BB758" s="38" t="s">
        <v>2434</v>
      </c>
      <c r="BC758" s="38" t="s">
        <v>197</v>
      </c>
      <c r="BD758" s="38" t="s">
        <v>94</v>
      </c>
      <c r="BE758" s="38" t="s">
        <v>208</v>
      </c>
      <c r="BF758" s="38" t="s">
        <v>64</v>
      </c>
      <c r="BG758" s="38" t="s">
        <v>61</v>
      </c>
      <c r="BH758" s="38" t="s">
        <v>209</v>
      </c>
    </row>
    <row r="759" spans="2:60" x14ac:dyDescent="0.3">
      <c r="B759" s="55">
        <f t="shared" si="221"/>
        <v>755</v>
      </c>
      <c r="C759" s="55" t="str">
        <f t="shared" si="222"/>
        <v>NRT</v>
      </c>
      <c r="D759" s="55" t="str">
        <f t="shared" si="223"/>
        <v>2025-09-18</v>
      </c>
      <c r="E759" s="55" t="str">
        <f t="shared" si="224"/>
        <v>82020038141</v>
      </c>
      <c r="F759" s="55" t="str">
        <f t="shared" si="225"/>
        <v>PJP030158735</v>
      </c>
      <c r="G759" s="55" t="str">
        <f t="shared" si="226"/>
        <v>김소희</v>
      </c>
      <c r="H759" s="53" t="str">
        <f t="shared" si="227"/>
        <v>목록(Manifest)</v>
      </c>
      <c r="I759" s="62">
        <f t="shared" si="228"/>
        <v>17.420000000000002</v>
      </c>
      <c r="J759" s="53" t="str">
        <f t="shared" si="229"/>
        <v>BIG BRIDGE INTL (BRCH USA)</v>
      </c>
      <c r="K759" s="55">
        <f t="shared" si="230"/>
        <v>1</v>
      </c>
      <c r="L759" s="54">
        <f t="shared" si="231"/>
        <v>0.3</v>
      </c>
      <c r="M759" s="54">
        <f t="shared" si="232"/>
        <v>0.8</v>
      </c>
      <c r="N759" s="54">
        <f t="shared" si="233"/>
        <v>0.8</v>
      </c>
      <c r="O759" s="54">
        <f t="shared" si="234"/>
        <v>0.5</v>
      </c>
      <c r="P759" s="55" t="str">
        <f t="shared" si="235"/>
        <v>6094325150927</v>
      </c>
      <c r="Q759" s="70">
        <f t="shared" si="236"/>
        <v>6760</v>
      </c>
      <c r="R759" s="58">
        <v>0</v>
      </c>
      <c r="S759" s="57">
        <f t="shared" si="237"/>
        <v>0</v>
      </c>
      <c r="T759" s="58">
        <v>0</v>
      </c>
      <c r="U759" s="58">
        <f>(IF(VLOOKUP(VLOOKUP(AN759,MAPPING!$B$16:$D$21,2,1),MAPPING!$C$16:$E$21,2,0)=7000,0,VLOOKUP(VLOOKUP(AN759,MAPPING!$B$16:$D$21,2,1),MAPPING!$C$16:$E$21,2,0)))</f>
        <v>0</v>
      </c>
      <c r="V759" s="58">
        <f>(K759*VLOOKUP(N759/K759,MAPPING!$B$23:$C$30,2,10))</f>
        <v>0</v>
      </c>
      <c r="W759" s="58">
        <f t="shared" si="238"/>
        <v>0</v>
      </c>
      <c r="X759" s="58">
        <f t="shared" si="239"/>
        <v>6760</v>
      </c>
      <c r="Y759" s="116">
        <f>ROUND(SUM(Q759:W759)/INVOICE!$I$5,2)</f>
        <v>4.8499999999999996</v>
      </c>
      <c r="AA759" s="38" t="s">
        <v>605</v>
      </c>
      <c r="AB759" s="38" t="s">
        <v>93</v>
      </c>
      <c r="AC759" s="38" t="s">
        <v>5119</v>
      </c>
      <c r="AD759" s="38" t="s">
        <v>11517</v>
      </c>
      <c r="AE759" s="38" t="s">
        <v>11518</v>
      </c>
      <c r="AF759" s="38" t="s">
        <v>11519</v>
      </c>
      <c r="AG759" s="38" t="s">
        <v>11520</v>
      </c>
      <c r="AH759" s="38" t="s">
        <v>61</v>
      </c>
      <c r="AI759" s="38">
        <v>1</v>
      </c>
      <c r="AJ759" s="38">
        <v>0.3</v>
      </c>
      <c r="AK759" s="38">
        <v>0.8</v>
      </c>
      <c r="AL759" s="38">
        <v>0.8</v>
      </c>
      <c r="AM759" s="38" t="s">
        <v>204</v>
      </c>
      <c r="AN759" s="38">
        <v>17.420000000000002</v>
      </c>
      <c r="AO759" s="38" t="s">
        <v>62</v>
      </c>
      <c r="AP759" s="38" t="s">
        <v>62</v>
      </c>
      <c r="AQ759" s="38" t="s">
        <v>62</v>
      </c>
      <c r="AR759" s="38" t="s">
        <v>62</v>
      </c>
      <c r="AS759" s="38" t="s">
        <v>62</v>
      </c>
      <c r="AT759" s="38" t="s">
        <v>205</v>
      </c>
      <c r="AU759" s="38" t="s">
        <v>8802</v>
      </c>
      <c r="AV759" s="38" t="s">
        <v>207</v>
      </c>
      <c r="AW759" s="38" t="s">
        <v>61</v>
      </c>
      <c r="AX759" s="38" t="s">
        <v>63</v>
      </c>
      <c r="AY759" s="39" t="s">
        <v>11521</v>
      </c>
      <c r="AZ759" s="38" t="s">
        <v>11522</v>
      </c>
      <c r="BA759" s="39" t="s">
        <v>11522</v>
      </c>
      <c r="BB759" s="38" t="s">
        <v>2434</v>
      </c>
      <c r="BC759" s="38" t="s">
        <v>197</v>
      </c>
      <c r="BD759" s="38" t="s">
        <v>94</v>
      </c>
      <c r="BE759" s="38" t="s">
        <v>208</v>
      </c>
      <c r="BF759" s="38" t="s">
        <v>64</v>
      </c>
      <c r="BG759" s="38" t="s">
        <v>61</v>
      </c>
      <c r="BH759" s="38" t="s">
        <v>209</v>
      </c>
    </row>
    <row r="760" spans="2:60" x14ac:dyDescent="0.3">
      <c r="B760" s="55">
        <f t="shared" si="221"/>
        <v>756</v>
      </c>
      <c r="C760" s="55" t="str">
        <f t="shared" si="222"/>
        <v>NRT</v>
      </c>
      <c r="D760" s="55" t="str">
        <f t="shared" si="223"/>
        <v>2025-09-18</v>
      </c>
      <c r="E760" s="55" t="str">
        <f t="shared" si="224"/>
        <v>82020038141</v>
      </c>
      <c r="F760" s="55" t="str">
        <f t="shared" si="225"/>
        <v>PJP026450086</v>
      </c>
      <c r="G760" s="55" t="str">
        <f t="shared" si="226"/>
        <v>강민구</v>
      </c>
      <c r="H760" s="53" t="str">
        <f t="shared" si="227"/>
        <v>목록(Manifest)</v>
      </c>
      <c r="I760" s="62">
        <f t="shared" si="228"/>
        <v>56.86</v>
      </c>
      <c r="J760" s="53" t="str">
        <f t="shared" si="229"/>
        <v>BIG BRIDGE INTL (BRCH USA)</v>
      </c>
      <c r="K760" s="55">
        <f t="shared" si="230"/>
        <v>1</v>
      </c>
      <c r="L760" s="54">
        <f t="shared" si="231"/>
        <v>0.75</v>
      </c>
      <c r="M760" s="54">
        <f t="shared" si="232"/>
        <v>1.7</v>
      </c>
      <c r="N760" s="54">
        <f t="shared" si="233"/>
        <v>1.7</v>
      </c>
      <c r="O760" s="54">
        <f t="shared" si="234"/>
        <v>1</v>
      </c>
      <c r="P760" s="55" t="str">
        <f t="shared" si="235"/>
        <v>6094325151665</v>
      </c>
      <c r="Q760" s="70">
        <f t="shared" si="236"/>
        <v>7770</v>
      </c>
      <c r="R760" s="58">
        <v>0</v>
      </c>
      <c r="S760" s="57">
        <f t="shared" si="237"/>
        <v>0</v>
      </c>
      <c r="T760" s="58">
        <v>0</v>
      </c>
      <c r="U760" s="58">
        <f>(IF(VLOOKUP(VLOOKUP(AN760,MAPPING!$B$16:$D$21,2,1),MAPPING!$C$16:$E$21,2,0)=7000,0,VLOOKUP(VLOOKUP(AN760,MAPPING!$B$16:$D$21,2,1),MAPPING!$C$16:$E$21,2,0)))</f>
        <v>0</v>
      </c>
      <c r="V760" s="58">
        <f>(K760*VLOOKUP(N760/K760,MAPPING!$B$23:$C$30,2,10))</f>
        <v>0</v>
      </c>
      <c r="W760" s="58">
        <f t="shared" si="238"/>
        <v>0</v>
      </c>
      <c r="X760" s="58">
        <f t="shared" si="239"/>
        <v>7770</v>
      </c>
      <c r="Y760" s="116">
        <f>ROUND(SUM(Q760:W760)/INVOICE!$I$5,2)</f>
        <v>5.57</v>
      </c>
      <c r="AA760" s="38" t="s">
        <v>605</v>
      </c>
      <c r="AB760" s="38" t="s">
        <v>93</v>
      </c>
      <c r="AC760" s="38" t="s">
        <v>5119</v>
      </c>
      <c r="AD760" s="38" t="s">
        <v>11523</v>
      </c>
      <c r="AE760" s="38" t="s">
        <v>11524</v>
      </c>
      <c r="AF760" s="38" t="s">
        <v>11525</v>
      </c>
      <c r="AG760" s="38" t="s">
        <v>11526</v>
      </c>
      <c r="AH760" s="38" t="s">
        <v>61</v>
      </c>
      <c r="AI760" s="38">
        <v>1</v>
      </c>
      <c r="AJ760" s="38">
        <v>0.75</v>
      </c>
      <c r="AK760" s="38">
        <v>1.7</v>
      </c>
      <c r="AL760" s="38">
        <v>1.7</v>
      </c>
      <c r="AM760" s="38" t="s">
        <v>204</v>
      </c>
      <c r="AN760" s="38">
        <v>56.86</v>
      </c>
      <c r="AO760" s="38" t="s">
        <v>62</v>
      </c>
      <c r="AP760" s="38" t="s">
        <v>62</v>
      </c>
      <c r="AQ760" s="38" t="s">
        <v>62</v>
      </c>
      <c r="AR760" s="38" t="s">
        <v>62</v>
      </c>
      <c r="AS760" s="38" t="s">
        <v>62</v>
      </c>
      <c r="AT760" s="38" t="s">
        <v>205</v>
      </c>
      <c r="AU760" s="38" t="s">
        <v>8802</v>
      </c>
      <c r="AV760" s="38" t="s">
        <v>207</v>
      </c>
      <c r="AW760" s="38" t="s">
        <v>61</v>
      </c>
      <c r="AX760" s="38" t="s">
        <v>63</v>
      </c>
      <c r="AY760" s="39" t="s">
        <v>11527</v>
      </c>
      <c r="AZ760" s="38" t="s">
        <v>11528</v>
      </c>
      <c r="BA760" s="39" t="s">
        <v>11528</v>
      </c>
      <c r="BB760" s="38" t="s">
        <v>2434</v>
      </c>
      <c r="BC760" s="38" t="s">
        <v>197</v>
      </c>
      <c r="BD760" s="38" t="s">
        <v>94</v>
      </c>
      <c r="BE760" s="38" t="s">
        <v>208</v>
      </c>
      <c r="BF760" s="38" t="s">
        <v>64</v>
      </c>
      <c r="BG760" s="38" t="s">
        <v>61</v>
      </c>
      <c r="BH760" s="38" t="s">
        <v>209</v>
      </c>
    </row>
    <row r="761" spans="2:60" x14ac:dyDescent="0.3">
      <c r="B761" s="55">
        <f t="shared" si="221"/>
        <v>757</v>
      </c>
      <c r="C761" s="55" t="str">
        <f t="shared" si="222"/>
        <v>NRT</v>
      </c>
      <c r="D761" s="55" t="str">
        <f t="shared" si="223"/>
        <v>2025-09-18</v>
      </c>
      <c r="E761" s="55" t="str">
        <f t="shared" si="224"/>
        <v>82020038141</v>
      </c>
      <c r="F761" s="55" t="str">
        <f t="shared" si="225"/>
        <v>PJP030139265</v>
      </c>
      <c r="G761" s="55" t="str">
        <f t="shared" si="226"/>
        <v>최영현</v>
      </c>
      <c r="H761" s="53" t="str">
        <f t="shared" si="227"/>
        <v>간이(Simple)</v>
      </c>
      <c r="I761" s="62">
        <f t="shared" si="228"/>
        <v>150.19999999999999</v>
      </c>
      <c r="J761" s="53" t="str">
        <f t="shared" si="229"/>
        <v>BIG BRIDGE INTL (BRCH USA)</v>
      </c>
      <c r="K761" s="55">
        <f t="shared" si="230"/>
        <v>1</v>
      </c>
      <c r="L761" s="54">
        <f t="shared" si="231"/>
        <v>10.1</v>
      </c>
      <c r="M761" s="54">
        <f t="shared" si="232"/>
        <v>6</v>
      </c>
      <c r="N761" s="54">
        <f t="shared" si="233"/>
        <v>10.5</v>
      </c>
      <c r="O761" s="54">
        <f t="shared" si="234"/>
        <v>10.5</v>
      </c>
      <c r="P761" s="55" t="str">
        <f t="shared" si="235"/>
        <v>6094325151040</v>
      </c>
      <c r="Q761" s="70">
        <f t="shared" si="236"/>
        <v>26960</v>
      </c>
      <c r="R761" s="58">
        <v>0</v>
      </c>
      <c r="S761" s="57">
        <f t="shared" si="237"/>
        <v>0</v>
      </c>
      <c r="T761" s="58">
        <v>0</v>
      </c>
      <c r="U761" s="58">
        <f>(IF(VLOOKUP(VLOOKUP(AN761,MAPPING!$B$16:$D$21,2,1),MAPPING!$C$16:$E$21,2,0)=7000,0,VLOOKUP(VLOOKUP(AN761,MAPPING!$B$16:$D$21,2,1),MAPPING!$C$16:$E$21,2,0)))</f>
        <v>0</v>
      </c>
      <c r="V761" s="58">
        <f>(K761*VLOOKUP(N761/K761,MAPPING!$B$23:$C$30,2,10))</f>
        <v>4500</v>
      </c>
      <c r="W761" s="58">
        <f t="shared" si="238"/>
        <v>0</v>
      </c>
      <c r="X761" s="58">
        <f t="shared" si="239"/>
        <v>31460</v>
      </c>
      <c r="Y761" s="116">
        <f>ROUND(SUM(Q761:W761)/INVOICE!$I$5,2)</f>
        <v>22.57</v>
      </c>
      <c r="AA761" s="38" t="s">
        <v>605</v>
      </c>
      <c r="AB761" s="38" t="s">
        <v>93</v>
      </c>
      <c r="AC761" s="38" t="s">
        <v>5119</v>
      </c>
      <c r="AD761" s="38" t="s">
        <v>11529</v>
      </c>
      <c r="AE761" s="38" t="s">
        <v>11530</v>
      </c>
      <c r="AF761" s="38" t="s">
        <v>11531</v>
      </c>
      <c r="AG761" s="38" t="s">
        <v>11532</v>
      </c>
      <c r="AH761" s="38" t="s">
        <v>61</v>
      </c>
      <c r="AI761" s="38">
        <v>1</v>
      </c>
      <c r="AJ761" s="38">
        <v>10.1</v>
      </c>
      <c r="AK761" s="38">
        <v>6</v>
      </c>
      <c r="AL761" s="38">
        <v>10.5</v>
      </c>
      <c r="AM761" s="38" t="s">
        <v>65</v>
      </c>
      <c r="AN761" s="38">
        <v>150.19999999999999</v>
      </c>
      <c r="AO761" s="38" t="s">
        <v>62</v>
      </c>
      <c r="AP761" s="38" t="s">
        <v>62</v>
      </c>
      <c r="AQ761" s="38" t="s">
        <v>62</v>
      </c>
      <c r="AR761" s="38" t="s">
        <v>62</v>
      </c>
      <c r="AS761" s="38" t="s">
        <v>62</v>
      </c>
      <c r="AT761" s="38" t="s">
        <v>205</v>
      </c>
      <c r="AU761" s="38" t="s">
        <v>8802</v>
      </c>
      <c r="AV761" s="38" t="s">
        <v>207</v>
      </c>
      <c r="AW761" s="38" t="s">
        <v>61</v>
      </c>
      <c r="AX761" s="38" t="s">
        <v>63</v>
      </c>
      <c r="AY761" s="39" t="s">
        <v>11533</v>
      </c>
      <c r="AZ761" s="38" t="s">
        <v>11534</v>
      </c>
      <c r="BA761" s="39" t="s">
        <v>11534</v>
      </c>
      <c r="BB761" s="38" t="s">
        <v>2434</v>
      </c>
      <c r="BC761" s="38" t="s">
        <v>197</v>
      </c>
      <c r="BD761" s="38" t="s">
        <v>94</v>
      </c>
      <c r="BE761" s="38" t="s">
        <v>208</v>
      </c>
      <c r="BF761" s="38" t="s">
        <v>64</v>
      </c>
      <c r="BG761" s="38" t="s">
        <v>61</v>
      </c>
      <c r="BH761" s="38" t="s">
        <v>209</v>
      </c>
    </row>
    <row r="762" spans="2:60" x14ac:dyDescent="0.3">
      <c r="B762" s="55">
        <f t="shared" si="221"/>
        <v>758</v>
      </c>
      <c r="C762" s="55" t="str">
        <f t="shared" si="222"/>
        <v>NRT</v>
      </c>
      <c r="D762" s="55" t="str">
        <f t="shared" si="223"/>
        <v>2025-09-18</v>
      </c>
      <c r="E762" s="55" t="str">
        <f t="shared" si="224"/>
        <v>82020038141</v>
      </c>
      <c r="F762" s="55" t="str">
        <f t="shared" si="225"/>
        <v>PJP030158246</v>
      </c>
      <c r="G762" s="55" t="str">
        <f t="shared" si="226"/>
        <v>윤승기</v>
      </c>
      <c r="H762" s="53" t="str">
        <f t="shared" si="227"/>
        <v>일반(목록배제,Normal-Manifest Exception)</v>
      </c>
      <c r="I762" s="62">
        <f t="shared" si="228"/>
        <v>100.5</v>
      </c>
      <c r="J762" s="53" t="str">
        <f t="shared" si="229"/>
        <v>BIG BRIDGE INTL (BRCH USA)</v>
      </c>
      <c r="K762" s="55">
        <f t="shared" si="230"/>
        <v>1</v>
      </c>
      <c r="L762" s="54">
        <f t="shared" si="231"/>
        <v>0.4</v>
      </c>
      <c r="M762" s="54">
        <f t="shared" si="232"/>
        <v>0.8</v>
      </c>
      <c r="N762" s="54">
        <f t="shared" si="233"/>
        <v>0.8</v>
      </c>
      <c r="O762" s="54">
        <f t="shared" si="234"/>
        <v>0.5</v>
      </c>
      <c r="P762" s="55" t="str">
        <f t="shared" si="235"/>
        <v>6094325151838</v>
      </c>
      <c r="Q762" s="70">
        <f t="shared" si="236"/>
        <v>6760</v>
      </c>
      <c r="R762" s="58">
        <v>0</v>
      </c>
      <c r="S762" s="57">
        <f t="shared" si="237"/>
        <v>0</v>
      </c>
      <c r="T762" s="58">
        <v>0</v>
      </c>
      <c r="U762" s="58">
        <f>(IF(VLOOKUP(VLOOKUP(AN762,MAPPING!$B$16:$D$21,2,1),MAPPING!$C$16:$E$21,2,0)=7000,0,VLOOKUP(VLOOKUP(AN762,MAPPING!$B$16:$D$21,2,1),MAPPING!$C$16:$E$21,2,0)))</f>
        <v>0</v>
      </c>
      <c r="V762" s="58">
        <f>(K762*VLOOKUP(N762/K762,MAPPING!$B$23:$C$30,2,10))</f>
        <v>0</v>
      </c>
      <c r="W762" s="58">
        <f t="shared" si="238"/>
        <v>0</v>
      </c>
      <c r="X762" s="58">
        <f t="shared" si="239"/>
        <v>6760</v>
      </c>
      <c r="Y762" s="116">
        <f>ROUND(SUM(Q762:W762)/INVOICE!$I$5,2)</f>
        <v>4.8499999999999996</v>
      </c>
      <c r="AA762" s="38" t="s">
        <v>605</v>
      </c>
      <c r="AB762" s="38" t="s">
        <v>93</v>
      </c>
      <c r="AC762" s="38" t="s">
        <v>5119</v>
      </c>
      <c r="AD762" s="38" t="s">
        <v>11535</v>
      </c>
      <c r="AE762" s="38" t="s">
        <v>11536</v>
      </c>
      <c r="AF762" s="38" t="s">
        <v>11537</v>
      </c>
      <c r="AG762" s="38" t="s">
        <v>11538</v>
      </c>
      <c r="AH762" s="38" t="s">
        <v>61</v>
      </c>
      <c r="AI762" s="38">
        <v>1</v>
      </c>
      <c r="AJ762" s="38">
        <v>0.4</v>
      </c>
      <c r="AK762" s="38">
        <v>0.8</v>
      </c>
      <c r="AL762" s="38">
        <v>0.8</v>
      </c>
      <c r="AM762" s="38" t="s">
        <v>66</v>
      </c>
      <c r="AN762" s="38">
        <v>100.5</v>
      </c>
      <c r="AO762" s="38" t="s">
        <v>62</v>
      </c>
      <c r="AP762" s="38" t="s">
        <v>62</v>
      </c>
      <c r="AQ762" s="38" t="s">
        <v>62</v>
      </c>
      <c r="AR762" s="38" t="s">
        <v>62</v>
      </c>
      <c r="AS762" s="38" t="s">
        <v>62</v>
      </c>
      <c r="AT762" s="38" t="s">
        <v>205</v>
      </c>
      <c r="AU762" s="38" t="s">
        <v>8802</v>
      </c>
      <c r="AV762" s="38" t="s">
        <v>207</v>
      </c>
      <c r="AW762" s="38" t="s">
        <v>61</v>
      </c>
      <c r="AX762" s="38" t="s">
        <v>63</v>
      </c>
      <c r="AY762" s="39" t="s">
        <v>11539</v>
      </c>
      <c r="AZ762" s="38" t="s">
        <v>11540</v>
      </c>
      <c r="BA762" s="39" t="s">
        <v>11540</v>
      </c>
      <c r="BB762" s="38" t="s">
        <v>2434</v>
      </c>
      <c r="BC762" s="38" t="s">
        <v>197</v>
      </c>
      <c r="BD762" s="38" t="s">
        <v>94</v>
      </c>
      <c r="BE762" s="38" t="s">
        <v>208</v>
      </c>
      <c r="BF762" s="38" t="s">
        <v>64</v>
      </c>
      <c r="BG762" s="38" t="s">
        <v>61</v>
      </c>
      <c r="BH762" s="38" t="s">
        <v>209</v>
      </c>
    </row>
    <row r="763" spans="2:60" x14ac:dyDescent="0.3">
      <c r="B763" s="55">
        <f t="shared" si="221"/>
        <v>759</v>
      </c>
      <c r="C763" s="55" t="str">
        <f t="shared" si="222"/>
        <v>NRT</v>
      </c>
      <c r="D763" s="55" t="str">
        <f t="shared" si="223"/>
        <v>2025-09-18</v>
      </c>
      <c r="E763" s="55" t="str">
        <f t="shared" si="224"/>
        <v>82020038141</v>
      </c>
      <c r="F763" s="55" t="str">
        <f t="shared" si="225"/>
        <v>PJP030164030</v>
      </c>
      <c r="G763" s="55" t="str">
        <f t="shared" si="226"/>
        <v>원경섭</v>
      </c>
      <c r="H763" s="53" t="str">
        <f t="shared" si="227"/>
        <v>일반(목록배제,Normal-Manifest Exception)</v>
      </c>
      <c r="I763" s="62">
        <f t="shared" si="228"/>
        <v>105.44</v>
      </c>
      <c r="J763" s="53" t="str">
        <f t="shared" si="229"/>
        <v>BIG BRIDGE INTL (BRCH USA)</v>
      </c>
      <c r="K763" s="55">
        <f t="shared" si="230"/>
        <v>1</v>
      </c>
      <c r="L763" s="54">
        <f t="shared" si="231"/>
        <v>0.7</v>
      </c>
      <c r="M763" s="54">
        <f t="shared" si="232"/>
        <v>0.7</v>
      </c>
      <c r="N763" s="54">
        <f t="shared" si="233"/>
        <v>0.7</v>
      </c>
      <c r="O763" s="54">
        <f t="shared" si="234"/>
        <v>1</v>
      </c>
      <c r="P763" s="55" t="str">
        <f t="shared" si="235"/>
        <v>6094325151626</v>
      </c>
      <c r="Q763" s="70">
        <f t="shared" si="236"/>
        <v>7770</v>
      </c>
      <c r="R763" s="58">
        <v>0</v>
      </c>
      <c r="S763" s="57">
        <f t="shared" si="237"/>
        <v>0</v>
      </c>
      <c r="T763" s="58">
        <v>0</v>
      </c>
      <c r="U763" s="58">
        <f>(IF(VLOOKUP(VLOOKUP(AN763,MAPPING!$B$16:$D$21,2,1),MAPPING!$C$16:$E$21,2,0)=7000,0,VLOOKUP(VLOOKUP(AN763,MAPPING!$B$16:$D$21,2,1),MAPPING!$C$16:$E$21,2,0)))</f>
        <v>0</v>
      </c>
      <c r="V763" s="58">
        <f>(K763*VLOOKUP(N763/K763,MAPPING!$B$23:$C$30,2,10))</f>
        <v>0</v>
      </c>
      <c r="W763" s="58">
        <f t="shared" si="238"/>
        <v>0</v>
      </c>
      <c r="X763" s="58">
        <f t="shared" si="239"/>
        <v>7770</v>
      </c>
      <c r="Y763" s="116">
        <f>ROUND(SUM(Q763:W763)/INVOICE!$I$5,2)</f>
        <v>5.57</v>
      </c>
      <c r="AA763" s="38" t="s">
        <v>605</v>
      </c>
      <c r="AB763" s="38" t="s">
        <v>93</v>
      </c>
      <c r="AC763" s="38" t="s">
        <v>5119</v>
      </c>
      <c r="AD763" s="38" t="s">
        <v>11541</v>
      </c>
      <c r="AE763" s="38" t="s">
        <v>11542</v>
      </c>
      <c r="AF763" s="38" t="s">
        <v>11543</v>
      </c>
      <c r="AG763" s="38" t="s">
        <v>11544</v>
      </c>
      <c r="AH763" s="38" t="s">
        <v>61</v>
      </c>
      <c r="AI763" s="38">
        <v>1</v>
      </c>
      <c r="AJ763" s="38">
        <v>0.7</v>
      </c>
      <c r="AK763" s="38">
        <v>0.7</v>
      </c>
      <c r="AL763" s="38">
        <v>0.7</v>
      </c>
      <c r="AM763" s="38" t="s">
        <v>66</v>
      </c>
      <c r="AN763" s="38">
        <v>105.44</v>
      </c>
      <c r="AO763" s="38" t="s">
        <v>62</v>
      </c>
      <c r="AP763" s="38" t="s">
        <v>62</v>
      </c>
      <c r="AQ763" s="38" t="s">
        <v>62</v>
      </c>
      <c r="AR763" s="38" t="s">
        <v>62</v>
      </c>
      <c r="AS763" s="38" t="s">
        <v>62</v>
      </c>
      <c r="AT763" s="38" t="s">
        <v>205</v>
      </c>
      <c r="AU763" s="38" t="s">
        <v>8802</v>
      </c>
      <c r="AV763" s="38" t="s">
        <v>207</v>
      </c>
      <c r="AW763" s="38" t="s">
        <v>61</v>
      </c>
      <c r="AX763" s="38" t="s">
        <v>63</v>
      </c>
      <c r="AY763" s="39" t="s">
        <v>11545</v>
      </c>
      <c r="AZ763" s="38" t="s">
        <v>11546</v>
      </c>
      <c r="BA763" s="39" t="s">
        <v>11546</v>
      </c>
      <c r="BB763" s="38" t="s">
        <v>2434</v>
      </c>
      <c r="BC763" s="38" t="s">
        <v>197</v>
      </c>
      <c r="BD763" s="38" t="s">
        <v>94</v>
      </c>
      <c r="BE763" s="38" t="s">
        <v>208</v>
      </c>
      <c r="BF763" s="38" t="s">
        <v>64</v>
      </c>
      <c r="BG763" s="38" t="s">
        <v>61</v>
      </c>
      <c r="BH763" s="38" t="s">
        <v>209</v>
      </c>
    </row>
    <row r="764" spans="2:60" x14ac:dyDescent="0.3">
      <c r="B764" s="55">
        <f t="shared" si="221"/>
        <v>760</v>
      </c>
      <c r="C764" s="55" t="str">
        <f t="shared" si="222"/>
        <v>NRT</v>
      </c>
      <c r="D764" s="55" t="str">
        <f t="shared" si="223"/>
        <v>2025-09-18</v>
      </c>
      <c r="E764" s="55" t="str">
        <f t="shared" si="224"/>
        <v>82020038141</v>
      </c>
      <c r="F764" s="55" t="str">
        <f t="shared" si="225"/>
        <v>PJP030163763</v>
      </c>
      <c r="G764" s="55" t="str">
        <f t="shared" si="226"/>
        <v>박정엽</v>
      </c>
      <c r="H764" s="53" t="str">
        <f t="shared" si="227"/>
        <v>목록(Manifest)</v>
      </c>
      <c r="I764" s="62">
        <f t="shared" si="228"/>
        <v>46.9</v>
      </c>
      <c r="J764" s="53" t="str">
        <f t="shared" si="229"/>
        <v>BIG BRIDGE INTL (BRCH USA)</v>
      </c>
      <c r="K764" s="55">
        <f t="shared" si="230"/>
        <v>1</v>
      </c>
      <c r="L764" s="54">
        <f t="shared" si="231"/>
        <v>1.45</v>
      </c>
      <c r="M764" s="54">
        <f t="shared" si="232"/>
        <v>2.7</v>
      </c>
      <c r="N764" s="54">
        <f t="shared" si="233"/>
        <v>2.7</v>
      </c>
      <c r="O764" s="54">
        <f t="shared" si="234"/>
        <v>1.5</v>
      </c>
      <c r="P764" s="55" t="str">
        <f t="shared" si="235"/>
        <v>6094325151716</v>
      </c>
      <c r="Q764" s="70">
        <f t="shared" si="236"/>
        <v>8780</v>
      </c>
      <c r="R764" s="58">
        <v>0</v>
      </c>
      <c r="S764" s="57">
        <f t="shared" si="237"/>
        <v>0</v>
      </c>
      <c r="T764" s="58">
        <v>0</v>
      </c>
      <c r="U764" s="58">
        <f>(IF(VLOOKUP(VLOOKUP(AN764,MAPPING!$B$16:$D$21,2,1),MAPPING!$C$16:$E$21,2,0)=7000,0,VLOOKUP(VLOOKUP(AN764,MAPPING!$B$16:$D$21,2,1),MAPPING!$C$16:$E$21,2,0)))</f>
        <v>0</v>
      </c>
      <c r="V764" s="58">
        <f>(K764*VLOOKUP(N764/K764,MAPPING!$B$23:$C$30,2,10))</f>
        <v>550</v>
      </c>
      <c r="W764" s="58">
        <f t="shared" si="238"/>
        <v>0</v>
      </c>
      <c r="X764" s="58">
        <f t="shared" si="239"/>
        <v>9330</v>
      </c>
      <c r="Y764" s="116">
        <f>ROUND(SUM(Q764:W764)/INVOICE!$I$5,2)</f>
        <v>6.69</v>
      </c>
      <c r="AA764" s="38" t="s">
        <v>605</v>
      </c>
      <c r="AB764" s="38" t="s">
        <v>93</v>
      </c>
      <c r="AC764" s="38" t="s">
        <v>5119</v>
      </c>
      <c r="AD764" s="38" t="s">
        <v>11547</v>
      </c>
      <c r="AE764" s="38" t="s">
        <v>11548</v>
      </c>
      <c r="AF764" s="38" t="s">
        <v>11549</v>
      </c>
      <c r="AG764" s="38" t="s">
        <v>11550</v>
      </c>
      <c r="AH764" s="38" t="s">
        <v>61</v>
      </c>
      <c r="AI764" s="38">
        <v>1</v>
      </c>
      <c r="AJ764" s="38">
        <v>1.45</v>
      </c>
      <c r="AK764" s="38">
        <v>2.7</v>
      </c>
      <c r="AL764" s="38">
        <v>2.7</v>
      </c>
      <c r="AM764" s="38" t="s">
        <v>204</v>
      </c>
      <c r="AN764" s="38">
        <v>46.9</v>
      </c>
      <c r="AO764" s="38" t="s">
        <v>62</v>
      </c>
      <c r="AP764" s="38" t="s">
        <v>62</v>
      </c>
      <c r="AQ764" s="38" t="s">
        <v>62</v>
      </c>
      <c r="AR764" s="38" t="s">
        <v>62</v>
      </c>
      <c r="AS764" s="38" t="s">
        <v>62</v>
      </c>
      <c r="AT764" s="38" t="s">
        <v>205</v>
      </c>
      <c r="AU764" s="38" t="s">
        <v>8802</v>
      </c>
      <c r="AV764" s="38" t="s">
        <v>207</v>
      </c>
      <c r="AW764" s="38" t="s">
        <v>61</v>
      </c>
      <c r="AX764" s="38" t="s">
        <v>63</v>
      </c>
      <c r="AY764" s="39" t="s">
        <v>11551</v>
      </c>
      <c r="AZ764" s="38" t="s">
        <v>11552</v>
      </c>
      <c r="BA764" s="39" t="s">
        <v>11552</v>
      </c>
      <c r="BB764" s="38" t="s">
        <v>2434</v>
      </c>
      <c r="BC764" s="38" t="s">
        <v>197</v>
      </c>
      <c r="BD764" s="38" t="s">
        <v>94</v>
      </c>
      <c r="BE764" s="38" t="s">
        <v>208</v>
      </c>
      <c r="BF764" s="38" t="s">
        <v>64</v>
      </c>
      <c r="BG764" s="38" t="s">
        <v>61</v>
      </c>
      <c r="BH764" s="38" t="s">
        <v>209</v>
      </c>
    </row>
    <row r="765" spans="2:60" x14ac:dyDescent="0.3">
      <c r="B765" s="55">
        <f t="shared" si="221"/>
        <v>761</v>
      </c>
      <c r="C765" s="55" t="str">
        <f t="shared" si="222"/>
        <v>NRT</v>
      </c>
      <c r="D765" s="55" t="str">
        <f t="shared" si="223"/>
        <v>2025-09-19</v>
      </c>
      <c r="E765" s="55" t="str">
        <f t="shared" si="224"/>
        <v>82020038152</v>
      </c>
      <c r="F765" s="55" t="str">
        <f t="shared" si="225"/>
        <v>PJP030148858</v>
      </c>
      <c r="G765" s="55" t="str">
        <f t="shared" si="226"/>
        <v>박한비</v>
      </c>
      <c r="H765" s="53" t="str">
        <f t="shared" si="227"/>
        <v>간이(Simple)</v>
      </c>
      <c r="I765" s="62">
        <f t="shared" si="228"/>
        <v>153.37</v>
      </c>
      <c r="J765" s="53" t="str">
        <f t="shared" si="229"/>
        <v>BIG BRIDGE INTL (BRCH USA)</v>
      </c>
      <c r="K765" s="55">
        <f t="shared" si="230"/>
        <v>1</v>
      </c>
      <c r="L765" s="54">
        <f t="shared" si="231"/>
        <v>0.9</v>
      </c>
      <c r="M765" s="54">
        <f t="shared" si="232"/>
        <v>2.7</v>
      </c>
      <c r="N765" s="54">
        <f t="shared" si="233"/>
        <v>2.7</v>
      </c>
      <c r="O765" s="54">
        <f t="shared" si="234"/>
        <v>1</v>
      </c>
      <c r="P765" s="55" t="str">
        <f t="shared" si="235"/>
        <v>6094325151172</v>
      </c>
      <c r="Q765" s="70">
        <f t="shared" si="236"/>
        <v>7770</v>
      </c>
      <c r="R765" s="58">
        <v>0</v>
      </c>
      <c r="S765" s="57">
        <f t="shared" si="237"/>
        <v>0</v>
      </c>
      <c r="T765" s="58">
        <v>0</v>
      </c>
      <c r="U765" s="58">
        <f>(IF(VLOOKUP(VLOOKUP(AN765,MAPPING!$B$16:$D$21,2,1),MAPPING!$C$16:$E$21,2,0)=7000,0,VLOOKUP(VLOOKUP(AN765,MAPPING!$B$16:$D$21,2,1),MAPPING!$C$16:$E$21,2,0)))</f>
        <v>0</v>
      </c>
      <c r="V765" s="58">
        <f>(K765*VLOOKUP(N765/K765,MAPPING!$B$23:$C$30,2,10))</f>
        <v>550</v>
      </c>
      <c r="W765" s="58">
        <f t="shared" si="238"/>
        <v>0</v>
      </c>
      <c r="X765" s="58">
        <f t="shared" si="239"/>
        <v>8320</v>
      </c>
      <c r="Y765" s="116">
        <f>ROUND(SUM(Q765:W765)/INVOICE!$I$5,2)</f>
        <v>5.97</v>
      </c>
      <c r="AA765" s="38" t="s">
        <v>5323</v>
      </c>
      <c r="AB765" s="38" t="s">
        <v>93</v>
      </c>
      <c r="AC765" s="38" t="s">
        <v>5324</v>
      </c>
      <c r="AD765" s="38" t="s">
        <v>11553</v>
      </c>
      <c r="AE765" s="38" t="s">
        <v>11554</v>
      </c>
      <c r="AF765" s="38" t="s">
        <v>11555</v>
      </c>
      <c r="AG765" s="38" t="s">
        <v>11556</v>
      </c>
      <c r="AH765" s="38" t="s">
        <v>61</v>
      </c>
      <c r="AI765" s="38">
        <v>1</v>
      </c>
      <c r="AJ765" s="38">
        <v>0.9</v>
      </c>
      <c r="AK765" s="38">
        <v>2.7</v>
      </c>
      <c r="AL765" s="38">
        <v>2.7</v>
      </c>
      <c r="AM765" s="38" t="s">
        <v>65</v>
      </c>
      <c r="AN765" s="38">
        <v>153.37</v>
      </c>
      <c r="AO765" s="38" t="s">
        <v>62</v>
      </c>
      <c r="AP765" s="38" t="s">
        <v>62</v>
      </c>
      <c r="AQ765" s="38" t="s">
        <v>62</v>
      </c>
      <c r="AR765" s="38" t="s">
        <v>62</v>
      </c>
      <c r="AS765" s="38" t="s">
        <v>62</v>
      </c>
      <c r="AT765" s="38" t="s">
        <v>205</v>
      </c>
      <c r="AU765" s="38" t="s">
        <v>8802</v>
      </c>
      <c r="AV765" s="38" t="s">
        <v>207</v>
      </c>
      <c r="AW765" s="38" t="s">
        <v>61</v>
      </c>
      <c r="AX765" s="38" t="s">
        <v>63</v>
      </c>
      <c r="AY765" s="39" t="s">
        <v>11557</v>
      </c>
      <c r="AZ765" s="38" t="s">
        <v>11558</v>
      </c>
      <c r="BA765" s="39" t="s">
        <v>11558</v>
      </c>
      <c r="BB765" s="38" t="s">
        <v>196</v>
      </c>
      <c r="BC765" s="38" t="s">
        <v>197</v>
      </c>
      <c r="BD765" s="38" t="s">
        <v>94</v>
      </c>
      <c r="BE765" s="38" t="s">
        <v>208</v>
      </c>
      <c r="BF765" s="38" t="s">
        <v>64</v>
      </c>
      <c r="BG765" s="38" t="s">
        <v>61</v>
      </c>
      <c r="BH765" s="38" t="s">
        <v>209</v>
      </c>
    </row>
    <row r="766" spans="2:60" x14ac:dyDescent="0.3">
      <c r="B766" s="55">
        <f t="shared" si="221"/>
        <v>762</v>
      </c>
      <c r="C766" s="55" t="str">
        <f t="shared" si="222"/>
        <v>NRT</v>
      </c>
      <c r="D766" s="55" t="str">
        <f t="shared" si="223"/>
        <v>2025-09-19</v>
      </c>
      <c r="E766" s="55" t="str">
        <f t="shared" si="224"/>
        <v>82020038152</v>
      </c>
      <c r="F766" s="55" t="str">
        <f t="shared" si="225"/>
        <v>PJP030142196</v>
      </c>
      <c r="G766" s="55" t="str">
        <f t="shared" si="226"/>
        <v>최원형</v>
      </c>
      <c r="H766" s="53" t="str">
        <f t="shared" si="227"/>
        <v>목록(Manifest)</v>
      </c>
      <c r="I766" s="62">
        <f t="shared" si="228"/>
        <v>43.42</v>
      </c>
      <c r="J766" s="53" t="str">
        <f t="shared" si="229"/>
        <v>BIG BRIDGE INTL (BRCH USA)</v>
      </c>
      <c r="K766" s="55">
        <f t="shared" si="230"/>
        <v>1</v>
      </c>
      <c r="L766" s="54">
        <f t="shared" si="231"/>
        <v>2.2999999999999998</v>
      </c>
      <c r="M766" s="54">
        <f t="shared" si="232"/>
        <v>5.6</v>
      </c>
      <c r="N766" s="54">
        <f t="shared" si="233"/>
        <v>6</v>
      </c>
      <c r="O766" s="54">
        <f t="shared" si="234"/>
        <v>2.5</v>
      </c>
      <c r="P766" s="55" t="str">
        <f t="shared" si="235"/>
        <v>6094325151686</v>
      </c>
      <c r="Q766" s="70">
        <f t="shared" si="236"/>
        <v>10800</v>
      </c>
      <c r="R766" s="58">
        <v>0</v>
      </c>
      <c r="S766" s="57">
        <f t="shared" si="237"/>
        <v>0</v>
      </c>
      <c r="T766" s="58">
        <v>0</v>
      </c>
      <c r="U766" s="58">
        <f>(IF(VLOOKUP(VLOOKUP(AN766,MAPPING!$B$16:$D$21,2,1),MAPPING!$C$16:$E$21,2,0)=7000,0,VLOOKUP(VLOOKUP(AN766,MAPPING!$B$16:$D$21,2,1),MAPPING!$C$16:$E$21,2,0)))</f>
        <v>0</v>
      </c>
      <c r="V766" s="58">
        <f>(K766*VLOOKUP(N766/K766,MAPPING!$B$23:$C$30,2,10))</f>
        <v>1200</v>
      </c>
      <c r="W766" s="58">
        <f t="shared" si="238"/>
        <v>0</v>
      </c>
      <c r="X766" s="58">
        <f t="shared" si="239"/>
        <v>12000</v>
      </c>
      <c r="Y766" s="116">
        <f>ROUND(SUM(Q766:W766)/INVOICE!$I$5,2)</f>
        <v>8.61</v>
      </c>
      <c r="AA766" s="38" t="s">
        <v>5323</v>
      </c>
      <c r="AB766" s="38" t="s">
        <v>93</v>
      </c>
      <c r="AC766" s="38" t="s">
        <v>5324</v>
      </c>
      <c r="AD766" s="38" t="s">
        <v>11559</v>
      </c>
      <c r="AE766" s="38" t="s">
        <v>11254</v>
      </c>
      <c r="AF766" s="38" t="s">
        <v>11255</v>
      </c>
      <c r="AG766" s="38" t="s">
        <v>11256</v>
      </c>
      <c r="AH766" s="38" t="s">
        <v>61</v>
      </c>
      <c r="AI766" s="38">
        <v>1</v>
      </c>
      <c r="AJ766" s="38">
        <v>2.2999999999999998</v>
      </c>
      <c r="AK766" s="38">
        <v>5.6</v>
      </c>
      <c r="AL766" s="38">
        <v>6</v>
      </c>
      <c r="AM766" s="38" t="s">
        <v>204</v>
      </c>
      <c r="AN766" s="38">
        <v>43.42</v>
      </c>
      <c r="AO766" s="38" t="s">
        <v>62</v>
      </c>
      <c r="AP766" s="38" t="s">
        <v>62</v>
      </c>
      <c r="AQ766" s="38" t="s">
        <v>62</v>
      </c>
      <c r="AR766" s="38" t="s">
        <v>62</v>
      </c>
      <c r="AS766" s="38" t="s">
        <v>62</v>
      </c>
      <c r="AT766" s="38" t="s">
        <v>205</v>
      </c>
      <c r="AU766" s="38" t="s">
        <v>8802</v>
      </c>
      <c r="AV766" s="38" t="s">
        <v>207</v>
      </c>
      <c r="AW766" s="38" t="s">
        <v>61</v>
      </c>
      <c r="AX766" s="38" t="s">
        <v>63</v>
      </c>
      <c r="AY766" s="39" t="s">
        <v>11560</v>
      </c>
      <c r="AZ766" s="38" t="s">
        <v>11561</v>
      </c>
      <c r="BA766" s="39" t="s">
        <v>11561</v>
      </c>
      <c r="BB766" s="38" t="s">
        <v>196</v>
      </c>
      <c r="BC766" s="38" t="s">
        <v>197</v>
      </c>
      <c r="BD766" s="38" t="s">
        <v>94</v>
      </c>
      <c r="BE766" s="38" t="s">
        <v>208</v>
      </c>
      <c r="BF766" s="38" t="s">
        <v>64</v>
      </c>
      <c r="BG766" s="38" t="s">
        <v>61</v>
      </c>
      <c r="BH766" s="38" t="s">
        <v>209</v>
      </c>
    </row>
    <row r="767" spans="2:60" x14ac:dyDescent="0.3">
      <c r="B767" s="55">
        <f t="shared" si="221"/>
        <v>763</v>
      </c>
      <c r="C767" s="55" t="str">
        <f t="shared" si="222"/>
        <v>NRT</v>
      </c>
      <c r="D767" s="55" t="str">
        <f t="shared" si="223"/>
        <v>2025-09-19</v>
      </c>
      <c r="E767" s="55" t="str">
        <f t="shared" si="224"/>
        <v>82020038152</v>
      </c>
      <c r="F767" s="55" t="str">
        <f t="shared" si="225"/>
        <v>PJP030130895</v>
      </c>
      <c r="G767" s="55" t="str">
        <f t="shared" si="226"/>
        <v>센시블(SENSIBLE)</v>
      </c>
      <c r="H767" s="53" t="str">
        <f t="shared" si="227"/>
        <v>일반(목록배제,Normal-Manifest Exception)</v>
      </c>
      <c r="I767" s="62">
        <f t="shared" si="228"/>
        <v>129.74</v>
      </c>
      <c r="J767" s="53" t="str">
        <f t="shared" si="229"/>
        <v>BIG BRIDGE INTL (BRCH USA)</v>
      </c>
      <c r="K767" s="55">
        <f t="shared" si="230"/>
        <v>1</v>
      </c>
      <c r="L767" s="54">
        <f t="shared" si="231"/>
        <v>0.6</v>
      </c>
      <c r="M767" s="54">
        <f t="shared" si="232"/>
        <v>1.2</v>
      </c>
      <c r="N767" s="54">
        <f t="shared" si="233"/>
        <v>1.2</v>
      </c>
      <c r="O767" s="54">
        <f t="shared" si="234"/>
        <v>1</v>
      </c>
      <c r="P767" s="55" t="str">
        <f t="shared" si="235"/>
        <v>6094325151388</v>
      </c>
      <c r="Q767" s="70">
        <f t="shared" si="236"/>
        <v>7770</v>
      </c>
      <c r="R767" s="58">
        <v>0</v>
      </c>
      <c r="S767" s="57">
        <f t="shared" si="237"/>
        <v>0</v>
      </c>
      <c r="T767" s="58">
        <v>0</v>
      </c>
      <c r="U767" s="58">
        <f>(IF(VLOOKUP(VLOOKUP(AN767,MAPPING!$B$16:$D$21,2,1),MAPPING!$C$16:$E$21,2,0)=7000,0,VLOOKUP(VLOOKUP(AN767,MAPPING!$B$16:$D$21,2,1),MAPPING!$C$16:$E$21,2,0)))</f>
        <v>0</v>
      </c>
      <c r="V767" s="58">
        <f>(K767*VLOOKUP(N767/K767,MAPPING!$B$23:$C$30,2,10))</f>
        <v>0</v>
      </c>
      <c r="W767" s="58">
        <f t="shared" si="238"/>
        <v>0</v>
      </c>
      <c r="X767" s="58">
        <f t="shared" si="239"/>
        <v>7770</v>
      </c>
      <c r="Y767" s="116">
        <f>ROUND(SUM(Q767:W767)/INVOICE!$I$5,2)</f>
        <v>5.57</v>
      </c>
      <c r="AA767" s="38" t="s">
        <v>5323</v>
      </c>
      <c r="AB767" s="38" t="s">
        <v>93</v>
      </c>
      <c r="AC767" s="38" t="s">
        <v>5324</v>
      </c>
      <c r="AD767" s="38" t="s">
        <v>11562</v>
      </c>
      <c r="AE767" s="38" t="s">
        <v>11563</v>
      </c>
      <c r="AF767" s="38" t="s">
        <v>7768</v>
      </c>
      <c r="AG767" s="38" t="s">
        <v>7769</v>
      </c>
      <c r="AH767" s="38" t="s">
        <v>61</v>
      </c>
      <c r="AI767" s="38">
        <v>1</v>
      </c>
      <c r="AJ767" s="38">
        <v>0.6</v>
      </c>
      <c r="AK767" s="38">
        <v>1.2</v>
      </c>
      <c r="AL767" s="38">
        <v>1.2</v>
      </c>
      <c r="AM767" s="38" t="s">
        <v>66</v>
      </c>
      <c r="AN767" s="38">
        <v>129.74</v>
      </c>
      <c r="AO767" s="38" t="s">
        <v>62</v>
      </c>
      <c r="AP767" s="38" t="s">
        <v>62</v>
      </c>
      <c r="AQ767" s="38" t="s">
        <v>62</v>
      </c>
      <c r="AR767" s="38" t="s">
        <v>62</v>
      </c>
      <c r="AS767" s="38" t="s">
        <v>62</v>
      </c>
      <c r="AT767" s="38" t="s">
        <v>205</v>
      </c>
      <c r="AU767" s="38" t="s">
        <v>8802</v>
      </c>
      <c r="AV767" s="38" t="s">
        <v>207</v>
      </c>
      <c r="AW767" s="38" t="s">
        <v>61</v>
      </c>
      <c r="AX767" s="38" t="s">
        <v>63</v>
      </c>
      <c r="AY767" s="39" t="s">
        <v>11564</v>
      </c>
      <c r="AZ767" s="38" t="s">
        <v>11565</v>
      </c>
      <c r="BA767" s="39" t="s">
        <v>11565</v>
      </c>
      <c r="BB767" s="38" t="s">
        <v>196</v>
      </c>
      <c r="BC767" s="38" t="s">
        <v>197</v>
      </c>
      <c r="BD767" s="38" t="s">
        <v>94</v>
      </c>
      <c r="BE767" s="38" t="s">
        <v>208</v>
      </c>
      <c r="BF767" s="38" t="s">
        <v>64</v>
      </c>
      <c r="BG767" s="38" t="s">
        <v>61</v>
      </c>
      <c r="BH767" s="38" t="s">
        <v>209</v>
      </c>
    </row>
    <row r="768" spans="2:60" x14ac:dyDescent="0.3">
      <c r="B768" s="55">
        <f t="shared" si="221"/>
        <v>764</v>
      </c>
      <c r="C768" s="55" t="str">
        <f t="shared" si="222"/>
        <v>NRT</v>
      </c>
      <c r="D768" s="55" t="str">
        <f t="shared" si="223"/>
        <v>2025-09-19</v>
      </c>
      <c r="E768" s="55" t="str">
        <f t="shared" si="224"/>
        <v>82020038152</v>
      </c>
      <c r="F768" s="55" t="str">
        <f t="shared" si="225"/>
        <v>PJP030152511</v>
      </c>
      <c r="G768" s="55" t="str">
        <f t="shared" si="226"/>
        <v>성혜령</v>
      </c>
      <c r="H768" s="53" t="str">
        <f t="shared" si="227"/>
        <v>목록(Manifest)</v>
      </c>
      <c r="I768" s="62">
        <f t="shared" si="228"/>
        <v>43.42</v>
      </c>
      <c r="J768" s="53" t="str">
        <f t="shared" si="229"/>
        <v>BIG BRIDGE INTL (BRCH USA)</v>
      </c>
      <c r="K768" s="55">
        <f t="shared" si="230"/>
        <v>1</v>
      </c>
      <c r="L768" s="54">
        <f t="shared" si="231"/>
        <v>0.3</v>
      </c>
      <c r="M768" s="54">
        <f t="shared" si="232"/>
        <v>0.5</v>
      </c>
      <c r="N768" s="54">
        <f t="shared" si="233"/>
        <v>0.5</v>
      </c>
      <c r="O768" s="54">
        <f t="shared" si="234"/>
        <v>0.5</v>
      </c>
      <c r="P768" s="55" t="str">
        <f t="shared" si="235"/>
        <v>6094325143643</v>
      </c>
      <c r="Q768" s="70">
        <f t="shared" si="236"/>
        <v>6760</v>
      </c>
      <c r="R768" s="58">
        <v>0</v>
      </c>
      <c r="S768" s="57">
        <f t="shared" si="237"/>
        <v>0</v>
      </c>
      <c r="T768" s="58">
        <v>0</v>
      </c>
      <c r="U768" s="58">
        <f>(IF(VLOOKUP(VLOOKUP(AN768,MAPPING!$B$16:$D$21,2,1),MAPPING!$C$16:$E$21,2,0)=7000,0,VLOOKUP(VLOOKUP(AN768,MAPPING!$B$16:$D$21,2,1),MAPPING!$C$16:$E$21,2,0)))</f>
        <v>0</v>
      </c>
      <c r="V768" s="58">
        <f>(K768*VLOOKUP(N768/K768,MAPPING!$B$23:$C$30,2,10))</f>
        <v>0</v>
      </c>
      <c r="W768" s="58">
        <f t="shared" si="238"/>
        <v>0</v>
      </c>
      <c r="X768" s="58">
        <f t="shared" si="239"/>
        <v>6760</v>
      </c>
      <c r="Y768" s="116">
        <f>ROUND(SUM(Q768:W768)/INVOICE!$I$5,2)</f>
        <v>4.8499999999999996</v>
      </c>
      <c r="AA768" s="38" t="s">
        <v>5323</v>
      </c>
      <c r="AB768" s="38" t="s">
        <v>93</v>
      </c>
      <c r="AC768" s="38" t="s">
        <v>5324</v>
      </c>
      <c r="AD768" s="38" t="s">
        <v>11566</v>
      </c>
      <c r="AE768" s="38" t="s">
        <v>10489</v>
      </c>
      <c r="AF768" s="38" t="s">
        <v>10490</v>
      </c>
      <c r="AG768" s="38" t="s">
        <v>10491</v>
      </c>
      <c r="AH768" s="38" t="s">
        <v>61</v>
      </c>
      <c r="AI768" s="38">
        <v>1</v>
      </c>
      <c r="AJ768" s="38">
        <v>0.3</v>
      </c>
      <c r="AK768" s="38">
        <v>0.5</v>
      </c>
      <c r="AL768" s="38">
        <v>0.5</v>
      </c>
      <c r="AM768" s="38" t="s">
        <v>204</v>
      </c>
      <c r="AN768" s="38">
        <v>43.42</v>
      </c>
      <c r="AO768" s="38" t="s">
        <v>62</v>
      </c>
      <c r="AP768" s="38" t="s">
        <v>62</v>
      </c>
      <c r="AQ768" s="38" t="s">
        <v>62</v>
      </c>
      <c r="AR768" s="38" t="s">
        <v>62</v>
      </c>
      <c r="AS768" s="38" t="s">
        <v>62</v>
      </c>
      <c r="AT768" s="38" t="s">
        <v>205</v>
      </c>
      <c r="AU768" s="38" t="s">
        <v>8802</v>
      </c>
      <c r="AV768" s="38" t="s">
        <v>207</v>
      </c>
      <c r="AW768" s="38" t="s">
        <v>61</v>
      </c>
      <c r="AX768" s="38" t="s">
        <v>63</v>
      </c>
      <c r="AY768" s="39" t="s">
        <v>11567</v>
      </c>
      <c r="AZ768" s="38" t="s">
        <v>11568</v>
      </c>
      <c r="BA768" s="39" t="s">
        <v>11568</v>
      </c>
      <c r="BB768" s="38" t="s">
        <v>196</v>
      </c>
      <c r="BC768" s="38" t="s">
        <v>197</v>
      </c>
      <c r="BD768" s="38" t="s">
        <v>94</v>
      </c>
      <c r="BE768" s="38" t="s">
        <v>208</v>
      </c>
      <c r="BF768" s="38" t="s">
        <v>64</v>
      </c>
      <c r="BG768" s="38" t="s">
        <v>61</v>
      </c>
      <c r="BH768" s="38" t="s">
        <v>209</v>
      </c>
    </row>
    <row r="769" spans="2:60" x14ac:dyDescent="0.3">
      <c r="B769" s="55">
        <f t="shared" si="221"/>
        <v>765</v>
      </c>
      <c r="C769" s="55" t="str">
        <f t="shared" si="222"/>
        <v>NRT</v>
      </c>
      <c r="D769" s="55" t="str">
        <f t="shared" si="223"/>
        <v>2025-09-19</v>
      </c>
      <c r="E769" s="55" t="str">
        <f t="shared" si="224"/>
        <v>82020038152</v>
      </c>
      <c r="F769" s="55" t="str">
        <f t="shared" si="225"/>
        <v>PJP030133295</v>
      </c>
      <c r="G769" s="55" t="str">
        <f t="shared" si="226"/>
        <v>이현직</v>
      </c>
      <c r="H769" s="53" t="str">
        <f t="shared" si="227"/>
        <v>목록(Manifest)</v>
      </c>
      <c r="I769" s="62">
        <f t="shared" si="228"/>
        <v>74.239999999999995</v>
      </c>
      <c r="J769" s="53" t="str">
        <f t="shared" si="229"/>
        <v>BIG BRIDGE INTL (BRCH USA)</v>
      </c>
      <c r="K769" s="55">
        <f t="shared" si="230"/>
        <v>1</v>
      </c>
      <c r="L769" s="54">
        <f t="shared" si="231"/>
        <v>0.85</v>
      </c>
      <c r="M769" s="54">
        <f t="shared" si="232"/>
        <v>0.9</v>
      </c>
      <c r="N769" s="54">
        <f t="shared" si="233"/>
        <v>0.9</v>
      </c>
      <c r="O769" s="54">
        <f t="shared" si="234"/>
        <v>1</v>
      </c>
      <c r="P769" s="55" t="str">
        <f t="shared" si="235"/>
        <v>6094325151762</v>
      </c>
      <c r="Q769" s="70">
        <f t="shared" si="236"/>
        <v>7770</v>
      </c>
      <c r="R769" s="58">
        <v>0</v>
      </c>
      <c r="S769" s="57">
        <f t="shared" si="237"/>
        <v>0</v>
      </c>
      <c r="T769" s="58">
        <v>0</v>
      </c>
      <c r="U769" s="58">
        <f>(IF(VLOOKUP(VLOOKUP(AN769,MAPPING!$B$16:$D$21,2,1),MAPPING!$C$16:$E$21,2,0)=7000,0,VLOOKUP(VLOOKUP(AN769,MAPPING!$B$16:$D$21,2,1),MAPPING!$C$16:$E$21,2,0)))</f>
        <v>0</v>
      </c>
      <c r="V769" s="58">
        <f>(K769*VLOOKUP(N769/K769,MAPPING!$B$23:$C$30,2,10))</f>
        <v>0</v>
      </c>
      <c r="W769" s="58">
        <f t="shared" si="238"/>
        <v>0</v>
      </c>
      <c r="X769" s="58">
        <f t="shared" si="239"/>
        <v>7770</v>
      </c>
      <c r="Y769" s="116">
        <f>ROUND(SUM(Q769:W769)/INVOICE!$I$5,2)</f>
        <v>5.57</v>
      </c>
      <c r="AA769" s="38" t="s">
        <v>5323</v>
      </c>
      <c r="AB769" s="38" t="s">
        <v>93</v>
      </c>
      <c r="AC769" s="38" t="s">
        <v>5324</v>
      </c>
      <c r="AD769" s="38" t="s">
        <v>11569</v>
      </c>
      <c r="AE769" s="38" t="s">
        <v>11570</v>
      </c>
      <c r="AF769" s="38" t="s">
        <v>11571</v>
      </c>
      <c r="AG769" s="38" t="s">
        <v>11572</v>
      </c>
      <c r="AH769" s="38" t="s">
        <v>61</v>
      </c>
      <c r="AI769" s="38">
        <v>1</v>
      </c>
      <c r="AJ769" s="38">
        <v>0.85</v>
      </c>
      <c r="AK769" s="38">
        <v>0.9</v>
      </c>
      <c r="AL769" s="38">
        <v>0.9</v>
      </c>
      <c r="AM769" s="38" t="s">
        <v>204</v>
      </c>
      <c r="AN769" s="38">
        <v>74.239999999999995</v>
      </c>
      <c r="AO769" s="38" t="s">
        <v>62</v>
      </c>
      <c r="AP769" s="38" t="s">
        <v>62</v>
      </c>
      <c r="AQ769" s="38" t="s">
        <v>62</v>
      </c>
      <c r="AR769" s="38" t="s">
        <v>62</v>
      </c>
      <c r="AS769" s="38" t="s">
        <v>62</v>
      </c>
      <c r="AT769" s="38" t="s">
        <v>205</v>
      </c>
      <c r="AU769" s="38" t="s">
        <v>8802</v>
      </c>
      <c r="AV769" s="38" t="s">
        <v>207</v>
      </c>
      <c r="AW769" s="38" t="s">
        <v>61</v>
      </c>
      <c r="AX769" s="38" t="s">
        <v>63</v>
      </c>
      <c r="AY769" s="39" t="s">
        <v>11573</v>
      </c>
      <c r="AZ769" s="38" t="s">
        <v>11574</v>
      </c>
      <c r="BA769" s="39" t="s">
        <v>11574</v>
      </c>
      <c r="BB769" s="38" t="s">
        <v>196</v>
      </c>
      <c r="BC769" s="38" t="s">
        <v>197</v>
      </c>
      <c r="BD769" s="38" t="s">
        <v>94</v>
      </c>
      <c r="BE769" s="38" t="s">
        <v>208</v>
      </c>
      <c r="BF769" s="38" t="s">
        <v>64</v>
      </c>
      <c r="BG769" s="38" t="s">
        <v>61</v>
      </c>
      <c r="BH769" s="38" t="s">
        <v>209</v>
      </c>
    </row>
    <row r="770" spans="2:60" x14ac:dyDescent="0.3">
      <c r="B770" s="55">
        <f t="shared" si="221"/>
        <v>766</v>
      </c>
      <c r="C770" s="55" t="str">
        <f t="shared" si="222"/>
        <v>NRT</v>
      </c>
      <c r="D770" s="55" t="str">
        <f t="shared" si="223"/>
        <v>2025-09-19</v>
      </c>
      <c r="E770" s="55" t="str">
        <f t="shared" si="224"/>
        <v>82020038152</v>
      </c>
      <c r="F770" s="55" t="str">
        <f t="shared" si="225"/>
        <v>PJP030130188</v>
      </c>
      <c r="G770" s="55" t="str">
        <f t="shared" si="226"/>
        <v>장동현</v>
      </c>
      <c r="H770" s="53" t="str">
        <f t="shared" si="227"/>
        <v>목록(Manifest)</v>
      </c>
      <c r="I770" s="62">
        <f t="shared" si="228"/>
        <v>68.34</v>
      </c>
      <c r="J770" s="53" t="str">
        <f t="shared" si="229"/>
        <v>BIG BRIDGE INTL (BRCH USA)</v>
      </c>
      <c r="K770" s="55">
        <f t="shared" si="230"/>
        <v>1</v>
      </c>
      <c r="L770" s="54">
        <f t="shared" si="231"/>
        <v>0.85</v>
      </c>
      <c r="M770" s="54">
        <f t="shared" si="232"/>
        <v>0.9</v>
      </c>
      <c r="N770" s="54">
        <f t="shared" si="233"/>
        <v>0.9</v>
      </c>
      <c r="O770" s="54">
        <f t="shared" si="234"/>
        <v>1</v>
      </c>
      <c r="P770" s="55" t="str">
        <f t="shared" si="235"/>
        <v>6094325151580</v>
      </c>
      <c r="Q770" s="70">
        <f t="shared" si="236"/>
        <v>7770</v>
      </c>
      <c r="R770" s="58">
        <v>0</v>
      </c>
      <c r="S770" s="57">
        <f t="shared" si="237"/>
        <v>0</v>
      </c>
      <c r="T770" s="58">
        <v>0</v>
      </c>
      <c r="U770" s="58">
        <f>(IF(VLOOKUP(VLOOKUP(AN770,MAPPING!$B$16:$D$21,2,1),MAPPING!$C$16:$E$21,2,0)=7000,0,VLOOKUP(VLOOKUP(AN770,MAPPING!$B$16:$D$21,2,1),MAPPING!$C$16:$E$21,2,0)))</f>
        <v>0</v>
      </c>
      <c r="V770" s="58">
        <f>(K770*VLOOKUP(N770/K770,MAPPING!$B$23:$C$30,2,10))</f>
        <v>0</v>
      </c>
      <c r="W770" s="58">
        <f t="shared" si="238"/>
        <v>0</v>
      </c>
      <c r="X770" s="58">
        <f t="shared" si="239"/>
        <v>7770</v>
      </c>
      <c r="Y770" s="116">
        <f>ROUND(SUM(Q770:W770)/INVOICE!$I$5,2)</f>
        <v>5.57</v>
      </c>
      <c r="AA770" s="38" t="s">
        <v>5323</v>
      </c>
      <c r="AB770" s="38" t="s">
        <v>93</v>
      </c>
      <c r="AC770" s="38" t="s">
        <v>5324</v>
      </c>
      <c r="AD770" s="38" t="s">
        <v>11575</v>
      </c>
      <c r="AE770" s="38" t="s">
        <v>11576</v>
      </c>
      <c r="AF770" s="38" t="s">
        <v>11577</v>
      </c>
      <c r="AG770" s="38" t="s">
        <v>1311</v>
      </c>
      <c r="AH770" s="38" t="s">
        <v>61</v>
      </c>
      <c r="AI770" s="38">
        <v>1</v>
      </c>
      <c r="AJ770" s="38">
        <v>0.85</v>
      </c>
      <c r="AK770" s="38">
        <v>0.9</v>
      </c>
      <c r="AL770" s="38">
        <v>0.9</v>
      </c>
      <c r="AM770" s="38" t="s">
        <v>204</v>
      </c>
      <c r="AN770" s="38">
        <v>68.34</v>
      </c>
      <c r="AO770" s="38" t="s">
        <v>62</v>
      </c>
      <c r="AP770" s="38" t="s">
        <v>62</v>
      </c>
      <c r="AQ770" s="38" t="s">
        <v>62</v>
      </c>
      <c r="AR770" s="38" t="s">
        <v>62</v>
      </c>
      <c r="AS770" s="38" t="s">
        <v>62</v>
      </c>
      <c r="AT770" s="38" t="s">
        <v>205</v>
      </c>
      <c r="AU770" s="38" t="s">
        <v>8802</v>
      </c>
      <c r="AV770" s="38" t="s">
        <v>207</v>
      </c>
      <c r="AW770" s="38" t="s">
        <v>61</v>
      </c>
      <c r="AX770" s="38" t="s">
        <v>63</v>
      </c>
      <c r="AY770" s="39" t="s">
        <v>11578</v>
      </c>
      <c r="AZ770" s="38" t="s">
        <v>11579</v>
      </c>
      <c r="BA770" s="39" t="s">
        <v>11579</v>
      </c>
      <c r="BB770" s="38" t="s">
        <v>196</v>
      </c>
      <c r="BC770" s="38" t="s">
        <v>197</v>
      </c>
      <c r="BD770" s="38" t="s">
        <v>94</v>
      </c>
      <c r="BE770" s="38" t="s">
        <v>208</v>
      </c>
      <c r="BF770" s="38" t="s">
        <v>64</v>
      </c>
      <c r="BG770" s="38" t="s">
        <v>61</v>
      </c>
      <c r="BH770" s="38" t="s">
        <v>209</v>
      </c>
    </row>
    <row r="771" spans="2:60" x14ac:dyDescent="0.3">
      <c r="B771" s="55">
        <f t="shared" si="221"/>
        <v>767</v>
      </c>
      <c r="C771" s="55" t="str">
        <f t="shared" si="222"/>
        <v>NRT</v>
      </c>
      <c r="D771" s="55" t="str">
        <f t="shared" si="223"/>
        <v>2025-09-19</v>
      </c>
      <c r="E771" s="55" t="str">
        <f t="shared" si="224"/>
        <v>82020038152</v>
      </c>
      <c r="F771" s="55" t="str">
        <f t="shared" si="225"/>
        <v>PJP030129798</v>
      </c>
      <c r="G771" s="55" t="str">
        <f t="shared" si="226"/>
        <v>조민성</v>
      </c>
      <c r="H771" s="53" t="str">
        <f t="shared" si="227"/>
        <v>간이(Simple)</v>
      </c>
      <c r="I771" s="62">
        <f t="shared" si="228"/>
        <v>155.51</v>
      </c>
      <c r="J771" s="53" t="str">
        <f t="shared" si="229"/>
        <v>BIG BRIDGE INTL (BRCH USA)</v>
      </c>
      <c r="K771" s="55">
        <f t="shared" si="230"/>
        <v>1</v>
      </c>
      <c r="L771" s="54">
        <f t="shared" si="231"/>
        <v>1.25</v>
      </c>
      <c r="M771" s="54">
        <f t="shared" si="232"/>
        <v>2.2999999999999998</v>
      </c>
      <c r="N771" s="54">
        <f t="shared" si="233"/>
        <v>2.2999999999999998</v>
      </c>
      <c r="O771" s="54">
        <f t="shared" si="234"/>
        <v>1.5</v>
      </c>
      <c r="P771" s="55" t="str">
        <f t="shared" si="235"/>
        <v>6094325150931</v>
      </c>
      <c r="Q771" s="70">
        <f t="shared" si="236"/>
        <v>8780</v>
      </c>
      <c r="R771" s="58">
        <v>0</v>
      </c>
      <c r="S771" s="57">
        <f t="shared" si="237"/>
        <v>0</v>
      </c>
      <c r="T771" s="58">
        <v>0</v>
      </c>
      <c r="U771" s="58">
        <f>(IF(VLOOKUP(VLOOKUP(AN771,MAPPING!$B$16:$D$21,2,1),MAPPING!$C$16:$E$21,2,0)=7000,0,VLOOKUP(VLOOKUP(AN771,MAPPING!$B$16:$D$21,2,1),MAPPING!$C$16:$E$21,2,0)))</f>
        <v>0</v>
      </c>
      <c r="V771" s="58">
        <f>(K771*VLOOKUP(N771/K771,MAPPING!$B$23:$C$30,2,10))</f>
        <v>550</v>
      </c>
      <c r="W771" s="58">
        <f t="shared" si="238"/>
        <v>0</v>
      </c>
      <c r="X771" s="58">
        <f t="shared" si="239"/>
        <v>9330</v>
      </c>
      <c r="Y771" s="116">
        <f>ROUND(SUM(Q771:W771)/INVOICE!$I$5,2)</f>
        <v>6.69</v>
      </c>
      <c r="AA771" s="38" t="s">
        <v>5323</v>
      </c>
      <c r="AB771" s="38" t="s">
        <v>93</v>
      </c>
      <c r="AC771" s="38" t="s">
        <v>5324</v>
      </c>
      <c r="AD771" s="38" t="s">
        <v>11580</v>
      </c>
      <c r="AE771" s="38" t="s">
        <v>2837</v>
      </c>
      <c r="AF771" s="38" t="s">
        <v>11581</v>
      </c>
      <c r="AG771" s="38" t="s">
        <v>11582</v>
      </c>
      <c r="AH771" s="38" t="s">
        <v>61</v>
      </c>
      <c r="AI771" s="38">
        <v>1</v>
      </c>
      <c r="AJ771" s="38">
        <v>1.25</v>
      </c>
      <c r="AK771" s="38">
        <v>2.2999999999999998</v>
      </c>
      <c r="AL771" s="38">
        <v>2.2999999999999998</v>
      </c>
      <c r="AM771" s="38" t="s">
        <v>65</v>
      </c>
      <c r="AN771" s="38">
        <v>155.51</v>
      </c>
      <c r="AO771" s="38" t="s">
        <v>62</v>
      </c>
      <c r="AP771" s="38" t="s">
        <v>62</v>
      </c>
      <c r="AQ771" s="38" t="s">
        <v>62</v>
      </c>
      <c r="AR771" s="38" t="s">
        <v>62</v>
      </c>
      <c r="AS771" s="38" t="s">
        <v>62</v>
      </c>
      <c r="AT771" s="38" t="s">
        <v>205</v>
      </c>
      <c r="AU771" s="38" t="s">
        <v>8802</v>
      </c>
      <c r="AV771" s="38" t="s">
        <v>207</v>
      </c>
      <c r="AW771" s="38" t="s">
        <v>61</v>
      </c>
      <c r="AX771" s="38" t="s">
        <v>63</v>
      </c>
      <c r="AY771" s="39" t="s">
        <v>11583</v>
      </c>
      <c r="AZ771" s="38" t="s">
        <v>11584</v>
      </c>
      <c r="BA771" s="39" t="s">
        <v>11584</v>
      </c>
      <c r="BB771" s="38" t="s">
        <v>196</v>
      </c>
      <c r="BC771" s="38" t="s">
        <v>197</v>
      </c>
      <c r="BD771" s="38" t="s">
        <v>94</v>
      </c>
      <c r="BE771" s="38" t="s">
        <v>208</v>
      </c>
      <c r="BF771" s="38" t="s">
        <v>64</v>
      </c>
      <c r="BG771" s="38" t="s">
        <v>61</v>
      </c>
      <c r="BH771" s="38" t="s">
        <v>209</v>
      </c>
    </row>
    <row r="772" spans="2:60" x14ac:dyDescent="0.3">
      <c r="B772" s="55">
        <f t="shared" si="221"/>
        <v>768</v>
      </c>
      <c r="C772" s="55" t="str">
        <f t="shared" si="222"/>
        <v>NRT</v>
      </c>
      <c r="D772" s="55" t="str">
        <f t="shared" si="223"/>
        <v>2025-09-19</v>
      </c>
      <c r="E772" s="55" t="str">
        <f t="shared" si="224"/>
        <v>82020038152</v>
      </c>
      <c r="F772" s="55" t="str">
        <f t="shared" si="225"/>
        <v>PJP030128593</v>
      </c>
      <c r="G772" s="55" t="str">
        <f t="shared" si="226"/>
        <v>이창화</v>
      </c>
      <c r="H772" s="53" t="str">
        <f t="shared" si="227"/>
        <v>목록(Manifest)</v>
      </c>
      <c r="I772" s="62">
        <f t="shared" si="228"/>
        <v>50.48</v>
      </c>
      <c r="J772" s="53" t="str">
        <f t="shared" si="229"/>
        <v>BIG BRIDGE INTL (BRCH USA)</v>
      </c>
      <c r="K772" s="55">
        <f t="shared" si="230"/>
        <v>1</v>
      </c>
      <c r="L772" s="54">
        <f t="shared" si="231"/>
        <v>0.5</v>
      </c>
      <c r="M772" s="54">
        <f t="shared" si="232"/>
        <v>1.2</v>
      </c>
      <c r="N772" s="54">
        <f t="shared" si="233"/>
        <v>1.2</v>
      </c>
      <c r="O772" s="54">
        <f t="shared" si="234"/>
        <v>0.5</v>
      </c>
      <c r="P772" s="55" t="str">
        <f t="shared" si="235"/>
        <v>6094325151184</v>
      </c>
      <c r="Q772" s="70">
        <f t="shared" si="236"/>
        <v>6760</v>
      </c>
      <c r="R772" s="58">
        <v>0</v>
      </c>
      <c r="S772" s="57">
        <f t="shared" si="237"/>
        <v>0</v>
      </c>
      <c r="T772" s="58">
        <v>0</v>
      </c>
      <c r="U772" s="58">
        <f>(IF(VLOOKUP(VLOOKUP(AN772,MAPPING!$B$16:$D$21,2,1),MAPPING!$C$16:$E$21,2,0)=7000,0,VLOOKUP(VLOOKUP(AN772,MAPPING!$B$16:$D$21,2,1),MAPPING!$C$16:$E$21,2,0)))</f>
        <v>0</v>
      </c>
      <c r="V772" s="58">
        <f>(K772*VLOOKUP(N772/K772,MAPPING!$B$23:$C$30,2,10))</f>
        <v>0</v>
      </c>
      <c r="W772" s="58">
        <f t="shared" si="238"/>
        <v>0</v>
      </c>
      <c r="X772" s="58">
        <f t="shared" si="239"/>
        <v>6760</v>
      </c>
      <c r="Y772" s="116">
        <f>ROUND(SUM(Q772:W772)/INVOICE!$I$5,2)</f>
        <v>4.8499999999999996</v>
      </c>
      <c r="AA772" s="38" t="s">
        <v>5323</v>
      </c>
      <c r="AB772" s="38" t="s">
        <v>93</v>
      </c>
      <c r="AC772" s="38" t="s">
        <v>5324</v>
      </c>
      <c r="AD772" s="38" t="s">
        <v>11585</v>
      </c>
      <c r="AE772" s="38" t="s">
        <v>11586</v>
      </c>
      <c r="AF772" s="38" t="s">
        <v>11587</v>
      </c>
      <c r="AG772" s="38" t="s">
        <v>11588</v>
      </c>
      <c r="AH772" s="38" t="s">
        <v>61</v>
      </c>
      <c r="AI772" s="38">
        <v>1</v>
      </c>
      <c r="AJ772" s="38">
        <v>0.5</v>
      </c>
      <c r="AK772" s="38">
        <v>1.2</v>
      </c>
      <c r="AL772" s="38">
        <v>1.2</v>
      </c>
      <c r="AM772" s="38" t="s">
        <v>204</v>
      </c>
      <c r="AN772" s="38">
        <v>50.48</v>
      </c>
      <c r="AO772" s="38" t="s">
        <v>62</v>
      </c>
      <c r="AP772" s="38" t="s">
        <v>62</v>
      </c>
      <c r="AQ772" s="38" t="s">
        <v>62</v>
      </c>
      <c r="AR772" s="38" t="s">
        <v>62</v>
      </c>
      <c r="AS772" s="38" t="s">
        <v>62</v>
      </c>
      <c r="AT772" s="38" t="s">
        <v>205</v>
      </c>
      <c r="AU772" s="38" t="s">
        <v>8802</v>
      </c>
      <c r="AV772" s="38" t="s">
        <v>207</v>
      </c>
      <c r="AW772" s="38" t="s">
        <v>61</v>
      </c>
      <c r="AX772" s="38" t="s">
        <v>63</v>
      </c>
      <c r="AY772" s="39" t="s">
        <v>11589</v>
      </c>
      <c r="AZ772" s="38" t="s">
        <v>11590</v>
      </c>
      <c r="BA772" s="39" t="s">
        <v>11590</v>
      </c>
      <c r="BB772" s="38" t="s">
        <v>196</v>
      </c>
      <c r="BC772" s="38" t="s">
        <v>197</v>
      </c>
      <c r="BD772" s="38" t="s">
        <v>94</v>
      </c>
      <c r="BE772" s="38" t="s">
        <v>208</v>
      </c>
      <c r="BF772" s="38" t="s">
        <v>64</v>
      </c>
      <c r="BG772" s="38" t="s">
        <v>61</v>
      </c>
      <c r="BH772" s="38" t="s">
        <v>209</v>
      </c>
    </row>
    <row r="773" spans="2:60" x14ac:dyDescent="0.3">
      <c r="B773" s="55">
        <f t="shared" si="221"/>
        <v>769</v>
      </c>
      <c r="C773" s="55" t="str">
        <f t="shared" si="222"/>
        <v>NRT</v>
      </c>
      <c r="D773" s="55" t="str">
        <f t="shared" si="223"/>
        <v>2025-09-19</v>
      </c>
      <c r="E773" s="55" t="str">
        <f t="shared" si="224"/>
        <v>82020038152</v>
      </c>
      <c r="F773" s="55" t="str">
        <f t="shared" si="225"/>
        <v>PJP030137115</v>
      </c>
      <c r="G773" s="55" t="str">
        <f t="shared" si="226"/>
        <v>곽영준</v>
      </c>
      <c r="H773" s="53" t="str">
        <f t="shared" si="227"/>
        <v>목록(Manifest)</v>
      </c>
      <c r="I773" s="62">
        <f t="shared" si="228"/>
        <v>75.040000000000006</v>
      </c>
      <c r="J773" s="53" t="str">
        <f t="shared" si="229"/>
        <v>BIG BRIDGE INTL (BRCH USA)</v>
      </c>
      <c r="K773" s="55">
        <f t="shared" si="230"/>
        <v>1</v>
      </c>
      <c r="L773" s="54">
        <f t="shared" si="231"/>
        <v>0.95</v>
      </c>
      <c r="M773" s="54">
        <f t="shared" si="232"/>
        <v>2.9</v>
      </c>
      <c r="N773" s="54">
        <f t="shared" si="233"/>
        <v>2.9</v>
      </c>
      <c r="O773" s="54">
        <f t="shared" si="234"/>
        <v>1</v>
      </c>
      <c r="P773" s="55" t="str">
        <f t="shared" si="235"/>
        <v>6094325151808</v>
      </c>
      <c r="Q773" s="70">
        <f t="shared" si="236"/>
        <v>7770</v>
      </c>
      <c r="R773" s="58">
        <v>0</v>
      </c>
      <c r="S773" s="57">
        <f t="shared" si="237"/>
        <v>0</v>
      </c>
      <c r="T773" s="58">
        <v>0</v>
      </c>
      <c r="U773" s="58">
        <f>(IF(VLOOKUP(VLOOKUP(AN773,MAPPING!$B$16:$D$21,2,1),MAPPING!$C$16:$E$21,2,0)=7000,0,VLOOKUP(VLOOKUP(AN773,MAPPING!$B$16:$D$21,2,1),MAPPING!$C$16:$E$21,2,0)))</f>
        <v>0</v>
      </c>
      <c r="V773" s="58">
        <f>(K773*VLOOKUP(N773/K773,MAPPING!$B$23:$C$30,2,10))</f>
        <v>550</v>
      </c>
      <c r="W773" s="58">
        <f t="shared" si="238"/>
        <v>0</v>
      </c>
      <c r="X773" s="58">
        <f t="shared" si="239"/>
        <v>8320</v>
      </c>
      <c r="Y773" s="116">
        <f>ROUND(SUM(Q773:W773)/INVOICE!$I$5,2)</f>
        <v>5.97</v>
      </c>
      <c r="AA773" s="38" t="s">
        <v>5323</v>
      </c>
      <c r="AB773" s="38" t="s">
        <v>93</v>
      </c>
      <c r="AC773" s="38" t="s">
        <v>5324</v>
      </c>
      <c r="AD773" s="38" t="s">
        <v>11591</v>
      </c>
      <c r="AE773" s="38" t="s">
        <v>11592</v>
      </c>
      <c r="AF773" s="38" t="s">
        <v>11593</v>
      </c>
      <c r="AG773" s="38" t="s">
        <v>2958</v>
      </c>
      <c r="AH773" s="38" t="s">
        <v>61</v>
      </c>
      <c r="AI773" s="38">
        <v>1</v>
      </c>
      <c r="AJ773" s="38">
        <v>0.95</v>
      </c>
      <c r="AK773" s="38">
        <v>2.9</v>
      </c>
      <c r="AL773" s="38">
        <v>2.9</v>
      </c>
      <c r="AM773" s="38" t="s">
        <v>204</v>
      </c>
      <c r="AN773" s="38">
        <v>75.040000000000006</v>
      </c>
      <c r="AO773" s="38" t="s">
        <v>62</v>
      </c>
      <c r="AP773" s="38" t="s">
        <v>62</v>
      </c>
      <c r="AQ773" s="38" t="s">
        <v>62</v>
      </c>
      <c r="AR773" s="38" t="s">
        <v>62</v>
      </c>
      <c r="AS773" s="38" t="s">
        <v>62</v>
      </c>
      <c r="AT773" s="38" t="s">
        <v>205</v>
      </c>
      <c r="AU773" s="38" t="s">
        <v>8802</v>
      </c>
      <c r="AV773" s="38" t="s">
        <v>207</v>
      </c>
      <c r="AW773" s="38" t="s">
        <v>61</v>
      </c>
      <c r="AX773" s="38" t="s">
        <v>63</v>
      </c>
      <c r="AY773" s="39" t="s">
        <v>11594</v>
      </c>
      <c r="AZ773" s="38" t="s">
        <v>11595</v>
      </c>
      <c r="BA773" s="39" t="s">
        <v>11595</v>
      </c>
      <c r="BB773" s="38" t="s">
        <v>196</v>
      </c>
      <c r="BC773" s="38" t="s">
        <v>197</v>
      </c>
      <c r="BD773" s="38" t="s">
        <v>94</v>
      </c>
      <c r="BE773" s="38" t="s">
        <v>208</v>
      </c>
      <c r="BF773" s="38" t="s">
        <v>64</v>
      </c>
      <c r="BG773" s="38" t="s">
        <v>61</v>
      </c>
      <c r="BH773" s="38" t="s">
        <v>209</v>
      </c>
    </row>
    <row r="774" spans="2:60" x14ac:dyDescent="0.3">
      <c r="B774" s="55">
        <f t="shared" ref="B774:B837" si="240">B773+1</f>
        <v>770</v>
      </c>
      <c r="C774" s="55" t="str">
        <f t="shared" si="222"/>
        <v>NRT</v>
      </c>
      <c r="D774" s="55" t="str">
        <f t="shared" si="223"/>
        <v>2025-09-19</v>
      </c>
      <c r="E774" s="55" t="str">
        <f t="shared" si="224"/>
        <v>82020038152</v>
      </c>
      <c r="F774" s="55" t="str">
        <f t="shared" si="225"/>
        <v>PJP030162809</v>
      </c>
      <c r="G774" s="55" t="str">
        <f t="shared" si="226"/>
        <v>김시안</v>
      </c>
      <c r="H774" s="53" t="str">
        <f t="shared" si="227"/>
        <v>목록(Manifest)</v>
      </c>
      <c r="I774" s="62">
        <f t="shared" si="228"/>
        <v>125.75</v>
      </c>
      <c r="J774" s="53" t="str">
        <f t="shared" si="229"/>
        <v>BIG BRIDGE INTL (BRCH USA)</v>
      </c>
      <c r="K774" s="55">
        <f t="shared" si="230"/>
        <v>1</v>
      </c>
      <c r="L774" s="54">
        <f t="shared" si="231"/>
        <v>0.3</v>
      </c>
      <c r="M774" s="54">
        <f t="shared" si="232"/>
        <v>0.4</v>
      </c>
      <c r="N774" s="54">
        <f t="shared" si="233"/>
        <v>0.4</v>
      </c>
      <c r="O774" s="54">
        <f t="shared" si="234"/>
        <v>0.5</v>
      </c>
      <c r="P774" s="55" t="str">
        <f t="shared" si="235"/>
        <v>6094325141030</v>
      </c>
      <c r="Q774" s="70">
        <f t="shared" si="236"/>
        <v>6760</v>
      </c>
      <c r="R774" s="58">
        <v>0</v>
      </c>
      <c r="S774" s="57">
        <f t="shared" si="237"/>
        <v>0</v>
      </c>
      <c r="T774" s="58">
        <v>0</v>
      </c>
      <c r="U774" s="58">
        <f>(IF(VLOOKUP(VLOOKUP(AN774,MAPPING!$B$16:$D$21,2,1),MAPPING!$C$16:$E$21,2,0)=7000,0,VLOOKUP(VLOOKUP(AN774,MAPPING!$B$16:$D$21,2,1),MAPPING!$C$16:$E$21,2,0)))</f>
        <v>0</v>
      </c>
      <c r="V774" s="58">
        <f>(K774*VLOOKUP(N774/K774,MAPPING!$B$23:$C$30,2,10))</f>
        <v>0</v>
      </c>
      <c r="W774" s="58">
        <f t="shared" si="238"/>
        <v>0</v>
      </c>
      <c r="X774" s="58">
        <f t="shared" si="239"/>
        <v>6760</v>
      </c>
      <c r="Y774" s="116">
        <f>ROUND(SUM(Q774:W774)/INVOICE!$I$5,2)</f>
        <v>4.8499999999999996</v>
      </c>
      <c r="AA774" s="38" t="s">
        <v>5323</v>
      </c>
      <c r="AB774" s="38" t="s">
        <v>93</v>
      </c>
      <c r="AC774" s="38" t="s">
        <v>5324</v>
      </c>
      <c r="AD774" s="38" t="s">
        <v>11596</v>
      </c>
      <c r="AE774" s="38" t="s">
        <v>11487</v>
      </c>
      <c r="AF774" s="38" t="s">
        <v>11488</v>
      </c>
      <c r="AG774" s="38" t="s">
        <v>11489</v>
      </c>
      <c r="AH774" s="38" t="s">
        <v>61</v>
      </c>
      <c r="AI774" s="38">
        <v>1</v>
      </c>
      <c r="AJ774" s="38">
        <v>0.3</v>
      </c>
      <c r="AK774" s="38">
        <v>0.4</v>
      </c>
      <c r="AL774" s="38">
        <v>0.4</v>
      </c>
      <c r="AM774" s="38" t="s">
        <v>204</v>
      </c>
      <c r="AN774" s="38">
        <v>125.75</v>
      </c>
      <c r="AO774" s="38" t="s">
        <v>62</v>
      </c>
      <c r="AP774" s="38" t="s">
        <v>62</v>
      </c>
      <c r="AQ774" s="38" t="s">
        <v>62</v>
      </c>
      <c r="AR774" s="38" t="s">
        <v>62</v>
      </c>
      <c r="AS774" s="38" t="s">
        <v>62</v>
      </c>
      <c r="AT774" s="38" t="s">
        <v>205</v>
      </c>
      <c r="AU774" s="38" t="s">
        <v>8802</v>
      </c>
      <c r="AV774" s="38" t="s">
        <v>207</v>
      </c>
      <c r="AW774" s="38" t="s">
        <v>61</v>
      </c>
      <c r="AX774" s="38" t="s">
        <v>63</v>
      </c>
      <c r="AY774" s="39" t="s">
        <v>11597</v>
      </c>
      <c r="AZ774" s="38" t="s">
        <v>11598</v>
      </c>
      <c r="BA774" s="39" t="s">
        <v>11598</v>
      </c>
      <c r="BB774" s="38" t="s">
        <v>196</v>
      </c>
      <c r="BC774" s="38" t="s">
        <v>197</v>
      </c>
      <c r="BD774" s="38" t="s">
        <v>94</v>
      </c>
      <c r="BE774" s="38" t="s">
        <v>208</v>
      </c>
      <c r="BF774" s="38" t="s">
        <v>64</v>
      </c>
      <c r="BG774" s="38" t="s">
        <v>61</v>
      </c>
      <c r="BH774" s="38" t="s">
        <v>209</v>
      </c>
    </row>
    <row r="775" spans="2:60" x14ac:dyDescent="0.3">
      <c r="B775" s="55">
        <f t="shared" si="240"/>
        <v>771</v>
      </c>
      <c r="C775" s="55" t="str">
        <f t="shared" ref="C775:C838" si="241">AB775</f>
        <v>NRT</v>
      </c>
      <c r="D775" s="55" t="str">
        <f t="shared" ref="D775:D838" si="242">AA775</f>
        <v>2025-09-19</v>
      </c>
      <c r="E775" s="55" t="str">
        <f t="shared" ref="E775:E838" si="243">AC775</f>
        <v>82020038152</v>
      </c>
      <c r="F775" s="55" t="str">
        <f t="shared" ref="F775:F838" si="244">AD775</f>
        <v>PJP030133420</v>
      </c>
      <c r="G775" s="55" t="str">
        <f t="shared" ref="G775:G838" si="245">AE775</f>
        <v>정제인</v>
      </c>
      <c r="H775" s="53" t="str">
        <f t="shared" ref="H775:H838" si="246">AM775</f>
        <v>목록(Manifest)</v>
      </c>
      <c r="I775" s="62">
        <f t="shared" ref="I775:I838" si="247">AN775</f>
        <v>141.72</v>
      </c>
      <c r="J775" s="53" t="str">
        <f t="shared" ref="J775:J838" si="248">AU775</f>
        <v>BIG BRIDGE INTL (BRCH USA)</v>
      </c>
      <c r="K775" s="55">
        <f t="shared" ref="K775:K838" si="249">AI775</f>
        <v>1</v>
      </c>
      <c r="L775" s="54">
        <f t="shared" ref="L775:L838" si="250">AJ775</f>
        <v>1.1499999999999999</v>
      </c>
      <c r="M775" s="54">
        <f t="shared" ref="M775:M838" si="251">AK775</f>
        <v>2.8</v>
      </c>
      <c r="N775" s="54">
        <f t="shared" ref="N775:N838" si="252">AL775</f>
        <v>2.8</v>
      </c>
      <c r="O775" s="54">
        <f t="shared" ref="O775:O838" si="253">CEILING(L775,0.5)</f>
        <v>1.5</v>
      </c>
      <c r="P775" s="55" t="str">
        <f t="shared" ref="P775:P838" si="254">AY775</f>
        <v>6094325151582</v>
      </c>
      <c r="Q775" s="70">
        <f t="shared" ref="Q775:Q838" si="255">6760+(O775-0.5)/0.5*1010</f>
        <v>8780</v>
      </c>
      <c r="R775" s="58">
        <v>0</v>
      </c>
      <c r="S775" s="57">
        <f t="shared" ref="S775:S838" si="256">2500*(K775-1)</f>
        <v>0</v>
      </c>
      <c r="T775" s="58">
        <v>0</v>
      </c>
      <c r="U775" s="58">
        <f>(IF(VLOOKUP(VLOOKUP(AN775,MAPPING!$B$16:$D$21,2,1),MAPPING!$C$16:$E$21,2,0)=7000,0,VLOOKUP(VLOOKUP(AN775,MAPPING!$B$16:$D$21,2,1),MAPPING!$C$16:$E$21,2,0)))</f>
        <v>0</v>
      </c>
      <c r="V775" s="58">
        <f>(K775*VLOOKUP(N775/K775,MAPPING!$B$23:$C$30,2,10))</f>
        <v>550</v>
      </c>
      <c r="W775" s="58">
        <f t="shared" ref="W775:W838" si="257">IF(_xlfn.CEILING.MATH(N775-30,1)&lt;0,0,_xlfn.CEILING.MATH(N775-30,1))*400</f>
        <v>0</v>
      </c>
      <c r="X775" s="58">
        <f t="shared" ref="X775:X838" si="258">SUM(Q775:W775)</f>
        <v>9330</v>
      </c>
      <c r="Y775" s="116">
        <f>ROUND(SUM(Q775:W775)/INVOICE!$I$5,2)</f>
        <v>6.69</v>
      </c>
      <c r="AA775" s="38" t="s">
        <v>5323</v>
      </c>
      <c r="AB775" s="38" t="s">
        <v>93</v>
      </c>
      <c r="AC775" s="38" t="s">
        <v>5324</v>
      </c>
      <c r="AD775" s="38" t="s">
        <v>11599</v>
      </c>
      <c r="AE775" s="38" t="s">
        <v>10091</v>
      </c>
      <c r="AF775" s="38" t="s">
        <v>10092</v>
      </c>
      <c r="AG775" s="38" t="s">
        <v>1405</v>
      </c>
      <c r="AH775" s="38" t="s">
        <v>61</v>
      </c>
      <c r="AI775" s="38">
        <v>1</v>
      </c>
      <c r="AJ775" s="38">
        <v>1.1499999999999999</v>
      </c>
      <c r="AK775" s="38">
        <v>2.8</v>
      </c>
      <c r="AL775" s="38">
        <v>2.8</v>
      </c>
      <c r="AM775" s="38" t="s">
        <v>204</v>
      </c>
      <c r="AN775" s="38">
        <v>141.72</v>
      </c>
      <c r="AO775" s="38" t="s">
        <v>62</v>
      </c>
      <c r="AP775" s="38" t="s">
        <v>62</v>
      </c>
      <c r="AQ775" s="38" t="s">
        <v>62</v>
      </c>
      <c r="AR775" s="38" t="s">
        <v>62</v>
      </c>
      <c r="AS775" s="38" t="s">
        <v>62</v>
      </c>
      <c r="AT775" s="38" t="s">
        <v>205</v>
      </c>
      <c r="AU775" s="38" t="s">
        <v>8802</v>
      </c>
      <c r="AV775" s="38" t="s">
        <v>207</v>
      </c>
      <c r="AW775" s="38" t="s">
        <v>61</v>
      </c>
      <c r="AX775" s="38" t="s">
        <v>63</v>
      </c>
      <c r="AY775" s="39" t="s">
        <v>11600</v>
      </c>
      <c r="AZ775" s="38" t="s">
        <v>11601</v>
      </c>
      <c r="BA775" s="39" t="s">
        <v>11601</v>
      </c>
      <c r="BB775" s="38" t="s">
        <v>196</v>
      </c>
      <c r="BC775" s="38" t="s">
        <v>197</v>
      </c>
      <c r="BD775" s="38" t="s">
        <v>94</v>
      </c>
      <c r="BE775" s="38" t="s">
        <v>208</v>
      </c>
      <c r="BF775" s="38" t="s">
        <v>64</v>
      </c>
      <c r="BG775" s="38" t="s">
        <v>61</v>
      </c>
      <c r="BH775" s="38" t="s">
        <v>209</v>
      </c>
    </row>
    <row r="776" spans="2:60" x14ac:dyDescent="0.3">
      <c r="B776" s="55">
        <f t="shared" si="240"/>
        <v>772</v>
      </c>
      <c r="C776" s="55" t="str">
        <f t="shared" si="241"/>
        <v>NRT</v>
      </c>
      <c r="D776" s="55" t="str">
        <f t="shared" si="242"/>
        <v>2025-09-19</v>
      </c>
      <c r="E776" s="55" t="str">
        <f t="shared" si="243"/>
        <v>82020038152</v>
      </c>
      <c r="F776" s="55" t="str">
        <f t="shared" si="244"/>
        <v>PJP030155902</v>
      </c>
      <c r="G776" s="55" t="str">
        <f t="shared" si="245"/>
        <v>손수현</v>
      </c>
      <c r="H776" s="53" t="str">
        <f t="shared" si="246"/>
        <v>목록(Manifest)</v>
      </c>
      <c r="I776" s="62">
        <f t="shared" si="247"/>
        <v>0.67</v>
      </c>
      <c r="J776" s="53" t="str">
        <f t="shared" si="248"/>
        <v>BIG BRIDGE INTL (BRCH USA)</v>
      </c>
      <c r="K776" s="55">
        <f t="shared" si="249"/>
        <v>1</v>
      </c>
      <c r="L776" s="54">
        <f t="shared" si="250"/>
        <v>0.15</v>
      </c>
      <c r="M776" s="54">
        <f t="shared" si="251"/>
        <v>0.5</v>
      </c>
      <c r="N776" s="54">
        <f t="shared" si="252"/>
        <v>0.5</v>
      </c>
      <c r="O776" s="54">
        <f t="shared" si="253"/>
        <v>0.5</v>
      </c>
      <c r="P776" s="55" t="str">
        <f t="shared" si="254"/>
        <v>6094325151921</v>
      </c>
      <c r="Q776" s="70">
        <f t="shared" si="255"/>
        <v>6760</v>
      </c>
      <c r="R776" s="58">
        <v>0</v>
      </c>
      <c r="S776" s="57">
        <f t="shared" si="256"/>
        <v>0</v>
      </c>
      <c r="T776" s="58">
        <v>0</v>
      </c>
      <c r="U776" s="58">
        <f>(IF(VLOOKUP(VLOOKUP(AN776,MAPPING!$B$16:$D$21,2,1),MAPPING!$C$16:$E$21,2,0)=7000,0,VLOOKUP(VLOOKUP(AN776,MAPPING!$B$16:$D$21,2,1),MAPPING!$C$16:$E$21,2,0)))</f>
        <v>0</v>
      </c>
      <c r="V776" s="58">
        <f>(K776*VLOOKUP(N776/K776,MAPPING!$B$23:$C$30,2,10))</f>
        <v>0</v>
      </c>
      <c r="W776" s="58">
        <f t="shared" si="257"/>
        <v>0</v>
      </c>
      <c r="X776" s="58">
        <f t="shared" si="258"/>
        <v>6760</v>
      </c>
      <c r="Y776" s="116">
        <f>ROUND(SUM(Q776:W776)/INVOICE!$I$5,2)</f>
        <v>4.8499999999999996</v>
      </c>
      <c r="AA776" s="38" t="s">
        <v>5323</v>
      </c>
      <c r="AB776" s="38" t="s">
        <v>93</v>
      </c>
      <c r="AC776" s="38" t="s">
        <v>5324</v>
      </c>
      <c r="AD776" s="38" t="s">
        <v>11602</v>
      </c>
      <c r="AE776" s="38" t="s">
        <v>11603</v>
      </c>
      <c r="AF776" s="38" t="s">
        <v>11604</v>
      </c>
      <c r="AG776" s="38" t="s">
        <v>11605</v>
      </c>
      <c r="AH776" s="38" t="s">
        <v>61</v>
      </c>
      <c r="AI776" s="38">
        <v>1</v>
      </c>
      <c r="AJ776" s="38">
        <v>0.15</v>
      </c>
      <c r="AK776" s="38">
        <v>0.5</v>
      </c>
      <c r="AL776" s="38">
        <v>0.5</v>
      </c>
      <c r="AM776" s="38" t="s">
        <v>204</v>
      </c>
      <c r="AN776" s="38">
        <v>0.67</v>
      </c>
      <c r="AO776" s="38" t="s">
        <v>62</v>
      </c>
      <c r="AP776" s="38" t="s">
        <v>62</v>
      </c>
      <c r="AQ776" s="38" t="s">
        <v>62</v>
      </c>
      <c r="AR776" s="38" t="s">
        <v>62</v>
      </c>
      <c r="AS776" s="38" t="s">
        <v>62</v>
      </c>
      <c r="AT776" s="38" t="s">
        <v>205</v>
      </c>
      <c r="AU776" s="38" t="s">
        <v>8802</v>
      </c>
      <c r="AV776" s="38" t="s">
        <v>207</v>
      </c>
      <c r="AW776" s="38" t="s">
        <v>61</v>
      </c>
      <c r="AX776" s="38" t="s">
        <v>63</v>
      </c>
      <c r="AY776" s="39" t="s">
        <v>11606</v>
      </c>
      <c r="AZ776" s="38" t="s">
        <v>11607</v>
      </c>
      <c r="BA776" s="39" t="s">
        <v>11607</v>
      </c>
      <c r="BB776" s="38" t="s">
        <v>196</v>
      </c>
      <c r="BC776" s="38" t="s">
        <v>197</v>
      </c>
      <c r="BD776" s="38" t="s">
        <v>94</v>
      </c>
      <c r="BE776" s="38" t="s">
        <v>208</v>
      </c>
      <c r="BF776" s="38" t="s">
        <v>64</v>
      </c>
      <c r="BG776" s="38" t="s">
        <v>61</v>
      </c>
      <c r="BH776" s="38" t="s">
        <v>209</v>
      </c>
    </row>
    <row r="777" spans="2:60" x14ac:dyDescent="0.3">
      <c r="B777" s="55">
        <f t="shared" si="240"/>
        <v>773</v>
      </c>
      <c r="C777" s="55" t="str">
        <f t="shared" si="241"/>
        <v>NRT</v>
      </c>
      <c r="D777" s="55" t="str">
        <f t="shared" si="242"/>
        <v>2025-09-19</v>
      </c>
      <c r="E777" s="55" t="str">
        <f t="shared" si="243"/>
        <v>82020038152</v>
      </c>
      <c r="F777" s="55" t="str">
        <f t="shared" si="244"/>
        <v>PJP030128661</v>
      </c>
      <c r="G777" s="55" t="str">
        <f t="shared" si="245"/>
        <v>남유경</v>
      </c>
      <c r="H777" s="53" t="str">
        <f t="shared" si="246"/>
        <v>목록(Manifest)</v>
      </c>
      <c r="I777" s="62">
        <f t="shared" si="247"/>
        <v>62.24</v>
      </c>
      <c r="J777" s="53" t="str">
        <f t="shared" si="248"/>
        <v>BIG BRIDGE INTL (BRCH USA)</v>
      </c>
      <c r="K777" s="55">
        <f t="shared" si="249"/>
        <v>1</v>
      </c>
      <c r="L777" s="54">
        <f t="shared" si="250"/>
        <v>0.45</v>
      </c>
      <c r="M777" s="54">
        <f t="shared" si="251"/>
        <v>1.3</v>
      </c>
      <c r="N777" s="54">
        <f t="shared" si="252"/>
        <v>1.3</v>
      </c>
      <c r="O777" s="54">
        <f t="shared" si="253"/>
        <v>0.5</v>
      </c>
      <c r="P777" s="55" t="str">
        <f t="shared" si="254"/>
        <v>6094325151729</v>
      </c>
      <c r="Q777" s="70">
        <f t="shared" si="255"/>
        <v>6760</v>
      </c>
      <c r="R777" s="58">
        <v>0</v>
      </c>
      <c r="S777" s="57">
        <f t="shared" si="256"/>
        <v>0</v>
      </c>
      <c r="T777" s="58">
        <v>0</v>
      </c>
      <c r="U777" s="58">
        <f>(IF(VLOOKUP(VLOOKUP(AN777,MAPPING!$B$16:$D$21,2,1),MAPPING!$C$16:$E$21,2,0)=7000,0,VLOOKUP(VLOOKUP(AN777,MAPPING!$B$16:$D$21,2,1),MAPPING!$C$16:$E$21,2,0)))</f>
        <v>0</v>
      </c>
      <c r="V777" s="58">
        <f>(K777*VLOOKUP(N777/K777,MAPPING!$B$23:$C$30,2,10))</f>
        <v>0</v>
      </c>
      <c r="W777" s="58">
        <f t="shared" si="257"/>
        <v>0</v>
      </c>
      <c r="X777" s="58">
        <f t="shared" si="258"/>
        <v>6760</v>
      </c>
      <c r="Y777" s="116">
        <f>ROUND(SUM(Q777:W777)/INVOICE!$I$5,2)</f>
        <v>4.8499999999999996</v>
      </c>
      <c r="AA777" s="38" t="s">
        <v>5323</v>
      </c>
      <c r="AB777" s="38" t="s">
        <v>93</v>
      </c>
      <c r="AC777" s="38" t="s">
        <v>5324</v>
      </c>
      <c r="AD777" s="38" t="s">
        <v>11608</v>
      </c>
      <c r="AE777" s="38" t="s">
        <v>11609</v>
      </c>
      <c r="AF777" s="38" t="s">
        <v>11610</v>
      </c>
      <c r="AG777" s="38" t="s">
        <v>11611</v>
      </c>
      <c r="AH777" s="38" t="s">
        <v>61</v>
      </c>
      <c r="AI777" s="38">
        <v>1</v>
      </c>
      <c r="AJ777" s="38">
        <v>0.45</v>
      </c>
      <c r="AK777" s="38">
        <v>1.3</v>
      </c>
      <c r="AL777" s="38">
        <v>1.3</v>
      </c>
      <c r="AM777" s="38" t="s">
        <v>204</v>
      </c>
      <c r="AN777" s="38">
        <v>62.24</v>
      </c>
      <c r="AO777" s="38" t="s">
        <v>62</v>
      </c>
      <c r="AP777" s="38" t="s">
        <v>62</v>
      </c>
      <c r="AQ777" s="38" t="s">
        <v>62</v>
      </c>
      <c r="AR777" s="38" t="s">
        <v>62</v>
      </c>
      <c r="AS777" s="38" t="s">
        <v>62</v>
      </c>
      <c r="AT777" s="38" t="s">
        <v>205</v>
      </c>
      <c r="AU777" s="38" t="s">
        <v>8802</v>
      </c>
      <c r="AV777" s="38" t="s">
        <v>207</v>
      </c>
      <c r="AW777" s="38" t="s">
        <v>61</v>
      </c>
      <c r="AX777" s="38" t="s">
        <v>63</v>
      </c>
      <c r="AY777" s="39" t="s">
        <v>11612</v>
      </c>
      <c r="AZ777" s="38" t="s">
        <v>11613</v>
      </c>
      <c r="BA777" s="39" t="s">
        <v>11613</v>
      </c>
      <c r="BB777" s="38" t="s">
        <v>196</v>
      </c>
      <c r="BC777" s="38" t="s">
        <v>197</v>
      </c>
      <c r="BD777" s="38" t="s">
        <v>94</v>
      </c>
      <c r="BE777" s="38" t="s">
        <v>208</v>
      </c>
      <c r="BF777" s="38" t="s">
        <v>64</v>
      </c>
      <c r="BG777" s="38" t="s">
        <v>61</v>
      </c>
      <c r="BH777" s="38" t="s">
        <v>209</v>
      </c>
    </row>
    <row r="778" spans="2:60" x14ac:dyDescent="0.3">
      <c r="B778" s="55">
        <f t="shared" si="240"/>
        <v>774</v>
      </c>
      <c r="C778" s="55" t="str">
        <f t="shared" si="241"/>
        <v>NRT</v>
      </c>
      <c r="D778" s="55" t="str">
        <f t="shared" si="242"/>
        <v>2025-09-19</v>
      </c>
      <c r="E778" s="55" t="str">
        <f t="shared" si="243"/>
        <v>82020038152</v>
      </c>
      <c r="F778" s="55" t="str">
        <f t="shared" si="244"/>
        <v>PJP030137482</v>
      </c>
      <c r="G778" s="55" t="str">
        <f t="shared" si="245"/>
        <v>하태영</v>
      </c>
      <c r="H778" s="53" t="str">
        <f t="shared" si="246"/>
        <v>목록(Manifest)</v>
      </c>
      <c r="I778" s="62">
        <f t="shared" si="247"/>
        <v>117.92</v>
      </c>
      <c r="J778" s="53" t="str">
        <f t="shared" si="248"/>
        <v>BIG BRIDGE INTL (BRCH USA)</v>
      </c>
      <c r="K778" s="55">
        <f t="shared" si="249"/>
        <v>1</v>
      </c>
      <c r="L778" s="54">
        <f t="shared" si="250"/>
        <v>0.65</v>
      </c>
      <c r="M778" s="54">
        <f t="shared" si="251"/>
        <v>1.1000000000000001</v>
      </c>
      <c r="N778" s="54">
        <f t="shared" si="252"/>
        <v>1.1000000000000001</v>
      </c>
      <c r="O778" s="54">
        <f t="shared" si="253"/>
        <v>1</v>
      </c>
      <c r="P778" s="55" t="str">
        <f t="shared" si="254"/>
        <v>6094325151271</v>
      </c>
      <c r="Q778" s="70">
        <f t="shared" si="255"/>
        <v>7770</v>
      </c>
      <c r="R778" s="58">
        <v>0</v>
      </c>
      <c r="S778" s="57">
        <f t="shared" si="256"/>
        <v>0</v>
      </c>
      <c r="T778" s="58">
        <v>0</v>
      </c>
      <c r="U778" s="58">
        <f>(IF(VLOOKUP(VLOOKUP(AN778,MAPPING!$B$16:$D$21,2,1),MAPPING!$C$16:$E$21,2,0)=7000,0,VLOOKUP(VLOOKUP(AN778,MAPPING!$B$16:$D$21,2,1),MAPPING!$C$16:$E$21,2,0)))</f>
        <v>0</v>
      </c>
      <c r="V778" s="58">
        <f>(K778*VLOOKUP(N778/K778,MAPPING!$B$23:$C$30,2,10))</f>
        <v>0</v>
      </c>
      <c r="W778" s="58">
        <f t="shared" si="257"/>
        <v>0</v>
      </c>
      <c r="X778" s="58">
        <f t="shared" si="258"/>
        <v>7770</v>
      </c>
      <c r="Y778" s="116">
        <f>ROUND(SUM(Q778:W778)/INVOICE!$I$5,2)</f>
        <v>5.57</v>
      </c>
      <c r="AA778" s="38" t="s">
        <v>5323</v>
      </c>
      <c r="AB778" s="38" t="s">
        <v>93</v>
      </c>
      <c r="AC778" s="38" t="s">
        <v>5324</v>
      </c>
      <c r="AD778" s="38" t="s">
        <v>11614</v>
      </c>
      <c r="AE778" s="38" t="s">
        <v>11615</v>
      </c>
      <c r="AF778" s="38" t="s">
        <v>11616</v>
      </c>
      <c r="AG778" s="38" t="s">
        <v>11617</v>
      </c>
      <c r="AH778" s="38" t="s">
        <v>61</v>
      </c>
      <c r="AI778" s="38">
        <v>1</v>
      </c>
      <c r="AJ778" s="38">
        <v>0.65</v>
      </c>
      <c r="AK778" s="38">
        <v>1.1000000000000001</v>
      </c>
      <c r="AL778" s="38">
        <v>1.1000000000000001</v>
      </c>
      <c r="AM778" s="38" t="s">
        <v>204</v>
      </c>
      <c r="AN778" s="38">
        <v>117.92</v>
      </c>
      <c r="AO778" s="38" t="s">
        <v>62</v>
      </c>
      <c r="AP778" s="38" t="s">
        <v>62</v>
      </c>
      <c r="AQ778" s="38" t="s">
        <v>62</v>
      </c>
      <c r="AR778" s="38" t="s">
        <v>62</v>
      </c>
      <c r="AS778" s="38" t="s">
        <v>62</v>
      </c>
      <c r="AT778" s="38" t="s">
        <v>205</v>
      </c>
      <c r="AU778" s="38" t="s">
        <v>8802</v>
      </c>
      <c r="AV778" s="38" t="s">
        <v>207</v>
      </c>
      <c r="AW778" s="38" t="s">
        <v>61</v>
      </c>
      <c r="AX778" s="38" t="s">
        <v>63</v>
      </c>
      <c r="AY778" s="39" t="s">
        <v>11618</v>
      </c>
      <c r="AZ778" s="38" t="s">
        <v>11619</v>
      </c>
      <c r="BA778" s="39" t="s">
        <v>11619</v>
      </c>
      <c r="BB778" s="38" t="s">
        <v>196</v>
      </c>
      <c r="BC778" s="38" t="s">
        <v>197</v>
      </c>
      <c r="BD778" s="38" t="s">
        <v>94</v>
      </c>
      <c r="BE778" s="38" t="s">
        <v>208</v>
      </c>
      <c r="BF778" s="38" t="s">
        <v>64</v>
      </c>
      <c r="BG778" s="38" t="s">
        <v>61</v>
      </c>
      <c r="BH778" s="38" t="s">
        <v>209</v>
      </c>
    </row>
    <row r="779" spans="2:60" x14ac:dyDescent="0.3">
      <c r="B779" s="55">
        <f t="shared" si="240"/>
        <v>775</v>
      </c>
      <c r="C779" s="55" t="str">
        <f t="shared" si="241"/>
        <v>NRT</v>
      </c>
      <c r="D779" s="55" t="str">
        <f t="shared" si="242"/>
        <v>2025-09-19</v>
      </c>
      <c r="E779" s="55" t="str">
        <f t="shared" si="243"/>
        <v>82020038152</v>
      </c>
      <c r="F779" s="55" t="str">
        <f t="shared" si="244"/>
        <v>PJP030163373</v>
      </c>
      <c r="G779" s="55" t="str">
        <f t="shared" si="245"/>
        <v>서지현</v>
      </c>
      <c r="H779" s="53" t="str">
        <f t="shared" si="246"/>
        <v>목록(Manifest)</v>
      </c>
      <c r="I779" s="62">
        <f t="shared" si="247"/>
        <v>111.76</v>
      </c>
      <c r="J779" s="53" t="str">
        <f t="shared" si="248"/>
        <v>BIG BRIDGE INTL (BRCH USA)</v>
      </c>
      <c r="K779" s="55">
        <f t="shared" si="249"/>
        <v>1</v>
      </c>
      <c r="L779" s="54">
        <f t="shared" si="250"/>
        <v>0.85</v>
      </c>
      <c r="M779" s="54">
        <f t="shared" si="251"/>
        <v>1.1000000000000001</v>
      </c>
      <c r="N779" s="54">
        <f t="shared" si="252"/>
        <v>1.1000000000000001</v>
      </c>
      <c r="O779" s="54">
        <f t="shared" si="253"/>
        <v>1</v>
      </c>
      <c r="P779" s="55" t="str">
        <f t="shared" si="254"/>
        <v>6094325151000</v>
      </c>
      <c r="Q779" s="70">
        <f t="shared" si="255"/>
        <v>7770</v>
      </c>
      <c r="R779" s="58">
        <v>0</v>
      </c>
      <c r="S779" s="57">
        <f t="shared" si="256"/>
        <v>0</v>
      </c>
      <c r="T779" s="58">
        <v>0</v>
      </c>
      <c r="U779" s="58">
        <f>(IF(VLOOKUP(VLOOKUP(AN779,MAPPING!$B$16:$D$21,2,1),MAPPING!$C$16:$E$21,2,0)=7000,0,VLOOKUP(VLOOKUP(AN779,MAPPING!$B$16:$D$21,2,1),MAPPING!$C$16:$E$21,2,0)))</f>
        <v>0</v>
      </c>
      <c r="V779" s="58">
        <f>(K779*VLOOKUP(N779/K779,MAPPING!$B$23:$C$30,2,10))</f>
        <v>0</v>
      </c>
      <c r="W779" s="58">
        <f t="shared" si="257"/>
        <v>0</v>
      </c>
      <c r="X779" s="58">
        <f t="shared" si="258"/>
        <v>7770</v>
      </c>
      <c r="Y779" s="116">
        <f>ROUND(SUM(Q779:W779)/INVOICE!$I$5,2)</f>
        <v>5.57</v>
      </c>
      <c r="AA779" s="38" t="s">
        <v>5323</v>
      </c>
      <c r="AB779" s="38" t="s">
        <v>93</v>
      </c>
      <c r="AC779" s="38" t="s">
        <v>5324</v>
      </c>
      <c r="AD779" s="38" t="s">
        <v>11620</v>
      </c>
      <c r="AE779" s="38" t="s">
        <v>11621</v>
      </c>
      <c r="AF779" s="38" t="s">
        <v>11622</v>
      </c>
      <c r="AG779" s="38" t="s">
        <v>11623</v>
      </c>
      <c r="AH779" s="38" t="s">
        <v>61</v>
      </c>
      <c r="AI779" s="38">
        <v>1</v>
      </c>
      <c r="AJ779" s="38">
        <v>0.85</v>
      </c>
      <c r="AK779" s="38">
        <v>1.1000000000000001</v>
      </c>
      <c r="AL779" s="38">
        <v>1.1000000000000001</v>
      </c>
      <c r="AM779" s="38" t="s">
        <v>204</v>
      </c>
      <c r="AN779" s="38">
        <v>111.76</v>
      </c>
      <c r="AO779" s="38" t="s">
        <v>62</v>
      </c>
      <c r="AP779" s="38" t="s">
        <v>62</v>
      </c>
      <c r="AQ779" s="38" t="s">
        <v>62</v>
      </c>
      <c r="AR779" s="38" t="s">
        <v>62</v>
      </c>
      <c r="AS779" s="38" t="s">
        <v>62</v>
      </c>
      <c r="AT779" s="38" t="s">
        <v>205</v>
      </c>
      <c r="AU779" s="38" t="s">
        <v>8802</v>
      </c>
      <c r="AV779" s="38" t="s">
        <v>207</v>
      </c>
      <c r="AW779" s="38" t="s">
        <v>61</v>
      </c>
      <c r="AX779" s="38" t="s">
        <v>63</v>
      </c>
      <c r="AY779" s="39" t="s">
        <v>11624</v>
      </c>
      <c r="AZ779" s="38" t="s">
        <v>11625</v>
      </c>
      <c r="BA779" s="39" t="s">
        <v>11625</v>
      </c>
      <c r="BB779" s="38" t="s">
        <v>196</v>
      </c>
      <c r="BC779" s="38" t="s">
        <v>197</v>
      </c>
      <c r="BD779" s="38" t="s">
        <v>94</v>
      </c>
      <c r="BE779" s="38" t="s">
        <v>208</v>
      </c>
      <c r="BF779" s="38" t="s">
        <v>64</v>
      </c>
      <c r="BG779" s="38" t="s">
        <v>61</v>
      </c>
      <c r="BH779" s="38" t="s">
        <v>209</v>
      </c>
    </row>
    <row r="780" spans="2:60" x14ac:dyDescent="0.3">
      <c r="B780" s="55">
        <f t="shared" si="240"/>
        <v>776</v>
      </c>
      <c r="C780" s="55" t="str">
        <f t="shared" si="241"/>
        <v>NRT</v>
      </c>
      <c r="D780" s="55" t="str">
        <f t="shared" si="242"/>
        <v>2025-09-19</v>
      </c>
      <c r="E780" s="55" t="str">
        <f t="shared" si="243"/>
        <v>82020038152</v>
      </c>
      <c r="F780" s="55" t="str">
        <f t="shared" si="244"/>
        <v>PJP030152141</v>
      </c>
      <c r="G780" s="55" t="str">
        <f t="shared" si="245"/>
        <v>한재혁</v>
      </c>
      <c r="H780" s="53" t="str">
        <f t="shared" si="246"/>
        <v>일반(목록배제,Normal-Manifest Exception)</v>
      </c>
      <c r="I780" s="62">
        <f t="shared" si="247"/>
        <v>100.5</v>
      </c>
      <c r="J780" s="53" t="str">
        <f t="shared" si="248"/>
        <v>BIG BRIDGE INTL (BRCH USA)</v>
      </c>
      <c r="K780" s="55">
        <f t="shared" si="249"/>
        <v>1</v>
      </c>
      <c r="L780" s="54">
        <f t="shared" si="250"/>
        <v>0.45</v>
      </c>
      <c r="M780" s="54">
        <f t="shared" si="251"/>
        <v>1.3</v>
      </c>
      <c r="N780" s="54">
        <f t="shared" si="252"/>
        <v>1.3</v>
      </c>
      <c r="O780" s="54">
        <f t="shared" si="253"/>
        <v>0.5</v>
      </c>
      <c r="P780" s="55" t="str">
        <f t="shared" si="254"/>
        <v>6094325142160</v>
      </c>
      <c r="Q780" s="70">
        <f t="shared" si="255"/>
        <v>6760</v>
      </c>
      <c r="R780" s="58">
        <v>0</v>
      </c>
      <c r="S780" s="57">
        <f t="shared" si="256"/>
        <v>0</v>
      </c>
      <c r="T780" s="58">
        <v>0</v>
      </c>
      <c r="U780" s="58">
        <f>(IF(VLOOKUP(VLOOKUP(AN780,MAPPING!$B$16:$D$21,2,1),MAPPING!$C$16:$E$21,2,0)=7000,0,VLOOKUP(VLOOKUP(AN780,MAPPING!$B$16:$D$21,2,1),MAPPING!$C$16:$E$21,2,0)))</f>
        <v>0</v>
      </c>
      <c r="V780" s="58">
        <f>(K780*VLOOKUP(N780/K780,MAPPING!$B$23:$C$30,2,10))</f>
        <v>0</v>
      </c>
      <c r="W780" s="58">
        <f t="shared" si="257"/>
        <v>0</v>
      </c>
      <c r="X780" s="58">
        <f t="shared" si="258"/>
        <v>6760</v>
      </c>
      <c r="Y780" s="116">
        <f>ROUND(SUM(Q780:W780)/INVOICE!$I$5,2)</f>
        <v>4.8499999999999996</v>
      </c>
      <c r="AA780" s="38" t="s">
        <v>5323</v>
      </c>
      <c r="AB780" s="38" t="s">
        <v>93</v>
      </c>
      <c r="AC780" s="38" t="s">
        <v>5324</v>
      </c>
      <c r="AD780" s="38" t="s">
        <v>11626</v>
      </c>
      <c r="AE780" s="38" t="s">
        <v>11627</v>
      </c>
      <c r="AF780" s="38" t="s">
        <v>11628</v>
      </c>
      <c r="AG780" s="38" t="s">
        <v>11629</v>
      </c>
      <c r="AH780" s="38" t="s">
        <v>61</v>
      </c>
      <c r="AI780" s="38">
        <v>1</v>
      </c>
      <c r="AJ780" s="38">
        <v>0.45</v>
      </c>
      <c r="AK780" s="38">
        <v>1.3</v>
      </c>
      <c r="AL780" s="38">
        <v>1.3</v>
      </c>
      <c r="AM780" s="38" t="s">
        <v>66</v>
      </c>
      <c r="AN780" s="38">
        <v>100.5</v>
      </c>
      <c r="AO780" s="38" t="s">
        <v>62</v>
      </c>
      <c r="AP780" s="38" t="s">
        <v>62</v>
      </c>
      <c r="AQ780" s="38" t="s">
        <v>62</v>
      </c>
      <c r="AR780" s="38" t="s">
        <v>61</v>
      </c>
      <c r="AS780" s="38" t="s">
        <v>62</v>
      </c>
      <c r="AT780" s="38" t="s">
        <v>205</v>
      </c>
      <c r="AU780" s="38" t="s">
        <v>8802</v>
      </c>
      <c r="AV780" s="38" t="s">
        <v>207</v>
      </c>
      <c r="AW780" s="38" t="s">
        <v>61</v>
      </c>
      <c r="AX780" s="38" t="s">
        <v>63</v>
      </c>
      <c r="AY780" s="39" t="s">
        <v>11630</v>
      </c>
      <c r="AZ780" s="38" t="s">
        <v>11631</v>
      </c>
      <c r="BA780" s="39" t="s">
        <v>11631</v>
      </c>
      <c r="BB780" s="38" t="s">
        <v>196</v>
      </c>
      <c r="BC780" s="38" t="s">
        <v>197</v>
      </c>
      <c r="BD780" s="38" t="s">
        <v>94</v>
      </c>
      <c r="BE780" s="38" t="s">
        <v>208</v>
      </c>
      <c r="BF780" s="38" t="s">
        <v>64</v>
      </c>
      <c r="BG780" s="38" t="s">
        <v>61</v>
      </c>
      <c r="BH780" s="38" t="s">
        <v>209</v>
      </c>
    </row>
    <row r="781" spans="2:60" x14ac:dyDescent="0.3">
      <c r="B781" s="55">
        <f t="shared" si="240"/>
        <v>777</v>
      </c>
      <c r="C781" s="55" t="str">
        <f t="shared" si="241"/>
        <v>NRT</v>
      </c>
      <c r="D781" s="55" t="str">
        <f t="shared" si="242"/>
        <v>2025-09-19</v>
      </c>
      <c r="E781" s="55" t="str">
        <f t="shared" si="243"/>
        <v>82020038152</v>
      </c>
      <c r="F781" s="55" t="str">
        <f t="shared" si="244"/>
        <v>PJP030153752</v>
      </c>
      <c r="G781" s="55" t="str">
        <f t="shared" si="245"/>
        <v>황주영</v>
      </c>
      <c r="H781" s="53" t="str">
        <f t="shared" si="246"/>
        <v>목록(Manifest)</v>
      </c>
      <c r="I781" s="62">
        <f t="shared" si="247"/>
        <v>62.31</v>
      </c>
      <c r="J781" s="53" t="str">
        <f t="shared" si="248"/>
        <v>BIG BRIDGE INTL (BRCH USA)</v>
      </c>
      <c r="K781" s="55">
        <f t="shared" si="249"/>
        <v>1</v>
      </c>
      <c r="L781" s="54">
        <f t="shared" si="250"/>
        <v>0.7</v>
      </c>
      <c r="M781" s="54">
        <f t="shared" si="251"/>
        <v>1</v>
      </c>
      <c r="N781" s="54">
        <f t="shared" si="252"/>
        <v>1</v>
      </c>
      <c r="O781" s="54">
        <f t="shared" si="253"/>
        <v>1</v>
      </c>
      <c r="P781" s="55" t="str">
        <f t="shared" si="254"/>
        <v>6094325151755</v>
      </c>
      <c r="Q781" s="70">
        <f t="shared" si="255"/>
        <v>7770</v>
      </c>
      <c r="R781" s="58">
        <v>0</v>
      </c>
      <c r="S781" s="57">
        <f t="shared" si="256"/>
        <v>0</v>
      </c>
      <c r="T781" s="58">
        <v>0</v>
      </c>
      <c r="U781" s="58">
        <f>(IF(VLOOKUP(VLOOKUP(AN781,MAPPING!$B$16:$D$21,2,1),MAPPING!$C$16:$E$21,2,0)=7000,0,VLOOKUP(VLOOKUP(AN781,MAPPING!$B$16:$D$21,2,1),MAPPING!$C$16:$E$21,2,0)))</f>
        <v>0</v>
      </c>
      <c r="V781" s="58">
        <f>(K781*VLOOKUP(N781/K781,MAPPING!$B$23:$C$30,2,10))</f>
        <v>0</v>
      </c>
      <c r="W781" s="58">
        <f t="shared" si="257"/>
        <v>0</v>
      </c>
      <c r="X781" s="58">
        <f t="shared" si="258"/>
        <v>7770</v>
      </c>
      <c r="Y781" s="116">
        <f>ROUND(SUM(Q781:W781)/INVOICE!$I$5,2)</f>
        <v>5.57</v>
      </c>
      <c r="AA781" s="38" t="s">
        <v>5323</v>
      </c>
      <c r="AB781" s="38" t="s">
        <v>93</v>
      </c>
      <c r="AC781" s="38" t="s">
        <v>5324</v>
      </c>
      <c r="AD781" s="38" t="s">
        <v>11632</v>
      </c>
      <c r="AE781" s="38" t="s">
        <v>11633</v>
      </c>
      <c r="AF781" s="38" t="s">
        <v>11634</v>
      </c>
      <c r="AG781" s="38" t="s">
        <v>11635</v>
      </c>
      <c r="AH781" s="38" t="s">
        <v>61</v>
      </c>
      <c r="AI781" s="38">
        <v>1</v>
      </c>
      <c r="AJ781" s="38">
        <v>0.7</v>
      </c>
      <c r="AK781" s="38">
        <v>1</v>
      </c>
      <c r="AL781" s="38">
        <v>1</v>
      </c>
      <c r="AM781" s="38" t="s">
        <v>204</v>
      </c>
      <c r="AN781" s="38">
        <v>62.31</v>
      </c>
      <c r="AO781" s="38" t="s">
        <v>62</v>
      </c>
      <c r="AP781" s="38" t="s">
        <v>62</v>
      </c>
      <c r="AQ781" s="38" t="s">
        <v>62</v>
      </c>
      <c r="AR781" s="38" t="s">
        <v>62</v>
      </c>
      <c r="AS781" s="38" t="s">
        <v>62</v>
      </c>
      <c r="AT781" s="38" t="s">
        <v>205</v>
      </c>
      <c r="AU781" s="38" t="s">
        <v>8802</v>
      </c>
      <c r="AV781" s="38" t="s">
        <v>207</v>
      </c>
      <c r="AW781" s="38" t="s">
        <v>61</v>
      </c>
      <c r="AX781" s="38" t="s">
        <v>63</v>
      </c>
      <c r="AY781" s="39" t="s">
        <v>11636</v>
      </c>
      <c r="AZ781" s="38" t="s">
        <v>11637</v>
      </c>
      <c r="BA781" s="39" t="s">
        <v>11637</v>
      </c>
      <c r="BB781" s="38" t="s">
        <v>196</v>
      </c>
      <c r="BC781" s="38" t="s">
        <v>197</v>
      </c>
      <c r="BD781" s="38" t="s">
        <v>94</v>
      </c>
      <c r="BE781" s="38" t="s">
        <v>208</v>
      </c>
      <c r="BF781" s="38" t="s">
        <v>64</v>
      </c>
      <c r="BG781" s="38" t="s">
        <v>61</v>
      </c>
      <c r="BH781" s="38" t="s">
        <v>209</v>
      </c>
    </row>
    <row r="782" spans="2:60" x14ac:dyDescent="0.3">
      <c r="B782" s="55">
        <f t="shared" si="240"/>
        <v>778</v>
      </c>
      <c r="C782" s="55" t="str">
        <f t="shared" si="241"/>
        <v>NRT</v>
      </c>
      <c r="D782" s="55" t="str">
        <f t="shared" si="242"/>
        <v>2025-09-19</v>
      </c>
      <c r="E782" s="55" t="str">
        <f t="shared" si="243"/>
        <v>82020038152</v>
      </c>
      <c r="F782" s="55" t="str">
        <f t="shared" si="244"/>
        <v>PJP030137733</v>
      </c>
      <c r="G782" s="55" t="str">
        <f t="shared" si="245"/>
        <v>이은희</v>
      </c>
      <c r="H782" s="53" t="str">
        <f t="shared" si="246"/>
        <v>목록(Manifest)</v>
      </c>
      <c r="I782" s="62">
        <f t="shared" si="247"/>
        <v>32.03</v>
      </c>
      <c r="J782" s="53" t="str">
        <f t="shared" si="248"/>
        <v>BIG BRIDGE INTL (BRCH USA)</v>
      </c>
      <c r="K782" s="55">
        <f t="shared" si="249"/>
        <v>1</v>
      </c>
      <c r="L782" s="54">
        <f t="shared" si="250"/>
        <v>0.15</v>
      </c>
      <c r="M782" s="54">
        <f t="shared" si="251"/>
        <v>0.7</v>
      </c>
      <c r="N782" s="54">
        <f t="shared" si="252"/>
        <v>0.7</v>
      </c>
      <c r="O782" s="54">
        <f t="shared" si="253"/>
        <v>0.5</v>
      </c>
      <c r="P782" s="55" t="str">
        <f t="shared" si="254"/>
        <v>6094325149587</v>
      </c>
      <c r="Q782" s="70">
        <f t="shared" si="255"/>
        <v>6760</v>
      </c>
      <c r="R782" s="58">
        <v>0</v>
      </c>
      <c r="S782" s="57">
        <f t="shared" si="256"/>
        <v>0</v>
      </c>
      <c r="T782" s="58">
        <v>0</v>
      </c>
      <c r="U782" s="58">
        <f>(IF(VLOOKUP(VLOOKUP(AN782,MAPPING!$B$16:$D$21,2,1),MAPPING!$C$16:$E$21,2,0)=7000,0,VLOOKUP(VLOOKUP(AN782,MAPPING!$B$16:$D$21,2,1),MAPPING!$C$16:$E$21,2,0)))</f>
        <v>0</v>
      </c>
      <c r="V782" s="58">
        <f>(K782*VLOOKUP(N782/K782,MAPPING!$B$23:$C$30,2,10))</f>
        <v>0</v>
      </c>
      <c r="W782" s="58">
        <f t="shared" si="257"/>
        <v>0</v>
      </c>
      <c r="X782" s="58">
        <f t="shared" si="258"/>
        <v>6760</v>
      </c>
      <c r="Y782" s="116">
        <f>ROUND(SUM(Q782:W782)/INVOICE!$I$5,2)</f>
        <v>4.8499999999999996</v>
      </c>
      <c r="AA782" s="38" t="s">
        <v>5323</v>
      </c>
      <c r="AB782" s="38" t="s">
        <v>93</v>
      </c>
      <c r="AC782" s="38" t="s">
        <v>5324</v>
      </c>
      <c r="AD782" s="38" t="s">
        <v>11638</v>
      </c>
      <c r="AE782" s="38" t="s">
        <v>11639</v>
      </c>
      <c r="AF782" s="38" t="s">
        <v>11640</v>
      </c>
      <c r="AG782" s="38" t="s">
        <v>11641</v>
      </c>
      <c r="AH782" s="38" t="s">
        <v>61</v>
      </c>
      <c r="AI782" s="38">
        <v>1</v>
      </c>
      <c r="AJ782" s="38">
        <v>0.15</v>
      </c>
      <c r="AK782" s="38">
        <v>0.7</v>
      </c>
      <c r="AL782" s="38">
        <v>0.7</v>
      </c>
      <c r="AM782" s="38" t="s">
        <v>204</v>
      </c>
      <c r="AN782" s="38">
        <v>32.03</v>
      </c>
      <c r="AO782" s="38" t="s">
        <v>62</v>
      </c>
      <c r="AP782" s="38" t="s">
        <v>62</v>
      </c>
      <c r="AQ782" s="38" t="s">
        <v>62</v>
      </c>
      <c r="AR782" s="38" t="s">
        <v>62</v>
      </c>
      <c r="AS782" s="38" t="s">
        <v>62</v>
      </c>
      <c r="AT782" s="38" t="s">
        <v>205</v>
      </c>
      <c r="AU782" s="38" t="s">
        <v>8802</v>
      </c>
      <c r="AV782" s="38" t="s">
        <v>207</v>
      </c>
      <c r="AW782" s="38" t="s">
        <v>61</v>
      </c>
      <c r="AX782" s="38" t="s">
        <v>63</v>
      </c>
      <c r="AY782" s="39" t="s">
        <v>11642</v>
      </c>
      <c r="AZ782" s="38" t="s">
        <v>11643</v>
      </c>
      <c r="BA782" s="39" t="s">
        <v>11643</v>
      </c>
      <c r="BB782" s="38" t="s">
        <v>196</v>
      </c>
      <c r="BC782" s="38" t="s">
        <v>197</v>
      </c>
      <c r="BD782" s="38" t="s">
        <v>94</v>
      </c>
      <c r="BE782" s="38" t="s">
        <v>208</v>
      </c>
      <c r="BF782" s="38" t="s">
        <v>64</v>
      </c>
      <c r="BG782" s="38" t="s">
        <v>61</v>
      </c>
      <c r="BH782" s="38" t="s">
        <v>209</v>
      </c>
    </row>
    <row r="783" spans="2:60" x14ac:dyDescent="0.3">
      <c r="B783" s="55">
        <f t="shared" si="240"/>
        <v>779</v>
      </c>
      <c r="C783" s="55" t="str">
        <f t="shared" si="241"/>
        <v>NRT</v>
      </c>
      <c r="D783" s="55" t="str">
        <f t="shared" si="242"/>
        <v>2025-09-19</v>
      </c>
      <c r="E783" s="55" t="str">
        <f t="shared" si="243"/>
        <v>82020038152</v>
      </c>
      <c r="F783" s="55" t="str">
        <f t="shared" si="244"/>
        <v>PJP030134350</v>
      </c>
      <c r="G783" s="55" t="str">
        <f t="shared" si="245"/>
        <v>이호규</v>
      </c>
      <c r="H783" s="53" t="str">
        <f t="shared" si="246"/>
        <v>목록(Manifest)</v>
      </c>
      <c r="I783" s="62">
        <f t="shared" si="247"/>
        <v>93.8</v>
      </c>
      <c r="J783" s="53" t="str">
        <f t="shared" si="248"/>
        <v>BIG BRIDGE INTL (BRCH USA)</v>
      </c>
      <c r="K783" s="55">
        <f t="shared" si="249"/>
        <v>1</v>
      </c>
      <c r="L783" s="54">
        <f t="shared" si="250"/>
        <v>0.55000000000000004</v>
      </c>
      <c r="M783" s="54">
        <f t="shared" si="251"/>
        <v>0.4</v>
      </c>
      <c r="N783" s="54">
        <f t="shared" si="252"/>
        <v>0.6</v>
      </c>
      <c r="O783" s="54">
        <f t="shared" si="253"/>
        <v>1</v>
      </c>
      <c r="P783" s="55" t="str">
        <f t="shared" si="254"/>
        <v>6094325151757</v>
      </c>
      <c r="Q783" s="70">
        <f t="shared" si="255"/>
        <v>7770</v>
      </c>
      <c r="R783" s="58">
        <v>0</v>
      </c>
      <c r="S783" s="57">
        <f t="shared" si="256"/>
        <v>0</v>
      </c>
      <c r="T783" s="58">
        <v>0</v>
      </c>
      <c r="U783" s="58">
        <f>(IF(VLOOKUP(VLOOKUP(AN783,MAPPING!$B$16:$D$21,2,1),MAPPING!$C$16:$E$21,2,0)=7000,0,VLOOKUP(VLOOKUP(AN783,MAPPING!$B$16:$D$21,2,1),MAPPING!$C$16:$E$21,2,0)))</f>
        <v>0</v>
      </c>
      <c r="V783" s="58">
        <f>(K783*VLOOKUP(N783/K783,MAPPING!$B$23:$C$30,2,10))</f>
        <v>0</v>
      </c>
      <c r="W783" s="58">
        <f t="shared" si="257"/>
        <v>0</v>
      </c>
      <c r="X783" s="58">
        <f t="shared" si="258"/>
        <v>7770</v>
      </c>
      <c r="Y783" s="116">
        <f>ROUND(SUM(Q783:W783)/INVOICE!$I$5,2)</f>
        <v>5.57</v>
      </c>
      <c r="AA783" s="38" t="s">
        <v>5323</v>
      </c>
      <c r="AB783" s="38" t="s">
        <v>93</v>
      </c>
      <c r="AC783" s="38" t="s">
        <v>5324</v>
      </c>
      <c r="AD783" s="38" t="s">
        <v>11644</v>
      </c>
      <c r="AE783" s="38" t="s">
        <v>8603</v>
      </c>
      <c r="AF783" s="38" t="s">
        <v>8604</v>
      </c>
      <c r="AG783" s="38" t="s">
        <v>8605</v>
      </c>
      <c r="AH783" s="38" t="s">
        <v>61</v>
      </c>
      <c r="AI783" s="38">
        <v>1</v>
      </c>
      <c r="AJ783" s="38">
        <v>0.55000000000000004</v>
      </c>
      <c r="AK783" s="38">
        <v>0.4</v>
      </c>
      <c r="AL783" s="38">
        <v>0.6</v>
      </c>
      <c r="AM783" s="38" t="s">
        <v>204</v>
      </c>
      <c r="AN783" s="38">
        <v>93.8</v>
      </c>
      <c r="AO783" s="38" t="s">
        <v>62</v>
      </c>
      <c r="AP783" s="38" t="s">
        <v>62</v>
      </c>
      <c r="AQ783" s="38" t="s">
        <v>62</v>
      </c>
      <c r="AR783" s="38" t="s">
        <v>62</v>
      </c>
      <c r="AS783" s="38" t="s">
        <v>62</v>
      </c>
      <c r="AT783" s="38" t="s">
        <v>205</v>
      </c>
      <c r="AU783" s="38" t="s">
        <v>8802</v>
      </c>
      <c r="AV783" s="38" t="s">
        <v>207</v>
      </c>
      <c r="AW783" s="38" t="s">
        <v>61</v>
      </c>
      <c r="AX783" s="38" t="s">
        <v>63</v>
      </c>
      <c r="AY783" s="39" t="s">
        <v>11645</v>
      </c>
      <c r="AZ783" s="38" t="s">
        <v>11646</v>
      </c>
      <c r="BA783" s="39" t="s">
        <v>11646</v>
      </c>
      <c r="BB783" s="38" t="s">
        <v>196</v>
      </c>
      <c r="BC783" s="38" t="s">
        <v>197</v>
      </c>
      <c r="BD783" s="38" t="s">
        <v>94</v>
      </c>
      <c r="BE783" s="38" t="s">
        <v>208</v>
      </c>
      <c r="BF783" s="38" t="s">
        <v>64</v>
      </c>
      <c r="BG783" s="38" t="s">
        <v>61</v>
      </c>
      <c r="BH783" s="38" t="s">
        <v>209</v>
      </c>
    </row>
    <row r="784" spans="2:60" x14ac:dyDescent="0.3">
      <c r="B784" s="55">
        <f t="shared" si="240"/>
        <v>780</v>
      </c>
      <c r="C784" s="55" t="str">
        <f t="shared" si="241"/>
        <v>NRT</v>
      </c>
      <c r="D784" s="55" t="str">
        <f t="shared" si="242"/>
        <v>2025-09-19</v>
      </c>
      <c r="E784" s="55" t="str">
        <f t="shared" si="243"/>
        <v>82020038152</v>
      </c>
      <c r="F784" s="55" t="str">
        <f t="shared" si="244"/>
        <v>PJP030136574</v>
      </c>
      <c r="G784" s="55" t="str">
        <f t="shared" si="245"/>
        <v>김현호</v>
      </c>
      <c r="H784" s="53" t="str">
        <f t="shared" si="246"/>
        <v>목록(Manifest)</v>
      </c>
      <c r="I784" s="62">
        <f t="shared" si="247"/>
        <v>74.89</v>
      </c>
      <c r="J784" s="53" t="str">
        <f t="shared" si="248"/>
        <v>BIG BRIDGE INTL (BRCH USA)</v>
      </c>
      <c r="K784" s="55">
        <f t="shared" si="249"/>
        <v>1</v>
      </c>
      <c r="L784" s="54">
        <f t="shared" si="250"/>
        <v>1.5</v>
      </c>
      <c r="M784" s="54">
        <f t="shared" si="251"/>
        <v>3.6</v>
      </c>
      <c r="N784" s="54">
        <f t="shared" si="252"/>
        <v>3.6</v>
      </c>
      <c r="O784" s="54">
        <f t="shared" si="253"/>
        <v>1.5</v>
      </c>
      <c r="P784" s="55" t="str">
        <f t="shared" si="254"/>
        <v>6094325151056</v>
      </c>
      <c r="Q784" s="70">
        <f t="shared" si="255"/>
        <v>8780</v>
      </c>
      <c r="R784" s="58">
        <v>0</v>
      </c>
      <c r="S784" s="57">
        <f t="shared" si="256"/>
        <v>0</v>
      </c>
      <c r="T784" s="58">
        <v>0</v>
      </c>
      <c r="U784" s="58">
        <f>(IF(VLOOKUP(VLOOKUP(AN784,MAPPING!$B$16:$D$21,2,1),MAPPING!$C$16:$E$21,2,0)=7000,0,VLOOKUP(VLOOKUP(AN784,MAPPING!$B$16:$D$21,2,1),MAPPING!$C$16:$E$21,2,0)))</f>
        <v>0</v>
      </c>
      <c r="V784" s="58">
        <f>(K784*VLOOKUP(N784/K784,MAPPING!$B$23:$C$30,2,10))</f>
        <v>550</v>
      </c>
      <c r="W784" s="58">
        <f t="shared" si="257"/>
        <v>0</v>
      </c>
      <c r="X784" s="58">
        <f t="shared" si="258"/>
        <v>9330</v>
      </c>
      <c r="Y784" s="116">
        <f>ROUND(SUM(Q784:W784)/INVOICE!$I$5,2)</f>
        <v>6.69</v>
      </c>
      <c r="AA784" s="38" t="s">
        <v>5323</v>
      </c>
      <c r="AB784" s="38" t="s">
        <v>93</v>
      </c>
      <c r="AC784" s="38" t="s">
        <v>5324</v>
      </c>
      <c r="AD784" s="38" t="s">
        <v>11647</v>
      </c>
      <c r="AE784" s="38" t="s">
        <v>8640</v>
      </c>
      <c r="AF784" s="38" t="s">
        <v>8641</v>
      </c>
      <c r="AG784" s="38" t="s">
        <v>8642</v>
      </c>
      <c r="AH784" s="38" t="s">
        <v>61</v>
      </c>
      <c r="AI784" s="38">
        <v>1</v>
      </c>
      <c r="AJ784" s="38">
        <v>1.5</v>
      </c>
      <c r="AK784" s="38">
        <v>3.6</v>
      </c>
      <c r="AL784" s="38">
        <v>3.6</v>
      </c>
      <c r="AM784" s="38" t="s">
        <v>204</v>
      </c>
      <c r="AN784" s="38">
        <v>74.89</v>
      </c>
      <c r="AO784" s="38" t="s">
        <v>62</v>
      </c>
      <c r="AP784" s="38" t="s">
        <v>62</v>
      </c>
      <c r="AQ784" s="38" t="s">
        <v>62</v>
      </c>
      <c r="AR784" s="38" t="s">
        <v>62</v>
      </c>
      <c r="AS784" s="38" t="s">
        <v>62</v>
      </c>
      <c r="AT784" s="38" t="s">
        <v>205</v>
      </c>
      <c r="AU784" s="38" t="s">
        <v>8802</v>
      </c>
      <c r="AV784" s="38" t="s">
        <v>207</v>
      </c>
      <c r="AW784" s="38" t="s">
        <v>61</v>
      </c>
      <c r="AX784" s="38" t="s">
        <v>63</v>
      </c>
      <c r="AY784" s="39" t="s">
        <v>11648</v>
      </c>
      <c r="AZ784" s="38" t="s">
        <v>11649</v>
      </c>
      <c r="BA784" s="39" t="s">
        <v>11649</v>
      </c>
      <c r="BB784" s="38" t="s">
        <v>196</v>
      </c>
      <c r="BC784" s="38" t="s">
        <v>197</v>
      </c>
      <c r="BD784" s="38" t="s">
        <v>94</v>
      </c>
      <c r="BE784" s="38" t="s">
        <v>208</v>
      </c>
      <c r="BF784" s="38" t="s">
        <v>64</v>
      </c>
      <c r="BG784" s="38" t="s">
        <v>61</v>
      </c>
      <c r="BH784" s="38" t="s">
        <v>209</v>
      </c>
    </row>
    <row r="785" spans="2:60" x14ac:dyDescent="0.3">
      <c r="B785" s="55">
        <f t="shared" si="240"/>
        <v>781</v>
      </c>
      <c r="C785" s="55" t="str">
        <f t="shared" si="241"/>
        <v>NRT</v>
      </c>
      <c r="D785" s="55" t="str">
        <f t="shared" si="242"/>
        <v>2025-09-19</v>
      </c>
      <c r="E785" s="55" t="str">
        <f t="shared" si="243"/>
        <v>82020038152</v>
      </c>
      <c r="F785" s="55" t="str">
        <f t="shared" si="244"/>
        <v>PJP030155818</v>
      </c>
      <c r="G785" s="55" t="str">
        <f t="shared" si="245"/>
        <v>한시연</v>
      </c>
      <c r="H785" s="53" t="str">
        <f t="shared" si="246"/>
        <v>목록(Manifest)</v>
      </c>
      <c r="I785" s="62">
        <f t="shared" si="247"/>
        <v>143.47999999999999</v>
      </c>
      <c r="J785" s="53" t="str">
        <f t="shared" si="248"/>
        <v>BIG BRIDGE INTL (BRCH USA)</v>
      </c>
      <c r="K785" s="55">
        <f t="shared" si="249"/>
        <v>1</v>
      </c>
      <c r="L785" s="54">
        <f t="shared" si="250"/>
        <v>0.9</v>
      </c>
      <c r="M785" s="54">
        <f t="shared" si="251"/>
        <v>1.8</v>
      </c>
      <c r="N785" s="54">
        <f t="shared" si="252"/>
        <v>1.8</v>
      </c>
      <c r="O785" s="54">
        <f t="shared" si="253"/>
        <v>1</v>
      </c>
      <c r="P785" s="55" t="str">
        <f t="shared" si="254"/>
        <v>6094325141439</v>
      </c>
      <c r="Q785" s="70">
        <f t="shared" si="255"/>
        <v>7770</v>
      </c>
      <c r="R785" s="58">
        <v>0</v>
      </c>
      <c r="S785" s="57">
        <f t="shared" si="256"/>
        <v>0</v>
      </c>
      <c r="T785" s="58">
        <v>0</v>
      </c>
      <c r="U785" s="58">
        <f>(IF(VLOOKUP(VLOOKUP(AN785,MAPPING!$B$16:$D$21,2,1),MAPPING!$C$16:$E$21,2,0)=7000,0,VLOOKUP(VLOOKUP(AN785,MAPPING!$B$16:$D$21,2,1),MAPPING!$C$16:$E$21,2,0)))</f>
        <v>0</v>
      </c>
      <c r="V785" s="58">
        <f>(K785*VLOOKUP(N785/K785,MAPPING!$B$23:$C$30,2,10))</f>
        <v>0</v>
      </c>
      <c r="W785" s="58">
        <f t="shared" si="257"/>
        <v>0</v>
      </c>
      <c r="X785" s="58">
        <f t="shared" si="258"/>
        <v>7770</v>
      </c>
      <c r="Y785" s="116">
        <f>ROUND(SUM(Q785:W785)/INVOICE!$I$5,2)</f>
        <v>5.57</v>
      </c>
      <c r="AA785" s="38" t="s">
        <v>5323</v>
      </c>
      <c r="AB785" s="38" t="s">
        <v>93</v>
      </c>
      <c r="AC785" s="38" t="s">
        <v>5324</v>
      </c>
      <c r="AD785" s="38" t="s">
        <v>11650</v>
      </c>
      <c r="AE785" s="38" t="s">
        <v>7826</v>
      </c>
      <c r="AF785" s="38" t="s">
        <v>7827</v>
      </c>
      <c r="AG785" s="38" t="s">
        <v>7828</v>
      </c>
      <c r="AH785" s="38" t="s">
        <v>61</v>
      </c>
      <c r="AI785" s="38">
        <v>1</v>
      </c>
      <c r="AJ785" s="38">
        <v>0.9</v>
      </c>
      <c r="AK785" s="38">
        <v>1.8</v>
      </c>
      <c r="AL785" s="38">
        <v>1.8</v>
      </c>
      <c r="AM785" s="38" t="s">
        <v>204</v>
      </c>
      <c r="AN785" s="38">
        <v>143.47999999999999</v>
      </c>
      <c r="AO785" s="38" t="s">
        <v>62</v>
      </c>
      <c r="AP785" s="38" t="s">
        <v>62</v>
      </c>
      <c r="AQ785" s="38" t="s">
        <v>62</v>
      </c>
      <c r="AR785" s="38" t="s">
        <v>62</v>
      </c>
      <c r="AS785" s="38" t="s">
        <v>62</v>
      </c>
      <c r="AT785" s="38" t="s">
        <v>205</v>
      </c>
      <c r="AU785" s="38" t="s">
        <v>8802</v>
      </c>
      <c r="AV785" s="38" t="s">
        <v>207</v>
      </c>
      <c r="AW785" s="38" t="s">
        <v>61</v>
      </c>
      <c r="AX785" s="38" t="s">
        <v>63</v>
      </c>
      <c r="AY785" s="39" t="s">
        <v>11651</v>
      </c>
      <c r="AZ785" s="38" t="s">
        <v>11652</v>
      </c>
      <c r="BA785" s="39" t="s">
        <v>11652</v>
      </c>
      <c r="BB785" s="38" t="s">
        <v>196</v>
      </c>
      <c r="BC785" s="38" t="s">
        <v>197</v>
      </c>
      <c r="BD785" s="38" t="s">
        <v>94</v>
      </c>
      <c r="BE785" s="38" t="s">
        <v>208</v>
      </c>
      <c r="BF785" s="38" t="s">
        <v>64</v>
      </c>
      <c r="BG785" s="38" t="s">
        <v>61</v>
      </c>
      <c r="BH785" s="38" t="s">
        <v>209</v>
      </c>
    </row>
    <row r="786" spans="2:60" x14ac:dyDescent="0.3">
      <c r="B786" s="55">
        <f t="shared" si="240"/>
        <v>782</v>
      </c>
      <c r="C786" s="55" t="str">
        <f t="shared" si="241"/>
        <v>NRT</v>
      </c>
      <c r="D786" s="55" t="str">
        <f t="shared" si="242"/>
        <v>2025-09-19</v>
      </c>
      <c r="E786" s="55" t="str">
        <f t="shared" si="243"/>
        <v>82020038152</v>
      </c>
      <c r="F786" s="55" t="str">
        <f t="shared" si="244"/>
        <v>PJP030137075</v>
      </c>
      <c r="G786" s="55" t="str">
        <f t="shared" si="245"/>
        <v>아이티민</v>
      </c>
      <c r="H786" s="53" t="str">
        <f t="shared" si="246"/>
        <v>간이(Simple)</v>
      </c>
      <c r="I786" s="62">
        <f t="shared" si="247"/>
        <v>654.48</v>
      </c>
      <c r="J786" s="53" t="str">
        <f t="shared" si="248"/>
        <v>BIG BRIDGE INTL (BRCH USA)</v>
      </c>
      <c r="K786" s="55">
        <f t="shared" si="249"/>
        <v>1</v>
      </c>
      <c r="L786" s="54">
        <f t="shared" si="250"/>
        <v>8</v>
      </c>
      <c r="M786" s="54">
        <f t="shared" si="251"/>
        <v>13.3</v>
      </c>
      <c r="N786" s="54">
        <f t="shared" si="252"/>
        <v>13.5</v>
      </c>
      <c r="O786" s="54">
        <f t="shared" si="253"/>
        <v>8</v>
      </c>
      <c r="P786" s="55" t="str">
        <f t="shared" si="254"/>
        <v>6094325151305</v>
      </c>
      <c r="Q786" s="70">
        <f t="shared" si="255"/>
        <v>21910</v>
      </c>
      <c r="R786" s="58">
        <v>0</v>
      </c>
      <c r="S786" s="57">
        <f t="shared" si="256"/>
        <v>0</v>
      </c>
      <c r="T786" s="58">
        <v>0</v>
      </c>
      <c r="U786" s="58">
        <f>(IF(VLOOKUP(VLOOKUP(AN786,MAPPING!$B$16:$D$21,2,1),MAPPING!$C$16:$E$21,2,0)=7000,0,VLOOKUP(VLOOKUP(AN786,MAPPING!$B$16:$D$21,2,1),MAPPING!$C$16:$E$21,2,0)))</f>
        <v>0</v>
      </c>
      <c r="V786" s="58">
        <f>(K786*VLOOKUP(N786/K786,MAPPING!$B$23:$C$30,2,10))</f>
        <v>4500</v>
      </c>
      <c r="W786" s="58">
        <f t="shared" si="257"/>
        <v>0</v>
      </c>
      <c r="X786" s="58">
        <f t="shared" si="258"/>
        <v>26410</v>
      </c>
      <c r="Y786" s="116">
        <f>ROUND(SUM(Q786:W786)/INVOICE!$I$5,2)</f>
        <v>18.95</v>
      </c>
      <c r="AA786" s="38" t="s">
        <v>5323</v>
      </c>
      <c r="AB786" s="38" t="s">
        <v>93</v>
      </c>
      <c r="AC786" s="38" t="s">
        <v>5324</v>
      </c>
      <c r="AD786" s="38" t="s">
        <v>11653</v>
      </c>
      <c r="AE786" s="38" t="s">
        <v>218</v>
      </c>
      <c r="AF786" s="38" t="s">
        <v>219</v>
      </c>
      <c r="AG786" s="38" t="s">
        <v>220</v>
      </c>
      <c r="AH786" s="38" t="s">
        <v>61</v>
      </c>
      <c r="AI786" s="38">
        <v>1</v>
      </c>
      <c r="AJ786" s="38">
        <v>8</v>
      </c>
      <c r="AK786" s="38">
        <v>13.3</v>
      </c>
      <c r="AL786" s="38">
        <v>13.5</v>
      </c>
      <c r="AM786" s="38" t="s">
        <v>65</v>
      </c>
      <c r="AN786" s="38">
        <v>654.48</v>
      </c>
      <c r="AO786" s="38" t="s">
        <v>62</v>
      </c>
      <c r="AP786" s="38" t="s">
        <v>62</v>
      </c>
      <c r="AQ786" s="38" t="s">
        <v>62</v>
      </c>
      <c r="AR786" s="38" t="s">
        <v>62</v>
      </c>
      <c r="AS786" s="38" t="s">
        <v>62</v>
      </c>
      <c r="AT786" s="38" t="s">
        <v>205</v>
      </c>
      <c r="AU786" s="38" t="s">
        <v>8802</v>
      </c>
      <c r="AV786" s="38" t="s">
        <v>207</v>
      </c>
      <c r="AW786" s="38" t="s">
        <v>61</v>
      </c>
      <c r="AX786" s="38" t="s">
        <v>63</v>
      </c>
      <c r="AY786" s="39" t="s">
        <v>11654</v>
      </c>
      <c r="AZ786" s="38" t="s">
        <v>11655</v>
      </c>
      <c r="BA786" s="39" t="s">
        <v>11655</v>
      </c>
      <c r="BB786" s="38" t="s">
        <v>196</v>
      </c>
      <c r="BC786" s="38" t="s">
        <v>197</v>
      </c>
      <c r="BD786" s="38" t="s">
        <v>94</v>
      </c>
      <c r="BE786" s="38" t="s">
        <v>208</v>
      </c>
      <c r="BF786" s="38" t="s">
        <v>64</v>
      </c>
      <c r="BG786" s="38" t="s">
        <v>61</v>
      </c>
      <c r="BH786" s="38" t="s">
        <v>209</v>
      </c>
    </row>
    <row r="787" spans="2:60" x14ac:dyDescent="0.3">
      <c r="B787" s="55">
        <f t="shared" si="240"/>
        <v>783</v>
      </c>
      <c r="C787" s="55" t="str">
        <f t="shared" si="241"/>
        <v>NRT</v>
      </c>
      <c r="D787" s="55" t="str">
        <f t="shared" si="242"/>
        <v>2025-09-19</v>
      </c>
      <c r="E787" s="55" t="str">
        <f t="shared" si="243"/>
        <v>82020038152</v>
      </c>
      <c r="F787" s="55" t="str">
        <f t="shared" si="244"/>
        <v>PJP030158926</v>
      </c>
      <c r="G787" s="55" t="str">
        <f t="shared" si="245"/>
        <v>최재연</v>
      </c>
      <c r="H787" s="53" t="str">
        <f t="shared" si="246"/>
        <v>목록(Manifest)</v>
      </c>
      <c r="I787" s="62">
        <f t="shared" si="247"/>
        <v>76.650000000000006</v>
      </c>
      <c r="J787" s="53" t="str">
        <f t="shared" si="248"/>
        <v>BIG BRIDGE INTL (BRCH USA)</v>
      </c>
      <c r="K787" s="55">
        <f t="shared" si="249"/>
        <v>1</v>
      </c>
      <c r="L787" s="54">
        <f t="shared" si="250"/>
        <v>0.4</v>
      </c>
      <c r="M787" s="54">
        <f t="shared" si="251"/>
        <v>2</v>
      </c>
      <c r="N787" s="54">
        <f t="shared" si="252"/>
        <v>2</v>
      </c>
      <c r="O787" s="54">
        <f t="shared" si="253"/>
        <v>0.5</v>
      </c>
      <c r="P787" s="55" t="str">
        <f t="shared" si="254"/>
        <v>6094325151446</v>
      </c>
      <c r="Q787" s="70">
        <f t="shared" si="255"/>
        <v>6760</v>
      </c>
      <c r="R787" s="58">
        <v>0</v>
      </c>
      <c r="S787" s="57">
        <f t="shared" si="256"/>
        <v>0</v>
      </c>
      <c r="T787" s="58">
        <v>0</v>
      </c>
      <c r="U787" s="58">
        <f>(IF(VLOOKUP(VLOOKUP(AN787,MAPPING!$B$16:$D$21,2,1),MAPPING!$C$16:$E$21,2,0)=7000,0,VLOOKUP(VLOOKUP(AN787,MAPPING!$B$16:$D$21,2,1),MAPPING!$C$16:$E$21,2,0)))</f>
        <v>0</v>
      </c>
      <c r="V787" s="58">
        <f>(K787*VLOOKUP(N787/K787,MAPPING!$B$23:$C$30,2,10))</f>
        <v>0</v>
      </c>
      <c r="W787" s="58">
        <f t="shared" si="257"/>
        <v>0</v>
      </c>
      <c r="X787" s="58">
        <f t="shared" si="258"/>
        <v>6760</v>
      </c>
      <c r="Y787" s="116">
        <f>ROUND(SUM(Q787:W787)/INVOICE!$I$5,2)</f>
        <v>4.8499999999999996</v>
      </c>
      <c r="AA787" s="38" t="s">
        <v>5323</v>
      </c>
      <c r="AB787" s="38" t="s">
        <v>93</v>
      </c>
      <c r="AC787" s="38" t="s">
        <v>5324</v>
      </c>
      <c r="AD787" s="38" t="s">
        <v>11656</v>
      </c>
      <c r="AE787" s="38" t="s">
        <v>11657</v>
      </c>
      <c r="AF787" s="38" t="s">
        <v>11658</v>
      </c>
      <c r="AG787" s="38" t="s">
        <v>11659</v>
      </c>
      <c r="AH787" s="38" t="s">
        <v>61</v>
      </c>
      <c r="AI787" s="38">
        <v>1</v>
      </c>
      <c r="AJ787" s="38">
        <v>0.4</v>
      </c>
      <c r="AK787" s="38">
        <v>2</v>
      </c>
      <c r="AL787" s="38">
        <v>2</v>
      </c>
      <c r="AM787" s="38" t="s">
        <v>204</v>
      </c>
      <c r="AN787" s="38">
        <v>76.650000000000006</v>
      </c>
      <c r="AO787" s="38" t="s">
        <v>62</v>
      </c>
      <c r="AP787" s="38" t="s">
        <v>62</v>
      </c>
      <c r="AQ787" s="38" t="s">
        <v>62</v>
      </c>
      <c r="AR787" s="38" t="s">
        <v>62</v>
      </c>
      <c r="AS787" s="38" t="s">
        <v>62</v>
      </c>
      <c r="AT787" s="38" t="s">
        <v>205</v>
      </c>
      <c r="AU787" s="38" t="s">
        <v>8802</v>
      </c>
      <c r="AV787" s="38" t="s">
        <v>207</v>
      </c>
      <c r="AW787" s="38" t="s">
        <v>61</v>
      </c>
      <c r="AX787" s="38" t="s">
        <v>63</v>
      </c>
      <c r="AY787" s="39" t="s">
        <v>11660</v>
      </c>
      <c r="AZ787" s="38" t="s">
        <v>11661</v>
      </c>
      <c r="BA787" s="39" t="s">
        <v>11661</v>
      </c>
      <c r="BB787" s="38" t="s">
        <v>196</v>
      </c>
      <c r="BC787" s="38" t="s">
        <v>197</v>
      </c>
      <c r="BD787" s="38" t="s">
        <v>94</v>
      </c>
      <c r="BE787" s="38" t="s">
        <v>208</v>
      </c>
      <c r="BF787" s="38" t="s">
        <v>64</v>
      </c>
      <c r="BG787" s="38" t="s">
        <v>61</v>
      </c>
      <c r="BH787" s="38" t="s">
        <v>209</v>
      </c>
    </row>
    <row r="788" spans="2:60" x14ac:dyDescent="0.3">
      <c r="B788" s="55">
        <f t="shared" si="240"/>
        <v>784</v>
      </c>
      <c r="C788" s="55" t="str">
        <f t="shared" si="241"/>
        <v>NRT</v>
      </c>
      <c r="D788" s="55" t="str">
        <f t="shared" si="242"/>
        <v>2025-09-19</v>
      </c>
      <c r="E788" s="55" t="str">
        <f t="shared" si="243"/>
        <v>82020038152</v>
      </c>
      <c r="F788" s="55" t="str">
        <f t="shared" si="244"/>
        <v>PJP030143001</v>
      </c>
      <c r="G788" s="55" t="str">
        <f t="shared" si="245"/>
        <v>김준희</v>
      </c>
      <c r="H788" s="53" t="str">
        <f t="shared" si="246"/>
        <v>일반(목록배제,Normal-Manifest Exception)</v>
      </c>
      <c r="I788" s="62">
        <f t="shared" si="247"/>
        <v>35.67</v>
      </c>
      <c r="J788" s="53" t="str">
        <f t="shared" si="248"/>
        <v>BIG BRIDGE INTL (BRCH USA)</v>
      </c>
      <c r="K788" s="55">
        <f t="shared" si="249"/>
        <v>1</v>
      </c>
      <c r="L788" s="54">
        <f t="shared" si="250"/>
        <v>0.45</v>
      </c>
      <c r="M788" s="54">
        <f t="shared" si="251"/>
        <v>0.8</v>
      </c>
      <c r="N788" s="54">
        <f t="shared" si="252"/>
        <v>0.8</v>
      </c>
      <c r="O788" s="54">
        <f t="shared" si="253"/>
        <v>0.5</v>
      </c>
      <c r="P788" s="55" t="str">
        <f t="shared" si="254"/>
        <v>6094325151565</v>
      </c>
      <c r="Q788" s="70">
        <f t="shared" si="255"/>
        <v>6760</v>
      </c>
      <c r="R788" s="58">
        <v>0</v>
      </c>
      <c r="S788" s="57">
        <f t="shared" si="256"/>
        <v>0</v>
      </c>
      <c r="T788" s="58">
        <v>0</v>
      </c>
      <c r="U788" s="58">
        <f>(IF(VLOOKUP(VLOOKUP(AN788,MAPPING!$B$16:$D$21,2,1),MAPPING!$C$16:$E$21,2,0)=7000,0,VLOOKUP(VLOOKUP(AN788,MAPPING!$B$16:$D$21,2,1),MAPPING!$C$16:$E$21,2,0)))</f>
        <v>0</v>
      </c>
      <c r="V788" s="58">
        <f>(K788*VLOOKUP(N788/K788,MAPPING!$B$23:$C$30,2,10))</f>
        <v>0</v>
      </c>
      <c r="W788" s="58">
        <f t="shared" si="257"/>
        <v>0</v>
      </c>
      <c r="X788" s="58">
        <f t="shared" si="258"/>
        <v>6760</v>
      </c>
      <c r="Y788" s="116">
        <f>ROUND(SUM(Q788:W788)/INVOICE!$I$5,2)</f>
        <v>4.8499999999999996</v>
      </c>
      <c r="AA788" s="38" t="s">
        <v>5323</v>
      </c>
      <c r="AB788" s="38" t="s">
        <v>93</v>
      </c>
      <c r="AC788" s="38" t="s">
        <v>5324</v>
      </c>
      <c r="AD788" s="38" t="s">
        <v>11662</v>
      </c>
      <c r="AE788" s="38" t="s">
        <v>10334</v>
      </c>
      <c r="AF788" s="38" t="s">
        <v>11663</v>
      </c>
      <c r="AG788" s="38" t="s">
        <v>11664</v>
      </c>
      <c r="AH788" s="38" t="s">
        <v>61</v>
      </c>
      <c r="AI788" s="38">
        <v>1</v>
      </c>
      <c r="AJ788" s="38">
        <v>0.45</v>
      </c>
      <c r="AK788" s="38">
        <v>0.8</v>
      </c>
      <c r="AL788" s="38">
        <v>0.8</v>
      </c>
      <c r="AM788" s="38" t="s">
        <v>66</v>
      </c>
      <c r="AN788" s="38">
        <v>35.67</v>
      </c>
      <c r="AO788" s="38" t="s">
        <v>62</v>
      </c>
      <c r="AP788" s="38" t="s">
        <v>62</v>
      </c>
      <c r="AQ788" s="38" t="s">
        <v>62</v>
      </c>
      <c r="AR788" s="38" t="s">
        <v>62</v>
      </c>
      <c r="AS788" s="38" t="s">
        <v>62</v>
      </c>
      <c r="AT788" s="38" t="s">
        <v>205</v>
      </c>
      <c r="AU788" s="38" t="s">
        <v>8802</v>
      </c>
      <c r="AV788" s="38" t="s">
        <v>207</v>
      </c>
      <c r="AW788" s="38" t="s">
        <v>61</v>
      </c>
      <c r="AX788" s="38" t="s">
        <v>63</v>
      </c>
      <c r="AY788" s="39" t="s">
        <v>11665</v>
      </c>
      <c r="AZ788" s="38" t="s">
        <v>11666</v>
      </c>
      <c r="BA788" s="39" t="s">
        <v>11666</v>
      </c>
      <c r="BB788" s="38" t="s">
        <v>196</v>
      </c>
      <c r="BC788" s="38" t="s">
        <v>197</v>
      </c>
      <c r="BD788" s="38" t="s">
        <v>94</v>
      </c>
      <c r="BE788" s="38" t="s">
        <v>208</v>
      </c>
      <c r="BF788" s="38" t="s">
        <v>64</v>
      </c>
      <c r="BG788" s="38" t="s">
        <v>61</v>
      </c>
      <c r="BH788" s="38" t="s">
        <v>209</v>
      </c>
    </row>
    <row r="789" spans="2:60" x14ac:dyDescent="0.3">
      <c r="B789" s="55">
        <f t="shared" si="240"/>
        <v>785</v>
      </c>
      <c r="C789" s="55" t="str">
        <f t="shared" si="241"/>
        <v>NRT</v>
      </c>
      <c r="D789" s="55" t="str">
        <f t="shared" si="242"/>
        <v>2025-09-19</v>
      </c>
      <c r="E789" s="55" t="str">
        <f t="shared" si="243"/>
        <v>82020038152</v>
      </c>
      <c r="F789" s="55" t="str">
        <f t="shared" si="244"/>
        <v>PJP030142360</v>
      </c>
      <c r="G789" s="55" t="str">
        <f t="shared" si="245"/>
        <v>이호영</v>
      </c>
      <c r="H789" s="53" t="str">
        <f t="shared" si="246"/>
        <v>목록(Manifest)</v>
      </c>
      <c r="I789" s="62">
        <f t="shared" si="247"/>
        <v>101.71</v>
      </c>
      <c r="J789" s="53" t="str">
        <f t="shared" si="248"/>
        <v>BIG BRIDGE INTL (BRCH USA)</v>
      </c>
      <c r="K789" s="55">
        <f t="shared" si="249"/>
        <v>1</v>
      </c>
      <c r="L789" s="54">
        <f t="shared" si="250"/>
        <v>0.7</v>
      </c>
      <c r="M789" s="54">
        <f t="shared" si="251"/>
        <v>1.1000000000000001</v>
      </c>
      <c r="N789" s="54">
        <f t="shared" si="252"/>
        <v>1.1000000000000001</v>
      </c>
      <c r="O789" s="54">
        <f t="shared" si="253"/>
        <v>1</v>
      </c>
      <c r="P789" s="55" t="str">
        <f t="shared" si="254"/>
        <v>6094325150712</v>
      </c>
      <c r="Q789" s="70">
        <f t="shared" si="255"/>
        <v>7770</v>
      </c>
      <c r="R789" s="58">
        <v>0</v>
      </c>
      <c r="S789" s="57">
        <f t="shared" si="256"/>
        <v>0</v>
      </c>
      <c r="T789" s="58">
        <v>0</v>
      </c>
      <c r="U789" s="58">
        <f>(IF(VLOOKUP(VLOOKUP(AN789,MAPPING!$B$16:$D$21,2,1),MAPPING!$C$16:$E$21,2,0)=7000,0,VLOOKUP(VLOOKUP(AN789,MAPPING!$B$16:$D$21,2,1),MAPPING!$C$16:$E$21,2,0)))</f>
        <v>0</v>
      </c>
      <c r="V789" s="58">
        <f>(K789*VLOOKUP(N789/K789,MAPPING!$B$23:$C$30,2,10))</f>
        <v>0</v>
      </c>
      <c r="W789" s="58">
        <f t="shared" si="257"/>
        <v>0</v>
      </c>
      <c r="X789" s="58">
        <f t="shared" si="258"/>
        <v>7770</v>
      </c>
      <c r="Y789" s="116">
        <f>ROUND(SUM(Q789:W789)/INVOICE!$I$5,2)</f>
        <v>5.57</v>
      </c>
      <c r="AA789" s="38" t="s">
        <v>5323</v>
      </c>
      <c r="AB789" s="38" t="s">
        <v>93</v>
      </c>
      <c r="AC789" s="38" t="s">
        <v>5324</v>
      </c>
      <c r="AD789" s="38" t="s">
        <v>11667</v>
      </c>
      <c r="AE789" s="38" t="s">
        <v>11668</v>
      </c>
      <c r="AF789" s="38" t="s">
        <v>11669</v>
      </c>
      <c r="AG789" s="38" t="s">
        <v>11670</v>
      </c>
      <c r="AH789" s="38" t="s">
        <v>61</v>
      </c>
      <c r="AI789" s="38">
        <v>1</v>
      </c>
      <c r="AJ789" s="38">
        <v>0.7</v>
      </c>
      <c r="AK789" s="38">
        <v>1.1000000000000001</v>
      </c>
      <c r="AL789" s="38">
        <v>1.1000000000000001</v>
      </c>
      <c r="AM789" s="38" t="s">
        <v>204</v>
      </c>
      <c r="AN789" s="38">
        <v>101.71</v>
      </c>
      <c r="AO789" s="38" t="s">
        <v>62</v>
      </c>
      <c r="AP789" s="38" t="s">
        <v>62</v>
      </c>
      <c r="AQ789" s="38" t="s">
        <v>62</v>
      </c>
      <c r="AR789" s="38" t="s">
        <v>62</v>
      </c>
      <c r="AS789" s="38" t="s">
        <v>62</v>
      </c>
      <c r="AT789" s="38" t="s">
        <v>205</v>
      </c>
      <c r="AU789" s="38" t="s">
        <v>8802</v>
      </c>
      <c r="AV789" s="38" t="s">
        <v>207</v>
      </c>
      <c r="AW789" s="38" t="s">
        <v>61</v>
      </c>
      <c r="AX789" s="38" t="s">
        <v>63</v>
      </c>
      <c r="AY789" s="39" t="s">
        <v>11671</v>
      </c>
      <c r="AZ789" s="38" t="s">
        <v>11672</v>
      </c>
      <c r="BA789" s="39" t="s">
        <v>11672</v>
      </c>
      <c r="BB789" s="38" t="s">
        <v>196</v>
      </c>
      <c r="BC789" s="38" t="s">
        <v>197</v>
      </c>
      <c r="BD789" s="38" t="s">
        <v>94</v>
      </c>
      <c r="BE789" s="38" t="s">
        <v>208</v>
      </c>
      <c r="BF789" s="38" t="s">
        <v>64</v>
      </c>
      <c r="BG789" s="38" t="s">
        <v>61</v>
      </c>
      <c r="BH789" s="38" t="s">
        <v>209</v>
      </c>
    </row>
    <row r="790" spans="2:60" x14ac:dyDescent="0.3">
      <c r="B790" s="55">
        <f t="shared" si="240"/>
        <v>786</v>
      </c>
      <c r="C790" s="55" t="str">
        <f t="shared" si="241"/>
        <v>NRT</v>
      </c>
      <c r="D790" s="55" t="str">
        <f t="shared" si="242"/>
        <v>2025-09-19</v>
      </c>
      <c r="E790" s="55" t="str">
        <f t="shared" si="243"/>
        <v>82020038152</v>
      </c>
      <c r="F790" s="55" t="str">
        <f t="shared" si="244"/>
        <v>PJP030148646</v>
      </c>
      <c r="G790" s="55" t="str">
        <f t="shared" si="245"/>
        <v>문종수</v>
      </c>
      <c r="H790" s="53" t="str">
        <f t="shared" si="246"/>
        <v>목록(Manifest)</v>
      </c>
      <c r="I790" s="62">
        <f t="shared" si="247"/>
        <v>137.82</v>
      </c>
      <c r="J790" s="53" t="str">
        <f t="shared" si="248"/>
        <v>BIG BRIDGE INTL (BRCH USA)</v>
      </c>
      <c r="K790" s="55">
        <f t="shared" si="249"/>
        <v>1</v>
      </c>
      <c r="L790" s="54">
        <f t="shared" si="250"/>
        <v>1.45</v>
      </c>
      <c r="M790" s="54">
        <f t="shared" si="251"/>
        <v>2.9</v>
      </c>
      <c r="N790" s="54">
        <f t="shared" si="252"/>
        <v>2.9</v>
      </c>
      <c r="O790" s="54">
        <f t="shared" si="253"/>
        <v>1.5</v>
      </c>
      <c r="P790" s="55" t="str">
        <f t="shared" si="254"/>
        <v>6094325151833</v>
      </c>
      <c r="Q790" s="70">
        <f t="shared" si="255"/>
        <v>8780</v>
      </c>
      <c r="R790" s="58">
        <v>0</v>
      </c>
      <c r="S790" s="57">
        <f t="shared" si="256"/>
        <v>0</v>
      </c>
      <c r="T790" s="58">
        <v>0</v>
      </c>
      <c r="U790" s="58">
        <f>(IF(VLOOKUP(VLOOKUP(AN790,MAPPING!$B$16:$D$21,2,1),MAPPING!$C$16:$E$21,2,0)=7000,0,VLOOKUP(VLOOKUP(AN790,MAPPING!$B$16:$D$21,2,1),MAPPING!$C$16:$E$21,2,0)))</f>
        <v>0</v>
      </c>
      <c r="V790" s="58">
        <f>(K790*VLOOKUP(N790/K790,MAPPING!$B$23:$C$30,2,10))</f>
        <v>550</v>
      </c>
      <c r="W790" s="58">
        <f t="shared" si="257"/>
        <v>0</v>
      </c>
      <c r="X790" s="58">
        <f t="shared" si="258"/>
        <v>9330</v>
      </c>
      <c r="Y790" s="116">
        <f>ROUND(SUM(Q790:W790)/INVOICE!$I$5,2)</f>
        <v>6.69</v>
      </c>
      <c r="AA790" s="38" t="s">
        <v>5323</v>
      </c>
      <c r="AB790" s="38" t="s">
        <v>93</v>
      </c>
      <c r="AC790" s="38" t="s">
        <v>5324</v>
      </c>
      <c r="AD790" s="38" t="s">
        <v>11673</v>
      </c>
      <c r="AE790" s="38" t="s">
        <v>11674</v>
      </c>
      <c r="AF790" s="38" t="s">
        <v>11675</v>
      </c>
      <c r="AG790" s="38" t="s">
        <v>11676</v>
      </c>
      <c r="AH790" s="38" t="s">
        <v>61</v>
      </c>
      <c r="AI790" s="38">
        <v>1</v>
      </c>
      <c r="AJ790" s="38">
        <v>1.45</v>
      </c>
      <c r="AK790" s="38">
        <v>2.9</v>
      </c>
      <c r="AL790" s="38">
        <v>2.9</v>
      </c>
      <c r="AM790" s="38" t="s">
        <v>204</v>
      </c>
      <c r="AN790" s="38">
        <v>137.82</v>
      </c>
      <c r="AO790" s="38" t="s">
        <v>62</v>
      </c>
      <c r="AP790" s="38" t="s">
        <v>62</v>
      </c>
      <c r="AQ790" s="38" t="s">
        <v>62</v>
      </c>
      <c r="AR790" s="38" t="s">
        <v>62</v>
      </c>
      <c r="AS790" s="38" t="s">
        <v>62</v>
      </c>
      <c r="AT790" s="38" t="s">
        <v>205</v>
      </c>
      <c r="AU790" s="38" t="s">
        <v>8802</v>
      </c>
      <c r="AV790" s="38" t="s">
        <v>207</v>
      </c>
      <c r="AW790" s="38" t="s">
        <v>61</v>
      </c>
      <c r="AX790" s="38" t="s">
        <v>63</v>
      </c>
      <c r="AY790" s="39" t="s">
        <v>11677</v>
      </c>
      <c r="AZ790" s="38" t="s">
        <v>11678</v>
      </c>
      <c r="BA790" s="39" t="s">
        <v>11678</v>
      </c>
      <c r="BB790" s="38" t="s">
        <v>196</v>
      </c>
      <c r="BC790" s="38" t="s">
        <v>197</v>
      </c>
      <c r="BD790" s="38" t="s">
        <v>94</v>
      </c>
      <c r="BE790" s="38" t="s">
        <v>208</v>
      </c>
      <c r="BF790" s="38" t="s">
        <v>64</v>
      </c>
      <c r="BG790" s="38" t="s">
        <v>61</v>
      </c>
      <c r="BH790" s="38" t="s">
        <v>209</v>
      </c>
    </row>
    <row r="791" spans="2:60" x14ac:dyDescent="0.3">
      <c r="B791" s="55">
        <f t="shared" si="240"/>
        <v>787</v>
      </c>
      <c r="C791" s="55" t="str">
        <f t="shared" si="241"/>
        <v>NRT</v>
      </c>
      <c r="D791" s="55" t="str">
        <f t="shared" si="242"/>
        <v>2025-09-19</v>
      </c>
      <c r="E791" s="55" t="str">
        <f t="shared" si="243"/>
        <v>82020038152</v>
      </c>
      <c r="F791" s="55" t="str">
        <f t="shared" si="244"/>
        <v>PJP030149480</v>
      </c>
      <c r="G791" s="55" t="str">
        <f t="shared" si="245"/>
        <v>김성민</v>
      </c>
      <c r="H791" s="53" t="str">
        <f t="shared" si="246"/>
        <v>목록(Manifest)</v>
      </c>
      <c r="I791" s="62">
        <f t="shared" si="247"/>
        <v>0.67</v>
      </c>
      <c r="J791" s="53" t="str">
        <f t="shared" si="248"/>
        <v>BIG BRIDGE INTL (BRCH USA)</v>
      </c>
      <c r="K791" s="55">
        <f t="shared" si="249"/>
        <v>1</v>
      </c>
      <c r="L791" s="54">
        <f t="shared" si="250"/>
        <v>0.2</v>
      </c>
      <c r="M791" s="54">
        <f t="shared" si="251"/>
        <v>0.8</v>
      </c>
      <c r="N791" s="54">
        <f t="shared" si="252"/>
        <v>0.8</v>
      </c>
      <c r="O791" s="54">
        <f t="shared" si="253"/>
        <v>0.5</v>
      </c>
      <c r="P791" s="55" t="str">
        <f t="shared" si="254"/>
        <v>6094325151624</v>
      </c>
      <c r="Q791" s="70">
        <f t="shared" si="255"/>
        <v>6760</v>
      </c>
      <c r="R791" s="58">
        <v>0</v>
      </c>
      <c r="S791" s="57">
        <f t="shared" si="256"/>
        <v>0</v>
      </c>
      <c r="T791" s="58">
        <v>0</v>
      </c>
      <c r="U791" s="58">
        <f>(IF(VLOOKUP(VLOOKUP(AN791,MAPPING!$B$16:$D$21,2,1),MAPPING!$C$16:$E$21,2,0)=7000,0,VLOOKUP(VLOOKUP(AN791,MAPPING!$B$16:$D$21,2,1),MAPPING!$C$16:$E$21,2,0)))</f>
        <v>0</v>
      </c>
      <c r="V791" s="58">
        <f>(K791*VLOOKUP(N791/K791,MAPPING!$B$23:$C$30,2,10))</f>
        <v>0</v>
      </c>
      <c r="W791" s="58">
        <f t="shared" si="257"/>
        <v>0</v>
      </c>
      <c r="X791" s="58">
        <f t="shared" si="258"/>
        <v>6760</v>
      </c>
      <c r="Y791" s="116">
        <f>ROUND(SUM(Q791:W791)/INVOICE!$I$5,2)</f>
        <v>4.8499999999999996</v>
      </c>
      <c r="AA791" s="38" t="s">
        <v>5323</v>
      </c>
      <c r="AB791" s="38" t="s">
        <v>93</v>
      </c>
      <c r="AC791" s="38" t="s">
        <v>5324</v>
      </c>
      <c r="AD791" s="38" t="s">
        <v>11679</v>
      </c>
      <c r="AE791" s="38" t="s">
        <v>11680</v>
      </c>
      <c r="AF791" s="38" t="s">
        <v>11681</v>
      </c>
      <c r="AG791" s="38" t="s">
        <v>11682</v>
      </c>
      <c r="AH791" s="38" t="s">
        <v>61</v>
      </c>
      <c r="AI791" s="38">
        <v>1</v>
      </c>
      <c r="AJ791" s="38">
        <v>0.2</v>
      </c>
      <c r="AK791" s="38">
        <v>0.8</v>
      </c>
      <c r="AL791" s="38">
        <v>0.8</v>
      </c>
      <c r="AM791" s="38" t="s">
        <v>204</v>
      </c>
      <c r="AN791" s="38">
        <v>0.67</v>
      </c>
      <c r="AO791" s="38" t="s">
        <v>62</v>
      </c>
      <c r="AP791" s="38" t="s">
        <v>62</v>
      </c>
      <c r="AQ791" s="38" t="s">
        <v>62</v>
      </c>
      <c r="AR791" s="38" t="s">
        <v>62</v>
      </c>
      <c r="AS791" s="38" t="s">
        <v>62</v>
      </c>
      <c r="AT791" s="38" t="s">
        <v>205</v>
      </c>
      <c r="AU791" s="38" t="s">
        <v>8802</v>
      </c>
      <c r="AV791" s="38" t="s">
        <v>207</v>
      </c>
      <c r="AW791" s="38" t="s">
        <v>61</v>
      </c>
      <c r="AX791" s="38" t="s">
        <v>63</v>
      </c>
      <c r="AY791" s="39" t="s">
        <v>11683</v>
      </c>
      <c r="AZ791" s="38" t="s">
        <v>11684</v>
      </c>
      <c r="BA791" s="39" t="s">
        <v>11684</v>
      </c>
      <c r="BB791" s="38" t="s">
        <v>196</v>
      </c>
      <c r="BC791" s="38" t="s">
        <v>197</v>
      </c>
      <c r="BD791" s="38" t="s">
        <v>94</v>
      </c>
      <c r="BE791" s="38" t="s">
        <v>208</v>
      </c>
      <c r="BF791" s="38" t="s">
        <v>64</v>
      </c>
      <c r="BG791" s="38" t="s">
        <v>61</v>
      </c>
      <c r="BH791" s="38" t="s">
        <v>209</v>
      </c>
    </row>
    <row r="792" spans="2:60" x14ac:dyDescent="0.3">
      <c r="B792" s="55">
        <f t="shared" si="240"/>
        <v>788</v>
      </c>
      <c r="C792" s="55" t="str">
        <f t="shared" si="241"/>
        <v>NRT</v>
      </c>
      <c r="D792" s="55" t="str">
        <f t="shared" si="242"/>
        <v>2025-09-19</v>
      </c>
      <c r="E792" s="55" t="str">
        <f t="shared" si="243"/>
        <v>82020038152</v>
      </c>
      <c r="F792" s="55" t="str">
        <f t="shared" si="244"/>
        <v>PJP030132690</v>
      </c>
      <c r="G792" s="55" t="str">
        <f t="shared" si="245"/>
        <v>이상찬</v>
      </c>
      <c r="H792" s="53" t="str">
        <f t="shared" si="246"/>
        <v>간이(Simple)</v>
      </c>
      <c r="I792" s="62">
        <f t="shared" si="247"/>
        <v>168.78</v>
      </c>
      <c r="J792" s="53" t="str">
        <f t="shared" si="248"/>
        <v>BIG BRIDGE INTL (BRCH USA)</v>
      </c>
      <c r="K792" s="55">
        <f t="shared" si="249"/>
        <v>1</v>
      </c>
      <c r="L792" s="54">
        <f t="shared" si="250"/>
        <v>1.1499999999999999</v>
      </c>
      <c r="M792" s="54">
        <f t="shared" si="251"/>
        <v>1.5</v>
      </c>
      <c r="N792" s="54">
        <f t="shared" si="252"/>
        <v>1.5</v>
      </c>
      <c r="O792" s="54">
        <f t="shared" si="253"/>
        <v>1.5</v>
      </c>
      <c r="P792" s="55" t="str">
        <f t="shared" si="254"/>
        <v>6094319781172</v>
      </c>
      <c r="Q792" s="70">
        <f t="shared" si="255"/>
        <v>8780</v>
      </c>
      <c r="R792" s="58">
        <v>0</v>
      </c>
      <c r="S792" s="57">
        <f t="shared" si="256"/>
        <v>0</v>
      </c>
      <c r="T792" s="58">
        <v>0</v>
      </c>
      <c r="U792" s="58">
        <f>(IF(VLOOKUP(VLOOKUP(AN792,MAPPING!$B$16:$D$21,2,1),MAPPING!$C$16:$E$21,2,0)=7000,0,VLOOKUP(VLOOKUP(AN792,MAPPING!$B$16:$D$21,2,1),MAPPING!$C$16:$E$21,2,0)))</f>
        <v>0</v>
      </c>
      <c r="V792" s="58">
        <f>(K792*VLOOKUP(N792/K792,MAPPING!$B$23:$C$30,2,10))</f>
        <v>0</v>
      </c>
      <c r="W792" s="58">
        <f t="shared" si="257"/>
        <v>0</v>
      </c>
      <c r="X792" s="58">
        <f t="shared" si="258"/>
        <v>8780</v>
      </c>
      <c r="Y792" s="116">
        <f>ROUND(SUM(Q792:W792)/INVOICE!$I$5,2)</f>
        <v>6.3</v>
      </c>
      <c r="AA792" s="38" t="s">
        <v>5323</v>
      </c>
      <c r="AB792" s="38" t="s">
        <v>93</v>
      </c>
      <c r="AC792" s="38" t="s">
        <v>5324</v>
      </c>
      <c r="AD792" s="38" t="s">
        <v>11685</v>
      </c>
      <c r="AE792" s="38" t="s">
        <v>8043</v>
      </c>
      <c r="AF792" s="38" t="s">
        <v>8044</v>
      </c>
      <c r="AG792" s="38" t="s">
        <v>8045</v>
      </c>
      <c r="AH792" s="38" t="s">
        <v>61</v>
      </c>
      <c r="AI792" s="38">
        <v>1</v>
      </c>
      <c r="AJ792" s="38">
        <v>1.1499999999999999</v>
      </c>
      <c r="AK792" s="38">
        <v>1.5</v>
      </c>
      <c r="AL792" s="38">
        <v>1.5</v>
      </c>
      <c r="AM792" s="38" t="s">
        <v>65</v>
      </c>
      <c r="AN792" s="38">
        <v>168.78</v>
      </c>
      <c r="AO792" s="38" t="s">
        <v>62</v>
      </c>
      <c r="AP792" s="38" t="s">
        <v>62</v>
      </c>
      <c r="AQ792" s="38" t="s">
        <v>62</v>
      </c>
      <c r="AR792" s="38" t="s">
        <v>62</v>
      </c>
      <c r="AS792" s="38" t="s">
        <v>62</v>
      </c>
      <c r="AT792" s="38" t="s">
        <v>205</v>
      </c>
      <c r="AU792" s="38" t="s">
        <v>8802</v>
      </c>
      <c r="AV792" s="38" t="s">
        <v>207</v>
      </c>
      <c r="AW792" s="38" t="s">
        <v>61</v>
      </c>
      <c r="AX792" s="38" t="s">
        <v>63</v>
      </c>
      <c r="AY792" s="39" t="s">
        <v>11686</v>
      </c>
      <c r="AZ792" s="38" t="s">
        <v>11687</v>
      </c>
      <c r="BA792" s="39" t="s">
        <v>11687</v>
      </c>
      <c r="BB792" s="38" t="s">
        <v>196</v>
      </c>
      <c r="BC792" s="38" t="s">
        <v>197</v>
      </c>
      <c r="BD792" s="38" t="s">
        <v>94</v>
      </c>
      <c r="BE792" s="38" t="s">
        <v>208</v>
      </c>
      <c r="BF792" s="38" t="s">
        <v>64</v>
      </c>
      <c r="BG792" s="38" t="s">
        <v>61</v>
      </c>
      <c r="BH792" s="38" t="s">
        <v>209</v>
      </c>
    </row>
    <row r="793" spans="2:60" x14ac:dyDescent="0.3">
      <c r="B793" s="55">
        <f t="shared" si="240"/>
        <v>789</v>
      </c>
      <c r="C793" s="55" t="str">
        <f t="shared" si="241"/>
        <v>NRT</v>
      </c>
      <c r="D793" s="55" t="str">
        <f t="shared" si="242"/>
        <v>2025-09-19</v>
      </c>
      <c r="E793" s="55" t="str">
        <f t="shared" si="243"/>
        <v>82020038152</v>
      </c>
      <c r="F793" s="55" t="str">
        <f t="shared" si="244"/>
        <v>PJP030152627</v>
      </c>
      <c r="G793" s="55" t="str">
        <f t="shared" si="245"/>
        <v>정나영</v>
      </c>
      <c r="H793" s="53" t="str">
        <f t="shared" si="246"/>
        <v>일반(목록배제,Normal-Manifest Exception)</v>
      </c>
      <c r="I793" s="62">
        <f t="shared" si="247"/>
        <v>100.5</v>
      </c>
      <c r="J793" s="53" t="str">
        <f t="shared" si="248"/>
        <v>BIG BRIDGE INTL (BRCH USA)</v>
      </c>
      <c r="K793" s="55">
        <f t="shared" si="249"/>
        <v>1</v>
      </c>
      <c r="L793" s="54">
        <f t="shared" si="250"/>
        <v>0.4</v>
      </c>
      <c r="M793" s="54">
        <f t="shared" si="251"/>
        <v>0.8</v>
      </c>
      <c r="N793" s="54">
        <f t="shared" si="252"/>
        <v>0.8</v>
      </c>
      <c r="O793" s="54">
        <f t="shared" si="253"/>
        <v>0.5</v>
      </c>
      <c r="P793" s="55" t="str">
        <f t="shared" si="254"/>
        <v>6094325151884</v>
      </c>
      <c r="Q793" s="70">
        <f t="shared" si="255"/>
        <v>6760</v>
      </c>
      <c r="R793" s="58">
        <v>0</v>
      </c>
      <c r="S793" s="57">
        <f t="shared" si="256"/>
        <v>0</v>
      </c>
      <c r="T793" s="58">
        <v>0</v>
      </c>
      <c r="U793" s="58">
        <f>(IF(VLOOKUP(VLOOKUP(AN793,MAPPING!$B$16:$D$21,2,1),MAPPING!$C$16:$E$21,2,0)=7000,0,VLOOKUP(VLOOKUP(AN793,MAPPING!$B$16:$D$21,2,1),MAPPING!$C$16:$E$21,2,0)))</f>
        <v>0</v>
      </c>
      <c r="V793" s="58">
        <f>(K793*VLOOKUP(N793/K793,MAPPING!$B$23:$C$30,2,10))</f>
        <v>0</v>
      </c>
      <c r="W793" s="58">
        <f t="shared" si="257"/>
        <v>0</v>
      </c>
      <c r="X793" s="58">
        <f t="shared" si="258"/>
        <v>6760</v>
      </c>
      <c r="Y793" s="116">
        <f>ROUND(SUM(Q793:W793)/INVOICE!$I$5,2)</f>
        <v>4.8499999999999996</v>
      </c>
      <c r="AA793" s="38" t="s">
        <v>5323</v>
      </c>
      <c r="AB793" s="38" t="s">
        <v>93</v>
      </c>
      <c r="AC793" s="38" t="s">
        <v>5324</v>
      </c>
      <c r="AD793" s="38" t="s">
        <v>11688</v>
      </c>
      <c r="AE793" s="38" t="s">
        <v>11689</v>
      </c>
      <c r="AF793" s="38" t="s">
        <v>11690</v>
      </c>
      <c r="AG793" s="38" t="s">
        <v>11691</v>
      </c>
      <c r="AH793" s="38" t="s">
        <v>61</v>
      </c>
      <c r="AI793" s="38">
        <v>1</v>
      </c>
      <c r="AJ793" s="38">
        <v>0.4</v>
      </c>
      <c r="AK793" s="38">
        <v>0.8</v>
      </c>
      <c r="AL793" s="38">
        <v>0.8</v>
      </c>
      <c r="AM793" s="38" t="s">
        <v>66</v>
      </c>
      <c r="AN793" s="38">
        <v>100.5</v>
      </c>
      <c r="AO793" s="38" t="s">
        <v>62</v>
      </c>
      <c r="AP793" s="38" t="s">
        <v>62</v>
      </c>
      <c r="AQ793" s="38" t="s">
        <v>62</v>
      </c>
      <c r="AR793" s="38" t="s">
        <v>61</v>
      </c>
      <c r="AS793" s="38" t="s">
        <v>62</v>
      </c>
      <c r="AT793" s="38" t="s">
        <v>205</v>
      </c>
      <c r="AU793" s="38" t="s">
        <v>8802</v>
      </c>
      <c r="AV793" s="38" t="s">
        <v>207</v>
      </c>
      <c r="AW793" s="38" t="s">
        <v>61</v>
      </c>
      <c r="AX793" s="38" t="s">
        <v>63</v>
      </c>
      <c r="AY793" s="39" t="s">
        <v>11692</v>
      </c>
      <c r="AZ793" s="38" t="s">
        <v>11693</v>
      </c>
      <c r="BA793" s="39" t="s">
        <v>11693</v>
      </c>
      <c r="BB793" s="38" t="s">
        <v>196</v>
      </c>
      <c r="BC793" s="38" t="s">
        <v>197</v>
      </c>
      <c r="BD793" s="38" t="s">
        <v>94</v>
      </c>
      <c r="BE793" s="38" t="s">
        <v>208</v>
      </c>
      <c r="BF793" s="38" t="s">
        <v>64</v>
      </c>
      <c r="BG793" s="38" t="s">
        <v>61</v>
      </c>
      <c r="BH793" s="38" t="s">
        <v>209</v>
      </c>
    </row>
    <row r="794" spans="2:60" x14ac:dyDescent="0.3">
      <c r="B794" s="55">
        <f t="shared" si="240"/>
        <v>790</v>
      </c>
      <c r="C794" s="55" t="str">
        <f t="shared" si="241"/>
        <v>NRT</v>
      </c>
      <c r="D794" s="55" t="str">
        <f t="shared" si="242"/>
        <v>2025-09-19</v>
      </c>
      <c r="E794" s="55" t="str">
        <f t="shared" si="243"/>
        <v>82020038152</v>
      </c>
      <c r="F794" s="55" t="str">
        <f t="shared" si="244"/>
        <v>PJP030152657</v>
      </c>
      <c r="G794" s="55" t="str">
        <f t="shared" si="245"/>
        <v>윤관식</v>
      </c>
      <c r="H794" s="53" t="str">
        <f t="shared" si="246"/>
        <v>일반(목록배제,Normal-Manifest Exception)</v>
      </c>
      <c r="I794" s="62">
        <f t="shared" si="247"/>
        <v>100.5</v>
      </c>
      <c r="J794" s="53" t="str">
        <f t="shared" si="248"/>
        <v>BIG BRIDGE INTL (BRCH USA)</v>
      </c>
      <c r="K794" s="55">
        <f t="shared" si="249"/>
        <v>1</v>
      </c>
      <c r="L794" s="54">
        <f t="shared" si="250"/>
        <v>0.4</v>
      </c>
      <c r="M794" s="54">
        <f t="shared" si="251"/>
        <v>0.6</v>
      </c>
      <c r="N794" s="54">
        <f t="shared" si="252"/>
        <v>0.6</v>
      </c>
      <c r="O794" s="54">
        <f t="shared" si="253"/>
        <v>0.5</v>
      </c>
      <c r="P794" s="55" t="str">
        <f t="shared" si="254"/>
        <v>6094325151691</v>
      </c>
      <c r="Q794" s="70">
        <f t="shared" si="255"/>
        <v>6760</v>
      </c>
      <c r="R794" s="58">
        <v>0</v>
      </c>
      <c r="S794" s="57">
        <f t="shared" si="256"/>
        <v>0</v>
      </c>
      <c r="T794" s="58">
        <v>0</v>
      </c>
      <c r="U794" s="58">
        <f>(IF(VLOOKUP(VLOOKUP(AN794,MAPPING!$B$16:$D$21,2,1),MAPPING!$C$16:$E$21,2,0)=7000,0,VLOOKUP(VLOOKUP(AN794,MAPPING!$B$16:$D$21,2,1),MAPPING!$C$16:$E$21,2,0)))</f>
        <v>0</v>
      </c>
      <c r="V794" s="58">
        <f>(K794*VLOOKUP(N794/K794,MAPPING!$B$23:$C$30,2,10))</f>
        <v>0</v>
      </c>
      <c r="W794" s="58">
        <f t="shared" si="257"/>
        <v>0</v>
      </c>
      <c r="X794" s="58">
        <f t="shared" si="258"/>
        <v>6760</v>
      </c>
      <c r="Y794" s="116">
        <f>ROUND(SUM(Q794:W794)/INVOICE!$I$5,2)</f>
        <v>4.8499999999999996</v>
      </c>
      <c r="AA794" s="38" t="s">
        <v>5323</v>
      </c>
      <c r="AB794" s="38" t="s">
        <v>93</v>
      </c>
      <c r="AC794" s="38" t="s">
        <v>5324</v>
      </c>
      <c r="AD794" s="38" t="s">
        <v>11694</v>
      </c>
      <c r="AE794" s="38" t="s">
        <v>11695</v>
      </c>
      <c r="AF794" s="38" t="s">
        <v>11696</v>
      </c>
      <c r="AG794" s="38" t="s">
        <v>11697</v>
      </c>
      <c r="AH794" s="38" t="s">
        <v>61</v>
      </c>
      <c r="AI794" s="38">
        <v>1</v>
      </c>
      <c r="AJ794" s="38">
        <v>0.4</v>
      </c>
      <c r="AK794" s="38">
        <v>0.6</v>
      </c>
      <c r="AL794" s="38">
        <v>0.6</v>
      </c>
      <c r="AM794" s="38" t="s">
        <v>66</v>
      </c>
      <c r="AN794" s="38">
        <v>100.5</v>
      </c>
      <c r="AO794" s="38" t="s">
        <v>62</v>
      </c>
      <c r="AP794" s="38" t="s">
        <v>62</v>
      </c>
      <c r="AQ794" s="38" t="s">
        <v>62</v>
      </c>
      <c r="AR794" s="38" t="s">
        <v>61</v>
      </c>
      <c r="AS794" s="38" t="s">
        <v>62</v>
      </c>
      <c r="AT794" s="38" t="s">
        <v>205</v>
      </c>
      <c r="AU794" s="38" t="s">
        <v>8802</v>
      </c>
      <c r="AV794" s="38" t="s">
        <v>207</v>
      </c>
      <c r="AW794" s="38" t="s">
        <v>61</v>
      </c>
      <c r="AX794" s="38" t="s">
        <v>63</v>
      </c>
      <c r="AY794" s="39" t="s">
        <v>11698</v>
      </c>
      <c r="AZ794" s="38" t="s">
        <v>11699</v>
      </c>
      <c r="BA794" s="39" t="s">
        <v>11699</v>
      </c>
      <c r="BB794" s="38" t="s">
        <v>196</v>
      </c>
      <c r="BC794" s="38" t="s">
        <v>197</v>
      </c>
      <c r="BD794" s="38" t="s">
        <v>94</v>
      </c>
      <c r="BE794" s="38" t="s">
        <v>208</v>
      </c>
      <c r="BF794" s="38" t="s">
        <v>64</v>
      </c>
      <c r="BG794" s="38" t="s">
        <v>61</v>
      </c>
      <c r="BH794" s="38" t="s">
        <v>209</v>
      </c>
    </row>
    <row r="795" spans="2:60" x14ac:dyDescent="0.3">
      <c r="B795" s="55">
        <f t="shared" si="240"/>
        <v>791</v>
      </c>
      <c r="C795" s="55" t="str">
        <f t="shared" si="241"/>
        <v>NRT</v>
      </c>
      <c r="D795" s="55" t="str">
        <f t="shared" si="242"/>
        <v>2025-09-19</v>
      </c>
      <c r="E795" s="55" t="str">
        <f t="shared" si="243"/>
        <v>82020038152</v>
      </c>
      <c r="F795" s="55" t="str">
        <f t="shared" si="244"/>
        <v>PJP030149338</v>
      </c>
      <c r="G795" s="55" t="str">
        <f t="shared" si="245"/>
        <v>장승재</v>
      </c>
      <c r="H795" s="53" t="str">
        <f t="shared" si="246"/>
        <v>일반(목록배제,Normal-Manifest Exception)</v>
      </c>
      <c r="I795" s="62">
        <f t="shared" si="247"/>
        <v>100.5</v>
      </c>
      <c r="J795" s="53" t="str">
        <f t="shared" si="248"/>
        <v>BIG BRIDGE INTL (BRCH USA)</v>
      </c>
      <c r="K795" s="55">
        <f t="shared" si="249"/>
        <v>1</v>
      </c>
      <c r="L795" s="54">
        <f t="shared" si="250"/>
        <v>0.35</v>
      </c>
      <c r="M795" s="54">
        <f t="shared" si="251"/>
        <v>0.5</v>
      </c>
      <c r="N795" s="54">
        <f t="shared" si="252"/>
        <v>0.5</v>
      </c>
      <c r="O795" s="54">
        <f t="shared" si="253"/>
        <v>0.5</v>
      </c>
      <c r="P795" s="55" t="str">
        <f t="shared" si="254"/>
        <v>6094325151877</v>
      </c>
      <c r="Q795" s="70">
        <f t="shared" si="255"/>
        <v>6760</v>
      </c>
      <c r="R795" s="58">
        <v>0</v>
      </c>
      <c r="S795" s="57">
        <f t="shared" si="256"/>
        <v>0</v>
      </c>
      <c r="T795" s="58">
        <v>0</v>
      </c>
      <c r="U795" s="58">
        <f>(IF(VLOOKUP(VLOOKUP(AN795,MAPPING!$B$16:$D$21,2,1),MAPPING!$C$16:$E$21,2,0)=7000,0,VLOOKUP(VLOOKUP(AN795,MAPPING!$B$16:$D$21,2,1),MAPPING!$C$16:$E$21,2,0)))</f>
        <v>0</v>
      </c>
      <c r="V795" s="58">
        <f>(K795*VLOOKUP(N795/K795,MAPPING!$B$23:$C$30,2,10))</f>
        <v>0</v>
      </c>
      <c r="W795" s="58">
        <f t="shared" si="257"/>
        <v>0</v>
      </c>
      <c r="X795" s="58">
        <f t="shared" si="258"/>
        <v>6760</v>
      </c>
      <c r="Y795" s="116">
        <f>ROUND(SUM(Q795:W795)/INVOICE!$I$5,2)</f>
        <v>4.8499999999999996</v>
      </c>
      <c r="AA795" s="38" t="s">
        <v>5323</v>
      </c>
      <c r="AB795" s="38" t="s">
        <v>93</v>
      </c>
      <c r="AC795" s="38" t="s">
        <v>5324</v>
      </c>
      <c r="AD795" s="38" t="s">
        <v>11700</v>
      </c>
      <c r="AE795" s="38" t="s">
        <v>11701</v>
      </c>
      <c r="AF795" s="38" t="s">
        <v>11702</v>
      </c>
      <c r="AG795" s="38" t="s">
        <v>11703</v>
      </c>
      <c r="AH795" s="38" t="s">
        <v>61</v>
      </c>
      <c r="AI795" s="38">
        <v>1</v>
      </c>
      <c r="AJ795" s="38">
        <v>0.35</v>
      </c>
      <c r="AK795" s="38">
        <v>0.5</v>
      </c>
      <c r="AL795" s="38">
        <v>0.5</v>
      </c>
      <c r="AM795" s="38" t="s">
        <v>66</v>
      </c>
      <c r="AN795" s="38">
        <v>100.5</v>
      </c>
      <c r="AO795" s="38" t="s">
        <v>62</v>
      </c>
      <c r="AP795" s="38" t="s">
        <v>62</v>
      </c>
      <c r="AQ795" s="38" t="s">
        <v>62</v>
      </c>
      <c r="AR795" s="38" t="s">
        <v>61</v>
      </c>
      <c r="AS795" s="38" t="s">
        <v>62</v>
      </c>
      <c r="AT795" s="38" t="s">
        <v>205</v>
      </c>
      <c r="AU795" s="38" t="s">
        <v>8802</v>
      </c>
      <c r="AV795" s="38" t="s">
        <v>207</v>
      </c>
      <c r="AW795" s="38" t="s">
        <v>61</v>
      </c>
      <c r="AX795" s="38" t="s">
        <v>63</v>
      </c>
      <c r="AY795" s="39" t="s">
        <v>11704</v>
      </c>
      <c r="AZ795" s="38" t="s">
        <v>11705</v>
      </c>
      <c r="BA795" s="39" t="s">
        <v>11705</v>
      </c>
      <c r="BB795" s="38" t="s">
        <v>196</v>
      </c>
      <c r="BC795" s="38" t="s">
        <v>197</v>
      </c>
      <c r="BD795" s="38" t="s">
        <v>94</v>
      </c>
      <c r="BE795" s="38" t="s">
        <v>208</v>
      </c>
      <c r="BF795" s="38" t="s">
        <v>64</v>
      </c>
      <c r="BG795" s="38" t="s">
        <v>61</v>
      </c>
      <c r="BH795" s="38" t="s">
        <v>209</v>
      </c>
    </row>
    <row r="796" spans="2:60" x14ac:dyDescent="0.3">
      <c r="B796" s="55">
        <f t="shared" si="240"/>
        <v>792</v>
      </c>
      <c r="C796" s="55" t="str">
        <f t="shared" si="241"/>
        <v>NRT</v>
      </c>
      <c r="D796" s="55" t="str">
        <f t="shared" si="242"/>
        <v>2025-09-19</v>
      </c>
      <c r="E796" s="55" t="str">
        <f t="shared" si="243"/>
        <v>82020038152</v>
      </c>
      <c r="F796" s="55" t="str">
        <f t="shared" si="244"/>
        <v>PJP030141189</v>
      </c>
      <c r="G796" s="55" t="str">
        <f t="shared" si="245"/>
        <v>서연우</v>
      </c>
      <c r="H796" s="53" t="str">
        <f t="shared" si="246"/>
        <v>목록(Manifest)</v>
      </c>
      <c r="I796" s="62">
        <f t="shared" si="247"/>
        <v>32.32</v>
      </c>
      <c r="J796" s="53" t="str">
        <f t="shared" si="248"/>
        <v>BIG BRIDGE INTL (BRCH USA)</v>
      </c>
      <c r="K796" s="55">
        <f t="shared" si="249"/>
        <v>1</v>
      </c>
      <c r="L796" s="54">
        <f t="shared" si="250"/>
        <v>3.15</v>
      </c>
      <c r="M796" s="54">
        <f t="shared" si="251"/>
        <v>2.9</v>
      </c>
      <c r="N796" s="54">
        <f t="shared" si="252"/>
        <v>3.2</v>
      </c>
      <c r="O796" s="54">
        <f t="shared" si="253"/>
        <v>3.5</v>
      </c>
      <c r="P796" s="55" t="str">
        <f t="shared" si="254"/>
        <v>6094325150513</v>
      </c>
      <c r="Q796" s="70">
        <f t="shared" si="255"/>
        <v>12820</v>
      </c>
      <c r="R796" s="58">
        <v>0</v>
      </c>
      <c r="S796" s="57">
        <f t="shared" si="256"/>
        <v>0</v>
      </c>
      <c r="T796" s="58">
        <v>0</v>
      </c>
      <c r="U796" s="58">
        <f>(IF(VLOOKUP(VLOOKUP(AN796,MAPPING!$B$16:$D$21,2,1),MAPPING!$C$16:$E$21,2,0)=7000,0,VLOOKUP(VLOOKUP(AN796,MAPPING!$B$16:$D$21,2,1),MAPPING!$C$16:$E$21,2,0)))</f>
        <v>0</v>
      </c>
      <c r="V796" s="58">
        <f>(K796*VLOOKUP(N796/K796,MAPPING!$B$23:$C$30,2,10))</f>
        <v>550</v>
      </c>
      <c r="W796" s="58">
        <f t="shared" si="257"/>
        <v>0</v>
      </c>
      <c r="X796" s="58">
        <f t="shared" si="258"/>
        <v>13370</v>
      </c>
      <c r="Y796" s="116">
        <f>ROUND(SUM(Q796:W796)/INVOICE!$I$5,2)</f>
        <v>9.59</v>
      </c>
      <c r="AA796" s="38" t="s">
        <v>5323</v>
      </c>
      <c r="AB796" s="38" t="s">
        <v>93</v>
      </c>
      <c r="AC796" s="38" t="s">
        <v>5324</v>
      </c>
      <c r="AD796" s="38" t="s">
        <v>11706</v>
      </c>
      <c r="AE796" s="38" t="s">
        <v>292</v>
      </c>
      <c r="AF796" s="38" t="s">
        <v>293</v>
      </c>
      <c r="AG796" s="38" t="s">
        <v>617</v>
      </c>
      <c r="AH796" s="38" t="s">
        <v>61</v>
      </c>
      <c r="AI796" s="38">
        <v>1</v>
      </c>
      <c r="AJ796" s="38">
        <v>3.15</v>
      </c>
      <c r="AK796" s="38">
        <v>2.9</v>
      </c>
      <c r="AL796" s="38">
        <v>3.2</v>
      </c>
      <c r="AM796" s="38" t="s">
        <v>204</v>
      </c>
      <c r="AN796" s="38">
        <v>32.32</v>
      </c>
      <c r="AO796" s="38" t="s">
        <v>62</v>
      </c>
      <c r="AP796" s="38" t="s">
        <v>62</v>
      </c>
      <c r="AQ796" s="38" t="s">
        <v>62</v>
      </c>
      <c r="AR796" s="38" t="s">
        <v>62</v>
      </c>
      <c r="AS796" s="38" t="s">
        <v>62</v>
      </c>
      <c r="AT796" s="38" t="s">
        <v>205</v>
      </c>
      <c r="AU796" s="38" t="s">
        <v>8802</v>
      </c>
      <c r="AV796" s="38" t="s">
        <v>207</v>
      </c>
      <c r="AW796" s="38" t="s">
        <v>61</v>
      </c>
      <c r="AX796" s="38" t="s">
        <v>63</v>
      </c>
      <c r="AY796" s="39" t="s">
        <v>11707</v>
      </c>
      <c r="AZ796" s="38" t="s">
        <v>11708</v>
      </c>
      <c r="BA796" s="39" t="s">
        <v>11708</v>
      </c>
      <c r="BB796" s="38" t="s">
        <v>196</v>
      </c>
      <c r="BC796" s="38" t="s">
        <v>197</v>
      </c>
      <c r="BD796" s="38" t="s">
        <v>94</v>
      </c>
      <c r="BE796" s="38" t="s">
        <v>208</v>
      </c>
      <c r="BF796" s="38" t="s">
        <v>64</v>
      </c>
      <c r="BG796" s="38" t="s">
        <v>61</v>
      </c>
      <c r="BH796" s="38" t="s">
        <v>209</v>
      </c>
    </row>
    <row r="797" spans="2:60" x14ac:dyDescent="0.3">
      <c r="B797" s="55">
        <f t="shared" si="240"/>
        <v>793</v>
      </c>
      <c r="C797" s="55" t="str">
        <f t="shared" si="241"/>
        <v>NRT</v>
      </c>
      <c r="D797" s="55" t="str">
        <f t="shared" si="242"/>
        <v>2025-09-19</v>
      </c>
      <c r="E797" s="55" t="str">
        <f t="shared" si="243"/>
        <v>82020038152</v>
      </c>
      <c r="F797" s="55" t="str">
        <f t="shared" si="244"/>
        <v>PJP030154776</v>
      </c>
      <c r="G797" s="55" t="str">
        <f t="shared" si="245"/>
        <v>권지영</v>
      </c>
      <c r="H797" s="53" t="str">
        <f t="shared" si="246"/>
        <v>목록(Manifest)</v>
      </c>
      <c r="I797" s="62">
        <f t="shared" si="247"/>
        <v>38.06</v>
      </c>
      <c r="J797" s="53" t="str">
        <f t="shared" si="248"/>
        <v>BIG BRIDGE INTL (BRCH USA)</v>
      </c>
      <c r="K797" s="55">
        <f t="shared" si="249"/>
        <v>1</v>
      </c>
      <c r="L797" s="54">
        <f t="shared" si="250"/>
        <v>0.25</v>
      </c>
      <c r="M797" s="54">
        <f t="shared" si="251"/>
        <v>0.8</v>
      </c>
      <c r="N797" s="54">
        <f t="shared" si="252"/>
        <v>0.8</v>
      </c>
      <c r="O797" s="54">
        <f t="shared" si="253"/>
        <v>0.5</v>
      </c>
      <c r="P797" s="55" t="str">
        <f t="shared" si="254"/>
        <v>6094325151890</v>
      </c>
      <c r="Q797" s="70">
        <f t="shared" si="255"/>
        <v>6760</v>
      </c>
      <c r="R797" s="58">
        <v>0</v>
      </c>
      <c r="S797" s="57">
        <f t="shared" si="256"/>
        <v>0</v>
      </c>
      <c r="T797" s="58">
        <v>0</v>
      </c>
      <c r="U797" s="58">
        <f>(IF(VLOOKUP(VLOOKUP(AN797,MAPPING!$B$16:$D$21,2,1),MAPPING!$C$16:$E$21,2,0)=7000,0,VLOOKUP(VLOOKUP(AN797,MAPPING!$B$16:$D$21,2,1),MAPPING!$C$16:$E$21,2,0)))</f>
        <v>0</v>
      </c>
      <c r="V797" s="58">
        <f>(K797*VLOOKUP(N797/K797,MAPPING!$B$23:$C$30,2,10))</f>
        <v>0</v>
      </c>
      <c r="W797" s="58">
        <f t="shared" si="257"/>
        <v>0</v>
      </c>
      <c r="X797" s="58">
        <f t="shared" si="258"/>
        <v>6760</v>
      </c>
      <c r="Y797" s="116">
        <f>ROUND(SUM(Q797:W797)/INVOICE!$I$5,2)</f>
        <v>4.8499999999999996</v>
      </c>
      <c r="AA797" s="38" t="s">
        <v>5323</v>
      </c>
      <c r="AB797" s="38" t="s">
        <v>93</v>
      </c>
      <c r="AC797" s="38" t="s">
        <v>5324</v>
      </c>
      <c r="AD797" s="38" t="s">
        <v>11709</v>
      </c>
      <c r="AE797" s="38" t="s">
        <v>11710</v>
      </c>
      <c r="AF797" s="38" t="s">
        <v>11711</v>
      </c>
      <c r="AG797" s="38" t="s">
        <v>11712</v>
      </c>
      <c r="AH797" s="38" t="s">
        <v>61</v>
      </c>
      <c r="AI797" s="38">
        <v>1</v>
      </c>
      <c r="AJ797" s="38">
        <v>0.25</v>
      </c>
      <c r="AK797" s="38">
        <v>0.8</v>
      </c>
      <c r="AL797" s="38">
        <v>0.8</v>
      </c>
      <c r="AM797" s="38" t="s">
        <v>204</v>
      </c>
      <c r="AN797" s="38">
        <v>38.06</v>
      </c>
      <c r="AO797" s="38" t="s">
        <v>62</v>
      </c>
      <c r="AP797" s="38" t="s">
        <v>62</v>
      </c>
      <c r="AQ797" s="38" t="s">
        <v>62</v>
      </c>
      <c r="AR797" s="38" t="s">
        <v>62</v>
      </c>
      <c r="AS797" s="38" t="s">
        <v>62</v>
      </c>
      <c r="AT797" s="38" t="s">
        <v>205</v>
      </c>
      <c r="AU797" s="38" t="s">
        <v>8802</v>
      </c>
      <c r="AV797" s="38" t="s">
        <v>207</v>
      </c>
      <c r="AW797" s="38" t="s">
        <v>61</v>
      </c>
      <c r="AX797" s="38" t="s">
        <v>63</v>
      </c>
      <c r="AY797" s="39" t="s">
        <v>11713</v>
      </c>
      <c r="AZ797" s="38" t="s">
        <v>11714</v>
      </c>
      <c r="BA797" s="39" t="s">
        <v>11714</v>
      </c>
      <c r="BB797" s="38" t="s">
        <v>196</v>
      </c>
      <c r="BC797" s="38" t="s">
        <v>197</v>
      </c>
      <c r="BD797" s="38" t="s">
        <v>94</v>
      </c>
      <c r="BE797" s="38" t="s">
        <v>208</v>
      </c>
      <c r="BF797" s="38" t="s">
        <v>64</v>
      </c>
      <c r="BG797" s="38" t="s">
        <v>61</v>
      </c>
      <c r="BH797" s="38" t="s">
        <v>209</v>
      </c>
    </row>
    <row r="798" spans="2:60" x14ac:dyDescent="0.3">
      <c r="B798" s="55">
        <f t="shared" si="240"/>
        <v>794</v>
      </c>
      <c r="C798" s="55" t="str">
        <f t="shared" si="241"/>
        <v>NRT</v>
      </c>
      <c r="D798" s="55" t="str">
        <f t="shared" si="242"/>
        <v>2025-09-19</v>
      </c>
      <c r="E798" s="55" t="str">
        <f t="shared" si="243"/>
        <v>82020038152</v>
      </c>
      <c r="F798" s="55" t="str">
        <f t="shared" si="244"/>
        <v>PJP030166825</v>
      </c>
      <c r="G798" s="55" t="str">
        <f t="shared" si="245"/>
        <v>김지우</v>
      </c>
      <c r="H798" s="53" t="str">
        <f t="shared" si="246"/>
        <v>목록(Manifest)</v>
      </c>
      <c r="I798" s="62">
        <f t="shared" si="247"/>
        <v>134</v>
      </c>
      <c r="J798" s="53" t="str">
        <f t="shared" si="248"/>
        <v>BIG BRIDGE INTL (BRCH USA)</v>
      </c>
      <c r="K798" s="55">
        <f t="shared" si="249"/>
        <v>1</v>
      </c>
      <c r="L798" s="54">
        <f t="shared" si="250"/>
        <v>0.95</v>
      </c>
      <c r="M798" s="54">
        <f t="shared" si="251"/>
        <v>0.7</v>
      </c>
      <c r="N798" s="54">
        <f t="shared" si="252"/>
        <v>1</v>
      </c>
      <c r="O798" s="54">
        <f t="shared" si="253"/>
        <v>1</v>
      </c>
      <c r="P798" s="55" t="str">
        <f t="shared" si="254"/>
        <v>6094325150735</v>
      </c>
      <c r="Q798" s="70">
        <f t="shared" si="255"/>
        <v>7770</v>
      </c>
      <c r="R798" s="58">
        <v>0</v>
      </c>
      <c r="S798" s="57">
        <f t="shared" si="256"/>
        <v>0</v>
      </c>
      <c r="T798" s="58">
        <v>0</v>
      </c>
      <c r="U798" s="58">
        <f>(IF(VLOOKUP(VLOOKUP(AN798,MAPPING!$B$16:$D$21,2,1),MAPPING!$C$16:$E$21,2,0)=7000,0,VLOOKUP(VLOOKUP(AN798,MAPPING!$B$16:$D$21,2,1),MAPPING!$C$16:$E$21,2,0)))</f>
        <v>0</v>
      </c>
      <c r="V798" s="58">
        <f>(K798*VLOOKUP(N798/K798,MAPPING!$B$23:$C$30,2,10))</f>
        <v>0</v>
      </c>
      <c r="W798" s="58">
        <f t="shared" si="257"/>
        <v>0</v>
      </c>
      <c r="X798" s="58">
        <f t="shared" si="258"/>
        <v>7770</v>
      </c>
      <c r="Y798" s="116">
        <f>ROUND(SUM(Q798:W798)/INVOICE!$I$5,2)</f>
        <v>5.57</v>
      </c>
      <c r="AA798" s="38" t="s">
        <v>5323</v>
      </c>
      <c r="AB798" s="38" t="s">
        <v>93</v>
      </c>
      <c r="AC798" s="38" t="s">
        <v>5324</v>
      </c>
      <c r="AD798" s="38" t="s">
        <v>11715</v>
      </c>
      <c r="AE798" s="38" t="s">
        <v>11716</v>
      </c>
      <c r="AF798" s="38" t="s">
        <v>11717</v>
      </c>
      <c r="AG798" s="38" t="s">
        <v>11718</v>
      </c>
      <c r="AH798" s="38" t="s">
        <v>61</v>
      </c>
      <c r="AI798" s="38">
        <v>1</v>
      </c>
      <c r="AJ798" s="38">
        <v>0.95</v>
      </c>
      <c r="AK798" s="38">
        <v>0.7</v>
      </c>
      <c r="AL798" s="38">
        <v>1</v>
      </c>
      <c r="AM798" s="38" t="s">
        <v>204</v>
      </c>
      <c r="AN798" s="38">
        <v>134</v>
      </c>
      <c r="AO798" s="38" t="s">
        <v>62</v>
      </c>
      <c r="AP798" s="38" t="s">
        <v>62</v>
      </c>
      <c r="AQ798" s="38" t="s">
        <v>62</v>
      </c>
      <c r="AR798" s="38" t="s">
        <v>62</v>
      </c>
      <c r="AS798" s="38" t="s">
        <v>62</v>
      </c>
      <c r="AT798" s="38" t="s">
        <v>205</v>
      </c>
      <c r="AU798" s="38" t="s">
        <v>8802</v>
      </c>
      <c r="AV798" s="38" t="s">
        <v>207</v>
      </c>
      <c r="AW798" s="38" t="s">
        <v>61</v>
      </c>
      <c r="AX798" s="38" t="s">
        <v>63</v>
      </c>
      <c r="AY798" s="39" t="s">
        <v>11719</v>
      </c>
      <c r="AZ798" s="38" t="s">
        <v>11720</v>
      </c>
      <c r="BA798" s="39" t="s">
        <v>11720</v>
      </c>
      <c r="BB798" s="38" t="s">
        <v>196</v>
      </c>
      <c r="BC798" s="38" t="s">
        <v>197</v>
      </c>
      <c r="BD798" s="38" t="s">
        <v>94</v>
      </c>
      <c r="BE798" s="38" t="s">
        <v>208</v>
      </c>
      <c r="BF798" s="38" t="s">
        <v>64</v>
      </c>
      <c r="BG798" s="38" t="s">
        <v>61</v>
      </c>
      <c r="BH798" s="38" t="s">
        <v>209</v>
      </c>
    </row>
    <row r="799" spans="2:60" x14ac:dyDescent="0.3">
      <c r="B799" s="55">
        <f t="shared" si="240"/>
        <v>795</v>
      </c>
      <c r="C799" s="55" t="str">
        <f t="shared" si="241"/>
        <v>NRT</v>
      </c>
      <c r="D799" s="55" t="str">
        <f t="shared" si="242"/>
        <v>2025-09-19</v>
      </c>
      <c r="E799" s="55" t="str">
        <f t="shared" si="243"/>
        <v>82020038152</v>
      </c>
      <c r="F799" s="55" t="str">
        <f t="shared" si="244"/>
        <v>PJP030136917</v>
      </c>
      <c r="G799" s="55" t="str">
        <f t="shared" si="245"/>
        <v>이현정</v>
      </c>
      <c r="H799" s="53" t="str">
        <f t="shared" si="246"/>
        <v>목록(Manifest)</v>
      </c>
      <c r="I799" s="62">
        <f t="shared" si="247"/>
        <v>53.8</v>
      </c>
      <c r="J799" s="53" t="str">
        <f t="shared" si="248"/>
        <v>BIG BRIDGE INTL (BRCH USA)</v>
      </c>
      <c r="K799" s="55">
        <f t="shared" si="249"/>
        <v>1</v>
      </c>
      <c r="L799" s="54">
        <f t="shared" si="250"/>
        <v>0.9</v>
      </c>
      <c r="M799" s="54">
        <f t="shared" si="251"/>
        <v>1.2</v>
      </c>
      <c r="N799" s="54">
        <f t="shared" si="252"/>
        <v>1.2</v>
      </c>
      <c r="O799" s="54">
        <f t="shared" si="253"/>
        <v>1</v>
      </c>
      <c r="P799" s="55" t="str">
        <f t="shared" si="254"/>
        <v>6094325150824</v>
      </c>
      <c r="Q799" s="70">
        <f t="shared" si="255"/>
        <v>7770</v>
      </c>
      <c r="R799" s="58">
        <v>0</v>
      </c>
      <c r="S799" s="57">
        <f t="shared" si="256"/>
        <v>0</v>
      </c>
      <c r="T799" s="58">
        <v>0</v>
      </c>
      <c r="U799" s="58">
        <f>(IF(VLOOKUP(VLOOKUP(AN799,MAPPING!$B$16:$D$21,2,1),MAPPING!$C$16:$E$21,2,0)=7000,0,VLOOKUP(VLOOKUP(AN799,MAPPING!$B$16:$D$21,2,1),MAPPING!$C$16:$E$21,2,0)))</f>
        <v>0</v>
      </c>
      <c r="V799" s="58">
        <f>(K799*VLOOKUP(N799/K799,MAPPING!$B$23:$C$30,2,10))</f>
        <v>0</v>
      </c>
      <c r="W799" s="58">
        <f t="shared" si="257"/>
        <v>0</v>
      </c>
      <c r="X799" s="58">
        <f t="shared" si="258"/>
        <v>7770</v>
      </c>
      <c r="Y799" s="116">
        <f>ROUND(SUM(Q799:W799)/INVOICE!$I$5,2)</f>
        <v>5.57</v>
      </c>
      <c r="AA799" s="38" t="s">
        <v>5323</v>
      </c>
      <c r="AB799" s="38" t="s">
        <v>93</v>
      </c>
      <c r="AC799" s="38" t="s">
        <v>5324</v>
      </c>
      <c r="AD799" s="38" t="s">
        <v>11721</v>
      </c>
      <c r="AE799" s="38" t="s">
        <v>11722</v>
      </c>
      <c r="AF799" s="38" t="s">
        <v>11723</v>
      </c>
      <c r="AG799" s="38" t="s">
        <v>11724</v>
      </c>
      <c r="AH799" s="38" t="s">
        <v>61</v>
      </c>
      <c r="AI799" s="38">
        <v>1</v>
      </c>
      <c r="AJ799" s="38">
        <v>0.9</v>
      </c>
      <c r="AK799" s="38">
        <v>1.2</v>
      </c>
      <c r="AL799" s="38">
        <v>1.2</v>
      </c>
      <c r="AM799" s="38" t="s">
        <v>204</v>
      </c>
      <c r="AN799" s="38">
        <v>53.8</v>
      </c>
      <c r="AO799" s="38" t="s">
        <v>62</v>
      </c>
      <c r="AP799" s="38" t="s">
        <v>62</v>
      </c>
      <c r="AQ799" s="38" t="s">
        <v>62</v>
      </c>
      <c r="AR799" s="38" t="s">
        <v>62</v>
      </c>
      <c r="AS799" s="38" t="s">
        <v>62</v>
      </c>
      <c r="AT799" s="38" t="s">
        <v>205</v>
      </c>
      <c r="AU799" s="38" t="s">
        <v>8802</v>
      </c>
      <c r="AV799" s="38" t="s">
        <v>207</v>
      </c>
      <c r="AW799" s="38" t="s">
        <v>61</v>
      </c>
      <c r="AX799" s="38" t="s">
        <v>63</v>
      </c>
      <c r="AY799" s="39" t="s">
        <v>11725</v>
      </c>
      <c r="AZ799" s="38" t="s">
        <v>11726</v>
      </c>
      <c r="BA799" s="39" t="s">
        <v>11726</v>
      </c>
      <c r="BB799" s="38" t="s">
        <v>196</v>
      </c>
      <c r="BC799" s="38" t="s">
        <v>197</v>
      </c>
      <c r="BD799" s="38" t="s">
        <v>94</v>
      </c>
      <c r="BE799" s="38" t="s">
        <v>208</v>
      </c>
      <c r="BF799" s="38" t="s">
        <v>64</v>
      </c>
      <c r="BG799" s="38" t="s">
        <v>61</v>
      </c>
      <c r="BH799" s="38" t="s">
        <v>209</v>
      </c>
    </row>
    <row r="800" spans="2:60" x14ac:dyDescent="0.3">
      <c r="B800" s="55">
        <f t="shared" si="240"/>
        <v>796</v>
      </c>
      <c r="C800" s="55" t="str">
        <f t="shared" si="241"/>
        <v>NRT</v>
      </c>
      <c r="D800" s="55" t="str">
        <f t="shared" si="242"/>
        <v>2025-09-19</v>
      </c>
      <c r="E800" s="55" t="str">
        <f t="shared" si="243"/>
        <v>82020038152</v>
      </c>
      <c r="F800" s="55" t="str">
        <f t="shared" si="244"/>
        <v>PJP030140394</v>
      </c>
      <c r="G800" s="55" t="str">
        <f t="shared" si="245"/>
        <v>황유다</v>
      </c>
      <c r="H800" s="53" t="str">
        <f t="shared" si="246"/>
        <v>목록(Manifest)</v>
      </c>
      <c r="I800" s="62">
        <f t="shared" si="247"/>
        <v>20.03</v>
      </c>
      <c r="J800" s="53" t="str">
        <f t="shared" si="248"/>
        <v>BIG BRIDGE INTL (BRCH USA)</v>
      </c>
      <c r="K800" s="55">
        <f t="shared" si="249"/>
        <v>1</v>
      </c>
      <c r="L800" s="54">
        <f t="shared" si="250"/>
        <v>0.45</v>
      </c>
      <c r="M800" s="54">
        <f t="shared" si="251"/>
        <v>0.6</v>
      </c>
      <c r="N800" s="54">
        <f t="shared" si="252"/>
        <v>0.6</v>
      </c>
      <c r="O800" s="54">
        <f t="shared" si="253"/>
        <v>0.5</v>
      </c>
      <c r="P800" s="55" t="str">
        <f t="shared" si="254"/>
        <v>6094325144354</v>
      </c>
      <c r="Q800" s="70">
        <f t="shared" si="255"/>
        <v>6760</v>
      </c>
      <c r="R800" s="58">
        <v>0</v>
      </c>
      <c r="S800" s="57">
        <f t="shared" si="256"/>
        <v>0</v>
      </c>
      <c r="T800" s="58">
        <v>0</v>
      </c>
      <c r="U800" s="58">
        <f>(IF(VLOOKUP(VLOOKUP(AN800,MAPPING!$B$16:$D$21,2,1),MAPPING!$C$16:$E$21,2,0)=7000,0,VLOOKUP(VLOOKUP(AN800,MAPPING!$B$16:$D$21,2,1),MAPPING!$C$16:$E$21,2,0)))</f>
        <v>0</v>
      </c>
      <c r="V800" s="58">
        <f>(K800*VLOOKUP(N800/K800,MAPPING!$B$23:$C$30,2,10))</f>
        <v>0</v>
      </c>
      <c r="W800" s="58">
        <f t="shared" si="257"/>
        <v>0</v>
      </c>
      <c r="X800" s="58">
        <f t="shared" si="258"/>
        <v>6760</v>
      </c>
      <c r="Y800" s="116">
        <f>ROUND(SUM(Q800:W800)/INVOICE!$I$5,2)</f>
        <v>4.8499999999999996</v>
      </c>
      <c r="AA800" s="38" t="s">
        <v>5323</v>
      </c>
      <c r="AB800" s="38" t="s">
        <v>93</v>
      </c>
      <c r="AC800" s="38" t="s">
        <v>5324</v>
      </c>
      <c r="AD800" s="38" t="s">
        <v>11727</v>
      </c>
      <c r="AE800" s="38" t="s">
        <v>11728</v>
      </c>
      <c r="AF800" s="38" t="s">
        <v>11729</v>
      </c>
      <c r="AG800" s="38" t="s">
        <v>3527</v>
      </c>
      <c r="AH800" s="38" t="s">
        <v>61</v>
      </c>
      <c r="AI800" s="38">
        <v>1</v>
      </c>
      <c r="AJ800" s="38">
        <v>0.45</v>
      </c>
      <c r="AK800" s="38">
        <v>0.6</v>
      </c>
      <c r="AL800" s="38">
        <v>0.6</v>
      </c>
      <c r="AM800" s="38" t="s">
        <v>204</v>
      </c>
      <c r="AN800" s="38">
        <v>20.03</v>
      </c>
      <c r="AO800" s="38" t="s">
        <v>62</v>
      </c>
      <c r="AP800" s="38" t="s">
        <v>62</v>
      </c>
      <c r="AQ800" s="38" t="s">
        <v>62</v>
      </c>
      <c r="AR800" s="38" t="s">
        <v>62</v>
      </c>
      <c r="AS800" s="38" t="s">
        <v>62</v>
      </c>
      <c r="AT800" s="38" t="s">
        <v>205</v>
      </c>
      <c r="AU800" s="38" t="s">
        <v>8802</v>
      </c>
      <c r="AV800" s="38" t="s">
        <v>207</v>
      </c>
      <c r="AW800" s="38" t="s">
        <v>61</v>
      </c>
      <c r="AX800" s="38" t="s">
        <v>63</v>
      </c>
      <c r="AY800" s="39" t="s">
        <v>11730</v>
      </c>
      <c r="AZ800" s="38" t="s">
        <v>11731</v>
      </c>
      <c r="BA800" s="39" t="s">
        <v>11731</v>
      </c>
      <c r="BB800" s="38" t="s">
        <v>196</v>
      </c>
      <c r="BC800" s="38" t="s">
        <v>197</v>
      </c>
      <c r="BD800" s="38" t="s">
        <v>94</v>
      </c>
      <c r="BE800" s="38" t="s">
        <v>208</v>
      </c>
      <c r="BF800" s="38" t="s">
        <v>64</v>
      </c>
      <c r="BG800" s="38" t="s">
        <v>61</v>
      </c>
      <c r="BH800" s="38" t="s">
        <v>209</v>
      </c>
    </row>
    <row r="801" spans="2:60" x14ac:dyDescent="0.3">
      <c r="B801" s="55">
        <f t="shared" si="240"/>
        <v>797</v>
      </c>
      <c r="C801" s="55" t="str">
        <f t="shared" si="241"/>
        <v>NRT</v>
      </c>
      <c r="D801" s="55" t="str">
        <f t="shared" si="242"/>
        <v>2025-09-19</v>
      </c>
      <c r="E801" s="55" t="str">
        <f t="shared" si="243"/>
        <v>82020038152</v>
      </c>
      <c r="F801" s="55" t="str">
        <f t="shared" si="244"/>
        <v>PJP030153698</v>
      </c>
      <c r="G801" s="55" t="str">
        <f t="shared" si="245"/>
        <v>박정한</v>
      </c>
      <c r="H801" s="53" t="str">
        <f t="shared" si="246"/>
        <v>일반(목록배제,Normal-Manifest Exception)</v>
      </c>
      <c r="I801" s="62">
        <f t="shared" si="247"/>
        <v>144.24</v>
      </c>
      <c r="J801" s="53" t="str">
        <f t="shared" si="248"/>
        <v>BIG BRIDGE INTL (BRCH USA)</v>
      </c>
      <c r="K801" s="55">
        <f t="shared" si="249"/>
        <v>1</v>
      </c>
      <c r="L801" s="54">
        <f t="shared" si="250"/>
        <v>1.8</v>
      </c>
      <c r="M801" s="54">
        <f t="shared" si="251"/>
        <v>3.1</v>
      </c>
      <c r="N801" s="54">
        <f t="shared" si="252"/>
        <v>3.1</v>
      </c>
      <c r="O801" s="54">
        <f t="shared" si="253"/>
        <v>2</v>
      </c>
      <c r="P801" s="55" t="str">
        <f t="shared" si="254"/>
        <v>6094325151632</v>
      </c>
      <c r="Q801" s="70">
        <f t="shared" si="255"/>
        <v>9790</v>
      </c>
      <c r="R801" s="58">
        <v>0</v>
      </c>
      <c r="S801" s="57">
        <f t="shared" si="256"/>
        <v>0</v>
      </c>
      <c r="T801" s="58">
        <v>0</v>
      </c>
      <c r="U801" s="58">
        <f>(IF(VLOOKUP(VLOOKUP(AN801,MAPPING!$B$16:$D$21,2,1),MAPPING!$C$16:$E$21,2,0)=7000,0,VLOOKUP(VLOOKUP(AN801,MAPPING!$B$16:$D$21,2,1),MAPPING!$C$16:$E$21,2,0)))</f>
        <v>0</v>
      </c>
      <c r="V801" s="58">
        <f>(K801*VLOOKUP(N801/K801,MAPPING!$B$23:$C$30,2,10))</f>
        <v>550</v>
      </c>
      <c r="W801" s="58">
        <f t="shared" si="257"/>
        <v>0</v>
      </c>
      <c r="X801" s="58">
        <f t="shared" si="258"/>
        <v>10340</v>
      </c>
      <c r="Y801" s="116">
        <f>ROUND(SUM(Q801:W801)/INVOICE!$I$5,2)</f>
        <v>7.42</v>
      </c>
      <c r="AA801" s="38" t="s">
        <v>5323</v>
      </c>
      <c r="AB801" s="38" t="s">
        <v>93</v>
      </c>
      <c r="AC801" s="38" t="s">
        <v>5324</v>
      </c>
      <c r="AD801" s="38" t="s">
        <v>11732</v>
      </c>
      <c r="AE801" s="38" t="s">
        <v>11120</v>
      </c>
      <c r="AF801" s="38" t="s">
        <v>11121</v>
      </c>
      <c r="AG801" s="38" t="s">
        <v>438</v>
      </c>
      <c r="AH801" s="38" t="s">
        <v>61</v>
      </c>
      <c r="AI801" s="38">
        <v>1</v>
      </c>
      <c r="AJ801" s="38">
        <v>1.8</v>
      </c>
      <c r="AK801" s="38">
        <v>3.1</v>
      </c>
      <c r="AL801" s="38">
        <v>3.1</v>
      </c>
      <c r="AM801" s="38" t="s">
        <v>66</v>
      </c>
      <c r="AN801" s="38">
        <v>144.24</v>
      </c>
      <c r="AO801" s="38" t="s">
        <v>62</v>
      </c>
      <c r="AP801" s="38" t="s">
        <v>62</v>
      </c>
      <c r="AQ801" s="38" t="s">
        <v>62</v>
      </c>
      <c r="AR801" s="38" t="s">
        <v>62</v>
      </c>
      <c r="AS801" s="38" t="s">
        <v>62</v>
      </c>
      <c r="AT801" s="38" t="s">
        <v>205</v>
      </c>
      <c r="AU801" s="38" t="s">
        <v>8802</v>
      </c>
      <c r="AV801" s="38" t="s">
        <v>207</v>
      </c>
      <c r="AW801" s="38" t="s">
        <v>61</v>
      </c>
      <c r="AX801" s="38" t="s">
        <v>63</v>
      </c>
      <c r="AY801" s="39" t="s">
        <v>11733</v>
      </c>
      <c r="AZ801" s="38" t="s">
        <v>11734</v>
      </c>
      <c r="BA801" s="39" t="s">
        <v>11734</v>
      </c>
      <c r="BB801" s="38" t="s">
        <v>196</v>
      </c>
      <c r="BC801" s="38" t="s">
        <v>197</v>
      </c>
      <c r="BD801" s="38" t="s">
        <v>94</v>
      </c>
      <c r="BE801" s="38" t="s">
        <v>208</v>
      </c>
      <c r="BF801" s="38" t="s">
        <v>64</v>
      </c>
      <c r="BG801" s="38" t="s">
        <v>61</v>
      </c>
      <c r="BH801" s="38" t="s">
        <v>209</v>
      </c>
    </row>
    <row r="802" spans="2:60" x14ac:dyDescent="0.3">
      <c r="B802" s="55">
        <f t="shared" si="240"/>
        <v>798</v>
      </c>
      <c r="C802" s="55" t="str">
        <f t="shared" si="241"/>
        <v>NRT</v>
      </c>
      <c r="D802" s="55" t="str">
        <f t="shared" si="242"/>
        <v>2025-09-19</v>
      </c>
      <c r="E802" s="55" t="str">
        <f t="shared" si="243"/>
        <v>82020038152</v>
      </c>
      <c r="F802" s="55" t="str">
        <f t="shared" si="244"/>
        <v>PJP030163127</v>
      </c>
      <c r="G802" s="55" t="str">
        <f t="shared" si="245"/>
        <v>허윤정</v>
      </c>
      <c r="H802" s="53" t="str">
        <f t="shared" si="246"/>
        <v>목록(Manifest)</v>
      </c>
      <c r="I802" s="62">
        <f t="shared" si="247"/>
        <v>140.31</v>
      </c>
      <c r="J802" s="53" t="str">
        <f t="shared" si="248"/>
        <v>BIG BRIDGE INTL (BRCH USA)</v>
      </c>
      <c r="K802" s="55">
        <f t="shared" si="249"/>
        <v>1</v>
      </c>
      <c r="L802" s="54">
        <f t="shared" si="250"/>
        <v>1.9</v>
      </c>
      <c r="M802" s="54">
        <f t="shared" si="251"/>
        <v>2.2000000000000002</v>
      </c>
      <c r="N802" s="54">
        <f t="shared" si="252"/>
        <v>2.2000000000000002</v>
      </c>
      <c r="O802" s="54">
        <f t="shared" si="253"/>
        <v>2</v>
      </c>
      <c r="P802" s="55" t="str">
        <f t="shared" si="254"/>
        <v>6094325150618</v>
      </c>
      <c r="Q802" s="70">
        <f t="shared" si="255"/>
        <v>9790</v>
      </c>
      <c r="R802" s="58">
        <v>0</v>
      </c>
      <c r="S802" s="57">
        <f t="shared" si="256"/>
        <v>0</v>
      </c>
      <c r="T802" s="58">
        <v>0</v>
      </c>
      <c r="U802" s="58">
        <f>(IF(VLOOKUP(VLOOKUP(AN802,MAPPING!$B$16:$D$21,2,1),MAPPING!$C$16:$E$21,2,0)=7000,0,VLOOKUP(VLOOKUP(AN802,MAPPING!$B$16:$D$21,2,1),MAPPING!$C$16:$E$21,2,0)))</f>
        <v>0</v>
      </c>
      <c r="V802" s="58">
        <f>(K802*VLOOKUP(N802/K802,MAPPING!$B$23:$C$30,2,10))</f>
        <v>550</v>
      </c>
      <c r="W802" s="58">
        <f t="shared" si="257"/>
        <v>0</v>
      </c>
      <c r="X802" s="58">
        <f t="shared" si="258"/>
        <v>10340</v>
      </c>
      <c r="Y802" s="116">
        <f>ROUND(SUM(Q802:W802)/INVOICE!$I$5,2)</f>
        <v>7.42</v>
      </c>
      <c r="AA802" s="38" t="s">
        <v>5323</v>
      </c>
      <c r="AB802" s="38" t="s">
        <v>93</v>
      </c>
      <c r="AC802" s="38" t="s">
        <v>5324</v>
      </c>
      <c r="AD802" s="38" t="s">
        <v>11735</v>
      </c>
      <c r="AE802" s="38" t="s">
        <v>11736</v>
      </c>
      <c r="AF802" s="38" t="s">
        <v>11737</v>
      </c>
      <c r="AG802" s="38" t="s">
        <v>2219</v>
      </c>
      <c r="AH802" s="38" t="s">
        <v>61</v>
      </c>
      <c r="AI802" s="38">
        <v>1</v>
      </c>
      <c r="AJ802" s="38">
        <v>1.9</v>
      </c>
      <c r="AK802" s="38">
        <v>2.2000000000000002</v>
      </c>
      <c r="AL802" s="38">
        <v>2.2000000000000002</v>
      </c>
      <c r="AM802" s="38" t="s">
        <v>204</v>
      </c>
      <c r="AN802" s="38">
        <v>140.31</v>
      </c>
      <c r="AO802" s="38" t="s">
        <v>62</v>
      </c>
      <c r="AP802" s="38" t="s">
        <v>62</v>
      </c>
      <c r="AQ802" s="38" t="s">
        <v>62</v>
      </c>
      <c r="AR802" s="38" t="s">
        <v>62</v>
      </c>
      <c r="AS802" s="38" t="s">
        <v>62</v>
      </c>
      <c r="AT802" s="38" t="s">
        <v>205</v>
      </c>
      <c r="AU802" s="38" t="s">
        <v>8802</v>
      </c>
      <c r="AV802" s="38" t="s">
        <v>207</v>
      </c>
      <c r="AW802" s="38" t="s">
        <v>61</v>
      </c>
      <c r="AX802" s="38" t="s">
        <v>63</v>
      </c>
      <c r="AY802" s="39" t="s">
        <v>11738</v>
      </c>
      <c r="AZ802" s="38" t="s">
        <v>11739</v>
      </c>
      <c r="BA802" s="39" t="s">
        <v>11739</v>
      </c>
      <c r="BB802" s="38" t="s">
        <v>196</v>
      </c>
      <c r="BC802" s="38" t="s">
        <v>197</v>
      </c>
      <c r="BD802" s="38" t="s">
        <v>94</v>
      </c>
      <c r="BE802" s="38" t="s">
        <v>208</v>
      </c>
      <c r="BF802" s="38" t="s">
        <v>64</v>
      </c>
      <c r="BG802" s="38" t="s">
        <v>61</v>
      </c>
      <c r="BH802" s="38" t="s">
        <v>209</v>
      </c>
    </row>
    <row r="803" spans="2:60" x14ac:dyDescent="0.3">
      <c r="B803" s="55">
        <f t="shared" si="240"/>
        <v>799</v>
      </c>
      <c r="C803" s="55" t="str">
        <f t="shared" si="241"/>
        <v>NRT</v>
      </c>
      <c r="D803" s="55" t="str">
        <f t="shared" si="242"/>
        <v>2025-09-19</v>
      </c>
      <c r="E803" s="55" t="str">
        <f t="shared" si="243"/>
        <v>82020038152</v>
      </c>
      <c r="F803" s="55" t="str">
        <f t="shared" si="244"/>
        <v>PJP030157814</v>
      </c>
      <c r="G803" s="55" t="str">
        <f t="shared" si="245"/>
        <v>정재훈</v>
      </c>
      <c r="H803" s="53" t="str">
        <f t="shared" si="246"/>
        <v>일반(목록배제,Normal-Manifest Exception)</v>
      </c>
      <c r="I803" s="62">
        <f t="shared" si="247"/>
        <v>26.87</v>
      </c>
      <c r="J803" s="53" t="str">
        <f t="shared" si="248"/>
        <v>BIG BRIDGE INTL (BRCH USA)</v>
      </c>
      <c r="K803" s="55">
        <f t="shared" si="249"/>
        <v>1</v>
      </c>
      <c r="L803" s="54">
        <f t="shared" si="250"/>
        <v>0.4</v>
      </c>
      <c r="M803" s="54">
        <f t="shared" si="251"/>
        <v>0.6</v>
      </c>
      <c r="N803" s="54">
        <f t="shared" si="252"/>
        <v>0.6</v>
      </c>
      <c r="O803" s="54">
        <f t="shared" si="253"/>
        <v>0.5</v>
      </c>
      <c r="P803" s="55" t="str">
        <f t="shared" si="254"/>
        <v>6094325151512</v>
      </c>
      <c r="Q803" s="70">
        <f t="shared" si="255"/>
        <v>6760</v>
      </c>
      <c r="R803" s="58">
        <v>0</v>
      </c>
      <c r="S803" s="57">
        <f t="shared" si="256"/>
        <v>0</v>
      </c>
      <c r="T803" s="58">
        <v>0</v>
      </c>
      <c r="U803" s="58">
        <f>(IF(VLOOKUP(VLOOKUP(AN803,MAPPING!$B$16:$D$21,2,1),MAPPING!$C$16:$E$21,2,0)=7000,0,VLOOKUP(VLOOKUP(AN803,MAPPING!$B$16:$D$21,2,1),MAPPING!$C$16:$E$21,2,0)))</f>
        <v>0</v>
      </c>
      <c r="V803" s="58">
        <f>(K803*VLOOKUP(N803/K803,MAPPING!$B$23:$C$30,2,10))</f>
        <v>0</v>
      </c>
      <c r="W803" s="58">
        <f t="shared" si="257"/>
        <v>0</v>
      </c>
      <c r="X803" s="58">
        <f t="shared" si="258"/>
        <v>6760</v>
      </c>
      <c r="Y803" s="116">
        <f>ROUND(SUM(Q803:W803)/INVOICE!$I$5,2)</f>
        <v>4.8499999999999996</v>
      </c>
      <c r="AA803" s="38" t="s">
        <v>5323</v>
      </c>
      <c r="AB803" s="38" t="s">
        <v>93</v>
      </c>
      <c r="AC803" s="38" t="s">
        <v>5324</v>
      </c>
      <c r="AD803" s="38" t="s">
        <v>11740</v>
      </c>
      <c r="AE803" s="38" t="s">
        <v>11741</v>
      </c>
      <c r="AF803" s="38" t="s">
        <v>11742</v>
      </c>
      <c r="AG803" s="38" t="s">
        <v>11743</v>
      </c>
      <c r="AH803" s="38" t="s">
        <v>61</v>
      </c>
      <c r="AI803" s="38">
        <v>1</v>
      </c>
      <c r="AJ803" s="38">
        <v>0.4</v>
      </c>
      <c r="AK803" s="38">
        <v>0.6</v>
      </c>
      <c r="AL803" s="38">
        <v>0.6</v>
      </c>
      <c r="AM803" s="38" t="s">
        <v>66</v>
      </c>
      <c r="AN803" s="38">
        <v>26.87</v>
      </c>
      <c r="AO803" s="38" t="s">
        <v>62</v>
      </c>
      <c r="AP803" s="38" t="s">
        <v>62</v>
      </c>
      <c r="AQ803" s="38" t="s">
        <v>62</v>
      </c>
      <c r="AR803" s="38" t="s">
        <v>62</v>
      </c>
      <c r="AS803" s="38" t="s">
        <v>62</v>
      </c>
      <c r="AT803" s="38" t="s">
        <v>205</v>
      </c>
      <c r="AU803" s="38" t="s">
        <v>8802</v>
      </c>
      <c r="AV803" s="38" t="s">
        <v>207</v>
      </c>
      <c r="AW803" s="38" t="s">
        <v>61</v>
      </c>
      <c r="AX803" s="38" t="s">
        <v>63</v>
      </c>
      <c r="AY803" s="39" t="s">
        <v>11744</v>
      </c>
      <c r="AZ803" s="38" t="s">
        <v>11745</v>
      </c>
      <c r="BA803" s="39" t="s">
        <v>11745</v>
      </c>
      <c r="BB803" s="38" t="s">
        <v>196</v>
      </c>
      <c r="BC803" s="38" t="s">
        <v>197</v>
      </c>
      <c r="BD803" s="38" t="s">
        <v>94</v>
      </c>
      <c r="BE803" s="38" t="s">
        <v>208</v>
      </c>
      <c r="BF803" s="38" t="s">
        <v>64</v>
      </c>
      <c r="BG803" s="38" t="s">
        <v>61</v>
      </c>
      <c r="BH803" s="38" t="s">
        <v>209</v>
      </c>
    </row>
    <row r="804" spans="2:60" x14ac:dyDescent="0.3">
      <c r="B804" s="55">
        <f t="shared" si="240"/>
        <v>800</v>
      </c>
      <c r="C804" s="55" t="str">
        <f t="shared" si="241"/>
        <v>NRT</v>
      </c>
      <c r="D804" s="55" t="str">
        <f t="shared" si="242"/>
        <v>2025-09-19</v>
      </c>
      <c r="E804" s="55" t="str">
        <f t="shared" si="243"/>
        <v>82020038152</v>
      </c>
      <c r="F804" s="55" t="str">
        <f t="shared" si="244"/>
        <v>PJP030163615</v>
      </c>
      <c r="G804" s="55" t="str">
        <f t="shared" si="245"/>
        <v>김정윤</v>
      </c>
      <c r="H804" s="53" t="str">
        <f t="shared" si="246"/>
        <v>일반(목록배제,Normal-Manifest Exception)</v>
      </c>
      <c r="I804" s="62">
        <f t="shared" si="247"/>
        <v>60.03</v>
      </c>
      <c r="J804" s="53" t="str">
        <f t="shared" si="248"/>
        <v>BIG BRIDGE INTL (BRCH USA)</v>
      </c>
      <c r="K804" s="55">
        <f t="shared" si="249"/>
        <v>1</v>
      </c>
      <c r="L804" s="54">
        <f t="shared" si="250"/>
        <v>1.55</v>
      </c>
      <c r="M804" s="54">
        <f t="shared" si="251"/>
        <v>2.7</v>
      </c>
      <c r="N804" s="54">
        <f t="shared" si="252"/>
        <v>2.7</v>
      </c>
      <c r="O804" s="54">
        <f t="shared" si="253"/>
        <v>2</v>
      </c>
      <c r="P804" s="55" t="str">
        <f t="shared" si="254"/>
        <v>6094325151502</v>
      </c>
      <c r="Q804" s="70">
        <f t="shared" si="255"/>
        <v>9790</v>
      </c>
      <c r="R804" s="58">
        <v>0</v>
      </c>
      <c r="S804" s="57">
        <f t="shared" si="256"/>
        <v>0</v>
      </c>
      <c r="T804" s="58">
        <v>0</v>
      </c>
      <c r="U804" s="58">
        <f>(IF(VLOOKUP(VLOOKUP(AN804,MAPPING!$B$16:$D$21,2,1),MAPPING!$C$16:$E$21,2,0)=7000,0,VLOOKUP(VLOOKUP(AN804,MAPPING!$B$16:$D$21,2,1),MAPPING!$C$16:$E$21,2,0)))</f>
        <v>0</v>
      </c>
      <c r="V804" s="58">
        <f>(K804*VLOOKUP(N804/K804,MAPPING!$B$23:$C$30,2,10))</f>
        <v>550</v>
      </c>
      <c r="W804" s="58">
        <f t="shared" si="257"/>
        <v>0</v>
      </c>
      <c r="X804" s="58">
        <f t="shared" si="258"/>
        <v>10340</v>
      </c>
      <c r="Y804" s="116">
        <f>ROUND(SUM(Q804:W804)/INVOICE!$I$5,2)</f>
        <v>7.42</v>
      </c>
      <c r="AA804" s="38" t="s">
        <v>5323</v>
      </c>
      <c r="AB804" s="38" t="s">
        <v>93</v>
      </c>
      <c r="AC804" s="38" t="s">
        <v>5324</v>
      </c>
      <c r="AD804" s="38" t="s">
        <v>11746</v>
      </c>
      <c r="AE804" s="38" t="s">
        <v>215</v>
      </c>
      <c r="AF804" s="38" t="s">
        <v>216</v>
      </c>
      <c r="AG804" s="38" t="s">
        <v>217</v>
      </c>
      <c r="AH804" s="38" t="s">
        <v>61</v>
      </c>
      <c r="AI804" s="38">
        <v>1</v>
      </c>
      <c r="AJ804" s="38">
        <v>1.55</v>
      </c>
      <c r="AK804" s="38">
        <v>2.7</v>
      </c>
      <c r="AL804" s="38">
        <v>2.7</v>
      </c>
      <c r="AM804" s="38" t="s">
        <v>66</v>
      </c>
      <c r="AN804" s="38">
        <v>60.03</v>
      </c>
      <c r="AO804" s="38" t="s">
        <v>62</v>
      </c>
      <c r="AP804" s="38" t="s">
        <v>62</v>
      </c>
      <c r="AQ804" s="38" t="s">
        <v>62</v>
      </c>
      <c r="AR804" s="38" t="s">
        <v>62</v>
      </c>
      <c r="AS804" s="38" t="s">
        <v>62</v>
      </c>
      <c r="AT804" s="38" t="s">
        <v>205</v>
      </c>
      <c r="AU804" s="38" t="s">
        <v>8802</v>
      </c>
      <c r="AV804" s="38" t="s">
        <v>207</v>
      </c>
      <c r="AW804" s="38" t="s">
        <v>61</v>
      </c>
      <c r="AX804" s="38" t="s">
        <v>63</v>
      </c>
      <c r="AY804" s="39" t="s">
        <v>11747</v>
      </c>
      <c r="AZ804" s="38" t="s">
        <v>11748</v>
      </c>
      <c r="BA804" s="39" t="s">
        <v>11748</v>
      </c>
      <c r="BB804" s="38" t="s">
        <v>196</v>
      </c>
      <c r="BC804" s="38" t="s">
        <v>197</v>
      </c>
      <c r="BD804" s="38" t="s">
        <v>94</v>
      </c>
      <c r="BE804" s="38" t="s">
        <v>208</v>
      </c>
      <c r="BF804" s="38" t="s">
        <v>64</v>
      </c>
      <c r="BG804" s="38" t="s">
        <v>61</v>
      </c>
      <c r="BH804" s="38" t="s">
        <v>209</v>
      </c>
    </row>
    <row r="805" spans="2:60" x14ac:dyDescent="0.3">
      <c r="B805" s="55">
        <f t="shared" si="240"/>
        <v>801</v>
      </c>
      <c r="C805" s="55" t="str">
        <f t="shared" si="241"/>
        <v>NRT</v>
      </c>
      <c r="D805" s="55" t="str">
        <f t="shared" si="242"/>
        <v>2025-09-19</v>
      </c>
      <c r="E805" s="55" t="str">
        <f t="shared" si="243"/>
        <v>82020038152</v>
      </c>
      <c r="F805" s="55" t="str">
        <f t="shared" si="244"/>
        <v>PJP030130454</v>
      </c>
      <c r="G805" s="55" t="str">
        <f t="shared" si="245"/>
        <v>김효진</v>
      </c>
      <c r="H805" s="53" t="str">
        <f t="shared" si="246"/>
        <v>목록(Manifest)</v>
      </c>
      <c r="I805" s="62">
        <f t="shared" si="247"/>
        <v>128.12</v>
      </c>
      <c r="J805" s="53" t="str">
        <f t="shared" si="248"/>
        <v>BIG BRIDGE INTL (BRCH USA)</v>
      </c>
      <c r="K805" s="55">
        <f t="shared" si="249"/>
        <v>1</v>
      </c>
      <c r="L805" s="54">
        <f t="shared" si="250"/>
        <v>0.65</v>
      </c>
      <c r="M805" s="54">
        <f t="shared" si="251"/>
        <v>1.4</v>
      </c>
      <c r="N805" s="54">
        <f t="shared" si="252"/>
        <v>1.4</v>
      </c>
      <c r="O805" s="54">
        <f t="shared" si="253"/>
        <v>1</v>
      </c>
      <c r="P805" s="55" t="str">
        <f t="shared" si="254"/>
        <v>6094325151336</v>
      </c>
      <c r="Q805" s="70">
        <f t="shared" si="255"/>
        <v>7770</v>
      </c>
      <c r="R805" s="58">
        <v>0</v>
      </c>
      <c r="S805" s="57">
        <f t="shared" si="256"/>
        <v>0</v>
      </c>
      <c r="T805" s="58">
        <v>0</v>
      </c>
      <c r="U805" s="58">
        <f>(IF(VLOOKUP(VLOOKUP(AN805,MAPPING!$B$16:$D$21,2,1),MAPPING!$C$16:$E$21,2,0)=7000,0,VLOOKUP(VLOOKUP(AN805,MAPPING!$B$16:$D$21,2,1),MAPPING!$C$16:$E$21,2,0)))</f>
        <v>0</v>
      </c>
      <c r="V805" s="58">
        <f>(K805*VLOOKUP(N805/K805,MAPPING!$B$23:$C$30,2,10))</f>
        <v>0</v>
      </c>
      <c r="W805" s="58">
        <f t="shared" si="257"/>
        <v>0</v>
      </c>
      <c r="X805" s="58">
        <f t="shared" si="258"/>
        <v>7770</v>
      </c>
      <c r="Y805" s="116">
        <f>ROUND(SUM(Q805:W805)/INVOICE!$I$5,2)</f>
        <v>5.57</v>
      </c>
      <c r="AA805" s="38" t="s">
        <v>5323</v>
      </c>
      <c r="AB805" s="38" t="s">
        <v>93</v>
      </c>
      <c r="AC805" s="38" t="s">
        <v>5324</v>
      </c>
      <c r="AD805" s="38" t="s">
        <v>11749</v>
      </c>
      <c r="AE805" s="38" t="s">
        <v>7843</v>
      </c>
      <c r="AF805" s="38" t="s">
        <v>7844</v>
      </c>
      <c r="AG805" s="38" t="s">
        <v>7845</v>
      </c>
      <c r="AH805" s="38" t="s">
        <v>61</v>
      </c>
      <c r="AI805" s="38">
        <v>1</v>
      </c>
      <c r="AJ805" s="38">
        <v>0.65</v>
      </c>
      <c r="AK805" s="38">
        <v>1.4</v>
      </c>
      <c r="AL805" s="38">
        <v>1.4</v>
      </c>
      <c r="AM805" s="38" t="s">
        <v>204</v>
      </c>
      <c r="AN805" s="38">
        <v>128.12</v>
      </c>
      <c r="AO805" s="38" t="s">
        <v>62</v>
      </c>
      <c r="AP805" s="38" t="s">
        <v>62</v>
      </c>
      <c r="AQ805" s="38" t="s">
        <v>62</v>
      </c>
      <c r="AR805" s="38" t="s">
        <v>62</v>
      </c>
      <c r="AS805" s="38" t="s">
        <v>62</v>
      </c>
      <c r="AT805" s="38" t="s">
        <v>205</v>
      </c>
      <c r="AU805" s="38" t="s">
        <v>8802</v>
      </c>
      <c r="AV805" s="38" t="s">
        <v>207</v>
      </c>
      <c r="AW805" s="38" t="s">
        <v>61</v>
      </c>
      <c r="AX805" s="38" t="s">
        <v>63</v>
      </c>
      <c r="AY805" s="39" t="s">
        <v>11750</v>
      </c>
      <c r="AZ805" s="38" t="s">
        <v>11751</v>
      </c>
      <c r="BA805" s="39" t="s">
        <v>11751</v>
      </c>
      <c r="BB805" s="38" t="s">
        <v>196</v>
      </c>
      <c r="BC805" s="38" t="s">
        <v>197</v>
      </c>
      <c r="BD805" s="38" t="s">
        <v>94</v>
      </c>
      <c r="BE805" s="38" t="s">
        <v>208</v>
      </c>
      <c r="BF805" s="38" t="s">
        <v>64</v>
      </c>
      <c r="BG805" s="38" t="s">
        <v>61</v>
      </c>
      <c r="BH805" s="38" t="s">
        <v>209</v>
      </c>
    </row>
    <row r="806" spans="2:60" x14ac:dyDescent="0.3">
      <c r="B806" s="55">
        <f t="shared" si="240"/>
        <v>802</v>
      </c>
      <c r="C806" s="55" t="str">
        <f t="shared" si="241"/>
        <v>NRT</v>
      </c>
      <c r="D806" s="55" t="str">
        <f t="shared" si="242"/>
        <v>2025-09-19</v>
      </c>
      <c r="E806" s="55" t="str">
        <f t="shared" si="243"/>
        <v>82020038152</v>
      </c>
      <c r="F806" s="55" t="str">
        <f t="shared" si="244"/>
        <v>PJP030153811</v>
      </c>
      <c r="G806" s="55" t="str">
        <f t="shared" si="245"/>
        <v>이인혁</v>
      </c>
      <c r="H806" s="53" t="str">
        <f t="shared" si="246"/>
        <v>간이(Simple)</v>
      </c>
      <c r="I806" s="62">
        <f t="shared" si="247"/>
        <v>1680.26</v>
      </c>
      <c r="J806" s="53" t="str">
        <f t="shared" si="248"/>
        <v>BIG BRIDGE INTL (BRCH USA)</v>
      </c>
      <c r="K806" s="55">
        <f t="shared" si="249"/>
        <v>1</v>
      </c>
      <c r="L806" s="54">
        <f t="shared" si="250"/>
        <v>6.3</v>
      </c>
      <c r="M806" s="54">
        <f t="shared" si="251"/>
        <v>15.5</v>
      </c>
      <c r="N806" s="54">
        <f t="shared" si="252"/>
        <v>15.5</v>
      </c>
      <c r="O806" s="54">
        <f t="shared" si="253"/>
        <v>6.5</v>
      </c>
      <c r="P806" s="55" t="str">
        <f t="shared" si="254"/>
        <v>6094325151930</v>
      </c>
      <c r="Q806" s="70">
        <f t="shared" si="255"/>
        <v>18880</v>
      </c>
      <c r="R806" s="58">
        <v>0</v>
      </c>
      <c r="S806" s="57">
        <f t="shared" si="256"/>
        <v>0</v>
      </c>
      <c r="T806" s="58">
        <v>0</v>
      </c>
      <c r="U806" s="58">
        <f>(IF(VLOOKUP(VLOOKUP(AN806,MAPPING!$B$16:$D$21,2,1),MAPPING!$C$16:$E$21,2,0)=7000,0,VLOOKUP(VLOOKUP(AN806,MAPPING!$B$16:$D$21,2,1),MAPPING!$C$16:$E$21,2,0)))</f>
        <v>0</v>
      </c>
      <c r="V806" s="58">
        <f>(K806*VLOOKUP(N806/K806,MAPPING!$B$23:$C$30,2,10))</f>
        <v>4500</v>
      </c>
      <c r="W806" s="58">
        <f t="shared" si="257"/>
        <v>0</v>
      </c>
      <c r="X806" s="58">
        <f t="shared" si="258"/>
        <v>23380</v>
      </c>
      <c r="Y806" s="116">
        <f>ROUND(SUM(Q806:W806)/INVOICE!$I$5,2)</f>
        <v>16.77</v>
      </c>
      <c r="AA806" s="38" t="s">
        <v>5323</v>
      </c>
      <c r="AB806" s="38" t="s">
        <v>93</v>
      </c>
      <c r="AC806" s="38" t="s">
        <v>5324</v>
      </c>
      <c r="AD806" s="38" t="s">
        <v>11752</v>
      </c>
      <c r="AE806" s="38" t="s">
        <v>11753</v>
      </c>
      <c r="AF806" s="38" t="s">
        <v>11754</v>
      </c>
      <c r="AG806" s="38" t="s">
        <v>11755</v>
      </c>
      <c r="AH806" s="38" t="s">
        <v>61</v>
      </c>
      <c r="AI806" s="38">
        <v>1</v>
      </c>
      <c r="AJ806" s="38">
        <v>6.3</v>
      </c>
      <c r="AK806" s="38">
        <v>15.5</v>
      </c>
      <c r="AL806" s="38">
        <v>15.5</v>
      </c>
      <c r="AM806" s="38" t="s">
        <v>65</v>
      </c>
      <c r="AN806" s="38">
        <v>1680.26</v>
      </c>
      <c r="AO806" s="38" t="s">
        <v>62</v>
      </c>
      <c r="AP806" s="38" t="s">
        <v>62</v>
      </c>
      <c r="AQ806" s="38" t="s">
        <v>62</v>
      </c>
      <c r="AR806" s="38" t="s">
        <v>62</v>
      </c>
      <c r="AS806" s="38" t="s">
        <v>62</v>
      </c>
      <c r="AT806" s="38" t="s">
        <v>205</v>
      </c>
      <c r="AU806" s="38" t="s">
        <v>8802</v>
      </c>
      <c r="AV806" s="38" t="s">
        <v>207</v>
      </c>
      <c r="AW806" s="38" t="s">
        <v>61</v>
      </c>
      <c r="AX806" s="38" t="s">
        <v>63</v>
      </c>
      <c r="AY806" s="39" t="s">
        <v>11756</v>
      </c>
      <c r="AZ806" s="38" t="s">
        <v>11757</v>
      </c>
      <c r="BA806" s="39" t="s">
        <v>11757</v>
      </c>
      <c r="BB806" s="38" t="s">
        <v>196</v>
      </c>
      <c r="BC806" s="38" t="s">
        <v>197</v>
      </c>
      <c r="BD806" s="38" t="s">
        <v>94</v>
      </c>
      <c r="BE806" s="38" t="s">
        <v>208</v>
      </c>
      <c r="BF806" s="38" t="s">
        <v>64</v>
      </c>
      <c r="BG806" s="38" t="s">
        <v>61</v>
      </c>
      <c r="BH806" s="38" t="s">
        <v>209</v>
      </c>
    </row>
    <row r="807" spans="2:60" x14ac:dyDescent="0.3">
      <c r="B807" s="55">
        <f t="shared" si="240"/>
        <v>803</v>
      </c>
      <c r="C807" s="55" t="str">
        <f t="shared" si="241"/>
        <v>NRT</v>
      </c>
      <c r="D807" s="55" t="str">
        <f t="shared" si="242"/>
        <v>2025-09-19</v>
      </c>
      <c r="E807" s="55" t="str">
        <f t="shared" si="243"/>
        <v>82020038152</v>
      </c>
      <c r="F807" s="55" t="str">
        <f t="shared" si="244"/>
        <v>PJP030167784</v>
      </c>
      <c r="G807" s="55" t="str">
        <f t="shared" si="245"/>
        <v>김기범</v>
      </c>
      <c r="H807" s="53" t="str">
        <f t="shared" si="246"/>
        <v>일반(목록배제,Normal-Manifest Exception)</v>
      </c>
      <c r="I807" s="62">
        <f t="shared" si="247"/>
        <v>86.77</v>
      </c>
      <c r="J807" s="53" t="str">
        <f t="shared" si="248"/>
        <v>BIG BRIDGE INTL (BRCH USA)</v>
      </c>
      <c r="K807" s="55">
        <f t="shared" si="249"/>
        <v>1</v>
      </c>
      <c r="L807" s="54">
        <f t="shared" si="250"/>
        <v>0.6</v>
      </c>
      <c r="M807" s="54">
        <f t="shared" si="251"/>
        <v>0.7</v>
      </c>
      <c r="N807" s="54">
        <f t="shared" si="252"/>
        <v>0.7</v>
      </c>
      <c r="O807" s="54">
        <f t="shared" si="253"/>
        <v>1</v>
      </c>
      <c r="P807" s="55" t="str">
        <f t="shared" si="254"/>
        <v>6094325141354</v>
      </c>
      <c r="Q807" s="70">
        <f t="shared" si="255"/>
        <v>7770</v>
      </c>
      <c r="R807" s="58">
        <v>0</v>
      </c>
      <c r="S807" s="57">
        <f t="shared" si="256"/>
        <v>0</v>
      </c>
      <c r="T807" s="58">
        <v>0</v>
      </c>
      <c r="U807" s="58">
        <f>(IF(VLOOKUP(VLOOKUP(AN807,MAPPING!$B$16:$D$21,2,1),MAPPING!$C$16:$E$21,2,0)=7000,0,VLOOKUP(VLOOKUP(AN807,MAPPING!$B$16:$D$21,2,1),MAPPING!$C$16:$E$21,2,0)))</f>
        <v>0</v>
      </c>
      <c r="V807" s="58">
        <f>(K807*VLOOKUP(N807/K807,MAPPING!$B$23:$C$30,2,10))</f>
        <v>0</v>
      </c>
      <c r="W807" s="58">
        <f t="shared" si="257"/>
        <v>0</v>
      </c>
      <c r="X807" s="58">
        <f t="shared" si="258"/>
        <v>7770</v>
      </c>
      <c r="Y807" s="116">
        <f>ROUND(SUM(Q807:W807)/INVOICE!$I$5,2)</f>
        <v>5.57</v>
      </c>
      <c r="AA807" s="38" t="s">
        <v>5323</v>
      </c>
      <c r="AB807" s="38" t="s">
        <v>93</v>
      </c>
      <c r="AC807" s="38" t="s">
        <v>5324</v>
      </c>
      <c r="AD807" s="38" t="s">
        <v>11758</v>
      </c>
      <c r="AE807" s="38" t="s">
        <v>11759</v>
      </c>
      <c r="AF807" s="38" t="s">
        <v>11760</v>
      </c>
      <c r="AG807" s="38" t="s">
        <v>11761</v>
      </c>
      <c r="AH807" s="38" t="s">
        <v>61</v>
      </c>
      <c r="AI807" s="38">
        <v>1</v>
      </c>
      <c r="AJ807" s="38">
        <v>0.6</v>
      </c>
      <c r="AK807" s="38">
        <v>0.7</v>
      </c>
      <c r="AL807" s="38">
        <v>0.7</v>
      </c>
      <c r="AM807" s="38" t="s">
        <v>66</v>
      </c>
      <c r="AN807" s="38">
        <v>86.77</v>
      </c>
      <c r="AO807" s="38" t="s">
        <v>62</v>
      </c>
      <c r="AP807" s="38" t="s">
        <v>62</v>
      </c>
      <c r="AQ807" s="38" t="s">
        <v>62</v>
      </c>
      <c r="AR807" s="38" t="s">
        <v>62</v>
      </c>
      <c r="AS807" s="38" t="s">
        <v>62</v>
      </c>
      <c r="AT807" s="38" t="s">
        <v>205</v>
      </c>
      <c r="AU807" s="38" t="s">
        <v>8802</v>
      </c>
      <c r="AV807" s="38" t="s">
        <v>207</v>
      </c>
      <c r="AW807" s="38" t="s">
        <v>61</v>
      </c>
      <c r="AX807" s="38" t="s">
        <v>63</v>
      </c>
      <c r="AY807" s="39" t="s">
        <v>11762</v>
      </c>
      <c r="AZ807" s="38" t="s">
        <v>11763</v>
      </c>
      <c r="BA807" s="39" t="s">
        <v>11763</v>
      </c>
      <c r="BB807" s="38" t="s">
        <v>196</v>
      </c>
      <c r="BC807" s="38" t="s">
        <v>197</v>
      </c>
      <c r="BD807" s="38" t="s">
        <v>94</v>
      </c>
      <c r="BE807" s="38" t="s">
        <v>208</v>
      </c>
      <c r="BF807" s="38" t="s">
        <v>64</v>
      </c>
      <c r="BG807" s="38" t="s">
        <v>61</v>
      </c>
      <c r="BH807" s="38" t="s">
        <v>209</v>
      </c>
    </row>
    <row r="808" spans="2:60" x14ac:dyDescent="0.3">
      <c r="B808" s="55">
        <f t="shared" si="240"/>
        <v>804</v>
      </c>
      <c r="C808" s="55" t="str">
        <f t="shared" si="241"/>
        <v>NRT</v>
      </c>
      <c r="D808" s="55" t="str">
        <f t="shared" si="242"/>
        <v>2025-09-19</v>
      </c>
      <c r="E808" s="55" t="str">
        <f t="shared" si="243"/>
        <v>82020038152</v>
      </c>
      <c r="F808" s="55" t="str">
        <f t="shared" si="244"/>
        <v>PJP030157889</v>
      </c>
      <c r="G808" s="55" t="str">
        <f t="shared" si="245"/>
        <v>박승민</v>
      </c>
      <c r="H808" s="53" t="str">
        <f t="shared" si="246"/>
        <v>간이(Simple)</v>
      </c>
      <c r="I808" s="62">
        <f t="shared" si="247"/>
        <v>197.52</v>
      </c>
      <c r="J808" s="53" t="str">
        <f t="shared" si="248"/>
        <v>BIG BRIDGE INTL (BRCH USA)</v>
      </c>
      <c r="K808" s="55">
        <f t="shared" si="249"/>
        <v>1</v>
      </c>
      <c r="L808" s="54">
        <f t="shared" si="250"/>
        <v>0.45</v>
      </c>
      <c r="M808" s="54">
        <f t="shared" si="251"/>
        <v>1.3</v>
      </c>
      <c r="N808" s="54">
        <f t="shared" si="252"/>
        <v>1.3</v>
      </c>
      <c r="O808" s="54">
        <f t="shared" si="253"/>
        <v>0.5</v>
      </c>
      <c r="P808" s="55" t="str">
        <f t="shared" si="254"/>
        <v>6094325142861</v>
      </c>
      <c r="Q808" s="70">
        <f t="shared" si="255"/>
        <v>6760</v>
      </c>
      <c r="R808" s="58">
        <v>0</v>
      </c>
      <c r="S808" s="57">
        <f t="shared" si="256"/>
        <v>0</v>
      </c>
      <c r="T808" s="58">
        <v>0</v>
      </c>
      <c r="U808" s="58">
        <f>(IF(VLOOKUP(VLOOKUP(AN808,MAPPING!$B$16:$D$21,2,1),MAPPING!$C$16:$E$21,2,0)=7000,0,VLOOKUP(VLOOKUP(AN808,MAPPING!$B$16:$D$21,2,1),MAPPING!$C$16:$E$21,2,0)))</f>
        <v>0</v>
      </c>
      <c r="V808" s="58">
        <f>(K808*VLOOKUP(N808/K808,MAPPING!$B$23:$C$30,2,10))</f>
        <v>0</v>
      </c>
      <c r="W808" s="58">
        <f t="shared" si="257"/>
        <v>0</v>
      </c>
      <c r="X808" s="58">
        <f t="shared" si="258"/>
        <v>6760</v>
      </c>
      <c r="Y808" s="116">
        <f>ROUND(SUM(Q808:W808)/INVOICE!$I$5,2)</f>
        <v>4.8499999999999996</v>
      </c>
      <c r="AA808" s="38" t="s">
        <v>5323</v>
      </c>
      <c r="AB808" s="38" t="s">
        <v>93</v>
      </c>
      <c r="AC808" s="38" t="s">
        <v>5324</v>
      </c>
      <c r="AD808" s="38" t="s">
        <v>11764</v>
      </c>
      <c r="AE808" s="38" t="s">
        <v>11765</v>
      </c>
      <c r="AF808" s="38" t="s">
        <v>11766</v>
      </c>
      <c r="AG808" s="38" t="s">
        <v>11767</v>
      </c>
      <c r="AH808" s="38" t="s">
        <v>61</v>
      </c>
      <c r="AI808" s="38">
        <v>1</v>
      </c>
      <c r="AJ808" s="38">
        <v>0.45</v>
      </c>
      <c r="AK808" s="38">
        <v>1.3</v>
      </c>
      <c r="AL808" s="38">
        <v>1.3</v>
      </c>
      <c r="AM808" s="38" t="s">
        <v>65</v>
      </c>
      <c r="AN808" s="38">
        <v>197.52</v>
      </c>
      <c r="AO808" s="38" t="s">
        <v>62</v>
      </c>
      <c r="AP808" s="38" t="s">
        <v>62</v>
      </c>
      <c r="AQ808" s="38" t="s">
        <v>62</v>
      </c>
      <c r="AR808" s="38" t="s">
        <v>62</v>
      </c>
      <c r="AS808" s="38" t="s">
        <v>62</v>
      </c>
      <c r="AT808" s="38" t="s">
        <v>205</v>
      </c>
      <c r="AU808" s="38" t="s">
        <v>8802</v>
      </c>
      <c r="AV808" s="38" t="s">
        <v>207</v>
      </c>
      <c r="AW808" s="38" t="s">
        <v>61</v>
      </c>
      <c r="AX808" s="38" t="s">
        <v>63</v>
      </c>
      <c r="AY808" s="39" t="s">
        <v>11768</v>
      </c>
      <c r="AZ808" s="38" t="s">
        <v>11769</v>
      </c>
      <c r="BA808" s="39" t="s">
        <v>11769</v>
      </c>
      <c r="BB808" s="38" t="s">
        <v>196</v>
      </c>
      <c r="BC808" s="38" t="s">
        <v>197</v>
      </c>
      <c r="BD808" s="38" t="s">
        <v>94</v>
      </c>
      <c r="BE808" s="38" t="s">
        <v>208</v>
      </c>
      <c r="BF808" s="38" t="s">
        <v>64</v>
      </c>
      <c r="BG808" s="38" t="s">
        <v>61</v>
      </c>
      <c r="BH808" s="38" t="s">
        <v>209</v>
      </c>
    </row>
    <row r="809" spans="2:60" x14ac:dyDescent="0.3">
      <c r="B809" s="55">
        <f t="shared" si="240"/>
        <v>805</v>
      </c>
      <c r="C809" s="55" t="str">
        <f t="shared" si="241"/>
        <v>NRT</v>
      </c>
      <c r="D809" s="55" t="str">
        <f t="shared" si="242"/>
        <v>2025-09-19</v>
      </c>
      <c r="E809" s="55" t="str">
        <f t="shared" si="243"/>
        <v>82020038152</v>
      </c>
      <c r="F809" s="55" t="str">
        <f t="shared" si="244"/>
        <v>PJP030144911</v>
      </c>
      <c r="G809" s="55" t="str">
        <f t="shared" si="245"/>
        <v>공소정</v>
      </c>
      <c r="H809" s="53" t="str">
        <f t="shared" si="246"/>
        <v>목록(Manifest)</v>
      </c>
      <c r="I809" s="62">
        <f t="shared" si="247"/>
        <v>117.36</v>
      </c>
      <c r="J809" s="53" t="str">
        <f t="shared" si="248"/>
        <v>BIG BRIDGE INTL (BRCH USA)</v>
      </c>
      <c r="K809" s="55">
        <f t="shared" si="249"/>
        <v>1</v>
      </c>
      <c r="L809" s="54">
        <f t="shared" si="250"/>
        <v>0.7</v>
      </c>
      <c r="M809" s="54">
        <f t="shared" si="251"/>
        <v>1.3</v>
      </c>
      <c r="N809" s="54">
        <f t="shared" si="252"/>
        <v>1.3</v>
      </c>
      <c r="O809" s="54">
        <f t="shared" si="253"/>
        <v>1</v>
      </c>
      <c r="P809" s="55" t="str">
        <f t="shared" si="254"/>
        <v>6094325150979</v>
      </c>
      <c r="Q809" s="70">
        <f t="shared" si="255"/>
        <v>7770</v>
      </c>
      <c r="R809" s="58">
        <v>0</v>
      </c>
      <c r="S809" s="57">
        <f t="shared" si="256"/>
        <v>0</v>
      </c>
      <c r="T809" s="58">
        <v>0</v>
      </c>
      <c r="U809" s="58">
        <f>(IF(VLOOKUP(VLOOKUP(AN809,MAPPING!$B$16:$D$21,2,1),MAPPING!$C$16:$E$21,2,0)=7000,0,VLOOKUP(VLOOKUP(AN809,MAPPING!$B$16:$D$21,2,1),MAPPING!$C$16:$E$21,2,0)))</f>
        <v>0</v>
      </c>
      <c r="V809" s="58">
        <f>(K809*VLOOKUP(N809/K809,MAPPING!$B$23:$C$30,2,10))</f>
        <v>0</v>
      </c>
      <c r="W809" s="58">
        <f t="shared" si="257"/>
        <v>0</v>
      </c>
      <c r="X809" s="58">
        <f t="shared" si="258"/>
        <v>7770</v>
      </c>
      <c r="Y809" s="116">
        <f>ROUND(SUM(Q809:W809)/INVOICE!$I$5,2)</f>
        <v>5.57</v>
      </c>
      <c r="AA809" s="38" t="s">
        <v>5323</v>
      </c>
      <c r="AB809" s="38" t="s">
        <v>93</v>
      </c>
      <c r="AC809" s="38" t="s">
        <v>5324</v>
      </c>
      <c r="AD809" s="38" t="s">
        <v>11770</v>
      </c>
      <c r="AE809" s="38" t="s">
        <v>8664</v>
      </c>
      <c r="AF809" s="38" t="s">
        <v>8665</v>
      </c>
      <c r="AG809" s="38" t="s">
        <v>8666</v>
      </c>
      <c r="AH809" s="38" t="s">
        <v>61</v>
      </c>
      <c r="AI809" s="38">
        <v>1</v>
      </c>
      <c r="AJ809" s="38">
        <v>0.7</v>
      </c>
      <c r="AK809" s="38">
        <v>1.3</v>
      </c>
      <c r="AL809" s="38">
        <v>1.3</v>
      </c>
      <c r="AM809" s="38" t="s">
        <v>204</v>
      </c>
      <c r="AN809" s="38">
        <v>117.36</v>
      </c>
      <c r="AO809" s="38" t="s">
        <v>62</v>
      </c>
      <c r="AP809" s="38" t="s">
        <v>62</v>
      </c>
      <c r="AQ809" s="38" t="s">
        <v>62</v>
      </c>
      <c r="AR809" s="38" t="s">
        <v>62</v>
      </c>
      <c r="AS809" s="38" t="s">
        <v>62</v>
      </c>
      <c r="AT809" s="38" t="s">
        <v>205</v>
      </c>
      <c r="AU809" s="38" t="s">
        <v>8802</v>
      </c>
      <c r="AV809" s="38" t="s">
        <v>207</v>
      </c>
      <c r="AW809" s="38" t="s">
        <v>61</v>
      </c>
      <c r="AX809" s="38" t="s">
        <v>63</v>
      </c>
      <c r="AY809" s="39" t="s">
        <v>11771</v>
      </c>
      <c r="AZ809" s="38" t="s">
        <v>11772</v>
      </c>
      <c r="BA809" s="39" t="s">
        <v>11772</v>
      </c>
      <c r="BB809" s="38" t="s">
        <v>196</v>
      </c>
      <c r="BC809" s="38" t="s">
        <v>197</v>
      </c>
      <c r="BD809" s="38" t="s">
        <v>94</v>
      </c>
      <c r="BE809" s="38" t="s">
        <v>208</v>
      </c>
      <c r="BF809" s="38" t="s">
        <v>64</v>
      </c>
      <c r="BG809" s="38" t="s">
        <v>61</v>
      </c>
      <c r="BH809" s="38" t="s">
        <v>209</v>
      </c>
    </row>
    <row r="810" spans="2:60" x14ac:dyDescent="0.3">
      <c r="B810" s="55">
        <f t="shared" si="240"/>
        <v>806</v>
      </c>
      <c r="C810" s="55" t="str">
        <f t="shared" si="241"/>
        <v>NRT</v>
      </c>
      <c r="D810" s="55" t="str">
        <f t="shared" si="242"/>
        <v>2025-09-19</v>
      </c>
      <c r="E810" s="55" t="str">
        <f t="shared" si="243"/>
        <v>82020038152</v>
      </c>
      <c r="F810" s="55" t="str">
        <f t="shared" si="244"/>
        <v>PJP030130010</v>
      </c>
      <c r="G810" s="55" t="str">
        <f t="shared" si="245"/>
        <v>김미희</v>
      </c>
      <c r="H810" s="53" t="str">
        <f t="shared" si="246"/>
        <v>간이(Simple)</v>
      </c>
      <c r="I810" s="62">
        <f t="shared" si="247"/>
        <v>176.88</v>
      </c>
      <c r="J810" s="53" t="str">
        <f t="shared" si="248"/>
        <v>BIG BRIDGE INTL (BRCH USA)</v>
      </c>
      <c r="K810" s="55">
        <f t="shared" si="249"/>
        <v>1</v>
      </c>
      <c r="L810" s="54">
        <f t="shared" si="250"/>
        <v>1.5</v>
      </c>
      <c r="M810" s="54">
        <f t="shared" si="251"/>
        <v>3</v>
      </c>
      <c r="N810" s="54">
        <f t="shared" si="252"/>
        <v>3</v>
      </c>
      <c r="O810" s="54">
        <f t="shared" si="253"/>
        <v>1.5</v>
      </c>
      <c r="P810" s="55" t="str">
        <f t="shared" si="254"/>
        <v>6094325151840</v>
      </c>
      <c r="Q810" s="70">
        <f t="shared" si="255"/>
        <v>8780</v>
      </c>
      <c r="R810" s="58">
        <v>0</v>
      </c>
      <c r="S810" s="57">
        <f t="shared" si="256"/>
        <v>0</v>
      </c>
      <c r="T810" s="58">
        <v>0</v>
      </c>
      <c r="U810" s="58">
        <f>(IF(VLOOKUP(VLOOKUP(AN810,MAPPING!$B$16:$D$21,2,1),MAPPING!$C$16:$E$21,2,0)=7000,0,VLOOKUP(VLOOKUP(AN810,MAPPING!$B$16:$D$21,2,1),MAPPING!$C$16:$E$21,2,0)))</f>
        <v>0</v>
      </c>
      <c r="V810" s="58">
        <f>(K810*VLOOKUP(N810/K810,MAPPING!$B$23:$C$30,2,10))</f>
        <v>550</v>
      </c>
      <c r="W810" s="58">
        <f t="shared" si="257"/>
        <v>0</v>
      </c>
      <c r="X810" s="58">
        <f t="shared" si="258"/>
        <v>9330</v>
      </c>
      <c r="Y810" s="116">
        <f>ROUND(SUM(Q810:W810)/INVOICE!$I$5,2)</f>
        <v>6.69</v>
      </c>
      <c r="AA810" s="38" t="s">
        <v>5323</v>
      </c>
      <c r="AB810" s="38" t="s">
        <v>93</v>
      </c>
      <c r="AC810" s="38" t="s">
        <v>5324</v>
      </c>
      <c r="AD810" s="38" t="s">
        <v>11773</v>
      </c>
      <c r="AE810" s="38" t="s">
        <v>8658</v>
      </c>
      <c r="AF810" s="38" t="s">
        <v>8659</v>
      </c>
      <c r="AG810" s="38" t="s">
        <v>8660</v>
      </c>
      <c r="AH810" s="38" t="s">
        <v>61</v>
      </c>
      <c r="AI810" s="38">
        <v>1</v>
      </c>
      <c r="AJ810" s="38">
        <v>1.5</v>
      </c>
      <c r="AK810" s="38">
        <v>3</v>
      </c>
      <c r="AL810" s="38">
        <v>3</v>
      </c>
      <c r="AM810" s="38" t="s">
        <v>65</v>
      </c>
      <c r="AN810" s="38">
        <v>176.88</v>
      </c>
      <c r="AO810" s="38" t="s">
        <v>62</v>
      </c>
      <c r="AP810" s="38" t="s">
        <v>62</v>
      </c>
      <c r="AQ810" s="38" t="s">
        <v>62</v>
      </c>
      <c r="AR810" s="38" t="s">
        <v>62</v>
      </c>
      <c r="AS810" s="38" t="s">
        <v>62</v>
      </c>
      <c r="AT810" s="38" t="s">
        <v>205</v>
      </c>
      <c r="AU810" s="38" t="s">
        <v>8802</v>
      </c>
      <c r="AV810" s="38" t="s">
        <v>207</v>
      </c>
      <c r="AW810" s="38" t="s">
        <v>61</v>
      </c>
      <c r="AX810" s="38" t="s">
        <v>63</v>
      </c>
      <c r="AY810" s="39" t="s">
        <v>11774</v>
      </c>
      <c r="AZ810" s="38" t="s">
        <v>11775</v>
      </c>
      <c r="BA810" s="39" t="s">
        <v>11775</v>
      </c>
      <c r="BB810" s="38" t="s">
        <v>196</v>
      </c>
      <c r="BC810" s="38" t="s">
        <v>197</v>
      </c>
      <c r="BD810" s="38" t="s">
        <v>94</v>
      </c>
      <c r="BE810" s="38" t="s">
        <v>208</v>
      </c>
      <c r="BF810" s="38" t="s">
        <v>64</v>
      </c>
      <c r="BG810" s="38" t="s">
        <v>61</v>
      </c>
      <c r="BH810" s="38" t="s">
        <v>209</v>
      </c>
    </row>
    <row r="811" spans="2:60" x14ac:dyDescent="0.3">
      <c r="B811" s="55">
        <f t="shared" si="240"/>
        <v>807</v>
      </c>
      <c r="C811" s="55" t="str">
        <f t="shared" si="241"/>
        <v>NRT</v>
      </c>
      <c r="D811" s="55" t="str">
        <f t="shared" si="242"/>
        <v>2025-09-19</v>
      </c>
      <c r="E811" s="55" t="str">
        <f t="shared" si="243"/>
        <v>82020038152</v>
      </c>
      <c r="F811" s="55" t="str">
        <f t="shared" si="244"/>
        <v>PJP030151488</v>
      </c>
      <c r="G811" s="55" t="str">
        <f t="shared" si="245"/>
        <v>박준태</v>
      </c>
      <c r="H811" s="53" t="str">
        <f t="shared" si="246"/>
        <v>목록(Manifest)</v>
      </c>
      <c r="I811" s="62">
        <f t="shared" si="247"/>
        <v>81.59</v>
      </c>
      <c r="J811" s="53" t="str">
        <f t="shared" si="248"/>
        <v>BIG BRIDGE INTL (BRCH USA)</v>
      </c>
      <c r="K811" s="55">
        <f t="shared" si="249"/>
        <v>1</v>
      </c>
      <c r="L811" s="54">
        <f t="shared" si="250"/>
        <v>2.25</v>
      </c>
      <c r="M811" s="54">
        <f t="shared" si="251"/>
        <v>5.0999999999999996</v>
      </c>
      <c r="N811" s="54">
        <f t="shared" si="252"/>
        <v>5.5</v>
      </c>
      <c r="O811" s="54">
        <f t="shared" si="253"/>
        <v>2.5</v>
      </c>
      <c r="P811" s="55" t="str">
        <f t="shared" si="254"/>
        <v>6094325143623</v>
      </c>
      <c r="Q811" s="70">
        <f t="shared" si="255"/>
        <v>10800</v>
      </c>
      <c r="R811" s="58">
        <v>0</v>
      </c>
      <c r="S811" s="57">
        <f t="shared" si="256"/>
        <v>0</v>
      </c>
      <c r="T811" s="58">
        <v>0</v>
      </c>
      <c r="U811" s="58">
        <f>(IF(VLOOKUP(VLOOKUP(AN811,MAPPING!$B$16:$D$21,2,1),MAPPING!$C$16:$E$21,2,0)=7000,0,VLOOKUP(VLOOKUP(AN811,MAPPING!$B$16:$D$21,2,1),MAPPING!$C$16:$E$21,2,0)))</f>
        <v>0</v>
      </c>
      <c r="V811" s="58">
        <f>(K811*VLOOKUP(N811/K811,MAPPING!$B$23:$C$30,2,10))</f>
        <v>1200</v>
      </c>
      <c r="W811" s="58">
        <f t="shared" si="257"/>
        <v>0</v>
      </c>
      <c r="X811" s="58">
        <f t="shared" si="258"/>
        <v>12000</v>
      </c>
      <c r="Y811" s="116">
        <f>ROUND(SUM(Q811:W811)/INVOICE!$I$5,2)</f>
        <v>8.61</v>
      </c>
      <c r="AA811" s="38" t="s">
        <v>5323</v>
      </c>
      <c r="AB811" s="38" t="s">
        <v>93</v>
      </c>
      <c r="AC811" s="38" t="s">
        <v>5324</v>
      </c>
      <c r="AD811" s="38" t="s">
        <v>11776</v>
      </c>
      <c r="AE811" s="38" t="s">
        <v>8750</v>
      </c>
      <c r="AF811" s="38" t="s">
        <v>7768</v>
      </c>
      <c r="AG811" s="38" t="s">
        <v>7769</v>
      </c>
      <c r="AH811" s="38" t="s">
        <v>61</v>
      </c>
      <c r="AI811" s="38">
        <v>1</v>
      </c>
      <c r="AJ811" s="38">
        <v>2.25</v>
      </c>
      <c r="AK811" s="38">
        <v>5.0999999999999996</v>
      </c>
      <c r="AL811" s="38">
        <v>5.5</v>
      </c>
      <c r="AM811" s="38" t="s">
        <v>204</v>
      </c>
      <c r="AN811" s="38">
        <v>81.59</v>
      </c>
      <c r="AO811" s="38" t="s">
        <v>62</v>
      </c>
      <c r="AP811" s="38" t="s">
        <v>62</v>
      </c>
      <c r="AQ811" s="38" t="s">
        <v>62</v>
      </c>
      <c r="AR811" s="38" t="s">
        <v>62</v>
      </c>
      <c r="AS811" s="38" t="s">
        <v>62</v>
      </c>
      <c r="AT811" s="38" t="s">
        <v>205</v>
      </c>
      <c r="AU811" s="38" t="s">
        <v>8802</v>
      </c>
      <c r="AV811" s="38" t="s">
        <v>207</v>
      </c>
      <c r="AW811" s="38" t="s">
        <v>61</v>
      </c>
      <c r="AX811" s="38" t="s">
        <v>63</v>
      </c>
      <c r="AY811" s="39" t="s">
        <v>11777</v>
      </c>
      <c r="AZ811" s="38" t="s">
        <v>11778</v>
      </c>
      <c r="BA811" s="39" t="s">
        <v>11778</v>
      </c>
      <c r="BB811" s="38" t="s">
        <v>196</v>
      </c>
      <c r="BC811" s="38" t="s">
        <v>197</v>
      </c>
      <c r="BD811" s="38" t="s">
        <v>94</v>
      </c>
      <c r="BE811" s="38" t="s">
        <v>208</v>
      </c>
      <c r="BF811" s="38" t="s">
        <v>64</v>
      </c>
      <c r="BG811" s="38" t="s">
        <v>61</v>
      </c>
      <c r="BH811" s="38" t="s">
        <v>209</v>
      </c>
    </row>
    <row r="812" spans="2:60" x14ac:dyDescent="0.3">
      <c r="B812" s="55">
        <f t="shared" si="240"/>
        <v>808</v>
      </c>
      <c r="C812" s="55" t="str">
        <f t="shared" si="241"/>
        <v>NRT</v>
      </c>
      <c r="D812" s="55" t="str">
        <f t="shared" si="242"/>
        <v>2025-09-19</v>
      </c>
      <c r="E812" s="55" t="str">
        <f t="shared" si="243"/>
        <v>82020038152</v>
      </c>
      <c r="F812" s="55" t="str">
        <f t="shared" si="244"/>
        <v>PJP030144156</v>
      </c>
      <c r="G812" s="55" t="str">
        <f t="shared" si="245"/>
        <v>센시블(SENSIBLE)</v>
      </c>
      <c r="H812" s="53" t="str">
        <f t="shared" si="246"/>
        <v>간이(Simple)</v>
      </c>
      <c r="I812" s="62">
        <f t="shared" si="247"/>
        <v>1799.8</v>
      </c>
      <c r="J812" s="53" t="str">
        <f t="shared" si="248"/>
        <v>BIG BRIDGE INTL (BRCH USA)</v>
      </c>
      <c r="K812" s="55">
        <f t="shared" si="249"/>
        <v>1</v>
      </c>
      <c r="L812" s="54">
        <f t="shared" si="250"/>
        <v>6.8</v>
      </c>
      <c r="M812" s="54">
        <f t="shared" si="251"/>
        <v>13.2</v>
      </c>
      <c r="N812" s="54">
        <f t="shared" si="252"/>
        <v>13.5</v>
      </c>
      <c r="O812" s="54">
        <f t="shared" si="253"/>
        <v>7</v>
      </c>
      <c r="P812" s="55" t="str">
        <f t="shared" si="254"/>
        <v>6094325151588</v>
      </c>
      <c r="Q812" s="70">
        <f t="shared" si="255"/>
        <v>19890</v>
      </c>
      <c r="R812" s="58">
        <v>0</v>
      </c>
      <c r="S812" s="57">
        <f t="shared" si="256"/>
        <v>0</v>
      </c>
      <c r="T812" s="58">
        <v>0</v>
      </c>
      <c r="U812" s="58">
        <f>(IF(VLOOKUP(VLOOKUP(AN812,MAPPING!$B$16:$D$21,2,1),MAPPING!$C$16:$E$21,2,0)=7000,0,VLOOKUP(VLOOKUP(AN812,MAPPING!$B$16:$D$21,2,1),MAPPING!$C$16:$E$21,2,0)))</f>
        <v>0</v>
      </c>
      <c r="V812" s="58">
        <f>(K812*VLOOKUP(N812/K812,MAPPING!$B$23:$C$30,2,10))</f>
        <v>4500</v>
      </c>
      <c r="W812" s="58">
        <f t="shared" si="257"/>
        <v>0</v>
      </c>
      <c r="X812" s="58">
        <f t="shared" si="258"/>
        <v>24390</v>
      </c>
      <c r="Y812" s="116">
        <f>ROUND(SUM(Q812:W812)/INVOICE!$I$5,2)</f>
        <v>17.5</v>
      </c>
      <c r="AA812" s="38" t="s">
        <v>5323</v>
      </c>
      <c r="AB812" s="38" t="s">
        <v>93</v>
      </c>
      <c r="AC812" s="38" t="s">
        <v>5324</v>
      </c>
      <c r="AD812" s="38" t="s">
        <v>11779</v>
      </c>
      <c r="AE812" s="38" t="s">
        <v>11563</v>
      </c>
      <c r="AF812" s="38" t="s">
        <v>7768</v>
      </c>
      <c r="AG812" s="38" t="s">
        <v>7769</v>
      </c>
      <c r="AH812" s="38" t="s">
        <v>61</v>
      </c>
      <c r="AI812" s="38">
        <v>1</v>
      </c>
      <c r="AJ812" s="38">
        <v>6.8</v>
      </c>
      <c r="AK812" s="38">
        <v>13.2</v>
      </c>
      <c r="AL812" s="38">
        <v>13.5</v>
      </c>
      <c r="AM812" s="38" t="s">
        <v>65</v>
      </c>
      <c r="AN812" s="38">
        <v>1799.8</v>
      </c>
      <c r="AO812" s="38" t="s">
        <v>62</v>
      </c>
      <c r="AP812" s="38" t="s">
        <v>62</v>
      </c>
      <c r="AQ812" s="38" t="s">
        <v>62</v>
      </c>
      <c r="AR812" s="38" t="s">
        <v>62</v>
      </c>
      <c r="AS812" s="38" t="s">
        <v>62</v>
      </c>
      <c r="AT812" s="38" t="s">
        <v>205</v>
      </c>
      <c r="AU812" s="38" t="s">
        <v>8802</v>
      </c>
      <c r="AV812" s="38" t="s">
        <v>207</v>
      </c>
      <c r="AW812" s="38" t="s">
        <v>61</v>
      </c>
      <c r="AX812" s="38" t="s">
        <v>63</v>
      </c>
      <c r="AY812" s="39" t="s">
        <v>11780</v>
      </c>
      <c r="AZ812" s="38" t="s">
        <v>11781</v>
      </c>
      <c r="BA812" s="39" t="s">
        <v>11781</v>
      </c>
      <c r="BB812" s="38" t="s">
        <v>196</v>
      </c>
      <c r="BC812" s="38" t="s">
        <v>197</v>
      </c>
      <c r="BD812" s="38" t="s">
        <v>94</v>
      </c>
      <c r="BE812" s="38" t="s">
        <v>208</v>
      </c>
      <c r="BF812" s="38" t="s">
        <v>64</v>
      </c>
      <c r="BG812" s="38" t="s">
        <v>61</v>
      </c>
      <c r="BH812" s="38" t="s">
        <v>209</v>
      </c>
    </row>
    <row r="813" spans="2:60" x14ac:dyDescent="0.3">
      <c r="B813" s="55">
        <f t="shared" si="240"/>
        <v>809</v>
      </c>
      <c r="C813" s="55" t="str">
        <f t="shared" si="241"/>
        <v>NRT</v>
      </c>
      <c r="D813" s="55" t="str">
        <f t="shared" si="242"/>
        <v>2025-09-19</v>
      </c>
      <c r="E813" s="55" t="str">
        <f t="shared" si="243"/>
        <v>82020038152</v>
      </c>
      <c r="F813" s="55" t="str">
        <f t="shared" si="244"/>
        <v>PJP030165806</v>
      </c>
      <c r="G813" s="55" t="str">
        <f t="shared" si="245"/>
        <v>이호영</v>
      </c>
      <c r="H813" s="53" t="str">
        <f t="shared" si="246"/>
        <v>목록(Manifest)</v>
      </c>
      <c r="I813" s="62">
        <f t="shared" si="247"/>
        <v>33.17</v>
      </c>
      <c r="J813" s="53" t="str">
        <f t="shared" si="248"/>
        <v>BIG BRIDGE INTL (BRCH USA)</v>
      </c>
      <c r="K813" s="55">
        <f t="shared" si="249"/>
        <v>1</v>
      </c>
      <c r="L813" s="54">
        <f t="shared" si="250"/>
        <v>0.45</v>
      </c>
      <c r="M813" s="54">
        <f t="shared" si="251"/>
        <v>2.4</v>
      </c>
      <c r="N813" s="54">
        <f t="shared" si="252"/>
        <v>2.4</v>
      </c>
      <c r="O813" s="54">
        <f t="shared" si="253"/>
        <v>0.5</v>
      </c>
      <c r="P813" s="55" t="str">
        <f t="shared" si="254"/>
        <v>6094325151750</v>
      </c>
      <c r="Q813" s="70">
        <f t="shared" si="255"/>
        <v>6760</v>
      </c>
      <c r="R813" s="58">
        <v>0</v>
      </c>
      <c r="S813" s="57">
        <f t="shared" si="256"/>
        <v>0</v>
      </c>
      <c r="T813" s="58">
        <v>0</v>
      </c>
      <c r="U813" s="58">
        <f>(IF(VLOOKUP(VLOOKUP(AN813,MAPPING!$B$16:$D$21,2,1),MAPPING!$C$16:$E$21,2,0)=7000,0,VLOOKUP(VLOOKUP(AN813,MAPPING!$B$16:$D$21,2,1),MAPPING!$C$16:$E$21,2,0)))</f>
        <v>0</v>
      </c>
      <c r="V813" s="58">
        <f>(K813*VLOOKUP(N813/K813,MAPPING!$B$23:$C$30,2,10))</f>
        <v>550</v>
      </c>
      <c r="W813" s="58">
        <f t="shared" si="257"/>
        <v>0</v>
      </c>
      <c r="X813" s="58">
        <f t="shared" si="258"/>
        <v>7310</v>
      </c>
      <c r="Y813" s="116">
        <f>ROUND(SUM(Q813:W813)/INVOICE!$I$5,2)</f>
        <v>5.24</v>
      </c>
      <c r="AA813" s="38" t="s">
        <v>5323</v>
      </c>
      <c r="AB813" s="38" t="s">
        <v>93</v>
      </c>
      <c r="AC813" s="38" t="s">
        <v>5324</v>
      </c>
      <c r="AD813" s="38" t="s">
        <v>11782</v>
      </c>
      <c r="AE813" s="38" t="s">
        <v>11668</v>
      </c>
      <c r="AF813" s="38" t="s">
        <v>11783</v>
      </c>
      <c r="AG813" s="38" t="s">
        <v>11784</v>
      </c>
      <c r="AH813" s="38" t="s">
        <v>61</v>
      </c>
      <c r="AI813" s="38">
        <v>1</v>
      </c>
      <c r="AJ813" s="38">
        <v>0.45</v>
      </c>
      <c r="AK813" s="38">
        <v>2.4</v>
      </c>
      <c r="AL813" s="38">
        <v>2.4</v>
      </c>
      <c r="AM813" s="38" t="s">
        <v>204</v>
      </c>
      <c r="AN813" s="38">
        <v>33.17</v>
      </c>
      <c r="AO813" s="38" t="s">
        <v>62</v>
      </c>
      <c r="AP813" s="38" t="s">
        <v>62</v>
      </c>
      <c r="AQ813" s="38" t="s">
        <v>62</v>
      </c>
      <c r="AR813" s="38" t="s">
        <v>62</v>
      </c>
      <c r="AS813" s="38" t="s">
        <v>62</v>
      </c>
      <c r="AT813" s="38" t="s">
        <v>205</v>
      </c>
      <c r="AU813" s="38" t="s">
        <v>8802</v>
      </c>
      <c r="AV813" s="38" t="s">
        <v>207</v>
      </c>
      <c r="AW813" s="38" t="s">
        <v>61</v>
      </c>
      <c r="AX813" s="38" t="s">
        <v>63</v>
      </c>
      <c r="AY813" s="39" t="s">
        <v>11785</v>
      </c>
      <c r="AZ813" s="38" t="s">
        <v>11786</v>
      </c>
      <c r="BA813" s="39" t="s">
        <v>11786</v>
      </c>
      <c r="BB813" s="38" t="s">
        <v>196</v>
      </c>
      <c r="BC813" s="38" t="s">
        <v>197</v>
      </c>
      <c r="BD813" s="38" t="s">
        <v>94</v>
      </c>
      <c r="BE813" s="38" t="s">
        <v>208</v>
      </c>
      <c r="BF813" s="38" t="s">
        <v>64</v>
      </c>
      <c r="BG813" s="38" t="s">
        <v>61</v>
      </c>
      <c r="BH813" s="38" t="s">
        <v>209</v>
      </c>
    </row>
    <row r="814" spans="2:60" x14ac:dyDescent="0.3">
      <c r="B814" s="55">
        <f t="shared" si="240"/>
        <v>810</v>
      </c>
      <c r="C814" s="55" t="str">
        <f t="shared" si="241"/>
        <v>NRT</v>
      </c>
      <c r="D814" s="55" t="str">
        <f t="shared" si="242"/>
        <v>2025-09-19</v>
      </c>
      <c r="E814" s="55" t="str">
        <f t="shared" si="243"/>
        <v>82020038152</v>
      </c>
      <c r="F814" s="55" t="str">
        <f t="shared" si="244"/>
        <v>PJP030139098</v>
      </c>
      <c r="G814" s="55" t="str">
        <f t="shared" si="245"/>
        <v>안세윤</v>
      </c>
      <c r="H814" s="53" t="str">
        <f t="shared" si="246"/>
        <v>목록(Manifest)</v>
      </c>
      <c r="I814" s="62">
        <f t="shared" si="247"/>
        <v>119.03</v>
      </c>
      <c r="J814" s="53" t="str">
        <f t="shared" si="248"/>
        <v>BIG BRIDGE INTL (BRCH USA)</v>
      </c>
      <c r="K814" s="55">
        <f t="shared" si="249"/>
        <v>1</v>
      </c>
      <c r="L814" s="54">
        <f t="shared" si="250"/>
        <v>1.45</v>
      </c>
      <c r="M814" s="54">
        <f t="shared" si="251"/>
        <v>1.8</v>
      </c>
      <c r="N814" s="54">
        <f t="shared" si="252"/>
        <v>1.8</v>
      </c>
      <c r="O814" s="54">
        <f t="shared" si="253"/>
        <v>1.5</v>
      </c>
      <c r="P814" s="55" t="str">
        <f t="shared" si="254"/>
        <v>6094325151144</v>
      </c>
      <c r="Q814" s="70">
        <f t="shared" si="255"/>
        <v>8780</v>
      </c>
      <c r="R814" s="58">
        <v>0</v>
      </c>
      <c r="S814" s="57">
        <f t="shared" si="256"/>
        <v>0</v>
      </c>
      <c r="T814" s="58">
        <v>0</v>
      </c>
      <c r="U814" s="58">
        <f>(IF(VLOOKUP(VLOOKUP(AN814,MAPPING!$B$16:$D$21,2,1),MAPPING!$C$16:$E$21,2,0)=7000,0,VLOOKUP(VLOOKUP(AN814,MAPPING!$B$16:$D$21,2,1),MAPPING!$C$16:$E$21,2,0)))</f>
        <v>0</v>
      </c>
      <c r="V814" s="58">
        <f>(K814*VLOOKUP(N814/K814,MAPPING!$B$23:$C$30,2,10))</f>
        <v>0</v>
      </c>
      <c r="W814" s="58">
        <f t="shared" si="257"/>
        <v>0</v>
      </c>
      <c r="X814" s="58">
        <f t="shared" si="258"/>
        <v>8780</v>
      </c>
      <c r="Y814" s="116">
        <f>ROUND(SUM(Q814:W814)/INVOICE!$I$5,2)</f>
        <v>6.3</v>
      </c>
      <c r="AA814" s="38" t="s">
        <v>5323</v>
      </c>
      <c r="AB814" s="38" t="s">
        <v>93</v>
      </c>
      <c r="AC814" s="38" t="s">
        <v>5324</v>
      </c>
      <c r="AD814" s="38" t="s">
        <v>11787</v>
      </c>
      <c r="AE814" s="38" t="s">
        <v>11788</v>
      </c>
      <c r="AF814" s="38" t="s">
        <v>11789</v>
      </c>
      <c r="AG814" s="38" t="s">
        <v>9498</v>
      </c>
      <c r="AH814" s="38" t="s">
        <v>61</v>
      </c>
      <c r="AI814" s="38">
        <v>1</v>
      </c>
      <c r="AJ814" s="38">
        <v>1.45</v>
      </c>
      <c r="AK814" s="38">
        <v>1.8</v>
      </c>
      <c r="AL814" s="38">
        <v>1.8</v>
      </c>
      <c r="AM814" s="38" t="s">
        <v>204</v>
      </c>
      <c r="AN814" s="38">
        <v>119.03</v>
      </c>
      <c r="AO814" s="38" t="s">
        <v>62</v>
      </c>
      <c r="AP814" s="38" t="s">
        <v>62</v>
      </c>
      <c r="AQ814" s="38" t="s">
        <v>62</v>
      </c>
      <c r="AR814" s="38" t="s">
        <v>62</v>
      </c>
      <c r="AS814" s="38" t="s">
        <v>62</v>
      </c>
      <c r="AT814" s="38" t="s">
        <v>205</v>
      </c>
      <c r="AU814" s="38" t="s">
        <v>8802</v>
      </c>
      <c r="AV814" s="38" t="s">
        <v>207</v>
      </c>
      <c r="AW814" s="38" t="s">
        <v>61</v>
      </c>
      <c r="AX814" s="38" t="s">
        <v>63</v>
      </c>
      <c r="AY814" s="39" t="s">
        <v>11790</v>
      </c>
      <c r="AZ814" s="38" t="s">
        <v>11791</v>
      </c>
      <c r="BA814" s="39" t="s">
        <v>11791</v>
      </c>
      <c r="BB814" s="38" t="s">
        <v>196</v>
      </c>
      <c r="BC814" s="38" t="s">
        <v>197</v>
      </c>
      <c r="BD814" s="38" t="s">
        <v>94</v>
      </c>
      <c r="BE814" s="38" t="s">
        <v>208</v>
      </c>
      <c r="BF814" s="38" t="s">
        <v>64</v>
      </c>
      <c r="BG814" s="38" t="s">
        <v>61</v>
      </c>
      <c r="BH814" s="38" t="s">
        <v>209</v>
      </c>
    </row>
    <row r="815" spans="2:60" x14ac:dyDescent="0.3">
      <c r="B815" s="55">
        <f t="shared" si="240"/>
        <v>811</v>
      </c>
      <c r="C815" s="55" t="str">
        <f t="shared" si="241"/>
        <v>NRT</v>
      </c>
      <c r="D815" s="55" t="str">
        <f t="shared" si="242"/>
        <v>2025-09-20</v>
      </c>
      <c r="E815" s="55" t="str">
        <f t="shared" si="243"/>
        <v>82020038163</v>
      </c>
      <c r="F815" s="55" t="str">
        <f t="shared" si="244"/>
        <v>PJP026421968</v>
      </c>
      <c r="G815" s="55" t="str">
        <f t="shared" si="245"/>
        <v>한재혁</v>
      </c>
      <c r="H815" s="53" t="str">
        <f t="shared" si="246"/>
        <v>일반(목록배제,Normal-Manifest Exception)</v>
      </c>
      <c r="I815" s="62">
        <f t="shared" si="247"/>
        <v>100.5</v>
      </c>
      <c r="J815" s="53" t="str">
        <f t="shared" si="248"/>
        <v>BIG BRIDGE INTL (BRCH USA)</v>
      </c>
      <c r="K815" s="55">
        <f t="shared" si="249"/>
        <v>1</v>
      </c>
      <c r="L815" s="54">
        <f t="shared" si="250"/>
        <v>0.5</v>
      </c>
      <c r="M815" s="54">
        <f t="shared" si="251"/>
        <v>1.3</v>
      </c>
      <c r="N815" s="54">
        <f t="shared" si="252"/>
        <v>1.3</v>
      </c>
      <c r="O815" s="54">
        <f t="shared" si="253"/>
        <v>0.5</v>
      </c>
      <c r="P815" s="55" t="str">
        <f t="shared" si="254"/>
        <v>6094325151863</v>
      </c>
      <c r="Q815" s="70">
        <f t="shared" si="255"/>
        <v>6760</v>
      </c>
      <c r="R815" s="58">
        <v>0</v>
      </c>
      <c r="S815" s="57">
        <f t="shared" si="256"/>
        <v>0</v>
      </c>
      <c r="T815" s="58">
        <v>0</v>
      </c>
      <c r="U815" s="58">
        <f>(IF(VLOOKUP(VLOOKUP(AN815,MAPPING!$B$16:$D$21,2,1),MAPPING!$C$16:$E$21,2,0)=7000,0,VLOOKUP(VLOOKUP(AN815,MAPPING!$B$16:$D$21,2,1),MAPPING!$C$16:$E$21,2,0)))</f>
        <v>0</v>
      </c>
      <c r="V815" s="58">
        <f>(K815*VLOOKUP(N815/K815,MAPPING!$B$23:$C$30,2,10))</f>
        <v>0</v>
      </c>
      <c r="W815" s="58">
        <f t="shared" si="257"/>
        <v>0</v>
      </c>
      <c r="X815" s="58">
        <f t="shared" si="258"/>
        <v>6760</v>
      </c>
      <c r="Y815" s="116">
        <f>ROUND(SUM(Q815:W815)/INVOICE!$I$5,2)</f>
        <v>4.8499999999999996</v>
      </c>
      <c r="AA815" s="38" t="s">
        <v>5597</v>
      </c>
      <c r="AB815" s="38" t="s">
        <v>93</v>
      </c>
      <c r="AC815" s="38" t="s">
        <v>5598</v>
      </c>
      <c r="AD815" s="38" t="s">
        <v>11792</v>
      </c>
      <c r="AE815" s="38" t="s">
        <v>11627</v>
      </c>
      <c r="AF815" s="38" t="s">
        <v>11628</v>
      </c>
      <c r="AG815" s="38" t="s">
        <v>11629</v>
      </c>
      <c r="AH815" s="38" t="s">
        <v>61</v>
      </c>
      <c r="AI815" s="38">
        <v>1</v>
      </c>
      <c r="AJ815" s="38">
        <v>0.5</v>
      </c>
      <c r="AK815" s="38">
        <v>1.3</v>
      </c>
      <c r="AL815" s="38">
        <v>1.3</v>
      </c>
      <c r="AM815" s="38" t="s">
        <v>66</v>
      </c>
      <c r="AN815" s="38">
        <v>100.5</v>
      </c>
      <c r="AO815" s="38" t="s">
        <v>62</v>
      </c>
      <c r="AP815" s="38" t="s">
        <v>62</v>
      </c>
      <c r="AQ815" s="38" t="s">
        <v>62</v>
      </c>
      <c r="AR815" s="38" t="s">
        <v>61</v>
      </c>
      <c r="AS815" s="38" t="s">
        <v>62</v>
      </c>
      <c r="AT815" s="38" t="s">
        <v>205</v>
      </c>
      <c r="AU815" s="38" t="s">
        <v>8802</v>
      </c>
      <c r="AV815" s="38" t="s">
        <v>207</v>
      </c>
      <c r="AW815" s="38" t="s">
        <v>61</v>
      </c>
      <c r="AX815" s="38" t="s">
        <v>63</v>
      </c>
      <c r="AY815" s="39" t="s">
        <v>11793</v>
      </c>
      <c r="AZ815" s="38" t="s">
        <v>11794</v>
      </c>
      <c r="BA815" s="39" t="s">
        <v>11794</v>
      </c>
      <c r="BB815" s="38" t="s">
        <v>196</v>
      </c>
      <c r="BC815" s="38" t="s">
        <v>353</v>
      </c>
      <c r="BD815" s="38" t="s">
        <v>94</v>
      </c>
      <c r="BE815" s="38" t="s">
        <v>208</v>
      </c>
      <c r="BF815" s="38" t="s">
        <v>64</v>
      </c>
      <c r="BG815" s="38" t="s">
        <v>61</v>
      </c>
      <c r="BH815" s="38" t="s">
        <v>209</v>
      </c>
    </row>
    <row r="816" spans="2:60" x14ac:dyDescent="0.3">
      <c r="B816" s="55">
        <f t="shared" si="240"/>
        <v>812</v>
      </c>
      <c r="C816" s="55" t="str">
        <f t="shared" si="241"/>
        <v>NRT</v>
      </c>
      <c r="D816" s="55" t="str">
        <f t="shared" si="242"/>
        <v>2025-09-20</v>
      </c>
      <c r="E816" s="55" t="str">
        <f t="shared" si="243"/>
        <v>82020038163</v>
      </c>
      <c r="F816" s="55" t="str">
        <f t="shared" si="244"/>
        <v>PJP030153832</v>
      </c>
      <c r="G816" s="55" t="str">
        <f t="shared" si="245"/>
        <v>김종민</v>
      </c>
      <c r="H816" s="53" t="str">
        <f t="shared" si="246"/>
        <v>목록(Manifest)</v>
      </c>
      <c r="I816" s="62">
        <f t="shared" si="247"/>
        <v>67</v>
      </c>
      <c r="J816" s="53" t="str">
        <f t="shared" si="248"/>
        <v>BIG BRIDGE INTL (BRCH USA)</v>
      </c>
      <c r="K816" s="55">
        <f t="shared" si="249"/>
        <v>1</v>
      </c>
      <c r="L816" s="54">
        <f t="shared" si="250"/>
        <v>0.4</v>
      </c>
      <c r="M816" s="54">
        <f t="shared" si="251"/>
        <v>2</v>
      </c>
      <c r="N816" s="54">
        <f t="shared" si="252"/>
        <v>2</v>
      </c>
      <c r="O816" s="54">
        <f t="shared" si="253"/>
        <v>0.5</v>
      </c>
      <c r="P816" s="55" t="str">
        <f t="shared" si="254"/>
        <v>6094325151870</v>
      </c>
      <c r="Q816" s="70">
        <f t="shared" si="255"/>
        <v>6760</v>
      </c>
      <c r="R816" s="58">
        <v>0</v>
      </c>
      <c r="S816" s="57">
        <f t="shared" si="256"/>
        <v>0</v>
      </c>
      <c r="T816" s="58">
        <v>0</v>
      </c>
      <c r="U816" s="58">
        <f>(IF(VLOOKUP(VLOOKUP(AN816,MAPPING!$B$16:$D$21,2,1),MAPPING!$C$16:$E$21,2,0)=7000,0,VLOOKUP(VLOOKUP(AN816,MAPPING!$B$16:$D$21,2,1),MAPPING!$C$16:$E$21,2,0)))</f>
        <v>0</v>
      </c>
      <c r="V816" s="58">
        <f>(K816*VLOOKUP(N816/K816,MAPPING!$B$23:$C$30,2,10))</f>
        <v>0</v>
      </c>
      <c r="W816" s="58">
        <f t="shared" si="257"/>
        <v>0</v>
      </c>
      <c r="X816" s="58">
        <f t="shared" si="258"/>
        <v>6760</v>
      </c>
      <c r="Y816" s="116">
        <f>ROUND(SUM(Q816:W816)/INVOICE!$I$5,2)</f>
        <v>4.8499999999999996</v>
      </c>
      <c r="AA816" s="38" t="s">
        <v>5597</v>
      </c>
      <c r="AB816" s="38" t="s">
        <v>93</v>
      </c>
      <c r="AC816" s="38" t="s">
        <v>5598</v>
      </c>
      <c r="AD816" s="38" t="s">
        <v>11795</v>
      </c>
      <c r="AE816" s="38" t="s">
        <v>5430</v>
      </c>
      <c r="AF816" s="38" t="s">
        <v>11796</v>
      </c>
      <c r="AG816" s="38" t="s">
        <v>434</v>
      </c>
      <c r="AH816" s="38" t="s">
        <v>61</v>
      </c>
      <c r="AI816" s="38">
        <v>1</v>
      </c>
      <c r="AJ816" s="38">
        <v>0.4</v>
      </c>
      <c r="AK816" s="38">
        <v>2</v>
      </c>
      <c r="AL816" s="38">
        <v>2</v>
      </c>
      <c r="AM816" s="38" t="s">
        <v>204</v>
      </c>
      <c r="AN816" s="38">
        <v>67</v>
      </c>
      <c r="AO816" s="38" t="s">
        <v>62</v>
      </c>
      <c r="AP816" s="38" t="s">
        <v>62</v>
      </c>
      <c r="AQ816" s="38" t="s">
        <v>62</v>
      </c>
      <c r="AR816" s="38" t="s">
        <v>62</v>
      </c>
      <c r="AS816" s="38" t="s">
        <v>62</v>
      </c>
      <c r="AT816" s="38" t="s">
        <v>205</v>
      </c>
      <c r="AU816" s="38" t="s">
        <v>8802</v>
      </c>
      <c r="AV816" s="38" t="s">
        <v>207</v>
      </c>
      <c r="AW816" s="38" t="s">
        <v>61</v>
      </c>
      <c r="AX816" s="38" t="s">
        <v>63</v>
      </c>
      <c r="AY816" s="39" t="s">
        <v>11797</v>
      </c>
      <c r="AZ816" s="38" t="s">
        <v>11798</v>
      </c>
      <c r="BA816" s="39" t="s">
        <v>11798</v>
      </c>
      <c r="BB816" s="38" t="s">
        <v>196</v>
      </c>
      <c r="BC816" s="38" t="s">
        <v>353</v>
      </c>
      <c r="BD816" s="38" t="s">
        <v>94</v>
      </c>
      <c r="BE816" s="38" t="s">
        <v>208</v>
      </c>
      <c r="BF816" s="38" t="s">
        <v>64</v>
      </c>
      <c r="BG816" s="38" t="s">
        <v>61</v>
      </c>
      <c r="BH816" s="38" t="s">
        <v>209</v>
      </c>
    </row>
    <row r="817" spans="2:60" x14ac:dyDescent="0.3">
      <c r="B817" s="55">
        <f t="shared" si="240"/>
        <v>813</v>
      </c>
      <c r="C817" s="55" t="str">
        <f t="shared" si="241"/>
        <v>NRT</v>
      </c>
      <c r="D817" s="55" t="str">
        <f t="shared" si="242"/>
        <v>2025-09-20</v>
      </c>
      <c r="E817" s="55" t="str">
        <f t="shared" si="243"/>
        <v>82020038163</v>
      </c>
      <c r="F817" s="55" t="str">
        <f t="shared" si="244"/>
        <v>PJP030144992</v>
      </c>
      <c r="G817" s="55" t="str">
        <f t="shared" si="245"/>
        <v>김민표</v>
      </c>
      <c r="H817" s="53" t="str">
        <f t="shared" si="246"/>
        <v>목록(Manifest)</v>
      </c>
      <c r="I817" s="62">
        <f t="shared" si="247"/>
        <v>119.47</v>
      </c>
      <c r="J817" s="53" t="str">
        <f t="shared" si="248"/>
        <v>BIG BRIDGE INTL (BRCH USA)</v>
      </c>
      <c r="K817" s="55">
        <f t="shared" si="249"/>
        <v>1</v>
      </c>
      <c r="L817" s="54">
        <f t="shared" si="250"/>
        <v>1.35</v>
      </c>
      <c r="M817" s="54">
        <f t="shared" si="251"/>
        <v>2.5</v>
      </c>
      <c r="N817" s="54">
        <f t="shared" si="252"/>
        <v>2.5</v>
      </c>
      <c r="O817" s="54">
        <f t="shared" si="253"/>
        <v>1.5</v>
      </c>
      <c r="P817" s="55" t="str">
        <f t="shared" si="254"/>
        <v>6094325150431</v>
      </c>
      <c r="Q817" s="70">
        <f t="shared" si="255"/>
        <v>8780</v>
      </c>
      <c r="R817" s="58">
        <v>0</v>
      </c>
      <c r="S817" s="57">
        <f t="shared" si="256"/>
        <v>0</v>
      </c>
      <c r="T817" s="58">
        <v>0</v>
      </c>
      <c r="U817" s="58">
        <f>(IF(VLOOKUP(VLOOKUP(AN817,MAPPING!$B$16:$D$21,2,1),MAPPING!$C$16:$E$21,2,0)=7000,0,VLOOKUP(VLOOKUP(AN817,MAPPING!$B$16:$D$21,2,1),MAPPING!$C$16:$E$21,2,0)))</f>
        <v>0</v>
      </c>
      <c r="V817" s="58">
        <f>(K817*VLOOKUP(N817/K817,MAPPING!$B$23:$C$30,2,10))</f>
        <v>550</v>
      </c>
      <c r="W817" s="58">
        <f t="shared" si="257"/>
        <v>0</v>
      </c>
      <c r="X817" s="58">
        <f t="shared" si="258"/>
        <v>9330</v>
      </c>
      <c r="Y817" s="116">
        <f>ROUND(SUM(Q817:W817)/INVOICE!$I$5,2)</f>
        <v>6.69</v>
      </c>
      <c r="AA817" s="38" t="s">
        <v>5597</v>
      </c>
      <c r="AB817" s="38" t="s">
        <v>93</v>
      </c>
      <c r="AC817" s="38" t="s">
        <v>5598</v>
      </c>
      <c r="AD817" s="38" t="s">
        <v>11799</v>
      </c>
      <c r="AE817" s="38" t="s">
        <v>626</v>
      </c>
      <c r="AF817" s="38" t="s">
        <v>627</v>
      </c>
      <c r="AG817" s="38" t="s">
        <v>628</v>
      </c>
      <c r="AH817" s="38" t="s">
        <v>61</v>
      </c>
      <c r="AI817" s="38">
        <v>1</v>
      </c>
      <c r="AJ817" s="38">
        <v>1.35</v>
      </c>
      <c r="AK817" s="38">
        <v>2.5</v>
      </c>
      <c r="AL817" s="38">
        <v>2.5</v>
      </c>
      <c r="AM817" s="38" t="s">
        <v>204</v>
      </c>
      <c r="AN817" s="38">
        <v>119.47</v>
      </c>
      <c r="AO817" s="38" t="s">
        <v>62</v>
      </c>
      <c r="AP817" s="38" t="s">
        <v>62</v>
      </c>
      <c r="AQ817" s="38" t="s">
        <v>62</v>
      </c>
      <c r="AR817" s="38" t="s">
        <v>62</v>
      </c>
      <c r="AS817" s="38" t="s">
        <v>62</v>
      </c>
      <c r="AT817" s="38" t="s">
        <v>205</v>
      </c>
      <c r="AU817" s="38" t="s">
        <v>8802</v>
      </c>
      <c r="AV817" s="38" t="s">
        <v>207</v>
      </c>
      <c r="AW817" s="38" t="s">
        <v>61</v>
      </c>
      <c r="AX817" s="38" t="s">
        <v>63</v>
      </c>
      <c r="AY817" s="39" t="s">
        <v>11800</v>
      </c>
      <c r="AZ817" s="38" t="s">
        <v>11801</v>
      </c>
      <c r="BA817" s="39" t="s">
        <v>11801</v>
      </c>
      <c r="BB817" s="38" t="s">
        <v>196</v>
      </c>
      <c r="BC817" s="38" t="s">
        <v>353</v>
      </c>
      <c r="BD817" s="38" t="s">
        <v>94</v>
      </c>
      <c r="BE817" s="38" t="s">
        <v>208</v>
      </c>
      <c r="BF817" s="38" t="s">
        <v>64</v>
      </c>
      <c r="BG817" s="38" t="s">
        <v>61</v>
      </c>
      <c r="BH817" s="38" t="s">
        <v>209</v>
      </c>
    </row>
    <row r="818" spans="2:60" x14ac:dyDescent="0.3">
      <c r="B818" s="55">
        <f t="shared" si="240"/>
        <v>814</v>
      </c>
      <c r="C818" s="55" t="str">
        <f t="shared" si="241"/>
        <v>NRT</v>
      </c>
      <c r="D818" s="55" t="str">
        <f t="shared" si="242"/>
        <v>2025-09-20</v>
      </c>
      <c r="E818" s="55" t="str">
        <f t="shared" si="243"/>
        <v>82020038163</v>
      </c>
      <c r="F818" s="55" t="str">
        <f t="shared" si="244"/>
        <v>PJP030130750</v>
      </c>
      <c r="G818" s="55" t="str">
        <f t="shared" si="245"/>
        <v>이혜린</v>
      </c>
      <c r="H818" s="53" t="str">
        <f t="shared" si="246"/>
        <v>목록(Manifest)</v>
      </c>
      <c r="I818" s="62">
        <f t="shared" si="247"/>
        <v>84.8</v>
      </c>
      <c r="J818" s="53" t="str">
        <f t="shared" si="248"/>
        <v>BIG BRIDGE INTL (BRCH USA)</v>
      </c>
      <c r="K818" s="55">
        <f t="shared" si="249"/>
        <v>1</v>
      </c>
      <c r="L818" s="54">
        <f t="shared" si="250"/>
        <v>0.6</v>
      </c>
      <c r="M818" s="54">
        <f t="shared" si="251"/>
        <v>1.1000000000000001</v>
      </c>
      <c r="N818" s="54">
        <f t="shared" si="252"/>
        <v>1.1000000000000001</v>
      </c>
      <c r="O818" s="54">
        <f t="shared" si="253"/>
        <v>1</v>
      </c>
      <c r="P818" s="55" t="str">
        <f t="shared" si="254"/>
        <v>6094325143627</v>
      </c>
      <c r="Q818" s="70">
        <f t="shared" si="255"/>
        <v>7770</v>
      </c>
      <c r="R818" s="58">
        <v>0</v>
      </c>
      <c r="S818" s="57">
        <f t="shared" si="256"/>
        <v>0</v>
      </c>
      <c r="T818" s="58">
        <v>0</v>
      </c>
      <c r="U818" s="58">
        <f>(IF(VLOOKUP(VLOOKUP(AN818,MAPPING!$B$16:$D$21,2,1),MAPPING!$C$16:$E$21,2,0)=7000,0,VLOOKUP(VLOOKUP(AN818,MAPPING!$B$16:$D$21,2,1),MAPPING!$C$16:$E$21,2,0)))</f>
        <v>0</v>
      </c>
      <c r="V818" s="58">
        <f>(K818*VLOOKUP(N818/K818,MAPPING!$B$23:$C$30,2,10))</f>
        <v>0</v>
      </c>
      <c r="W818" s="58">
        <f t="shared" si="257"/>
        <v>0</v>
      </c>
      <c r="X818" s="58">
        <f t="shared" si="258"/>
        <v>7770</v>
      </c>
      <c r="Y818" s="116">
        <f>ROUND(SUM(Q818:W818)/INVOICE!$I$5,2)</f>
        <v>5.57</v>
      </c>
      <c r="AA818" s="38" t="s">
        <v>5597</v>
      </c>
      <c r="AB818" s="38" t="s">
        <v>93</v>
      </c>
      <c r="AC818" s="38" t="s">
        <v>5598</v>
      </c>
      <c r="AD818" s="38" t="s">
        <v>11802</v>
      </c>
      <c r="AE818" s="38" t="s">
        <v>8091</v>
      </c>
      <c r="AF818" s="38" t="s">
        <v>11803</v>
      </c>
      <c r="AG818" s="38" t="s">
        <v>11804</v>
      </c>
      <c r="AH818" s="38" t="s">
        <v>61</v>
      </c>
      <c r="AI818" s="38">
        <v>1</v>
      </c>
      <c r="AJ818" s="38">
        <v>0.6</v>
      </c>
      <c r="AK818" s="38">
        <v>1.1000000000000001</v>
      </c>
      <c r="AL818" s="38">
        <v>1.1000000000000001</v>
      </c>
      <c r="AM818" s="38" t="s">
        <v>204</v>
      </c>
      <c r="AN818" s="38">
        <v>84.8</v>
      </c>
      <c r="AO818" s="38" t="s">
        <v>62</v>
      </c>
      <c r="AP818" s="38" t="s">
        <v>62</v>
      </c>
      <c r="AQ818" s="38" t="s">
        <v>62</v>
      </c>
      <c r="AR818" s="38" t="s">
        <v>62</v>
      </c>
      <c r="AS818" s="38" t="s">
        <v>62</v>
      </c>
      <c r="AT818" s="38" t="s">
        <v>205</v>
      </c>
      <c r="AU818" s="38" t="s">
        <v>8802</v>
      </c>
      <c r="AV818" s="38" t="s">
        <v>207</v>
      </c>
      <c r="AW818" s="38" t="s">
        <v>61</v>
      </c>
      <c r="AX818" s="38" t="s">
        <v>63</v>
      </c>
      <c r="AY818" s="39" t="s">
        <v>11805</v>
      </c>
      <c r="AZ818" s="38" t="s">
        <v>11806</v>
      </c>
      <c r="BA818" s="39" t="s">
        <v>11806</v>
      </c>
      <c r="BB818" s="38" t="s">
        <v>196</v>
      </c>
      <c r="BC818" s="38" t="s">
        <v>353</v>
      </c>
      <c r="BD818" s="38" t="s">
        <v>94</v>
      </c>
      <c r="BE818" s="38" t="s">
        <v>208</v>
      </c>
      <c r="BF818" s="38" t="s">
        <v>64</v>
      </c>
      <c r="BG818" s="38" t="s">
        <v>61</v>
      </c>
      <c r="BH818" s="38" t="s">
        <v>209</v>
      </c>
    </row>
    <row r="819" spans="2:60" x14ac:dyDescent="0.3">
      <c r="B819" s="55">
        <f t="shared" si="240"/>
        <v>815</v>
      </c>
      <c r="C819" s="55" t="str">
        <f t="shared" si="241"/>
        <v>NRT</v>
      </c>
      <c r="D819" s="55" t="str">
        <f t="shared" si="242"/>
        <v>2025-09-20</v>
      </c>
      <c r="E819" s="55" t="str">
        <f t="shared" si="243"/>
        <v>82020038163</v>
      </c>
      <c r="F819" s="55" t="str">
        <f t="shared" si="244"/>
        <v>PJP030132777</v>
      </c>
      <c r="G819" s="55" t="str">
        <f t="shared" si="245"/>
        <v>김도연</v>
      </c>
      <c r="H819" s="53" t="str">
        <f t="shared" si="246"/>
        <v>목록(Manifest)</v>
      </c>
      <c r="I819" s="62">
        <f t="shared" si="247"/>
        <v>109.81</v>
      </c>
      <c r="J819" s="53" t="str">
        <f t="shared" si="248"/>
        <v>BIG BRIDGE INTL (BRCH USA)</v>
      </c>
      <c r="K819" s="55">
        <f t="shared" si="249"/>
        <v>1</v>
      </c>
      <c r="L819" s="54">
        <f t="shared" si="250"/>
        <v>1.85</v>
      </c>
      <c r="M819" s="54">
        <f t="shared" si="251"/>
        <v>2.1</v>
      </c>
      <c r="N819" s="54">
        <f t="shared" si="252"/>
        <v>2.1</v>
      </c>
      <c r="O819" s="54">
        <f t="shared" si="253"/>
        <v>2</v>
      </c>
      <c r="P819" s="55" t="str">
        <f t="shared" si="254"/>
        <v>6094325151721</v>
      </c>
      <c r="Q819" s="70">
        <f t="shared" si="255"/>
        <v>9790</v>
      </c>
      <c r="R819" s="58">
        <v>0</v>
      </c>
      <c r="S819" s="57">
        <f t="shared" si="256"/>
        <v>0</v>
      </c>
      <c r="T819" s="58">
        <v>0</v>
      </c>
      <c r="U819" s="58">
        <f>(IF(VLOOKUP(VLOOKUP(AN819,MAPPING!$B$16:$D$21,2,1),MAPPING!$C$16:$E$21,2,0)=7000,0,VLOOKUP(VLOOKUP(AN819,MAPPING!$B$16:$D$21,2,1),MAPPING!$C$16:$E$21,2,0)))</f>
        <v>0</v>
      </c>
      <c r="V819" s="58">
        <f>(K819*VLOOKUP(N819/K819,MAPPING!$B$23:$C$30,2,10))</f>
        <v>550</v>
      </c>
      <c r="W819" s="58">
        <f t="shared" si="257"/>
        <v>0</v>
      </c>
      <c r="X819" s="58">
        <f t="shared" si="258"/>
        <v>10340</v>
      </c>
      <c r="Y819" s="116">
        <f>ROUND(SUM(Q819:W819)/INVOICE!$I$5,2)</f>
        <v>7.42</v>
      </c>
      <c r="AA819" s="38" t="s">
        <v>5597</v>
      </c>
      <c r="AB819" s="38" t="s">
        <v>93</v>
      </c>
      <c r="AC819" s="38" t="s">
        <v>5598</v>
      </c>
      <c r="AD819" s="38" t="s">
        <v>11807</v>
      </c>
      <c r="AE819" s="38" t="s">
        <v>11808</v>
      </c>
      <c r="AF819" s="38" t="s">
        <v>11809</v>
      </c>
      <c r="AG819" s="38" t="s">
        <v>9492</v>
      </c>
      <c r="AH819" s="38" t="s">
        <v>61</v>
      </c>
      <c r="AI819" s="38">
        <v>1</v>
      </c>
      <c r="AJ819" s="38">
        <v>1.85</v>
      </c>
      <c r="AK819" s="38">
        <v>2.1</v>
      </c>
      <c r="AL819" s="38">
        <v>2.1</v>
      </c>
      <c r="AM819" s="38" t="s">
        <v>204</v>
      </c>
      <c r="AN819" s="38">
        <v>109.81</v>
      </c>
      <c r="AO819" s="38" t="s">
        <v>62</v>
      </c>
      <c r="AP819" s="38" t="s">
        <v>62</v>
      </c>
      <c r="AQ819" s="38" t="s">
        <v>62</v>
      </c>
      <c r="AR819" s="38" t="s">
        <v>62</v>
      </c>
      <c r="AS819" s="38" t="s">
        <v>62</v>
      </c>
      <c r="AT819" s="38" t="s">
        <v>205</v>
      </c>
      <c r="AU819" s="38" t="s">
        <v>8802</v>
      </c>
      <c r="AV819" s="38" t="s">
        <v>207</v>
      </c>
      <c r="AW819" s="38" t="s">
        <v>61</v>
      </c>
      <c r="AX819" s="38" t="s">
        <v>63</v>
      </c>
      <c r="AY819" s="39" t="s">
        <v>11810</v>
      </c>
      <c r="AZ819" s="38" t="s">
        <v>11811</v>
      </c>
      <c r="BA819" s="39" t="s">
        <v>11811</v>
      </c>
      <c r="BB819" s="38" t="s">
        <v>196</v>
      </c>
      <c r="BC819" s="38" t="s">
        <v>353</v>
      </c>
      <c r="BD819" s="38" t="s">
        <v>94</v>
      </c>
      <c r="BE819" s="38" t="s">
        <v>208</v>
      </c>
      <c r="BF819" s="38" t="s">
        <v>64</v>
      </c>
      <c r="BG819" s="38" t="s">
        <v>61</v>
      </c>
      <c r="BH819" s="38" t="s">
        <v>209</v>
      </c>
    </row>
    <row r="820" spans="2:60" x14ac:dyDescent="0.3">
      <c r="B820" s="55">
        <f t="shared" si="240"/>
        <v>816</v>
      </c>
      <c r="C820" s="55" t="str">
        <f t="shared" si="241"/>
        <v>NRT</v>
      </c>
      <c r="D820" s="55" t="str">
        <f t="shared" si="242"/>
        <v>2025-09-20</v>
      </c>
      <c r="E820" s="55" t="str">
        <f t="shared" si="243"/>
        <v>82020038163</v>
      </c>
      <c r="F820" s="55" t="str">
        <f t="shared" si="244"/>
        <v>PJP026452900</v>
      </c>
      <c r="G820" s="55" t="str">
        <f t="shared" si="245"/>
        <v>김성진</v>
      </c>
      <c r="H820" s="53" t="str">
        <f t="shared" si="246"/>
        <v>목록(Manifest)</v>
      </c>
      <c r="I820" s="62">
        <f t="shared" si="247"/>
        <v>116.58</v>
      </c>
      <c r="J820" s="53" t="str">
        <f t="shared" si="248"/>
        <v>BIG BRIDGE INTL (BRCH USA)</v>
      </c>
      <c r="K820" s="55">
        <f t="shared" si="249"/>
        <v>1</v>
      </c>
      <c r="L820" s="54">
        <f t="shared" si="250"/>
        <v>4.5999999999999996</v>
      </c>
      <c r="M820" s="54">
        <f t="shared" si="251"/>
        <v>5</v>
      </c>
      <c r="N820" s="54">
        <f t="shared" si="252"/>
        <v>5</v>
      </c>
      <c r="O820" s="54">
        <f t="shared" si="253"/>
        <v>5</v>
      </c>
      <c r="P820" s="55" t="str">
        <f t="shared" si="254"/>
        <v>6094325151796</v>
      </c>
      <c r="Q820" s="70">
        <f t="shared" si="255"/>
        <v>15850</v>
      </c>
      <c r="R820" s="58">
        <v>0</v>
      </c>
      <c r="S820" s="57">
        <f t="shared" si="256"/>
        <v>0</v>
      </c>
      <c r="T820" s="58">
        <v>0</v>
      </c>
      <c r="U820" s="58">
        <f>(IF(VLOOKUP(VLOOKUP(AN820,MAPPING!$B$16:$D$21,2,1),MAPPING!$C$16:$E$21,2,0)=7000,0,VLOOKUP(VLOOKUP(AN820,MAPPING!$B$16:$D$21,2,1),MAPPING!$C$16:$E$21,2,0)))</f>
        <v>0</v>
      </c>
      <c r="V820" s="58">
        <f>(K820*VLOOKUP(N820/K820,MAPPING!$B$23:$C$30,2,10))</f>
        <v>550</v>
      </c>
      <c r="W820" s="58">
        <f t="shared" si="257"/>
        <v>0</v>
      </c>
      <c r="X820" s="58">
        <f t="shared" si="258"/>
        <v>16400</v>
      </c>
      <c r="Y820" s="116">
        <f>ROUND(SUM(Q820:W820)/INVOICE!$I$5,2)</f>
        <v>11.76</v>
      </c>
      <c r="AA820" s="38" t="s">
        <v>5597</v>
      </c>
      <c r="AB820" s="38" t="s">
        <v>93</v>
      </c>
      <c r="AC820" s="38" t="s">
        <v>5598</v>
      </c>
      <c r="AD820" s="38" t="s">
        <v>11812</v>
      </c>
      <c r="AE820" s="38" t="s">
        <v>10074</v>
      </c>
      <c r="AF820" s="38" t="s">
        <v>10075</v>
      </c>
      <c r="AG820" s="38" t="s">
        <v>11813</v>
      </c>
      <c r="AH820" s="38" t="s">
        <v>61</v>
      </c>
      <c r="AI820" s="38">
        <v>1</v>
      </c>
      <c r="AJ820" s="38">
        <v>4.5999999999999996</v>
      </c>
      <c r="AK820" s="38">
        <v>5</v>
      </c>
      <c r="AL820" s="38">
        <v>5</v>
      </c>
      <c r="AM820" s="38" t="s">
        <v>204</v>
      </c>
      <c r="AN820" s="38">
        <v>116.58</v>
      </c>
      <c r="AO820" s="38" t="s">
        <v>62</v>
      </c>
      <c r="AP820" s="38" t="s">
        <v>62</v>
      </c>
      <c r="AQ820" s="38" t="s">
        <v>62</v>
      </c>
      <c r="AR820" s="38" t="s">
        <v>62</v>
      </c>
      <c r="AS820" s="38" t="s">
        <v>62</v>
      </c>
      <c r="AT820" s="38" t="s">
        <v>205</v>
      </c>
      <c r="AU820" s="38" t="s">
        <v>8802</v>
      </c>
      <c r="AV820" s="38" t="s">
        <v>207</v>
      </c>
      <c r="AW820" s="38" t="s">
        <v>61</v>
      </c>
      <c r="AX820" s="38" t="s">
        <v>63</v>
      </c>
      <c r="AY820" s="39" t="s">
        <v>11814</v>
      </c>
      <c r="AZ820" s="38" t="s">
        <v>11815</v>
      </c>
      <c r="BA820" s="39" t="s">
        <v>11815</v>
      </c>
      <c r="BB820" s="38" t="s">
        <v>196</v>
      </c>
      <c r="BC820" s="38" t="s">
        <v>353</v>
      </c>
      <c r="BD820" s="38" t="s">
        <v>94</v>
      </c>
      <c r="BE820" s="38" t="s">
        <v>208</v>
      </c>
      <c r="BF820" s="38" t="s">
        <v>64</v>
      </c>
      <c r="BG820" s="38" t="s">
        <v>61</v>
      </c>
      <c r="BH820" s="38" t="s">
        <v>209</v>
      </c>
    </row>
    <row r="821" spans="2:60" x14ac:dyDescent="0.3">
      <c r="B821" s="55">
        <f t="shared" si="240"/>
        <v>817</v>
      </c>
      <c r="C821" s="55" t="str">
        <f t="shared" si="241"/>
        <v>NRT</v>
      </c>
      <c r="D821" s="55" t="str">
        <f t="shared" si="242"/>
        <v>2025-09-20</v>
      </c>
      <c r="E821" s="55" t="str">
        <f t="shared" si="243"/>
        <v>82020038163</v>
      </c>
      <c r="F821" s="55" t="str">
        <f t="shared" si="244"/>
        <v>PJP030158708</v>
      </c>
      <c r="G821" s="55" t="str">
        <f t="shared" si="245"/>
        <v>이현직</v>
      </c>
      <c r="H821" s="53" t="str">
        <f t="shared" si="246"/>
        <v>목록(Manifest)</v>
      </c>
      <c r="I821" s="62">
        <f t="shared" si="247"/>
        <v>117.79</v>
      </c>
      <c r="J821" s="53" t="str">
        <f t="shared" si="248"/>
        <v>BIG BRIDGE INTL (BRCH USA)</v>
      </c>
      <c r="K821" s="55">
        <f t="shared" si="249"/>
        <v>1</v>
      </c>
      <c r="L821" s="54">
        <f t="shared" si="250"/>
        <v>1.2</v>
      </c>
      <c r="M821" s="54">
        <f t="shared" si="251"/>
        <v>3.2</v>
      </c>
      <c r="N821" s="54">
        <f t="shared" si="252"/>
        <v>3.2</v>
      </c>
      <c r="O821" s="54">
        <f t="shared" si="253"/>
        <v>1.5</v>
      </c>
      <c r="P821" s="55" t="str">
        <f t="shared" si="254"/>
        <v>6094325151611</v>
      </c>
      <c r="Q821" s="70">
        <f t="shared" si="255"/>
        <v>8780</v>
      </c>
      <c r="R821" s="58">
        <v>0</v>
      </c>
      <c r="S821" s="57">
        <f t="shared" si="256"/>
        <v>0</v>
      </c>
      <c r="T821" s="58">
        <v>0</v>
      </c>
      <c r="U821" s="58">
        <f>(IF(VLOOKUP(VLOOKUP(AN821,MAPPING!$B$16:$D$21,2,1),MAPPING!$C$16:$E$21,2,0)=7000,0,VLOOKUP(VLOOKUP(AN821,MAPPING!$B$16:$D$21,2,1),MAPPING!$C$16:$E$21,2,0)))</f>
        <v>0</v>
      </c>
      <c r="V821" s="58">
        <f>(K821*VLOOKUP(N821/K821,MAPPING!$B$23:$C$30,2,10))</f>
        <v>550</v>
      </c>
      <c r="W821" s="58">
        <f t="shared" si="257"/>
        <v>0</v>
      </c>
      <c r="X821" s="58">
        <f t="shared" si="258"/>
        <v>9330</v>
      </c>
      <c r="Y821" s="116">
        <f>ROUND(SUM(Q821:W821)/INVOICE!$I$5,2)</f>
        <v>6.69</v>
      </c>
      <c r="AA821" s="38" t="s">
        <v>5597</v>
      </c>
      <c r="AB821" s="38" t="s">
        <v>93</v>
      </c>
      <c r="AC821" s="38" t="s">
        <v>5598</v>
      </c>
      <c r="AD821" s="38" t="s">
        <v>11816</v>
      </c>
      <c r="AE821" s="38" t="s">
        <v>11570</v>
      </c>
      <c r="AF821" s="38" t="s">
        <v>11571</v>
      </c>
      <c r="AG821" s="38" t="s">
        <v>11572</v>
      </c>
      <c r="AH821" s="38" t="s">
        <v>61</v>
      </c>
      <c r="AI821" s="38">
        <v>1</v>
      </c>
      <c r="AJ821" s="38">
        <v>1.2</v>
      </c>
      <c r="AK821" s="38">
        <v>3.2</v>
      </c>
      <c r="AL821" s="38">
        <v>3.2</v>
      </c>
      <c r="AM821" s="38" t="s">
        <v>204</v>
      </c>
      <c r="AN821" s="38">
        <v>117.79</v>
      </c>
      <c r="AO821" s="38" t="s">
        <v>62</v>
      </c>
      <c r="AP821" s="38" t="s">
        <v>62</v>
      </c>
      <c r="AQ821" s="38" t="s">
        <v>62</v>
      </c>
      <c r="AR821" s="38" t="s">
        <v>62</v>
      </c>
      <c r="AS821" s="38" t="s">
        <v>62</v>
      </c>
      <c r="AT821" s="38" t="s">
        <v>205</v>
      </c>
      <c r="AU821" s="38" t="s">
        <v>8802</v>
      </c>
      <c r="AV821" s="38" t="s">
        <v>207</v>
      </c>
      <c r="AW821" s="38" t="s">
        <v>61</v>
      </c>
      <c r="AX821" s="38" t="s">
        <v>63</v>
      </c>
      <c r="AY821" s="39" t="s">
        <v>11817</v>
      </c>
      <c r="AZ821" s="38" t="s">
        <v>11818</v>
      </c>
      <c r="BA821" s="39" t="s">
        <v>11818</v>
      </c>
      <c r="BB821" s="38" t="s">
        <v>196</v>
      </c>
      <c r="BC821" s="38" t="s">
        <v>353</v>
      </c>
      <c r="BD821" s="38" t="s">
        <v>94</v>
      </c>
      <c r="BE821" s="38" t="s">
        <v>208</v>
      </c>
      <c r="BF821" s="38" t="s">
        <v>64</v>
      </c>
      <c r="BG821" s="38" t="s">
        <v>61</v>
      </c>
      <c r="BH821" s="38" t="s">
        <v>209</v>
      </c>
    </row>
    <row r="822" spans="2:60" x14ac:dyDescent="0.3">
      <c r="B822" s="55">
        <f t="shared" si="240"/>
        <v>818</v>
      </c>
      <c r="C822" s="55" t="str">
        <f t="shared" si="241"/>
        <v>NRT</v>
      </c>
      <c r="D822" s="55" t="str">
        <f t="shared" si="242"/>
        <v>2025-09-20</v>
      </c>
      <c r="E822" s="55" t="str">
        <f t="shared" si="243"/>
        <v>82020038163</v>
      </c>
      <c r="F822" s="55" t="str">
        <f t="shared" si="244"/>
        <v>PJP030154698</v>
      </c>
      <c r="G822" s="55" t="str">
        <f t="shared" si="245"/>
        <v>최성욱</v>
      </c>
      <c r="H822" s="53" t="str">
        <f t="shared" si="246"/>
        <v>목록(Manifest)</v>
      </c>
      <c r="I822" s="62">
        <f t="shared" si="247"/>
        <v>98.75</v>
      </c>
      <c r="J822" s="53" t="str">
        <f t="shared" si="248"/>
        <v>BIG BRIDGE INTL (BRCH USA)</v>
      </c>
      <c r="K822" s="55">
        <f t="shared" si="249"/>
        <v>1</v>
      </c>
      <c r="L822" s="54">
        <f t="shared" si="250"/>
        <v>1.1000000000000001</v>
      </c>
      <c r="M822" s="54">
        <f t="shared" si="251"/>
        <v>1.3</v>
      </c>
      <c r="N822" s="54">
        <f t="shared" si="252"/>
        <v>1.3</v>
      </c>
      <c r="O822" s="54">
        <f t="shared" si="253"/>
        <v>1.5</v>
      </c>
      <c r="P822" s="55" t="str">
        <f t="shared" si="254"/>
        <v>6094325151804</v>
      </c>
      <c r="Q822" s="70">
        <f t="shared" si="255"/>
        <v>8780</v>
      </c>
      <c r="R822" s="58">
        <v>0</v>
      </c>
      <c r="S822" s="57">
        <f t="shared" si="256"/>
        <v>0</v>
      </c>
      <c r="T822" s="58">
        <v>0</v>
      </c>
      <c r="U822" s="58">
        <f>(IF(VLOOKUP(VLOOKUP(AN822,MAPPING!$B$16:$D$21,2,1),MAPPING!$C$16:$E$21,2,0)=7000,0,VLOOKUP(VLOOKUP(AN822,MAPPING!$B$16:$D$21,2,1),MAPPING!$C$16:$E$21,2,0)))</f>
        <v>0</v>
      </c>
      <c r="V822" s="58">
        <f>(K822*VLOOKUP(N822/K822,MAPPING!$B$23:$C$30,2,10))</f>
        <v>0</v>
      </c>
      <c r="W822" s="58">
        <f t="shared" si="257"/>
        <v>0</v>
      </c>
      <c r="X822" s="58">
        <f t="shared" si="258"/>
        <v>8780</v>
      </c>
      <c r="Y822" s="116">
        <f>ROUND(SUM(Q822:W822)/INVOICE!$I$5,2)</f>
        <v>6.3</v>
      </c>
      <c r="AA822" s="38" t="s">
        <v>5597</v>
      </c>
      <c r="AB822" s="38" t="s">
        <v>93</v>
      </c>
      <c r="AC822" s="38" t="s">
        <v>5598</v>
      </c>
      <c r="AD822" s="38" t="s">
        <v>11819</v>
      </c>
      <c r="AE822" s="38" t="s">
        <v>11820</v>
      </c>
      <c r="AF822" s="38" t="s">
        <v>11821</v>
      </c>
      <c r="AG822" s="38" t="s">
        <v>917</v>
      </c>
      <c r="AH822" s="38" t="s">
        <v>61</v>
      </c>
      <c r="AI822" s="38">
        <v>1</v>
      </c>
      <c r="AJ822" s="38">
        <v>1.1000000000000001</v>
      </c>
      <c r="AK822" s="38">
        <v>1.3</v>
      </c>
      <c r="AL822" s="38">
        <v>1.3</v>
      </c>
      <c r="AM822" s="38" t="s">
        <v>204</v>
      </c>
      <c r="AN822" s="38">
        <v>98.75</v>
      </c>
      <c r="AO822" s="38" t="s">
        <v>62</v>
      </c>
      <c r="AP822" s="38" t="s">
        <v>62</v>
      </c>
      <c r="AQ822" s="38" t="s">
        <v>62</v>
      </c>
      <c r="AR822" s="38" t="s">
        <v>62</v>
      </c>
      <c r="AS822" s="38" t="s">
        <v>62</v>
      </c>
      <c r="AT822" s="38" t="s">
        <v>205</v>
      </c>
      <c r="AU822" s="38" t="s">
        <v>8802</v>
      </c>
      <c r="AV822" s="38" t="s">
        <v>207</v>
      </c>
      <c r="AW822" s="38" t="s">
        <v>61</v>
      </c>
      <c r="AX822" s="38" t="s">
        <v>63</v>
      </c>
      <c r="AY822" s="39" t="s">
        <v>11822</v>
      </c>
      <c r="AZ822" s="38" t="s">
        <v>11823</v>
      </c>
      <c r="BA822" s="39" t="s">
        <v>11823</v>
      </c>
      <c r="BB822" s="38" t="s">
        <v>196</v>
      </c>
      <c r="BC822" s="38" t="s">
        <v>353</v>
      </c>
      <c r="BD822" s="38" t="s">
        <v>94</v>
      </c>
      <c r="BE822" s="38" t="s">
        <v>208</v>
      </c>
      <c r="BF822" s="38" t="s">
        <v>64</v>
      </c>
      <c r="BG822" s="38" t="s">
        <v>61</v>
      </c>
      <c r="BH822" s="38" t="s">
        <v>209</v>
      </c>
    </row>
    <row r="823" spans="2:60" x14ac:dyDescent="0.3">
      <c r="B823" s="55">
        <f t="shared" si="240"/>
        <v>819</v>
      </c>
      <c r="C823" s="55" t="str">
        <f t="shared" si="241"/>
        <v>NRT</v>
      </c>
      <c r="D823" s="55" t="str">
        <f t="shared" si="242"/>
        <v>2025-09-20</v>
      </c>
      <c r="E823" s="55" t="str">
        <f t="shared" si="243"/>
        <v>82020038163</v>
      </c>
      <c r="F823" s="55" t="str">
        <f t="shared" si="244"/>
        <v>PJP030167636</v>
      </c>
      <c r="G823" s="55" t="str">
        <f t="shared" si="245"/>
        <v>장화영</v>
      </c>
      <c r="H823" s="53" t="str">
        <f t="shared" si="246"/>
        <v>일반(목록배제,Normal-Manifest Exception)</v>
      </c>
      <c r="I823" s="62">
        <f t="shared" si="247"/>
        <v>100.5</v>
      </c>
      <c r="J823" s="53" t="str">
        <f t="shared" si="248"/>
        <v>BIG BRIDGE INTL (BRCH USA)</v>
      </c>
      <c r="K823" s="55">
        <f t="shared" si="249"/>
        <v>1</v>
      </c>
      <c r="L823" s="54">
        <f t="shared" si="250"/>
        <v>0.2</v>
      </c>
      <c r="M823" s="54">
        <f t="shared" si="251"/>
        <v>0.7</v>
      </c>
      <c r="N823" s="54">
        <f t="shared" si="252"/>
        <v>0.7</v>
      </c>
      <c r="O823" s="54">
        <f t="shared" si="253"/>
        <v>0.5</v>
      </c>
      <c r="P823" s="55" t="str">
        <f t="shared" si="254"/>
        <v>6094325151825</v>
      </c>
      <c r="Q823" s="70">
        <f t="shared" si="255"/>
        <v>6760</v>
      </c>
      <c r="R823" s="58">
        <v>0</v>
      </c>
      <c r="S823" s="57">
        <f t="shared" si="256"/>
        <v>0</v>
      </c>
      <c r="T823" s="58">
        <v>0</v>
      </c>
      <c r="U823" s="58">
        <f>(IF(VLOOKUP(VLOOKUP(AN823,MAPPING!$B$16:$D$21,2,1),MAPPING!$C$16:$E$21,2,0)=7000,0,VLOOKUP(VLOOKUP(AN823,MAPPING!$B$16:$D$21,2,1),MAPPING!$C$16:$E$21,2,0)))</f>
        <v>0</v>
      </c>
      <c r="V823" s="58">
        <f>(K823*VLOOKUP(N823/K823,MAPPING!$B$23:$C$30,2,10))</f>
        <v>0</v>
      </c>
      <c r="W823" s="58">
        <f t="shared" si="257"/>
        <v>0</v>
      </c>
      <c r="X823" s="58">
        <f t="shared" si="258"/>
        <v>6760</v>
      </c>
      <c r="Y823" s="116">
        <f>ROUND(SUM(Q823:W823)/INVOICE!$I$5,2)</f>
        <v>4.8499999999999996</v>
      </c>
      <c r="AA823" s="38" t="s">
        <v>5597</v>
      </c>
      <c r="AB823" s="38" t="s">
        <v>93</v>
      </c>
      <c r="AC823" s="38" t="s">
        <v>5598</v>
      </c>
      <c r="AD823" s="38" t="s">
        <v>11824</v>
      </c>
      <c r="AE823" s="38" t="s">
        <v>11825</v>
      </c>
      <c r="AF823" s="38" t="s">
        <v>11826</v>
      </c>
      <c r="AG823" s="38" t="s">
        <v>11827</v>
      </c>
      <c r="AH823" s="38" t="s">
        <v>61</v>
      </c>
      <c r="AI823" s="38">
        <v>1</v>
      </c>
      <c r="AJ823" s="38">
        <v>0.2</v>
      </c>
      <c r="AK823" s="38">
        <v>0.7</v>
      </c>
      <c r="AL823" s="38">
        <v>0.7</v>
      </c>
      <c r="AM823" s="38" t="s">
        <v>66</v>
      </c>
      <c r="AN823" s="38">
        <v>100.5</v>
      </c>
      <c r="AO823" s="38" t="s">
        <v>62</v>
      </c>
      <c r="AP823" s="38" t="s">
        <v>62</v>
      </c>
      <c r="AQ823" s="38" t="s">
        <v>62</v>
      </c>
      <c r="AR823" s="38" t="s">
        <v>62</v>
      </c>
      <c r="AS823" s="38" t="s">
        <v>62</v>
      </c>
      <c r="AT823" s="38" t="s">
        <v>205</v>
      </c>
      <c r="AU823" s="38" t="s">
        <v>8802</v>
      </c>
      <c r="AV823" s="38" t="s">
        <v>207</v>
      </c>
      <c r="AW823" s="38" t="s">
        <v>61</v>
      </c>
      <c r="AX823" s="38" t="s">
        <v>63</v>
      </c>
      <c r="AY823" s="39" t="s">
        <v>11828</v>
      </c>
      <c r="AZ823" s="38" t="s">
        <v>11829</v>
      </c>
      <c r="BA823" s="39" t="s">
        <v>11829</v>
      </c>
      <c r="BB823" s="38" t="s">
        <v>196</v>
      </c>
      <c r="BC823" s="38" t="s">
        <v>353</v>
      </c>
      <c r="BD823" s="38" t="s">
        <v>94</v>
      </c>
      <c r="BE823" s="38" t="s">
        <v>208</v>
      </c>
      <c r="BF823" s="38" t="s">
        <v>64</v>
      </c>
      <c r="BG823" s="38" t="s">
        <v>61</v>
      </c>
      <c r="BH823" s="38" t="s">
        <v>209</v>
      </c>
    </row>
    <row r="824" spans="2:60" x14ac:dyDescent="0.3">
      <c r="B824" s="55">
        <f t="shared" si="240"/>
        <v>820</v>
      </c>
      <c r="C824" s="55" t="str">
        <f t="shared" si="241"/>
        <v>NRT</v>
      </c>
      <c r="D824" s="55" t="str">
        <f t="shared" si="242"/>
        <v>2025-09-20</v>
      </c>
      <c r="E824" s="55" t="str">
        <f t="shared" si="243"/>
        <v>82020038163</v>
      </c>
      <c r="F824" s="55" t="str">
        <f t="shared" si="244"/>
        <v>PJP026452369</v>
      </c>
      <c r="G824" s="55" t="str">
        <f t="shared" si="245"/>
        <v>박민서</v>
      </c>
      <c r="H824" s="53" t="str">
        <f t="shared" si="246"/>
        <v>목록(Manifest)</v>
      </c>
      <c r="I824" s="62">
        <f t="shared" si="247"/>
        <v>142.41</v>
      </c>
      <c r="J824" s="53" t="str">
        <f t="shared" si="248"/>
        <v>BIG BRIDGE INTL (BRCH USA)</v>
      </c>
      <c r="K824" s="55">
        <f t="shared" si="249"/>
        <v>1</v>
      </c>
      <c r="L824" s="54">
        <f t="shared" si="250"/>
        <v>0.9</v>
      </c>
      <c r="M824" s="54">
        <f t="shared" si="251"/>
        <v>1.4</v>
      </c>
      <c r="N824" s="54">
        <f t="shared" si="252"/>
        <v>1.4</v>
      </c>
      <c r="O824" s="54">
        <f t="shared" si="253"/>
        <v>1</v>
      </c>
      <c r="P824" s="55" t="str">
        <f t="shared" si="254"/>
        <v>6094325150683</v>
      </c>
      <c r="Q824" s="70">
        <f t="shared" si="255"/>
        <v>7770</v>
      </c>
      <c r="R824" s="58">
        <v>0</v>
      </c>
      <c r="S824" s="57">
        <f t="shared" si="256"/>
        <v>0</v>
      </c>
      <c r="T824" s="58">
        <v>0</v>
      </c>
      <c r="U824" s="58">
        <f>(IF(VLOOKUP(VLOOKUP(AN824,MAPPING!$B$16:$D$21,2,1),MAPPING!$C$16:$E$21,2,0)=7000,0,VLOOKUP(VLOOKUP(AN824,MAPPING!$B$16:$D$21,2,1),MAPPING!$C$16:$E$21,2,0)))</f>
        <v>0</v>
      </c>
      <c r="V824" s="58">
        <f>(K824*VLOOKUP(N824/K824,MAPPING!$B$23:$C$30,2,10))</f>
        <v>0</v>
      </c>
      <c r="W824" s="58">
        <f t="shared" si="257"/>
        <v>0</v>
      </c>
      <c r="X824" s="58">
        <f t="shared" si="258"/>
        <v>7770</v>
      </c>
      <c r="Y824" s="116">
        <f>ROUND(SUM(Q824:W824)/INVOICE!$I$5,2)</f>
        <v>5.57</v>
      </c>
      <c r="AA824" s="38" t="s">
        <v>5597</v>
      </c>
      <c r="AB824" s="38" t="s">
        <v>93</v>
      </c>
      <c r="AC824" s="38" t="s">
        <v>5598</v>
      </c>
      <c r="AD824" s="38" t="s">
        <v>11830</v>
      </c>
      <c r="AE824" s="38" t="s">
        <v>11831</v>
      </c>
      <c r="AF824" s="38" t="s">
        <v>11832</v>
      </c>
      <c r="AG824" s="38" t="s">
        <v>3332</v>
      </c>
      <c r="AH824" s="38" t="s">
        <v>61</v>
      </c>
      <c r="AI824" s="38">
        <v>1</v>
      </c>
      <c r="AJ824" s="38">
        <v>0.9</v>
      </c>
      <c r="AK824" s="38">
        <v>1.4</v>
      </c>
      <c r="AL824" s="38">
        <v>1.4</v>
      </c>
      <c r="AM824" s="38" t="s">
        <v>204</v>
      </c>
      <c r="AN824" s="38">
        <v>142.41</v>
      </c>
      <c r="AO824" s="38" t="s">
        <v>62</v>
      </c>
      <c r="AP824" s="38" t="s">
        <v>62</v>
      </c>
      <c r="AQ824" s="38" t="s">
        <v>62</v>
      </c>
      <c r="AR824" s="38" t="s">
        <v>62</v>
      </c>
      <c r="AS824" s="38" t="s">
        <v>62</v>
      </c>
      <c r="AT824" s="38" t="s">
        <v>205</v>
      </c>
      <c r="AU824" s="38" t="s">
        <v>8802</v>
      </c>
      <c r="AV824" s="38" t="s">
        <v>207</v>
      </c>
      <c r="AW824" s="38" t="s">
        <v>61</v>
      </c>
      <c r="AX824" s="38" t="s">
        <v>63</v>
      </c>
      <c r="AY824" s="39" t="s">
        <v>11833</v>
      </c>
      <c r="AZ824" s="38" t="s">
        <v>11834</v>
      </c>
      <c r="BA824" s="39" t="s">
        <v>11834</v>
      </c>
      <c r="BB824" s="38" t="s">
        <v>196</v>
      </c>
      <c r="BC824" s="38" t="s">
        <v>353</v>
      </c>
      <c r="BD824" s="38" t="s">
        <v>94</v>
      </c>
      <c r="BE824" s="38" t="s">
        <v>208</v>
      </c>
      <c r="BF824" s="38" t="s">
        <v>64</v>
      </c>
      <c r="BG824" s="38" t="s">
        <v>61</v>
      </c>
      <c r="BH824" s="38" t="s">
        <v>209</v>
      </c>
    </row>
    <row r="825" spans="2:60" x14ac:dyDescent="0.3">
      <c r="B825" s="55">
        <f t="shared" si="240"/>
        <v>821</v>
      </c>
      <c r="C825" s="55" t="str">
        <f t="shared" si="241"/>
        <v>NRT</v>
      </c>
      <c r="D825" s="55" t="str">
        <f t="shared" si="242"/>
        <v>2025-09-20</v>
      </c>
      <c r="E825" s="55" t="str">
        <f t="shared" si="243"/>
        <v>82020038163</v>
      </c>
      <c r="F825" s="55" t="str">
        <f t="shared" si="244"/>
        <v>PJP030163581</v>
      </c>
      <c r="G825" s="55" t="str">
        <f t="shared" si="245"/>
        <v>드로와잡화점</v>
      </c>
      <c r="H825" s="53" t="str">
        <f t="shared" si="246"/>
        <v>간이(Simple)</v>
      </c>
      <c r="I825" s="62">
        <f t="shared" si="247"/>
        <v>363.4</v>
      </c>
      <c r="J825" s="53" t="str">
        <f t="shared" si="248"/>
        <v>BIG BRIDGE INTL (BRCH USA)</v>
      </c>
      <c r="K825" s="55">
        <f t="shared" si="249"/>
        <v>1</v>
      </c>
      <c r="L825" s="54">
        <f t="shared" si="250"/>
        <v>1.65</v>
      </c>
      <c r="M825" s="54">
        <f t="shared" si="251"/>
        <v>6.1</v>
      </c>
      <c r="N825" s="54">
        <f t="shared" si="252"/>
        <v>6.5</v>
      </c>
      <c r="O825" s="54">
        <f t="shared" si="253"/>
        <v>2</v>
      </c>
      <c r="P825" s="55" t="str">
        <f t="shared" si="254"/>
        <v>6094325151927</v>
      </c>
      <c r="Q825" s="70">
        <f t="shared" si="255"/>
        <v>9790</v>
      </c>
      <c r="R825" s="58">
        <v>0</v>
      </c>
      <c r="S825" s="57">
        <f t="shared" si="256"/>
        <v>0</v>
      </c>
      <c r="T825" s="58">
        <v>0</v>
      </c>
      <c r="U825" s="58">
        <f>(IF(VLOOKUP(VLOOKUP(AN825,MAPPING!$B$16:$D$21,2,1),MAPPING!$C$16:$E$21,2,0)=7000,0,VLOOKUP(VLOOKUP(AN825,MAPPING!$B$16:$D$21,2,1),MAPPING!$C$16:$E$21,2,0)))</f>
        <v>0</v>
      </c>
      <c r="V825" s="58">
        <f>(K825*VLOOKUP(N825/K825,MAPPING!$B$23:$C$30,2,10))</f>
        <v>1200</v>
      </c>
      <c r="W825" s="58">
        <f t="shared" si="257"/>
        <v>0</v>
      </c>
      <c r="X825" s="58">
        <f t="shared" si="258"/>
        <v>10990</v>
      </c>
      <c r="Y825" s="116">
        <f>ROUND(SUM(Q825:W825)/INVOICE!$I$5,2)</f>
        <v>7.88</v>
      </c>
      <c r="AA825" s="38" t="s">
        <v>5597</v>
      </c>
      <c r="AB825" s="38" t="s">
        <v>93</v>
      </c>
      <c r="AC825" s="38" t="s">
        <v>5598</v>
      </c>
      <c r="AD825" s="38" t="s">
        <v>11835</v>
      </c>
      <c r="AE825" s="38" t="s">
        <v>11836</v>
      </c>
      <c r="AF825" s="38" t="s">
        <v>11837</v>
      </c>
      <c r="AG825" s="38" t="s">
        <v>11838</v>
      </c>
      <c r="AH825" s="38" t="s">
        <v>156</v>
      </c>
      <c r="AI825" s="38">
        <v>1</v>
      </c>
      <c r="AJ825" s="38">
        <v>1.65</v>
      </c>
      <c r="AK825" s="38">
        <v>6.1</v>
      </c>
      <c r="AL825" s="38">
        <v>6.5</v>
      </c>
      <c r="AM825" s="38" t="s">
        <v>65</v>
      </c>
      <c r="AN825" s="38">
        <v>363.4</v>
      </c>
      <c r="AO825" s="38" t="s">
        <v>62</v>
      </c>
      <c r="AP825" s="38" t="s">
        <v>62</v>
      </c>
      <c r="AQ825" s="38" t="s">
        <v>62</v>
      </c>
      <c r="AR825" s="38" t="s">
        <v>62</v>
      </c>
      <c r="AS825" s="38" t="s">
        <v>62</v>
      </c>
      <c r="AT825" s="38" t="s">
        <v>205</v>
      </c>
      <c r="AU825" s="38" t="s">
        <v>8802</v>
      </c>
      <c r="AV825" s="38" t="s">
        <v>207</v>
      </c>
      <c r="AW825" s="38" t="s">
        <v>61</v>
      </c>
      <c r="AX825" s="38" t="s">
        <v>63</v>
      </c>
      <c r="AY825" s="39" t="s">
        <v>11839</v>
      </c>
      <c r="AZ825" s="38" t="s">
        <v>11840</v>
      </c>
      <c r="BA825" s="39" t="s">
        <v>11840</v>
      </c>
      <c r="BB825" s="38" t="s">
        <v>196</v>
      </c>
      <c r="BC825" s="38" t="s">
        <v>353</v>
      </c>
      <c r="BD825" s="38" t="s">
        <v>94</v>
      </c>
      <c r="BE825" s="38" t="s">
        <v>208</v>
      </c>
      <c r="BF825" s="38" t="s">
        <v>64</v>
      </c>
      <c r="BG825" s="38" t="s">
        <v>61</v>
      </c>
      <c r="BH825" s="38" t="s">
        <v>209</v>
      </c>
    </row>
    <row r="826" spans="2:60" x14ac:dyDescent="0.3">
      <c r="B826" s="55">
        <f t="shared" si="240"/>
        <v>822</v>
      </c>
      <c r="C826" s="55" t="str">
        <f t="shared" si="241"/>
        <v>NRT</v>
      </c>
      <c r="D826" s="55" t="str">
        <f t="shared" si="242"/>
        <v>2025-09-20</v>
      </c>
      <c r="E826" s="55" t="str">
        <f t="shared" si="243"/>
        <v>82020038163</v>
      </c>
      <c r="F826" s="55" t="str">
        <f t="shared" si="244"/>
        <v>PJP030162592</v>
      </c>
      <c r="G826" s="55" t="str">
        <f t="shared" si="245"/>
        <v>김동영</v>
      </c>
      <c r="H826" s="53" t="str">
        <f t="shared" si="246"/>
        <v>목록(Manifest)</v>
      </c>
      <c r="I826" s="62">
        <f t="shared" si="247"/>
        <v>111.7</v>
      </c>
      <c r="J826" s="53" t="str">
        <f t="shared" si="248"/>
        <v>BIG BRIDGE INTL (BRCH USA)</v>
      </c>
      <c r="K826" s="55">
        <f t="shared" si="249"/>
        <v>1</v>
      </c>
      <c r="L826" s="54">
        <f t="shared" si="250"/>
        <v>0.65</v>
      </c>
      <c r="M826" s="54">
        <f t="shared" si="251"/>
        <v>2.2000000000000002</v>
      </c>
      <c r="N826" s="54">
        <f t="shared" si="252"/>
        <v>2.2000000000000002</v>
      </c>
      <c r="O826" s="54">
        <f t="shared" si="253"/>
        <v>1</v>
      </c>
      <c r="P826" s="55" t="str">
        <f t="shared" si="254"/>
        <v>6094325139643</v>
      </c>
      <c r="Q826" s="70">
        <f t="shared" si="255"/>
        <v>7770</v>
      </c>
      <c r="R826" s="58">
        <v>0</v>
      </c>
      <c r="S826" s="57">
        <f t="shared" si="256"/>
        <v>0</v>
      </c>
      <c r="T826" s="58">
        <v>0</v>
      </c>
      <c r="U826" s="58">
        <f>(IF(VLOOKUP(VLOOKUP(AN826,MAPPING!$B$16:$D$21,2,1),MAPPING!$C$16:$E$21,2,0)=7000,0,VLOOKUP(VLOOKUP(AN826,MAPPING!$B$16:$D$21,2,1),MAPPING!$C$16:$E$21,2,0)))</f>
        <v>0</v>
      </c>
      <c r="V826" s="58">
        <f>(K826*VLOOKUP(N826/K826,MAPPING!$B$23:$C$30,2,10))</f>
        <v>550</v>
      </c>
      <c r="W826" s="58">
        <f t="shared" si="257"/>
        <v>0</v>
      </c>
      <c r="X826" s="58">
        <f t="shared" si="258"/>
        <v>8320</v>
      </c>
      <c r="Y826" s="116">
        <f>ROUND(SUM(Q826:W826)/INVOICE!$I$5,2)</f>
        <v>5.97</v>
      </c>
      <c r="AA826" s="38" t="s">
        <v>5597</v>
      </c>
      <c r="AB826" s="38" t="s">
        <v>93</v>
      </c>
      <c r="AC826" s="38" t="s">
        <v>5598</v>
      </c>
      <c r="AD826" s="38" t="s">
        <v>11841</v>
      </c>
      <c r="AE826" s="38" t="s">
        <v>11842</v>
      </c>
      <c r="AF826" s="38" t="s">
        <v>11843</v>
      </c>
      <c r="AG826" s="38" t="s">
        <v>11844</v>
      </c>
      <c r="AH826" s="38" t="s">
        <v>61</v>
      </c>
      <c r="AI826" s="38">
        <v>1</v>
      </c>
      <c r="AJ826" s="38">
        <v>0.65</v>
      </c>
      <c r="AK826" s="38">
        <v>2.2000000000000002</v>
      </c>
      <c r="AL826" s="38">
        <v>2.2000000000000002</v>
      </c>
      <c r="AM826" s="38" t="s">
        <v>204</v>
      </c>
      <c r="AN826" s="38">
        <v>111.7</v>
      </c>
      <c r="AO826" s="38" t="s">
        <v>62</v>
      </c>
      <c r="AP826" s="38" t="s">
        <v>62</v>
      </c>
      <c r="AQ826" s="38" t="s">
        <v>62</v>
      </c>
      <c r="AR826" s="38" t="s">
        <v>62</v>
      </c>
      <c r="AS826" s="38" t="s">
        <v>62</v>
      </c>
      <c r="AT826" s="38" t="s">
        <v>205</v>
      </c>
      <c r="AU826" s="38" t="s">
        <v>8802</v>
      </c>
      <c r="AV826" s="38" t="s">
        <v>207</v>
      </c>
      <c r="AW826" s="38" t="s">
        <v>61</v>
      </c>
      <c r="AX826" s="38" t="s">
        <v>63</v>
      </c>
      <c r="AY826" s="39" t="s">
        <v>11845</v>
      </c>
      <c r="AZ826" s="38" t="s">
        <v>11846</v>
      </c>
      <c r="BA826" s="39" t="s">
        <v>11846</v>
      </c>
      <c r="BB826" s="38" t="s">
        <v>196</v>
      </c>
      <c r="BC826" s="38" t="s">
        <v>353</v>
      </c>
      <c r="BD826" s="38" t="s">
        <v>94</v>
      </c>
      <c r="BE826" s="38" t="s">
        <v>208</v>
      </c>
      <c r="BF826" s="38" t="s">
        <v>64</v>
      </c>
      <c r="BG826" s="38" t="s">
        <v>61</v>
      </c>
      <c r="BH826" s="38" t="s">
        <v>209</v>
      </c>
    </row>
    <row r="827" spans="2:60" x14ac:dyDescent="0.3">
      <c r="B827" s="55">
        <f t="shared" si="240"/>
        <v>823</v>
      </c>
      <c r="C827" s="55" t="str">
        <f t="shared" si="241"/>
        <v>NRT</v>
      </c>
      <c r="D827" s="55" t="str">
        <f t="shared" si="242"/>
        <v>2025-09-20</v>
      </c>
      <c r="E827" s="55" t="str">
        <f t="shared" si="243"/>
        <v>82020038163</v>
      </c>
      <c r="F827" s="55" t="str">
        <f t="shared" si="244"/>
        <v>PJP030163995</v>
      </c>
      <c r="G827" s="55" t="str">
        <f t="shared" si="245"/>
        <v>이경실</v>
      </c>
      <c r="H827" s="53" t="str">
        <f t="shared" si="246"/>
        <v>목록(Manifest)</v>
      </c>
      <c r="I827" s="62">
        <f t="shared" si="247"/>
        <v>43.55</v>
      </c>
      <c r="J827" s="53" t="str">
        <f t="shared" si="248"/>
        <v>BIG BRIDGE INTL (BRCH USA)</v>
      </c>
      <c r="K827" s="55">
        <f t="shared" si="249"/>
        <v>1</v>
      </c>
      <c r="L827" s="54">
        <f t="shared" si="250"/>
        <v>0.55000000000000004</v>
      </c>
      <c r="M827" s="54">
        <f t="shared" si="251"/>
        <v>1.2</v>
      </c>
      <c r="N827" s="54">
        <f t="shared" si="252"/>
        <v>1.2</v>
      </c>
      <c r="O827" s="54">
        <f t="shared" si="253"/>
        <v>1</v>
      </c>
      <c r="P827" s="55" t="str">
        <f t="shared" si="254"/>
        <v>6094325151049</v>
      </c>
      <c r="Q827" s="70">
        <f t="shared" si="255"/>
        <v>7770</v>
      </c>
      <c r="R827" s="58">
        <v>0</v>
      </c>
      <c r="S827" s="57">
        <f t="shared" si="256"/>
        <v>0</v>
      </c>
      <c r="T827" s="58">
        <v>0</v>
      </c>
      <c r="U827" s="58">
        <f>(IF(VLOOKUP(VLOOKUP(AN827,MAPPING!$B$16:$D$21,2,1),MAPPING!$C$16:$E$21,2,0)=7000,0,VLOOKUP(VLOOKUP(AN827,MAPPING!$B$16:$D$21,2,1),MAPPING!$C$16:$E$21,2,0)))</f>
        <v>0</v>
      </c>
      <c r="V827" s="58">
        <f>(K827*VLOOKUP(N827/K827,MAPPING!$B$23:$C$30,2,10))</f>
        <v>0</v>
      </c>
      <c r="W827" s="58">
        <f t="shared" si="257"/>
        <v>0</v>
      </c>
      <c r="X827" s="58">
        <f t="shared" si="258"/>
        <v>7770</v>
      </c>
      <c r="Y827" s="116">
        <f>ROUND(SUM(Q827:W827)/INVOICE!$I$5,2)</f>
        <v>5.57</v>
      </c>
      <c r="AA827" s="38" t="s">
        <v>5597</v>
      </c>
      <c r="AB827" s="38" t="s">
        <v>93</v>
      </c>
      <c r="AC827" s="38" t="s">
        <v>5598</v>
      </c>
      <c r="AD827" s="38" t="s">
        <v>11847</v>
      </c>
      <c r="AE827" s="38" t="s">
        <v>11848</v>
      </c>
      <c r="AF827" s="38" t="s">
        <v>11849</v>
      </c>
      <c r="AG827" s="38" t="s">
        <v>8393</v>
      </c>
      <c r="AH827" s="38" t="s">
        <v>61</v>
      </c>
      <c r="AI827" s="38">
        <v>1</v>
      </c>
      <c r="AJ827" s="38">
        <v>0.55000000000000004</v>
      </c>
      <c r="AK827" s="38">
        <v>1.2</v>
      </c>
      <c r="AL827" s="38">
        <v>1.2</v>
      </c>
      <c r="AM827" s="38" t="s">
        <v>204</v>
      </c>
      <c r="AN827" s="38">
        <v>43.55</v>
      </c>
      <c r="AO827" s="38" t="s">
        <v>62</v>
      </c>
      <c r="AP827" s="38" t="s">
        <v>62</v>
      </c>
      <c r="AQ827" s="38" t="s">
        <v>62</v>
      </c>
      <c r="AR827" s="38" t="s">
        <v>62</v>
      </c>
      <c r="AS827" s="38" t="s">
        <v>62</v>
      </c>
      <c r="AT827" s="38" t="s">
        <v>205</v>
      </c>
      <c r="AU827" s="38" t="s">
        <v>8802</v>
      </c>
      <c r="AV827" s="38" t="s">
        <v>207</v>
      </c>
      <c r="AW827" s="38" t="s">
        <v>61</v>
      </c>
      <c r="AX827" s="38" t="s">
        <v>63</v>
      </c>
      <c r="AY827" s="39" t="s">
        <v>11850</v>
      </c>
      <c r="AZ827" s="38" t="s">
        <v>11851</v>
      </c>
      <c r="BA827" s="39" t="s">
        <v>11851</v>
      </c>
      <c r="BB827" s="38" t="s">
        <v>196</v>
      </c>
      <c r="BC827" s="38" t="s">
        <v>353</v>
      </c>
      <c r="BD827" s="38" t="s">
        <v>94</v>
      </c>
      <c r="BE827" s="38" t="s">
        <v>208</v>
      </c>
      <c r="BF827" s="38" t="s">
        <v>64</v>
      </c>
      <c r="BG827" s="38" t="s">
        <v>61</v>
      </c>
      <c r="BH827" s="38" t="s">
        <v>209</v>
      </c>
    </row>
    <row r="828" spans="2:60" x14ac:dyDescent="0.3">
      <c r="B828" s="55">
        <f t="shared" si="240"/>
        <v>824</v>
      </c>
      <c r="C828" s="55" t="str">
        <f t="shared" si="241"/>
        <v>NRT</v>
      </c>
      <c r="D828" s="55" t="str">
        <f t="shared" si="242"/>
        <v>2025-09-20</v>
      </c>
      <c r="E828" s="55" t="str">
        <f t="shared" si="243"/>
        <v>82020038163</v>
      </c>
      <c r="F828" s="55" t="str">
        <f t="shared" si="244"/>
        <v>PJP030146963</v>
      </c>
      <c r="G828" s="55" t="str">
        <f t="shared" si="245"/>
        <v>박동하</v>
      </c>
      <c r="H828" s="53" t="str">
        <f t="shared" si="246"/>
        <v>일반(목록배제,Normal-Manifest Exception)</v>
      </c>
      <c r="I828" s="62">
        <f t="shared" si="247"/>
        <v>100.5</v>
      </c>
      <c r="J828" s="53" t="str">
        <f t="shared" si="248"/>
        <v>BIG BRIDGE INTL (BRCH USA)</v>
      </c>
      <c r="K828" s="55">
        <f t="shared" si="249"/>
        <v>1</v>
      </c>
      <c r="L828" s="54">
        <f t="shared" si="250"/>
        <v>0.5</v>
      </c>
      <c r="M828" s="54">
        <f t="shared" si="251"/>
        <v>1.4</v>
      </c>
      <c r="N828" s="54">
        <f t="shared" si="252"/>
        <v>1.4</v>
      </c>
      <c r="O828" s="54">
        <f t="shared" si="253"/>
        <v>0.5</v>
      </c>
      <c r="P828" s="55" t="str">
        <f t="shared" si="254"/>
        <v>6094325151915</v>
      </c>
      <c r="Q828" s="70">
        <f t="shared" si="255"/>
        <v>6760</v>
      </c>
      <c r="R828" s="58">
        <v>0</v>
      </c>
      <c r="S828" s="57">
        <f t="shared" si="256"/>
        <v>0</v>
      </c>
      <c r="T828" s="58">
        <v>0</v>
      </c>
      <c r="U828" s="58">
        <f>(IF(VLOOKUP(VLOOKUP(AN828,MAPPING!$B$16:$D$21,2,1),MAPPING!$C$16:$E$21,2,0)=7000,0,VLOOKUP(VLOOKUP(AN828,MAPPING!$B$16:$D$21,2,1),MAPPING!$C$16:$E$21,2,0)))</f>
        <v>0</v>
      </c>
      <c r="V828" s="58">
        <f>(K828*VLOOKUP(N828/K828,MAPPING!$B$23:$C$30,2,10))</f>
        <v>0</v>
      </c>
      <c r="W828" s="58">
        <f t="shared" si="257"/>
        <v>0</v>
      </c>
      <c r="X828" s="58">
        <f t="shared" si="258"/>
        <v>6760</v>
      </c>
      <c r="Y828" s="116">
        <f>ROUND(SUM(Q828:W828)/INVOICE!$I$5,2)</f>
        <v>4.8499999999999996</v>
      </c>
      <c r="AA828" s="38" t="s">
        <v>5597</v>
      </c>
      <c r="AB828" s="38" t="s">
        <v>93</v>
      </c>
      <c r="AC828" s="38" t="s">
        <v>5598</v>
      </c>
      <c r="AD828" s="38" t="s">
        <v>11852</v>
      </c>
      <c r="AE828" s="38" t="s">
        <v>11853</v>
      </c>
      <c r="AF828" s="38" t="s">
        <v>11854</v>
      </c>
      <c r="AG828" s="38" t="s">
        <v>11855</v>
      </c>
      <c r="AH828" s="38" t="s">
        <v>61</v>
      </c>
      <c r="AI828" s="38">
        <v>1</v>
      </c>
      <c r="AJ828" s="38">
        <v>0.5</v>
      </c>
      <c r="AK828" s="38">
        <v>1.4</v>
      </c>
      <c r="AL828" s="38">
        <v>1.4</v>
      </c>
      <c r="AM828" s="38" t="s">
        <v>66</v>
      </c>
      <c r="AN828" s="38">
        <v>100.5</v>
      </c>
      <c r="AO828" s="38" t="s">
        <v>62</v>
      </c>
      <c r="AP828" s="38" t="s">
        <v>62</v>
      </c>
      <c r="AQ828" s="38" t="s">
        <v>62</v>
      </c>
      <c r="AR828" s="38" t="s">
        <v>61</v>
      </c>
      <c r="AS828" s="38" t="s">
        <v>62</v>
      </c>
      <c r="AT828" s="38" t="s">
        <v>205</v>
      </c>
      <c r="AU828" s="38" t="s">
        <v>8802</v>
      </c>
      <c r="AV828" s="38" t="s">
        <v>207</v>
      </c>
      <c r="AW828" s="38" t="s">
        <v>61</v>
      </c>
      <c r="AX828" s="38" t="s">
        <v>63</v>
      </c>
      <c r="AY828" s="39" t="s">
        <v>11856</v>
      </c>
      <c r="AZ828" s="38" t="s">
        <v>11857</v>
      </c>
      <c r="BA828" s="39" t="s">
        <v>11857</v>
      </c>
      <c r="BB828" s="38" t="s">
        <v>196</v>
      </c>
      <c r="BC828" s="38" t="s">
        <v>353</v>
      </c>
      <c r="BD828" s="38" t="s">
        <v>94</v>
      </c>
      <c r="BE828" s="38" t="s">
        <v>208</v>
      </c>
      <c r="BF828" s="38" t="s">
        <v>64</v>
      </c>
      <c r="BG828" s="38" t="s">
        <v>61</v>
      </c>
      <c r="BH828" s="38" t="s">
        <v>209</v>
      </c>
    </row>
    <row r="829" spans="2:60" x14ac:dyDescent="0.3">
      <c r="B829" s="55">
        <f t="shared" si="240"/>
        <v>825</v>
      </c>
      <c r="C829" s="55" t="str">
        <f t="shared" si="241"/>
        <v>NRT</v>
      </c>
      <c r="D829" s="55" t="str">
        <f t="shared" si="242"/>
        <v>2025-09-20</v>
      </c>
      <c r="E829" s="55" t="str">
        <f t="shared" si="243"/>
        <v>82020038163</v>
      </c>
      <c r="F829" s="55" t="str">
        <f t="shared" si="244"/>
        <v>PJP030146349</v>
      </c>
      <c r="G829" s="55" t="str">
        <f t="shared" si="245"/>
        <v>오승훈</v>
      </c>
      <c r="H829" s="53" t="str">
        <f t="shared" si="246"/>
        <v>목록(Manifest)</v>
      </c>
      <c r="I829" s="62">
        <f t="shared" si="247"/>
        <v>114.32</v>
      </c>
      <c r="J829" s="53" t="str">
        <f t="shared" si="248"/>
        <v>BIG BRIDGE INTL (BRCH USA)</v>
      </c>
      <c r="K829" s="55">
        <f t="shared" si="249"/>
        <v>1</v>
      </c>
      <c r="L829" s="54">
        <f t="shared" si="250"/>
        <v>1.4</v>
      </c>
      <c r="M829" s="54">
        <f t="shared" si="251"/>
        <v>5.2</v>
      </c>
      <c r="N829" s="54">
        <f t="shared" si="252"/>
        <v>5.5</v>
      </c>
      <c r="O829" s="54">
        <f t="shared" si="253"/>
        <v>1.5</v>
      </c>
      <c r="P829" s="55" t="str">
        <f t="shared" si="254"/>
        <v>6094325151700</v>
      </c>
      <c r="Q829" s="70">
        <f t="shared" si="255"/>
        <v>8780</v>
      </c>
      <c r="R829" s="58">
        <v>0</v>
      </c>
      <c r="S829" s="57">
        <f t="shared" si="256"/>
        <v>0</v>
      </c>
      <c r="T829" s="58">
        <v>0</v>
      </c>
      <c r="U829" s="58">
        <f>(IF(VLOOKUP(VLOOKUP(AN829,MAPPING!$B$16:$D$21,2,1),MAPPING!$C$16:$E$21,2,0)=7000,0,VLOOKUP(VLOOKUP(AN829,MAPPING!$B$16:$D$21,2,1),MAPPING!$C$16:$E$21,2,0)))</f>
        <v>0</v>
      </c>
      <c r="V829" s="58">
        <f>(K829*VLOOKUP(N829/K829,MAPPING!$B$23:$C$30,2,10))</f>
        <v>1200</v>
      </c>
      <c r="W829" s="58">
        <f t="shared" si="257"/>
        <v>0</v>
      </c>
      <c r="X829" s="58">
        <f t="shared" si="258"/>
        <v>9980</v>
      </c>
      <c r="Y829" s="116">
        <f>ROUND(SUM(Q829:W829)/INVOICE!$I$5,2)</f>
        <v>7.16</v>
      </c>
      <c r="AA829" s="38" t="s">
        <v>5597</v>
      </c>
      <c r="AB829" s="38" t="s">
        <v>93</v>
      </c>
      <c r="AC829" s="38" t="s">
        <v>5598</v>
      </c>
      <c r="AD829" s="38" t="s">
        <v>11858</v>
      </c>
      <c r="AE829" s="38" t="s">
        <v>10565</v>
      </c>
      <c r="AF829" s="38" t="s">
        <v>10566</v>
      </c>
      <c r="AG829" s="38" t="s">
        <v>438</v>
      </c>
      <c r="AH829" s="38" t="s">
        <v>61</v>
      </c>
      <c r="AI829" s="38">
        <v>1</v>
      </c>
      <c r="AJ829" s="38">
        <v>1.4</v>
      </c>
      <c r="AK829" s="38">
        <v>5.2</v>
      </c>
      <c r="AL829" s="38">
        <v>5.5</v>
      </c>
      <c r="AM829" s="38" t="s">
        <v>204</v>
      </c>
      <c r="AN829" s="38">
        <v>114.32</v>
      </c>
      <c r="AO829" s="38" t="s">
        <v>62</v>
      </c>
      <c r="AP829" s="38" t="s">
        <v>62</v>
      </c>
      <c r="AQ829" s="38" t="s">
        <v>62</v>
      </c>
      <c r="AR829" s="38" t="s">
        <v>62</v>
      </c>
      <c r="AS829" s="38" t="s">
        <v>62</v>
      </c>
      <c r="AT829" s="38" t="s">
        <v>205</v>
      </c>
      <c r="AU829" s="38" t="s">
        <v>8802</v>
      </c>
      <c r="AV829" s="38" t="s">
        <v>207</v>
      </c>
      <c r="AW829" s="38" t="s">
        <v>61</v>
      </c>
      <c r="AX829" s="38" t="s">
        <v>63</v>
      </c>
      <c r="AY829" s="39" t="s">
        <v>11859</v>
      </c>
      <c r="AZ829" s="38" t="s">
        <v>11860</v>
      </c>
      <c r="BA829" s="39" t="s">
        <v>11860</v>
      </c>
      <c r="BB829" s="38" t="s">
        <v>196</v>
      </c>
      <c r="BC829" s="38" t="s">
        <v>353</v>
      </c>
      <c r="BD829" s="38" t="s">
        <v>94</v>
      </c>
      <c r="BE829" s="38" t="s">
        <v>208</v>
      </c>
      <c r="BF829" s="38" t="s">
        <v>64</v>
      </c>
      <c r="BG829" s="38" t="s">
        <v>61</v>
      </c>
      <c r="BH829" s="38" t="s">
        <v>209</v>
      </c>
    </row>
    <row r="830" spans="2:60" x14ac:dyDescent="0.3">
      <c r="B830" s="55">
        <f t="shared" si="240"/>
        <v>826</v>
      </c>
      <c r="C830" s="55" t="str">
        <f t="shared" si="241"/>
        <v>NRT</v>
      </c>
      <c r="D830" s="55" t="str">
        <f t="shared" si="242"/>
        <v>2025-09-20</v>
      </c>
      <c r="E830" s="55" t="str">
        <f t="shared" si="243"/>
        <v>82020038163</v>
      </c>
      <c r="F830" s="55" t="str">
        <f t="shared" si="244"/>
        <v>PJP030134575</v>
      </c>
      <c r="G830" s="55" t="str">
        <f t="shared" si="245"/>
        <v>이지연</v>
      </c>
      <c r="H830" s="53" t="str">
        <f t="shared" si="246"/>
        <v>목록(Manifest)</v>
      </c>
      <c r="I830" s="62">
        <f t="shared" si="247"/>
        <v>61.18</v>
      </c>
      <c r="J830" s="53" t="str">
        <f t="shared" si="248"/>
        <v>BIG BRIDGE INTL (BRCH USA)</v>
      </c>
      <c r="K830" s="55">
        <f t="shared" si="249"/>
        <v>1</v>
      </c>
      <c r="L830" s="54">
        <f t="shared" si="250"/>
        <v>0.35</v>
      </c>
      <c r="M830" s="54">
        <f t="shared" si="251"/>
        <v>1.2</v>
      </c>
      <c r="N830" s="54">
        <f t="shared" si="252"/>
        <v>1.2</v>
      </c>
      <c r="O830" s="54">
        <f t="shared" si="253"/>
        <v>0.5</v>
      </c>
      <c r="P830" s="55" t="str">
        <f t="shared" si="254"/>
        <v>6094325150717</v>
      </c>
      <c r="Q830" s="70">
        <f t="shared" si="255"/>
        <v>6760</v>
      </c>
      <c r="R830" s="58">
        <v>0</v>
      </c>
      <c r="S830" s="57">
        <f t="shared" si="256"/>
        <v>0</v>
      </c>
      <c r="T830" s="58">
        <v>0</v>
      </c>
      <c r="U830" s="58">
        <f>(IF(VLOOKUP(VLOOKUP(AN830,MAPPING!$B$16:$D$21,2,1),MAPPING!$C$16:$E$21,2,0)=7000,0,VLOOKUP(VLOOKUP(AN830,MAPPING!$B$16:$D$21,2,1),MAPPING!$C$16:$E$21,2,0)))</f>
        <v>0</v>
      </c>
      <c r="V830" s="58">
        <f>(K830*VLOOKUP(N830/K830,MAPPING!$B$23:$C$30,2,10))</f>
        <v>0</v>
      </c>
      <c r="W830" s="58">
        <f t="shared" si="257"/>
        <v>0</v>
      </c>
      <c r="X830" s="58">
        <f t="shared" si="258"/>
        <v>6760</v>
      </c>
      <c r="Y830" s="116">
        <f>ROUND(SUM(Q830:W830)/INVOICE!$I$5,2)</f>
        <v>4.8499999999999996</v>
      </c>
      <c r="AA830" s="38" t="s">
        <v>5597</v>
      </c>
      <c r="AB830" s="38" t="s">
        <v>93</v>
      </c>
      <c r="AC830" s="38" t="s">
        <v>5598</v>
      </c>
      <c r="AD830" s="38" t="s">
        <v>11861</v>
      </c>
      <c r="AE830" s="38" t="s">
        <v>11862</v>
      </c>
      <c r="AF830" s="38" t="s">
        <v>11863</v>
      </c>
      <c r="AG830" s="38" t="s">
        <v>11864</v>
      </c>
      <c r="AH830" s="38" t="s">
        <v>61</v>
      </c>
      <c r="AI830" s="38">
        <v>1</v>
      </c>
      <c r="AJ830" s="38">
        <v>0.35</v>
      </c>
      <c r="AK830" s="38">
        <v>1.2</v>
      </c>
      <c r="AL830" s="38">
        <v>1.2</v>
      </c>
      <c r="AM830" s="38" t="s">
        <v>204</v>
      </c>
      <c r="AN830" s="38">
        <v>61.18</v>
      </c>
      <c r="AO830" s="38" t="s">
        <v>62</v>
      </c>
      <c r="AP830" s="38" t="s">
        <v>62</v>
      </c>
      <c r="AQ830" s="38" t="s">
        <v>62</v>
      </c>
      <c r="AR830" s="38" t="s">
        <v>62</v>
      </c>
      <c r="AS830" s="38" t="s">
        <v>62</v>
      </c>
      <c r="AT830" s="38" t="s">
        <v>205</v>
      </c>
      <c r="AU830" s="38" t="s">
        <v>8802</v>
      </c>
      <c r="AV830" s="38" t="s">
        <v>207</v>
      </c>
      <c r="AW830" s="38" t="s">
        <v>61</v>
      </c>
      <c r="AX830" s="38" t="s">
        <v>63</v>
      </c>
      <c r="AY830" s="39" t="s">
        <v>11865</v>
      </c>
      <c r="AZ830" s="38" t="s">
        <v>11866</v>
      </c>
      <c r="BA830" s="39" t="s">
        <v>11866</v>
      </c>
      <c r="BB830" s="38" t="s">
        <v>196</v>
      </c>
      <c r="BC830" s="38" t="s">
        <v>353</v>
      </c>
      <c r="BD830" s="38" t="s">
        <v>94</v>
      </c>
      <c r="BE830" s="38" t="s">
        <v>208</v>
      </c>
      <c r="BF830" s="38" t="s">
        <v>64</v>
      </c>
      <c r="BG830" s="38" t="s">
        <v>61</v>
      </c>
      <c r="BH830" s="38" t="s">
        <v>209</v>
      </c>
    </row>
    <row r="831" spans="2:60" x14ac:dyDescent="0.3">
      <c r="B831" s="55">
        <f t="shared" si="240"/>
        <v>827</v>
      </c>
      <c r="C831" s="55" t="str">
        <f t="shared" si="241"/>
        <v>NRT</v>
      </c>
      <c r="D831" s="55" t="str">
        <f t="shared" si="242"/>
        <v>2025-09-20</v>
      </c>
      <c r="E831" s="55" t="str">
        <f t="shared" si="243"/>
        <v>82020038163</v>
      </c>
      <c r="F831" s="55" t="str">
        <f t="shared" si="244"/>
        <v>PJP030160671</v>
      </c>
      <c r="G831" s="55" t="str">
        <f t="shared" si="245"/>
        <v>김혜민</v>
      </c>
      <c r="H831" s="53" t="str">
        <f t="shared" si="246"/>
        <v>목록(Manifest)</v>
      </c>
      <c r="I831" s="62">
        <f t="shared" si="247"/>
        <v>137.93</v>
      </c>
      <c r="J831" s="53" t="str">
        <f t="shared" si="248"/>
        <v>BIG BRIDGE INTL (BRCH USA)</v>
      </c>
      <c r="K831" s="55">
        <f t="shared" si="249"/>
        <v>1</v>
      </c>
      <c r="L831" s="54">
        <f t="shared" si="250"/>
        <v>0.95</v>
      </c>
      <c r="M831" s="54">
        <f t="shared" si="251"/>
        <v>1.4</v>
      </c>
      <c r="N831" s="54">
        <f t="shared" si="252"/>
        <v>1.4</v>
      </c>
      <c r="O831" s="54">
        <f t="shared" si="253"/>
        <v>1</v>
      </c>
      <c r="P831" s="55" t="str">
        <f t="shared" si="254"/>
        <v>6094325150054</v>
      </c>
      <c r="Q831" s="70">
        <f t="shared" si="255"/>
        <v>7770</v>
      </c>
      <c r="R831" s="58">
        <v>0</v>
      </c>
      <c r="S831" s="57">
        <f t="shared" si="256"/>
        <v>0</v>
      </c>
      <c r="T831" s="58">
        <v>0</v>
      </c>
      <c r="U831" s="58">
        <f>(IF(VLOOKUP(VLOOKUP(AN831,MAPPING!$B$16:$D$21,2,1),MAPPING!$C$16:$E$21,2,0)=7000,0,VLOOKUP(VLOOKUP(AN831,MAPPING!$B$16:$D$21,2,1),MAPPING!$C$16:$E$21,2,0)))</f>
        <v>0</v>
      </c>
      <c r="V831" s="58">
        <f>(K831*VLOOKUP(N831/K831,MAPPING!$B$23:$C$30,2,10))</f>
        <v>0</v>
      </c>
      <c r="W831" s="58">
        <f t="shared" si="257"/>
        <v>0</v>
      </c>
      <c r="X831" s="58">
        <f t="shared" si="258"/>
        <v>7770</v>
      </c>
      <c r="Y831" s="116">
        <f>ROUND(SUM(Q831:W831)/INVOICE!$I$5,2)</f>
        <v>5.57</v>
      </c>
      <c r="AA831" s="38" t="s">
        <v>5597</v>
      </c>
      <c r="AB831" s="38" t="s">
        <v>93</v>
      </c>
      <c r="AC831" s="38" t="s">
        <v>5598</v>
      </c>
      <c r="AD831" s="38" t="s">
        <v>11867</v>
      </c>
      <c r="AE831" s="38" t="s">
        <v>255</v>
      </c>
      <c r="AF831" s="38" t="s">
        <v>256</v>
      </c>
      <c r="AG831" s="38" t="s">
        <v>257</v>
      </c>
      <c r="AH831" s="38" t="s">
        <v>61</v>
      </c>
      <c r="AI831" s="38">
        <v>1</v>
      </c>
      <c r="AJ831" s="38">
        <v>0.95</v>
      </c>
      <c r="AK831" s="38">
        <v>1.4</v>
      </c>
      <c r="AL831" s="38">
        <v>1.4</v>
      </c>
      <c r="AM831" s="38" t="s">
        <v>204</v>
      </c>
      <c r="AN831" s="38">
        <v>137.93</v>
      </c>
      <c r="AO831" s="38" t="s">
        <v>62</v>
      </c>
      <c r="AP831" s="38" t="s">
        <v>62</v>
      </c>
      <c r="AQ831" s="38" t="s">
        <v>62</v>
      </c>
      <c r="AR831" s="38" t="s">
        <v>62</v>
      </c>
      <c r="AS831" s="38" t="s">
        <v>62</v>
      </c>
      <c r="AT831" s="38" t="s">
        <v>205</v>
      </c>
      <c r="AU831" s="38" t="s">
        <v>8802</v>
      </c>
      <c r="AV831" s="38" t="s">
        <v>207</v>
      </c>
      <c r="AW831" s="38" t="s">
        <v>61</v>
      </c>
      <c r="AX831" s="38" t="s">
        <v>63</v>
      </c>
      <c r="AY831" s="39" t="s">
        <v>11868</v>
      </c>
      <c r="AZ831" s="38" t="s">
        <v>11869</v>
      </c>
      <c r="BA831" s="39" t="s">
        <v>11869</v>
      </c>
      <c r="BB831" s="38" t="s">
        <v>196</v>
      </c>
      <c r="BC831" s="38" t="s">
        <v>353</v>
      </c>
      <c r="BD831" s="38" t="s">
        <v>94</v>
      </c>
      <c r="BE831" s="38" t="s">
        <v>208</v>
      </c>
      <c r="BF831" s="38" t="s">
        <v>64</v>
      </c>
      <c r="BG831" s="38" t="s">
        <v>61</v>
      </c>
      <c r="BH831" s="38" t="s">
        <v>209</v>
      </c>
    </row>
    <row r="832" spans="2:60" x14ac:dyDescent="0.3">
      <c r="B832" s="55">
        <f t="shared" si="240"/>
        <v>828</v>
      </c>
      <c r="C832" s="55" t="str">
        <f t="shared" si="241"/>
        <v>NRT</v>
      </c>
      <c r="D832" s="55" t="str">
        <f t="shared" si="242"/>
        <v>2025-09-20</v>
      </c>
      <c r="E832" s="55" t="str">
        <f t="shared" si="243"/>
        <v>82020038163</v>
      </c>
      <c r="F832" s="55" t="str">
        <f t="shared" si="244"/>
        <v>PJP030162252</v>
      </c>
      <c r="G832" s="55" t="str">
        <f t="shared" si="245"/>
        <v>장정은</v>
      </c>
      <c r="H832" s="53" t="str">
        <f t="shared" si="246"/>
        <v>일반(목록배제,Normal-Manifest Exception)</v>
      </c>
      <c r="I832" s="62">
        <f t="shared" si="247"/>
        <v>82.14</v>
      </c>
      <c r="J832" s="53" t="str">
        <f t="shared" si="248"/>
        <v>BIG BRIDGE INTL (BRCH USA)</v>
      </c>
      <c r="K832" s="55">
        <f t="shared" si="249"/>
        <v>1</v>
      </c>
      <c r="L832" s="54">
        <f t="shared" si="250"/>
        <v>0.5</v>
      </c>
      <c r="M832" s="54">
        <f t="shared" si="251"/>
        <v>0.5</v>
      </c>
      <c r="N832" s="54">
        <f t="shared" si="252"/>
        <v>0.5</v>
      </c>
      <c r="O832" s="54">
        <f t="shared" si="253"/>
        <v>0.5</v>
      </c>
      <c r="P832" s="55" t="str">
        <f t="shared" si="254"/>
        <v>6094325151851</v>
      </c>
      <c r="Q832" s="70">
        <f t="shared" si="255"/>
        <v>6760</v>
      </c>
      <c r="R832" s="58">
        <v>0</v>
      </c>
      <c r="S832" s="57">
        <f t="shared" si="256"/>
        <v>0</v>
      </c>
      <c r="T832" s="58">
        <v>0</v>
      </c>
      <c r="U832" s="58">
        <f>(IF(VLOOKUP(VLOOKUP(AN832,MAPPING!$B$16:$D$21,2,1),MAPPING!$C$16:$E$21,2,0)=7000,0,VLOOKUP(VLOOKUP(AN832,MAPPING!$B$16:$D$21,2,1),MAPPING!$C$16:$E$21,2,0)))</f>
        <v>0</v>
      </c>
      <c r="V832" s="58">
        <f>(K832*VLOOKUP(N832/K832,MAPPING!$B$23:$C$30,2,10))</f>
        <v>0</v>
      </c>
      <c r="W832" s="58">
        <f t="shared" si="257"/>
        <v>0</v>
      </c>
      <c r="X832" s="58">
        <f t="shared" si="258"/>
        <v>6760</v>
      </c>
      <c r="Y832" s="116">
        <f>ROUND(SUM(Q832:W832)/INVOICE!$I$5,2)</f>
        <v>4.8499999999999996</v>
      </c>
      <c r="AA832" s="38" t="s">
        <v>5597</v>
      </c>
      <c r="AB832" s="38" t="s">
        <v>93</v>
      </c>
      <c r="AC832" s="38" t="s">
        <v>5598</v>
      </c>
      <c r="AD832" s="38" t="s">
        <v>11870</v>
      </c>
      <c r="AE832" s="38" t="s">
        <v>11871</v>
      </c>
      <c r="AF832" s="38" t="s">
        <v>11872</v>
      </c>
      <c r="AG832" s="38" t="s">
        <v>11873</v>
      </c>
      <c r="AH832" s="38" t="s">
        <v>61</v>
      </c>
      <c r="AI832" s="38">
        <v>1</v>
      </c>
      <c r="AJ832" s="38">
        <v>0.5</v>
      </c>
      <c r="AK832" s="38">
        <v>0.5</v>
      </c>
      <c r="AL832" s="38">
        <v>0.5</v>
      </c>
      <c r="AM832" s="38" t="s">
        <v>66</v>
      </c>
      <c r="AN832" s="38">
        <v>82.14</v>
      </c>
      <c r="AO832" s="38" t="s">
        <v>62</v>
      </c>
      <c r="AP832" s="38" t="s">
        <v>62</v>
      </c>
      <c r="AQ832" s="38" t="s">
        <v>62</v>
      </c>
      <c r="AR832" s="38" t="s">
        <v>62</v>
      </c>
      <c r="AS832" s="38" t="s">
        <v>62</v>
      </c>
      <c r="AT832" s="38" t="s">
        <v>205</v>
      </c>
      <c r="AU832" s="38" t="s">
        <v>8802</v>
      </c>
      <c r="AV832" s="38" t="s">
        <v>207</v>
      </c>
      <c r="AW832" s="38" t="s">
        <v>61</v>
      </c>
      <c r="AX832" s="38" t="s">
        <v>63</v>
      </c>
      <c r="AY832" s="39" t="s">
        <v>11874</v>
      </c>
      <c r="AZ832" s="38" t="s">
        <v>11875</v>
      </c>
      <c r="BA832" s="39" t="s">
        <v>11875</v>
      </c>
      <c r="BB832" s="38" t="s">
        <v>196</v>
      </c>
      <c r="BC832" s="38" t="s">
        <v>353</v>
      </c>
      <c r="BD832" s="38" t="s">
        <v>94</v>
      </c>
      <c r="BE832" s="38" t="s">
        <v>208</v>
      </c>
      <c r="BF832" s="38" t="s">
        <v>64</v>
      </c>
      <c r="BG832" s="38" t="s">
        <v>61</v>
      </c>
      <c r="BH832" s="38" t="s">
        <v>209</v>
      </c>
    </row>
    <row r="833" spans="2:60" x14ac:dyDescent="0.3">
      <c r="B833" s="55">
        <f t="shared" si="240"/>
        <v>829</v>
      </c>
      <c r="C833" s="55" t="str">
        <f t="shared" si="241"/>
        <v>NRT</v>
      </c>
      <c r="D833" s="55" t="str">
        <f t="shared" si="242"/>
        <v>2025-09-20</v>
      </c>
      <c r="E833" s="55" t="str">
        <f t="shared" si="243"/>
        <v>82020038163</v>
      </c>
      <c r="F833" s="55" t="str">
        <f t="shared" si="244"/>
        <v>PJP030146263</v>
      </c>
      <c r="G833" s="55" t="str">
        <f t="shared" si="245"/>
        <v>공아람</v>
      </c>
      <c r="H833" s="53" t="str">
        <f t="shared" si="246"/>
        <v>목록(Manifest)</v>
      </c>
      <c r="I833" s="62">
        <f t="shared" si="247"/>
        <v>75.62</v>
      </c>
      <c r="J833" s="53" t="str">
        <f t="shared" si="248"/>
        <v>BIG BRIDGE INTL (BRCH USA)</v>
      </c>
      <c r="K833" s="55">
        <f t="shared" si="249"/>
        <v>1</v>
      </c>
      <c r="L833" s="54">
        <f t="shared" si="250"/>
        <v>0.3</v>
      </c>
      <c r="M833" s="54">
        <f t="shared" si="251"/>
        <v>1.1000000000000001</v>
      </c>
      <c r="N833" s="54">
        <f t="shared" si="252"/>
        <v>1.1000000000000001</v>
      </c>
      <c r="O833" s="54">
        <f t="shared" si="253"/>
        <v>0.5</v>
      </c>
      <c r="P833" s="55" t="str">
        <f t="shared" si="254"/>
        <v>6094325151592</v>
      </c>
      <c r="Q833" s="70">
        <f t="shared" si="255"/>
        <v>6760</v>
      </c>
      <c r="R833" s="58">
        <v>0</v>
      </c>
      <c r="S833" s="57">
        <f t="shared" si="256"/>
        <v>0</v>
      </c>
      <c r="T833" s="58">
        <v>0</v>
      </c>
      <c r="U833" s="58">
        <f>(IF(VLOOKUP(VLOOKUP(AN833,MAPPING!$B$16:$D$21,2,1),MAPPING!$C$16:$E$21,2,0)=7000,0,VLOOKUP(VLOOKUP(AN833,MAPPING!$B$16:$D$21,2,1),MAPPING!$C$16:$E$21,2,0)))</f>
        <v>0</v>
      </c>
      <c r="V833" s="58">
        <f>(K833*VLOOKUP(N833/K833,MAPPING!$B$23:$C$30,2,10))</f>
        <v>0</v>
      </c>
      <c r="W833" s="58">
        <f t="shared" si="257"/>
        <v>0</v>
      </c>
      <c r="X833" s="58">
        <f t="shared" si="258"/>
        <v>6760</v>
      </c>
      <c r="Y833" s="116">
        <f>ROUND(SUM(Q833:W833)/INVOICE!$I$5,2)</f>
        <v>4.8499999999999996</v>
      </c>
      <c r="AA833" s="38" t="s">
        <v>5597</v>
      </c>
      <c r="AB833" s="38" t="s">
        <v>93</v>
      </c>
      <c r="AC833" s="38" t="s">
        <v>5598</v>
      </c>
      <c r="AD833" s="38" t="s">
        <v>11876</v>
      </c>
      <c r="AE833" s="38" t="s">
        <v>11877</v>
      </c>
      <c r="AF833" s="38" t="s">
        <v>11878</v>
      </c>
      <c r="AG833" s="38" t="s">
        <v>11879</v>
      </c>
      <c r="AH833" s="38" t="s">
        <v>61</v>
      </c>
      <c r="AI833" s="38">
        <v>1</v>
      </c>
      <c r="AJ833" s="38">
        <v>0.3</v>
      </c>
      <c r="AK833" s="38">
        <v>1.1000000000000001</v>
      </c>
      <c r="AL833" s="38">
        <v>1.1000000000000001</v>
      </c>
      <c r="AM833" s="38" t="s">
        <v>204</v>
      </c>
      <c r="AN833" s="38">
        <v>75.62</v>
      </c>
      <c r="AO833" s="38" t="s">
        <v>62</v>
      </c>
      <c r="AP833" s="38" t="s">
        <v>62</v>
      </c>
      <c r="AQ833" s="38" t="s">
        <v>62</v>
      </c>
      <c r="AR833" s="38" t="s">
        <v>62</v>
      </c>
      <c r="AS833" s="38" t="s">
        <v>62</v>
      </c>
      <c r="AT833" s="38" t="s">
        <v>205</v>
      </c>
      <c r="AU833" s="38" t="s">
        <v>8802</v>
      </c>
      <c r="AV833" s="38" t="s">
        <v>207</v>
      </c>
      <c r="AW833" s="38" t="s">
        <v>61</v>
      </c>
      <c r="AX833" s="38" t="s">
        <v>63</v>
      </c>
      <c r="AY833" s="39" t="s">
        <v>11880</v>
      </c>
      <c r="AZ833" s="38" t="s">
        <v>11881</v>
      </c>
      <c r="BA833" s="39" t="s">
        <v>11881</v>
      </c>
      <c r="BB833" s="38" t="s">
        <v>196</v>
      </c>
      <c r="BC833" s="38" t="s">
        <v>353</v>
      </c>
      <c r="BD833" s="38" t="s">
        <v>94</v>
      </c>
      <c r="BE833" s="38" t="s">
        <v>208</v>
      </c>
      <c r="BF833" s="38" t="s">
        <v>64</v>
      </c>
      <c r="BG833" s="38" t="s">
        <v>61</v>
      </c>
      <c r="BH833" s="38" t="s">
        <v>209</v>
      </c>
    </row>
    <row r="834" spans="2:60" x14ac:dyDescent="0.3">
      <c r="B834" s="55">
        <f t="shared" si="240"/>
        <v>830</v>
      </c>
      <c r="C834" s="55" t="str">
        <f t="shared" si="241"/>
        <v>NRT</v>
      </c>
      <c r="D834" s="55" t="str">
        <f t="shared" si="242"/>
        <v>2025-09-20</v>
      </c>
      <c r="E834" s="55" t="str">
        <f t="shared" si="243"/>
        <v>82020038163</v>
      </c>
      <c r="F834" s="55" t="str">
        <f t="shared" si="244"/>
        <v>PJP030145834</v>
      </c>
      <c r="G834" s="55" t="str">
        <f t="shared" si="245"/>
        <v>조승범</v>
      </c>
      <c r="H834" s="53" t="str">
        <f t="shared" si="246"/>
        <v>목록(Manifest)</v>
      </c>
      <c r="I834" s="62">
        <f t="shared" si="247"/>
        <v>12.12</v>
      </c>
      <c r="J834" s="53" t="str">
        <f t="shared" si="248"/>
        <v>BIG BRIDGE INTL (BRCH USA)</v>
      </c>
      <c r="K834" s="55">
        <f t="shared" si="249"/>
        <v>1</v>
      </c>
      <c r="L834" s="54">
        <f t="shared" si="250"/>
        <v>0.25</v>
      </c>
      <c r="M834" s="54">
        <f t="shared" si="251"/>
        <v>0.3</v>
      </c>
      <c r="N834" s="54">
        <f t="shared" si="252"/>
        <v>0.3</v>
      </c>
      <c r="O834" s="54">
        <f t="shared" si="253"/>
        <v>0.5</v>
      </c>
      <c r="P834" s="55" t="str">
        <f t="shared" si="254"/>
        <v>6094325151805</v>
      </c>
      <c r="Q834" s="70">
        <f t="shared" si="255"/>
        <v>6760</v>
      </c>
      <c r="R834" s="58">
        <v>0</v>
      </c>
      <c r="S834" s="57">
        <f t="shared" si="256"/>
        <v>0</v>
      </c>
      <c r="T834" s="58">
        <v>0</v>
      </c>
      <c r="U834" s="58">
        <f>(IF(VLOOKUP(VLOOKUP(AN834,MAPPING!$B$16:$D$21,2,1),MAPPING!$C$16:$E$21,2,0)=7000,0,VLOOKUP(VLOOKUP(AN834,MAPPING!$B$16:$D$21,2,1),MAPPING!$C$16:$E$21,2,0)))</f>
        <v>0</v>
      </c>
      <c r="V834" s="58">
        <f>(K834*VLOOKUP(N834/K834,MAPPING!$B$23:$C$30,2,10))</f>
        <v>0</v>
      </c>
      <c r="W834" s="58">
        <f t="shared" si="257"/>
        <v>0</v>
      </c>
      <c r="X834" s="58">
        <f t="shared" si="258"/>
        <v>6760</v>
      </c>
      <c r="Y834" s="116">
        <f>ROUND(SUM(Q834:W834)/INVOICE!$I$5,2)</f>
        <v>4.8499999999999996</v>
      </c>
      <c r="AA834" s="38" t="s">
        <v>5597</v>
      </c>
      <c r="AB834" s="38" t="s">
        <v>93</v>
      </c>
      <c r="AC834" s="38" t="s">
        <v>5598</v>
      </c>
      <c r="AD834" s="38" t="s">
        <v>11882</v>
      </c>
      <c r="AE834" s="38" t="s">
        <v>11883</v>
      </c>
      <c r="AF834" s="38" t="s">
        <v>11884</v>
      </c>
      <c r="AG834" s="38" t="s">
        <v>11885</v>
      </c>
      <c r="AH834" s="38" t="s">
        <v>61</v>
      </c>
      <c r="AI834" s="38">
        <v>1</v>
      </c>
      <c r="AJ834" s="38">
        <v>0.25</v>
      </c>
      <c r="AK834" s="38">
        <v>0.3</v>
      </c>
      <c r="AL834" s="38">
        <v>0.3</v>
      </c>
      <c r="AM834" s="38" t="s">
        <v>204</v>
      </c>
      <c r="AN834" s="38">
        <v>12.12</v>
      </c>
      <c r="AO834" s="38" t="s">
        <v>62</v>
      </c>
      <c r="AP834" s="38" t="s">
        <v>62</v>
      </c>
      <c r="AQ834" s="38" t="s">
        <v>62</v>
      </c>
      <c r="AR834" s="38" t="s">
        <v>62</v>
      </c>
      <c r="AS834" s="38" t="s">
        <v>62</v>
      </c>
      <c r="AT834" s="38" t="s">
        <v>205</v>
      </c>
      <c r="AU834" s="38" t="s">
        <v>8802</v>
      </c>
      <c r="AV834" s="38" t="s">
        <v>207</v>
      </c>
      <c r="AW834" s="38" t="s">
        <v>61</v>
      </c>
      <c r="AX834" s="38" t="s">
        <v>63</v>
      </c>
      <c r="AY834" s="39" t="s">
        <v>11886</v>
      </c>
      <c r="AZ834" s="38" t="s">
        <v>11887</v>
      </c>
      <c r="BA834" s="39" t="s">
        <v>11887</v>
      </c>
      <c r="BB834" s="38" t="s">
        <v>196</v>
      </c>
      <c r="BC834" s="38" t="s">
        <v>353</v>
      </c>
      <c r="BD834" s="38" t="s">
        <v>94</v>
      </c>
      <c r="BE834" s="38" t="s">
        <v>208</v>
      </c>
      <c r="BF834" s="38" t="s">
        <v>64</v>
      </c>
      <c r="BG834" s="38" t="s">
        <v>61</v>
      </c>
      <c r="BH834" s="38" t="s">
        <v>209</v>
      </c>
    </row>
    <row r="835" spans="2:60" x14ac:dyDescent="0.3">
      <c r="B835" s="55">
        <f t="shared" si="240"/>
        <v>831</v>
      </c>
      <c r="C835" s="55" t="str">
        <f t="shared" si="241"/>
        <v>NRT</v>
      </c>
      <c r="D835" s="55" t="str">
        <f t="shared" si="242"/>
        <v>2025-09-20</v>
      </c>
      <c r="E835" s="55" t="str">
        <f t="shared" si="243"/>
        <v>82020038163</v>
      </c>
      <c r="F835" s="55" t="str">
        <f t="shared" si="244"/>
        <v>PJP030158857</v>
      </c>
      <c r="G835" s="55" t="str">
        <f t="shared" si="245"/>
        <v>곽병준</v>
      </c>
      <c r="H835" s="53" t="str">
        <f t="shared" si="246"/>
        <v>일반(목록배제,Normal-Manifest Exception)</v>
      </c>
      <c r="I835" s="62">
        <f t="shared" si="247"/>
        <v>28.28</v>
      </c>
      <c r="J835" s="53" t="str">
        <f t="shared" si="248"/>
        <v>BIG BRIDGE INTL (BRCH USA)</v>
      </c>
      <c r="K835" s="55">
        <f t="shared" si="249"/>
        <v>1</v>
      </c>
      <c r="L835" s="54">
        <f t="shared" si="250"/>
        <v>1.5</v>
      </c>
      <c r="M835" s="54">
        <f t="shared" si="251"/>
        <v>1.2</v>
      </c>
      <c r="N835" s="54">
        <f t="shared" si="252"/>
        <v>1.5</v>
      </c>
      <c r="O835" s="54">
        <f t="shared" si="253"/>
        <v>1.5</v>
      </c>
      <c r="P835" s="55" t="str">
        <f t="shared" si="254"/>
        <v>6094325138252</v>
      </c>
      <c r="Q835" s="70">
        <f t="shared" si="255"/>
        <v>8780</v>
      </c>
      <c r="R835" s="58">
        <v>0</v>
      </c>
      <c r="S835" s="57">
        <f t="shared" si="256"/>
        <v>0</v>
      </c>
      <c r="T835" s="58">
        <v>0</v>
      </c>
      <c r="U835" s="58">
        <f>(IF(VLOOKUP(VLOOKUP(AN835,MAPPING!$B$16:$D$21,2,1),MAPPING!$C$16:$E$21,2,0)=7000,0,VLOOKUP(VLOOKUP(AN835,MAPPING!$B$16:$D$21,2,1),MAPPING!$C$16:$E$21,2,0)))</f>
        <v>0</v>
      </c>
      <c r="V835" s="58">
        <f>(K835*VLOOKUP(N835/K835,MAPPING!$B$23:$C$30,2,10))</f>
        <v>0</v>
      </c>
      <c r="W835" s="58">
        <f t="shared" si="257"/>
        <v>0</v>
      </c>
      <c r="X835" s="58">
        <f t="shared" si="258"/>
        <v>8780</v>
      </c>
      <c r="Y835" s="116">
        <f>ROUND(SUM(Q835:W835)/INVOICE!$I$5,2)</f>
        <v>6.3</v>
      </c>
      <c r="AA835" s="38" t="s">
        <v>5597</v>
      </c>
      <c r="AB835" s="38" t="s">
        <v>93</v>
      </c>
      <c r="AC835" s="38" t="s">
        <v>5598</v>
      </c>
      <c r="AD835" s="38" t="s">
        <v>11888</v>
      </c>
      <c r="AE835" s="38" t="s">
        <v>11889</v>
      </c>
      <c r="AF835" s="38" t="s">
        <v>11890</v>
      </c>
      <c r="AG835" s="38" t="s">
        <v>11891</v>
      </c>
      <c r="AH835" s="38" t="s">
        <v>61</v>
      </c>
      <c r="AI835" s="38">
        <v>1</v>
      </c>
      <c r="AJ835" s="38">
        <v>1.5</v>
      </c>
      <c r="AK835" s="38">
        <v>1.2</v>
      </c>
      <c r="AL835" s="38">
        <v>1.5</v>
      </c>
      <c r="AM835" s="38" t="s">
        <v>66</v>
      </c>
      <c r="AN835" s="38">
        <v>28.28</v>
      </c>
      <c r="AO835" s="38" t="s">
        <v>62</v>
      </c>
      <c r="AP835" s="38" t="s">
        <v>62</v>
      </c>
      <c r="AQ835" s="38" t="s">
        <v>62</v>
      </c>
      <c r="AR835" s="38" t="s">
        <v>62</v>
      </c>
      <c r="AS835" s="38" t="s">
        <v>62</v>
      </c>
      <c r="AT835" s="38" t="s">
        <v>205</v>
      </c>
      <c r="AU835" s="38" t="s">
        <v>8802</v>
      </c>
      <c r="AV835" s="38" t="s">
        <v>207</v>
      </c>
      <c r="AW835" s="38" t="s">
        <v>61</v>
      </c>
      <c r="AX835" s="38" t="s">
        <v>63</v>
      </c>
      <c r="AY835" s="39" t="s">
        <v>11892</v>
      </c>
      <c r="AZ835" s="38" t="s">
        <v>11893</v>
      </c>
      <c r="BA835" s="39" t="s">
        <v>11893</v>
      </c>
      <c r="BB835" s="38" t="s">
        <v>196</v>
      </c>
      <c r="BC835" s="38" t="s">
        <v>353</v>
      </c>
      <c r="BD835" s="38" t="s">
        <v>94</v>
      </c>
      <c r="BE835" s="38" t="s">
        <v>208</v>
      </c>
      <c r="BF835" s="38" t="s">
        <v>64</v>
      </c>
      <c r="BG835" s="38" t="s">
        <v>61</v>
      </c>
      <c r="BH835" s="38" t="s">
        <v>209</v>
      </c>
    </row>
    <row r="836" spans="2:60" x14ac:dyDescent="0.3">
      <c r="B836" s="55">
        <f t="shared" si="240"/>
        <v>832</v>
      </c>
      <c r="C836" s="55" t="str">
        <f t="shared" si="241"/>
        <v>NRT</v>
      </c>
      <c r="D836" s="55" t="str">
        <f t="shared" si="242"/>
        <v>2025-09-20</v>
      </c>
      <c r="E836" s="55" t="str">
        <f t="shared" si="243"/>
        <v>82020038163</v>
      </c>
      <c r="F836" s="55" t="str">
        <f t="shared" si="244"/>
        <v>PJP030143124</v>
      </c>
      <c r="G836" s="55" t="str">
        <f t="shared" si="245"/>
        <v>이재찬</v>
      </c>
      <c r="H836" s="53" t="str">
        <f t="shared" si="246"/>
        <v>일반(목록배제,Normal-Manifest Exception)</v>
      </c>
      <c r="I836" s="62">
        <f t="shared" si="247"/>
        <v>129.71</v>
      </c>
      <c r="J836" s="53" t="str">
        <f t="shared" si="248"/>
        <v>BIG BRIDGE INTL (BRCH USA)</v>
      </c>
      <c r="K836" s="55">
        <f t="shared" si="249"/>
        <v>1</v>
      </c>
      <c r="L836" s="54">
        <f t="shared" si="250"/>
        <v>0.7</v>
      </c>
      <c r="M836" s="54">
        <f t="shared" si="251"/>
        <v>1.3</v>
      </c>
      <c r="N836" s="54">
        <f t="shared" si="252"/>
        <v>1.3</v>
      </c>
      <c r="O836" s="54">
        <f t="shared" si="253"/>
        <v>1</v>
      </c>
      <c r="P836" s="55" t="str">
        <f t="shared" si="254"/>
        <v>6094325151676</v>
      </c>
      <c r="Q836" s="70">
        <f t="shared" si="255"/>
        <v>7770</v>
      </c>
      <c r="R836" s="58">
        <v>0</v>
      </c>
      <c r="S836" s="57">
        <f t="shared" si="256"/>
        <v>0</v>
      </c>
      <c r="T836" s="58">
        <v>0</v>
      </c>
      <c r="U836" s="58">
        <f>(IF(VLOOKUP(VLOOKUP(AN836,MAPPING!$B$16:$D$21,2,1),MAPPING!$C$16:$E$21,2,0)=7000,0,VLOOKUP(VLOOKUP(AN836,MAPPING!$B$16:$D$21,2,1),MAPPING!$C$16:$E$21,2,0)))</f>
        <v>0</v>
      </c>
      <c r="V836" s="58">
        <f>(K836*VLOOKUP(N836/K836,MAPPING!$B$23:$C$30,2,10))</f>
        <v>0</v>
      </c>
      <c r="W836" s="58">
        <f t="shared" si="257"/>
        <v>0</v>
      </c>
      <c r="X836" s="58">
        <f t="shared" si="258"/>
        <v>7770</v>
      </c>
      <c r="Y836" s="116">
        <f>ROUND(SUM(Q836:W836)/INVOICE!$I$5,2)</f>
        <v>5.57</v>
      </c>
      <c r="AA836" s="38" t="s">
        <v>5597</v>
      </c>
      <c r="AB836" s="38" t="s">
        <v>93</v>
      </c>
      <c r="AC836" s="38" t="s">
        <v>5598</v>
      </c>
      <c r="AD836" s="38" t="s">
        <v>11894</v>
      </c>
      <c r="AE836" s="38" t="s">
        <v>11895</v>
      </c>
      <c r="AF836" s="38" t="s">
        <v>11896</v>
      </c>
      <c r="AG836" s="38" t="s">
        <v>11897</v>
      </c>
      <c r="AH836" s="38" t="s">
        <v>61</v>
      </c>
      <c r="AI836" s="38">
        <v>1</v>
      </c>
      <c r="AJ836" s="38">
        <v>0.7</v>
      </c>
      <c r="AK836" s="38">
        <v>1.3</v>
      </c>
      <c r="AL836" s="38">
        <v>1.3</v>
      </c>
      <c r="AM836" s="38" t="s">
        <v>66</v>
      </c>
      <c r="AN836" s="38">
        <v>129.71</v>
      </c>
      <c r="AO836" s="38" t="s">
        <v>62</v>
      </c>
      <c r="AP836" s="38" t="s">
        <v>62</v>
      </c>
      <c r="AQ836" s="38" t="s">
        <v>62</v>
      </c>
      <c r="AR836" s="38" t="s">
        <v>62</v>
      </c>
      <c r="AS836" s="38" t="s">
        <v>62</v>
      </c>
      <c r="AT836" s="38" t="s">
        <v>205</v>
      </c>
      <c r="AU836" s="38" t="s">
        <v>8802</v>
      </c>
      <c r="AV836" s="38" t="s">
        <v>207</v>
      </c>
      <c r="AW836" s="38" t="s">
        <v>61</v>
      </c>
      <c r="AX836" s="38" t="s">
        <v>63</v>
      </c>
      <c r="AY836" s="39" t="s">
        <v>11898</v>
      </c>
      <c r="AZ836" s="38" t="s">
        <v>11899</v>
      </c>
      <c r="BA836" s="39" t="s">
        <v>11899</v>
      </c>
      <c r="BB836" s="38" t="s">
        <v>196</v>
      </c>
      <c r="BC836" s="38" t="s">
        <v>353</v>
      </c>
      <c r="BD836" s="38" t="s">
        <v>94</v>
      </c>
      <c r="BE836" s="38" t="s">
        <v>208</v>
      </c>
      <c r="BF836" s="38" t="s">
        <v>64</v>
      </c>
      <c r="BG836" s="38" t="s">
        <v>61</v>
      </c>
      <c r="BH836" s="38" t="s">
        <v>209</v>
      </c>
    </row>
    <row r="837" spans="2:60" x14ac:dyDescent="0.3">
      <c r="B837" s="55">
        <f t="shared" si="240"/>
        <v>833</v>
      </c>
      <c r="C837" s="55" t="str">
        <f t="shared" si="241"/>
        <v>NRT</v>
      </c>
      <c r="D837" s="55" t="str">
        <f t="shared" si="242"/>
        <v>2025-09-20</v>
      </c>
      <c r="E837" s="55" t="str">
        <f t="shared" si="243"/>
        <v>82020038163</v>
      </c>
      <c r="F837" s="55" t="str">
        <f t="shared" si="244"/>
        <v>PJP030159110</v>
      </c>
      <c r="G837" s="55" t="str">
        <f t="shared" si="245"/>
        <v>송이정</v>
      </c>
      <c r="H837" s="53" t="str">
        <f t="shared" si="246"/>
        <v>목록(Manifest)</v>
      </c>
      <c r="I837" s="62">
        <f t="shared" si="247"/>
        <v>136.25</v>
      </c>
      <c r="J837" s="53" t="str">
        <f t="shared" si="248"/>
        <v>BIG BRIDGE INTL (BRCH USA)</v>
      </c>
      <c r="K837" s="55">
        <f t="shared" si="249"/>
        <v>1</v>
      </c>
      <c r="L837" s="54">
        <f t="shared" si="250"/>
        <v>5.7</v>
      </c>
      <c r="M837" s="54">
        <f t="shared" si="251"/>
        <v>2.9</v>
      </c>
      <c r="N837" s="54">
        <f t="shared" si="252"/>
        <v>6</v>
      </c>
      <c r="O837" s="54">
        <f t="shared" si="253"/>
        <v>6</v>
      </c>
      <c r="P837" s="55" t="str">
        <f t="shared" si="254"/>
        <v>6094325151176</v>
      </c>
      <c r="Q837" s="70">
        <f t="shared" si="255"/>
        <v>17870</v>
      </c>
      <c r="R837" s="58">
        <v>0</v>
      </c>
      <c r="S837" s="57">
        <f t="shared" si="256"/>
        <v>0</v>
      </c>
      <c r="T837" s="58">
        <v>0</v>
      </c>
      <c r="U837" s="58">
        <f>(IF(VLOOKUP(VLOOKUP(AN837,MAPPING!$B$16:$D$21,2,1),MAPPING!$C$16:$E$21,2,0)=7000,0,VLOOKUP(VLOOKUP(AN837,MAPPING!$B$16:$D$21,2,1),MAPPING!$C$16:$E$21,2,0)))</f>
        <v>0</v>
      </c>
      <c r="V837" s="58">
        <f>(K837*VLOOKUP(N837/K837,MAPPING!$B$23:$C$30,2,10))</f>
        <v>1200</v>
      </c>
      <c r="W837" s="58">
        <f t="shared" si="257"/>
        <v>0</v>
      </c>
      <c r="X837" s="58">
        <f t="shared" si="258"/>
        <v>19070</v>
      </c>
      <c r="Y837" s="116">
        <f>ROUND(SUM(Q837:W837)/INVOICE!$I$5,2)</f>
        <v>13.68</v>
      </c>
      <c r="AA837" s="38" t="s">
        <v>5597</v>
      </c>
      <c r="AB837" s="38" t="s">
        <v>93</v>
      </c>
      <c r="AC837" s="38" t="s">
        <v>5598</v>
      </c>
      <c r="AD837" s="38" t="s">
        <v>11900</v>
      </c>
      <c r="AE837" s="38" t="s">
        <v>10165</v>
      </c>
      <c r="AF837" s="38" t="s">
        <v>10166</v>
      </c>
      <c r="AG837" s="38" t="s">
        <v>10167</v>
      </c>
      <c r="AH837" s="38" t="s">
        <v>61</v>
      </c>
      <c r="AI837" s="38">
        <v>1</v>
      </c>
      <c r="AJ837" s="38">
        <v>5.7</v>
      </c>
      <c r="AK837" s="38">
        <v>2.9</v>
      </c>
      <c r="AL837" s="38">
        <v>6</v>
      </c>
      <c r="AM837" s="38" t="s">
        <v>204</v>
      </c>
      <c r="AN837" s="38">
        <v>136.25</v>
      </c>
      <c r="AO837" s="38" t="s">
        <v>62</v>
      </c>
      <c r="AP837" s="38" t="s">
        <v>62</v>
      </c>
      <c r="AQ837" s="38" t="s">
        <v>62</v>
      </c>
      <c r="AR837" s="38" t="s">
        <v>62</v>
      </c>
      <c r="AS837" s="38" t="s">
        <v>62</v>
      </c>
      <c r="AT837" s="38" t="s">
        <v>205</v>
      </c>
      <c r="AU837" s="38" t="s">
        <v>8802</v>
      </c>
      <c r="AV837" s="38" t="s">
        <v>207</v>
      </c>
      <c r="AW837" s="38" t="s">
        <v>61</v>
      </c>
      <c r="AX837" s="38" t="s">
        <v>63</v>
      </c>
      <c r="AY837" s="39" t="s">
        <v>11901</v>
      </c>
      <c r="AZ837" s="38" t="s">
        <v>11902</v>
      </c>
      <c r="BA837" s="39" t="s">
        <v>11902</v>
      </c>
      <c r="BB837" s="38" t="s">
        <v>196</v>
      </c>
      <c r="BC837" s="38" t="s">
        <v>353</v>
      </c>
      <c r="BD837" s="38" t="s">
        <v>94</v>
      </c>
      <c r="BE837" s="38" t="s">
        <v>208</v>
      </c>
      <c r="BF837" s="38" t="s">
        <v>64</v>
      </c>
      <c r="BG837" s="38" t="s">
        <v>61</v>
      </c>
      <c r="BH837" s="38" t="s">
        <v>209</v>
      </c>
    </row>
    <row r="838" spans="2:60" x14ac:dyDescent="0.3">
      <c r="B838" s="55">
        <f t="shared" ref="B838:B901" si="259">B837+1</f>
        <v>834</v>
      </c>
      <c r="C838" s="55" t="str">
        <f t="shared" si="241"/>
        <v>NRT</v>
      </c>
      <c r="D838" s="55" t="str">
        <f t="shared" si="242"/>
        <v>2025-09-20</v>
      </c>
      <c r="E838" s="55" t="str">
        <f t="shared" si="243"/>
        <v>82020038163</v>
      </c>
      <c r="F838" s="55" t="str">
        <f t="shared" si="244"/>
        <v>PJP030159231</v>
      </c>
      <c r="G838" s="55" t="str">
        <f t="shared" si="245"/>
        <v>장시하</v>
      </c>
      <c r="H838" s="53" t="str">
        <f t="shared" si="246"/>
        <v>일반(목록배제,Normal-Manifest Exception)</v>
      </c>
      <c r="I838" s="62">
        <f t="shared" si="247"/>
        <v>100.5</v>
      </c>
      <c r="J838" s="53" t="str">
        <f t="shared" si="248"/>
        <v>BIG BRIDGE INTL (BRCH USA)</v>
      </c>
      <c r="K838" s="55">
        <f t="shared" si="249"/>
        <v>1</v>
      </c>
      <c r="L838" s="54">
        <f t="shared" si="250"/>
        <v>0.4</v>
      </c>
      <c r="M838" s="54">
        <f t="shared" si="251"/>
        <v>0.9</v>
      </c>
      <c r="N838" s="54">
        <f t="shared" si="252"/>
        <v>0.9</v>
      </c>
      <c r="O838" s="54">
        <f t="shared" si="253"/>
        <v>0.5</v>
      </c>
      <c r="P838" s="55" t="str">
        <f t="shared" si="254"/>
        <v>6094325151807</v>
      </c>
      <c r="Q838" s="70">
        <f t="shared" si="255"/>
        <v>6760</v>
      </c>
      <c r="R838" s="58">
        <v>0</v>
      </c>
      <c r="S838" s="57">
        <f t="shared" si="256"/>
        <v>0</v>
      </c>
      <c r="T838" s="58">
        <v>0</v>
      </c>
      <c r="U838" s="58">
        <f>(IF(VLOOKUP(VLOOKUP(AN838,MAPPING!$B$16:$D$21,2,1),MAPPING!$C$16:$E$21,2,0)=7000,0,VLOOKUP(VLOOKUP(AN838,MAPPING!$B$16:$D$21,2,1),MAPPING!$C$16:$E$21,2,0)))</f>
        <v>0</v>
      </c>
      <c r="V838" s="58">
        <f>(K838*VLOOKUP(N838/K838,MAPPING!$B$23:$C$30,2,10))</f>
        <v>0</v>
      </c>
      <c r="W838" s="58">
        <f t="shared" si="257"/>
        <v>0</v>
      </c>
      <c r="X838" s="58">
        <f t="shared" si="258"/>
        <v>6760</v>
      </c>
      <c r="Y838" s="116">
        <f>ROUND(SUM(Q838:W838)/INVOICE!$I$5,2)</f>
        <v>4.8499999999999996</v>
      </c>
      <c r="AA838" s="38" t="s">
        <v>5597</v>
      </c>
      <c r="AB838" s="38" t="s">
        <v>93</v>
      </c>
      <c r="AC838" s="38" t="s">
        <v>5598</v>
      </c>
      <c r="AD838" s="38" t="s">
        <v>11903</v>
      </c>
      <c r="AE838" s="38" t="s">
        <v>11904</v>
      </c>
      <c r="AF838" s="38" t="s">
        <v>11905</v>
      </c>
      <c r="AG838" s="38" t="s">
        <v>11906</v>
      </c>
      <c r="AH838" s="38" t="s">
        <v>61</v>
      </c>
      <c r="AI838" s="38">
        <v>1</v>
      </c>
      <c r="AJ838" s="38">
        <v>0.4</v>
      </c>
      <c r="AK838" s="38">
        <v>0.9</v>
      </c>
      <c r="AL838" s="38">
        <v>0.9</v>
      </c>
      <c r="AM838" s="38" t="s">
        <v>66</v>
      </c>
      <c r="AN838" s="38">
        <v>100.5</v>
      </c>
      <c r="AO838" s="38" t="s">
        <v>62</v>
      </c>
      <c r="AP838" s="38" t="s">
        <v>62</v>
      </c>
      <c r="AQ838" s="38" t="s">
        <v>62</v>
      </c>
      <c r="AR838" s="38" t="s">
        <v>61</v>
      </c>
      <c r="AS838" s="38" t="s">
        <v>62</v>
      </c>
      <c r="AT838" s="38" t="s">
        <v>205</v>
      </c>
      <c r="AU838" s="38" t="s">
        <v>8802</v>
      </c>
      <c r="AV838" s="38" t="s">
        <v>207</v>
      </c>
      <c r="AW838" s="38" t="s">
        <v>61</v>
      </c>
      <c r="AX838" s="38" t="s">
        <v>63</v>
      </c>
      <c r="AY838" s="39" t="s">
        <v>11907</v>
      </c>
      <c r="AZ838" s="38" t="s">
        <v>11908</v>
      </c>
      <c r="BA838" s="39" t="s">
        <v>11908</v>
      </c>
      <c r="BB838" s="38" t="s">
        <v>196</v>
      </c>
      <c r="BC838" s="38" t="s">
        <v>353</v>
      </c>
      <c r="BD838" s="38" t="s">
        <v>94</v>
      </c>
      <c r="BE838" s="38" t="s">
        <v>208</v>
      </c>
      <c r="BF838" s="38" t="s">
        <v>64</v>
      </c>
      <c r="BG838" s="38" t="s">
        <v>61</v>
      </c>
      <c r="BH838" s="38" t="s">
        <v>209</v>
      </c>
    </row>
    <row r="839" spans="2:60" x14ac:dyDescent="0.3">
      <c r="B839" s="55">
        <f t="shared" si="259"/>
        <v>835</v>
      </c>
      <c r="C839" s="55" t="str">
        <f t="shared" ref="C839:C902" si="260">AB839</f>
        <v>NRT</v>
      </c>
      <c r="D839" s="55" t="str">
        <f t="shared" ref="D839:D902" si="261">AA839</f>
        <v>2025-09-20</v>
      </c>
      <c r="E839" s="55" t="str">
        <f t="shared" ref="E839:E902" si="262">AC839</f>
        <v>82020038163</v>
      </c>
      <c r="F839" s="55" t="str">
        <f t="shared" ref="F839:F902" si="263">AD839</f>
        <v>PJP030155372</v>
      </c>
      <c r="G839" s="55" t="str">
        <f t="shared" ref="G839:G902" si="264">AE839</f>
        <v>이지연</v>
      </c>
      <c r="H839" s="53" t="str">
        <f t="shared" ref="H839:H902" si="265">AM839</f>
        <v>목록(Manifest)</v>
      </c>
      <c r="I839" s="62">
        <f t="shared" ref="I839:I902" si="266">AN839</f>
        <v>25.93</v>
      </c>
      <c r="J839" s="53" t="str">
        <f t="shared" ref="J839:J902" si="267">AU839</f>
        <v>BIG BRIDGE INTL (BRCH USA)</v>
      </c>
      <c r="K839" s="55">
        <f t="shared" ref="K839:K902" si="268">AI839</f>
        <v>1</v>
      </c>
      <c r="L839" s="54">
        <f t="shared" ref="L839:L902" si="269">AJ839</f>
        <v>1.9</v>
      </c>
      <c r="M839" s="54">
        <f t="shared" ref="M839:M902" si="270">AK839</f>
        <v>4.7</v>
      </c>
      <c r="N839" s="54">
        <f t="shared" ref="N839:N902" si="271">AL839</f>
        <v>4.7</v>
      </c>
      <c r="O839" s="54">
        <f t="shared" ref="O839:O902" si="272">CEILING(L839,0.5)</f>
        <v>2</v>
      </c>
      <c r="P839" s="55" t="str">
        <f t="shared" ref="P839:P902" si="273">AY839</f>
        <v>6094325141578</v>
      </c>
      <c r="Q839" s="70">
        <f t="shared" ref="Q839:Q902" si="274">6760+(O839-0.5)/0.5*1010</f>
        <v>9790</v>
      </c>
      <c r="R839" s="58">
        <v>0</v>
      </c>
      <c r="S839" s="57">
        <f t="shared" ref="S839:S902" si="275">2500*(K839-1)</f>
        <v>0</v>
      </c>
      <c r="T839" s="58">
        <v>0</v>
      </c>
      <c r="U839" s="58">
        <f>(IF(VLOOKUP(VLOOKUP(AN839,MAPPING!$B$16:$D$21,2,1),MAPPING!$C$16:$E$21,2,0)=7000,0,VLOOKUP(VLOOKUP(AN839,MAPPING!$B$16:$D$21,2,1),MAPPING!$C$16:$E$21,2,0)))</f>
        <v>0</v>
      </c>
      <c r="V839" s="58">
        <f>(K839*VLOOKUP(N839/K839,MAPPING!$B$23:$C$30,2,10))</f>
        <v>550</v>
      </c>
      <c r="W839" s="58">
        <f t="shared" ref="W839:W902" si="276">IF(_xlfn.CEILING.MATH(N839-30,1)&lt;0,0,_xlfn.CEILING.MATH(N839-30,1))*400</f>
        <v>0</v>
      </c>
      <c r="X839" s="58">
        <f t="shared" ref="X839:X902" si="277">SUM(Q839:W839)</f>
        <v>10340</v>
      </c>
      <c r="Y839" s="116">
        <f>ROUND(SUM(Q839:W839)/INVOICE!$I$5,2)</f>
        <v>7.42</v>
      </c>
      <c r="AA839" s="38" t="s">
        <v>5597</v>
      </c>
      <c r="AB839" s="38" t="s">
        <v>93</v>
      </c>
      <c r="AC839" s="38" t="s">
        <v>5598</v>
      </c>
      <c r="AD839" s="38" t="s">
        <v>11909</v>
      </c>
      <c r="AE839" s="38" t="s">
        <v>11862</v>
      </c>
      <c r="AF839" s="38" t="s">
        <v>11910</v>
      </c>
      <c r="AG839" s="38" t="s">
        <v>11911</v>
      </c>
      <c r="AH839" s="38" t="s">
        <v>61</v>
      </c>
      <c r="AI839" s="38">
        <v>1</v>
      </c>
      <c r="AJ839" s="38">
        <v>1.9</v>
      </c>
      <c r="AK839" s="38">
        <v>4.7</v>
      </c>
      <c r="AL839" s="38">
        <v>4.7</v>
      </c>
      <c r="AM839" s="38" t="s">
        <v>204</v>
      </c>
      <c r="AN839" s="38">
        <v>25.93</v>
      </c>
      <c r="AO839" s="38" t="s">
        <v>62</v>
      </c>
      <c r="AP839" s="38" t="s">
        <v>62</v>
      </c>
      <c r="AQ839" s="38" t="s">
        <v>62</v>
      </c>
      <c r="AR839" s="38" t="s">
        <v>62</v>
      </c>
      <c r="AS839" s="38" t="s">
        <v>62</v>
      </c>
      <c r="AT839" s="38" t="s">
        <v>205</v>
      </c>
      <c r="AU839" s="38" t="s">
        <v>8802</v>
      </c>
      <c r="AV839" s="38" t="s">
        <v>207</v>
      </c>
      <c r="AW839" s="38" t="s">
        <v>61</v>
      </c>
      <c r="AX839" s="38" t="s">
        <v>63</v>
      </c>
      <c r="AY839" s="39" t="s">
        <v>11912</v>
      </c>
      <c r="AZ839" s="38" t="s">
        <v>11913</v>
      </c>
      <c r="BA839" s="39" t="s">
        <v>11913</v>
      </c>
      <c r="BB839" s="38" t="s">
        <v>196</v>
      </c>
      <c r="BC839" s="38" t="s">
        <v>353</v>
      </c>
      <c r="BD839" s="38" t="s">
        <v>94</v>
      </c>
      <c r="BE839" s="38" t="s">
        <v>208</v>
      </c>
      <c r="BF839" s="38" t="s">
        <v>64</v>
      </c>
      <c r="BG839" s="38" t="s">
        <v>61</v>
      </c>
      <c r="BH839" s="38" t="s">
        <v>209</v>
      </c>
    </row>
    <row r="840" spans="2:60" x14ac:dyDescent="0.3">
      <c r="B840" s="55">
        <f t="shared" si="259"/>
        <v>836</v>
      </c>
      <c r="C840" s="55" t="str">
        <f t="shared" si="260"/>
        <v>NRT</v>
      </c>
      <c r="D840" s="55" t="str">
        <f t="shared" si="261"/>
        <v>2025-09-20</v>
      </c>
      <c r="E840" s="55" t="str">
        <f t="shared" si="262"/>
        <v>82020038163</v>
      </c>
      <c r="F840" s="55" t="str">
        <f t="shared" si="263"/>
        <v>PJP030129494</v>
      </c>
      <c r="G840" s="55" t="str">
        <f t="shared" si="264"/>
        <v>김기범</v>
      </c>
      <c r="H840" s="53" t="str">
        <f t="shared" si="265"/>
        <v>일반(목록배제,Normal-Manifest Exception)</v>
      </c>
      <c r="I840" s="62">
        <f t="shared" si="266"/>
        <v>86.77</v>
      </c>
      <c r="J840" s="53" t="str">
        <f t="shared" si="267"/>
        <v>BIG BRIDGE INTL (BRCH USA)</v>
      </c>
      <c r="K840" s="55">
        <f t="shared" si="268"/>
        <v>1</v>
      </c>
      <c r="L840" s="54">
        <f t="shared" si="269"/>
        <v>0.6</v>
      </c>
      <c r="M840" s="54">
        <f t="shared" si="270"/>
        <v>0.8</v>
      </c>
      <c r="N840" s="54">
        <f t="shared" si="271"/>
        <v>0.8</v>
      </c>
      <c r="O840" s="54">
        <f t="shared" si="272"/>
        <v>1</v>
      </c>
      <c r="P840" s="55" t="str">
        <f t="shared" si="273"/>
        <v>6094325151843</v>
      </c>
      <c r="Q840" s="70">
        <f t="shared" si="274"/>
        <v>7770</v>
      </c>
      <c r="R840" s="58">
        <v>0</v>
      </c>
      <c r="S840" s="57">
        <f t="shared" si="275"/>
        <v>0</v>
      </c>
      <c r="T840" s="58">
        <v>0</v>
      </c>
      <c r="U840" s="58">
        <f>(IF(VLOOKUP(VLOOKUP(AN840,MAPPING!$B$16:$D$21,2,1),MAPPING!$C$16:$E$21,2,0)=7000,0,VLOOKUP(VLOOKUP(AN840,MAPPING!$B$16:$D$21,2,1),MAPPING!$C$16:$E$21,2,0)))</f>
        <v>0</v>
      </c>
      <c r="V840" s="58">
        <f>(K840*VLOOKUP(N840/K840,MAPPING!$B$23:$C$30,2,10))</f>
        <v>0</v>
      </c>
      <c r="W840" s="58">
        <f t="shared" si="276"/>
        <v>0</v>
      </c>
      <c r="X840" s="58">
        <f t="shared" si="277"/>
        <v>7770</v>
      </c>
      <c r="Y840" s="116">
        <f>ROUND(SUM(Q840:W840)/INVOICE!$I$5,2)</f>
        <v>5.57</v>
      </c>
      <c r="AA840" s="38" t="s">
        <v>5597</v>
      </c>
      <c r="AB840" s="38" t="s">
        <v>93</v>
      </c>
      <c r="AC840" s="38" t="s">
        <v>5598</v>
      </c>
      <c r="AD840" s="38" t="s">
        <v>11914</v>
      </c>
      <c r="AE840" s="38" t="s">
        <v>11759</v>
      </c>
      <c r="AF840" s="38" t="s">
        <v>11760</v>
      </c>
      <c r="AG840" s="38" t="s">
        <v>10888</v>
      </c>
      <c r="AH840" s="38" t="s">
        <v>61</v>
      </c>
      <c r="AI840" s="38">
        <v>1</v>
      </c>
      <c r="AJ840" s="38">
        <v>0.6</v>
      </c>
      <c r="AK840" s="38">
        <v>0.8</v>
      </c>
      <c r="AL840" s="38">
        <v>0.8</v>
      </c>
      <c r="AM840" s="38" t="s">
        <v>66</v>
      </c>
      <c r="AN840" s="38">
        <v>86.77</v>
      </c>
      <c r="AO840" s="38" t="s">
        <v>62</v>
      </c>
      <c r="AP840" s="38" t="s">
        <v>62</v>
      </c>
      <c r="AQ840" s="38" t="s">
        <v>62</v>
      </c>
      <c r="AR840" s="38" t="s">
        <v>62</v>
      </c>
      <c r="AS840" s="38" t="s">
        <v>62</v>
      </c>
      <c r="AT840" s="38" t="s">
        <v>205</v>
      </c>
      <c r="AU840" s="38" t="s">
        <v>8802</v>
      </c>
      <c r="AV840" s="38" t="s">
        <v>207</v>
      </c>
      <c r="AW840" s="38" t="s">
        <v>61</v>
      </c>
      <c r="AX840" s="38" t="s">
        <v>63</v>
      </c>
      <c r="AY840" s="39" t="s">
        <v>11915</v>
      </c>
      <c r="AZ840" s="38" t="s">
        <v>11916</v>
      </c>
      <c r="BA840" s="39" t="s">
        <v>11916</v>
      </c>
      <c r="BB840" s="38" t="s">
        <v>196</v>
      </c>
      <c r="BC840" s="38" t="s">
        <v>353</v>
      </c>
      <c r="BD840" s="38" t="s">
        <v>94</v>
      </c>
      <c r="BE840" s="38" t="s">
        <v>208</v>
      </c>
      <c r="BF840" s="38" t="s">
        <v>64</v>
      </c>
      <c r="BG840" s="38" t="s">
        <v>61</v>
      </c>
      <c r="BH840" s="38" t="s">
        <v>209</v>
      </c>
    </row>
    <row r="841" spans="2:60" x14ac:dyDescent="0.3">
      <c r="B841" s="55">
        <f t="shared" si="259"/>
        <v>837</v>
      </c>
      <c r="C841" s="55" t="str">
        <f t="shared" si="260"/>
        <v>NRT</v>
      </c>
      <c r="D841" s="55" t="str">
        <f t="shared" si="261"/>
        <v>2025-09-20</v>
      </c>
      <c r="E841" s="55" t="str">
        <f t="shared" si="262"/>
        <v>82020038163</v>
      </c>
      <c r="F841" s="55" t="str">
        <f t="shared" si="263"/>
        <v>PJP030147247</v>
      </c>
      <c r="G841" s="55" t="str">
        <f t="shared" si="264"/>
        <v>조비경</v>
      </c>
      <c r="H841" s="53" t="str">
        <f t="shared" si="265"/>
        <v>목록(Manifest)</v>
      </c>
      <c r="I841" s="62">
        <f t="shared" si="266"/>
        <v>145.33000000000001</v>
      </c>
      <c r="J841" s="53" t="str">
        <f t="shared" si="267"/>
        <v>BIG BRIDGE INTL (BRCH USA)</v>
      </c>
      <c r="K841" s="55">
        <f t="shared" si="268"/>
        <v>1</v>
      </c>
      <c r="L841" s="54">
        <f t="shared" si="269"/>
        <v>2</v>
      </c>
      <c r="M841" s="54">
        <f t="shared" si="270"/>
        <v>1.8</v>
      </c>
      <c r="N841" s="54">
        <f t="shared" si="271"/>
        <v>2</v>
      </c>
      <c r="O841" s="54">
        <f t="shared" si="272"/>
        <v>2</v>
      </c>
      <c r="P841" s="55" t="str">
        <f t="shared" si="273"/>
        <v>6094325151958</v>
      </c>
      <c r="Q841" s="70">
        <f t="shared" si="274"/>
        <v>9790</v>
      </c>
      <c r="R841" s="58">
        <v>0</v>
      </c>
      <c r="S841" s="57">
        <f t="shared" si="275"/>
        <v>0</v>
      </c>
      <c r="T841" s="58">
        <v>0</v>
      </c>
      <c r="U841" s="58">
        <f>(IF(VLOOKUP(VLOOKUP(AN841,MAPPING!$B$16:$D$21,2,1),MAPPING!$C$16:$E$21,2,0)=7000,0,VLOOKUP(VLOOKUP(AN841,MAPPING!$B$16:$D$21,2,1),MAPPING!$C$16:$E$21,2,0)))</f>
        <v>0</v>
      </c>
      <c r="V841" s="58">
        <f>(K841*VLOOKUP(N841/K841,MAPPING!$B$23:$C$30,2,10))</f>
        <v>0</v>
      </c>
      <c r="W841" s="58">
        <f t="shared" si="276"/>
        <v>0</v>
      </c>
      <c r="X841" s="58">
        <f t="shared" si="277"/>
        <v>9790</v>
      </c>
      <c r="Y841" s="116">
        <f>ROUND(SUM(Q841:W841)/INVOICE!$I$5,2)</f>
        <v>7.02</v>
      </c>
      <c r="AA841" s="38" t="s">
        <v>5597</v>
      </c>
      <c r="AB841" s="38" t="s">
        <v>93</v>
      </c>
      <c r="AC841" s="38" t="s">
        <v>5598</v>
      </c>
      <c r="AD841" s="38" t="s">
        <v>11917</v>
      </c>
      <c r="AE841" s="38" t="s">
        <v>11918</v>
      </c>
      <c r="AF841" s="38" t="s">
        <v>11919</v>
      </c>
      <c r="AG841" s="38" t="s">
        <v>11920</v>
      </c>
      <c r="AH841" s="38" t="s">
        <v>61</v>
      </c>
      <c r="AI841" s="38">
        <v>1</v>
      </c>
      <c r="AJ841" s="38">
        <v>2</v>
      </c>
      <c r="AK841" s="38">
        <v>1.8</v>
      </c>
      <c r="AL841" s="38">
        <v>2</v>
      </c>
      <c r="AM841" s="38" t="s">
        <v>204</v>
      </c>
      <c r="AN841" s="38">
        <v>145.33000000000001</v>
      </c>
      <c r="AO841" s="38" t="s">
        <v>62</v>
      </c>
      <c r="AP841" s="38" t="s">
        <v>62</v>
      </c>
      <c r="AQ841" s="38" t="s">
        <v>62</v>
      </c>
      <c r="AR841" s="38" t="s">
        <v>62</v>
      </c>
      <c r="AS841" s="38" t="s">
        <v>62</v>
      </c>
      <c r="AT841" s="38" t="s">
        <v>205</v>
      </c>
      <c r="AU841" s="38" t="s">
        <v>8802</v>
      </c>
      <c r="AV841" s="38" t="s">
        <v>207</v>
      </c>
      <c r="AW841" s="38" t="s">
        <v>61</v>
      </c>
      <c r="AX841" s="38" t="s">
        <v>63</v>
      </c>
      <c r="AY841" s="39" t="s">
        <v>11921</v>
      </c>
      <c r="AZ841" s="38" t="s">
        <v>11922</v>
      </c>
      <c r="BA841" s="39" t="s">
        <v>11922</v>
      </c>
      <c r="BB841" s="38" t="s">
        <v>196</v>
      </c>
      <c r="BC841" s="38" t="s">
        <v>353</v>
      </c>
      <c r="BD841" s="38" t="s">
        <v>94</v>
      </c>
      <c r="BE841" s="38" t="s">
        <v>208</v>
      </c>
      <c r="BF841" s="38" t="s">
        <v>64</v>
      </c>
      <c r="BG841" s="38" t="s">
        <v>61</v>
      </c>
      <c r="BH841" s="38" t="s">
        <v>209</v>
      </c>
    </row>
    <row r="842" spans="2:60" x14ac:dyDescent="0.3">
      <c r="B842" s="55">
        <f t="shared" si="259"/>
        <v>838</v>
      </c>
      <c r="C842" s="55" t="str">
        <f t="shared" si="260"/>
        <v>NRT</v>
      </c>
      <c r="D842" s="55" t="str">
        <f t="shared" si="261"/>
        <v>2025-09-20</v>
      </c>
      <c r="E842" s="55" t="str">
        <f t="shared" si="262"/>
        <v>82020038163</v>
      </c>
      <c r="F842" s="55" t="str">
        <f t="shared" si="263"/>
        <v>PJP030133644</v>
      </c>
      <c r="G842" s="55" t="str">
        <f t="shared" si="264"/>
        <v>이보형</v>
      </c>
      <c r="H842" s="53" t="str">
        <f t="shared" si="265"/>
        <v>목록(Manifest)</v>
      </c>
      <c r="I842" s="62">
        <f t="shared" si="266"/>
        <v>16.95</v>
      </c>
      <c r="J842" s="53" t="str">
        <f t="shared" si="267"/>
        <v>BIG BRIDGE INTL (BRCH USA)</v>
      </c>
      <c r="K842" s="55">
        <f t="shared" si="268"/>
        <v>1</v>
      </c>
      <c r="L842" s="54">
        <f t="shared" si="269"/>
        <v>0.2</v>
      </c>
      <c r="M842" s="54">
        <f t="shared" si="270"/>
        <v>0.4</v>
      </c>
      <c r="N842" s="54">
        <f t="shared" si="271"/>
        <v>0.4</v>
      </c>
      <c r="O842" s="54">
        <f t="shared" si="272"/>
        <v>0.5</v>
      </c>
      <c r="P842" s="55" t="str">
        <f t="shared" si="273"/>
        <v>6094325142626</v>
      </c>
      <c r="Q842" s="70">
        <f t="shared" si="274"/>
        <v>6760</v>
      </c>
      <c r="R842" s="58">
        <v>0</v>
      </c>
      <c r="S842" s="57">
        <f t="shared" si="275"/>
        <v>0</v>
      </c>
      <c r="T842" s="58">
        <v>0</v>
      </c>
      <c r="U842" s="58">
        <f>(IF(VLOOKUP(VLOOKUP(AN842,MAPPING!$B$16:$D$21,2,1),MAPPING!$C$16:$E$21,2,0)=7000,0,VLOOKUP(VLOOKUP(AN842,MAPPING!$B$16:$D$21,2,1),MAPPING!$C$16:$E$21,2,0)))</f>
        <v>0</v>
      </c>
      <c r="V842" s="58">
        <f>(K842*VLOOKUP(N842/K842,MAPPING!$B$23:$C$30,2,10))</f>
        <v>0</v>
      </c>
      <c r="W842" s="58">
        <f t="shared" si="276"/>
        <v>0</v>
      </c>
      <c r="X842" s="58">
        <f t="shared" si="277"/>
        <v>6760</v>
      </c>
      <c r="Y842" s="116">
        <f>ROUND(SUM(Q842:W842)/INVOICE!$I$5,2)</f>
        <v>4.8499999999999996</v>
      </c>
      <c r="AA842" s="38" t="s">
        <v>5597</v>
      </c>
      <c r="AB842" s="38" t="s">
        <v>93</v>
      </c>
      <c r="AC842" s="38" t="s">
        <v>5598</v>
      </c>
      <c r="AD842" s="38" t="s">
        <v>11923</v>
      </c>
      <c r="AE842" s="38" t="s">
        <v>11924</v>
      </c>
      <c r="AF842" s="38" t="s">
        <v>11925</v>
      </c>
      <c r="AG842" s="38" t="s">
        <v>11926</v>
      </c>
      <c r="AH842" s="38" t="s">
        <v>61</v>
      </c>
      <c r="AI842" s="38">
        <v>1</v>
      </c>
      <c r="AJ842" s="38">
        <v>0.2</v>
      </c>
      <c r="AK842" s="38">
        <v>0.4</v>
      </c>
      <c r="AL842" s="38">
        <v>0.4</v>
      </c>
      <c r="AM842" s="38" t="s">
        <v>204</v>
      </c>
      <c r="AN842" s="38">
        <v>16.95</v>
      </c>
      <c r="AO842" s="38" t="s">
        <v>62</v>
      </c>
      <c r="AP842" s="38" t="s">
        <v>62</v>
      </c>
      <c r="AQ842" s="38" t="s">
        <v>62</v>
      </c>
      <c r="AR842" s="38" t="s">
        <v>62</v>
      </c>
      <c r="AS842" s="38" t="s">
        <v>62</v>
      </c>
      <c r="AT842" s="38" t="s">
        <v>205</v>
      </c>
      <c r="AU842" s="38" t="s">
        <v>8802</v>
      </c>
      <c r="AV842" s="38" t="s">
        <v>207</v>
      </c>
      <c r="AW842" s="38" t="s">
        <v>61</v>
      </c>
      <c r="AX842" s="38" t="s">
        <v>63</v>
      </c>
      <c r="AY842" s="39" t="s">
        <v>11927</v>
      </c>
      <c r="AZ842" s="38" t="s">
        <v>11928</v>
      </c>
      <c r="BA842" s="39" t="s">
        <v>11928</v>
      </c>
      <c r="BB842" s="38" t="s">
        <v>196</v>
      </c>
      <c r="BC842" s="38" t="s">
        <v>353</v>
      </c>
      <c r="BD842" s="38" t="s">
        <v>94</v>
      </c>
      <c r="BE842" s="38" t="s">
        <v>208</v>
      </c>
      <c r="BF842" s="38" t="s">
        <v>64</v>
      </c>
      <c r="BG842" s="38" t="s">
        <v>61</v>
      </c>
      <c r="BH842" s="38" t="s">
        <v>209</v>
      </c>
    </row>
    <row r="843" spans="2:60" x14ac:dyDescent="0.3">
      <c r="B843" s="55">
        <f t="shared" si="259"/>
        <v>839</v>
      </c>
      <c r="C843" s="55" t="str">
        <f t="shared" si="260"/>
        <v>NRT</v>
      </c>
      <c r="D843" s="55" t="str">
        <f t="shared" si="261"/>
        <v>2025-09-20</v>
      </c>
      <c r="E843" s="55" t="str">
        <f t="shared" si="262"/>
        <v>82020038163</v>
      </c>
      <c r="F843" s="55" t="str">
        <f t="shared" si="263"/>
        <v>PJP030129882</v>
      </c>
      <c r="G843" s="55" t="str">
        <f t="shared" si="264"/>
        <v>이수정</v>
      </c>
      <c r="H843" s="53" t="str">
        <f t="shared" si="265"/>
        <v>목록(Manifest)</v>
      </c>
      <c r="I843" s="62">
        <f t="shared" si="266"/>
        <v>61.91</v>
      </c>
      <c r="J843" s="53" t="str">
        <f t="shared" si="267"/>
        <v>BIG BRIDGE INTL (BRCH USA)</v>
      </c>
      <c r="K843" s="55">
        <f t="shared" si="268"/>
        <v>1</v>
      </c>
      <c r="L843" s="54">
        <f t="shared" si="269"/>
        <v>0.85</v>
      </c>
      <c r="M843" s="54">
        <f t="shared" si="270"/>
        <v>1.2</v>
      </c>
      <c r="N843" s="54">
        <f t="shared" si="271"/>
        <v>1.2</v>
      </c>
      <c r="O843" s="54">
        <f t="shared" si="272"/>
        <v>1</v>
      </c>
      <c r="P843" s="55" t="str">
        <f t="shared" si="273"/>
        <v>6094325151573</v>
      </c>
      <c r="Q843" s="70">
        <f t="shared" si="274"/>
        <v>7770</v>
      </c>
      <c r="R843" s="58">
        <v>0</v>
      </c>
      <c r="S843" s="57">
        <f t="shared" si="275"/>
        <v>0</v>
      </c>
      <c r="T843" s="58">
        <v>0</v>
      </c>
      <c r="U843" s="58">
        <f>(IF(VLOOKUP(VLOOKUP(AN843,MAPPING!$B$16:$D$21,2,1),MAPPING!$C$16:$E$21,2,0)=7000,0,VLOOKUP(VLOOKUP(AN843,MAPPING!$B$16:$D$21,2,1),MAPPING!$C$16:$E$21,2,0)))</f>
        <v>0</v>
      </c>
      <c r="V843" s="58">
        <f>(K843*VLOOKUP(N843/K843,MAPPING!$B$23:$C$30,2,10))</f>
        <v>0</v>
      </c>
      <c r="W843" s="58">
        <f t="shared" si="276"/>
        <v>0</v>
      </c>
      <c r="X843" s="58">
        <f t="shared" si="277"/>
        <v>7770</v>
      </c>
      <c r="Y843" s="116">
        <f>ROUND(SUM(Q843:W843)/INVOICE!$I$5,2)</f>
        <v>5.57</v>
      </c>
      <c r="AA843" s="38" t="s">
        <v>5597</v>
      </c>
      <c r="AB843" s="38" t="s">
        <v>93</v>
      </c>
      <c r="AC843" s="38" t="s">
        <v>5598</v>
      </c>
      <c r="AD843" s="38" t="s">
        <v>11929</v>
      </c>
      <c r="AE843" s="38" t="s">
        <v>11930</v>
      </c>
      <c r="AF843" s="38" t="s">
        <v>11931</v>
      </c>
      <c r="AG843" s="38" t="s">
        <v>11932</v>
      </c>
      <c r="AH843" s="38" t="s">
        <v>61</v>
      </c>
      <c r="AI843" s="38">
        <v>1</v>
      </c>
      <c r="AJ843" s="38">
        <v>0.85</v>
      </c>
      <c r="AK843" s="38">
        <v>1.2</v>
      </c>
      <c r="AL843" s="38">
        <v>1.2</v>
      </c>
      <c r="AM843" s="38" t="s">
        <v>204</v>
      </c>
      <c r="AN843" s="38">
        <v>61.91</v>
      </c>
      <c r="AO843" s="38" t="s">
        <v>62</v>
      </c>
      <c r="AP843" s="38" t="s">
        <v>62</v>
      </c>
      <c r="AQ843" s="38" t="s">
        <v>62</v>
      </c>
      <c r="AR843" s="38" t="s">
        <v>62</v>
      </c>
      <c r="AS843" s="38" t="s">
        <v>62</v>
      </c>
      <c r="AT843" s="38" t="s">
        <v>205</v>
      </c>
      <c r="AU843" s="38" t="s">
        <v>8802</v>
      </c>
      <c r="AV843" s="38" t="s">
        <v>207</v>
      </c>
      <c r="AW843" s="38" t="s">
        <v>61</v>
      </c>
      <c r="AX843" s="38" t="s">
        <v>63</v>
      </c>
      <c r="AY843" s="39" t="s">
        <v>11933</v>
      </c>
      <c r="AZ843" s="38" t="s">
        <v>11934</v>
      </c>
      <c r="BA843" s="39" t="s">
        <v>11934</v>
      </c>
      <c r="BB843" s="38" t="s">
        <v>196</v>
      </c>
      <c r="BC843" s="38" t="s">
        <v>353</v>
      </c>
      <c r="BD843" s="38" t="s">
        <v>94</v>
      </c>
      <c r="BE843" s="38" t="s">
        <v>208</v>
      </c>
      <c r="BF843" s="38" t="s">
        <v>64</v>
      </c>
      <c r="BG843" s="38" t="s">
        <v>61</v>
      </c>
      <c r="BH843" s="38" t="s">
        <v>209</v>
      </c>
    </row>
    <row r="844" spans="2:60" x14ac:dyDescent="0.3">
      <c r="B844" s="55">
        <f t="shared" si="259"/>
        <v>840</v>
      </c>
      <c r="C844" s="55" t="str">
        <f t="shared" si="260"/>
        <v>NRT</v>
      </c>
      <c r="D844" s="55" t="str">
        <f t="shared" si="261"/>
        <v>2025-09-20</v>
      </c>
      <c r="E844" s="55" t="str">
        <f t="shared" si="262"/>
        <v>82020038163</v>
      </c>
      <c r="F844" s="55" t="str">
        <f t="shared" si="263"/>
        <v>PJP030153295</v>
      </c>
      <c r="G844" s="55" t="str">
        <f t="shared" si="264"/>
        <v>김진경</v>
      </c>
      <c r="H844" s="53" t="str">
        <f t="shared" si="265"/>
        <v>목록(Manifest)</v>
      </c>
      <c r="I844" s="62">
        <f t="shared" si="266"/>
        <v>140.13999999999999</v>
      </c>
      <c r="J844" s="53" t="str">
        <f t="shared" si="267"/>
        <v>BIG BRIDGE INTL (BRCH USA)</v>
      </c>
      <c r="K844" s="55">
        <f t="shared" si="268"/>
        <v>1</v>
      </c>
      <c r="L844" s="54">
        <f t="shared" si="269"/>
        <v>3.7</v>
      </c>
      <c r="M844" s="54">
        <f t="shared" si="270"/>
        <v>4.9000000000000004</v>
      </c>
      <c r="N844" s="54">
        <f t="shared" si="271"/>
        <v>4.9000000000000004</v>
      </c>
      <c r="O844" s="54">
        <f t="shared" si="272"/>
        <v>4</v>
      </c>
      <c r="P844" s="55" t="str">
        <f t="shared" si="273"/>
        <v>6094325151821</v>
      </c>
      <c r="Q844" s="70">
        <f t="shared" si="274"/>
        <v>13830</v>
      </c>
      <c r="R844" s="58">
        <v>0</v>
      </c>
      <c r="S844" s="57">
        <f t="shared" si="275"/>
        <v>0</v>
      </c>
      <c r="T844" s="58">
        <v>0</v>
      </c>
      <c r="U844" s="58">
        <f>(IF(VLOOKUP(VLOOKUP(AN844,MAPPING!$B$16:$D$21,2,1),MAPPING!$C$16:$E$21,2,0)=7000,0,VLOOKUP(VLOOKUP(AN844,MAPPING!$B$16:$D$21,2,1),MAPPING!$C$16:$E$21,2,0)))</f>
        <v>0</v>
      </c>
      <c r="V844" s="58">
        <f>(K844*VLOOKUP(N844/K844,MAPPING!$B$23:$C$30,2,10))</f>
        <v>550</v>
      </c>
      <c r="W844" s="58">
        <f t="shared" si="276"/>
        <v>0</v>
      </c>
      <c r="X844" s="58">
        <f t="shared" si="277"/>
        <v>14380</v>
      </c>
      <c r="Y844" s="116">
        <f>ROUND(SUM(Q844:W844)/INVOICE!$I$5,2)</f>
        <v>10.32</v>
      </c>
      <c r="AA844" s="38" t="s">
        <v>5597</v>
      </c>
      <c r="AB844" s="38" t="s">
        <v>93</v>
      </c>
      <c r="AC844" s="38" t="s">
        <v>5598</v>
      </c>
      <c r="AD844" s="38" t="s">
        <v>11935</v>
      </c>
      <c r="AE844" s="38" t="s">
        <v>10113</v>
      </c>
      <c r="AF844" s="38" t="s">
        <v>11936</v>
      </c>
      <c r="AG844" s="38" t="s">
        <v>11937</v>
      </c>
      <c r="AH844" s="38" t="s">
        <v>61</v>
      </c>
      <c r="AI844" s="38">
        <v>1</v>
      </c>
      <c r="AJ844" s="38">
        <v>3.7</v>
      </c>
      <c r="AK844" s="38">
        <v>4.9000000000000004</v>
      </c>
      <c r="AL844" s="38">
        <v>4.9000000000000004</v>
      </c>
      <c r="AM844" s="38" t="s">
        <v>204</v>
      </c>
      <c r="AN844" s="38">
        <v>140.13999999999999</v>
      </c>
      <c r="AO844" s="38" t="s">
        <v>62</v>
      </c>
      <c r="AP844" s="38" t="s">
        <v>62</v>
      </c>
      <c r="AQ844" s="38" t="s">
        <v>62</v>
      </c>
      <c r="AR844" s="38" t="s">
        <v>62</v>
      </c>
      <c r="AS844" s="38" t="s">
        <v>62</v>
      </c>
      <c r="AT844" s="38" t="s">
        <v>205</v>
      </c>
      <c r="AU844" s="38" t="s">
        <v>8802</v>
      </c>
      <c r="AV844" s="38" t="s">
        <v>207</v>
      </c>
      <c r="AW844" s="38" t="s">
        <v>61</v>
      </c>
      <c r="AX844" s="38" t="s">
        <v>63</v>
      </c>
      <c r="AY844" s="39" t="s">
        <v>11938</v>
      </c>
      <c r="AZ844" s="38" t="s">
        <v>11939</v>
      </c>
      <c r="BA844" s="39" t="s">
        <v>11939</v>
      </c>
      <c r="BB844" s="38" t="s">
        <v>196</v>
      </c>
      <c r="BC844" s="38" t="s">
        <v>353</v>
      </c>
      <c r="BD844" s="38" t="s">
        <v>94</v>
      </c>
      <c r="BE844" s="38" t="s">
        <v>208</v>
      </c>
      <c r="BF844" s="38" t="s">
        <v>64</v>
      </c>
      <c r="BG844" s="38" t="s">
        <v>61</v>
      </c>
      <c r="BH844" s="38" t="s">
        <v>209</v>
      </c>
    </row>
    <row r="845" spans="2:60" x14ac:dyDescent="0.3">
      <c r="B845" s="55">
        <f t="shared" si="259"/>
        <v>841</v>
      </c>
      <c r="C845" s="55" t="str">
        <f t="shared" si="260"/>
        <v>NRT</v>
      </c>
      <c r="D845" s="55" t="str">
        <f t="shared" si="261"/>
        <v>2025-09-20</v>
      </c>
      <c r="E845" s="55" t="str">
        <f t="shared" si="262"/>
        <v>82020038163</v>
      </c>
      <c r="F845" s="55" t="str">
        <f t="shared" si="263"/>
        <v>PJP030163628</v>
      </c>
      <c r="G845" s="55" t="str">
        <f t="shared" si="264"/>
        <v>신지윤</v>
      </c>
      <c r="H845" s="53" t="str">
        <f t="shared" si="265"/>
        <v>목록(Manifest)</v>
      </c>
      <c r="I845" s="62">
        <f t="shared" si="266"/>
        <v>72.489999999999995</v>
      </c>
      <c r="J845" s="53" t="str">
        <f t="shared" si="267"/>
        <v>BIG BRIDGE INTL (BRCH USA)</v>
      </c>
      <c r="K845" s="55">
        <f t="shared" si="268"/>
        <v>1</v>
      </c>
      <c r="L845" s="54">
        <f t="shared" si="269"/>
        <v>0.5</v>
      </c>
      <c r="M845" s="54">
        <f t="shared" si="270"/>
        <v>1.3</v>
      </c>
      <c r="N845" s="54">
        <f t="shared" si="271"/>
        <v>1.3</v>
      </c>
      <c r="O845" s="54">
        <f t="shared" si="272"/>
        <v>0.5</v>
      </c>
      <c r="P845" s="55" t="str">
        <f t="shared" si="273"/>
        <v>6094325150150</v>
      </c>
      <c r="Q845" s="70">
        <f t="shared" si="274"/>
        <v>6760</v>
      </c>
      <c r="R845" s="58">
        <v>0</v>
      </c>
      <c r="S845" s="57">
        <f t="shared" si="275"/>
        <v>0</v>
      </c>
      <c r="T845" s="58">
        <v>0</v>
      </c>
      <c r="U845" s="58">
        <f>(IF(VLOOKUP(VLOOKUP(AN845,MAPPING!$B$16:$D$21,2,1),MAPPING!$C$16:$E$21,2,0)=7000,0,VLOOKUP(VLOOKUP(AN845,MAPPING!$B$16:$D$21,2,1),MAPPING!$C$16:$E$21,2,0)))</f>
        <v>0</v>
      </c>
      <c r="V845" s="58">
        <f>(K845*VLOOKUP(N845/K845,MAPPING!$B$23:$C$30,2,10))</f>
        <v>0</v>
      </c>
      <c r="W845" s="58">
        <f t="shared" si="276"/>
        <v>0</v>
      </c>
      <c r="X845" s="58">
        <f t="shared" si="277"/>
        <v>6760</v>
      </c>
      <c r="Y845" s="116">
        <f>ROUND(SUM(Q845:W845)/INVOICE!$I$5,2)</f>
        <v>4.8499999999999996</v>
      </c>
      <c r="AA845" s="38" t="s">
        <v>5597</v>
      </c>
      <c r="AB845" s="38" t="s">
        <v>93</v>
      </c>
      <c r="AC845" s="38" t="s">
        <v>5598</v>
      </c>
      <c r="AD845" s="38" t="s">
        <v>11940</v>
      </c>
      <c r="AE845" s="38" t="s">
        <v>366</v>
      </c>
      <c r="AF845" s="38" t="s">
        <v>11941</v>
      </c>
      <c r="AG845" s="38" t="s">
        <v>11942</v>
      </c>
      <c r="AH845" s="38" t="s">
        <v>61</v>
      </c>
      <c r="AI845" s="38">
        <v>1</v>
      </c>
      <c r="AJ845" s="38">
        <v>0.5</v>
      </c>
      <c r="AK845" s="38">
        <v>1.3</v>
      </c>
      <c r="AL845" s="38">
        <v>1.3</v>
      </c>
      <c r="AM845" s="38" t="s">
        <v>204</v>
      </c>
      <c r="AN845" s="38">
        <v>72.489999999999995</v>
      </c>
      <c r="AO845" s="38" t="s">
        <v>62</v>
      </c>
      <c r="AP845" s="38" t="s">
        <v>62</v>
      </c>
      <c r="AQ845" s="38" t="s">
        <v>62</v>
      </c>
      <c r="AR845" s="38" t="s">
        <v>62</v>
      </c>
      <c r="AS845" s="38" t="s">
        <v>62</v>
      </c>
      <c r="AT845" s="38" t="s">
        <v>205</v>
      </c>
      <c r="AU845" s="38" t="s">
        <v>8802</v>
      </c>
      <c r="AV845" s="38" t="s">
        <v>207</v>
      </c>
      <c r="AW845" s="38" t="s">
        <v>61</v>
      </c>
      <c r="AX845" s="38" t="s">
        <v>63</v>
      </c>
      <c r="AY845" s="39" t="s">
        <v>11943</v>
      </c>
      <c r="AZ845" s="38" t="s">
        <v>11944</v>
      </c>
      <c r="BA845" s="39" t="s">
        <v>11944</v>
      </c>
      <c r="BB845" s="38" t="s">
        <v>196</v>
      </c>
      <c r="BC845" s="38" t="s">
        <v>353</v>
      </c>
      <c r="BD845" s="38" t="s">
        <v>94</v>
      </c>
      <c r="BE845" s="38" t="s">
        <v>208</v>
      </c>
      <c r="BF845" s="38" t="s">
        <v>64</v>
      </c>
      <c r="BG845" s="38" t="s">
        <v>61</v>
      </c>
      <c r="BH845" s="38" t="s">
        <v>209</v>
      </c>
    </row>
    <row r="846" spans="2:60" x14ac:dyDescent="0.3">
      <c r="B846" s="55">
        <f t="shared" si="259"/>
        <v>842</v>
      </c>
      <c r="C846" s="55" t="str">
        <f t="shared" si="260"/>
        <v>NRT</v>
      </c>
      <c r="D846" s="55" t="str">
        <f t="shared" si="261"/>
        <v>2025-09-20</v>
      </c>
      <c r="E846" s="55" t="str">
        <f t="shared" si="262"/>
        <v>82020038163</v>
      </c>
      <c r="F846" s="55" t="str">
        <f t="shared" si="263"/>
        <v>PJP030150670</v>
      </c>
      <c r="G846" s="55" t="str">
        <f t="shared" si="264"/>
        <v>김금봉</v>
      </c>
      <c r="H846" s="53" t="str">
        <f t="shared" si="265"/>
        <v>목록(Manifest)</v>
      </c>
      <c r="I846" s="62">
        <f t="shared" si="266"/>
        <v>113.51</v>
      </c>
      <c r="J846" s="53" t="str">
        <f t="shared" si="267"/>
        <v>BIG BRIDGE INTL (BRCH USA)</v>
      </c>
      <c r="K846" s="55">
        <f t="shared" si="268"/>
        <v>1</v>
      </c>
      <c r="L846" s="54">
        <f t="shared" si="269"/>
        <v>0.7</v>
      </c>
      <c r="M846" s="54">
        <f t="shared" si="270"/>
        <v>1.8</v>
      </c>
      <c r="N846" s="54">
        <f t="shared" si="271"/>
        <v>1.8</v>
      </c>
      <c r="O846" s="54">
        <f t="shared" si="272"/>
        <v>1</v>
      </c>
      <c r="P846" s="55" t="str">
        <f t="shared" si="273"/>
        <v>6094325143595</v>
      </c>
      <c r="Q846" s="70">
        <f t="shared" si="274"/>
        <v>7770</v>
      </c>
      <c r="R846" s="58">
        <v>0</v>
      </c>
      <c r="S846" s="57">
        <f t="shared" si="275"/>
        <v>0</v>
      </c>
      <c r="T846" s="58">
        <v>0</v>
      </c>
      <c r="U846" s="58">
        <f>(IF(VLOOKUP(VLOOKUP(AN846,MAPPING!$B$16:$D$21,2,1),MAPPING!$C$16:$E$21,2,0)=7000,0,VLOOKUP(VLOOKUP(AN846,MAPPING!$B$16:$D$21,2,1),MAPPING!$C$16:$E$21,2,0)))</f>
        <v>0</v>
      </c>
      <c r="V846" s="58">
        <f>(K846*VLOOKUP(N846/K846,MAPPING!$B$23:$C$30,2,10))</f>
        <v>0</v>
      </c>
      <c r="W846" s="58">
        <f t="shared" si="276"/>
        <v>0</v>
      </c>
      <c r="X846" s="58">
        <f t="shared" si="277"/>
        <v>7770</v>
      </c>
      <c r="Y846" s="116">
        <f>ROUND(SUM(Q846:W846)/INVOICE!$I$5,2)</f>
        <v>5.57</v>
      </c>
      <c r="AA846" s="38" t="s">
        <v>5597</v>
      </c>
      <c r="AB846" s="38" t="s">
        <v>93</v>
      </c>
      <c r="AC846" s="38" t="s">
        <v>5598</v>
      </c>
      <c r="AD846" s="38" t="s">
        <v>11945</v>
      </c>
      <c r="AE846" s="38" t="s">
        <v>11946</v>
      </c>
      <c r="AF846" s="38" t="s">
        <v>11947</v>
      </c>
      <c r="AG846" s="38" t="s">
        <v>11948</v>
      </c>
      <c r="AH846" s="38" t="s">
        <v>61</v>
      </c>
      <c r="AI846" s="38">
        <v>1</v>
      </c>
      <c r="AJ846" s="38">
        <v>0.7</v>
      </c>
      <c r="AK846" s="38">
        <v>1.8</v>
      </c>
      <c r="AL846" s="38">
        <v>1.8</v>
      </c>
      <c r="AM846" s="38" t="s">
        <v>204</v>
      </c>
      <c r="AN846" s="38">
        <v>113.51</v>
      </c>
      <c r="AO846" s="38" t="s">
        <v>62</v>
      </c>
      <c r="AP846" s="38" t="s">
        <v>62</v>
      </c>
      <c r="AQ846" s="38" t="s">
        <v>62</v>
      </c>
      <c r="AR846" s="38" t="s">
        <v>62</v>
      </c>
      <c r="AS846" s="38" t="s">
        <v>62</v>
      </c>
      <c r="AT846" s="38" t="s">
        <v>205</v>
      </c>
      <c r="AU846" s="38" t="s">
        <v>8802</v>
      </c>
      <c r="AV846" s="38" t="s">
        <v>207</v>
      </c>
      <c r="AW846" s="38" t="s">
        <v>61</v>
      </c>
      <c r="AX846" s="38" t="s">
        <v>63</v>
      </c>
      <c r="AY846" s="39" t="s">
        <v>11949</v>
      </c>
      <c r="AZ846" s="38" t="s">
        <v>11950</v>
      </c>
      <c r="BA846" s="39" t="s">
        <v>11950</v>
      </c>
      <c r="BB846" s="38" t="s">
        <v>196</v>
      </c>
      <c r="BC846" s="38" t="s">
        <v>353</v>
      </c>
      <c r="BD846" s="38" t="s">
        <v>94</v>
      </c>
      <c r="BE846" s="38" t="s">
        <v>208</v>
      </c>
      <c r="BF846" s="38" t="s">
        <v>64</v>
      </c>
      <c r="BG846" s="38" t="s">
        <v>61</v>
      </c>
      <c r="BH846" s="38" t="s">
        <v>209</v>
      </c>
    </row>
    <row r="847" spans="2:60" x14ac:dyDescent="0.3">
      <c r="B847" s="55">
        <f t="shared" si="259"/>
        <v>843</v>
      </c>
      <c r="C847" s="55" t="str">
        <f t="shared" si="260"/>
        <v>NRT</v>
      </c>
      <c r="D847" s="55" t="str">
        <f t="shared" si="261"/>
        <v>2025-09-20</v>
      </c>
      <c r="E847" s="55" t="str">
        <f t="shared" si="262"/>
        <v>82020038163</v>
      </c>
      <c r="F847" s="55" t="str">
        <f t="shared" si="263"/>
        <v>PJP030145380</v>
      </c>
      <c r="G847" s="55" t="str">
        <f t="shared" si="264"/>
        <v>민현정</v>
      </c>
      <c r="H847" s="53" t="str">
        <f t="shared" si="265"/>
        <v>간이(Simple)</v>
      </c>
      <c r="I847" s="62">
        <f t="shared" si="266"/>
        <v>213.73</v>
      </c>
      <c r="J847" s="53" t="str">
        <f t="shared" si="267"/>
        <v>BIG BRIDGE INTL (BRCH USA)</v>
      </c>
      <c r="K847" s="55">
        <f t="shared" si="268"/>
        <v>1</v>
      </c>
      <c r="L847" s="54">
        <f t="shared" si="269"/>
        <v>0.9</v>
      </c>
      <c r="M847" s="54">
        <f t="shared" si="270"/>
        <v>1.9</v>
      </c>
      <c r="N847" s="54">
        <f t="shared" si="271"/>
        <v>1.9</v>
      </c>
      <c r="O847" s="54">
        <f t="shared" si="272"/>
        <v>1</v>
      </c>
      <c r="P847" s="55" t="str">
        <f t="shared" si="273"/>
        <v>6094325151862</v>
      </c>
      <c r="Q847" s="70">
        <f t="shared" si="274"/>
        <v>7770</v>
      </c>
      <c r="R847" s="58">
        <v>0</v>
      </c>
      <c r="S847" s="57">
        <f t="shared" si="275"/>
        <v>0</v>
      </c>
      <c r="T847" s="58">
        <v>0</v>
      </c>
      <c r="U847" s="58">
        <f>(IF(VLOOKUP(VLOOKUP(AN847,MAPPING!$B$16:$D$21,2,1),MAPPING!$C$16:$E$21,2,0)=7000,0,VLOOKUP(VLOOKUP(AN847,MAPPING!$B$16:$D$21,2,1),MAPPING!$C$16:$E$21,2,0)))</f>
        <v>0</v>
      </c>
      <c r="V847" s="58">
        <f>(K847*VLOOKUP(N847/K847,MAPPING!$B$23:$C$30,2,10))</f>
        <v>0</v>
      </c>
      <c r="W847" s="58">
        <f t="shared" si="276"/>
        <v>0</v>
      </c>
      <c r="X847" s="58">
        <f t="shared" si="277"/>
        <v>7770</v>
      </c>
      <c r="Y847" s="116">
        <f>ROUND(SUM(Q847:W847)/INVOICE!$I$5,2)</f>
        <v>5.57</v>
      </c>
      <c r="AA847" s="38" t="s">
        <v>5597</v>
      </c>
      <c r="AB847" s="38" t="s">
        <v>93</v>
      </c>
      <c r="AC847" s="38" t="s">
        <v>5598</v>
      </c>
      <c r="AD847" s="38" t="s">
        <v>11951</v>
      </c>
      <c r="AE847" s="38" t="s">
        <v>11952</v>
      </c>
      <c r="AF847" s="38" t="s">
        <v>11953</v>
      </c>
      <c r="AG847" s="38" t="s">
        <v>11954</v>
      </c>
      <c r="AH847" s="38" t="s">
        <v>61</v>
      </c>
      <c r="AI847" s="38">
        <v>1</v>
      </c>
      <c r="AJ847" s="38">
        <v>0.9</v>
      </c>
      <c r="AK847" s="38">
        <v>1.9</v>
      </c>
      <c r="AL847" s="38">
        <v>1.9</v>
      </c>
      <c r="AM847" s="38" t="s">
        <v>65</v>
      </c>
      <c r="AN847" s="38">
        <v>213.73</v>
      </c>
      <c r="AO847" s="38" t="s">
        <v>62</v>
      </c>
      <c r="AP847" s="38" t="s">
        <v>62</v>
      </c>
      <c r="AQ847" s="38" t="s">
        <v>62</v>
      </c>
      <c r="AR847" s="38" t="s">
        <v>62</v>
      </c>
      <c r="AS847" s="38" t="s">
        <v>62</v>
      </c>
      <c r="AT847" s="38" t="s">
        <v>205</v>
      </c>
      <c r="AU847" s="38" t="s">
        <v>8802</v>
      </c>
      <c r="AV847" s="38" t="s">
        <v>207</v>
      </c>
      <c r="AW847" s="38" t="s">
        <v>61</v>
      </c>
      <c r="AX847" s="38" t="s">
        <v>63</v>
      </c>
      <c r="AY847" s="39" t="s">
        <v>11955</v>
      </c>
      <c r="AZ847" s="38" t="s">
        <v>11956</v>
      </c>
      <c r="BA847" s="39" t="s">
        <v>11956</v>
      </c>
      <c r="BB847" s="38" t="s">
        <v>196</v>
      </c>
      <c r="BC847" s="38" t="s">
        <v>353</v>
      </c>
      <c r="BD847" s="38" t="s">
        <v>94</v>
      </c>
      <c r="BE847" s="38" t="s">
        <v>208</v>
      </c>
      <c r="BF847" s="38" t="s">
        <v>64</v>
      </c>
      <c r="BG847" s="38" t="s">
        <v>61</v>
      </c>
      <c r="BH847" s="38" t="s">
        <v>209</v>
      </c>
    </row>
    <row r="848" spans="2:60" x14ac:dyDescent="0.3">
      <c r="B848" s="55">
        <f t="shared" si="259"/>
        <v>844</v>
      </c>
      <c r="C848" s="55" t="str">
        <f t="shared" si="260"/>
        <v>NRT</v>
      </c>
      <c r="D848" s="55" t="str">
        <f t="shared" si="261"/>
        <v>2025-09-20</v>
      </c>
      <c r="E848" s="55" t="str">
        <f t="shared" si="262"/>
        <v>82020038163</v>
      </c>
      <c r="F848" s="55" t="str">
        <f t="shared" si="263"/>
        <v>PJP030143985</v>
      </c>
      <c r="G848" s="55" t="str">
        <f t="shared" si="264"/>
        <v>GOLDSPORTS</v>
      </c>
      <c r="H848" s="53" t="str">
        <f t="shared" si="265"/>
        <v>간이(Simple)</v>
      </c>
      <c r="I848" s="62">
        <f t="shared" si="266"/>
        <v>201</v>
      </c>
      <c r="J848" s="53" t="str">
        <f t="shared" si="267"/>
        <v>BIG BRIDGE INTL (BRCH USA)</v>
      </c>
      <c r="K848" s="55">
        <f t="shared" si="268"/>
        <v>1</v>
      </c>
      <c r="L848" s="54">
        <f t="shared" si="269"/>
        <v>4.3</v>
      </c>
      <c r="M848" s="54">
        <f t="shared" si="270"/>
        <v>10.3</v>
      </c>
      <c r="N848" s="54">
        <f t="shared" si="271"/>
        <v>10.5</v>
      </c>
      <c r="O848" s="54">
        <f t="shared" si="272"/>
        <v>4.5</v>
      </c>
      <c r="P848" s="55" t="str">
        <f t="shared" si="273"/>
        <v>6094325151648</v>
      </c>
      <c r="Q848" s="70">
        <f t="shared" si="274"/>
        <v>14840</v>
      </c>
      <c r="R848" s="58">
        <v>0</v>
      </c>
      <c r="S848" s="57">
        <f t="shared" si="275"/>
        <v>0</v>
      </c>
      <c r="T848" s="58">
        <v>0</v>
      </c>
      <c r="U848" s="58">
        <f>(IF(VLOOKUP(VLOOKUP(AN848,MAPPING!$B$16:$D$21,2,1),MAPPING!$C$16:$E$21,2,0)=7000,0,VLOOKUP(VLOOKUP(AN848,MAPPING!$B$16:$D$21,2,1),MAPPING!$C$16:$E$21,2,0)))</f>
        <v>0</v>
      </c>
      <c r="V848" s="58">
        <f>(K848*VLOOKUP(N848/K848,MAPPING!$B$23:$C$30,2,10))</f>
        <v>4500</v>
      </c>
      <c r="W848" s="58">
        <f t="shared" si="276"/>
        <v>0</v>
      </c>
      <c r="X848" s="58">
        <f t="shared" si="277"/>
        <v>19340</v>
      </c>
      <c r="Y848" s="116">
        <f>ROUND(SUM(Q848:W848)/INVOICE!$I$5,2)</f>
        <v>13.87</v>
      </c>
      <c r="AA848" s="38" t="s">
        <v>5597</v>
      </c>
      <c r="AB848" s="38" t="s">
        <v>93</v>
      </c>
      <c r="AC848" s="38" t="s">
        <v>5598</v>
      </c>
      <c r="AD848" s="38" t="s">
        <v>11957</v>
      </c>
      <c r="AE848" s="38" t="s">
        <v>9984</v>
      </c>
      <c r="AF848" s="38" t="s">
        <v>7779</v>
      </c>
      <c r="AG848" s="38" t="s">
        <v>9985</v>
      </c>
      <c r="AH848" s="38" t="s">
        <v>156</v>
      </c>
      <c r="AI848" s="38">
        <v>1</v>
      </c>
      <c r="AJ848" s="38">
        <v>4.3</v>
      </c>
      <c r="AK848" s="38">
        <v>10.3</v>
      </c>
      <c r="AL848" s="38">
        <v>10.5</v>
      </c>
      <c r="AM848" s="38" t="s">
        <v>65</v>
      </c>
      <c r="AN848" s="38">
        <v>201</v>
      </c>
      <c r="AO848" s="38" t="s">
        <v>62</v>
      </c>
      <c r="AP848" s="38" t="s">
        <v>62</v>
      </c>
      <c r="AQ848" s="38" t="s">
        <v>62</v>
      </c>
      <c r="AR848" s="38" t="s">
        <v>62</v>
      </c>
      <c r="AS848" s="38" t="s">
        <v>62</v>
      </c>
      <c r="AT848" s="38" t="s">
        <v>205</v>
      </c>
      <c r="AU848" s="38" t="s">
        <v>8802</v>
      </c>
      <c r="AV848" s="38" t="s">
        <v>207</v>
      </c>
      <c r="AW848" s="38" t="s">
        <v>61</v>
      </c>
      <c r="AX848" s="38" t="s">
        <v>63</v>
      </c>
      <c r="AY848" s="39" t="s">
        <v>11958</v>
      </c>
      <c r="AZ848" s="38" t="s">
        <v>11959</v>
      </c>
      <c r="BA848" s="39" t="s">
        <v>11959</v>
      </c>
      <c r="BB848" s="38" t="s">
        <v>196</v>
      </c>
      <c r="BC848" s="38" t="s">
        <v>353</v>
      </c>
      <c r="BD848" s="38" t="s">
        <v>94</v>
      </c>
      <c r="BE848" s="38" t="s">
        <v>208</v>
      </c>
      <c r="BF848" s="38" t="s">
        <v>64</v>
      </c>
      <c r="BG848" s="38" t="s">
        <v>61</v>
      </c>
      <c r="BH848" s="38" t="s">
        <v>209</v>
      </c>
    </row>
    <row r="849" spans="2:60" x14ac:dyDescent="0.3">
      <c r="B849" s="55">
        <f t="shared" si="259"/>
        <v>845</v>
      </c>
      <c r="C849" s="55" t="str">
        <f t="shared" si="260"/>
        <v>NRT</v>
      </c>
      <c r="D849" s="55" t="str">
        <f t="shared" si="261"/>
        <v>2025-09-20</v>
      </c>
      <c r="E849" s="55" t="str">
        <f t="shared" si="262"/>
        <v>82020038163</v>
      </c>
      <c r="F849" s="55" t="str">
        <f t="shared" si="263"/>
        <v>PJP030139097</v>
      </c>
      <c r="G849" s="55" t="str">
        <f t="shared" si="264"/>
        <v>김시헌</v>
      </c>
      <c r="H849" s="53" t="str">
        <f t="shared" si="265"/>
        <v>목록(Manifest)</v>
      </c>
      <c r="I849" s="62">
        <f t="shared" si="266"/>
        <v>146.88</v>
      </c>
      <c r="J849" s="53" t="str">
        <f t="shared" si="267"/>
        <v>BIG BRIDGE INTL (BRCH USA)</v>
      </c>
      <c r="K849" s="55">
        <f t="shared" si="268"/>
        <v>1</v>
      </c>
      <c r="L849" s="54">
        <f t="shared" si="269"/>
        <v>1.25</v>
      </c>
      <c r="M849" s="54">
        <f t="shared" si="270"/>
        <v>1</v>
      </c>
      <c r="N849" s="54">
        <f t="shared" si="271"/>
        <v>1.3</v>
      </c>
      <c r="O849" s="54">
        <f t="shared" si="272"/>
        <v>1.5</v>
      </c>
      <c r="P849" s="55" t="str">
        <f t="shared" si="273"/>
        <v>6094325151742</v>
      </c>
      <c r="Q849" s="70">
        <f t="shared" si="274"/>
        <v>8780</v>
      </c>
      <c r="R849" s="58">
        <v>0</v>
      </c>
      <c r="S849" s="57">
        <f t="shared" si="275"/>
        <v>0</v>
      </c>
      <c r="T849" s="58">
        <v>0</v>
      </c>
      <c r="U849" s="58">
        <f>(IF(VLOOKUP(VLOOKUP(AN849,MAPPING!$B$16:$D$21,2,1),MAPPING!$C$16:$E$21,2,0)=7000,0,VLOOKUP(VLOOKUP(AN849,MAPPING!$B$16:$D$21,2,1),MAPPING!$C$16:$E$21,2,0)))</f>
        <v>0</v>
      </c>
      <c r="V849" s="58">
        <f>(K849*VLOOKUP(N849/K849,MAPPING!$B$23:$C$30,2,10))</f>
        <v>0</v>
      </c>
      <c r="W849" s="58">
        <f t="shared" si="276"/>
        <v>0</v>
      </c>
      <c r="X849" s="58">
        <f t="shared" si="277"/>
        <v>8780</v>
      </c>
      <c r="Y849" s="116">
        <f>ROUND(SUM(Q849:W849)/INVOICE!$I$5,2)</f>
        <v>6.3</v>
      </c>
      <c r="AA849" s="38" t="s">
        <v>5597</v>
      </c>
      <c r="AB849" s="38" t="s">
        <v>93</v>
      </c>
      <c r="AC849" s="38" t="s">
        <v>5598</v>
      </c>
      <c r="AD849" s="38" t="s">
        <v>11960</v>
      </c>
      <c r="AE849" s="38" t="s">
        <v>320</v>
      </c>
      <c r="AF849" s="38" t="s">
        <v>321</v>
      </c>
      <c r="AG849" s="38" t="s">
        <v>322</v>
      </c>
      <c r="AH849" s="38" t="s">
        <v>61</v>
      </c>
      <c r="AI849" s="38">
        <v>1</v>
      </c>
      <c r="AJ849" s="38">
        <v>1.25</v>
      </c>
      <c r="AK849" s="38">
        <v>1</v>
      </c>
      <c r="AL849" s="38">
        <v>1.3</v>
      </c>
      <c r="AM849" s="38" t="s">
        <v>204</v>
      </c>
      <c r="AN849" s="38">
        <v>146.88</v>
      </c>
      <c r="AO849" s="38" t="s">
        <v>62</v>
      </c>
      <c r="AP849" s="38" t="s">
        <v>62</v>
      </c>
      <c r="AQ849" s="38" t="s">
        <v>62</v>
      </c>
      <c r="AR849" s="38" t="s">
        <v>62</v>
      </c>
      <c r="AS849" s="38" t="s">
        <v>62</v>
      </c>
      <c r="AT849" s="38" t="s">
        <v>205</v>
      </c>
      <c r="AU849" s="38" t="s">
        <v>8802</v>
      </c>
      <c r="AV849" s="38" t="s">
        <v>207</v>
      </c>
      <c r="AW849" s="38" t="s">
        <v>61</v>
      </c>
      <c r="AX849" s="38" t="s">
        <v>63</v>
      </c>
      <c r="AY849" s="39" t="s">
        <v>11961</v>
      </c>
      <c r="AZ849" s="38" t="s">
        <v>11962</v>
      </c>
      <c r="BA849" s="39" t="s">
        <v>11962</v>
      </c>
      <c r="BB849" s="38" t="s">
        <v>196</v>
      </c>
      <c r="BC849" s="38" t="s">
        <v>353</v>
      </c>
      <c r="BD849" s="38" t="s">
        <v>94</v>
      </c>
      <c r="BE849" s="38" t="s">
        <v>208</v>
      </c>
      <c r="BF849" s="38" t="s">
        <v>64</v>
      </c>
      <c r="BG849" s="38" t="s">
        <v>61</v>
      </c>
      <c r="BH849" s="38" t="s">
        <v>209</v>
      </c>
    </row>
    <row r="850" spans="2:60" x14ac:dyDescent="0.3">
      <c r="B850" s="55">
        <f t="shared" si="259"/>
        <v>846</v>
      </c>
      <c r="C850" s="55" t="str">
        <f t="shared" si="260"/>
        <v>NRT</v>
      </c>
      <c r="D850" s="55" t="str">
        <f t="shared" si="261"/>
        <v>2025-09-20</v>
      </c>
      <c r="E850" s="55" t="str">
        <f t="shared" si="262"/>
        <v>82020038163</v>
      </c>
      <c r="F850" s="55" t="str">
        <f t="shared" si="263"/>
        <v>PJP030159752</v>
      </c>
      <c r="G850" s="55" t="str">
        <f t="shared" si="264"/>
        <v>센시블 SENSIBLE</v>
      </c>
      <c r="H850" s="53" t="str">
        <f t="shared" si="265"/>
        <v>간이(Simple)</v>
      </c>
      <c r="I850" s="62">
        <f t="shared" si="266"/>
        <v>835.7</v>
      </c>
      <c r="J850" s="53" t="str">
        <f t="shared" si="267"/>
        <v>BIG BRIDGE INTL (BRCH USA)</v>
      </c>
      <c r="K850" s="55">
        <f t="shared" si="268"/>
        <v>1</v>
      </c>
      <c r="L850" s="54">
        <f t="shared" si="269"/>
        <v>4.3499999999999996</v>
      </c>
      <c r="M850" s="54">
        <f t="shared" si="270"/>
        <v>6.5</v>
      </c>
      <c r="N850" s="54">
        <f t="shared" si="271"/>
        <v>6.5</v>
      </c>
      <c r="O850" s="54">
        <f t="shared" si="272"/>
        <v>4.5</v>
      </c>
      <c r="P850" s="55" t="str">
        <f t="shared" si="273"/>
        <v>6094325151720</v>
      </c>
      <c r="Q850" s="70">
        <f t="shared" si="274"/>
        <v>14840</v>
      </c>
      <c r="R850" s="58">
        <v>0</v>
      </c>
      <c r="S850" s="57">
        <f t="shared" si="275"/>
        <v>0</v>
      </c>
      <c r="T850" s="58">
        <v>0</v>
      </c>
      <c r="U850" s="58">
        <f>(IF(VLOOKUP(VLOOKUP(AN850,MAPPING!$B$16:$D$21,2,1),MAPPING!$C$16:$E$21,2,0)=7000,0,VLOOKUP(VLOOKUP(AN850,MAPPING!$B$16:$D$21,2,1),MAPPING!$C$16:$E$21,2,0)))</f>
        <v>0</v>
      </c>
      <c r="V850" s="58">
        <f>(K850*VLOOKUP(N850/K850,MAPPING!$B$23:$C$30,2,10))</f>
        <v>1200</v>
      </c>
      <c r="W850" s="58">
        <f t="shared" si="276"/>
        <v>0</v>
      </c>
      <c r="X850" s="58">
        <f t="shared" si="277"/>
        <v>16040</v>
      </c>
      <c r="Y850" s="116">
        <f>ROUND(SUM(Q850:W850)/INVOICE!$I$5,2)</f>
        <v>11.51</v>
      </c>
      <c r="AA850" s="38" t="s">
        <v>5597</v>
      </c>
      <c r="AB850" s="38" t="s">
        <v>93</v>
      </c>
      <c r="AC850" s="38" t="s">
        <v>5598</v>
      </c>
      <c r="AD850" s="38" t="s">
        <v>11963</v>
      </c>
      <c r="AE850" s="38" t="s">
        <v>7767</v>
      </c>
      <c r="AF850" s="38" t="s">
        <v>7768</v>
      </c>
      <c r="AG850" s="38" t="s">
        <v>7769</v>
      </c>
      <c r="AH850" s="38" t="s">
        <v>156</v>
      </c>
      <c r="AI850" s="38">
        <v>1</v>
      </c>
      <c r="AJ850" s="38">
        <v>4.3499999999999996</v>
      </c>
      <c r="AK850" s="38">
        <v>6.5</v>
      </c>
      <c r="AL850" s="38">
        <v>6.5</v>
      </c>
      <c r="AM850" s="38" t="s">
        <v>65</v>
      </c>
      <c r="AN850" s="38">
        <v>835.7</v>
      </c>
      <c r="AO850" s="38" t="s">
        <v>62</v>
      </c>
      <c r="AP850" s="38" t="s">
        <v>61</v>
      </c>
      <c r="AQ850" s="38" t="s">
        <v>61</v>
      </c>
      <c r="AR850" s="38" t="s">
        <v>61</v>
      </c>
      <c r="AS850" s="38" t="s">
        <v>61</v>
      </c>
      <c r="AT850" s="38" t="s">
        <v>205</v>
      </c>
      <c r="AU850" s="38" t="s">
        <v>8802</v>
      </c>
      <c r="AV850" s="38" t="s">
        <v>207</v>
      </c>
      <c r="AW850" s="38" t="s">
        <v>61</v>
      </c>
      <c r="AX850" s="38" t="s">
        <v>63</v>
      </c>
      <c r="AY850" s="39" t="s">
        <v>11964</v>
      </c>
      <c r="AZ850" s="38" t="s">
        <v>11965</v>
      </c>
      <c r="BA850" s="39" t="s">
        <v>11965</v>
      </c>
      <c r="BB850" s="38" t="s">
        <v>196</v>
      </c>
      <c r="BC850" s="38" t="s">
        <v>353</v>
      </c>
      <c r="BD850" s="38" t="s">
        <v>94</v>
      </c>
      <c r="BE850" s="38" t="s">
        <v>208</v>
      </c>
      <c r="BF850" s="38" t="s">
        <v>64</v>
      </c>
      <c r="BG850" s="38" t="s">
        <v>61</v>
      </c>
      <c r="BH850" s="38" t="s">
        <v>209</v>
      </c>
    </row>
    <row r="851" spans="2:60" x14ac:dyDescent="0.3">
      <c r="B851" s="55">
        <f t="shared" si="259"/>
        <v>847</v>
      </c>
      <c r="C851" s="55" t="str">
        <f t="shared" si="260"/>
        <v>NRT</v>
      </c>
      <c r="D851" s="55" t="str">
        <f t="shared" si="261"/>
        <v>2025-09-20</v>
      </c>
      <c r="E851" s="55" t="str">
        <f t="shared" si="262"/>
        <v>82020038163</v>
      </c>
      <c r="F851" s="55" t="str">
        <f t="shared" si="263"/>
        <v>PJP030154388</v>
      </c>
      <c r="G851" s="55" t="str">
        <f t="shared" si="264"/>
        <v>박희성</v>
      </c>
      <c r="H851" s="53" t="str">
        <f t="shared" si="265"/>
        <v>목록(Manifest)</v>
      </c>
      <c r="I851" s="62">
        <f t="shared" si="266"/>
        <v>99.29</v>
      </c>
      <c r="J851" s="53" t="str">
        <f t="shared" si="267"/>
        <v>BIG BRIDGE INTL (BRCH USA)</v>
      </c>
      <c r="K851" s="55">
        <f t="shared" si="268"/>
        <v>1</v>
      </c>
      <c r="L851" s="54">
        <f t="shared" si="269"/>
        <v>2.25</v>
      </c>
      <c r="M851" s="54">
        <f t="shared" si="270"/>
        <v>2.2999999999999998</v>
      </c>
      <c r="N851" s="54">
        <f t="shared" si="271"/>
        <v>2.2999999999999998</v>
      </c>
      <c r="O851" s="54">
        <f t="shared" si="272"/>
        <v>2.5</v>
      </c>
      <c r="P851" s="55" t="str">
        <f t="shared" si="273"/>
        <v>6094325151570</v>
      </c>
      <c r="Q851" s="70">
        <f t="shared" si="274"/>
        <v>10800</v>
      </c>
      <c r="R851" s="58">
        <v>0</v>
      </c>
      <c r="S851" s="57">
        <f t="shared" si="275"/>
        <v>0</v>
      </c>
      <c r="T851" s="58">
        <v>0</v>
      </c>
      <c r="U851" s="58">
        <f>(IF(VLOOKUP(VLOOKUP(AN851,MAPPING!$B$16:$D$21,2,1),MAPPING!$C$16:$E$21,2,0)=7000,0,VLOOKUP(VLOOKUP(AN851,MAPPING!$B$16:$D$21,2,1),MAPPING!$C$16:$E$21,2,0)))</f>
        <v>0</v>
      </c>
      <c r="V851" s="58">
        <f>(K851*VLOOKUP(N851/K851,MAPPING!$B$23:$C$30,2,10))</f>
        <v>550</v>
      </c>
      <c r="W851" s="58">
        <f t="shared" si="276"/>
        <v>0</v>
      </c>
      <c r="X851" s="58">
        <f t="shared" si="277"/>
        <v>11350</v>
      </c>
      <c r="Y851" s="116">
        <f>ROUND(SUM(Q851:W851)/INVOICE!$I$5,2)</f>
        <v>8.14</v>
      </c>
      <c r="AA851" s="38" t="s">
        <v>5597</v>
      </c>
      <c r="AB851" s="38" t="s">
        <v>93</v>
      </c>
      <c r="AC851" s="38" t="s">
        <v>5598</v>
      </c>
      <c r="AD851" s="38" t="s">
        <v>11966</v>
      </c>
      <c r="AE851" s="38" t="s">
        <v>10921</v>
      </c>
      <c r="AF851" s="38" t="s">
        <v>10922</v>
      </c>
      <c r="AG851" s="38" t="s">
        <v>11967</v>
      </c>
      <c r="AH851" s="38" t="s">
        <v>61</v>
      </c>
      <c r="AI851" s="38">
        <v>1</v>
      </c>
      <c r="AJ851" s="38">
        <v>2.25</v>
      </c>
      <c r="AK851" s="38">
        <v>2.2999999999999998</v>
      </c>
      <c r="AL851" s="38">
        <v>2.2999999999999998</v>
      </c>
      <c r="AM851" s="38" t="s">
        <v>204</v>
      </c>
      <c r="AN851" s="38">
        <v>99.29</v>
      </c>
      <c r="AO851" s="38" t="s">
        <v>62</v>
      </c>
      <c r="AP851" s="38" t="s">
        <v>62</v>
      </c>
      <c r="AQ851" s="38" t="s">
        <v>62</v>
      </c>
      <c r="AR851" s="38" t="s">
        <v>62</v>
      </c>
      <c r="AS851" s="38" t="s">
        <v>62</v>
      </c>
      <c r="AT851" s="38" t="s">
        <v>205</v>
      </c>
      <c r="AU851" s="38" t="s">
        <v>8802</v>
      </c>
      <c r="AV851" s="38" t="s">
        <v>207</v>
      </c>
      <c r="AW851" s="38" t="s">
        <v>61</v>
      </c>
      <c r="AX851" s="38" t="s">
        <v>63</v>
      </c>
      <c r="AY851" s="39" t="s">
        <v>11968</v>
      </c>
      <c r="AZ851" s="38" t="s">
        <v>11969</v>
      </c>
      <c r="BA851" s="39" t="s">
        <v>11969</v>
      </c>
      <c r="BB851" s="38" t="s">
        <v>196</v>
      </c>
      <c r="BC851" s="38" t="s">
        <v>353</v>
      </c>
      <c r="BD851" s="38" t="s">
        <v>94</v>
      </c>
      <c r="BE851" s="38" t="s">
        <v>208</v>
      </c>
      <c r="BF851" s="38" t="s">
        <v>64</v>
      </c>
      <c r="BG851" s="38" t="s">
        <v>61</v>
      </c>
      <c r="BH851" s="38" t="s">
        <v>209</v>
      </c>
    </row>
    <row r="852" spans="2:60" x14ac:dyDescent="0.3">
      <c r="B852" s="55">
        <f t="shared" si="259"/>
        <v>848</v>
      </c>
      <c r="C852" s="55" t="str">
        <f t="shared" si="260"/>
        <v>NRT</v>
      </c>
      <c r="D852" s="55" t="str">
        <f t="shared" si="261"/>
        <v>2025-09-20</v>
      </c>
      <c r="E852" s="55" t="str">
        <f t="shared" si="262"/>
        <v>82020038163</v>
      </c>
      <c r="F852" s="55" t="str">
        <f t="shared" si="263"/>
        <v>PJP030131513</v>
      </c>
      <c r="G852" s="55" t="str">
        <f t="shared" si="264"/>
        <v>문상일</v>
      </c>
      <c r="H852" s="53" t="str">
        <f t="shared" si="265"/>
        <v>일반(NORMAL)</v>
      </c>
      <c r="I852" s="62">
        <f t="shared" si="266"/>
        <v>10421.08</v>
      </c>
      <c r="J852" s="53" t="str">
        <f t="shared" si="267"/>
        <v>BIG BRIDGE INTL (BRCH USA)</v>
      </c>
      <c r="K852" s="55">
        <f t="shared" si="268"/>
        <v>1</v>
      </c>
      <c r="L852" s="54">
        <f t="shared" si="269"/>
        <v>5.8</v>
      </c>
      <c r="M852" s="54">
        <f t="shared" si="270"/>
        <v>4.7</v>
      </c>
      <c r="N852" s="54">
        <f t="shared" si="271"/>
        <v>6</v>
      </c>
      <c r="O852" s="54">
        <f t="shared" si="272"/>
        <v>6</v>
      </c>
      <c r="P852" s="55" t="str">
        <f t="shared" si="273"/>
        <v>6094325151698</v>
      </c>
      <c r="Q852" s="70">
        <f t="shared" si="274"/>
        <v>17870</v>
      </c>
      <c r="R852" s="58">
        <v>0</v>
      </c>
      <c r="S852" s="57">
        <f t="shared" si="275"/>
        <v>0</v>
      </c>
      <c r="T852" s="58">
        <v>0</v>
      </c>
      <c r="U852" s="58">
        <f>(IF(VLOOKUP(VLOOKUP(AN852,MAPPING!$B$16:$D$21,2,1),MAPPING!$C$16:$E$21,2,0)=7000,0,VLOOKUP(VLOOKUP(AN852,MAPPING!$B$16:$D$21,2,1),MAPPING!$C$16:$E$21,2,0)))</f>
        <v>25000</v>
      </c>
      <c r="V852" s="58">
        <f>(K852*VLOOKUP(N852/K852,MAPPING!$B$23:$C$30,2,10))</f>
        <v>1200</v>
      </c>
      <c r="W852" s="58">
        <f t="shared" si="276"/>
        <v>0</v>
      </c>
      <c r="X852" s="58">
        <f t="shared" si="277"/>
        <v>44070</v>
      </c>
      <c r="Y852" s="116">
        <f>ROUND(SUM(Q852:W852)/INVOICE!$I$5,2)</f>
        <v>31.61</v>
      </c>
      <c r="AA852" s="38" t="s">
        <v>5597</v>
      </c>
      <c r="AB852" s="38" t="s">
        <v>93</v>
      </c>
      <c r="AC852" s="38" t="s">
        <v>5598</v>
      </c>
      <c r="AD852" s="38" t="s">
        <v>11970</v>
      </c>
      <c r="AE852" s="38" t="s">
        <v>8343</v>
      </c>
      <c r="AF852" s="38" t="s">
        <v>8344</v>
      </c>
      <c r="AG852" s="38" t="s">
        <v>4489</v>
      </c>
      <c r="AH852" s="38" t="s">
        <v>156</v>
      </c>
      <c r="AI852" s="38">
        <v>1</v>
      </c>
      <c r="AJ852" s="38">
        <v>5.8</v>
      </c>
      <c r="AK852" s="38">
        <v>4.7</v>
      </c>
      <c r="AL852" s="38">
        <v>6</v>
      </c>
      <c r="AM852" s="38" t="s">
        <v>68</v>
      </c>
      <c r="AN852" s="38">
        <v>10421.08</v>
      </c>
      <c r="AO852" s="38" t="s">
        <v>62</v>
      </c>
      <c r="AP852" s="38" t="s">
        <v>62</v>
      </c>
      <c r="AQ852" s="38" t="s">
        <v>62</v>
      </c>
      <c r="AR852" s="38" t="s">
        <v>62</v>
      </c>
      <c r="AS852" s="38" t="s">
        <v>62</v>
      </c>
      <c r="AT852" s="38" t="s">
        <v>205</v>
      </c>
      <c r="AU852" s="38" t="s">
        <v>8802</v>
      </c>
      <c r="AV852" s="38" t="s">
        <v>207</v>
      </c>
      <c r="AW852" s="38" t="s">
        <v>61</v>
      </c>
      <c r="AX852" s="38" t="s">
        <v>63</v>
      </c>
      <c r="AY852" s="39" t="s">
        <v>11971</v>
      </c>
      <c r="AZ852" s="38" t="s">
        <v>11972</v>
      </c>
      <c r="BA852" s="39" t="s">
        <v>11972</v>
      </c>
      <c r="BB852" s="38" t="s">
        <v>196</v>
      </c>
      <c r="BC852" s="38" t="s">
        <v>353</v>
      </c>
      <c r="BD852" s="38" t="s">
        <v>94</v>
      </c>
      <c r="BE852" s="38" t="s">
        <v>208</v>
      </c>
      <c r="BF852" s="38" t="s">
        <v>64</v>
      </c>
      <c r="BG852" s="38" t="s">
        <v>61</v>
      </c>
      <c r="BH852" s="38" t="s">
        <v>209</v>
      </c>
    </row>
    <row r="853" spans="2:60" x14ac:dyDescent="0.3">
      <c r="B853" s="55">
        <f t="shared" si="259"/>
        <v>849</v>
      </c>
      <c r="C853" s="55" t="str">
        <f t="shared" si="260"/>
        <v>NRT</v>
      </c>
      <c r="D853" s="55" t="str">
        <f t="shared" si="261"/>
        <v>2025-09-20</v>
      </c>
      <c r="E853" s="55" t="str">
        <f t="shared" si="262"/>
        <v>82020038163</v>
      </c>
      <c r="F853" s="55" t="str">
        <f t="shared" si="263"/>
        <v>PJP030158494</v>
      </c>
      <c r="G853" s="55" t="str">
        <f t="shared" si="264"/>
        <v>이상찬</v>
      </c>
      <c r="H853" s="53" t="str">
        <f t="shared" si="265"/>
        <v>목록(Manifest)</v>
      </c>
      <c r="I853" s="62">
        <f t="shared" si="266"/>
        <v>53.14</v>
      </c>
      <c r="J853" s="53" t="str">
        <f t="shared" si="267"/>
        <v>BIG BRIDGE INTL (BRCH USA)</v>
      </c>
      <c r="K853" s="55">
        <f t="shared" si="268"/>
        <v>1</v>
      </c>
      <c r="L853" s="54">
        <f t="shared" si="269"/>
        <v>0.4</v>
      </c>
      <c r="M853" s="54">
        <f t="shared" si="270"/>
        <v>0.8</v>
      </c>
      <c r="N853" s="54">
        <f t="shared" si="271"/>
        <v>0.8</v>
      </c>
      <c r="O853" s="54">
        <f t="shared" si="272"/>
        <v>0.5</v>
      </c>
      <c r="P853" s="55" t="str">
        <f t="shared" si="273"/>
        <v>6094325146275</v>
      </c>
      <c r="Q853" s="70">
        <f t="shared" si="274"/>
        <v>6760</v>
      </c>
      <c r="R853" s="58">
        <v>0</v>
      </c>
      <c r="S853" s="57">
        <f t="shared" si="275"/>
        <v>0</v>
      </c>
      <c r="T853" s="58">
        <v>0</v>
      </c>
      <c r="U853" s="58">
        <f>(IF(VLOOKUP(VLOOKUP(AN853,MAPPING!$B$16:$D$21,2,1),MAPPING!$C$16:$E$21,2,0)=7000,0,VLOOKUP(VLOOKUP(AN853,MAPPING!$B$16:$D$21,2,1),MAPPING!$C$16:$E$21,2,0)))</f>
        <v>0</v>
      </c>
      <c r="V853" s="58">
        <f>(K853*VLOOKUP(N853/K853,MAPPING!$B$23:$C$30,2,10))</f>
        <v>0</v>
      </c>
      <c r="W853" s="58">
        <f t="shared" si="276"/>
        <v>0</v>
      </c>
      <c r="X853" s="58">
        <f t="shared" si="277"/>
        <v>6760</v>
      </c>
      <c r="Y853" s="116">
        <f>ROUND(SUM(Q853:W853)/INVOICE!$I$5,2)</f>
        <v>4.8499999999999996</v>
      </c>
      <c r="AA853" s="38" t="s">
        <v>5597</v>
      </c>
      <c r="AB853" s="38" t="s">
        <v>93</v>
      </c>
      <c r="AC853" s="38" t="s">
        <v>5598</v>
      </c>
      <c r="AD853" s="38" t="s">
        <v>11973</v>
      </c>
      <c r="AE853" s="38" t="s">
        <v>8043</v>
      </c>
      <c r="AF853" s="38" t="s">
        <v>8044</v>
      </c>
      <c r="AG853" s="38" t="s">
        <v>8045</v>
      </c>
      <c r="AH853" s="38" t="s">
        <v>61</v>
      </c>
      <c r="AI853" s="38">
        <v>1</v>
      </c>
      <c r="AJ853" s="38">
        <v>0.4</v>
      </c>
      <c r="AK853" s="38">
        <v>0.8</v>
      </c>
      <c r="AL853" s="38">
        <v>0.8</v>
      </c>
      <c r="AM853" s="38" t="s">
        <v>204</v>
      </c>
      <c r="AN853" s="38">
        <v>53.14</v>
      </c>
      <c r="AO853" s="38" t="s">
        <v>62</v>
      </c>
      <c r="AP853" s="38" t="s">
        <v>62</v>
      </c>
      <c r="AQ853" s="38" t="s">
        <v>62</v>
      </c>
      <c r="AR853" s="38" t="s">
        <v>62</v>
      </c>
      <c r="AS853" s="38" t="s">
        <v>62</v>
      </c>
      <c r="AT853" s="38" t="s">
        <v>205</v>
      </c>
      <c r="AU853" s="38" t="s">
        <v>8802</v>
      </c>
      <c r="AV853" s="38" t="s">
        <v>207</v>
      </c>
      <c r="AW853" s="38" t="s">
        <v>61</v>
      </c>
      <c r="AX853" s="38" t="s">
        <v>63</v>
      </c>
      <c r="AY853" s="39" t="s">
        <v>11974</v>
      </c>
      <c r="AZ853" s="38" t="s">
        <v>11975</v>
      </c>
      <c r="BA853" s="39" t="s">
        <v>11975</v>
      </c>
      <c r="BB853" s="38" t="s">
        <v>196</v>
      </c>
      <c r="BC853" s="38" t="s">
        <v>353</v>
      </c>
      <c r="BD853" s="38" t="s">
        <v>94</v>
      </c>
      <c r="BE853" s="38" t="s">
        <v>208</v>
      </c>
      <c r="BF853" s="38" t="s">
        <v>64</v>
      </c>
      <c r="BG853" s="38" t="s">
        <v>61</v>
      </c>
      <c r="BH853" s="38" t="s">
        <v>209</v>
      </c>
    </row>
    <row r="854" spans="2:60" x14ac:dyDescent="0.3">
      <c r="B854" s="55">
        <f t="shared" si="259"/>
        <v>850</v>
      </c>
      <c r="C854" s="55" t="str">
        <f t="shared" si="260"/>
        <v>NRT</v>
      </c>
      <c r="D854" s="55" t="str">
        <f t="shared" si="261"/>
        <v>2025-09-20</v>
      </c>
      <c r="E854" s="55" t="str">
        <f t="shared" si="262"/>
        <v>82020038163</v>
      </c>
      <c r="F854" s="55" t="str">
        <f t="shared" si="263"/>
        <v>PJP030141004</v>
      </c>
      <c r="G854" s="55" t="str">
        <f t="shared" si="264"/>
        <v>홍승현</v>
      </c>
      <c r="H854" s="53" t="str">
        <f t="shared" si="265"/>
        <v>간이(Simple)</v>
      </c>
      <c r="I854" s="62">
        <f t="shared" si="266"/>
        <v>234.93</v>
      </c>
      <c r="J854" s="53" t="str">
        <f t="shared" si="267"/>
        <v>BIG BRIDGE INTL (BRCH USA)</v>
      </c>
      <c r="K854" s="55">
        <f t="shared" si="268"/>
        <v>1</v>
      </c>
      <c r="L854" s="54">
        <f t="shared" si="269"/>
        <v>0.7</v>
      </c>
      <c r="M854" s="54">
        <f t="shared" si="270"/>
        <v>2.8</v>
      </c>
      <c r="N854" s="54">
        <f t="shared" si="271"/>
        <v>2.8</v>
      </c>
      <c r="O854" s="54">
        <f t="shared" si="272"/>
        <v>1</v>
      </c>
      <c r="P854" s="55" t="str">
        <f t="shared" si="273"/>
        <v>6094325174856</v>
      </c>
      <c r="Q854" s="70">
        <f t="shared" si="274"/>
        <v>7770</v>
      </c>
      <c r="R854" s="58">
        <v>0</v>
      </c>
      <c r="S854" s="57">
        <f t="shared" si="275"/>
        <v>0</v>
      </c>
      <c r="T854" s="58">
        <v>0</v>
      </c>
      <c r="U854" s="58">
        <f>(IF(VLOOKUP(VLOOKUP(AN854,MAPPING!$B$16:$D$21,2,1),MAPPING!$C$16:$E$21,2,0)=7000,0,VLOOKUP(VLOOKUP(AN854,MAPPING!$B$16:$D$21,2,1),MAPPING!$C$16:$E$21,2,0)))</f>
        <v>0</v>
      </c>
      <c r="V854" s="58">
        <f>(K854*VLOOKUP(N854/K854,MAPPING!$B$23:$C$30,2,10))</f>
        <v>550</v>
      </c>
      <c r="W854" s="58">
        <f t="shared" si="276"/>
        <v>0</v>
      </c>
      <c r="X854" s="58">
        <f t="shared" si="277"/>
        <v>8320</v>
      </c>
      <c r="Y854" s="116">
        <f>ROUND(SUM(Q854:W854)/INVOICE!$I$5,2)</f>
        <v>5.97</v>
      </c>
      <c r="AA854" s="38" t="s">
        <v>5597</v>
      </c>
      <c r="AB854" s="38" t="s">
        <v>93</v>
      </c>
      <c r="AC854" s="38" t="s">
        <v>5598</v>
      </c>
      <c r="AD854" s="38" t="s">
        <v>11976</v>
      </c>
      <c r="AE854" s="38" t="s">
        <v>11977</v>
      </c>
      <c r="AF854" s="38" t="s">
        <v>11978</v>
      </c>
      <c r="AG854" s="38" t="s">
        <v>11979</v>
      </c>
      <c r="AH854" s="38" t="s">
        <v>61</v>
      </c>
      <c r="AI854" s="38">
        <v>1</v>
      </c>
      <c r="AJ854" s="38">
        <v>0.7</v>
      </c>
      <c r="AK854" s="38">
        <v>2.8</v>
      </c>
      <c r="AL854" s="38">
        <v>2.8</v>
      </c>
      <c r="AM854" s="38" t="s">
        <v>65</v>
      </c>
      <c r="AN854" s="38">
        <v>234.93</v>
      </c>
      <c r="AO854" s="38" t="s">
        <v>62</v>
      </c>
      <c r="AP854" s="38" t="s">
        <v>62</v>
      </c>
      <c r="AQ854" s="38" t="s">
        <v>62</v>
      </c>
      <c r="AR854" s="38" t="s">
        <v>61</v>
      </c>
      <c r="AS854" s="38" t="s">
        <v>62</v>
      </c>
      <c r="AT854" s="38" t="s">
        <v>205</v>
      </c>
      <c r="AU854" s="38" t="s">
        <v>8802</v>
      </c>
      <c r="AV854" s="38" t="s">
        <v>207</v>
      </c>
      <c r="AW854" s="38" t="s">
        <v>61</v>
      </c>
      <c r="AX854" s="38" t="s">
        <v>63</v>
      </c>
      <c r="AY854" s="39" t="s">
        <v>11980</v>
      </c>
      <c r="AZ854" s="38" t="s">
        <v>11981</v>
      </c>
      <c r="BA854" s="39" t="s">
        <v>11981</v>
      </c>
      <c r="BB854" s="38" t="s">
        <v>196</v>
      </c>
      <c r="BC854" s="38" t="s">
        <v>353</v>
      </c>
      <c r="BD854" s="38" t="s">
        <v>94</v>
      </c>
      <c r="BE854" s="38" t="s">
        <v>208</v>
      </c>
      <c r="BF854" s="38" t="s">
        <v>64</v>
      </c>
      <c r="BG854" s="38" t="s">
        <v>61</v>
      </c>
      <c r="BH854" s="38" t="s">
        <v>209</v>
      </c>
    </row>
    <row r="855" spans="2:60" x14ac:dyDescent="0.3">
      <c r="B855" s="55">
        <f t="shared" si="259"/>
        <v>851</v>
      </c>
      <c r="C855" s="55" t="str">
        <f t="shared" si="260"/>
        <v>NRT</v>
      </c>
      <c r="D855" s="55" t="str">
        <f t="shared" si="261"/>
        <v>2025-09-20</v>
      </c>
      <c r="E855" s="55" t="str">
        <f t="shared" si="262"/>
        <v>82020038163</v>
      </c>
      <c r="F855" s="55" t="str">
        <f t="shared" si="263"/>
        <v>PJP030130815</v>
      </c>
      <c r="G855" s="55" t="str">
        <f t="shared" si="264"/>
        <v>정찬미</v>
      </c>
      <c r="H855" s="53" t="str">
        <f t="shared" si="265"/>
        <v>간이(Simple)</v>
      </c>
      <c r="I855" s="62">
        <f t="shared" si="266"/>
        <v>439.1</v>
      </c>
      <c r="J855" s="53" t="str">
        <f t="shared" si="267"/>
        <v>BIG BRIDGE INTL (BRCH USA)</v>
      </c>
      <c r="K855" s="55">
        <f t="shared" si="268"/>
        <v>1</v>
      </c>
      <c r="L855" s="54">
        <f t="shared" si="269"/>
        <v>5.5</v>
      </c>
      <c r="M855" s="54">
        <f t="shared" si="270"/>
        <v>4.8</v>
      </c>
      <c r="N855" s="54">
        <f t="shared" si="271"/>
        <v>5.5</v>
      </c>
      <c r="O855" s="54">
        <f t="shared" si="272"/>
        <v>5.5</v>
      </c>
      <c r="P855" s="55" t="str">
        <f t="shared" si="273"/>
        <v>6094325150778</v>
      </c>
      <c r="Q855" s="70">
        <f t="shared" si="274"/>
        <v>16860</v>
      </c>
      <c r="R855" s="58">
        <v>0</v>
      </c>
      <c r="S855" s="57">
        <f t="shared" si="275"/>
        <v>0</v>
      </c>
      <c r="T855" s="58">
        <v>0</v>
      </c>
      <c r="U855" s="58">
        <f>(IF(VLOOKUP(VLOOKUP(AN855,MAPPING!$B$16:$D$21,2,1),MAPPING!$C$16:$E$21,2,0)=7000,0,VLOOKUP(VLOOKUP(AN855,MAPPING!$B$16:$D$21,2,1),MAPPING!$C$16:$E$21,2,0)))</f>
        <v>0</v>
      </c>
      <c r="V855" s="58">
        <f>(K855*VLOOKUP(N855/K855,MAPPING!$B$23:$C$30,2,10))</f>
        <v>1200</v>
      </c>
      <c r="W855" s="58">
        <f t="shared" si="276"/>
        <v>0</v>
      </c>
      <c r="X855" s="58">
        <f t="shared" si="277"/>
        <v>18060</v>
      </c>
      <c r="Y855" s="116">
        <f>ROUND(SUM(Q855:W855)/INVOICE!$I$5,2)</f>
        <v>12.96</v>
      </c>
      <c r="AA855" s="38" t="s">
        <v>5597</v>
      </c>
      <c r="AB855" s="38" t="s">
        <v>93</v>
      </c>
      <c r="AC855" s="38" t="s">
        <v>5598</v>
      </c>
      <c r="AD855" s="38" t="s">
        <v>11982</v>
      </c>
      <c r="AE855" s="38" t="s">
        <v>11983</v>
      </c>
      <c r="AF855" s="38" t="s">
        <v>7965</v>
      </c>
      <c r="AG855" s="38" t="s">
        <v>7966</v>
      </c>
      <c r="AH855" s="38" t="s">
        <v>156</v>
      </c>
      <c r="AI855" s="38">
        <v>1</v>
      </c>
      <c r="AJ855" s="38">
        <v>5.5</v>
      </c>
      <c r="AK855" s="38">
        <v>4.8</v>
      </c>
      <c r="AL855" s="38">
        <v>5.5</v>
      </c>
      <c r="AM855" s="38" t="s">
        <v>65</v>
      </c>
      <c r="AN855" s="38">
        <v>439.1</v>
      </c>
      <c r="AO855" s="38" t="s">
        <v>62</v>
      </c>
      <c r="AP855" s="38" t="s">
        <v>62</v>
      </c>
      <c r="AQ855" s="38" t="s">
        <v>62</v>
      </c>
      <c r="AR855" s="38" t="s">
        <v>62</v>
      </c>
      <c r="AS855" s="38" t="s">
        <v>61</v>
      </c>
      <c r="AT855" s="38" t="s">
        <v>205</v>
      </c>
      <c r="AU855" s="38" t="s">
        <v>8802</v>
      </c>
      <c r="AV855" s="38" t="s">
        <v>207</v>
      </c>
      <c r="AW855" s="38" t="s">
        <v>61</v>
      </c>
      <c r="AX855" s="38" t="s">
        <v>63</v>
      </c>
      <c r="AY855" s="39" t="s">
        <v>11984</v>
      </c>
      <c r="AZ855" s="38" t="s">
        <v>11985</v>
      </c>
      <c r="BA855" s="39" t="s">
        <v>11985</v>
      </c>
      <c r="BB855" s="38" t="s">
        <v>196</v>
      </c>
      <c r="BC855" s="38" t="s">
        <v>353</v>
      </c>
      <c r="BD855" s="38" t="s">
        <v>94</v>
      </c>
      <c r="BE855" s="38" t="s">
        <v>208</v>
      </c>
      <c r="BF855" s="38" t="s">
        <v>64</v>
      </c>
      <c r="BG855" s="38" t="s">
        <v>61</v>
      </c>
      <c r="BH855" s="38" t="s">
        <v>209</v>
      </c>
    </row>
    <row r="856" spans="2:60" x14ac:dyDescent="0.3">
      <c r="B856" s="55">
        <f t="shared" si="259"/>
        <v>852</v>
      </c>
      <c r="C856" s="55" t="str">
        <f t="shared" si="260"/>
        <v>NRT</v>
      </c>
      <c r="D856" s="55" t="str">
        <f t="shared" si="261"/>
        <v>2025-09-20</v>
      </c>
      <c r="E856" s="55" t="str">
        <f t="shared" si="262"/>
        <v>82020038163</v>
      </c>
      <c r="F856" s="55" t="str">
        <f t="shared" si="263"/>
        <v>PJP030133686</v>
      </c>
      <c r="G856" s="55" t="str">
        <f t="shared" si="264"/>
        <v>정재수</v>
      </c>
      <c r="H856" s="53" t="str">
        <f t="shared" si="265"/>
        <v>목록(Manifest)</v>
      </c>
      <c r="I856" s="62">
        <f t="shared" si="266"/>
        <v>139.36000000000001</v>
      </c>
      <c r="J856" s="53" t="str">
        <f t="shared" si="267"/>
        <v>BIG BRIDGE INTL (BRCH USA)</v>
      </c>
      <c r="K856" s="55">
        <f t="shared" si="268"/>
        <v>1</v>
      </c>
      <c r="L856" s="54">
        <f t="shared" si="269"/>
        <v>0.8</v>
      </c>
      <c r="M856" s="54">
        <f t="shared" si="270"/>
        <v>2.8</v>
      </c>
      <c r="N856" s="54">
        <f t="shared" si="271"/>
        <v>2.8</v>
      </c>
      <c r="O856" s="54">
        <f t="shared" si="272"/>
        <v>1</v>
      </c>
      <c r="P856" s="55" t="str">
        <f t="shared" si="273"/>
        <v>6094325151301</v>
      </c>
      <c r="Q856" s="70">
        <f t="shared" si="274"/>
        <v>7770</v>
      </c>
      <c r="R856" s="58">
        <v>0</v>
      </c>
      <c r="S856" s="57">
        <f t="shared" si="275"/>
        <v>0</v>
      </c>
      <c r="T856" s="58">
        <v>0</v>
      </c>
      <c r="U856" s="58">
        <f>(IF(VLOOKUP(VLOOKUP(AN856,MAPPING!$B$16:$D$21,2,1),MAPPING!$C$16:$E$21,2,0)=7000,0,VLOOKUP(VLOOKUP(AN856,MAPPING!$B$16:$D$21,2,1),MAPPING!$C$16:$E$21,2,0)))</f>
        <v>0</v>
      </c>
      <c r="V856" s="58">
        <f>(K856*VLOOKUP(N856/K856,MAPPING!$B$23:$C$30,2,10))</f>
        <v>550</v>
      </c>
      <c r="W856" s="58">
        <f t="shared" si="276"/>
        <v>0</v>
      </c>
      <c r="X856" s="58">
        <f t="shared" si="277"/>
        <v>8320</v>
      </c>
      <c r="Y856" s="116">
        <f>ROUND(SUM(Q856:W856)/INVOICE!$I$5,2)</f>
        <v>5.97</v>
      </c>
      <c r="AA856" s="38" t="s">
        <v>5597</v>
      </c>
      <c r="AB856" s="38" t="s">
        <v>93</v>
      </c>
      <c r="AC856" s="38" t="s">
        <v>5598</v>
      </c>
      <c r="AD856" s="38" t="s">
        <v>11986</v>
      </c>
      <c r="AE856" s="38" t="s">
        <v>11987</v>
      </c>
      <c r="AF856" s="38" t="s">
        <v>11988</v>
      </c>
      <c r="AG856" s="38" t="s">
        <v>11989</v>
      </c>
      <c r="AH856" s="38" t="s">
        <v>61</v>
      </c>
      <c r="AI856" s="38">
        <v>1</v>
      </c>
      <c r="AJ856" s="38">
        <v>0.8</v>
      </c>
      <c r="AK856" s="38">
        <v>2.8</v>
      </c>
      <c r="AL856" s="38">
        <v>2.8</v>
      </c>
      <c r="AM856" s="38" t="s">
        <v>204</v>
      </c>
      <c r="AN856" s="38">
        <v>139.36000000000001</v>
      </c>
      <c r="AO856" s="38" t="s">
        <v>62</v>
      </c>
      <c r="AP856" s="38" t="s">
        <v>62</v>
      </c>
      <c r="AQ856" s="38" t="s">
        <v>62</v>
      </c>
      <c r="AR856" s="38" t="s">
        <v>62</v>
      </c>
      <c r="AS856" s="38" t="s">
        <v>62</v>
      </c>
      <c r="AT856" s="38" t="s">
        <v>205</v>
      </c>
      <c r="AU856" s="38" t="s">
        <v>8802</v>
      </c>
      <c r="AV856" s="38" t="s">
        <v>207</v>
      </c>
      <c r="AW856" s="38" t="s">
        <v>61</v>
      </c>
      <c r="AX856" s="38" t="s">
        <v>63</v>
      </c>
      <c r="AY856" s="39" t="s">
        <v>11990</v>
      </c>
      <c r="AZ856" s="38" t="s">
        <v>11991</v>
      </c>
      <c r="BA856" s="39" t="s">
        <v>11991</v>
      </c>
      <c r="BB856" s="38" t="s">
        <v>196</v>
      </c>
      <c r="BC856" s="38" t="s">
        <v>353</v>
      </c>
      <c r="BD856" s="38" t="s">
        <v>94</v>
      </c>
      <c r="BE856" s="38" t="s">
        <v>208</v>
      </c>
      <c r="BF856" s="38" t="s">
        <v>64</v>
      </c>
      <c r="BG856" s="38" t="s">
        <v>61</v>
      </c>
      <c r="BH856" s="38" t="s">
        <v>209</v>
      </c>
    </row>
    <row r="857" spans="2:60" x14ac:dyDescent="0.3">
      <c r="B857" s="55">
        <f t="shared" si="259"/>
        <v>853</v>
      </c>
      <c r="C857" s="55" t="str">
        <f t="shared" si="260"/>
        <v>NRT</v>
      </c>
      <c r="D857" s="55" t="str">
        <f t="shared" si="261"/>
        <v>2025-09-20</v>
      </c>
      <c r="E857" s="55" t="str">
        <f t="shared" si="262"/>
        <v>82020038163</v>
      </c>
      <c r="F857" s="55" t="str">
        <f t="shared" si="263"/>
        <v>PJP026453281</v>
      </c>
      <c r="G857" s="55" t="str">
        <f t="shared" si="264"/>
        <v>정자영</v>
      </c>
      <c r="H857" s="53" t="str">
        <f t="shared" si="265"/>
        <v>목록(Manifest)</v>
      </c>
      <c r="I857" s="62">
        <f t="shared" si="266"/>
        <v>141.25</v>
      </c>
      <c r="J857" s="53" t="str">
        <f t="shared" si="267"/>
        <v>BIG BRIDGE INTL (BRCH USA)</v>
      </c>
      <c r="K857" s="55">
        <f t="shared" si="268"/>
        <v>1</v>
      </c>
      <c r="L857" s="54">
        <f t="shared" si="269"/>
        <v>0.5</v>
      </c>
      <c r="M857" s="54">
        <f t="shared" si="270"/>
        <v>0.9</v>
      </c>
      <c r="N857" s="54">
        <f t="shared" si="271"/>
        <v>0.9</v>
      </c>
      <c r="O857" s="54">
        <f t="shared" si="272"/>
        <v>0.5</v>
      </c>
      <c r="P857" s="55" t="str">
        <f t="shared" si="273"/>
        <v>6094325149091</v>
      </c>
      <c r="Q857" s="70">
        <f t="shared" si="274"/>
        <v>6760</v>
      </c>
      <c r="R857" s="58">
        <v>0</v>
      </c>
      <c r="S857" s="57">
        <f t="shared" si="275"/>
        <v>0</v>
      </c>
      <c r="T857" s="58">
        <v>0</v>
      </c>
      <c r="U857" s="58">
        <f>(IF(VLOOKUP(VLOOKUP(AN857,MAPPING!$B$16:$D$21,2,1),MAPPING!$C$16:$E$21,2,0)=7000,0,VLOOKUP(VLOOKUP(AN857,MAPPING!$B$16:$D$21,2,1),MAPPING!$C$16:$E$21,2,0)))</f>
        <v>0</v>
      </c>
      <c r="V857" s="58">
        <f>(K857*VLOOKUP(N857/K857,MAPPING!$B$23:$C$30,2,10))</f>
        <v>0</v>
      </c>
      <c r="W857" s="58">
        <f t="shared" si="276"/>
        <v>0</v>
      </c>
      <c r="X857" s="58">
        <f t="shared" si="277"/>
        <v>6760</v>
      </c>
      <c r="Y857" s="116">
        <f>ROUND(SUM(Q857:W857)/INVOICE!$I$5,2)</f>
        <v>4.8499999999999996</v>
      </c>
      <c r="AA857" s="38" t="s">
        <v>5597</v>
      </c>
      <c r="AB857" s="38" t="s">
        <v>93</v>
      </c>
      <c r="AC857" s="38" t="s">
        <v>5598</v>
      </c>
      <c r="AD857" s="38" t="s">
        <v>11992</v>
      </c>
      <c r="AE857" s="38" t="s">
        <v>11993</v>
      </c>
      <c r="AF857" s="38" t="s">
        <v>11994</v>
      </c>
      <c r="AG857" s="38" t="s">
        <v>11995</v>
      </c>
      <c r="AH857" s="38" t="s">
        <v>61</v>
      </c>
      <c r="AI857" s="38">
        <v>1</v>
      </c>
      <c r="AJ857" s="38">
        <v>0.5</v>
      </c>
      <c r="AK857" s="38">
        <v>0.9</v>
      </c>
      <c r="AL857" s="38">
        <v>0.9</v>
      </c>
      <c r="AM857" s="38" t="s">
        <v>204</v>
      </c>
      <c r="AN857" s="38">
        <v>141.25</v>
      </c>
      <c r="AO857" s="38" t="s">
        <v>62</v>
      </c>
      <c r="AP857" s="38" t="s">
        <v>62</v>
      </c>
      <c r="AQ857" s="38" t="s">
        <v>62</v>
      </c>
      <c r="AR857" s="38" t="s">
        <v>62</v>
      </c>
      <c r="AS857" s="38" t="s">
        <v>62</v>
      </c>
      <c r="AT857" s="38" t="s">
        <v>205</v>
      </c>
      <c r="AU857" s="38" t="s">
        <v>8802</v>
      </c>
      <c r="AV857" s="38" t="s">
        <v>207</v>
      </c>
      <c r="AW857" s="38" t="s">
        <v>61</v>
      </c>
      <c r="AX857" s="38" t="s">
        <v>63</v>
      </c>
      <c r="AY857" s="39" t="s">
        <v>11996</v>
      </c>
      <c r="AZ857" s="38" t="s">
        <v>11997</v>
      </c>
      <c r="BA857" s="39" t="s">
        <v>11997</v>
      </c>
      <c r="BB857" s="38" t="s">
        <v>196</v>
      </c>
      <c r="BC857" s="38" t="s">
        <v>353</v>
      </c>
      <c r="BD857" s="38" t="s">
        <v>94</v>
      </c>
      <c r="BE857" s="38" t="s">
        <v>208</v>
      </c>
      <c r="BF857" s="38" t="s">
        <v>64</v>
      </c>
      <c r="BG857" s="38" t="s">
        <v>61</v>
      </c>
      <c r="BH857" s="38" t="s">
        <v>209</v>
      </c>
    </row>
    <row r="858" spans="2:60" x14ac:dyDescent="0.3">
      <c r="B858" s="55">
        <f t="shared" si="259"/>
        <v>854</v>
      </c>
      <c r="C858" s="55" t="str">
        <f t="shared" si="260"/>
        <v>NRT</v>
      </c>
      <c r="D858" s="55" t="str">
        <f t="shared" si="261"/>
        <v>2025-09-20</v>
      </c>
      <c r="E858" s="55" t="str">
        <f t="shared" si="262"/>
        <v>82020038163</v>
      </c>
      <c r="F858" s="55" t="str">
        <f t="shared" si="263"/>
        <v>PJP030129184</v>
      </c>
      <c r="G858" s="55" t="str">
        <f t="shared" si="264"/>
        <v>정동혁</v>
      </c>
      <c r="H858" s="53" t="str">
        <f t="shared" si="265"/>
        <v>목록(Manifest)</v>
      </c>
      <c r="I858" s="62">
        <f t="shared" si="266"/>
        <v>67.13</v>
      </c>
      <c r="J858" s="53" t="str">
        <f t="shared" si="267"/>
        <v>BIG BRIDGE INTL (BRCH USA)</v>
      </c>
      <c r="K858" s="55">
        <f t="shared" si="268"/>
        <v>1</v>
      </c>
      <c r="L858" s="54">
        <f t="shared" si="269"/>
        <v>0.9</v>
      </c>
      <c r="M858" s="54">
        <f t="shared" si="270"/>
        <v>1.9</v>
      </c>
      <c r="N858" s="54">
        <f t="shared" si="271"/>
        <v>1.9</v>
      </c>
      <c r="O858" s="54">
        <f t="shared" si="272"/>
        <v>1</v>
      </c>
      <c r="P858" s="55" t="str">
        <f t="shared" si="273"/>
        <v>6094325151533</v>
      </c>
      <c r="Q858" s="70">
        <f t="shared" si="274"/>
        <v>7770</v>
      </c>
      <c r="R858" s="58">
        <v>0</v>
      </c>
      <c r="S858" s="57">
        <f t="shared" si="275"/>
        <v>0</v>
      </c>
      <c r="T858" s="58">
        <v>0</v>
      </c>
      <c r="U858" s="58">
        <f>(IF(VLOOKUP(VLOOKUP(AN858,MAPPING!$B$16:$D$21,2,1),MAPPING!$C$16:$E$21,2,0)=7000,0,VLOOKUP(VLOOKUP(AN858,MAPPING!$B$16:$D$21,2,1),MAPPING!$C$16:$E$21,2,0)))</f>
        <v>0</v>
      </c>
      <c r="V858" s="58">
        <f>(K858*VLOOKUP(N858/K858,MAPPING!$B$23:$C$30,2,10))</f>
        <v>0</v>
      </c>
      <c r="W858" s="58">
        <f t="shared" si="276"/>
        <v>0</v>
      </c>
      <c r="X858" s="58">
        <f t="shared" si="277"/>
        <v>7770</v>
      </c>
      <c r="Y858" s="116">
        <f>ROUND(SUM(Q858:W858)/INVOICE!$I$5,2)</f>
        <v>5.57</v>
      </c>
      <c r="AA858" s="38" t="s">
        <v>5597</v>
      </c>
      <c r="AB858" s="38" t="s">
        <v>93</v>
      </c>
      <c r="AC858" s="38" t="s">
        <v>5598</v>
      </c>
      <c r="AD858" s="38" t="s">
        <v>11998</v>
      </c>
      <c r="AE858" s="38" t="s">
        <v>11999</v>
      </c>
      <c r="AF858" s="38" t="s">
        <v>12000</v>
      </c>
      <c r="AG858" s="38" t="s">
        <v>12001</v>
      </c>
      <c r="AH858" s="38" t="s">
        <v>61</v>
      </c>
      <c r="AI858" s="38">
        <v>1</v>
      </c>
      <c r="AJ858" s="38">
        <v>0.9</v>
      </c>
      <c r="AK858" s="38">
        <v>1.9</v>
      </c>
      <c r="AL858" s="38">
        <v>1.9</v>
      </c>
      <c r="AM858" s="38" t="s">
        <v>204</v>
      </c>
      <c r="AN858" s="38">
        <v>67.13</v>
      </c>
      <c r="AO858" s="38" t="s">
        <v>62</v>
      </c>
      <c r="AP858" s="38" t="s">
        <v>62</v>
      </c>
      <c r="AQ858" s="38" t="s">
        <v>62</v>
      </c>
      <c r="AR858" s="38" t="s">
        <v>62</v>
      </c>
      <c r="AS858" s="38" t="s">
        <v>62</v>
      </c>
      <c r="AT858" s="38" t="s">
        <v>205</v>
      </c>
      <c r="AU858" s="38" t="s">
        <v>8802</v>
      </c>
      <c r="AV858" s="38" t="s">
        <v>207</v>
      </c>
      <c r="AW858" s="38" t="s">
        <v>61</v>
      </c>
      <c r="AX858" s="38" t="s">
        <v>63</v>
      </c>
      <c r="AY858" s="39" t="s">
        <v>12002</v>
      </c>
      <c r="AZ858" s="38" t="s">
        <v>12003</v>
      </c>
      <c r="BA858" s="39" t="s">
        <v>12003</v>
      </c>
      <c r="BB858" s="38" t="s">
        <v>196</v>
      </c>
      <c r="BC858" s="38" t="s">
        <v>353</v>
      </c>
      <c r="BD858" s="38" t="s">
        <v>94</v>
      </c>
      <c r="BE858" s="38" t="s">
        <v>208</v>
      </c>
      <c r="BF858" s="38" t="s">
        <v>64</v>
      </c>
      <c r="BG858" s="38" t="s">
        <v>61</v>
      </c>
      <c r="BH858" s="38" t="s">
        <v>209</v>
      </c>
    </row>
    <row r="859" spans="2:60" x14ac:dyDescent="0.3">
      <c r="B859" s="55">
        <f t="shared" si="259"/>
        <v>855</v>
      </c>
      <c r="C859" s="55" t="str">
        <f t="shared" si="260"/>
        <v>NRT</v>
      </c>
      <c r="D859" s="55" t="str">
        <f t="shared" si="261"/>
        <v>2025-09-20</v>
      </c>
      <c r="E859" s="55" t="str">
        <f t="shared" si="262"/>
        <v>82020038163</v>
      </c>
      <c r="F859" s="55" t="str">
        <f t="shared" si="263"/>
        <v>PJP030156248</v>
      </c>
      <c r="G859" s="55" t="str">
        <f t="shared" si="264"/>
        <v>이형철</v>
      </c>
      <c r="H859" s="53" t="str">
        <f t="shared" si="265"/>
        <v>목록(Manifest)</v>
      </c>
      <c r="I859" s="62">
        <f t="shared" si="266"/>
        <v>115.92</v>
      </c>
      <c r="J859" s="53" t="str">
        <f t="shared" si="267"/>
        <v>BIG BRIDGE INTL (BRCH USA)</v>
      </c>
      <c r="K859" s="55">
        <f t="shared" si="268"/>
        <v>1</v>
      </c>
      <c r="L859" s="54">
        <f t="shared" si="269"/>
        <v>0.5</v>
      </c>
      <c r="M859" s="54">
        <f t="shared" si="270"/>
        <v>1.4</v>
      </c>
      <c r="N859" s="54">
        <f t="shared" si="271"/>
        <v>1.4</v>
      </c>
      <c r="O859" s="54">
        <f t="shared" si="272"/>
        <v>0.5</v>
      </c>
      <c r="P859" s="55" t="str">
        <f t="shared" si="273"/>
        <v>6094325150754</v>
      </c>
      <c r="Q859" s="70">
        <f t="shared" si="274"/>
        <v>6760</v>
      </c>
      <c r="R859" s="58">
        <v>0</v>
      </c>
      <c r="S859" s="57">
        <f t="shared" si="275"/>
        <v>0</v>
      </c>
      <c r="T859" s="58">
        <v>0</v>
      </c>
      <c r="U859" s="58">
        <f>(IF(VLOOKUP(VLOOKUP(AN859,MAPPING!$B$16:$D$21,2,1),MAPPING!$C$16:$E$21,2,0)=7000,0,VLOOKUP(VLOOKUP(AN859,MAPPING!$B$16:$D$21,2,1),MAPPING!$C$16:$E$21,2,0)))</f>
        <v>0</v>
      </c>
      <c r="V859" s="58">
        <f>(K859*VLOOKUP(N859/K859,MAPPING!$B$23:$C$30,2,10))</f>
        <v>0</v>
      </c>
      <c r="W859" s="58">
        <f t="shared" si="276"/>
        <v>0</v>
      </c>
      <c r="X859" s="58">
        <f t="shared" si="277"/>
        <v>6760</v>
      </c>
      <c r="Y859" s="116">
        <f>ROUND(SUM(Q859:W859)/INVOICE!$I$5,2)</f>
        <v>4.8499999999999996</v>
      </c>
      <c r="AA859" s="38" t="s">
        <v>5597</v>
      </c>
      <c r="AB859" s="38" t="s">
        <v>93</v>
      </c>
      <c r="AC859" s="38" t="s">
        <v>5598</v>
      </c>
      <c r="AD859" s="38" t="s">
        <v>12004</v>
      </c>
      <c r="AE859" s="38" t="s">
        <v>8015</v>
      </c>
      <c r="AF859" s="38" t="s">
        <v>8016</v>
      </c>
      <c r="AG859" s="38" t="s">
        <v>7763</v>
      </c>
      <c r="AH859" s="38" t="s">
        <v>61</v>
      </c>
      <c r="AI859" s="38">
        <v>1</v>
      </c>
      <c r="AJ859" s="38">
        <v>0.5</v>
      </c>
      <c r="AK859" s="38">
        <v>1.4</v>
      </c>
      <c r="AL859" s="38">
        <v>1.4</v>
      </c>
      <c r="AM859" s="38" t="s">
        <v>204</v>
      </c>
      <c r="AN859" s="38">
        <v>115.92</v>
      </c>
      <c r="AO859" s="38" t="s">
        <v>62</v>
      </c>
      <c r="AP859" s="38" t="s">
        <v>62</v>
      </c>
      <c r="AQ859" s="38" t="s">
        <v>62</v>
      </c>
      <c r="AR859" s="38" t="s">
        <v>62</v>
      </c>
      <c r="AS859" s="38" t="s">
        <v>62</v>
      </c>
      <c r="AT859" s="38" t="s">
        <v>205</v>
      </c>
      <c r="AU859" s="38" t="s">
        <v>8802</v>
      </c>
      <c r="AV859" s="38" t="s">
        <v>207</v>
      </c>
      <c r="AW859" s="38" t="s">
        <v>61</v>
      </c>
      <c r="AX859" s="38" t="s">
        <v>63</v>
      </c>
      <c r="AY859" s="39" t="s">
        <v>12005</v>
      </c>
      <c r="AZ859" s="38" t="s">
        <v>12006</v>
      </c>
      <c r="BA859" s="39" t="s">
        <v>12006</v>
      </c>
      <c r="BB859" s="38" t="s">
        <v>196</v>
      </c>
      <c r="BC859" s="38" t="s">
        <v>353</v>
      </c>
      <c r="BD859" s="38" t="s">
        <v>94</v>
      </c>
      <c r="BE859" s="38" t="s">
        <v>208</v>
      </c>
      <c r="BF859" s="38" t="s">
        <v>64</v>
      </c>
      <c r="BG859" s="38" t="s">
        <v>61</v>
      </c>
      <c r="BH859" s="38" t="s">
        <v>209</v>
      </c>
    </row>
    <row r="860" spans="2:60" x14ac:dyDescent="0.3">
      <c r="B860" s="55">
        <f t="shared" si="259"/>
        <v>856</v>
      </c>
      <c r="C860" s="55" t="str">
        <f t="shared" si="260"/>
        <v>NRT</v>
      </c>
      <c r="D860" s="55" t="str">
        <f t="shared" si="261"/>
        <v>2025-09-20</v>
      </c>
      <c r="E860" s="55" t="str">
        <f t="shared" si="262"/>
        <v>82020038163</v>
      </c>
      <c r="F860" s="55" t="str">
        <f t="shared" si="263"/>
        <v>PJP030155206</v>
      </c>
      <c r="G860" s="55" t="str">
        <f t="shared" si="264"/>
        <v>김명애</v>
      </c>
      <c r="H860" s="53" t="str">
        <f t="shared" si="265"/>
        <v>목록(Manifest)</v>
      </c>
      <c r="I860" s="62">
        <f t="shared" si="266"/>
        <v>127.98</v>
      </c>
      <c r="J860" s="53" t="str">
        <f t="shared" si="267"/>
        <v>BIG BRIDGE INTL (BRCH USA)</v>
      </c>
      <c r="K860" s="55">
        <f t="shared" si="268"/>
        <v>1</v>
      </c>
      <c r="L860" s="54">
        <f t="shared" si="269"/>
        <v>1.1499999999999999</v>
      </c>
      <c r="M860" s="54">
        <f t="shared" si="270"/>
        <v>1.2</v>
      </c>
      <c r="N860" s="54">
        <f t="shared" si="271"/>
        <v>1.2</v>
      </c>
      <c r="O860" s="54">
        <f t="shared" si="272"/>
        <v>1.5</v>
      </c>
      <c r="P860" s="55" t="str">
        <f t="shared" si="273"/>
        <v>6094325142165</v>
      </c>
      <c r="Q860" s="70">
        <f t="shared" si="274"/>
        <v>8780</v>
      </c>
      <c r="R860" s="58">
        <v>0</v>
      </c>
      <c r="S860" s="57">
        <f t="shared" si="275"/>
        <v>0</v>
      </c>
      <c r="T860" s="58">
        <v>0</v>
      </c>
      <c r="U860" s="58">
        <f>(IF(VLOOKUP(VLOOKUP(AN860,MAPPING!$B$16:$D$21,2,1),MAPPING!$C$16:$E$21,2,0)=7000,0,VLOOKUP(VLOOKUP(AN860,MAPPING!$B$16:$D$21,2,1),MAPPING!$C$16:$E$21,2,0)))</f>
        <v>0</v>
      </c>
      <c r="V860" s="58">
        <f>(K860*VLOOKUP(N860/K860,MAPPING!$B$23:$C$30,2,10))</f>
        <v>0</v>
      </c>
      <c r="W860" s="58">
        <f t="shared" si="276"/>
        <v>0</v>
      </c>
      <c r="X860" s="58">
        <f t="shared" si="277"/>
        <v>8780</v>
      </c>
      <c r="Y860" s="116">
        <f>ROUND(SUM(Q860:W860)/INVOICE!$I$5,2)</f>
        <v>6.3</v>
      </c>
      <c r="AA860" s="38" t="s">
        <v>5597</v>
      </c>
      <c r="AB860" s="38" t="s">
        <v>93</v>
      </c>
      <c r="AC860" s="38" t="s">
        <v>5598</v>
      </c>
      <c r="AD860" s="38" t="s">
        <v>12007</v>
      </c>
      <c r="AE860" s="38" t="s">
        <v>263</v>
      </c>
      <c r="AF860" s="38" t="s">
        <v>264</v>
      </c>
      <c r="AG860" s="38" t="s">
        <v>265</v>
      </c>
      <c r="AH860" s="38" t="s">
        <v>61</v>
      </c>
      <c r="AI860" s="38">
        <v>1</v>
      </c>
      <c r="AJ860" s="38">
        <v>1.1499999999999999</v>
      </c>
      <c r="AK860" s="38">
        <v>1.2</v>
      </c>
      <c r="AL860" s="38">
        <v>1.2</v>
      </c>
      <c r="AM860" s="38" t="s">
        <v>204</v>
      </c>
      <c r="AN860" s="38">
        <v>127.98</v>
      </c>
      <c r="AO860" s="38" t="s">
        <v>62</v>
      </c>
      <c r="AP860" s="38" t="s">
        <v>62</v>
      </c>
      <c r="AQ860" s="38" t="s">
        <v>62</v>
      </c>
      <c r="AR860" s="38" t="s">
        <v>62</v>
      </c>
      <c r="AS860" s="38" t="s">
        <v>62</v>
      </c>
      <c r="AT860" s="38" t="s">
        <v>205</v>
      </c>
      <c r="AU860" s="38" t="s">
        <v>8802</v>
      </c>
      <c r="AV860" s="38" t="s">
        <v>207</v>
      </c>
      <c r="AW860" s="38" t="s">
        <v>61</v>
      </c>
      <c r="AX860" s="38" t="s">
        <v>63</v>
      </c>
      <c r="AY860" s="39" t="s">
        <v>12008</v>
      </c>
      <c r="AZ860" s="38" t="s">
        <v>12009</v>
      </c>
      <c r="BA860" s="39" t="s">
        <v>12009</v>
      </c>
      <c r="BB860" s="38" t="s">
        <v>196</v>
      </c>
      <c r="BC860" s="38" t="s">
        <v>353</v>
      </c>
      <c r="BD860" s="38" t="s">
        <v>94</v>
      </c>
      <c r="BE860" s="38" t="s">
        <v>208</v>
      </c>
      <c r="BF860" s="38" t="s">
        <v>64</v>
      </c>
      <c r="BG860" s="38" t="s">
        <v>61</v>
      </c>
      <c r="BH860" s="38" t="s">
        <v>209</v>
      </c>
    </row>
    <row r="861" spans="2:60" x14ac:dyDescent="0.3">
      <c r="B861" s="55">
        <f t="shared" si="259"/>
        <v>857</v>
      </c>
      <c r="C861" s="55" t="str">
        <f t="shared" si="260"/>
        <v>NRT</v>
      </c>
      <c r="D861" s="55" t="str">
        <f t="shared" si="261"/>
        <v>2025-09-23</v>
      </c>
      <c r="E861" s="55" t="str">
        <f t="shared" si="262"/>
        <v>82020038174</v>
      </c>
      <c r="F861" s="55" t="str">
        <f t="shared" si="263"/>
        <v>PJP030157177</v>
      </c>
      <c r="G861" s="55" t="str">
        <f t="shared" si="264"/>
        <v>김윤</v>
      </c>
      <c r="H861" s="53" t="str">
        <f t="shared" si="265"/>
        <v>일반(목록배제,Normal-Manifest Exception)</v>
      </c>
      <c r="I861" s="62">
        <f t="shared" si="266"/>
        <v>60.98</v>
      </c>
      <c r="J861" s="53" t="str">
        <f t="shared" si="267"/>
        <v>BIG BRIDGE INTL (BRCH USA)</v>
      </c>
      <c r="K861" s="55">
        <f t="shared" si="268"/>
        <v>1</v>
      </c>
      <c r="L861" s="54">
        <f t="shared" si="269"/>
        <v>2</v>
      </c>
      <c r="M861" s="54">
        <f t="shared" si="270"/>
        <v>1.8</v>
      </c>
      <c r="N861" s="54">
        <f t="shared" si="271"/>
        <v>2</v>
      </c>
      <c r="O861" s="54">
        <f t="shared" si="272"/>
        <v>2</v>
      </c>
      <c r="P861" s="55" t="str">
        <f t="shared" si="273"/>
        <v>6094325151343</v>
      </c>
      <c r="Q861" s="70">
        <f t="shared" si="274"/>
        <v>9790</v>
      </c>
      <c r="R861" s="58">
        <v>0</v>
      </c>
      <c r="S861" s="57">
        <f t="shared" si="275"/>
        <v>0</v>
      </c>
      <c r="T861" s="58">
        <v>0</v>
      </c>
      <c r="U861" s="58">
        <f>(IF(VLOOKUP(VLOOKUP(AN861,MAPPING!$B$16:$D$21,2,1),MAPPING!$C$16:$E$21,2,0)=7000,0,VLOOKUP(VLOOKUP(AN861,MAPPING!$B$16:$D$21,2,1),MAPPING!$C$16:$E$21,2,0)))</f>
        <v>0</v>
      </c>
      <c r="V861" s="58">
        <f>(K861*VLOOKUP(N861/K861,MAPPING!$B$23:$C$30,2,10))</f>
        <v>0</v>
      </c>
      <c r="W861" s="58">
        <f t="shared" si="276"/>
        <v>0</v>
      </c>
      <c r="X861" s="58">
        <f t="shared" si="277"/>
        <v>9790</v>
      </c>
      <c r="Y861" s="116">
        <f>ROUND(SUM(Q861:W861)/INVOICE!$I$5,2)</f>
        <v>7.02</v>
      </c>
      <c r="AA861" s="38" t="s">
        <v>5963</v>
      </c>
      <c r="AB861" s="38" t="s">
        <v>93</v>
      </c>
      <c r="AC861" s="38" t="s">
        <v>5964</v>
      </c>
      <c r="AD861" s="38" t="s">
        <v>12010</v>
      </c>
      <c r="AE861" s="38" t="s">
        <v>7964</v>
      </c>
      <c r="AF861" s="38" t="s">
        <v>7965</v>
      </c>
      <c r="AG861" s="38" t="s">
        <v>7966</v>
      </c>
      <c r="AH861" s="38" t="s">
        <v>61</v>
      </c>
      <c r="AI861" s="38">
        <v>1</v>
      </c>
      <c r="AJ861" s="38">
        <v>2</v>
      </c>
      <c r="AK861" s="38">
        <v>1.8</v>
      </c>
      <c r="AL861" s="38">
        <v>2</v>
      </c>
      <c r="AM861" s="38" t="s">
        <v>66</v>
      </c>
      <c r="AN861" s="38">
        <v>60.98</v>
      </c>
      <c r="AO861" s="38" t="s">
        <v>62</v>
      </c>
      <c r="AP861" s="38" t="s">
        <v>62</v>
      </c>
      <c r="AQ861" s="38" t="s">
        <v>62</v>
      </c>
      <c r="AR861" s="38" t="s">
        <v>62</v>
      </c>
      <c r="AS861" s="38" t="s">
        <v>62</v>
      </c>
      <c r="AT861" s="38" t="s">
        <v>205</v>
      </c>
      <c r="AU861" s="38" t="s">
        <v>8802</v>
      </c>
      <c r="AV861" s="38" t="s">
        <v>207</v>
      </c>
      <c r="AW861" s="38" t="s">
        <v>61</v>
      </c>
      <c r="AX861" s="38" t="s">
        <v>63</v>
      </c>
      <c r="AY861" s="39" t="s">
        <v>12011</v>
      </c>
      <c r="AZ861" s="38" t="s">
        <v>12012</v>
      </c>
      <c r="BA861" s="39" t="s">
        <v>12012</v>
      </c>
      <c r="BB861" s="38" t="s">
        <v>2434</v>
      </c>
      <c r="BC861" s="38" t="s">
        <v>197</v>
      </c>
      <c r="BD861" s="38" t="s">
        <v>94</v>
      </c>
      <c r="BE861" s="38" t="s">
        <v>208</v>
      </c>
      <c r="BF861" s="38" t="s">
        <v>64</v>
      </c>
      <c r="BG861" s="38" t="s">
        <v>61</v>
      </c>
      <c r="BH861" s="38" t="s">
        <v>209</v>
      </c>
    </row>
    <row r="862" spans="2:60" x14ac:dyDescent="0.3">
      <c r="B862" s="55">
        <f t="shared" si="259"/>
        <v>858</v>
      </c>
      <c r="C862" s="55" t="str">
        <f t="shared" si="260"/>
        <v>NRT</v>
      </c>
      <c r="D862" s="55" t="str">
        <f t="shared" si="261"/>
        <v>2025-09-23</v>
      </c>
      <c r="E862" s="55" t="str">
        <f t="shared" si="262"/>
        <v>82020038174</v>
      </c>
      <c r="F862" s="55" t="str">
        <f t="shared" si="263"/>
        <v>PJP030133055</v>
      </c>
      <c r="G862" s="55" t="str">
        <f t="shared" si="264"/>
        <v>이지은</v>
      </c>
      <c r="H862" s="53" t="str">
        <f t="shared" si="265"/>
        <v>일반(목록배제,Normal-Manifest Exception)</v>
      </c>
      <c r="I862" s="62">
        <f t="shared" si="266"/>
        <v>100.5</v>
      </c>
      <c r="J862" s="53" t="str">
        <f t="shared" si="267"/>
        <v>BIG BRIDGE INTL (BRCH USA)</v>
      </c>
      <c r="K862" s="55">
        <f t="shared" si="268"/>
        <v>1</v>
      </c>
      <c r="L862" s="54">
        <f t="shared" si="269"/>
        <v>0.95</v>
      </c>
      <c r="M862" s="54">
        <f t="shared" si="270"/>
        <v>0.9</v>
      </c>
      <c r="N862" s="54">
        <f t="shared" si="271"/>
        <v>1</v>
      </c>
      <c r="O862" s="54">
        <f t="shared" si="272"/>
        <v>1</v>
      </c>
      <c r="P862" s="55" t="str">
        <f t="shared" si="273"/>
        <v>6094325143352</v>
      </c>
      <c r="Q862" s="70">
        <f t="shared" si="274"/>
        <v>7770</v>
      </c>
      <c r="R862" s="58">
        <v>0</v>
      </c>
      <c r="S862" s="57">
        <f t="shared" si="275"/>
        <v>0</v>
      </c>
      <c r="T862" s="58">
        <v>0</v>
      </c>
      <c r="U862" s="58">
        <f>(IF(VLOOKUP(VLOOKUP(AN862,MAPPING!$B$16:$D$21,2,1),MAPPING!$C$16:$E$21,2,0)=7000,0,VLOOKUP(VLOOKUP(AN862,MAPPING!$B$16:$D$21,2,1),MAPPING!$C$16:$E$21,2,0)))</f>
        <v>0</v>
      </c>
      <c r="V862" s="58">
        <f>(K862*VLOOKUP(N862/K862,MAPPING!$B$23:$C$30,2,10))</f>
        <v>0</v>
      </c>
      <c r="W862" s="58">
        <f t="shared" si="276"/>
        <v>0</v>
      </c>
      <c r="X862" s="58">
        <f t="shared" si="277"/>
        <v>7770</v>
      </c>
      <c r="Y862" s="116">
        <f>ROUND(SUM(Q862:W862)/INVOICE!$I$5,2)</f>
        <v>5.57</v>
      </c>
      <c r="AA862" s="38" t="s">
        <v>5963</v>
      </c>
      <c r="AB862" s="38" t="s">
        <v>93</v>
      </c>
      <c r="AC862" s="38" t="s">
        <v>5964</v>
      </c>
      <c r="AD862" s="38" t="s">
        <v>12013</v>
      </c>
      <c r="AE862" s="38" t="s">
        <v>12014</v>
      </c>
      <c r="AF862" s="38" t="s">
        <v>12015</v>
      </c>
      <c r="AG862" s="38" t="s">
        <v>12016</v>
      </c>
      <c r="AH862" s="38" t="s">
        <v>61</v>
      </c>
      <c r="AI862" s="38">
        <v>1</v>
      </c>
      <c r="AJ862" s="38">
        <v>0.95</v>
      </c>
      <c r="AK862" s="38">
        <v>0.9</v>
      </c>
      <c r="AL862" s="38">
        <v>1</v>
      </c>
      <c r="AM862" s="38" t="s">
        <v>66</v>
      </c>
      <c r="AN862" s="38">
        <v>100.5</v>
      </c>
      <c r="AO862" s="38" t="s">
        <v>62</v>
      </c>
      <c r="AP862" s="38" t="s">
        <v>62</v>
      </c>
      <c r="AQ862" s="38" t="s">
        <v>62</v>
      </c>
      <c r="AR862" s="38" t="s">
        <v>61</v>
      </c>
      <c r="AS862" s="38" t="s">
        <v>62</v>
      </c>
      <c r="AT862" s="38" t="s">
        <v>205</v>
      </c>
      <c r="AU862" s="38" t="s">
        <v>8802</v>
      </c>
      <c r="AV862" s="38" t="s">
        <v>207</v>
      </c>
      <c r="AW862" s="38" t="s">
        <v>61</v>
      </c>
      <c r="AX862" s="38" t="s">
        <v>63</v>
      </c>
      <c r="AY862" s="39" t="s">
        <v>12017</v>
      </c>
      <c r="AZ862" s="38" t="s">
        <v>12018</v>
      </c>
      <c r="BA862" s="39" t="s">
        <v>12018</v>
      </c>
      <c r="BB862" s="38" t="s">
        <v>2434</v>
      </c>
      <c r="BC862" s="38" t="s">
        <v>197</v>
      </c>
      <c r="BD862" s="38" t="s">
        <v>94</v>
      </c>
      <c r="BE862" s="38" t="s">
        <v>208</v>
      </c>
      <c r="BF862" s="38" t="s">
        <v>64</v>
      </c>
      <c r="BG862" s="38" t="s">
        <v>61</v>
      </c>
      <c r="BH862" s="38" t="s">
        <v>209</v>
      </c>
    </row>
    <row r="863" spans="2:60" x14ac:dyDescent="0.3">
      <c r="B863" s="55">
        <f t="shared" si="259"/>
        <v>859</v>
      </c>
      <c r="C863" s="55" t="str">
        <f t="shared" si="260"/>
        <v>NRT</v>
      </c>
      <c r="D863" s="55" t="str">
        <f t="shared" si="261"/>
        <v>2025-09-23</v>
      </c>
      <c r="E863" s="55" t="str">
        <f t="shared" si="262"/>
        <v>82020038174</v>
      </c>
      <c r="F863" s="55" t="str">
        <f t="shared" si="263"/>
        <v>PJP030133705</v>
      </c>
      <c r="G863" s="55" t="str">
        <f t="shared" si="264"/>
        <v>이준호</v>
      </c>
      <c r="H863" s="53" t="str">
        <f t="shared" si="265"/>
        <v>목록(Manifest)</v>
      </c>
      <c r="I863" s="62">
        <f t="shared" si="266"/>
        <v>72.16</v>
      </c>
      <c r="J863" s="53" t="str">
        <f t="shared" si="267"/>
        <v>BIG BRIDGE INTL (BRCH USA)</v>
      </c>
      <c r="K863" s="55">
        <f t="shared" si="268"/>
        <v>1</v>
      </c>
      <c r="L863" s="54">
        <f t="shared" si="269"/>
        <v>0.55000000000000004</v>
      </c>
      <c r="M863" s="54">
        <f t="shared" si="270"/>
        <v>1.5</v>
      </c>
      <c r="N863" s="54">
        <f t="shared" si="271"/>
        <v>1.5</v>
      </c>
      <c r="O863" s="54">
        <f t="shared" si="272"/>
        <v>1</v>
      </c>
      <c r="P863" s="55" t="str">
        <f t="shared" si="273"/>
        <v>6094325151004</v>
      </c>
      <c r="Q863" s="70">
        <f t="shared" si="274"/>
        <v>7770</v>
      </c>
      <c r="R863" s="58">
        <v>0</v>
      </c>
      <c r="S863" s="57">
        <f t="shared" si="275"/>
        <v>0</v>
      </c>
      <c r="T863" s="58">
        <v>0</v>
      </c>
      <c r="U863" s="58">
        <f>(IF(VLOOKUP(VLOOKUP(AN863,MAPPING!$B$16:$D$21,2,1),MAPPING!$C$16:$E$21,2,0)=7000,0,VLOOKUP(VLOOKUP(AN863,MAPPING!$B$16:$D$21,2,1),MAPPING!$C$16:$E$21,2,0)))</f>
        <v>0</v>
      </c>
      <c r="V863" s="58">
        <f>(K863*VLOOKUP(N863/K863,MAPPING!$B$23:$C$30,2,10))</f>
        <v>0</v>
      </c>
      <c r="W863" s="58">
        <f t="shared" si="276"/>
        <v>0</v>
      </c>
      <c r="X863" s="58">
        <f t="shared" si="277"/>
        <v>7770</v>
      </c>
      <c r="Y863" s="116">
        <f>ROUND(SUM(Q863:W863)/INVOICE!$I$5,2)</f>
        <v>5.57</v>
      </c>
      <c r="AA863" s="38" t="s">
        <v>5963</v>
      </c>
      <c r="AB863" s="38" t="s">
        <v>93</v>
      </c>
      <c r="AC863" s="38" t="s">
        <v>5964</v>
      </c>
      <c r="AD863" s="38" t="s">
        <v>12019</v>
      </c>
      <c r="AE863" s="38" t="s">
        <v>486</v>
      </c>
      <c r="AF863" s="38" t="s">
        <v>10270</v>
      </c>
      <c r="AG863" s="38" t="s">
        <v>10271</v>
      </c>
      <c r="AH863" s="38" t="s">
        <v>61</v>
      </c>
      <c r="AI863" s="38">
        <v>1</v>
      </c>
      <c r="AJ863" s="38">
        <v>0.55000000000000004</v>
      </c>
      <c r="AK863" s="38">
        <v>1.5</v>
      </c>
      <c r="AL863" s="38">
        <v>1.5</v>
      </c>
      <c r="AM863" s="38" t="s">
        <v>204</v>
      </c>
      <c r="AN863" s="38">
        <v>72.16</v>
      </c>
      <c r="AO863" s="38" t="s">
        <v>62</v>
      </c>
      <c r="AP863" s="38" t="s">
        <v>62</v>
      </c>
      <c r="AQ863" s="38" t="s">
        <v>62</v>
      </c>
      <c r="AR863" s="38" t="s">
        <v>62</v>
      </c>
      <c r="AS863" s="38" t="s">
        <v>62</v>
      </c>
      <c r="AT863" s="38" t="s">
        <v>205</v>
      </c>
      <c r="AU863" s="38" t="s">
        <v>8802</v>
      </c>
      <c r="AV863" s="38" t="s">
        <v>207</v>
      </c>
      <c r="AW863" s="38" t="s">
        <v>61</v>
      </c>
      <c r="AX863" s="38" t="s">
        <v>63</v>
      </c>
      <c r="AY863" s="39" t="s">
        <v>12020</v>
      </c>
      <c r="AZ863" s="38" t="s">
        <v>12021</v>
      </c>
      <c r="BA863" s="39" t="s">
        <v>12021</v>
      </c>
      <c r="BB863" s="38" t="s">
        <v>2434</v>
      </c>
      <c r="BC863" s="38" t="s">
        <v>197</v>
      </c>
      <c r="BD863" s="38" t="s">
        <v>94</v>
      </c>
      <c r="BE863" s="38" t="s">
        <v>208</v>
      </c>
      <c r="BF863" s="38" t="s">
        <v>64</v>
      </c>
      <c r="BG863" s="38" t="s">
        <v>61</v>
      </c>
      <c r="BH863" s="38" t="s">
        <v>209</v>
      </c>
    </row>
    <row r="864" spans="2:60" x14ac:dyDescent="0.3">
      <c r="B864" s="55">
        <f t="shared" si="259"/>
        <v>860</v>
      </c>
      <c r="C864" s="55" t="str">
        <f t="shared" si="260"/>
        <v>NRT</v>
      </c>
      <c r="D864" s="55" t="str">
        <f t="shared" si="261"/>
        <v>2025-09-23</v>
      </c>
      <c r="E864" s="55" t="str">
        <f t="shared" si="262"/>
        <v>82020038174</v>
      </c>
      <c r="F864" s="55" t="str">
        <f t="shared" si="263"/>
        <v>PJP030146726</v>
      </c>
      <c r="G864" s="55" t="str">
        <f t="shared" si="264"/>
        <v>김태영</v>
      </c>
      <c r="H864" s="53" t="str">
        <f t="shared" si="265"/>
        <v>목록(Manifest)</v>
      </c>
      <c r="I864" s="62">
        <f t="shared" si="266"/>
        <v>73.44</v>
      </c>
      <c r="J864" s="53" t="str">
        <f t="shared" si="267"/>
        <v>BIG BRIDGE INTL (BRCH USA)</v>
      </c>
      <c r="K864" s="55">
        <f t="shared" si="268"/>
        <v>1</v>
      </c>
      <c r="L864" s="54">
        <f t="shared" si="269"/>
        <v>0.5</v>
      </c>
      <c r="M864" s="54">
        <f t="shared" si="270"/>
        <v>0.8</v>
      </c>
      <c r="N864" s="54">
        <f t="shared" si="271"/>
        <v>0.8</v>
      </c>
      <c r="O864" s="54">
        <f t="shared" si="272"/>
        <v>0.5</v>
      </c>
      <c r="P864" s="55" t="str">
        <f t="shared" si="273"/>
        <v>6094325151328</v>
      </c>
      <c r="Q864" s="70">
        <f t="shared" si="274"/>
        <v>6760</v>
      </c>
      <c r="R864" s="58">
        <v>0</v>
      </c>
      <c r="S864" s="57">
        <f t="shared" si="275"/>
        <v>0</v>
      </c>
      <c r="T864" s="58">
        <v>0</v>
      </c>
      <c r="U864" s="58">
        <f>(IF(VLOOKUP(VLOOKUP(AN864,MAPPING!$B$16:$D$21,2,1),MAPPING!$C$16:$E$21,2,0)=7000,0,VLOOKUP(VLOOKUP(AN864,MAPPING!$B$16:$D$21,2,1),MAPPING!$C$16:$E$21,2,0)))</f>
        <v>0</v>
      </c>
      <c r="V864" s="58">
        <f>(K864*VLOOKUP(N864/K864,MAPPING!$B$23:$C$30,2,10))</f>
        <v>0</v>
      </c>
      <c r="W864" s="58">
        <f t="shared" si="276"/>
        <v>0</v>
      </c>
      <c r="X864" s="58">
        <f t="shared" si="277"/>
        <v>6760</v>
      </c>
      <c r="Y864" s="116">
        <f>ROUND(SUM(Q864:W864)/INVOICE!$I$5,2)</f>
        <v>4.8499999999999996</v>
      </c>
      <c r="AA864" s="38" t="s">
        <v>5963</v>
      </c>
      <c r="AB864" s="38" t="s">
        <v>93</v>
      </c>
      <c r="AC864" s="38" t="s">
        <v>5964</v>
      </c>
      <c r="AD864" s="38" t="s">
        <v>12022</v>
      </c>
      <c r="AE864" s="38" t="s">
        <v>9939</v>
      </c>
      <c r="AF864" s="38" t="s">
        <v>9940</v>
      </c>
      <c r="AG864" s="38" t="s">
        <v>9941</v>
      </c>
      <c r="AH864" s="38" t="s">
        <v>61</v>
      </c>
      <c r="AI864" s="38">
        <v>1</v>
      </c>
      <c r="AJ864" s="38">
        <v>0.5</v>
      </c>
      <c r="AK864" s="38">
        <v>0.8</v>
      </c>
      <c r="AL864" s="38">
        <v>0.8</v>
      </c>
      <c r="AM864" s="38" t="s">
        <v>204</v>
      </c>
      <c r="AN864" s="38">
        <v>73.44</v>
      </c>
      <c r="AO864" s="38" t="s">
        <v>62</v>
      </c>
      <c r="AP864" s="38" t="s">
        <v>62</v>
      </c>
      <c r="AQ864" s="38" t="s">
        <v>62</v>
      </c>
      <c r="AR864" s="38" t="s">
        <v>62</v>
      </c>
      <c r="AS864" s="38" t="s">
        <v>62</v>
      </c>
      <c r="AT864" s="38" t="s">
        <v>205</v>
      </c>
      <c r="AU864" s="38" t="s">
        <v>8802</v>
      </c>
      <c r="AV864" s="38" t="s">
        <v>207</v>
      </c>
      <c r="AW864" s="38" t="s">
        <v>61</v>
      </c>
      <c r="AX864" s="38" t="s">
        <v>63</v>
      </c>
      <c r="AY864" s="39" t="s">
        <v>12023</v>
      </c>
      <c r="AZ864" s="38" t="s">
        <v>12024</v>
      </c>
      <c r="BA864" s="39" t="s">
        <v>12024</v>
      </c>
      <c r="BB864" s="38" t="s">
        <v>2434</v>
      </c>
      <c r="BC864" s="38" t="s">
        <v>197</v>
      </c>
      <c r="BD864" s="38" t="s">
        <v>94</v>
      </c>
      <c r="BE864" s="38" t="s">
        <v>208</v>
      </c>
      <c r="BF864" s="38" t="s">
        <v>64</v>
      </c>
      <c r="BG864" s="38" t="s">
        <v>61</v>
      </c>
      <c r="BH864" s="38" t="s">
        <v>209</v>
      </c>
    </row>
    <row r="865" spans="2:60" x14ac:dyDescent="0.3">
      <c r="B865" s="55">
        <f t="shared" si="259"/>
        <v>861</v>
      </c>
      <c r="C865" s="55" t="str">
        <f t="shared" si="260"/>
        <v>NRT</v>
      </c>
      <c r="D865" s="55" t="str">
        <f t="shared" si="261"/>
        <v>2025-09-23</v>
      </c>
      <c r="E865" s="55" t="str">
        <f t="shared" si="262"/>
        <v>82020038174</v>
      </c>
      <c r="F865" s="55" t="str">
        <f t="shared" si="263"/>
        <v>PJP030136208</v>
      </c>
      <c r="G865" s="55" t="str">
        <f t="shared" si="264"/>
        <v>이정은</v>
      </c>
      <c r="H865" s="53" t="str">
        <f t="shared" si="265"/>
        <v>목록(Manifest)</v>
      </c>
      <c r="I865" s="62">
        <f t="shared" si="266"/>
        <v>14.74</v>
      </c>
      <c r="J865" s="53" t="str">
        <f t="shared" si="267"/>
        <v>BIG BRIDGE INTL (BRCH USA)</v>
      </c>
      <c r="K865" s="55">
        <f t="shared" si="268"/>
        <v>1</v>
      </c>
      <c r="L865" s="54">
        <f t="shared" si="269"/>
        <v>0.95</v>
      </c>
      <c r="M865" s="54">
        <f t="shared" si="270"/>
        <v>1.6</v>
      </c>
      <c r="N865" s="54">
        <f t="shared" si="271"/>
        <v>1.6</v>
      </c>
      <c r="O865" s="54">
        <f t="shared" si="272"/>
        <v>1</v>
      </c>
      <c r="P865" s="55" t="str">
        <f t="shared" si="273"/>
        <v>6094325150583</v>
      </c>
      <c r="Q865" s="70">
        <f t="shared" si="274"/>
        <v>7770</v>
      </c>
      <c r="R865" s="58">
        <v>0</v>
      </c>
      <c r="S865" s="57">
        <f t="shared" si="275"/>
        <v>0</v>
      </c>
      <c r="T865" s="58">
        <v>0</v>
      </c>
      <c r="U865" s="58">
        <f>(IF(VLOOKUP(VLOOKUP(AN865,MAPPING!$B$16:$D$21,2,1),MAPPING!$C$16:$E$21,2,0)=7000,0,VLOOKUP(VLOOKUP(AN865,MAPPING!$B$16:$D$21,2,1),MAPPING!$C$16:$E$21,2,0)))</f>
        <v>0</v>
      </c>
      <c r="V865" s="58">
        <f>(K865*VLOOKUP(N865/K865,MAPPING!$B$23:$C$30,2,10))</f>
        <v>0</v>
      </c>
      <c r="W865" s="58">
        <f t="shared" si="276"/>
        <v>0</v>
      </c>
      <c r="X865" s="58">
        <f t="shared" si="277"/>
        <v>7770</v>
      </c>
      <c r="Y865" s="116">
        <f>ROUND(SUM(Q865:W865)/INVOICE!$I$5,2)</f>
        <v>5.57</v>
      </c>
      <c r="AA865" s="38" t="s">
        <v>5963</v>
      </c>
      <c r="AB865" s="38" t="s">
        <v>93</v>
      </c>
      <c r="AC865" s="38" t="s">
        <v>5964</v>
      </c>
      <c r="AD865" s="38" t="s">
        <v>12025</v>
      </c>
      <c r="AE865" s="38" t="s">
        <v>252</v>
      </c>
      <c r="AF865" s="38" t="s">
        <v>253</v>
      </c>
      <c r="AG865" s="38" t="s">
        <v>254</v>
      </c>
      <c r="AH865" s="38" t="s">
        <v>61</v>
      </c>
      <c r="AI865" s="38">
        <v>1</v>
      </c>
      <c r="AJ865" s="38">
        <v>0.95</v>
      </c>
      <c r="AK865" s="38">
        <v>1.6</v>
      </c>
      <c r="AL865" s="38">
        <v>1.6</v>
      </c>
      <c r="AM865" s="38" t="s">
        <v>204</v>
      </c>
      <c r="AN865" s="38">
        <v>14.74</v>
      </c>
      <c r="AO865" s="38" t="s">
        <v>62</v>
      </c>
      <c r="AP865" s="38" t="s">
        <v>62</v>
      </c>
      <c r="AQ865" s="38" t="s">
        <v>62</v>
      </c>
      <c r="AR865" s="38" t="s">
        <v>62</v>
      </c>
      <c r="AS865" s="38" t="s">
        <v>62</v>
      </c>
      <c r="AT865" s="38" t="s">
        <v>205</v>
      </c>
      <c r="AU865" s="38" t="s">
        <v>8802</v>
      </c>
      <c r="AV865" s="38" t="s">
        <v>207</v>
      </c>
      <c r="AW865" s="38" t="s">
        <v>61</v>
      </c>
      <c r="AX865" s="38" t="s">
        <v>63</v>
      </c>
      <c r="AY865" s="39" t="s">
        <v>12026</v>
      </c>
      <c r="AZ865" s="38" t="s">
        <v>12027</v>
      </c>
      <c r="BA865" s="39" t="s">
        <v>12027</v>
      </c>
      <c r="BB865" s="38" t="s">
        <v>2434</v>
      </c>
      <c r="BC865" s="38" t="s">
        <v>197</v>
      </c>
      <c r="BD865" s="38" t="s">
        <v>94</v>
      </c>
      <c r="BE865" s="38" t="s">
        <v>208</v>
      </c>
      <c r="BF865" s="38" t="s">
        <v>64</v>
      </c>
      <c r="BG865" s="38" t="s">
        <v>61</v>
      </c>
      <c r="BH865" s="38" t="s">
        <v>209</v>
      </c>
    </row>
    <row r="866" spans="2:60" x14ac:dyDescent="0.3">
      <c r="B866" s="55">
        <f t="shared" si="259"/>
        <v>862</v>
      </c>
      <c r="C866" s="55" t="str">
        <f t="shared" si="260"/>
        <v>NRT</v>
      </c>
      <c r="D866" s="55" t="str">
        <f t="shared" si="261"/>
        <v>2025-09-23</v>
      </c>
      <c r="E866" s="55" t="str">
        <f t="shared" si="262"/>
        <v>82020038174</v>
      </c>
      <c r="F866" s="55" t="str">
        <f t="shared" si="263"/>
        <v>PJP030167751</v>
      </c>
      <c r="G866" s="55" t="str">
        <f t="shared" si="264"/>
        <v>양수빈</v>
      </c>
      <c r="H866" s="53" t="str">
        <f t="shared" si="265"/>
        <v>목록(Manifest)</v>
      </c>
      <c r="I866" s="62">
        <f t="shared" si="266"/>
        <v>30.15</v>
      </c>
      <c r="J866" s="53" t="str">
        <f t="shared" si="267"/>
        <v>BIG BRIDGE INTL (BRCH USA)</v>
      </c>
      <c r="K866" s="55">
        <f t="shared" si="268"/>
        <v>1</v>
      </c>
      <c r="L866" s="54">
        <f t="shared" si="269"/>
        <v>0.5</v>
      </c>
      <c r="M866" s="54">
        <f t="shared" si="270"/>
        <v>0.7</v>
      </c>
      <c r="N866" s="54">
        <f t="shared" si="271"/>
        <v>0.7</v>
      </c>
      <c r="O866" s="54">
        <f t="shared" si="272"/>
        <v>0.5</v>
      </c>
      <c r="P866" s="55" t="str">
        <f t="shared" si="273"/>
        <v>6094325144099</v>
      </c>
      <c r="Q866" s="70">
        <f t="shared" si="274"/>
        <v>6760</v>
      </c>
      <c r="R866" s="58">
        <v>0</v>
      </c>
      <c r="S866" s="57">
        <f t="shared" si="275"/>
        <v>0</v>
      </c>
      <c r="T866" s="58">
        <v>0</v>
      </c>
      <c r="U866" s="58">
        <f>(IF(VLOOKUP(VLOOKUP(AN866,MAPPING!$B$16:$D$21,2,1),MAPPING!$C$16:$E$21,2,0)=7000,0,VLOOKUP(VLOOKUP(AN866,MAPPING!$B$16:$D$21,2,1),MAPPING!$C$16:$E$21,2,0)))</f>
        <v>0</v>
      </c>
      <c r="V866" s="58">
        <f>(K866*VLOOKUP(N866/K866,MAPPING!$B$23:$C$30,2,10))</f>
        <v>0</v>
      </c>
      <c r="W866" s="58">
        <f t="shared" si="276"/>
        <v>0</v>
      </c>
      <c r="X866" s="58">
        <f t="shared" si="277"/>
        <v>6760</v>
      </c>
      <c r="Y866" s="116">
        <f>ROUND(SUM(Q866:W866)/INVOICE!$I$5,2)</f>
        <v>4.8499999999999996</v>
      </c>
      <c r="AA866" s="38" t="s">
        <v>5963</v>
      </c>
      <c r="AB866" s="38" t="s">
        <v>93</v>
      </c>
      <c r="AC866" s="38" t="s">
        <v>5964</v>
      </c>
      <c r="AD866" s="38" t="s">
        <v>12028</v>
      </c>
      <c r="AE866" s="38" t="s">
        <v>12029</v>
      </c>
      <c r="AF866" s="38" t="s">
        <v>12030</v>
      </c>
      <c r="AG866" s="38" t="s">
        <v>12031</v>
      </c>
      <c r="AH866" s="38" t="s">
        <v>61</v>
      </c>
      <c r="AI866" s="38">
        <v>1</v>
      </c>
      <c r="AJ866" s="38">
        <v>0.5</v>
      </c>
      <c r="AK866" s="38">
        <v>0.7</v>
      </c>
      <c r="AL866" s="38">
        <v>0.7</v>
      </c>
      <c r="AM866" s="38" t="s">
        <v>204</v>
      </c>
      <c r="AN866" s="38">
        <v>30.15</v>
      </c>
      <c r="AO866" s="38" t="s">
        <v>62</v>
      </c>
      <c r="AP866" s="38" t="s">
        <v>62</v>
      </c>
      <c r="AQ866" s="38" t="s">
        <v>62</v>
      </c>
      <c r="AR866" s="38" t="s">
        <v>62</v>
      </c>
      <c r="AS866" s="38" t="s">
        <v>62</v>
      </c>
      <c r="AT866" s="38" t="s">
        <v>205</v>
      </c>
      <c r="AU866" s="38" t="s">
        <v>8802</v>
      </c>
      <c r="AV866" s="38" t="s">
        <v>207</v>
      </c>
      <c r="AW866" s="38" t="s">
        <v>61</v>
      </c>
      <c r="AX866" s="38" t="s">
        <v>63</v>
      </c>
      <c r="AY866" s="39" t="s">
        <v>12032</v>
      </c>
      <c r="AZ866" s="38" t="s">
        <v>12033</v>
      </c>
      <c r="BA866" s="39" t="s">
        <v>12033</v>
      </c>
      <c r="BB866" s="38" t="s">
        <v>2434</v>
      </c>
      <c r="BC866" s="38" t="s">
        <v>197</v>
      </c>
      <c r="BD866" s="38" t="s">
        <v>94</v>
      </c>
      <c r="BE866" s="38" t="s">
        <v>208</v>
      </c>
      <c r="BF866" s="38" t="s">
        <v>64</v>
      </c>
      <c r="BG866" s="38" t="s">
        <v>61</v>
      </c>
      <c r="BH866" s="38" t="s">
        <v>209</v>
      </c>
    </row>
    <row r="867" spans="2:60" x14ac:dyDescent="0.3">
      <c r="B867" s="55">
        <f t="shared" si="259"/>
        <v>863</v>
      </c>
      <c r="C867" s="55" t="str">
        <f t="shared" si="260"/>
        <v>NRT</v>
      </c>
      <c r="D867" s="55" t="str">
        <f t="shared" si="261"/>
        <v>2025-09-23</v>
      </c>
      <c r="E867" s="55" t="str">
        <f t="shared" si="262"/>
        <v>82020038174</v>
      </c>
      <c r="F867" s="55" t="str">
        <f t="shared" si="263"/>
        <v>PJP030160494</v>
      </c>
      <c r="G867" s="55" t="str">
        <f t="shared" si="264"/>
        <v>임유준</v>
      </c>
      <c r="H867" s="53" t="str">
        <f t="shared" si="265"/>
        <v>일반(목록배제,Normal-Manifest Exception)</v>
      </c>
      <c r="I867" s="62">
        <f t="shared" si="266"/>
        <v>100.5</v>
      </c>
      <c r="J867" s="53" t="str">
        <f t="shared" si="267"/>
        <v>BIG BRIDGE INTL (BRCH USA)</v>
      </c>
      <c r="K867" s="55">
        <f t="shared" si="268"/>
        <v>1</v>
      </c>
      <c r="L867" s="54">
        <f t="shared" si="269"/>
        <v>0.35</v>
      </c>
      <c r="M867" s="54">
        <f t="shared" si="270"/>
        <v>0.8</v>
      </c>
      <c r="N867" s="54">
        <f t="shared" si="271"/>
        <v>0.8</v>
      </c>
      <c r="O867" s="54">
        <f t="shared" si="272"/>
        <v>0.5</v>
      </c>
      <c r="P867" s="55" t="str">
        <f t="shared" si="273"/>
        <v>6094325150356</v>
      </c>
      <c r="Q867" s="70">
        <f t="shared" si="274"/>
        <v>6760</v>
      </c>
      <c r="R867" s="58">
        <v>0</v>
      </c>
      <c r="S867" s="57">
        <f t="shared" si="275"/>
        <v>0</v>
      </c>
      <c r="T867" s="58">
        <v>0</v>
      </c>
      <c r="U867" s="58">
        <f>(IF(VLOOKUP(VLOOKUP(AN867,MAPPING!$B$16:$D$21,2,1),MAPPING!$C$16:$E$21,2,0)=7000,0,VLOOKUP(VLOOKUP(AN867,MAPPING!$B$16:$D$21,2,1),MAPPING!$C$16:$E$21,2,0)))</f>
        <v>0</v>
      </c>
      <c r="V867" s="58">
        <f>(K867*VLOOKUP(N867/K867,MAPPING!$B$23:$C$30,2,10))</f>
        <v>0</v>
      </c>
      <c r="W867" s="58">
        <f t="shared" si="276"/>
        <v>0</v>
      </c>
      <c r="X867" s="58">
        <f t="shared" si="277"/>
        <v>6760</v>
      </c>
      <c r="Y867" s="116">
        <f>ROUND(SUM(Q867:W867)/INVOICE!$I$5,2)</f>
        <v>4.8499999999999996</v>
      </c>
      <c r="AA867" s="38" t="s">
        <v>5963</v>
      </c>
      <c r="AB867" s="38" t="s">
        <v>93</v>
      </c>
      <c r="AC867" s="38" t="s">
        <v>5964</v>
      </c>
      <c r="AD867" s="38" t="s">
        <v>12034</v>
      </c>
      <c r="AE867" s="38" t="s">
        <v>12035</v>
      </c>
      <c r="AF867" s="38" t="s">
        <v>12036</v>
      </c>
      <c r="AG867" s="38" t="s">
        <v>12037</v>
      </c>
      <c r="AH867" s="38" t="s">
        <v>61</v>
      </c>
      <c r="AI867" s="38">
        <v>1</v>
      </c>
      <c r="AJ867" s="38">
        <v>0.35</v>
      </c>
      <c r="AK867" s="38">
        <v>0.8</v>
      </c>
      <c r="AL867" s="38">
        <v>0.8</v>
      </c>
      <c r="AM867" s="38" t="s">
        <v>66</v>
      </c>
      <c r="AN867" s="38">
        <v>100.5</v>
      </c>
      <c r="AO867" s="38" t="s">
        <v>62</v>
      </c>
      <c r="AP867" s="38" t="s">
        <v>62</v>
      </c>
      <c r="AQ867" s="38" t="s">
        <v>62</v>
      </c>
      <c r="AR867" s="38" t="s">
        <v>61</v>
      </c>
      <c r="AS867" s="38" t="s">
        <v>62</v>
      </c>
      <c r="AT867" s="38" t="s">
        <v>205</v>
      </c>
      <c r="AU867" s="38" t="s">
        <v>8802</v>
      </c>
      <c r="AV867" s="38" t="s">
        <v>207</v>
      </c>
      <c r="AW867" s="38" t="s">
        <v>61</v>
      </c>
      <c r="AX867" s="38" t="s">
        <v>63</v>
      </c>
      <c r="AY867" s="39" t="s">
        <v>12038</v>
      </c>
      <c r="AZ867" s="38" t="s">
        <v>12039</v>
      </c>
      <c r="BA867" s="39" t="s">
        <v>12039</v>
      </c>
      <c r="BB867" s="38" t="s">
        <v>2434</v>
      </c>
      <c r="BC867" s="38" t="s">
        <v>197</v>
      </c>
      <c r="BD867" s="38" t="s">
        <v>94</v>
      </c>
      <c r="BE867" s="38" t="s">
        <v>208</v>
      </c>
      <c r="BF867" s="38" t="s">
        <v>64</v>
      </c>
      <c r="BG867" s="38" t="s">
        <v>61</v>
      </c>
      <c r="BH867" s="38" t="s">
        <v>209</v>
      </c>
    </row>
    <row r="868" spans="2:60" x14ac:dyDescent="0.3">
      <c r="B868" s="55">
        <f t="shared" si="259"/>
        <v>864</v>
      </c>
      <c r="C868" s="55" t="str">
        <f t="shared" si="260"/>
        <v>NRT</v>
      </c>
      <c r="D868" s="55" t="str">
        <f t="shared" si="261"/>
        <v>2025-09-23</v>
      </c>
      <c r="E868" s="55" t="str">
        <f t="shared" si="262"/>
        <v>82020038174</v>
      </c>
      <c r="F868" s="55" t="str">
        <f t="shared" si="263"/>
        <v>PJP030150077</v>
      </c>
      <c r="G868" s="55" t="str">
        <f t="shared" si="264"/>
        <v>김성훈</v>
      </c>
      <c r="H868" s="53" t="str">
        <f t="shared" si="265"/>
        <v>목록(Manifest)</v>
      </c>
      <c r="I868" s="62">
        <f t="shared" si="266"/>
        <v>67.400000000000006</v>
      </c>
      <c r="J868" s="53" t="str">
        <f t="shared" si="267"/>
        <v>BIG BRIDGE INTL (BRCH USA)</v>
      </c>
      <c r="K868" s="55">
        <f t="shared" si="268"/>
        <v>1</v>
      </c>
      <c r="L868" s="54">
        <f t="shared" si="269"/>
        <v>1.1000000000000001</v>
      </c>
      <c r="M868" s="54">
        <f t="shared" si="270"/>
        <v>2.8</v>
      </c>
      <c r="N868" s="54">
        <f t="shared" si="271"/>
        <v>2.8</v>
      </c>
      <c r="O868" s="54">
        <f t="shared" si="272"/>
        <v>1.5</v>
      </c>
      <c r="P868" s="55" t="str">
        <f t="shared" si="273"/>
        <v>6094325151881</v>
      </c>
      <c r="Q868" s="70">
        <f t="shared" si="274"/>
        <v>8780</v>
      </c>
      <c r="R868" s="58">
        <v>0</v>
      </c>
      <c r="S868" s="57">
        <f t="shared" si="275"/>
        <v>0</v>
      </c>
      <c r="T868" s="58">
        <v>0</v>
      </c>
      <c r="U868" s="58">
        <f>(IF(VLOOKUP(VLOOKUP(AN868,MAPPING!$B$16:$D$21,2,1),MAPPING!$C$16:$E$21,2,0)=7000,0,VLOOKUP(VLOOKUP(AN868,MAPPING!$B$16:$D$21,2,1),MAPPING!$C$16:$E$21,2,0)))</f>
        <v>0</v>
      </c>
      <c r="V868" s="58">
        <f>(K868*VLOOKUP(N868/K868,MAPPING!$B$23:$C$30,2,10))</f>
        <v>550</v>
      </c>
      <c r="W868" s="58">
        <f t="shared" si="276"/>
        <v>0</v>
      </c>
      <c r="X868" s="58">
        <f t="shared" si="277"/>
        <v>9330</v>
      </c>
      <c r="Y868" s="116">
        <f>ROUND(SUM(Q868:W868)/INVOICE!$I$5,2)</f>
        <v>6.69</v>
      </c>
      <c r="AA868" s="38" t="s">
        <v>5963</v>
      </c>
      <c r="AB868" s="38" t="s">
        <v>93</v>
      </c>
      <c r="AC868" s="38" t="s">
        <v>5964</v>
      </c>
      <c r="AD868" s="38" t="s">
        <v>12040</v>
      </c>
      <c r="AE868" s="38" t="s">
        <v>12041</v>
      </c>
      <c r="AF868" s="38" t="s">
        <v>12042</v>
      </c>
      <c r="AG868" s="38" t="s">
        <v>12043</v>
      </c>
      <c r="AH868" s="38" t="s">
        <v>61</v>
      </c>
      <c r="AI868" s="38">
        <v>1</v>
      </c>
      <c r="AJ868" s="38">
        <v>1.1000000000000001</v>
      </c>
      <c r="AK868" s="38">
        <v>2.8</v>
      </c>
      <c r="AL868" s="38">
        <v>2.8</v>
      </c>
      <c r="AM868" s="38" t="s">
        <v>204</v>
      </c>
      <c r="AN868" s="38">
        <v>67.400000000000006</v>
      </c>
      <c r="AO868" s="38" t="s">
        <v>62</v>
      </c>
      <c r="AP868" s="38" t="s">
        <v>62</v>
      </c>
      <c r="AQ868" s="38" t="s">
        <v>62</v>
      </c>
      <c r="AR868" s="38" t="s">
        <v>62</v>
      </c>
      <c r="AS868" s="38" t="s">
        <v>62</v>
      </c>
      <c r="AT868" s="38" t="s">
        <v>205</v>
      </c>
      <c r="AU868" s="38" t="s">
        <v>8802</v>
      </c>
      <c r="AV868" s="38" t="s">
        <v>207</v>
      </c>
      <c r="AW868" s="38" t="s">
        <v>61</v>
      </c>
      <c r="AX868" s="38" t="s">
        <v>63</v>
      </c>
      <c r="AY868" s="39" t="s">
        <v>12044</v>
      </c>
      <c r="AZ868" s="38" t="s">
        <v>12045</v>
      </c>
      <c r="BA868" s="39" t="s">
        <v>12045</v>
      </c>
      <c r="BB868" s="38" t="s">
        <v>2434</v>
      </c>
      <c r="BC868" s="38" t="s">
        <v>197</v>
      </c>
      <c r="BD868" s="38" t="s">
        <v>94</v>
      </c>
      <c r="BE868" s="38" t="s">
        <v>208</v>
      </c>
      <c r="BF868" s="38" t="s">
        <v>64</v>
      </c>
      <c r="BG868" s="38" t="s">
        <v>61</v>
      </c>
      <c r="BH868" s="38" t="s">
        <v>209</v>
      </c>
    </row>
    <row r="869" spans="2:60" x14ac:dyDescent="0.3">
      <c r="B869" s="55">
        <f t="shared" si="259"/>
        <v>865</v>
      </c>
      <c r="C869" s="55" t="str">
        <f t="shared" si="260"/>
        <v>NRT</v>
      </c>
      <c r="D869" s="55" t="str">
        <f t="shared" si="261"/>
        <v>2025-09-23</v>
      </c>
      <c r="E869" s="55" t="str">
        <f t="shared" si="262"/>
        <v>82020038174</v>
      </c>
      <c r="F869" s="55" t="str">
        <f t="shared" si="263"/>
        <v>PJP030148691</v>
      </c>
      <c r="G869" s="55" t="str">
        <f t="shared" si="264"/>
        <v>이도건</v>
      </c>
      <c r="H869" s="53" t="str">
        <f t="shared" si="265"/>
        <v>일반(목록배제,Normal-Manifest Exception)</v>
      </c>
      <c r="I869" s="62">
        <f t="shared" si="266"/>
        <v>100.5</v>
      </c>
      <c r="J869" s="53" t="str">
        <f t="shared" si="267"/>
        <v>BIG BRIDGE INTL (BRCH USA)</v>
      </c>
      <c r="K869" s="55">
        <f t="shared" si="268"/>
        <v>1</v>
      </c>
      <c r="L869" s="54">
        <f t="shared" si="269"/>
        <v>0.9</v>
      </c>
      <c r="M869" s="54">
        <f t="shared" si="270"/>
        <v>1.3</v>
      </c>
      <c r="N869" s="54">
        <f t="shared" si="271"/>
        <v>1.3</v>
      </c>
      <c r="O869" s="54">
        <f t="shared" si="272"/>
        <v>1</v>
      </c>
      <c r="P869" s="55" t="str">
        <f t="shared" si="273"/>
        <v>6094325151886</v>
      </c>
      <c r="Q869" s="70">
        <f t="shared" si="274"/>
        <v>7770</v>
      </c>
      <c r="R869" s="58">
        <v>0</v>
      </c>
      <c r="S869" s="57">
        <f t="shared" si="275"/>
        <v>0</v>
      </c>
      <c r="T869" s="58">
        <v>0</v>
      </c>
      <c r="U869" s="58">
        <f>(IF(VLOOKUP(VLOOKUP(AN869,MAPPING!$B$16:$D$21,2,1),MAPPING!$C$16:$E$21,2,0)=7000,0,VLOOKUP(VLOOKUP(AN869,MAPPING!$B$16:$D$21,2,1),MAPPING!$C$16:$E$21,2,0)))</f>
        <v>0</v>
      </c>
      <c r="V869" s="58">
        <f>(K869*VLOOKUP(N869/K869,MAPPING!$B$23:$C$30,2,10))</f>
        <v>0</v>
      </c>
      <c r="W869" s="58">
        <f t="shared" si="276"/>
        <v>0</v>
      </c>
      <c r="X869" s="58">
        <f t="shared" si="277"/>
        <v>7770</v>
      </c>
      <c r="Y869" s="116">
        <f>ROUND(SUM(Q869:W869)/INVOICE!$I$5,2)</f>
        <v>5.57</v>
      </c>
      <c r="AA869" s="38" t="s">
        <v>5963</v>
      </c>
      <c r="AB869" s="38" t="s">
        <v>93</v>
      </c>
      <c r="AC869" s="38" t="s">
        <v>5964</v>
      </c>
      <c r="AD869" s="38" t="s">
        <v>12046</v>
      </c>
      <c r="AE869" s="38" t="s">
        <v>12047</v>
      </c>
      <c r="AF869" s="38" t="s">
        <v>12048</v>
      </c>
      <c r="AG869" s="38" t="s">
        <v>12049</v>
      </c>
      <c r="AH869" s="38" t="s">
        <v>61</v>
      </c>
      <c r="AI869" s="38">
        <v>1</v>
      </c>
      <c r="AJ869" s="38">
        <v>0.9</v>
      </c>
      <c r="AK869" s="38">
        <v>1.3</v>
      </c>
      <c r="AL869" s="38">
        <v>1.3</v>
      </c>
      <c r="AM869" s="38" t="s">
        <v>66</v>
      </c>
      <c r="AN869" s="38">
        <v>100.5</v>
      </c>
      <c r="AO869" s="38" t="s">
        <v>62</v>
      </c>
      <c r="AP869" s="38" t="s">
        <v>62</v>
      </c>
      <c r="AQ869" s="38" t="s">
        <v>62</v>
      </c>
      <c r="AR869" s="38" t="s">
        <v>62</v>
      </c>
      <c r="AS869" s="38" t="s">
        <v>62</v>
      </c>
      <c r="AT869" s="38" t="s">
        <v>205</v>
      </c>
      <c r="AU869" s="38" t="s">
        <v>8802</v>
      </c>
      <c r="AV869" s="38" t="s">
        <v>207</v>
      </c>
      <c r="AW869" s="38" t="s">
        <v>61</v>
      </c>
      <c r="AX869" s="38" t="s">
        <v>63</v>
      </c>
      <c r="AY869" s="39" t="s">
        <v>12050</v>
      </c>
      <c r="AZ869" s="38" t="s">
        <v>12051</v>
      </c>
      <c r="BA869" s="39" t="s">
        <v>12051</v>
      </c>
      <c r="BB869" s="38" t="s">
        <v>2434</v>
      </c>
      <c r="BC869" s="38" t="s">
        <v>197</v>
      </c>
      <c r="BD869" s="38" t="s">
        <v>94</v>
      </c>
      <c r="BE869" s="38" t="s">
        <v>208</v>
      </c>
      <c r="BF869" s="38" t="s">
        <v>64</v>
      </c>
      <c r="BG869" s="38" t="s">
        <v>61</v>
      </c>
      <c r="BH869" s="38" t="s">
        <v>209</v>
      </c>
    </row>
    <row r="870" spans="2:60" x14ac:dyDescent="0.3">
      <c r="B870" s="55">
        <f t="shared" si="259"/>
        <v>866</v>
      </c>
      <c r="C870" s="55" t="str">
        <f t="shared" si="260"/>
        <v>NRT</v>
      </c>
      <c r="D870" s="55" t="str">
        <f t="shared" si="261"/>
        <v>2025-09-23</v>
      </c>
      <c r="E870" s="55" t="str">
        <f t="shared" si="262"/>
        <v>82020038174</v>
      </c>
      <c r="F870" s="55" t="str">
        <f t="shared" si="263"/>
        <v>PJP030150088</v>
      </c>
      <c r="G870" s="55" t="str">
        <f t="shared" si="264"/>
        <v>김성민</v>
      </c>
      <c r="H870" s="53" t="str">
        <f t="shared" si="265"/>
        <v>일반(목록배제,Normal-Manifest Exception)</v>
      </c>
      <c r="I870" s="62">
        <f t="shared" si="266"/>
        <v>100.5</v>
      </c>
      <c r="J870" s="53" t="str">
        <f t="shared" si="267"/>
        <v>BIG BRIDGE INTL (BRCH USA)</v>
      </c>
      <c r="K870" s="55">
        <f t="shared" si="268"/>
        <v>1</v>
      </c>
      <c r="L870" s="54">
        <f t="shared" si="269"/>
        <v>0.4</v>
      </c>
      <c r="M870" s="54">
        <f t="shared" si="270"/>
        <v>0.8</v>
      </c>
      <c r="N870" s="54">
        <f t="shared" si="271"/>
        <v>0.8</v>
      </c>
      <c r="O870" s="54">
        <f t="shared" si="272"/>
        <v>0.5</v>
      </c>
      <c r="P870" s="55" t="str">
        <f t="shared" si="273"/>
        <v>6094325152049</v>
      </c>
      <c r="Q870" s="70">
        <f t="shared" si="274"/>
        <v>6760</v>
      </c>
      <c r="R870" s="58">
        <v>0</v>
      </c>
      <c r="S870" s="57">
        <f t="shared" si="275"/>
        <v>0</v>
      </c>
      <c r="T870" s="58">
        <v>0</v>
      </c>
      <c r="U870" s="58">
        <f>(IF(VLOOKUP(VLOOKUP(AN870,MAPPING!$B$16:$D$21,2,1),MAPPING!$C$16:$E$21,2,0)=7000,0,VLOOKUP(VLOOKUP(AN870,MAPPING!$B$16:$D$21,2,1),MAPPING!$C$16:$E$21,2,0)))</f>
        <v>0</v>
      </c>
      <c r="V870" s="58">
        <f>(K870*VLOOKUP(N870/K870,MAPPING!$B$23:$C$30,2,10))</f>
        <v>0</v>
      </c>
      <c r="W870" s="58">
        <f t="shared" si="276"/>
        <v>0</v>
      </c>
      <c r="X870" s="58">
        <f t="shared" si="277"/>
        <v>6760</v>
      </c>
      <c r="Y870" s="116">
        <f>ROUND(SUM(Q870:W870)/INVOICE!$I$5,2)</f>
        <v>4.8499999999999996</v>
      </c>
      <c r="AA870" s="38" t="s">
        <v>5963</v>
      </c>
      <c r="AB870" s="38" t="s">
        <v>93</v>
      </c>
      <c r="AC870" s="38" t="s">
        <v>5964</v>
      </c>
      <c r="AD870" s="38" t="s">
        <v>12052</v>
      </c>
      <c r="AE870" s="38" t="s">
        <v>11680</v>
      </c>
      <c r="AF870" s="38" t="s">
        <v>12053</v>
      </c>
      <c r="AG870" s="38" t="s">
        <v>12054</v>
      </c>
      <c r="AH870" s="38" t="s">
        <v>61</v>
      </c>
      <c r="AI870" s="38">
        <v>1</v>
      </c>
      <c r="AJ870" s="38">
        <v>0.4</v>
      </c>
      <c r="AK870" s="38">
        <v>0.8</v>
      </c>
      <c r="AL870" s="38">
        <v>0.8</v>
      </c>
      <c r="AM870" s="38" t="s">
        <v>66</v>
      </c>
      <c r="AN870" s="38">
        <v>100.5</v>
      </c>
      <c r="AO870" s="38" t="s">
        <v>62</v>
      </c>
      <c r="AP870" s="38" t="s">
        <v>62</v>
      </c>
      <c r="AQ870" s="38" t="s">
        <v>62</v>
      </c>
      <c r="AR870" s="38" t="s">
        <v>61</v>
      </c>
      <c r="AS870" s="38" t="s">
        <v>62</v>
      </c>
      <c r="AT870" s="38" t="s">
        <v>205</v>
      </c>
      <c r="AU870" s="38" t="s">
        <v>8802</v>
      </c>
      <c r="AV870" s="38" t="s">
        <v>207</v>
      </c>
      <c r="AW870" s="38" t="s">
        <v>61</v>
      </c>
      <c r="AX870" s="38" t="s">
        <v>63</v>
      </c>
      <c r="AY870" s="39" t="s">
        <v>12055</v>
      </c>
      <c r="AZ870" s="38" t="s">
        <v>12056</v>
      </c>
      <c r="BA870" s="39" t="s">
        <v>12056</v>
      </c>
      <c r="BB870" s="38" t="s">
        <v>2434</v>
      </c>
      <c r="BC870" s="38" t="s">
        <v>197</v>
      </c>
      <c r="BD870" s="38" t="s">
        <v>94</v>
      </c>
      <c r="BE870" s="38" t="s">
        <v>208</v>
      </c>
      <c r="BF870" s="38" t="s">
        <v>64</v>
      </c>
      <c r="BG870" s="38" t="s">
        <v>61</v>
      </c>
      <c r="BH870" s="38" t="s">
        <v>209</v>
      </c>
    </row>
    <row r="871" spans="2:60" x14ac:dyDescent="0.3">
      <c r="B871" s="55">
        <f t="shared" si="259"/>
        <v>867</v>
      </c>
      <c r="C871" s="55" t="str">
        <f t="shared" si="260"/>
        <v>NRT</v>
      </c>
      <c r="D871" s="55" t="str">
        <f t="shared" si="261"/>
        <v>2025-09-23</v>
      </c>
      <c r="E871" s="55" t="str">
        <f t="shared" si="262"/>
        <v>82020038174</v>
      </c>
      <c r="F871" s="55" t="str">
        <f t="shared" si="263"/>
        <v>PJP030146428</v>
      </c>
      <c r="G871" s="55" t="str">
        <f t="shared" si="264"/>
        <v>박준우</v>
      </c>
      <c r="H871" s="53" t="str">
        <f t="shared" si="265"/>
        <v>일반(목록배제,Normal-Manifest Exception)</v>
      </c>
      <c r="I871" s="62">
        <f t="shared" si="266"/>
        <v>100.5</v>
      </c>
      <c r="J871" s="53" t="str">
        <f t="shared" si="267"/>
        <v>BIG BRIDGE INTL (BRCH USA)</v>
      </c>
      <c r="K871" s="55">
        <f t="shared" si="268"/>
        <v>1</v>
      </c>
      <c r="L871" s="54">
        <f t="shared" si="269"/>
        <v>0.4</v>
      </c>
      <c r="M871" s="54">
        <f t="shared" si="270"/>
        <v>0.8</v>
      </c>
      <c r="N871" s="54">
        <f t="shared" si="271"/>
        <v>0.8</v>
      </c>
      <c r="O871" s="54">
        <f t="shared" si="272"/>
        <v>0.5</v>
      </c>
      <c r="P871" s="55" t="str">
        <f t="shared" si="273"/>
        <v>6094325143909</v>
      </c>
      <c r="Q871" s="70">
        <f t="shared" si="274"/>
        <v>6760</v>
      </c>
      <c r="R871" s="58">
        <v>0</v>
      </c>
      <c r="S871" s="57">
        <f t="shared" si="275"/>
        <v>0</v>
      </c>
      <c r="T871" s="58">
        <v>0</v>
      </c>
      <c r="U871" s="58">
        <f>(IF(VLOOKUP(VLOOKUP(AN871,MAPPING!$B$16:$D$21,2,1),MAPPING!$C$16:$E$21,2,0)=7000,0,VLOOKUP(VLOOKUP(AN871,MAPPING!$B$16:$D$21,2,1),MAPPING!$C$16:$E$21,2,0)))</f>
        <v>0</v>
      </c>
      <c r="V871" s="58">
        <f>(K871*VLOOKUP(N871/K871,MAPPING!$B$23:$C$30,2,10))</f>
        <v>0</v>
      </c>
      <c r="W871" s="58">
        <f t="shared" si="276"/>
        <v>0</v>
      </c>
      <c r="X871" s="58">
        <f t="shared" si="277"/>
        <v>6760</v>
      </c>
      <c r="Y871" s="116">
        <f>ROUND(SUM(Q871:W871)/INVOICE!$I$5,2)</f>
        <v>4.8499999999999996</v>
      </c>
      <c r="AA871" s="38" t="s">
        <v>5963</v>
      </c>
      <c r="AB871" s="38" t="s">
        <v>93</v>
      </c>
      <c r="AC871" s="38" t="s">
        <v>5964</v>
      </c>
      <c r="AD871" s="38" t="s">
        <v>12057</v>
      </c>
      <c r="AE871" s="38" t="s">
        <v>4139</v>
      </c>
      <c r="AF871" s="38" t="s">
        <v>12058</v>
      </c>
      <c r="AG871" s="38" t="s">
        <v>12059</v>
      </c>
      <c r="AH871" s="38" t="s">
        <v>61</v>
      </c>
      <c r="AI871" s="38">
        <v>1</v>
      </c>
      <c r="AJ871" s="38">
        <v>0.4</v>
      </c>
      <c r="AK871" s="38">
        <v>0.8</v>
      </c>
      <c r="AL871" s="38">
        <v>0.8</v>
      </c>
      <c r="AM871" s="38" t="s">
        <v>66</v>
      </c>
      <c r="AN871" s="38">
        <v>100.5</v>
      </c>
      <c r="AO871" s="38" t="s">
        <v>62</v>
      </c>
      <c r="AP871" s="38" t="s">
        <v>62</v>
      </c>
      <c r="AQ871" s="38" t="s">
        <v>62</v>
      </c>
      <c r="AR871" s="38" t="s">
        <v>61</v>
      </c>
      <c r="AS871" s="38" t="s">
        <v>62</v>
      </c>
      <c r="AT871" s="38" t="s">
        <v>205</v>
      </c>
      <c r="AU871" s="38" t="s">
        <v>8802</v>
      </c>
      <c r="AV871" s="38" t="s">
        <v>207</v>
      </c>
      <c r="AW871" s="38" t="s">
        <v>61</v>
      </c>
      <c r="AX871" s="38" t="s">
        <v>63</v>
      </c>
      <c r="AY871" s="39" t="s">
        <v>12060</v>
      </c>
      <c r="AZ871" s="38" t="s">
        <v>12061</v>
      </c>
      <c r="BA871" s="39" t="s">
        <v>12061</v>
      </c>
      <c r="BB871" s="38" t="s">
        <v>2434</v>
      </c>
      <c r="BC871" s="38" t="s">
        <v>197</v>
      </c>
      <c r="BD871" s="38" t="s">
        <v>94</v>
      </c>
      <c r="BE871" s="38" t="s">
        <v>208</v>
      </c>
      <c r="BF871" s="38" t="s">
        <v>64</v>
      </c>
      <c r="BG871" s="38" t="s">
        <v>61</v>
      </c>
      <c r="BH871" s="38" t="s">
        <v>209</v>
      </c>
    </row>
    <row r="872" spans="2:60" x14ac:dyDescent="0.3">
      <c r="B872" s="55">
        <f t="shared" si="259"/>
        <v>868</v>
      </c>
      <c r="C872" s="55" t="str">
        <f t="shared" si="260"/>
        <v>NRT</v>
      </c>
      <c r="D872" s="55" t="str">
        <f t="shared" si="261"/>
        <v>2025-09-23</v>
      </c>
      <c r="E872" s="55" t="str">
        <f t="shared" si="262"/>
        <v>82020038174</v>
      </c>
      <c r="F872" s="55" t="str">
        <f t="shared" si="263"/>
        <v>PJP030162106</v>
      </c>
      <c r="G872" s="55" t="str">
        <f t="shared" si="264"/>
        <v>손효승</v>
      </c>
      <c r="H872" s="53" t="str">
        <f t="shared" si="265"/>
        <v>일반(목록배제,Normal-Manifest Exception)</v>
      </c>
      <c r="I872" s="62">
        <f t="shared" si="266"/>
        <v>100.5</v>
      </c>
      <c r="J872" s="53" t="str">
        <f t="shared" si="267"/>
        <v>BIG BRIDGE INTL (BRCH USA)</v>
      </c>
      <c r="K872" s="55">
        <f t="shared" si="268"/>
        <v>1</v>
      </c>
      <c r="L872" s="54">
        <f t="shared" si="269"/>
        <v>0.5</v>
      </c>
      <c r="M872" s="54">
        <f t="shared" si="270"/>
        <v>0.9</v>
      </c>
      <c r="N872" s="54">
        <f t="shared" si="271"/>
        <v>0.9</v>
      </c>
      <c r="O872" s="54">
        <f t="shared" si="272"/>
        <v>0.5</v>
      </c>
      <c r="P872" s="55" t="str">
        <f t="shared" si="273"/>
        <v>6094325152009</v>
      </c>
      <c r="Q872" s="70">
        <f t="shared" si="274"/>
        <v>6760</v>
      </c>
      <c r="R872" s="58">
        <v>0</v>
      </c>
      <c r="S872" s="57">
        <f t="shared" si="275"/>
        <v>0</v>
      </c>
      <c r="T872" s="58">
        <v>0</v>
      </c>
      <c r="U872" s="58">
        <f>(IF(VLOOKUP(VLOOKUP(AN872,MAPPING!$B$16:$D$21,2,1),MAPPING!$C$16:$E$21,2,0)=7000,0,VLOOKUP(VLOOKUP(AN872,MAPPING!$B$16:$D$21,2,1),MAPPING!$C$16:$E$21,2,0)))</f>
        <v>0</v>
      </c>
      <c r="V872" s="58">
        <f>(K872*VLOOKUP(N872/K872,MAPPING!$B$23:$C$30,2,10))</f>
        <v>0</v>
      </c>
      <c r="W872" s="58">
        <f t="shared" si="276"/>
        <v>0</v>
      </c>
      <c r="X872" s="58">
        <f t="shared" si="277"/>
        <v>6760</v>
      </c>
      <c r="Y872" s="116">
        <f>ROUND(SUM(Q872:W872)/INVOICE!$I$5,2)</f>
        <v>4.8499999999999996</v>
      </c>
      <c r="AA872" s="38" t="s">
        <v>5963</v>
      </c>
      <c r="AB872" s="38" t="s">
        <v>93</v>
      </c>
      <c r="AC872" s="38" t="s">
        <v>5964</v>
      </c>
      <c r="AD872" s="38" t="s">
        <v>12062</v>
      </c>
      <c r="AE872" s="38" t="s">
        <v>12063</v>
      </c>
      <c r="AF872" s="38" t="s">
        <v>12064</v>
      </c>
      <c r="AG872" s="38" t="s">
        <v>542</v>
      </c>
      <c r="AH872" s="38" t="s">
        <v>61</v>
      </c>
      <c r="AI872" s="38">
        <v>1</v>
      </c>
      <c r="AJ872" s="38">
        <v>0.5</v>
      </c>
      <c r="AK872" s="38">
        <v>0.9</v>
      </c>
      <c r="AL872" s="38">
        <v>0.9</v>
      </c>
      <c r="AM872" s="38" t="s">
        <v>66</v>
      </c>
      <c r="AN872" s="38">
        <v>100.5</v>
      </c>
      <c r="AO872" s="38" t="s">
        <v>62</v>
      </c>
      <c r="AP872" s="38" t="s">
        <v>62</v>
      </c>
      <c r="AQ872" s="38" t="s">
        <v>62</v>
      </c>
      <c r="AR872" s="38" t="s">
        <v>61</v>
      </c>
      <c r="AS872" s="38" t="s">
        <v>62</v>
      </c>
      <c r="AT872" s="38" t="s">
        <v>205</v>
      </c>
      <c r="AU872" s="38" t="s">
        <v>8802</v>
      </c>
      <c r="AV872" s="38" t="s">
        <v>207</v>
      </c>
      <c r="AW872" s="38" t="s">
        <v>61</v>
      </c>
      <c r="AX872" s="38" t="s">
        <v>63</v>
      </c>
      <c r="AY872" s="39" t="s">
        <v>12065</v>
      </c>
      <c r="AZ872" s="38" t="s">
        <v>12066</v>
      </c>
      <c r="BA872" s="39" t="s">
        <v>12066</v>
      </c>
      <c r="BB872" s="38" t="s">
        <v>2434</v>
      </c>
      <c r="BC872" s="38" t="s">
        <v>197</v>
      </c>
      <c r="BD872" s="38" t="s">
        <v>94</v>
      </c>
      <c r="BE872" s="38" t="s">
        <v>208</v>
      </c>
      <c r="BF872" s="38" t="s">
        <v>64</v>
      </c>
      <c r="BG872" s="38" t="s">
        <v>61</v>
      </c>
      <c r="BH872" s="38" t="s">
        <v>209</v>
      </c>
    </row>
    <row r="873" spans="2:60" x14ac:dyDescent="0.3">
      <c r="B873" s="55">
        <f t="shared" si="259"/>
        <v>869</v>
      </c>
      <c r="C873" s="55" t="str">
        <f t="shared" si="260"/>
        <v>NRT</v>
      </c>
      <c r="D873" s="55" t="str">
        <f t="shared" si="261"/>
        <v>2025-09-23</v>
      </c>
      <c r="E873" s="55" t="str">
        <f t="shared" si="262"/>
        <v>82020038174</v>
      </c>
      <c r="F873" s="55" t="str">
        <f t="shared" si="263"/>
        <v>PJP030137113</v>
      </c>
      <c r="G873" s="55" t="str">
        <f t="shared" si="264"/>
        <v>이주현</v>
      </c>
      <c r="H873" s="53" t="str">
        <f t="shared" si="265"/>
        <v>목록(Manifest)</v>
      </c>
      <c r="I873" s="62">
        <f t="shared" si="266"/>
        <v>145.72999999999999</v>
      </c>
      <c r="J873" s="53" t="str">
        <f t="shared" si="267"/>
        <v>BIG BRIDGE INTL (BRCH USA)</v>
      </c>
      <c r="K873" s="55">
        <f t="shared" si="268"/>
        <v>1</v>
      </c>
      <c r="L873" s="54">
        <f t="shared" si="269"/>
        <v>1.6</v>
      </c>
      <c r="M873" s="54">
        <f t="shared" si="270"/>
        <v>4.4000000000000004</v>
      </c>
      <c r="N873" s="54">
        <f t="shared" si="271"/>
        <v>4.4000000000000004</v>
      </c>
      <c r="O873" s="54">
        <f t="shared" si="272"/>
        <v>2</v>
      </c>
      <c r="P873" s="55" t="str">
        <f t="shared" si="273"/>
        <v>6094325148455</v>
      </c>
      <c r="Q873" s="70">
        <f t="shared" si="274"/>
        <v>9790</v>
      </c>
      <c r="R873" s="58">
        <v>0</v>
      </c>
      <c r="S873" s="57">
        <f t="shared" si="275"/>
        <v>0</v>
      </c>
      <c r="T873" s="58">
        <v>0</v>
      </c>
      <c r="U873" s="58">
        <f>(IF(VLOOKUP(VLOOKUP(AN873,MAPPING!$B$16:$D$21,2,1),MAPPING!$C$16:$E$21,2,0)=7000,0,VLOOKUP(VLOOKUP(AN873,MAPPING!$B$16:$D$21,2,1),MAPPING!$C$16:$E$21,2,0)))</f>
        <v>0</v>
      </c>
      <c r="V873" s="58">
        <f>(K873*VLOOKUP(N873/K873,MAPPING!$B$23:$C$30,2,10))</f>
        <v>550</v>
      </c>
      <c r="W873" s="58">
        <f t="shared" si="276"/>
        <v>0</v>
      </c>
      <c r="X873" s="58">
        <f t="shared" si="277"/>
        <v>10340</v>
      </c>
      <c r="Y873" s="116">
        <f>ROUND(SUM(Q873:W873)/INVOICE!$I$5,2)</f>
        <v>7.42</v>
      </c>
      <c r="AA873" s="38" t="s">
        <v>5963</v>
      </c>
      <c r="AB873" s="38" t="s">
        <v>93</v>
      </c>
      <c r="AC873" s="38" t="s">
        <v>5964</v>
      </c>
      <c r="AD873" s="38" t="s">
        <v>12067</v>
      </c>
      <c r="AE873" s="38" t="s">
        <v>12068</v>
      </c>
      <c r="AF873" s="38" t="s">
        <v>12069</v>
      </c>
      <c r="AG873" s="38" t="s">
        <v>12070</v>
      </c>
      <c r="AH873" s="38" t="s">
        <v>61</v>
      </c>
      <c r="AI873" s="38">
        <v>1</v>
      </c>
      <c r="AJ873" s="38">
        <v>1.6</v>
      </c>
      <c r="AK873" s="38">
        <v>4.4000000000000004</v>
      </c>
      <c r="AL873" s="38">
        <v>4.4000000000000004</v>
      </c>
      <c r="AM873" s="38" t="s">
        <v>204</v>
      </c>
      <c r="AN873" s="38">
        <v>145.72999999999999</v>
      </c>
      <c r="AO873" s="38" t="s">
        <v>62</v>
      </c>
      <c r="AP873" s="38" t="s">
        <v>62</v>
      </c>
      <c r="AQ873" s="38" t="s">
        <v>62</v>
      </c>
      <c r="AR873" s="38" t="s">
        <v>62</v>
      </c>
      <c r="AS873" s="38" t="s">
        <v>62</v>
      </c>
      <c r="AT873" s="38" t="s">
        <v>205</v>
      </c>
      <c r="AU873" s="38" t="s">
        <v>8802</v>
      </c>
      <c r="AV873" s="38" t="s">
        <v>207</v>
      </c>
      <c r="AW873" s="38" t="s">
        <v>61</v>
      </c>
      <c r="AX873" s="38" t="s">
        <v>63</v>
      </c>
      <c r="AY873" s="39" t="s">
        <v>12071</v>
      </c>
      <c r="AZ873" s="38" t="s">
        <v>12072</v>
      </c>
      <c r="BA873" s="39" t="s">
        <v>12072</v>
      </c>
      <c r="BB873" s="38" t="s">
        <v>2434</v>
      </c>
      <c r="BC873" s="38" t="s">
        <v>197</v>
      </c>
      <c r="BD873" s="38" t="s">
        <v>94</v>
      </c>
      <c r="BE873" s="38" t="s">
        <v>208</v>
      </c>
      <c r="BF873" s="38" t="s">
        <v>64</v>
      </c>
      <c r="BG873" s="38" t="s">
        <v>61</v>
      </c>
      <c r="BH873" s="38" t="s">
        <v>209</v>
      </c>
    </row>
    <row r="874" spans="2:60" x14ac:dyDescent="0.3">
      <c r="B874" s="55">
        <f t="shared" si="259"/>
        <v>870</v>
      </c>
      <c r="C874" s="55" t="str">
        <f t="shared" si="260"/>
        <v>NRT</v>
      </c>
      <c r="D874" s="55" t="str">
        <f t="shared" si="261"/>
        <v>2025-09-23</v>
      </c>
      <c r="E874" s="55" t="str">
        <f t="shared" si="262"/>
        <v>82020038174</v>
      </c>
      <c r="F874" s="55" t="str">
        <f t="shared" si="263"/>
        <v>PJP030150903</v>
      </c>
      <c r="G874" s="55" t="str">
        <f t="shared" si="264"/>
        <v>박형진</v>
      </c>
      <c r="H874" s="53" t="str">
        <f t="shared" si="265"/>
        <v>목록(Manifest)</v>
      </c>
      <c r="I874" s="62">
        <f t="shared" si="266"/>
        <v>138.56</v>
      </c>
      <c r="J874" s="53" t="str">
        <f t="shared" si="267"/>
        <v>BIG BRIDGE INTL (BRCH USA)</v>
      </c>
      <c r="K874" s="55">
        <f t="shared" si="268"/>
        <v>1</v>
      </c>
      <c r="L874" s="54">
        <f t="shared" si="269"/>
        <v>0.75</v>
      </c>
      <c r="M874" s="54">
        <f t="shared" si="270"/>
        <v>1.4</v>
      </c>
      <c r="N874" s="54">
        <f t="shared" si="271"/>
        <v>1.4</v>
      </c>
      <c r="O874" s="54">
        <f t="shared" si="272"/>
        <v>1</v>
      </c>
      <c r="P874" s="55" t="str">
        <f t="shared" si="273"/>
        <v>6094325138182</v>
      </c>
      <c r="Q874" s="70">
        <f t="shared" si="274"/>
        <v>7770</v>
      </c>
      <c r="R874" s="58">
        <v>0</v>
      </c>
      <c r="S874" s="57">
        <f t="shared" si="275"/>
        <v>0</v>
      </c>
      <c r="T874" s="58">
        <v>0</v>
      </c>
      <c r="U874" s="58">
        <f>(IF(VLOOKUP(VLOOKUP(AN874,MAPPING!$B$16:$D$21,2,1),MAPPING!$C$16:$E$21,2,0)=7000,0,VLOOKUP(VLOOKUP(AN874,MAPPING!$B$16:$D$21,2,1),MAPPING!$C$16:$E$21,2,0)))</f>
        <v>0</v>
      </c>
      <c r="V874" s="58">
        <f>(K874*VLOOKUP(N874/K874,MAPPING!$B$23:$C$30,2,10))</f>
        <v>0</v>
      </c>
      <c r="W874" s="58">
        <f t="shared" si="276"/>
        <v>0</v>
      </c>
      <c r="X874" s="58">
        <f t="shared" si="277"/>
        <v>7770</v>
      </c>
      <c r="Y874" s="116">
        <f>ROUND(SUM(Q874:W874)/INVOICE!$I$5,2)</f>
        <v>5.57</v>
      </c>
      <c r="AA874" s="38" t="s">
        <v>5963</v>
      </c>
      <c r="AB874" s="38" t="s">
        <v>93</v>
      </c>
      <c r="AC874" s="38" t="s">
        <v>5964</v>
      </c>
      <c r="AD874" s="38" t="s">
        <v>12073</v>
      </c>
      <c r="AE874" s="38" t="s">
        <v>12074</v>
      </c>
      <c r="AF874" s="38" t="s">
        <v>12075</v>
      </c>
      <c r="AG874" s="38" t="s">
        <v>12076</v>
      </c>
      <c r="AH874" s="38" t="s">
        <v>61</v>
      </c>
      <c r="AI874" s="38">
        <v>1</v>
      </c>
      <c r="AJ874" s="38">
        <v>0.75</v>
      </c>
      <c r="AK874" s="38">
        <v>1.4</v>
      </c>
      <c r="AL874" s="38">
        <v>1.4</v>
      </c>
      <c r="AM874" s="38" t="s">
        <v>204</v>
      </c>
      <c r="AN874" s="38">
        <v>138.56</v>
      </c>
      <c r="AO874" s="38" t="s">
        <v>62</v>
      </c>
      <c r="AP874" s="38" t="s">
        <v>62</v>
      </c>
      <c r="AQ874" s="38" t="s">
        <v>62</v>
      </c>
      <c r="AR874" s="38" t="s">
        <v>62</v>
      </c>
      <c r="AS874" s="38" t="s">
        <v>62</v>
      </c>
      <c r="AT874" s="38" t="s">
        <v>205</v>
      </c>
      <c r="AU874" s="38" t="s">
        <v>8802</v>
      </c>
      <c r="AV874" s="38" t="s">
        <v>207</v>
      </c>
      <c r="AW874" s="38" t="s">
        <v>61</v>
      </c>
      <c r="AX874" s="38" t="s">
        <v>63</v>
      </c>
      <c r="AY874" s="39" t="s">
        <v>12077</v>
      </c>
      <c r="AZ874" s="38" t="s">
        <v>12078</v>
      </c>
      <c r="BA874" s="39" t="s">
        <v>12078</v>
      </c>
      <c r="BB874" s="38" t="s">
        <v>2434</v>
      </c>
      <c r="BC874" s="38" t="s">
        <v>197</v>
      </c>
      <c r="BD874" s="38" t="s">
        <v>94</v>
      </c>
      <c r="BE874" s="38" t="s">
        <v>208</v>
      </c>
      <c r="BF874" s="38" t="s">
        <v>64</v>
      </c>
      <c r="BG874" s="38" t="s">
        <v>61</v>
      </c>
      <c r="BH874" s="38" t="s">
        <v>209</v>
      </c>
    </row>
    <row r="875" spans="2:60" x14ac:dyDescent="0.3">
      <c r="B875" s="55">
        <f t="shared" si="259"/>
        <v>871</v>
      </c>
      <c r="C875" s="55" t="str">
        <f t="shared" si="260"/>
        <v>NRT</v>
      </c>
      <c r="D875" s="55" t="str">
        <f t="shared" si="261"/>
        <v>2025-09-23</v>
      </c>
      <c r="E875" s="55" t="str">
        <f t="shared" si="262"/>
        <v>82020038174</v>
      </c>
      <c r="F875" s="55" t="str">
        <f t="shared" si="263"/>
        <v>PJP030131473</v>
      </c>
      <c r="G875" s="55" t="str">
        <f t="shared" si="264"/>
        <v>석동민</v>
      </c>
      <c r="H875" s="53" t="str">
        <f t="shared" si="265"/>
        <v>간이(Simple)</v>
      </c>
      <c r="I875" s="62">
        <f t="shared" si="266"/>
        <v>189.84</v>
      </c>
      <c r="J875" s="53" t="str">
        <f t="shared" si="267"/>
        <v>BIG BRIDGE INTL (BRCH USA)</v>
      </c>
      <c r="K875" s="55">
        <f t="shared" si="268"/>
        <v>1</v>
      </c>
      <c r="L875" s="54">
        <f t="shared" si="269"/>
        <v>1.9</v>
      </c>
      <c r="M875" s="54">
        <f t="shared" si="270"/>
        <v>4.8</v>
      </c>
      <c r="N875" s="54">
        <f t="shared" si="271"/>
        <v>4.8</v>
      </c>
      <c r="O875" s="54">
        <f t="shared" si="272"/>
        <v>2</v>
      </c>
      <c r="P875" s="55" t="str">
        <f t="shared" si="273"/>
        <v>6094325151411</v>
      </c>
      <c r="Q875" s="70">
        <f t="shared" si="274"/>
        <v>9790</v>
      </c>
      <c r="R875" s="58">
        <v>0</v>
      </c>
      <c r="S875" s="57">
        <f t="shared" si="275"/>
        <v>0</v>
      </c>
      <c r="T875" s="58">
        <v>0</v>
      </c>
      <c r="U875" s="58">
        <f>(IF(VLOOKUP(VLOOKUP(AN875,MAPPING!$B$16:$D$21,2,1),MAPPING!$C$16:$E$21,2,0)=7000,0,VLOOKUP(VLOOKUP(AN875,MAPPING!$B$16:$D$21,2,1),MAPPING!$C$16:$E$21,2,0)))</f>
        <v>0</v>
      </c>
      <c r="V875" s="58">
        <f>(K875*VLOOKUP(N875/K875,MAPPING!$B$23:$C$30,2,10))</f>
        <v>550</v>
      </c>
      <c r="W875" s="58">
        <f t="shared" si="276"/>
        <v>0</v>
      </c>
      <c r="X875" s="58">
        <f t="shared" si="277"/>
        <v>10340</v>
      </c>
      <c r="Y875" s="116">
        <f>ROUND(SUM(Q875:W875)/INVOICE!$I$5,2)</f>
        <v>7.42</v>
      </c>
      <c r="AA875" s="38" t="s">
        <v>5963</v>
      </c>
      <c r="AB875" s="38" t="s">
        <v>93</v>
      </c>
      <c r="AC875" s="38" t="s">
        <v>5964</v>
      </c>
      <c r="AD875" s="38" t="s">
        <v>12079</v>
      </c>
      <c r="AE875" s="38" t="s">
        <v>12080</v>
      </c>
      <c r="AF875" s="38" t="s">
        <v>12081</v>
      </c>
      <c r="AG875" s="38" t="s">
        <v>12082</v>
      </c>
      <c r="AH875" s="38" t="s">
        <v>61</v>
      </c>
      <c r="AI875" s="38">
        <v>1</v>
      </c>
      <c r="AJ875" s="38">
        <v>1.9</v>
      </c>
      <c r="AK875" s="38">
        <v>4.8</v>
      </c>
      <c r="AL875" s="38">
        <v>4.8</v>
      </c>
      <c r="AM875" s="38" t="s">
        <v>65</v>
      </c>
      <c r="AN875" s="38">
        <v>189.84</v>
      </c>
      <c r="AO875" s="38" t="s">
        <v>62</v>
      </c>
      <c r="AP875" s="38" t="s">
        <v>62</v>
      </c>
      <c r="AQ875" s="38" t="s">
        <v>62</v>
      </c>
      <c r="AR875" s="38" t="s">
        <v>62</v>
      </c>
      <c r="AS875" s="38" t="s">
        <v>62</v>
      </c>
      <c r="AT875" s="38" t="s">
        <v>205</v>
      </c>
      <c r="AU875" s="38" t="s">
        <v>8802</v>
      </c>
      <c r="AV875" s="38" t="s">
        <v>207</v>
      </c>
      <c r="AW875" s="38" t="s">
        <v>61</v>
      </c>
      <c r="AX875" s="38" t="s">
        <v>63</v>
      </c>
      <c r="AY875" s="39" t="s">
        <v>12083</v>
      </c>
      <c r="AZ875" s="38" t="s">
        <v>12084</v>
      </c>
      <c r="BA875" s="39" t="s">
        <v>12084</v>
      </c>
      <c r="BB875" s="38" t="s">
        <v>2434</v>
      </c>
      <c r="BC875" s="38" t="s">
        <v>197</v>
      </c>
      <c r="BD875" s="38" t="s">
        <v>94</v>
      </c>
      <c r="BE875" s="38" t="s">
        <v>208</v>
      </c>
      <c r="BF875" s="38" t="s">
        <v>64</v>
      </c>
      <c r="BG875" s="38" t="s">
        <v>61</v>
      </c>
      <c r="BH875" s="38" t="s">
        <v>209</v>
      </c>
    </row>
    <row r="876" spans="2:60" x14ac:dyDescent="0.3">
      <c r="B876" s="55">
        <f t="shared" si="259"/>
        <v>872</v>
      </c>
      <c r="C876" s="55" t="str">
        <f t="shared" si="260"/>
        <v>NRT</v>
      </c>
      <c r="D876" s="55" t="str">
        <f t="shared" si="261"/>
        <v>2025-09-23</v>
      </c>
      <c r="E876" s="55" t="str">
        <f t="shared" si="262"/>
        <v>82020038174</v>
      </c>
      <c r="F876" s="55" t="str">
        <f t="shared" si="263"/>
        <v>PJP030164673</v>
      </c>
      <c r="G876" s="55" t="str">
        <f t="shared" si="264"/>
        <v>이휘원</v>
      </c>
      <c r="H876" s="53" t="str">
        <f t="shared" si="265"/>
        <v>목록(Manifest)</v>
      </c>
      <c r="I876" s="62">
        <f t="shared" si="266"/>
        <v>61.91</v>
      </c>
      <c r="J876" s="53" t="str">
        <f t="shared" si="267"/>
        <v>BIG BRIDGE INTL (BRCH USA)</v>
      </c>
      <c r="K876" s="55">
        <f t="shared" si="268"/>
        <v>1</v>
      </c>
      <c r="L876" s="54">
        <f t="shared" si="269"/>
        <v>0.6</v>
      </c>
      <c r="M876" s="54">
        <f t="shared" si="270"/>
        <v>1.4</v>
      </c>
      <c r="N876" s="54">
        <f t="shared" si="271"/>
        <v>1.4</v>
      </c>
      <c r="O876" s="54">
        <f t="shared" si="272"/>
        <v>1</v>
      </c>
      <c r="P876" s="55" t="str">
        <f t="shared" si="273"/>
        <v>6094325151302</v>
      </c>
      <c r="Q876" s="70">
        <f t="shared" si="274"/>
        <v>7770</v>
      </c>
      <c r="R876" s="58">
        <v>0</v>
      </c>
      <c r="S876" s="57">
        <f t="shared" si="275"/>
        <v>0</v>
      </c>
      <c r="T876" s="58">
        <v>0</v>
      </c>
      <c r="U876" s="58">
        <f>(IF(VLOOKUP(VLOOKUP(AN876,MAPPING!$B$16:$D$21,2,1),MAPPING!$C$16:$E$21,2,0)=7000,0,VLOOKUP(VLOOKUP(AN876,MAPPING!$B$16:$D$21,2,1),MAPPING!$C$16:$E$21,2,0)))</f>
        <v>0</v>
      </c>
      <c r="V876" s="58">
        <f>(K876*VLOOKUP(N876/K876,MAPPING!$B$23:$C$30,2,10))</f>
        <v>0</v>
      </c>
      <c r="W876" s="58">
        <f t="shared" si="276"/>
        <v>0</v>
      </c>
      <c r="X876" s="58">
        <f t="shared" si="277"/>
        <v>7770</v>
      </c>
      <c r="Y876" s="116">
        <f>ROUND(SUM(Q876:W876)/INVOICE!$I$5,2)</f>
        <v>5.57</v>
      </c>
      <c r="AA876" s="38" t="s">
        <v>5963</v>
      </c>
      <c r="AB876" s="38" t="s">
        <v>93</v>
      </c>
      <c r="AC876" s="38" t="s">
        <v>5964</v>
      </c>
      <c r="AD876" s="38" t="s">
        <v>12085</v>
      </c>
      <c r="AE876" s="38" t="s">
        <v>12086</v>
      </c>
      <c r="AF876" s="38" t="s">
        <v>12087</v>
      </c>
      <c r="AG876" s="38" t="s">
        <v>12088</v>
      </c>
      <c r="AH876" s="38" t="s">
        <v>61</v>
      </c>
      <c r="AI876" s="38">
        <v>1</v>
      </c>
      <c r="AJ876" s="38">
        <v>0.6</v>
      </c>
      <c r="AK876" s="38">
        <v>1.4</v>
      </c>
      <c r="AL876" s="38">
        <v>1.4</v>
      </c>
      <c r="AM876" s="38" t="s">
        <v>204</v>
      </c>
      <c r="AN876" s="38">
        <v>61.91</v>
      </c>
      <c r="AO876" s="38" t="s">
        <v>62</v>
      </c>
      <c r="AP876" s="38" t="s">
        <v>62</v>
      </c>
      <c r="AQ876" s="38" t="s">
        <v>62</v>
      </c>
      <c r="AR876" s="38" t="s">
        <v>62</v>
      </c>
      <c r="AS876" s="38" t="s">
        <v>62</v>
      </c>
      <c r="AT876" s="38" t="s">
        <v>205</v>
      </c>
      <c r="AU876" s="38" t="s">
        <v>8802</v>
      </c>
      <c r="AV876" s="38" t="s">
        <v>207</v>
      </c>
      <c r="AW876" s="38" t="s">
        <v>61</v>
      </c>
      <c r="AX876" s="38" t="s">
        <v>63</v>
      </c>
      <c r="AY876" s="39" t="s">
        <v>12089</v>
      </c>
      <c r="AZ876" s="38" t="s">
        <v>12090</v>
      </c>
      <c r="BA876" s="39" t="s">
        <v>12090</v>
      </c>
      <c r="BB876" s="38" t="s">
        <v>2434</v>
      </c>
      <c r="BC876" s="38" t="s">
        <v>197</v>
      </c>
      <c r="BD876" s="38" t="s">
        <v>94</v>
      </c>
      <c r="BE876" s="38" t="s">
        <v>208</v>
      </c>
      <c r="BF876" s="38" t="s">
        <v>64</v>
      </c>
      <c r="BG876" s="38" t="s">
        <v>61</v>
      </c>
      <c r="BH876" s="38" t="s">
        <v>209</v>
      </c>
    </row>
    <row r="877" spans="2:60" x14ac:dyDescent="0.3">
      <c r="B877" s="55">
        <f t="shared" si="259"/>
        <v>873</v>
      </c>
      <c r="C877" s="55" t="str">
        <f t="shared" si="260"/>
        <v>NRT</v>
      </c>
      <c r="D877" s="55" t="str">
        <f t="shared" si="261"/>
        <v>2025-09-23</v>
      </c>
      <c r="E877" s="55" t="str">
        <f t="shared" si="262"/>
        <v>82020038174</v>
      </c>
      <c r="F877" s="55" t="str">
        <f t="shared" si="263"/>
        <v>PJP030136980</v>
      </c>
      <c r="G877" s="55" t="str">
        <f t="shared" si="264"/>
        <v>도현지</v>
      </c>
      <c r="H877" s="53" t="str">
        <f t="shared" si="265"/>
        <v>일반(목록배제,Normal-Manifest Exception)</v>
      </c>
      <c r="I877" s="62">
        <f t="shared" si="266"/>
        <v>134</v>
      </c>
      <c r="J877" s="53" t="str">
        <f t="shared" si="267"/>
        <v>BIG BRIDGE INTL (BRCH USA)</v>
      </c>
      <c r="K877" s="55">
        <f t="shared" si="268"/>
        <v>1</v>
      </c>
      <c r="L877" s="54">
        <f t="shared" si="269"/>
        <v>0.4</v>
      </c>
      <c r="M877" s="54">
        <f t="shared" si="270"/>
        <v>1.3</v>
      </c>
      <c r="N877" s="54">
        <f t="shared" si="271"/>
        <v>1.3</v>
      </c>
      <c r="O877" s="54">
        <f t="shared" si="272"/>
        <v>0.5</v>
      </c>
      <c r="P877" s="55" t="str">
        <f t="shared" si="273"/>
        <v>6094325150930</v>
      </c>
      <c r="Q877" s="70">
        <f t="shared" si="274"/>
        <v>6760</v>
      </c>
      <c r="R877" s="58">
        <v>0</v>
      </c>
      <c r="S877" s="57">
        <f t="shared" si="275"/>
        <v>0</v>
      </c>
      <c r="T877" s="58">
        <v>0</v>
      </c>
      <c r="U877" s="58">
        <f>(IF(VLOOKUP(VLOOKUP(AN877,MAPPING!$B$16:$D$21,2,1),MAPPING!$C$16:$E$21,2,0)=7000,0,VLOOKUP(VLOOKUP(AN877,MAPPING!$B$16:$D$21,2,1),MAPPING!$C$16:$E$21,2,0)))</f>
        <v>0</v>
      </c>
      <c r="V877" s="58">
        <f>(K877*VLOOKUP(N877/K877,MAPPING!$B$23:$C$30,2,10))</f>
        <v>0</v>
      </c>
      <c r="W877" s="58">
        <f t="shared" si="276"/>
        <v>0</v>
      </c>
      <c r="X877" s="58">
        <f t="shared" si="277"/>
        <v>6760</v>
      </c>
      <c r="Y877" s="116">
        <f>ROUND(SUM(Q877:W877)/INVOICE!$I$5,2)</f>
        <v>4.8499999999999996</v>
      </c>
      <c r="AA877" s="38" t="s">
        <v>5963</v>
      </c>
      <c r="AB877" s="38" t="s">
        <v>93</v>
      </c>
      <c r="AC877" s="38" t="s">
        <v>5964</v>
      </c>
      <c r="AD877" s="38" t="s">
        <v>12091</v>
      </c>
      <c r="AE877" s="38" t="s">
        <v>7849</v>
      </c>
      <c r="AF877" s="38" t="s">
        <v>7850</v>
      </c>
      <c r="AG877" s="38" t="s">
        <v>7851</v>
      </c>
      <c r="AH877" s="38" t="s">
        <v>61</v>
      </c>
      <c r="AI877" s="38">
        <v>1</v>
      </c>
      <c r="AJ877" s="38">
        <v>0.4</v>
      </c>
      <c r="AK877" s="38">
        <v>1.3</v>
      </c>
      <c r="AL877" s="38">
        <v>1.3</v>
      </c>
      <c r="AM877" s="38" t="s">
        <v>66</v>
      </c>
      <c r="AN877" s="38">
        <v>134</v>
      </c>
      <c r="AO877" s="38" t="s">
        <v>62</v>
      </c>
      <c r="AP877" s="38" t="s">
        <v>62</v>
      </c>
      <c r="AQ877" s="38" t="s">
        <v>62</v>
      </c>
      <c r="AR877" s="38" t="s">
        <v>62</v>
      </c>
      <c r="AS877" s="38" t="s">
        <v>62</v>
      </c>
      <c r="AT877" s="38" t="s">
        <v>205</v>
      </c>
      <c r="AU877" s="38" t="s">
        <v>8802</v>
      </c>
      <c r="AV877" s="38" t="s">
        <v>207</v>
      </c>
      <c r="AW877" s="38" t="s">
        <v>61</v>
      </c>
      <c r="AX877" s="38" t="s">
        <v>63</v>
      </c>
      <c r="AY877" s="39" t="s">
        <v>12092</v>
      </c>
      <c r="AZ877" s="38" t="s">
        <v>12093</v>
      </c>
      <c r="BA877" s="39" t="s">
        <v>12093</v>
      </c>
      <c r="BB877" s="38" t="s">
        <v>2434</v>
      </c>
      <c r="BC877" s="38" t="s">
        <v>197</v>
      </c>
      <c r="BD877" s="38" t="s">
        <v>94</v>
      </c>
      <c r="BE877" s="38" t="s">
        <v>208</v>
      </c>
      <c r="BF877" s="38" t="s">
        <v>64</v>
      </c>
      <c r="BG877" s="38" t="s">
        <v>61</v>
      </c>
      <c r="BH877" s="38" t="s">
        <v>209</v>
      </c>
    </row>
    <row r="878" spans="2:60" x14ac:dyDescent="0.3">
      <c r="B878" s="55">
        <f t="shared" si="259"/>
        <v>874</v>
      </c>
      <c r="C878" s="55" t="str">
        <f t="shared" si="260"/>
        <v>NRT</v>
      </c>
      <c r="D878" s="55" t="str">
        <f t="shared" si="261"/>
        <v>2025-09-23</v>
      </c>
      <c r="E878" s="55" t="str">
        <f t="shared" si="262"/>
        <v>82020038174</v>
      </c>
      <c r="F878" s="55" t="str">
        <f t="shared" si="263"/>
        <v>PJP030144745</v>
      </c>
      <c r="G878" s="55" t="str">
        <f t="shared" si="264"/>
        <v>최송희</v>
      </c>
      <c r="H878" s="53" t="str">
        <f t="shared" si="265"/>
        <v>목록(Manifest)</v>
      </c>
      <c r="I878" s="62">
        <f t="shared" si="266"/>
        <v>33.5</v>
      </c>
      <c r="J878" s="53" t="str">
        <f t="shared" si="267"/>
        <v>BIG BRIDGE INTL (BRCH USA)</v>
      </c>
      <c r="K878" s="55">
        <f t="shared" si="268"/>
        <v>1</v>
      </c>
      <c r="L878" s="54">
        <f t="shared" si="269"/>
        <v>0.25</v>
      </c>
      <c r="M878" s="54">
        <f t="shared" si="270"/>
        <v>0.8</v>
      </c>
      <c r="N878" s="54">
        <f t="shared" si="271"/>
        <v>0.8</v>
      </c>
      <c r="O878" s="54">
        <f t="shared" si="272"/>
        <v>0.5</v>
      </c>
      <c r="P878" s="55" t="str">
        <f t="shared" si="273"/>
        <v>6094325151883</v>
      </c>
      <c r="Q878" s="70">
        <f t="shared" si="274"/>
        <v>6760</v>
      </c>
      <c r="R878" s="58">
        <v>0</v>
      </c>
      <c r="S878" s="57">
        <f t="shared" si="275"/>
        <v>0</v>
      </c>
      <c r="T878" s="58">
        <v>0</v>
      </c>
      <c r="U878" s="58">
        <f>(IF(VLOOKUP(VLOOKUP(AN878,MAPPING!$B$16:$D$21,2,1),MAPPING!$C$16:$E$21,2,0)=7000,0,VLOOKUP(VLOOKUP(AN878,MAPPING!$B$16:$D$21,2,1),MAPPING!$C$16:$E$21,2,0)))</f>
        <v>0</v>
      </c>
      <c r="V878" s="58">
        <f>(K878*VLOOKUP(N878/K878,MAPPING!$B$23:$C$30,2,10))</f>
        <v>0</v>
      </c>
      <c r="W878" s="58">
        <f t="shared" si="276"/>
        <v>0</v>
      </c>
      <c r="X878" s="58">
        <f t="shared" si="277"/>
        <v>6760</v>
      </c>
      <c r="Y878" s="116">
        <f>ROUND(SUM(Q878:W878)/INVOICE!$I$5,2)</f>
        <v>4.8499999999999996</v>
      </c>
      <c r="AA878" s="38" t="s">
        <v>5963</v>
      </c>
      <c r="AB878" s="38" t="s">
        <v>93</v>
      </c>
      <c r="AC878" s="38" t="s">
        <v>5964</v>
      </c>
      <c r="AD878" s="38" t="s">
        <v>12094</v>
      </c>
      <c r="AE878" s="38" t="s">
        <v>12095</v>
      </c>
      <c r="AF878" s="38" t="s">
        <v>12096</v>
      </c>
      <c r="AG878" s="38" t="s">
        <v>12097</v>
      </c>
      <c r="AH878" s="38" t="s">
        <v>61</v>
      </c>
      <c r="AI878" s="38">
        <v>1</v>
      </c>
      <c r="AJ878" s="38">
        <v>0.25</v>
      </c>
      <c r="AK878" s="38">
        <v>0.8</v>
      </c>
      <c r="AL878" s="38">
        <v>0.8</v>
      </c>
      <c r="AM878" s="38" t="s">
        <v>204</v>
      </c>
      <c r="AN878" s="38">
        <v>33.5</v>
      </c>
      <c r="AO878" s="38" t="s">
        <v>62</v>
      </c>
      <c r="AP878" s="38" t="s">
        <v>62</v>
      </c>
      <c r="AQ878" s="38" t="s">
        <v>62</v>
      </c>
      <c r="AR878" s="38" t="s">
        <v>62</v>
      </c>
      <c r="AS878" s="38" t="s">
        <v>62</v>
      </c>
      <c r="AT878" s="38" t="s">
        <v>205</v>
      </c>
      <c r="AU878" s="38" t="s">
        <v>8802</v>
      </c>
      <c r="AV878" s="38" t="s">
        <v>207</v>
      </c>
      <c r="AW878" s="38" t="s">
        <v>61</v>
      </c>
      <c r="AX878" s="38" t="s">
        <v>63</v>
      </c>
      <c r="AY878" s="39" t="s">
        <v>12098</v>
      </c>
      <c r="AZ878" s="38" t="s">
        <v>12099</v>
      </c>
      <c r="BA878" s="39" t="s">
        <v>12099</v>
      </c>
      <c r="BB878" s="38" t="s">
        <v>2434</v>
      </c>
      <c r="BC878" s="38" t="s">
        <v>197</v>
      </c>
      <c r="BD878" s="38" t="s">
        <v>94</v>
      </c>
      <c r="BE878" s="38" t="s">
        <v>208</v>
      </c>
      <c r="BF878" s="38" t="s">
        <v>64</v>
      </c>
      <c r="BG878" s="38" t="s">
        <v>61</v>
      </c>
      <c r="BH878" s="38" t="s">
        <v>209</v>
      </c>
    </row>
    <row r="879" spans="2:60" x14ac:dyDescent="0.3">
      <c r="B879" s="55">
        <f t="shared" si="259"/>
        <v>875</v>
      </c>
      <c r="C879" s="55" t="str">
        <f t="shared" si="260"/>
        <v>NRT</v>
      </c>
      <c r="D879" s="55" t="str">
        <f t="shared" si="261"/>
        <v>2025-09-23</v>
      </c>
      <c r="E879" s="55" t="str">
        <f t="shared" si="262"/>
        <v>82020038174</v>
      </c>
      <c r="F879" s="55" t="str">
        <f t="shared" si="263"/>
        <v>PJP030130717</v>
      </c>
      <c r="G879" s="55" t="str">
        <f t="shared" si="264"/>
        <v>황지우</v>
      </c>
      <c r="H879" s="53" t="str">
        <f t="shared" si="265"/>
        <v>목록(Manifest)</v>
      </c>
      <c r="I879" s="62">
        <f t="shared" si="266"/>
        <v>76.06</v>
      </c>
      <c r="J879" s="53" t="str">
        <f t="shared" si="267"/>
        <v>BIG BRIDGE INTL (BRCH USA)</v>
      </c>
      <c r="K879" s="55">
        <f t="shared" si="268"/>
        <v>1</v>
      </c>
      <c r="L879" s="54">
        <f t="shared" si="269"/>
        <v>0.6</v>
      </c>
      <c r="M879" s="54">
        <f t="shared" si="270"/>
        <v>0.7</v>
      </c>
      <c r="N879" s="54">
        <f t="shared" si="271"/>
        <v>0.7</v>
      </c>
      <c r="O879" s="54">
        <f t="shared" si="272"/>
        <v>1</v>
      </c>
      <c r="P879" s="55" t="str">
        <f t="shared" si="273"/>
        <v>6094325147180</v>
      </c>
      <c r="Q879" s="70">
        <f t="shared" si="274"/>
        <v>7770</v>
      </c>
      <c r="R879" s="58">
        <v>0</v>
      </c>
      <c r="S879" s="57">
        <f t="shared" si="275"/>
        <v>0</v>
      </c>
      <c r="T879" s="58">
        <v>0</v>
      </c>
      <c r="U879" s="58">
        <f>(IF(VLOOKUP(VLOOKUP(AN879,MAPPING!$B$16:$D$21,2,1),MAPPING!$C$16:$E$21,2,0)=7000,0,VLOOKUP(VLOOKUP(AN879,MAPPING!$B$16:$D$21,2,1),MAPPING!$C$16:$E$21,2,0)))</f>
        <v>0</v>
      </c>
      <c r="V879" s="58">
        <f>(K879*VLOOKUP(N879/K879,MAPPING!$B$23:$C$30,2,10))</f>
        <v>0</v>
      </c>
      <c r="W879" s="58">
        <f t="shared" si="276"/>
        <v>0</v>
      </c>
      <c r="X879" s="58">
        <f t="shared" si="277"/>
        <v>7770</v>
      </c>
      <c r="Y879" s="116">
        <f>ROUND(SUM(Q879:W879)/INVOICE!$I$5,2)</f>
        <v>5.57</v>
      </c>
      <c r="AA879" s="38" t="s">
        <v>5963</v>
      </c>
      <c r="AB879" s="38" t="s">
        <v>93</v>
      </c>
      <c r="AC879" s="38" t="s">
        <v>5964</v>
      </c>
      <c r="AD879" s="38" t="s">
        <v>12100</v>
      </c>
      <c r="AE879" s="38" t="s">
        <v>12101</v>
      </c>
      <c r="AF879" s="38" t="s">
        <v>12102</v>
      </c>
      <c r="AG879" s="38" t="s">
        <v>12103</v>
      </c>
      <c r="AH879" s="38" t="s">
        <v>61</v>
      </c>
      <c r="AI879" s="38">
        <v>1</v>
      </c>
      <c r="AJ879" s="38">
        <v>0.6</v>
      </c>
      <c r="AK879" s="38">
        <v>0.7</v>
      </c>
      <c r="AL879" s="38">
        <v>0.7</v>
      </c>
      <c r="AM879" s="38" t="s">
        <v>204</v>
      </c>
      <c r="AN879" s="38">
        <v>76.06</v>
      </c>
      <c r="AO879" s="38" t="s">
        <v>62</v>
      </c>
      <c r="AP879" s="38" t="s">
        <v>62</v>
      </c>
      <c r="AQ879" s="38" t="s">
        <v>62</v>
      </c>
      <c r="AR879" s="38" t="s">
        <v>62</v>
      </c>
      <c r="AS879" s="38" t="s">
        <v>62</v>
      </c>
      <c r="AT879" s="38" t="s">
        <v>205</v>
      </c>
      <c r="AU879" s="38" t="s">
        <v>8802</v>
      </c>
      <c r="AV879" s="38" t="s">
        <v>207</v>
      </c>
      <c r="AW879" s="38" t="s">
        <v>61</v>
      </c>
      <c r="AX879" s="38" t="s">
        <v>63</v>
      </c>
      <c r="AY879" s="39" t="s">
        <v>12104</v>
      </c>
      <c r="AZ879" s="38" t="s">
        <v>12105</v>
      </c>
      <c r="BA879" s="39" t="s">
        <v>12105</v>
      </c>
      <c r="BB879" s="38" t="s">
        <v>2434</v>
      </c>
      <c r="BC879" s="38" t="s">
        <v>197</v>
      </c>
      <c r="BD879" s="38" t="s">
        <v>94</v>
      </c>
      <c r="BE879" s="38" t="s">
        <v>208</v>
      </c>
      <c r="BF879" s="38" t="s">
        <v>64</v>
      </c>
      <c r="BG879" s="38" t="s">
        <v>61</v>
      </c>
      <c r="BH879" s="38" t="s">
        <v>209</v>
      </c>
    </row>
    <row r="880" spans="2:60" x14ac:dyDescent="0.3">
      <c r="B880" s="55">
        <f t="shared" si="259"/>
        <v>876</v>
      </c>
      <c r="C880" s="55" t="str">
        <f t="shared" si="260"/>
        <v>NRT</v>
      </c>
      <c r="D880" s="55" t="str">
        <f t="shared" si="261"/>
        <v>2025-09-23</v>
      </c>
      <c r="E880" s="55" t="str">
        <f t="shared" si="262"/>
        <v>82020038174</v>
      </c>
      <c r="F880" s="55" t="str">
        <f t="shared" si="263"/>
        <v>PJP030164789</v>
      </c>
      <c r="G880" s="55" t="str">
        <f t="shared" si="264"/>
        <v>최윤실</v>
      </c>
      <c r="H880" s="53" t="str">
        <f t="shared" si="265"/>
        <v>일반(목록배제,Normal-Manifest Exception)</v>
      </c>
      <c r="I880" s="62">
        <f t="shared" si="266"/>
        <v>133.18</v>
      </c>
      <c r="J880" s="53" t="str">
        <f t="shared" si="267"/>
        <v>BIG BRIDGE INTL (BRCH USA)</v>
      </c>
      <c r="K880" s="55">
        <f t="shared" si="268"/>
        <v>1</v>
      </c>
      <c r="L880" s="54">
        <f t="shared" si="269"/>
        <v>1.35</v>
      </c>
      <c r="M880" s="54">
        <f t="shared" si="270"/>
        <v>2.6</v>
      </c>
      <c r="N880" s="54">
        <f t="shared" si="271"/>
        <v>2.6</v>
      </c>
      <c r="O880" s="54">
        <f t="shared" si="272"/>
        <v>1.5</v>
      </c>
      <c r="P880" s="55" t="str">
        <f t="shared" si="273"/>
        <v>6094325151671</v>
      </c>
      <c r="Q880" s="70">
        <f t="shared" si="274"/>
        <v>8780</v>
      </c>
      <c r="R880" s="58">
        <v>0</v>
      </c>
      <c r="S880" s="57">
        <f t="shared" si="275"/>
        <v>0</v>
      </c>
      <c r="T880" s="58">
        <v>0</v>
      </c>
      <c r="U880" s="58">
        <f>(IF(VLOOKUP(VLOOKUP(AN880,MAPPING!$B$16:$D$21,2,1),MAPPING!$C$16:$E$21,2,0)=7000,0,VLOOKUP(VLOOKUP(AN880,MAPPING!$B$16:$D$21,2,1),MAPPING!$C$16:$E$21,2,0)))</f>
        <v>0</v>
      </c>
      <c r="V880" s="58">
        <f>(K880*VLOOKUP(N880/K880,MAPPING!$B$23:$C$30,2,10))</f>
        <v>550</v>
      </c>
      <c r="W880" s="58">
        <f t="shared" si="276"/>
        <v>0</v>
      </c>
      <c r="X880" s="58">
        <f t="shared" si="277"/>
        <v>9330</v>
      </c>
      <c r="Y880" s="116">
        <f>ROUND(SUM(Q880:W880)/INVOICE!$I$5,2)</f>
        <v>6.69</v>
      </c>
      <c r="AA880" s="38" t="s">
        <v>5963</v>
      </c>
      <c r="AB880" s="38" t="s">
        <v>93</v>
      </c>
      <c r="AC880" s="38" t="s">
        <v>5964</v>
      </c>
      <c r="AD880" s="38" t="s">
        <v>12106</v>
      </c>
      <c r="AE880" s="38" t="s">
        <v>12107</v>
      </c>
      <c r="AF880" s="38" t="s">
        <v>12108</v>
      </c>
      <c r="AG880" s="38" t="s">
        <v>12109</v>
      </c>
      <c r="AH880" s="38" t="s">
        <v>61</v>
      </c>
      <c r="AI880" s="38">
        <v>1</v>
      </c>
      <c r="AJ880" s="38">
        <v>1.35</v>
      </c>
      <c r="AK880" s="38">
        <v>2.6</v>
      </c>
      <c r="AL880" s="38">
        <v>2.6</v>
      </c>
      <c r="AM880" s="38" t="s">
        <v>66</v>
      </c>
      <c r="AN880" s="38">
        <v>133.18</v>
      </c>
      <c r="AO880" s="38" t="s">
        <v>62</v>
      </c>
      <c r="AP880" s="38" t="s">
        <v>62</v>
      </c>
      <c r="AQ880" s="38" t="s">
        <v>62</v>
      </c>
      <c r="AR880" s="38" t="s">
        <v>62</v>
      </c>
      <c r="AS880" s="38" t="s">
        <v>62</v>
      </c>
      <c r="AT880" s="38" t="s">
        <v>205</v>
      </c>
      <c r="AU880" s="38" t="s">
        <v>8802</v>
      </c>
      <c r="AV880" s="38" t="s">
        <v>207</v>
      </c>
      <c r="AW880" s="38" t="s">
        <v>61</v>
      </c>
      <c r="AX880" s="38" t="s">
        <v>63</v>
      </c>
      <c r="AY880" s="39" t="s">
        <v>12110</v>
      </c>
      <c r="AZ880" s="38" t="s">
        <v>12111</v>
      </c>
      <c r="BA880" s="39" t="s">
        <v>12111</v>
      </c>
      <c r="BB880" s="38" t="s">
        <v>2434</v>
      </c>
      <c r="BC880" s="38" t="s">
        <v>197</v>
      </c>
      <c r="BD880" s="38" t="s">
        <v>94</v>
      </c>
      <c r="BE880" s="38" t="s">
        <v>208</v>
      </c>
      <c r="BF880" s="38" t="s">
        <v>64</v>
      </c>
      <c r="BG880" s="38" t="s">
        <v>61</v>
      </c>
      <c r="BH880" s="38" t="s">
        <v>209</v>
      </c>
    </row>
    <row r="881" spans="2:60" x14ac:dyDescent="0.3">
      <c r="B881" s="55">
        <f t="shared" si="259"/>
        <v>877</v>
      </c>
      <c r="C881" s="55" t="str">
        <f t="shared" si="260"/>
        <v>NRT</v>
      </c>
      <c r="D881" s="55" t="str">
        <f t="shared" si="261"/>
        <v>2025-09-23</v>
      </c>
      <c r="E881" s="55" t="str">
        <f t="shared" si="262"/>
        <v>82020038174</v>
      </c>
      <c r="F881" s="55" t="str">
        <f t="shared" si="263"/>
        <v>PJP030148790</v>
      </c>
      <c r="G881" s="55" t="str">
        <f t="shared" si="264"/>
        <v>김정빈</v>
      </c>
      <c r="H881" s="53" t="str">
        <f t="shared" si="265"/>
        <v>목록(Manifest)</v>
      </c>
      <c r="I881" s="62">
        <f t="shared" si="266"/>
        <v>13.4</v>
      </c>
      <c r="J881" s="53" t="str">
        <f t="shared" si="267"/>
        <v>BIG BRIDGE INTL (BRCH USA)</v>
      </c>
      <c r="K881" s="55">
        <f t="shared" si="268"/>
        <v>1</v>
      </c>
      <c r="L881" s="54">
        <f t="shared" si="269"/>
        <v>0.15</v>
      </c>
      <c r="M881" s="54">
        <f t="shared" si="270"/>
        <v>0.8</v>
      </c>
      <c r="N881" s="54">
        <f t="shared" si="271"/>
        <v>0.8</v>
      </c>
      <c r="O881" s="54">
        <f t="shared" si="272"/>
        <v>0.5</v>
      </c>
      <c r="P881" s="55" t="str">
        <f t="shared" si="273"/>
        <v>6094325151778</v>
      </c>
      <c r="Q881" s="70">
        <f t="shared" si="274"/>
        <v>6760</v>
      </c>
      <c r="R881" s="58">
        <v>0</v>
      </c>
      <c r="S881" s="57">
        <f t="shared" si="275"/>
        <v>0</v>
      </c>
      <c r="T881" s="58">
        <v>0</v>
      </c>
      <c r="U881" s="58">
        <f>(IF(VLOOKUP(VLOOKUP(AN881,MAPPING!$B$16:$D$21,2,1),MAPPING!$C$16:$E$21,2,0)=7000,0,VLOOKUP(VLOOKUP(AN881,MAPPING!$B$16:$D$21,2,1),MAPPING!$C$16:$E$21,2,0)))</f>
        <v>0</v>
      </c>
      <c r="V881" s="58">
        <f>(K881*VLOOKUP(N881/K881,MAPPING!$B$23:$C$30,2,10))</f>
        <v>0</v>
      </c>
      <c r="W881" s="58">
        <f t="shared" si="276"/>
        <v>0</v>
      </c>
      <c r="X881" s="58">
        <f t="shared" si="277"/>
        <v>6760</v>
      </c>
      <c r="Y881" s="116">
        <f>ROUND(SUM(Q881:W881)/INVOICE!$I$5,2)</f>
        <v>4.8499999999999996</v>
      </c>
      <c r="AA881" s="38" t="s">
        <v>5963</v>
      </c>
      <c r="AB881" s="38" t="s">
        <v>93</v>
      </c>
      <c r="AC881" s="38" t="s">
        <v>5964</v>
      </c>
      <c r="AD881" s="38" t="s">
        <v>12112</v>
      </c>
      <c r="AE881" s="38" t="s">
        <v>12113</v>
      </c>
      <c r="AF881" s="38" t="s">
        <v>12114</v>
      </c>
      <c r="AG881" s="38" t="s">
        <v>12115</v>
      </c>
      <c r="AH881" s="38" t="s">
        <v>61</v>
      </c>
      <c r="AI881" s="38">
        <v>1</v>
      </c>
      <c r="AJ881" s="38">
        <v>0.15</v>
      </c>
      <c r="AK881" s="38">
        <v>0.8</v>
      </c>
      <c r="AL881" s="38">
        <v>0.8</v>
      </c>
      <c r="AM881" s="38" t="s">
        <v>204</v>
      </c>
      <c r="AN881" s="38">
        <v>13.4</v>
      </c>
      <c r="AO881" s="38" t="s">
        <v>62</v>
      </c>
      <c r="AP881" s="38" t="s">
        <v>62</v>
      </c>
      <c r="AQ881" s="38" t="s">
        <v>62</v>
      </c>
      <c r="AR881" s="38" t="s">
        <v>62</v>
      </c>
      <c r="AS881" s="38" t="s">
        <v>62</v>
      </c>
      <c r="AT881" s="38" t="s">
        <v>205</v>
      </c>
      <c r="AU881" s="38" t="s">
        <v>8802</v>
      </c>
      <c r="AV881" s="38" t="s">
        <v>207</v>
      </c>
      <c r="AW881" s="38" t="s">
        <v>61</v>
      </c>
      <c r="AX881" s="38" t="s">
        <v>63</v>
      </c>
      <c r="AY881" s="39" t="s">
        <v>12116</v>
      </c>
      <c r="AZ881" s="38" t="s">
        <v>12117</v>
      </c>
      <c r="BA881" s="39" t="s">
        <v>12117</v>
      </c>
      <c r="BB881" s="38" t="s">
        <v>2434</v>
      </c>
      <c r="BC881" s="38" t="s">
        <v>197</v>
      </c>
      <c r="BD881" s="38" t="s">
        <v>94</v>
      </c>
      <c r="BE881" s="38" t="s">
        <v>208</v>
      </c>
      <c r="BF881" s="38" t="s">
        <v>64</v>
      </c>
      <c r="BG881" s="38" t="s">
        <v>61</v>
      </c>
      <c r="BH881" s="38" t="s">
        <v>209</v>
      </c>
    </row>
    <row r="882" spans="2:60" x14ac:dyDescent="0.3">
      <c r="B882" s="55">
        <f t="shared" si="259"/>
        <v>878</v>
      </c>
      <c r="C882" s="55" t="str">
        <f t="shared" si="260"/>
        <v>NRT</v>
      </c>
      <c r="D882" s="55" t="str">
        <f t="shared" si="261"/>
        <v>2025-09-23</v>
      </c>
      <c r="E882" s="55" t="str">
        <f t="shared" si="262"/>
        <v>82020038174</v>
      </c>
      <c r="F882" s="55" t="str">
        <f t="shared" si="263"/>
        <v>PJP030142443</v>
      </c>
      <c r="G882" s="55" t="str">
        <f t="shared" si="264"/>
        <v>이동구</v>
      </c>
      <c r="H882" s="53" t="str">
        <f t="shared" si="265"/>
        <v>간이(Simple)</v>
      </c>
      <c r="I882" s="62">
        <f t="shared" si="266"/>
        <v>198.99</v>
      </c>
      <c r="J882" s="53" t="str">
        <f t="shared" si="267"/>
        <v>BIG BRIDGE INTL (BRCH USA)</v>
      </c>
      <c r="K882" s="55">
        <f t="shared" si="268"/>
        <v>1</v>
      </c>
      <c r="L882" s="54">
        <f t="shared" si="269"/>
        <v>1</v>
      </c>
      <c r="M882" s="54">
        <f t="shared" si="270"/>
        <v>0.9</v>
      </c>
      <c r="N882" s="54">
        <f t="shared" si="271"/>
        <v>1</v>
      </c>
      <c r="O882" s="54">
        <f t="shared" si="272"/>
        <v>1</v>
      </c>
      <c r="P882" s="55" t="str">
        <f t="shared" si="273"/>
        <v>6094325151782</v>
      </c>
      <c r="Q882" s="70">
        <f t="shared" si="274"/>
        <v>7770</v>
      </c>
      <c r="R882" s="58">
        <v>0</v>
      </c>
      <c r="S882" s="57">
        <f t="shared" si="275"/>
        <v>0</v>
      </c>
      <c r="T882" s="58">
        <v>0</v>
      </c>
      <c r="U882" s="58">
        <f>(IF(VLOOKUP(VLOOKUP(AN882,MAPPING!$B$16:$D$21,2,1),MAPPING!$C$16:$E$21,2,0)=7000,0,VLOOKUP(VLOOKUP(AN882,MAPPING!$B$16:$D$21,2,1),MAPPING!$C$16:$E$21,2,0)))</f>
        <v>0</v>
      </c>
      <c r="V882" s="58">
        <f>(K882*VLOOKUP(N882/K882,MAPPING!$B$23:$C$30,2,10))</f>
        <v>0</v>
      </c>
      <c r="W882" s="58">
        <f t="shared" si="276"/>
        <v>0</v>
      </c>
      <c r="X882" s="58">
        <f t="shared" si="277"/>
        <v>7770</v>
      </c>
      <c r="Y882" s="116">
        <f>ROUND(SUM(Q882:W882)/INVOICE!$I$5,2)</f>
        <v>5.57</v>
      </c>
      <c r="AA882" s="38" t="s">
        <v>5963</v>
      </c>
      <c r="AB882" s="38" t="s">
        <v>93</v>
      </c>
      <c r="AC882" s="38" t="s">
        <v>5964</v>
      </c>
      <c r="AD882" s="38" t="s">
        <v>12118</v>
      </c>
      <c r="AE882" s="38" t="s">
        <v>12119</v>
      </c>
      <c r="AF882" s="38" t="s">
        <v>12120</v>
      </c>
      <c r="AG882" s="38" t="s">
        <v>3240</v>
      </c>
      <c r="AH882" s="38" t="s">
        <v>61</v>
      </c>
      <c r="AI882" s="38">
        <v>1</v>
      </c>
      <c r="AJ882" s="38">
        <v>1</v>
      </c>
      <c r="AK882" s="38">
        <v>0.9</v>
      </c>
      <c r="AL882" s="38">
        <v>1</v>
      </c>
      <c r="AM882" s="38" t="s">
        <v>65</v>
      </c>
      <c r="AN882" s="38">
        <v>198.99</v>
      </c>
      <c r="AO882" s="38" t="s">
        <v>62</v>
      </c>
      <c r="AP882" s="38" t="s">
        <v>62</v>
      </c>
      <c r="AQ882" s="38" t="s">
        <v>62</v>
      </c>
      <c r="AR882" s="38" t="s">
        <v>62</v>
      </c>
      <c r="AS882" s="38" t="s">
        <v>62</v>
      </c>
      <c r="AT882" s="38" t="s">
        <v>205</v>
      </c>
      <c r="AU882" s="38" t="s">
        <v>8802</v>
      </c>
      <c r="AV882" s="38" t="s">
        <v>207</v>
      </c>
      <c r="AW882" s="38" t="s">
        <v>61</v>
      </c>
      <c r="AX882" s="38" t="s">
        <v>63</v>
      </c>
      <c r="AY882" s="39" t="s">
        <v>12121</v>
      </c>
      <c r="AZ882" s="38" t="s">
        <v>12122</v>
      </c>
      <c r="BA882" s="39" t="s">
        <v>12122</v>
      </c>
      <c r="BB882" s="38" t="s">
        <v>2434</v>
      </c>
      <c r="BC882" s="38" t="s">
        <v>197</v>
      </c>
      <c r="BD882" s="38" t="s">
        <v>94</v>
      </c>
      <c r="BE882" s="38" t="s">
        <v>208</v>
      </c>
      <c r="BF882" s="38" t="s">
        <v>64</v>
      </c>
      <c r="BG882" s="38" t="s">
        <v>61</v>
      </c>
      <c r="BH882" s="38" t="s">
        <v>209</v>
      </c>
    </row>
    <row r="883" spans="2:60" x14ac:dyDescent="0.3">
      <c r="B883" s="55">
        <f t="shared" si="259"/>
        <v>879</v>
      </c>
      <c r="C883" s="55" t="str">
        <f t="shared" si="260"/>
        <v>NRT</v>
      </c>
      <c r="D883" s="55" t="str">
        <f t="shared" si="261"/>
        <v>2025-09-23</v>
      </c>
      <c r="E883" s="55" t="str">
        <f t="shared" si="262"/>
        <v>82020038174</v>
      </c>
      <c r="F883" s="55" t="str">
        <f t="shared" si="263"/>
        <v>PJP030149368</v>
      </c>
      <c r="G883" s="55" t="str">
        <f t="shared" si="264"/>
        <v>명지연</v>
      </c>
      <c r="H883" s="53" t="str">
        <f t="shared" si="265"/>
        <v>목록(Manifest)</v>
      </c>
      <c r="I883" s="62">
        <f t="shared" si="266"/>
        <v>131.19</v>
      </c>
      <c r="J883" s="53" t="str">
        <f t="shared" si="267"/>
        <v>BIG BRIDGE INTL (BRCH USA)</v>
      </c>
      <c r="K883" s="55">
        <f t="shared" si="268"/>
        <v>1</v>
      </c>
      <c r="L883" s="54">
        <f t="shared" si="269"/>
        <v>2.0499999999999998</v>
      </c>
      <c r="M883" s="54">
        <f t="shared" si="270"/>
        <v>3</v>
      </c>
      <c r="N883" s="54">
        <f t="shared" si="271"/>
        <v>3</v>
      </c>
      <c r="O883" s="54">
        <f t="shared" si="272"/>
        <v>2.5</v>
      </c>
      <c r="P883" s="55" t="str">
        <f t="shared" si="273"/>
        <v>6094325150877</v>
      </c>
      <c r="Q883" s="70">
        <f t="shared" si="274"/>
        <v>10800</v>
      </c>
      <c r="R883" s="58">
        <v>0</v>
      </c>
      <c r="S883" s="57">
        <f t="shared" si="275"/>
        <v>0</v>
      </c>
      <c r="T883" s="58">
        <v>0</v>
      </c>
      <c r="U883" s="58">
        <f>(IF(VLOOKUP(VLOOKUP(AN883,MAPPING!$B$16:$D$21,2,1),MAPPING!$C$16:$E$21,2,0)=7000,0,VLOOKUP(VLOOKUP(AN883,MAPPING!$B$16:$D$21,2,1),MAPPING!$C$16:$E$21,2,0)))</f>
        <v>0</v>
      </c>
      <c r="V883" s="58">
        <f>(K883*VLOOKUP(N883/K883,MAPPING!$B$23:$C$30,2,10))</f>
        <v>550</v>
      </c>
      <c r="W883" s="58">
        <f t="shared" si="276"/>
        <v>0</v>
      </c>
      <c r="X883" s="58">
        <f t="shared" si="277"/>
        <v>11350</v>
      </c>
      <c r="Y883" s="116">
        <f>ROUND(SUM(Q883:W883)/INVOICE!$I$5,2)</f>
        <v>8.14</v>
      </c>
      <c r="AA883" s="38" t="s">
        <v>5963</v>
      </c>
      <c r="AB883" s="38" t="s">
        <v>93</v>
      </c>
      <c r="AC883" s="38" t="s">
        <v>5964</v>
      </c>
      <c r="AD883" s="38" t="s">
        <v>12123</v>
      </c>
      <c r="AE883" s="38" t="s">
        <v>8273</v>
      </c>
      <c r="AF883" s="38" t="s">
        <v>8274</v>
      </c>
      <c r="AG883" s="38" t="s">
        <v>306</v>
      </c>
      <c r="AH883" s="38" t="s">
        <v>61</v>
      </c>
      <c r="AI883" s="38">
        <v>1</v>
      </c>
      <c r="AJ883" s="38">
        <v>2.0499999999999998</v>
      </c>
      <c r="AK883" s="38">
        <v>3</v>
      </c>
      <c r="AL883" s="38">
        <v>3</v>
      </c>
      <c r="AM883" s="38" t="s">
        <v>204</v>
      </c>
      <c r="AN883" s="38">
        <v>131.19</v>
      </c>
      <c r="AO883" s="38" t="s">
        <v>62</v>
      </c>
      <c r="AP883" s="38" t="s">
        <v>62</v>
      </c>
      <c r="AQ883" s="38" t="s">
        <v>62</v>
      </c>
      <c r="AR883" s="38" t="s">
        <v>62</v>
      </c>
      <c r="AS883" s="38" t="s">
        <v>62</v>
      </c>
      <c r="AT883" s="38" t="s">
        <v>205</v>
      </c>
      <c r="AU883" s="38" t="s">
        <v>8802</v>
      </c>
      <c r="AV883" s="38" t="s">
        <v>207</v>
      </c>
      <c r="AW883" s="38" t="s">
        <v>61</v>
      </c>
      <c r="AX883" s="38" t="s">
        <v>63</v>
      </c>
      <c r="AY883" s="39" t="s">
        <v>12124</v>
      </c>
      <c r="AZ883" s="38" t="s">
        <v>12125</v>
      </c>
      <c r="BA883" s="39" t="s">
        <v>12125</v>
      </c>
      <c r="BB883" s="38" t="s">
        <v>2434</v>
      </c>
      <c r="BC883" s="38" t="s">
        <v>197</v>
      </c>
      <c r="BD883" s="38" t="s">
        <v>94</v>
      </c>
      <c r="BE883" s="38" t="s">
        <v>208</v>
      </c>
      <c r="BF883" s="38" t="s">
        <v>64</v>
      </c>
      <c r="BG883" s="38" t="s">
        <v>61</v>
      </c>
      <c r="BH883" s="38" t="s">
        <v>209</v>
      </c>
    </row>
    <row r="884" spans="2:60" x14ac:dyDescent="0.3">
      <c r="B884" s="55">
        <f t="shared" si="259"/>
        <v>880</v>
      </c>
      <c r="C884" s="55" t="str">
        <f t="shared" si="260"/>
        <v>NRT</v>
      </c>
      <c r="D884" s="55" t="str">
        <f t="shared" si="261"/>
        <v>2025-09-23</v>
      </c>
      <c r="E884" s="55" t="str">
        <f t="shared" si="262"/>
        <v>82020038174</v>
      </c>
      <c r="F884" s="55" t="str">
        <f t="shared" si="263"/>
        <v>PJP030141920</v>
      </c>
      <c r="G884" s="55" t="str">
        <f t="shared" si="264"/>
        <v>심예지</v>
      </c>
      <c r="H884" s="53" t="str">
        <f t="shared" si="265"/>
        <v>목록(Manifest)</v>
      </c>
      <c r="I884" s="62">
        <f t="shared" si="266"/>
        <v>45.56</v>
      </c>
      <c r="J884" s="53" t="str">
        <f t="shared" si="267"/>
        <v>BIG BRIDGE INTL (BRCH USA)</v>
      </c>
      <c r="K884" s="55">
        <f t="shared" si="268"/>
        <v>1</v>
      </c>
      <c r="L884" s="54">
        <f t="shared" si="269"/>
        <v>0.75</v>
      </c>
      <c r="M884" s="54">
        <f t="shared" si="270"/>
        <v>0.9</v>
      </c>
      <c r="N884" s="54">
        <f t="shared" si="271"/>
        <v>0.9</v>
      </c>
      <c r="O884" s="54">
        <f t="shared" si="272"/>
        <v>1</v>
      </c>
      <c r="P884" s="55" t="str">
        <f t="shared" si="273"/>
        <v>6094325151386</v>
      </c>
      <c r="Q884" s="70">
        <f t="shared" si="274"/>
        <v>7770</v>
      </c>
      <c r="R884" s="58">
        <v>0</v>
      </c>
      <c r="S884" s="57">
        <f t="shared" si="275"/>
        <v>0</v>
      </c>
      <c r="T884" s="58">
        <v>0</v>
      </c>
      <c r="U884" s="58">
        <f>(IF(VLOOKUP(VLOOKUP(AN884,MAPPING!$B$16:$D$21,2,1),MAPPING!$C$16:$E$21,2,0)=7000,0,VLOOKUP(VLOOKUP(AN884,MAPPING!$B$16:$D$21,2,1),MAPPING!$C$16:$E$21,2,0)))</f>
        <v>0</v>
      </c>
      <c r="V884" s="58">
        <f>(K884*VLOOKUP(N884/K884,MAPPING!$B$23:$C$30,2,10))</f>
        <v>0</v>
      </c>
      <c r="W884" s="58">
        <f t="shared" si="276"/>
        <v>0</v>
      </c>
      <c r="X884" s="58">
        <f t="shared" si="277"/>
        <v>7770</v>
      </c>
      <c r="Y884" s="116">
        <f>ROUND(SUM(Q884:W884)/INVOICE!$I$5,2)</f>
        <v>5.57</v>
      </c>
      <c r="AA884" s="38" t="s">
        <v>5963</v>
      </c>
      <c r="AB884" s="38" t="s">
        <v>93</v>
      </c>
      <c r="AC884" s="38" t="s">
        <v>5964</v>
      </c>
      <c r="AD884" s="38" t="s">
        <v>12126</v>
      </c>
      <c r="AE884" s="38" t="s">
        <v>12127</v>
      </c>
      <c r="AF884" s="38" t="s">
        <v>12128</v>
      </c>
      <c r="AG884" s="38" t="s">
        <v>12129</v>
      </c>
      <c r="AH884" s="38" t="s">
        <v>61</v>
      </c>
      <c r="AI884" s="38">
        <v>1</v>
      </c>
      <c r="AJ884" s="38">
        <v>0.75</v>
      </c>
      <c r="AK884" s="38">
        <v>0.9</v>
      </c>
      <c r="AL884" s="38">
        <v>0.9</v>
      </c>
      <c r="AM884" s="38" t="s">
        <v>204</v>
      </c>
      <c r="AN884" s="38">
        <v>45.56</v>
      </c>
      <c r="AO884" s="38" t="s">
        <v>62</v>
      </c>
      <c r="AP884" s="38" t="s">
        <v>62</v>
      </c>
      <c r="AQ884" s="38" t="s">
        <v>62</v>
      </c>
      <c r="AR884" s="38" t="s">
        <v>62</v>
      </c>
      <c r="AS884" s="38" t="s">
        <v>62</v>
      </c>
      <c r="AT884" s="38" t="s">
        <v>205</v>
      </c>
      <c r="AU884" s="38" t="s">
        <v>8802</v>
      </c>
      <c r="AV884" s="38" t="s">
        <v>207</v>
      </c>
      <c r="AW884" s="38" t="s">
        <v>61</v>
      </c>
      <c r="AX884" s="38" t="s">
        <v>63</v>
      </c>
      <c r="AY884" s="39" t="s">
        <v>12130</v>
      </c>
      <c r="AZ884" s="38" t="s">
        <v>12131</v>
      </c>
      <c r="BA884" s="39" t="s">
        <v>12131</v>
      </c>
      <c r="BB884" s="38" t="s">
        <v>2434</v>
      </c>
      <c r="BC884" s="38" t="s">
        <v>197</v>
      </c>
      <c r="BD884" s="38" t="s">
        <v>94</v>
      </c>
      <c r="BE884" s="38" t="s">
        <v>208</v>
      </c>
      <c r="BF884" s="38" t="s">
        <v>64</v>
      </c>
      <c r="BG884" s="38" t="s">
        <v>61</v>
      </c>
      <c r="BH884" s="38" t="s">
        <v>209</v>
      </c>
    </row>
    <row r="885" spans="2:60" x14ac:dyDescent="0.3">
      <c r="B885" s="55">
        <f t="shared" si="259"/>
        <v>881</v>
      </c>
      <c r="C885" s="55" t="str">
        <f t="shared" si="260"/>
        <v>NRT</v>
      </c>
      <c r="D885" s="55" t="str">
        <f t="shared" si="261"/>
        <v>2025-09-23</v>
      </c>
      <c r="E885" s="55" t="str">
        <f t="shared" si="262"/>
        <v>82020038174</v>
      </c>
      <c r="F885" s="55" t="str">
        <f t="shared" si="263"/>
        <v>PJP030137434</v>
      </c>
      <c r="G885" s="55" t="str">
        <f t="shared" si="264"/>
        <v>박준태</v>
      </c>
      <c r="H885" s="53" t="str">
        <f t="shared" si="265"/>
        <v>일반(목록배제,Normal-Manifest Exception)</v>
      </c>
      <c r="I885" s="62">
        <f t="shared" si="266"/>
        <v>26.8</v>
      </c>
      <c r="J885" s="53" t="str">
        <f t="shared" si="267"/>
        <v>BIG BRIDGE INTL (BRCH USA)</v>
      </c>
      <c r="K885" s="55">
        <f t="shared" si="268"/>
        <v>1</v>
      </c>
      <c r="L885" s="54">
        <f t="shared" si="269"/>
        <v>2.75</v>
      </c>
      <c r="M885" s="54">
        <f t="shared" si="270"/>
        <v>2.8</v>
      </c>
      <c r="N885" s="54">
        <f t="shared" si="271"/>
        <v>2.8</v>
      </c>
      <c r="O885" s="54">
        <f t="shared" si="272"/>
        <v>3</v>
      </c>
      <c r="P885" s="55" t="str">
        <f t="shared" si="273"/>
        <v>6094325151507</v>
      </c>
      <c r="Q885" s="70">
        <f t="shared" si="274"/>
        <v>11810</v>
      </c>
      <c r="R885" s="58">
        <v>0</v>
      </c>
      <c r="S885" s="57">
        <f t="shared" si="275"/>
        <v>0</v>
      </c>
      <c r="T885" s="58">
        <v>0</v>
      </c>
      <c r="U885" s="58">
        <f>(IF(VLOOKUP(VLOOKUP(AN885,MAPPING!$B$16:$D$21,2,1),MAPPING!$C$16:$E$21,2,0)=7000,0,VLOOKUP(VLOOKUP(AN885,MAPPING!$B$16:$D$21,2,1),MAPPING!$C$16:$E$21,2,0)))</f>
        <v>0</v>
      </c>
      <c r="V885" s="58">
        <f>(K885*VLOOKUP(N885/K885,MAPPING!$B$23:$C$30,2,10))</f>
        <v>550</v>
      </c>
      <c r="W885" s="58">
        <f t="shared" si="276"/>
        <v>0</v>
      </c>
      <c r="X885" s="58">
        <f t="shared" si="277"/>
        <v>12360</v>
      </c>
      <c r="Y885" s="116">
        <f>ROUND(SUM(Q885:W885)/INVOICE!$I$5,2)</f>
        <v>8.8699999999999992</v>
      </c>
      <c r="AA885" s="38" t="s">
        <v>5963</v>
      </c>
      <c r="AB885" s="38" t="s">
        <v>93</v>
      </c>
      <c r="AC885" s="38" t="s">
        <v>5964</v>
      </c>
      <c r="AD885" s="38" t="s">
        <v>12132</v>
      </c>
      <c r="AE885" s="38" t="s">
        <v>8750</v>
      </c>
      <c r="AF885" s="38" t="s">
        <v>7768</v>
      </c>
      <c r="AG885" s="38" t="s">
        <v>7769</v>
      </c>
      <c r="AH885" s="38" t="s">
        <v>61</v>
      </c>
      <c r="AI885" s="38">
        <v>1</v>
      </c>
      <c r="AJ885" s="38">
        <v>2.75</v>
      </c>
      <c r="AK885" s="38">
        <v>2.8</v>
      </c>
      <c r="AL885" s="38">
        <v>2.8</v>
      </c>
      <c r="AM885" s="38" t="s">
        <v>66</v>
      </c>
      <c r="AN885" s="38">
        <v>26.8</v>
      </c>
      <c r="AO885" s="38" t="s">
        <v>62</v>
      </c>
      <c r="AP885" s="38" t="s">
        <v>62</v>
      </c>
      <c r="AQ885" s="38" t="s">
        <v>62</v>
      </c>
      <c r="AR885" s="38" t="s">
        <v>62</v>
      </c>
      <c r="AS885" s="38" t="s">
        <v>62</v>
      </c>
      <c r="AT885" s="38" t="s">
        <v>205</v>
      </c>
      <c r="AU885" s="38" t="s">
        <v>8802</v>
      </c>
      <c r="AV885" s="38" t="s">
        <v>207</v>
      </c>
      <c r="AW885" s="38" t="s">
        <v>61</v>
      </c>
      <c r="AX885" s="38" t="s">
        <v>63</v>
      </c>
      <c r="AY885" s="39" t="s">
        <v>12133</v>
      </c>
      <c r="AZ885" s="38" t="s">
        <v>12134</v>
      </c>
      <c r="BA885" s="39" t="s">
        <v>12134</v>
      </c>
      <c r="BB885" s="38" t="s">
        <v>2434</v>
      </c>
      <c r="BC885" s="38" t="s">
        <v>197</v>
      </c>
      <c r="BD885" s="38" t="s">
        <v>94</v>
      </c>
      <c r="BE885" s="38" t="s">
        <v>208</v>
      </c>
      <c r="BF885" s="38" t="s">
        <v>64</v>
      </c>
      <c r="BG885" s="38" t="s">
        <v>61</v>
      </c>
      <c r="BH885" s="38" t="s">
        <v>209</v>
      </c>
    </row>
    <row r="886" spans="2:60" x14ac:dyDescent="0.3">
      <c r="B886" s="55">
        <f t="shared" si="259"/>
        <v>882</v>
      </c>
      <c r="C886" s="55" t="str">
        <f t="shared" si="260"/>
        <v>NRT</v>
      </c>
      <c r="D886" s="55" t="str">
        <f t="shared" si="261"/>
        <v>2025-09-23</v>
      </c>
      <c r="E886" s="55" t="str">
        <f t="shared" si="262"/>
        <v>82020038174</v>
      </c>
      <c r="F886" s="55" t="str">
        <f t="shared" si="263"/>
        <v>PJP030156430</v>
      </c>
      <c r="G886" s="55" t="str">
        <f t="shared" si="264"/>
        <v>박동하</v>
      </c>
      <c r="H886" s="53" t="str">
        <f t="shared" si="265"/>
        <v>일반(목록배제,Normal-Manifest Exception)</v>
      </c>
      <c r="I886" s="62">
        <f t="shared" si="266"/>
        <v>100.5</v>
      </c>
      <c r="J886" s="53" t="str">
        <f t="shared" si="267"/>
        <v>BIG BRIDGE INTL (BRCH USA)</v>
      </c>
      <c r="K886" s="55">
        <f t="shared" si="268"/>
        <v>1</v>
      </c>
      <c r="L886" s="54">
        <f t="shared" si="269"/>
        <v>0.4</v>
      </c>
      <c r="M886" s="54">
        <f t="shared" si="270"/>
        <v>0.8</v>
      </c>
      <c r="N886" s="54">
        <f t="shared" si="271"/>
        <v>0.8</v>
      </c>
      <c r="O886" s="54">
        <f t="shared" si="272"/>
        <v>0.5</v>
      </c>
      <c r="P886" s="55" t="str">
        <f t="shared" si="273"/>
        <v>6094325151714</v>
      </c>
      <c r="Q886" s="70">
        <f t="shared" si="274"/>
        <v>6760</v>
      </c>
      <c r="R886" s="58">
        <v>0</v>
      </c>
      <c r="S886" s="57">
        <f t="shared" si="275"/>
        <v>0</v>
      </c>
      <c r="T886" s="58">
        <v>0</v>
      </c>
      <c r="U886" s="58">
        <f>(IF(VLOOKUP(VLOOKUP(AN886,MAPPING!$B$16:$D$21,2,1),MAPPING!$C$16:$E$21,2,0)=7000,0,VLOOKUP(VLOOKUP(AN886,MAPPING!$B$16:$D$21,2,1),MAPPING!$C$16:$E$21,2,0)))</f>
        <v>0</v>
      </c>
      <c r="V886" s="58">
        <f>(K886*VLOOKUP(N886/K886,MAPPING!$B$23:$C$30,2,10))</f>
        <v>0</v>
      </c>
      <c r="W886" s="58">
        <f t="shared" si="276"/>
        <v>0</v>
      </c>
      <c r="X886" s="58">
        <f t="shared" si="277"/>
        <v>6760</v>
      </c>
      <c r="Y886" s="116">
        <f>ROUND(SUM(Q886:W886)/INVOICE!$I$5,2)</f>
        <v>4.8499999999999996</v>
      </c>
      <c r="AA886" s="38" t="s">
        <v>5963</v>
      </c>
      <c r="AB886" s="38" t="s">
        <v>93</v>
      </c>
      <c r="AC886" s="38" t="s">
        <v>5964</v>
      </c>
      <c r="AD886" s="38" t="s">
        <v>12135</v>
      </c>
      <c r="AE886" s="38" t="s">
        <v>11853</v>
      </c>
      <c r="AF886" s="38" t="s">
        <v>11854</v>
      </c>
      <c r="AG886" s="38" t="s">
        <v>11855</v>
      </c>
      <c r="AH886" s="38" t="s">
        <v>61</v>
      </c>
      <c r="AI886" s="38">
        <v>1</v>
      </c>
      <c r="AJ886" s="38">
        <v>0.4</v>
      </c>
      <c r="AK886" s="38">
        <v>0.8</v>
      </c>
      <c r="AL886" s="38">
        <v>0.8</v>
      </c>
      <c r="AM886" s="38" t="s">
        <v>66</v>
      </c>
      <c r="AN886" s="38">
        <v>100.5</v>
      </c>
      <c r="AO886" s="38" t="s">
        <v>62</v>
      </c>
      <c r="AP886" s="38" t="s">
        <v>62</v>
      </c>
      <c r="AQ886" s="38" t="s">
        <v>62</v>
      </c>
      <c r="AR886" s="38" t="s">
        <v>61</v>
      </c>
      <c r="AS886" s="38" t="s">
        <v>62</v>
      </c>
      <c r="AT886" s="38" t="s">
        <v>205</v>
      </c>
      <c r="AU886" s="38" t="s">
        <v>8802</v>
      </c>
      <c r="AV886" s="38" t="s">
        <v>207</v>
      </c>
      <c r="AW886" s="38" t="s">
        <v>61</v>
      </c>
      <c r="AX886" s="38" t="s">
        <v>63</v>
      </c>
      <c r="AY886" s="39" t="s">
        <v>12136</v>
      </c>
      <c r="AZ886" s="38" t="s">
        <v>12137</v>
      </c>
      <c r="BA886" s="39" t="s">
        <v>12137</v>
      </c>
      <c r="BB886" s="38" t="s">
        <v>2434</v>
      </c>
      <c r="BC886" s="38" t="s">
        <v>197</v>
      </c>
      <c r="BD886" s="38" t="s">
        <v>94</v>
      </c>
      <c r="BE886" s="38" t="s">
        <v>208</v>
      </c>
      <c r="BF886" s="38" t="s">
        <v>64</v>
      </c>
      <c r="BG886" s="38" t="s">
        <v>61</v>
      </c>
      <c r="BH886" s="38" t="s">
        <v>209</v>
      </c>
    </row>
    <row r="887" spans="2:60" x14ac:dyDescent="0.3">
      <c r="B887" s="55">
        <f t="shared" si="259"/>
        <v>883</v>
      </c>
      <c r="C887" s="55" t="str">
        <f t="shared" si="260"/>
        <v>NRT</v>
      </c>
      <c r="D887" s="55" t="str">
        <f t="shared" si="261"/>
        <v>2025-09-23</v>
      </c>
      <c r="E887" s="55" t="str">
        <f t="shared" si="262"/>
        <v>82020038174</v>
      </c>
      <c r="F887" s="55" t="str">
        <f t="shared" si="263"/>
        <v>PJP030168235</v>
      </c>
      <c r="G887" s="55" t="str">
        <f t="shared" si="264"/>
        <v>변지영</v>
      </c>
      <c r="H887" s="53" t="str">
        <f t="shared" si="265"/>
        <v>목록(Manifest)</v>
      </c>
      <c r="I887" s="62">
        <f t="shared" si="266"/>
        <v>44.23</v>
      </c>
      <c r="J887" s="53" t="str">
        <f t="shared" si="267"/>
        <v>BIG BRIDGE INTL (BRCH USA)</v>
      </c>
      <c r="K887" s="55">
        <f t="shared" si="268"/>
        <v>1</v>
      </c>
      <c r="L887" s="54">
        <f t="shared" si="269"/>
        <v>0.55000000000000004</v>
      </c>
      <c r="M887" s="54">
        <f t="shared" si="270"/>
        <v>2.2999999999999998</v>
      </c>
      <c r="N887" s="54">
        <f t="shared" si="271"/>
        <v>2.2999999999999998</v>
      </c>
      <c r="O887" s="54">
        <f t="shared" si="272"/>
        <v>1</v>
      </c>
      <c r="P887" s="55" t="str">
        <f t="shared" si="273"/>
        <v>6094325142649</v>
      </c>
      <c r="Q887" s="70">
        <f t="shared" si="274"/>
        <v>7770</v>
      </c>
      <c r="R887" s="58">
        <v>0</v>
      </c>
      <c r="S887" s="57">
        <f t="shared" si="275"/>
        <v>0</v>
      </c>
      <c r="T887" s="58">
        <v>0</v>
      </c>
      <c r="U887" s="58">
        <f>(IF(VLOOKUP(VLOOKUP(AN887,MAPPING!$B$16:$D$21,2,1),MAPPING!$C$16:$E$21,2,0)=7000,0,VLOOKUP(VLOOKUP(AN887,MAPPING!$B$16:$D$21,2,1),MAPPING!$C$16:$E$21,2,0)))</f>
        <v>0</v>
      </c>
      <c r="V887" s="58">
        <f>(K887*VLOOKUP(N887/K887,MAPPING!$B$23:$C$30,2,10))</f>
        <v>550</v>
      </c>
      <c r="W887" s="58">
        <f t="shared" si="276"/>
        <v>0</v>
      </c>
      <c r="X887" s="58">
        <f t="shared" si="277"/>
        <v>8320</v>
      </c>
      <c r="Y887" s="116">
        <f>ROUND(SUM(Q887:W887)/INVOICE!$I$5,2)</f>
        <v>5.97</v>
      </c>
      <c r="AA887" s="38" t="s">
        <v>5963</v>
      </c>
      <c r="AB887" s="38" t="s">
        <v>93</v>
      </c>
      <c r="AC887" s="38" t="s">
        <v>5964</v>
      </c>
      <c r="AD887" s="38" t="s">
        <v>12138</v>
      </c>
      <c r="AE887" s="38" t="s">
        <v>12139</v>
      </c>
      <c r="AF887" s="38" t="s">
        <v>12140</v>
      </c>
      <c r="AG887" s="38" t="s">
        <v>12141</v>
      </c>
      <c r="AH887" s="38" t="s">
        <v>61</v>
      </c>
      <c r="AI887" s="38">
        <v>1</v>
      </c>
      <c r="AJ887" s="38">
        <v>0.55000000000000004</v>
      </c>
      <c r="AK887" s="38">
        <v>2.2999999999999998</v>
      </c>
      <c r="AL887" s="38">
        <v>2.2999999999999998</v>
      </c>
      <c r="AM887" s="38" t="s">
        <v>204</v>
      </c>
      <c r="AN887" s="38">
        <v>44.23</v>
      </c>
      <c r="AO887" s="38" t="s">
        <v>62</v>
      </c>
      <c r="AP887" s="38" t="s">
        <v>62</v>
      </c>
      <c r="AQ887" s="38" t="s">
        <v>62</v>
      </c>
      <c r="AR887" s="38" t="s">
        <v>62</v>
      </c>
      <c r="AS887" s="38" t="s">
        <v>62</v>
      </c>
      <c r="AT887" s="38" t="s">
        <v>205</v>
      </c>
      <c r="AU887" s="38" t="s">
        <v>8802</v>
      </c>
      <c r="AV887" s="38" t="s">
        <v>207</v>
      </c>
      <c r="AW887" s="38" t="s">
        <v>61</v>
      </c>
      <c r="AX887" s="38" t="s">
        <v>63</v>
      </c>
      <c r="AY887" s="39" t="s">
        <v>12142</v>
      </c>
      <c r="AZ887" s="38" t="s">
        <v>12143</v>
      </c>
      <c r="BA887" s="39" t="s">
        <v>12143</v>
      </c>
      <c r="BB887" s="38" t="s">
        <v>2434</v>
      </c>
      <c r="BC887" s="38" t="s">
        <v>197</v>
      </c>
      <c r="BD887" s="38" t="s">
        <v>94</v>
      </c>
      <c r="BE887" s="38" t="s">
        <v>208</v>
      </c>
      <c r="BF887" s="38" t="s">
        <v>64</v>
      </c>
      <c r="BG887" s="38" t="s">
        <v>61</v>
      </c>
      <c r="BH887" s="38" t="s">
        <v>209</v>
      </c>
    </row>
    <row r="888" spans="2:60" x14ac:dyDescent="0.3">
      <c r="B888" s="55">
        <f t="shared" si="259"/>
        <v>884</v>
      </c>
      <c r="C888" s="55" t="str">
        <f t="shared" si="260"/>
        <v>NRT</v>
      </c>
      <c r="D888" s="55" t="str">
        <f t="shared" si="261"/>
        <v>2025-09-23</v>
      </c>
      <c r="E888" s="55" t="str">
        <f t="shared" si="262"/>
        <v>82020038174</v>
      </c>
      <c r="F888" s="55" t="str">
        <f t="shared" si="263"/>
        <v>PJP030157071</v>
      </c>
      <c r="G888" s="55" t="str">
        <f t="shared" si="264"/>
        <v>이영석</v>
      </c>
      <c r="H888" s="53" t="str">
        <f t="shared" si="265"/>
        <v>일반(목록배제,Normal-Manifest Exception)</v>
      </c>
      <c r="I888" s="62">
        <f t="shared" si="266"/>
        <v>100.5</v>
      </c>
      <c r="J888" s="53" t="str">
        <f t="shared" si="267"/>
        <v>BIG BRIDGE INTL (BRCH USA)</v>
      </c>
      <c r="K888" s="55">
        <f t="shared" si="268"/>
        <v>1</v>
      </c>
      <c r="L888" s="54">
        <f t="shared" si="269"/>
        <v>0.45</v>
      </c>
      <c r="M888" s="54">
        <f t="shared" si="270"/>
        <v>0.8</v>
      </c>
      <c r="N888" s="54">
        <f t="shared" si="271"/>
        <v>0.8</v>
      </c>
      <c r="O888" s="54">
        <f t="shared" si="272"/>
        <v>0.5</v>
      </c>
      <c r="P888" s="55" t="str">
        <f t="shared" si="273"/>
        <v>6094325151966</v>
      </c>
      <c r="Q888" s="70">
        <f t="shared" si="274"/>
        <v>6760</v>
      </c>
      <c r="R888" s="58">
        <v>0</v>
      </c>
      <c r="S888" s="57">
        <f t="shared" si="275"/>
        <v>0</v>
      </c>
      <c r="T888" s="58">
        <v>0</v>
      </c>
      <c r="U888" s="58">
        <f>(IF(VLOOKUP(VLOOKUP(AN888,MAPPING!$B$16:$D$21,2,1),MAPPING!$C$16:$E$21,2,0)=7000,0,VLOOKUP(VLOOKUP(AN888,MAPPING!$B$16:$D$21,2,1),MAPPING!$C$16:$E$21,2,0)))</f>
        <v>0</v>
      </c>
      <c r="V888" s="58">
        <f>(K888*VLOOKUP(N888/K888,MAPPING!$B$23:$C$30,2,10))</f>
        <v>0</v>
      </c>
      <c r="W888" s="58">
        <f t="shared" si="276"/>
        <v>0</v>
      </c>
      <c r="X888" s="58">
        <f t="shared" si="277"/>
        <v>6760</v>
      </c>
      <c r="Y888" s="116">
        <f>ROUND(SUM(Q888:W888)/INVOICE!$I$5,2)</f>
        <v>4.8499999999999996</v>
      </c>
      <c r="AA888" s="38" t="s">
        <v>5963</v>
      </c>
      <c r="AB888" s="38" t="s">
        <v>93</v>
      </c>
      <c r="AC888" s="38" t="s">
        <v>5964</v>
      </c>
      <c r="AD888" s="38" t="s">
        <v>12144</v>
      </c>
      <c r="AE888" s="38" t="s">
        <v>12145</v>
      </c>
      <c r="AF888" s="38" t="s">
        <v>12146</v>
      </c>
      <c r="AG888" s="38" t="s">
        <v>12147</v>
      </c>
      <c r="AH888" s="38" t="s">
        <v>61</v>
      </c>
      <c r="AI888" s="38">
        <v>1</v>
      </c>
      <c r="AJ888" s="38">
        <v>0.45</v>
      </c>
      <c r="AK888" s="38">
        <v>0.8</v>
      </c>
      <c r="AL888" s="38">
        <v>0.8</v>
      </c>
      <c r="AM888" s="38" t="s">
        <v>66</v>
      </c>
      <c r="AN888" s="38">
        <v>100.5</v>
      </c>
      <c r="AO888" s="38" t="s">
        <v>62</v>
      </c>
      <c r="AP888" s="38" t="s">
        <v>62</v>
      </c>
      <c r="AQ888" s="38" t="s">
        <v>62</v>
      </c>
      <c r="AR888" s="38" t="s">
        <v>62</v>
      </c>
      <c r="AS888" s="38" t="s">
        <v>62</v>
      </c>
      <c r="AT888" s="38" t="s">
        <v>205</v>
      </c>
      <c r="AU888" s="38" t="s">
        <v>8802</v>
      </c>
      <c r="AV888" s="38" t="s">
        <v>207</v>
      </c>
      <c r="AW888" s="38" t="s">
        <v>61</v>
      </c>
      <c r="AX888" s="38" t="s">
        <v>63</v>
      </c>
      <c r="AY888" s="39" t="s">
        <v>12148</v>
      </c>
      <c r="AZ888" s="38" t="s">
        <v>12149</v>
      </c>
      <c r="BA888" s="39" t="s">
        <v>12149</v>
      </c>
      <c r="BB888" s="38" t="s">
        <v>2434</v>
      </c>
      <c r="BC888" s="38" t="s">
        <v>197</v>
      </c>
      <c r="BD888" s="38" t="s">
        <v>94</v>
      </c>
      <c r="BE888" s="38" t="s">
        <v>208</v>
      </c>
      <c r="BF888" s="38" t="s">
        <v>64</v>
      </c>
      <c r="BG888" s="38" t="s">
        <v>61</v>
      </c>
      <c r="BH888" s="38" t="s">
        <v>209</v>
      </c>
    </row>
    <row r="889" spans="2:60" x14ac:dyDescent="0.3">
      <c r="B889" s="55">
        <f t="shared" si="259"/>
        <v>885</v>
      </c>
      <c r="C889" s="55" t="str">
        <f t="shared" si="260"/>
        <v>NRT</v>
      </c>
      <c r="D889" s="55" t="str">
        <f t="shared" si="261"/>
        <v>2025-09-23</v>
      </c>
      <c r="E889" s="55" t="str">
        <f t="shared" si="262"/>
        <v>82020038174</v>
      </c>
      <c r="F889" s="55" t="str">
        <f t="shared" si="263"/>
        <v>PJP030148180</v>
      </c>
      <c r="G889" s="55" t="str">
        <f t="shared" si="264"/>
        <v>조자영</v>
      </c>
      <c r="H889" s="53" t="str">
        <f t="shared" si="265"/>
        <v>간이(Simple)</v>
      </c>
      <c r="I889" s="62">
        <f t="shared" si="266"/>
        <v>383.24</v>
      </c>
      <c r="J889" s="53" t="str">
        <f t="shared" si="267"/>
        <v>BIG BRIDGE INTL (BRCH USA)</v>
      </c>
      <c r="K889" s="55">
        <f t="shared" si="268"/>
        <v>1</v>
      </c>
      <c r="L889" s="54">
        <f t="shared" si="269"/>
        <v>0.7</v>
      </c>
      <c r="M889" s="54">
        <f t="shared" si="270"/>
        <v>1.1000000000000001</v>
      </c>
      <c r="N889" s="54">
        <f t="shared" si="271"/>
        <v>1.1000000000000001</v>
      </c>
      <c r="O889" s="54">
        <f t="shared" si="272"/>
        <v>1</v>
      </c>
      <c r="P889" s="55" t="str">
        <f t="shared" si="273"/>
        <v>6094325151594</v>
      </c>
      <c r="Q889" s="70">
        <f t="shared" si="274"/>
        <v>7770</v>
      </c>
      <c r="R889" s="58">
        <v>0</v>
      </c>
      <c r="S889" s="57">
        <f t="shared" si="275"/>
        <v>0</v>
      </c>
      <c r="T889" s="58">
        <v>0</v>
      </c>
      <c r="U889" s="58">
        <f>(IF(VLOOKUP(VLOOKUP(AN889,MAPPING!$B$16:$D$21,2,1),MAPPING!$C$16:$E$21,2,0)=7000,0,VLOOKUP(VLOOKUP(AN889,MAPPING!$B$16:$D$21,2,1),MAPPING!$C$16:$E$21,2,0)))</f>
        <v>0</v>
      </c>
      <c r="V889" s="58">
        <f>(K889*VLOOKUP(N889/K889,MAPPING!$B$23:$C$30,2,10))</f>
        <v>0</v>
      </c>
      <c r="W889" s="58">
        <f t="shared" si="276"/>
        <v>0</v>
      </c>
      <c r="X889" s="58">
        <f t="shared" si="277"/>
        <v>7770</v>
      </c>
      <c r="Y889" s="116">
        <f>ROUND(SUM(Q889:W889)/INVOICE!$I$5,2)</f>
        <v>5.57</v>
      </c>
      <c r="AA889" s="38" t="s">
        <v>5963</v>
      </c>
      <c r="AB889" s="38" t="s">
        <v>93</v>
      </c>
      <c r="AC889" s="38" t="s">
        <v>5964</v>
      </c>
      <c r="AD889" s="38" t="s">
        <v>12150</v>
      </c>
      <c r="AE889" s="38" t="s">
        <v>12151</v>
      </c>
      <c r="AF889" s="38" t="s">
        <v>12152</v>
      </c>
      <c r="AG889" s="38" t="s">
        <v>12153</v>
      </c>
      <c r="AH889" s="38" t="s">
        <v>61</v>
      </c>
      <c r="AI889" s="38">
        <v>1</v>
      </c>
      <c r="AJ889" s="38">
        <v>0.7</v>
      </c>
      <c r="AK889" s="38">
        <v>1.1000000000000001</v>
      </c>
      <c r="AL889" s="38">
        <v>1.1000000000000001</v>
      </c>
      <c r="AM889" s="38" t="s">
        <v>65</v>
      </c>
      <c r="AN889" s="38">
        <v>383.24</v>
      </c>
      <c r="AO889" s="38" t="s">
        <v>62</v>
      </c>
      <c r="AP889" s="38" t="s">
        <v>62</v>
      </c>
      <c r="AQ889" s="38" t="s">
        <v>62</v>
      </c>
      <c r="AR889" s="38" t="s">
        <v>62</v>
      </c>
      <c r="AS889" s="38" t="s">
        <v>62</v>
      </c>
      <c r="AT889" s="38" t="s">
        <v>205</v>
      </c>
      <c r="AU889" s="38" t="s">
        <v>8802</v>
      </c>
      <c r="AV889" s="38" t="s">
        <v>207</v>
      </c>
      <c r="AW889" s="38" t="s">
        <v>61</v>
      </c>
      <c r="AX889" s="38" t="s">
        <v>63</v>
      </c>
      <c r="AY889" s="39" t="s">
        <v>12154</v>
      </c>
      <c r="AZ889" s="38" t="s">
        <v>12155</v>
      </c>
      <c r="BA889" s="39" t="s">
        <v>12155</v>
      </c>
      <c r="BB889" s="38" t="s">
        <v>2434</v>
      </c>
      <c r="BC889" s="38" t="s">
        <v>197</v>
      </c>
      <c r="BD889" s="38" t="s">
        <v>94</v>
      </c>
      <c r="BE889" s="38" t="s">
        <v>208</v>
      </c>
      <c r="BF889" s="38" t="s">
        <v>64</v>
      </c>
      <c r="BG889" s="38" t="s">
        <v>61</v>
      </c>
      <c r="BH889" s="38" t="s">
        <v>209</v>
      </c>
    </row>
    <row r="890" spans="2:60" x14ac:dyDescent="0.3">
      <c r="B890" s="55">
        <f t="shared" si="259"/>
        <v>886</v>
      </c>
      <c r="C890" s="55" t="str">
        <f t="shared" si="260"/>
        <v>NRT</v>
      </c>
      <c r="D890" s="55" t="str">
        <f t="shared" si="261"/>
        <v>2025-09-23</v>
      </c>
      <c r="E890" s="55" t="str">
        <f t="shared" si="262"/>
        <v>82020038174</v>
      </c>
      <c r="F890" s="55" t="str">
        <f t="shared" si="263"/>
        <v>PJP030139633</v>
      </c>
      <c r="G890" s="55" t="str">
        <f t="shared" si="264"/>
        <v>김민용</v>
      </c>
      <c r="H890" s="53" t="str">
        <f t="shared" si="265"/>
        <v>일반(목록배제,Normal-Manifest Exception)</v>
      </c>
      <c r="I890" s="62">
        <f t="shared" si="266"/>
        <v>53.14</v>
      </c>
      <c r="J890" s="53" t="str">
        <f t="shared" si="267"/>
        <v>BIG BRIDGE INTL (BRCH USA)</v>
      </c>
      <c r="K890" s="55">
        <f t="shared" si="268"/>
        <v>1</v>
      </c>
      <c r="L890" s="54">
        <f t="shared" si="269"/>
        <v>4.05</v>
      </c>
      <c r="M890" s="54">
        <f t="shared" si="270"/>
        <v>3.2</v>
      </c>
      <c r="N890" s="54">
        <f t="shared" si="271"/>
        <v>4.0999999999999996</v>
      </c>
      <c r="O890" s="54">
        <f t="shared" si="272"/>
        <v>4.5</v>
      </c>
      <c r="P890" s="55" t="str">
        <f t="shared" si="273"/>
        <v>6094325150255</v>
      </c>
      <c r="Q890" s="70">
        <f t="shared" si="274"/>
        <v>14840</v>
      </c>
      <c r="R890" s="58">
        <v>0</v>
      </c>
      <c r="S890" s="57">
        <f t="shared" si="275"/>
        <v>0</v>
      </c>
      <c r="T890" s="58">
        <v>0</v>
      </c>
      <c r="U890" s="58">
        <f>(IF(VLOOKUP(VLOOKUP(AN890,MAPPING!$B$16:$D$21,2,1),MAPPING!$C$16:$E$21,2,0)=7000,0,VLOOKUP(VLOOKUP(AN890,MAPPING!$B$16:$D$21,2,1),MAPPING!$C$16:$E$21,2,0)))</f>
        <v>0</v>
      </c>
      <c r="V890" s="58">
        <f>(K890*VLOOKUP(N890/K890,MAPPING!$B$23:$C$30,2,10))</f>
        <v>550</v>
      </c>
      <c r="W890" s="58">
        <f t="shared" si="276"/>
        <v>0</v>
      </c>
      <c r="X890" s="58">
        <f t="shared" si="277"/>
        <v>15390</v>
      </c>
      <c r="Y890" s="116">
        <f>ROUND(SUM(Q890:W890)/INVOICE!$I$5,2)</f>
        <v>11.04</v>
      </c>
      <c r="AA890" s="38" t="s">
        <v>5963</v>
      </c>
      <c r="AB890" s="38" t="s">
        <v>93</v>
      </c>
      <c r="AC890" s="38" t="s">
        <v>5964</v>
      </c>
      <c r="AD890" s="38" t="s">
        <v>12156</v>
      </c>
      <c r="AE890" s="38" t="s">
        <v>11289</v>
      </c>
      <c r="AF890" s="38" t="s">
        <v>11290</v>
      </c>
      <c r="AG890" s="38" t="s">
        <v>11291</v>
      </c>
      <c r="AH890" s="38" t="s">
        <v>61</v>
      </c>
      <c r="AI890" s="38">
        <v>1</v>
      </c>
      <c r="AJ890" s="38">
        <v>4.05</v>
      </c>
      <c r="AK890" s="38">
        <v>3.2</v>
      </c>
      <c r="AL890" s="38">
        <v>4.0999999999999996</v>
      </c>
      <c r="AM890" s="38" t="s">
        <v>66</v>
      </c>
      <c r="AN890" s="38">
        <v>53.14</v>
      </c>
      <c r="AO890" s="38" t="s">
        <v>62</v>
      </c>
      <c r="AP890" s="38" t="s">
        <v>62</v>
      </c>
      <c r="AQ890" s="38" t="s">
        <v>62</v>
      </c>
      <c r="AR890" s="38" t="s">
        <v>61</v>
      </c>
      <c r="AS890" s="38" t="s">
        <v>61</v>
      </c>
      <c r="AT890" s="38" t="s">
        <v>205</v>
      </c>
      <c r="AU890" s="38" t="s">
        <v>8802</v>
      </c>
      <c r="AV890" s="38" t="s">
        <v>207</v>
      </c>
      <c r="AW890" s="38" t="s">
        <v>61</v>
      </c>
      <c r="AX890" s="38" t="s">
        <v>63</v>
      </c>
      <c r="AY890" s="39" t="s">
        <v>12157</v>
      </c>
      <c r="AZ890" s="38" t="s">
        <v>12158</v>
      </c>
      <c r="BA890" s="39" t="s">
        <v>12158</v>
      </c>
      <c r="BB890" s="38" t="s">
        <v>2434</v>
      </c>
      <c r="BC890" s="38" t="s">
        <v>197</v>
      </c>
      <c r="BD890" s="38" t="s">
        <v>94</v>
      </c>
      <c r="BE890" s="38" t="s">
        <v>208</v>
      </c>
      <c r="BF890" s="38" t="s">
        <v>64</v>
      </c>
      <c r="BG890" s="38" t="s">
        <v>61</v>
      </c>
      <c r="BH890" s="38" t="s">
        <v>209</v>
      </c>
    </row>
    <row r="891" spans="2:60" x14ac:dyDescent="0.3">
      <c r="B891" s="55">
        <f t="shared" si="259"/>
        <v>887</v>
      </c>
      <c r="C891" s="55" t="str">
        <f t="shared" si="260"/>
        <v>NRT</v>
      </c>
      <c r="D891" s="55" t="str">
        <f t="shared" si="261"/>
        <v>2025-09-23</v>
      </c>
      <c r="E891" s="55" t="str">
        <f t="shared" si="262"/>
        <v>82020038174</v>
      </c>
      <c r="F891" s="55" t="str">
        <f t="shared" si="263"/>
        <v>PJP030167342</v>
      </c>
      <c r="G891" s="55" t="str">
        <f t="shared" si="264"/>
        <v>고한</v>
      </c>
      <c r="H891" s="53" t="str">
        <f t="shared" si="265"/>
        <v>간이(Simple)</v>
      </c>
      <c r="I891" s="62">
        <f t="shared" si="266"/>
        <v>196.31</v>
      </c>
      <c r="J891" s="53" t="str">
        <f t="shared" si="267"/>
        <v>BIG BRIDGE INTL (BRCH USA)</v>
      </c>
      <c r="K891" s="55">
        <f t="shared" si="268"/>
        <v>2</v>
      </c>
      <c r="L891" s="54">
        <f t="shared" si="269"/>
        <v>6</v>
      </c>
      <c r="M891" s="54">
        <f t="shared" si="270"/>
        <v>0.2</v>
      </c>
      <c r="N891" s="54">
        <f t="shared" si="271"/>
        <v>6</v>
      </c>
      <c r="O891" s="54">
        <f t="shared" si="272"/>
        <v>6</v>
      </c>
      <c r="P891" s="55" t="str">
        <f t="shared" si="273"/>
        <v>6094325150697 (2)</v>
      </c>
      <c r="Q891" s="70">
        <f t="shared" si="274"/>
        <v>17870</v>
      </c>
      <c r="R891" s="58">
        <v>0</v>
      </c>
      <c r="S891" s="57">
        <f t="shared" si="275"/>
        <v>2500</v>
      </c>
      <c r="T891" s="58">
        <v>0</v>
      </c>
      <c r="U891" s="58">
        <f>(IF(VLOOKUP(VLOOKUP(AN891,MAPPING!$B$16:$D$21,2,1),MAPPING!$C$16:$E$21,2,0)=7000,0,VLOOKUP(VLOOKUP(AN891,MAPPING!$B$16:$D$21,2,1),MAPPING!$C$16:$E$21,2,0)))</f>
        <v>0</v>
      </c>
      <c r="V891" s="58">
        <f>(K891*VLOOKUP(N891/K891,MAPPING!$B$23:$C$30,2,10))</f>
        <v>1100</v>
      </c>
      <c r="W891" s="58">
        <f t="shared" si="276"/>
        <v>0</v>
      </c>
      <c r="X891" s="58">
        <f t="shared" si="277"/>
        <v>21470</v>
      </c>
      <c r="Y891" s="116">
        <f>ROUND(SUM(Q891:W891)/INVOICE!$I$5,2)</f>
        <v>15.4</v>
      </c>
      <c r="AA891" s="38" t="s">
        <v>5963</v>
      </c>
      <c r="AB891" s="38" t="s">
        <v>93</v>
      </c>
      <c r="AC891" s="38" t="s">
        <v>5964</v>
      </c>
      <c r="AD891" s="38" t="s">
        <v>12159</v>
      </c>
      <c r="AE891" s="38" t="s">
        <v>12160</v>
      </c>
      <c r="AF891" s="38" t="s">
        <v>12161</v>
      </c>
      <c r="AG891" s="38" t="s">
        <v>12162</v>
      </c>
      <c r="AH891" s="38" t="s">
        <v>61</v>
      </c>
      <c r="AI891" s="38">
        <v>2</v>
      </c>
      <c r="AJ891" s="38">
        <v>6</v>
      </c>
      <c r="AK891" s="38">
        <v>0.2</v>
      </c>
      <c r="AL891" s="38">
        <v>6</v>
      </c>
      <c r="AM891" s="38" t="s">
        <v>65</v>
      </c>
      <c r="AN891" s="38">
        <v>196.31</v>
      </c>
      <c r="AO891" s="38" t="s">
        <v>62</v>
      </c>
      <c r="AP891" s="38" t="s">
        <v>62</v>
      </c>
      <c r="AQ891" s="38" t="s">
        <v>62</v>
      </c>
      <c r="AR891" s="38" t="s">
        <v>61</v>
      </c>
      <c r="AS891" s="38" t="s">
        <v>61</v>
      </c>
      <c r="AT891" s="38" t="s">
        <v>205</v>
      </c>
      <c r="AU891" s="38" t="s">
        <v>8802</v>
      </c>
      <c r="AV891" s="38" t="s">
        <v>207</v>
      </c>
      <c r="AW891" s="38" t="s">
        <v>61</v>
      </c>
      <c r="AX891" s="38" t="s">
        <v>63</v>
      </c>
      <c r="AY891" s="39" t="s">
        <v>12163</v>
      </c>
      <c r="AZ891" s="38" t="s">
        <v>12164</v>
      </c>
      <c r="BA891" s="39" t="s">
        <v>12164</v>
      </c>
      <c r="BB891" s="38" t="s">
        <v>2434</v>
      </c>
      <c r="BC891" s="38" t="s">
        <v>197</v>
      </c>
      <c r="BD891" s="38" t="s">
        <v>94</v>
      </c>
      <c r="BE891" s="38" t="s">
        <v>208</v>
      </c>
      <c r="BF891" s="38" t="s">
        <v>64</v>
      </c>
      <c r="BG891" s="38" t="s">
        <v>61</v>
      </c>
      <c r="BH891" s="38" t="s">
        <v>209</v>
      </c>
    </row>
    <row r="892" spans="2:60" x14ac:dyDescent="0.3">
      <c r="B892" s="55">
        <f t="shared" si="259"/>
        <v>888</v>
      </c>
      <c r="C892" s="55" t="str">
        <f t="shared" si="260"/>
        <v>NRT</v>
      </c>
      <c r="D892" s="55" t="str">
        <f t="shared" si="261"/>
        <v>2025-09-23</v>
      </c>
      <c r="E892" s="55" t="str">
        <f t="shared" si="262"/>
        <v>82020038174</v>
      </c>
      <c r="F892" s="55" t="str">
        <f t="shared" si="263"/>
        <v>PJP030150007</v>
      </c>
      <c r="G892" s="55" t="str">
        <f t="shared" si="264"/>
        <v>한재혁</v>
      </c>
      <c r="H892" s="53" t="str">
        <f t="shared" si="265"/>
        <v>일반(목록배제,Normal-Manifest Exception)</v>
      </c>
      <c r="I892" s="62">
        <f t="shared" si="266"/>
        <v>20.100000000000001</v>
      </c>
      <c r="J892" s="53" t="str">
        <f t="shared" si="267"/>
        <v>BIG BRIDGE INTL (BRCH USA)</v>
      </c>
      <c r="K892" s="55">
        <f t="shared" si="268"/>
        <v>1</v>
      </c>
      <c r="L892" s="54">
        <f t="shared" si="269"/>
        <v>0.35</v>
      </c>
      <c r="M892" s="54">
        <f t="shared" si="270"/>
        <v>0.8</v>
      </c>
      <c r="N892" s="54">
        <f t="shared" si="271"/>
        <v>0.8</v>
      </c>
      <c r="O892" s="54">
        <f t="shared" si="272"/>
        <v>0.5</v>
      </c>
      <c r="P892" s="55" t="str">
        <f t="shared" si="273"/>
        <v>6094325151876</v>
      </c>
      <c r="Q892" s="70">
        <f t="shared" si="274"/>
        <v>6760</v>
      </c>
      <c r="R892" s="58">
        <v>0</v>
      </c>
      <c r="S892" s="57">
        <f t="shared" si="275"/>
        <v>0</v>
      </c>
      <c r="T892" s="58">
        <v>0</v>
      </c>
      <c r="U892" s="58">
        <f>(IF(VLOOKUP(VLOOKUP(AN892,MAPPING!$B$16:$D$21,2,1),MAPPING!$C$16:$E$21,2,0)=7000,0,VLOOKUP(VLOOKUP(AN892,MAPPING!$B$16:$D$21,2,1),MAPPING!$C$16:$E$21,2,0)))</f>
        <v>0</v>
      </c>
      <c r="V892" s="58">
        <f>(K892*VLOOKUP(N892/K892,MAPPING!$B$23:$C$30,2,10))</f>
        <v>0</v>
      </c>
      <c r="W892" s="58">
        <f t="shared" si="276"/>
        <v>0</v>
      </c>
      <c r="X892" s="58">
        <f t="shared" si="277"/>
        <v>6760</v>
      </c>
      <c r="Y892" s="116">
        <f>ROUND(SUM(Q892:W892)/INVOICE!$I$5,2)</f>
        <v>4.8499999999999996</v>
      </c>
      <c r="AA892" s="38" t="s">
        <v>5963</v>
      </c>
      <c r="AB892" s="38" t="s">
        <v>93</v>
      </c>
      <c r="AC892" s="38" t="s">
        <v>5964</v>
      </c>
      <c r="AD892" s="38" t="s">
        <v>12165</v>
      </c>
      <c r="AE892" s="38" t="s">
        <v>11627</v>
      </c>
      <c r="AF892" s="38" t="s">
        <v>11628</v>
      </c>
      <c r="AG892" s="38" t="s">
        <v>11629</v>
      </c>
      <c r="AH892" s="38" t="s">
        <v>61</v>
      </c>
      <c r="AI892" s="38">
        <v>1</v>
      </c>
      <c r="AJ892" s="38">
        <v>0.35</v>
      </c>
      <c r="AK892" s="38">
        <v>0.8</v>
      </c>
      <c r="AL892" s="38">
        <v>0.8</v>
      </c>
      <c r="AM892" s="38" t="s">
        <v>66</v>
      </c>
      <c r="AN892" s="38">
        <v>20.100000000000001</v>
      </c>
      <c r="AO892" s="38" t="s">
        <v>62</v>
      </c>
      <c r="AP892" s="38" t="s">
        <v>62</v>
      </c>
      <c r="AQ892" s="38" t="s">
        <v>62</v>
      </c>
      <c r="AR892" s="38" t="s">
        <v>62</v>
      </c>
      <c r="AS892" s="38" t="s">
        <v>62</v>
      </c>
      <c r="AT892" s="38" t="s">
        <v>205</v>
      </c>
      <c r="AU892" s="38" t="s">
        <v>8802</v>
      </c>
      <c r="AV892" s="38" t="s">
        <v>207</v>
      </c>
      <c r="AW892" s="38" t="s">
        <v>61</v>
      </c>
      <c r="AX892" s="38" t="s">
        <v>63</v>
      </c>
      <c r="AY892" s="39" t="s">
        <v>12166</v>
      </c>
      <c r="AZ892" s="38" t="s">
        <v>12167</v>
      </c>
      <c r="BA892" s="39" t="s">
        <v>12167</v>
      </c>
      <c r="BB892" s="38" t="s">
        <v>2434</v>
      </c>
      <c r="BC892" s="38" t="s">
        <v>197</v>
      </c>
      <c r="BD892" s="38" t="s">
        <v>94</v>
      </c>
      <c r="BE892" s="38" t="s">
        <v>208</v>
      </c>
      <c r="BF892" s="38" t="s">
        <v>64</v>
      </c>
      <c r="BG892" s="38" t="s">
        <v>61</v>
      </c>
      <c r="BH892" s="38" t="s">
        <v>209</v>
      </c>
    </row>
    <row r="893" spans="2:60" x14ac:dyDescent="0.3">
      <c r="B893" s="55">
        <f t="shared" si="259"/>
        <v>889</v>
      </c>
      <c r="C893" s="55" t="str">
        <f t="shared" si="260"/>
        <v>NRT</v>
      </c>
      <c r="D893" s="55" t="str">
        <f t="shared" si="261"/>
        <v>2025-09-23</v>
      </c>
      <c r="E893" s="55" t="str">
        <f t="shared" si="262"/>
        <v>82020038174</v>
      </c>
      <c r="F893" s="55" t="str">
        <f t="shared" si="263"/>
        <v>PJP030167214</v>
      </c>
      <c r="G893" s="55" t="str">
        <f t="shared" si="264"/>
        <v>이채현</v>
      </c>
      <c r="H893" s="53" t="str">
        <f t="shared" si="265"/>
        <v>목록(Manifest)</v>
      </c>
      <c r="I893" s="62">
        <f t="shared" si="266"/>
        <v>5.03</v>
      </c>
      <c r="J893" s="53" t="str">
        <f t="shared" si="267"/>
        <v>BIG BRIDGE INTL (BRCH USA)</v>
      </c>
      <c r="K893" s="55">
        <f t="shared" si="268"/>
        <v>1</v>
      </c>
      <c r="L893" s="54">
        <f t="shared" si="269"/>
        <v>0.15</v>
      </c>
      <c r="M893" s="54">
        <f t="shared" si="270"/>
        <v>0.7</v>
      </c>
      <c r="N893" s="54">
        <f t="shared" si="271"/>
        <v>0.7</v>
      </c>
      <c r="O893" s="54">
        <f t="shared" si="272"/>
        <v>0.5</v>
      </c>
      <c r="P893" s="55" t="str">
        <f t="shared" si="273"/>
        <v>6094325151747</v>
      </c>
      <c r="Q893" s="70">
        <f t="shared" si="274"/>
        <v>6760</v>
      </c>
      <c r="R893" s="58">
        <v>0</v>
      </c>
      <c r="S893" s="57">
        <f t="shared" si="275"/>
        <v>0</v>
      </c>
      <c r="T893" s="58">
        <v>0</v>
      </c>
      <c r="U893" s="58">
        <f>(IF(VLOOKUP(VLOOKUP(AN893,MAPPING!$B$16:$D$21,2,1),MAPPING!$C$16:$E$21,2,0)=7000,0,VLOOKUP(VLOOKUP(AN893,MAPPING!$B$16:$D$21,2,1),MAPPING!$C$16:$E$21,2,0)))</f>
        <v>0</v>
      </c>
      <c r="V893" s="58">
        <f>(K893*VLOOKUP(N893/K893,MAPPING!$B$23:$C$30,2,10))</f>
        <v>0</v>
      </c>
      <c r="W893" s="58">
        <f t="shared" si="276"/>
        <v>0</v>
      </c>
      <c r="X893" s="58">
        <f t="shared" si="277"/>
        <v>6760</v>
      </c>
      <c r="Y893" s="116">
        <f>ROUND(SUM(Q893:W893)/INVOICE!$I$5,2)</f>
        <v>4.8499999999999996</v>
      </c>
      <c r="AA893" s="38" t="s">
        <v>5963</v>
      </c>
      <c r="AB893" s="38" t="s">
        <v>93</v>
      </c>
      <c r="AC893" s="38" t="s">
        <v>5964</v>
      </c>
      <c r="AD893" s="38" t="s">
        <v>12168</v>
      </c>
      <c r="AE893" s="38" t="s">
        <v>12169</v>
      </c>
      <c r="AF893" s="38" t="s">
        <v>12170</v>
      </c>
      <c r="AG893" s="38" t="s">
        <v>12171</v>
      </c>
      <c r="AH893" s="38" t="s">
        <v>61</v>
      </c>
      <c r="AI893" s="38">
        <v>1</v>
      </c>
      <c r="AJ893" s="38">
        <v>0.15</v>
      </c>
      <c r="AK893" s="38">
        <v>0.7</v>
      </c>
      <c r="AL893" s="38">
        <v>0.7</v>
      </c>
      <c r="AM893" s="38" t="s">
        <v>204</v>
      </c>
      <c r="AN893" s="38">
        <v>5.03</v>
      </c>
      <c r="AO893" s="38" t="s">
        <v>62</v>
      </c>
      <c r="AP893" s="38" t="s">
        <v>62</v>
      </c>
      <c r="AQ893" s="38" t="s">
        <v>62</v>
      </c>
      <c r="AR893" s="38" t="s">
        <v>62</v>
      </c>
      <c r="AS893" s="38" t="s">
        <v>62</v>
      </c>
      <c r="AT893" s="38" t="s">
        <v>205</v>
      </c>
      <c r="AU893" s="38" t="s">
        <v>8802</v>
      </c>
      <c r="AV893" s="38" t="s">
        <v>207</v>
      </c>
      <c r="AW893" s="38" t="s">
        <v>61</v>
      </c>
      <c r="AX893" s="38" t="s">
        <v>63</v>
      </c>
      <c r="AY893" s="39" t="s">
        <v>12172</v>
      </c>
      <c r="AZ893" s="38" t="s">
        <v>12173</v>
      </c>
      <c r="BA893" s="39" t="s">
        <v>12173</v>
      </c>
      <c r="BB893" s="38" t="s">
        <v>2434</v>
      </c>
      <c r="BC893" s="38" t="s">
        <v>197</v>
      </c>
      <c r="BD893" s="38" t="s">
        <v>94</v>
      </c>
      <c r="BE893" s="38" t="s">
        <v>208</v>
      </c>
      <c r="BF893" s="38" t="s">
        <v>64</v>
      </c>
      <c r="BG893" s="38" t="s">
        <v>61</v>
      </c>
      <c r="BH893" s="38" t="s">
        <v>209</v>
      </c>
    </row>
    <row r="894" spans="2:60" x14ac:dyDescent="0.3">
      <c r="B894" s="55">
        <f t="shared" si="259"/>
        <v>890</v>
      </c>
      <c r="C894" s="55" t="str">
        <f t="shared" si="260"/>
        <v>NRT</v>
      </c>
      <c r="D894" s="55" t="str">
        <f t="shared" si="261"/>
        <v>2025-09-23</v>
      </c>
      <c r="E894" s="55" t="str">
        <f t="shared" si="262"/>
        <v>82020038174</v>
      </c>
      <c r="F894" s="55" t="str">
        <f t="shared" si="263"/>
        <v>PJP030143405</v>
      </c>
      <c r="G894" s="55" t="str">
        <f t="shared" si="264"/>
        <v>임철인</v>
      </c>
      <c r="H894" s="53" t="str">
        <f t="shared" si="265"/>
        <v>목록(Manifest)</v>
      </c>
      <c r="I894" s="62">
        <f t="shared" si="266"/>
        <v>26.8</v>
      </c>
      <c r="J894" s="53" t="str">
        <f t="shared" si="267"/>
        <v>BIG BRIDGE INTL (BRCH USA)</v>
      </c>
      <c r="K894" s="55">
        <f t="shared" si="268"/>
        <v>1</v>
      </c>
      <c r="L894" s="54">
        <f t="shared" si="269"/>
        <v>0.5</v>
      </c>
      <c r="M894" s="54">
        <f t="shared" si="270"/>
        <v>0.9</v>
      </c>
      <c r="N894" s="54">
        <f t="shared" si="271"/>
        <v>0.9</v>
      </c>
      <c r="O894" s="54">
        <f t="shared" si="272"/>
        <v>0.5</v>
      </c>
      <c r="P894" s="55" t="str">
        <f t="shared" si="273"/>
        <v>6094325151656</v>
      </c>
      <c r="Q894" s="70">
        <f t="shared" si="274"/>
        <v>6760</v>
      </c>
      <c r="R894" s="58">
        <v>0</v>
      </c>
      <c r="S894" s="57">
        <f t="shared" si="275"/>
        <v>0</v>
      </c>
      <c r="T894" s="58">
        <v>0</v>
      </c>
      <c r="U894" s="58">
        <f>(IF(VLOOKUP(VLOOKUP(AN894,MAPPING!$B$16:$D$21,2,1),MAPPING!$C$16:$E$21,2,0)=7000,0,VLOOKUP(VLOOKUP(AN894,MAPPING!$B$16:$D$21,2,1),MAPPING!$C$16:$E$21,2,0)))</f>
        <v>0</v>
      </c>
      <c r="V894" s="58">
        <f>(K894*VLOOKUP(N894/K894,MAPPING!$B$23:$C$30,2,10))</f>
        <v>0</v>
      </c>
      <c r="W894" s="58">
        <f t="shared" si="276"/>
        <v>0</v>
      </c>
      <c r="X894" s="58">
        <f t="shared" si="277"/>
        <v>6760</v>
      </c>
      <c r="Y894" s="116">
        <f>ROUND(SUM(Q894:W894)/INVOICE!$I$5,2)</f>
        <v>4.8499999999999996</v>
      </c>
      <c r="AA894" s="38" t="s">
        <v>5963</v>
      </c>
      <c r="AB894" s="38" t="s">
        <v>93</v>
      </c>
      <c r="AC894" s="38" t="s">
        <v>5964</v>
      </c>
      <c r="AD894" s="38" t="s">
        <v>12174</v>
      </c>
      <c r="AE894" s="38" t="s">
        <v>9622</v>
      </c>
      <c r="AF894" s="38" t="s">
        <v>9623</v>
      </c>
      <c r="AG894" s="38" t="s">
        <v>9624</v>
      </c>
      <c r="AH894" s="38" t="s">
        <v>61</v>
      </c>
      <c r="AI894" s="38">
        <v>1</v>
      </c>
      <c r="AJ894" s="38">
        <v>0.5</v>
      </c>
      <c r="AK894" s="38">
        <v>0.9</v>
      </c>
      <c r="AL894" s="38">
        <v>0.9</v>
      </c>
      <c r="AM894" s="38" t="s">
        <v>204</v>
      </c>
      <c r="AN894" s="38">
        <v>26.8</v>
      </c>
      <c r="AO894" s="38" t="s">
        <v>62</v>
      </c>
      <c r="AP894" s="38" t="s">
        <v>62</v>
      </c>
      <c r="AQ894" s="38" t="s">
        <v>62</v>
      </c>
      <c r="AR894" s="38" t="s">
        <v>62</v>
      </c>
      <c r="AS894" s="38" t="s">
        <v>62</v>
      </c>
      <c r="AT894" s="38" t="s">
        <v>205</v>
      </c>
      <c r="AU894" s="38" t="s">
        <v>8802</v>
      </c>
      <c r="AV894" s="38" t="s">
        <v>207</v>
      </c>
      <c r="AW894" s="38" t="s">
        <v>61</v>
      </c>
      <c r="AX894" s="38" t="s">
        <v>63</v>
      </c>
      <c r="AY894" s="39" t="s">
        <v>12175</v>
      </c>
      <c r="AZ894" s="38" t="s">
        <v>12176</v>
      </c>
      <c r="BA894" s="39" t="s">
        <v>12176</v>
      </c>
      <c r="BB894" s="38" t="s">
        <v>2434</v>
      </c>
      <c r="BC894" s="38" t="s">
        <v>197</v>
      </c>
      <c r="BD894" s="38" t="s">
        <v>94</v>
      </c>
      <c r="BE894" s="38" t="s">
        <v>208</v>
      </c>
      <c r="BF894" s="38" t="s">
        <v>64</v>
      </c>
      <c r="BG894" s="38" t="s">
        <v>61</v>
      </c>
      <c r="BH894" s="38" t="s">
        <v>209</v>
      </c>
    </row>
    <row r="895" spans="2:60" x14ac:dyDescent="0.3">
      <c r="B895" s="55">
        <f t="shared" si="259"/>
        <v>891</v>
      </c>
      <c r="C895" s="55" t="str">
        <f t="shared" si="260"/>
        <v>NRT</v>
      </c>
      <c r="D895" s="55" t="str">
        <f t="shared" si="261"/>
        <v>2025-09-23</v>
      </c>
      <c r="E895" s="55" t="str">
        <f t="shared" si="262"/>
        <v>82020038174</v>
      </c>
      <c r="F895" s="55" t="str">
        <f t="shared" si="263"/>
        <v>PJP030139180</v>
      </c>
      <c r="G895" s="55" t="str">
        <f t="shared" si="264"/>
        <v>한창우</v>
      </c>
      <c r="H895" s="53" t="str">
        <f t="shared" si="265"/>
        <v>목록(Manifest)</v>
      </c>
      <c r="I895" s="62">
        <f t="shared" si="266"/>
        <v>40.19</v>
      </c>
      <c r="J895" s="53" t="str">
        <f t="shared" si="267"/>
        <v>BIG BRIDGE INTL (BRCH USA)</v>
      </c>
      <c r="K895" s="55">
        <f t="shared" si="268"/>
        <v>1</v>
      </c>
      <c r="L895" s="54">
        <f t="shared" si="269"/>
        <v>0.5</v>
      </c>
      <c r="M895" s="54">
        <f t="shared" si="270"/>
        <v>1.1000000000000001</v>
      </c>
      <c r="N895" s="54">
        <f t="shared" si="271"/>
        <v>1.1000000000000001</v>
      </c>
      <c r="O895" s="54">
        <f t="shared" si="272"/>
        <v>0.5</v>
      </c>
      <c r="P895" s="55" t="str">
        <f t="shared" si="273"/>
        <v>6094325150967</v>
      </c>
      <c r="Q895" s="70">
        <f t="shared" si="274"/>
        <v>6760</v>
      </c>
      <c r="R895" s="58">
        <v>0</v>
      </c>
      <c r="S895" s="57">
        <f t="shared" si="275"/>
        <v>0</v>
      </c>
      <c r="T895" s="58">
        <v>0</v>
      </c>
      <c r="U895" s="58">
        <f>(IF(VLOOKUP(VLOOKUP(AN895,MAPPING!$B$16:$D$21,2,1),MAPPING!$C$16:$E$21,2,0)=7000,0,VLOOKUP(VLOOKUP(AN895,MAPPING!$B$16:$D$21,2,1),MAPPING!$C$16:$E$21,2,0)))</f>
        <v>0</v>
      </c>
      <c r="V895" s="58">
        <f>(K895*VLOOKUP(N895/K895,MAPPING!$B$23:$C$30,2,10))</f>
        <v>0</v>
      </c>
      <c r="W895" s="58">
        <f t="shared" si="276"/>
        <v>0</v>
      </c>
      <c r="X895" s="58">
        <f t="shared" si="277"/>
        <v>6760</v>
      </c>
      <c r="Y895" s="116">
        <f>ROUND(SUM(Q895:W895)/INVOICE!$I$5,2)</f>
        <v>4.8499999999999996</v>
      </c>
      <c r="AA895" s="38" t="s">
        <v>5963</v>
      </c>
      <c r="AB895" s="38" t="s">
        <v>93</v>
      </c>
      <c r="AC895" s="38" t="s">
        <v>5964</v>
      </c>
      <c r="AD895" s="38" t="s">
        <v>12177</v>
      </c>
      <c r="AE895" s="38" t="s">
        <v>12178</v>
      </c>
      <c r="AF895" s="38" t="s">
        <v>12179</v>
      </c>
      <c r="AG895" s="38" t="s">
        <v>12180</v>
      </c>
      <c r="AH895" s="38" t="s">
        <v>61</v>
      </c>
      <c r="AI895" s="38">
        <v>1</v>
      </c>
      <c r="AJ895" s="38">
        <v>0.5</v>
      </c>
      <c r="AK895" s="38">
        <v>1.1000000000000001</v>
      </c>
      <c r="AL895" s="38">
        <v>1.1000000000000001</v>
      </c>
      <c r="AM895" s="38" t="s">
        <v>204</v>
      </c>
      <c r="AN895" s="38">
        <v>40.19</v>
      </c>
      <c r="AO895" s="38" t="s">
        <v>62</v>
      </c>
      <c r="AP895" s="38" t="s">
        <v>62</v>
      </c>
      <c r="AQ895" s="38" t="s">
        <v>62</v>
      </c>
      <c r="AR895" s="38" t="s">
        <v>62</v>
      </c>
      <c r="AS895" s="38" t="s">
        <v>62</v>
      </c>
      <c r="AT895" s="38" t="s">
        <v>205</v>
      </c>
      <c r="AU895" s="38" t="s">
        <v>8802</v>
      </c>
      <c r="AV895" s="38" t="s">
        <v>207</v>
      </c>
      <c r="AW895" s="38" t="s">
        <v>61</v>
      </c>
      <c r="AX895" s="38" t="s">
        <v>63</v>
      </c>
      <c r="AY895" s="39" t="s">
        <v>12181</v>
      </c>
      <c r="AZ895" s="38" t="s">
        <v>12182</v>
      </c>
      <c r="BA895" s="39" t="s">
        <v>12182</v>
      </c>
      <c r="BB895" s="38" t="s">
        <v>2434</v>
      </c>
      <c r="BC895" s="38" t="s">
        <v>197</v>
      </c>
      <c r="BD895" s="38" t="s">
        <v>94</v>
      </c>
      <c r="BE895" s="38" t="s">
        <v>208</v>
      </c>
      <c r="BF895" s="38" t="s">
        <v>64</v>
      </c>
      <c r="BG895" s="38" t="s">
        <v>61</v>
      </c>
      <c r="BH895" s="38" t="s">
        <v>209</v>
      </c>
    </row>
    <row r="896" spans="2:60" x14ac:dyDescent="0.3">
      <c r="B896" s="55">
        <f t="shared" si="259"/>
        <v>892</v>
      </c>
      <c r="C896" s="55" t="str">
        <f t="shared" si="260"/>
        <v>NRT</v>
      </c>
      <c r="D896" s="55" t="str">
        <f t="shared" si="261"/>
        <v>2025-09-23</v>
      </c>
      <c r="E896" s="55" t="str">
        <f t="shared" si="262"/>
        <v>82020038174</v>
      </c>
      <c r="F896" s="55" t="str">
        <f t="shared" si="263"/>
        <v>PJP030137281</v>
      </c>
      <c r="G896" s="55" t="str">
        <f t="shared" si="264"/>
        <v>김여울</v>
      </c>
      <c r="H896" s="53" t="str">
        <f t="shared" si="265"/>
        <v>일반(목록배제,Normal-Manifest Exception)</v>
      </c>
      <c r="I896" s="62">
        <f t="shared" si="266"/>
        <v>101.79</v>
      </c>
      <c r="J896" s="53" t="str">
        <f t="shared" si="267"/>
        <v>BIG BRIDGE INTL (BRCH USA)</v>
      </c>
      <c r="K896" s="55">
        <f t="shared" si="268"/>
        <v>1</v>
      </c>
      <c r="L896" s="54">
        <f t="shared" si="269"/>
        <v>2.2000000000000002</v>
      </c>
      <c r="M896" s="54">
        <f t="shared" si="270"/>
        <v>4.7</v>
      </c>
      <c r="N896" s="54">
        <f t="shared" si="271"/>
        <v>4.7</v>
      </c>
      <c r="O896" s="54">
        <f t="shared" si="272"/>
        <v>2.5</v>
      </c>
      <c r="P896" s="55" t="str">
        <f t="shared" si="273"/>
        <v>6094325149592</v>
      </c>
      <c r="Q896" s="70">
        <f t="shared" si="274"/>
        <v>10800</v>
      </c>
      <c r="R896" s="58">
        <v>0</v>
      </c>
      <c r="S896" s="57">
        <f t="shared" si="275"/>
        <v>0</v>
      </c>
      <c r="T896" s="58">
        <v>0</v>
      </c>
      <c r="U896" s="58">
        <f>(IF(VLOOKUP(VLOOKUP(AN896,MAPPING!$B$16:$D$21,2,1),MAPPING!$C$16:$E$21,2,0)=7000,0,VLOOKUP(VLOOKUP(AN896,MAPPING!$B$16:$D$21,2,1),MAPPING!$C$16:$E$21,2,0)))</f>
        <v>0</v>
      </c>
      <c r="V896" s="58">
        <f>(K896*VLOOKUP(N896/K896,MAPPING!$B$23:$C$30,2,10))</f>
        <v>550</v>
      </c>
      <c r="W896" s="58">
        <f t="shared" si="276"/>
        <v>0</v>
      </c>
      <c r="X896" s="58">
        <f t="shared" si="277"/>
        <v>11350</v>
      </c>
      <c r="Y896" s="116">
        <f>ROUND(SUM(Q896:W896)/INVOICE!$I$5,2)</f>
        <v>8.14</v>
      </c>
      <c r="AA896" s="38" t="s">
        <v>5963</v>
      </c>
      <c r="AB896" s="38" t="s">
        <v>93</v>
      </c>
      <c r="AC896" s="38" t="s">
        <v>5964</v>
      </c>
      <c r="AD896" s="38" t="s">
        <v>12183</v>
      </c>
      <c r="AE896" s="38" t="s">
        <v>8784</v>
      </c>
      <c r="AF896" s="38" t="s">
        <v>8785</v>
      </c>
      <c r="AG896" s="38" t="s">
        <v>8786</v>
      </c>
      <c r="AH896" s="38" t="s">
        <v>61</v>
      </c>
      <c r="AI896" s="38">
        <v>1</v>
      </c>
      <c r="AJ896" s="38">
        <v>2.2000000000000002</v>
      </c>
      <c r="AK896" s="38">
        <v>4.7</v>
      </c>
      <c r="AL896" s="38">
        <v>4.7</v>
      </c>
      <c r="AM896" s="38" t="s">
        <v>66</v>
      </c>
      <c r="AN896" s="38">
        <v>101.79</v>
      </c>
      <c r="AO896" s="38" t="s">
        <v>62</v>
      </c>
      <c r="AP896" s="38" t="s">
        <v>62</v>
      </c>
      <c r="AQ896" s="38" t="s">
        <v>62</v>
      </c>
      <c r="AR896" s="38" t="s">
        <v>62</v>
      </c>
      <c r="AS896" s="38" t="s">
        <v>62</v>
      </c>
      <c r="AT896" s="38" t="s">
        <v>205</v>
      </c>
      <c r="AU896" s="38" t="s">
        <v>8802</v>
      </c>
      <c r="AV896" s="38" t="s">
        <v>207</v>
      </c>
      <c r="AW896" s="38" t="s">
        <v>61</v>
      </c>
      <c r="AX896" s="38" t="s">
        <v>63</v>
      </c>
      <c r="AY896" s="39" t="s">
        <v>12184</v>
      </c>
      <c r="AZ896" s="38" t="s">
        <v>12185</v>
      </c>
      <c r="BA896" s="39" t="s">
        <v>12185</v>
      </c>
      <c r="BB896" s="38" t="s">
        <v>2434</v>
      </c>
      <c r="BC896" s="38" t="s">
        <v>197</v>
      </c>
      <c r="BD896" s="38" t="s">
        <v>94</v>
      </c>
      <c r="BE896" s="38" t="s">
        <v>208</v>
      </c>
      <c r="BF896" s="38" t="s">
        <v>64</v>
      </c>
      <c r="BG896" s="38" t="s">
        <v>61</v>
      </c>
      <c r="BH896" s="38" t="s">
        <v>209</v>
      </c>
    </row>
    <row r="897" spans="2:60" x14ac:dyDescent="0.3">
      <c r="B897" s="55">
        <f t="shared" si="259"/>
        <v>893</v>
      </c>
      <c r="C897" s="55" t="str">
        <f t="shared" si="260"/>
        <v>NRT</v>
      </c>
      <c r="D897" s="55" t="str">
        <f t="shared" si="261"/>
        <v>2025-09-23</v>
      </c>
      <c r="E897" s="55" t="str">
        <f t="shared" si="262"/>
        <v>82020038174</v>
      </c>
      <c r="F897" s="55" t="str">
        <f t="shared" si="263"/>
        <v>PJP030143508</v>
      </c>
      <c r="G897" s="55" t="str">
        <f t="shared" si="264"/>
        <v>유혜승</v>
      </c>
      <c r="H897" s="53" t="str">
        <f t="shared" si="265"/>
        <v>일반(목록배제,Normal-Manifest Exception)</v>
      </c>
      <c r="I897" s="62">
        <f t="shared" si="266"/>
        <v>91.44</v>
      </c>
      <c r="J897" s="53" t="str">
        <f t="shared" si="267"/>
        <v>BIG BRIDGE INTL (BRCH USA)</v>
      </c>
      <c r="K897" s="55">
        <f t="shared" si="268"/>
        <v>1</v>
      </c>
      <c r="L897" s="54">
        <f t="shared" si="269"/>
        <v>1.1000000000000001</v>
      </c>
      <c r="M897" s="54">
        <f t="shared" si="270"/>
        <v>5.7</v>
      </c>
      <c r="N897" s="54">
        <f t="shared" si="271"/>
        <v>6</v>
      </c>
      <c r="O897" s="54">
        <f t="shared" si="272"/>
        <v>1.5</v>
      </c>
      <c r="P897" s="55" t="str">
        <f t="shared" si="273"/>
        <v>6094325151741</v>
      </c>
      <c r="Q897" s="70">
        <f t="shared" si="274"/>
        <v>8780</v>
      </c>
      <c r="R897" s="58">
        <v>0</v>
      </c>
      <c r="S897" s="57">
        <f t="shared" si="275"/>
        <v>0</v>
      </c>
      <c r="T897" s="58">
        <v>0</v>
      </c>
      <c r="U897" s="58">
        <f>(IF(VLOOKUP(VLOOKUP(AN897,MAPPING!$B$16:$D$21,2,1),MAPPING!$C$16:$E$21,2,0)=7000,0,VLOOKUP(VLOOKUP(AN897,MAPPING!$B$16:$D$21,2,1),MAPPING!$C$16:$E$21,2,0)))</f>
        <v>0</v>
      </c>
      <c r="V897" s="58">
        <f>(K897*VLOOKUP(N897/K897,MAPPING!$B$23:$C$30,2,10))</f>
        <v>1200</v>
      </c>
      <c r="W897" s="58">
        <f t="shared" si="276"/>
        <v>0</v>
      </c>
      <c r="X897" s="58">
        <f t="shared" si="277"/>
        <v>9980</v>
      </c>
      <c r="Y897" s="116">
        <f>ROUND(SUM(Q897:W897)/INVOICE!$I$5,2)</f>
        <v>7.16</v>
      </c>
      <c r="AA897" s="38" t="s">
        <v>5963</v>
      </c>
      <c r="AB897" s="38" t="s">
        <v>93</v>
      </c>
      <c r="AC897" s="38" t="s">
        <v>5964</v>
      </c>
      <c r="AD897" s="38" t="s">
        <v>12186</v>
      </c>
      <c r="AE897" s="38" t="s">
        <v>9275</v>
      </c>
      <c r="AF897" s="38" t="s">
        <v>9276</v>
      </c>
      <c r="AG897" s="38" t="s">
        <v>8432</v>
      </c>
      <c r="AH897" s="38" t="s">
        <v>61</v>
      </c>
      <c r="AI897" s="38">
        <v>1</v>
      </c>
      <c r="AJ897" s="38">
        <v>1.1000000000000001</v>
      </c>
      <c r="AK897" s="38">
        <v>5.7</v>
      </c>
      <c r="AL897" s="38">
        <v>6</v>
      </c>
      <c r="AM897" s="38" t="s">
        <v>66</v>
      </c>
      <c r="AN897" s="38">
        <v>91.44</v>
      </c>
      <c r="AO897" s="38" t="s">
        <v>62</v>
      </c>
      <c r="AP897" s="38" t="s">
        <v>62</v>
      </c>
      <c r="AQ897" s="38" t="s">
        <v>62</v>
      </c>
      <c r="AR897" s="38" t="s">
        <v>62</v>
      </c>
      <c r="AS897" s="38" t="s">
        <v>62</v>
      </c>
      <c r="AT897" s="38" t="s">
        <v>205</v>
      </c>
      <c r="AU897" s="38" t="s">
        <v>8802</v>
      </c>
      <c r="AV897" s="38" t="s">
        <v>207</v>
      </c>
      <c r="AW897" s="38" t="s">
        <v>61</v>
      </c>
      <c r="AX897" s="38" t="s">
        <v>63</v>
      </c>
      <c r="AY897" s="39" t="s">
        <v>12187</v>
      </c>
      <c r="AZ897" s="38" t="s">
        <v>12188</v>
      </c>
      <c r="BA897" s="39" t="s">
        <v>12188</v>
      </c>
      <c r="BB897" s="38" t="s">
        <v>2434</v>
      </c>
      <c r="BC897" s="38" t="s">
        <v>197</v>
      </c>
      <c r="BD897" s="38" t="s">
        <v>94</v>
      </c>
      <c r="BE897" s="38" t="s">
        <v>208</v>
      </c>
      <c r="BF897" s="38" t="s">
        <v>64</v>
      </c>
      <c r="BG897" s="38" t="s">
        <v>61</v>
      </c>
      <c r="BH897" s="38" t="s">
        <v>209</v>
      </c>
    </row>
    <row r="898" spans="2:60" x14ac:dyDescent="0.3">
      <c r="B898" s="55">
        <f t="shared" si="259"/>
        <v>894</v>
      </c>
      <c r="C898" s="55" t="str">
        <f t="shared" si="260"/>
        <v>NRT</v>
      </c>
      <c r="D898" s="55" t="str">
        <f t="shared" si="261"/>
        <v>2025-09-23</v>
      </c>
      <c r="E898" s="55" t="str">
        <f t="shared" si="262"/>
        <v>82020038174</v>
      </c>
      <c r="F898" s="55" t="str">
        <f t="shared" si="263"/>
        <v>PJP030154149</v>
      </c>
      <c r="G898" s="55" t="str">
        <f t="shared" si="264"/>
        <v>구교현</v>
      </c>
      <c r="H898" s="53" t="str">
        <f t="shared" si="265"/>
        <v>목록(Manifest)</v>
      </c>
      <c r="I898" s="62">
        <f t="shared" si="266"/>
        <v>74.67</v>
      </c>
      <c r="J898" s="53" t="str">
        <f t="shared" si="267"/>
        <v>BIG BRIDGE INTL (BRCH USA)</v>
      </c>
      <c r="K898" s="55">
        <f t="shared" si="268"/>
        <v>1</v>
      </c>
      <c r="L898" s="54">
        <f t="shared" si="269"/>
        <v>0.65</v>
      </c>
      <c r="M898" s="54">
        <f t="shared" si="270"/>
        <v>2.8</v>
      </c>
      <c r="N898" s="54">
        <f t="shared" si="271"/>
        <v>2.8</v>
      </c>
      <c r="O898" s="54">
        <f t="shared" si="272"/>
        <v>1</v>
      </c>
      <c r="P898" s="55" t="str">
        <f t="shared" si="273"/>
        <v>6094325152006</v>
      </c>
      <c r="Q898" s="70">
        <f t="shared" si="274"/>
        <v>7770</v>
      </c>
      <c r="R898" s="58">
        <v>0</v>
      </c>
      <c r="S898" s="57">
        <f t="shared" si="275"/>
        <v>0</v>
      </c>
      <c r="T898" s="58">
        <v>0</v>
      </c>
      <c r="U898" s="58">
        <f>(IF(VLOOKUP(VLOOKUP(AN898,MAPPING!$B$16:$D$21,2,1),MAPPING!$C$16:$E$21,2,0)=7000,0,VLOOKUP(VLOOKUP(AN898,MAPPING!$B$16:$D$21,2,1),MAPPING!$C$16:$E$21,2,0)))</f>
        <v>0</v>
      </c>
      <c r="V898" s="58">
        <f>(K898*VLOOKUP(N898/K898,MAPPING!$B$23:$C$30,2,10))</f>
        <v>550</v>
      </c>
      <c r="W898" s="58">
        <f t="shared" si="276"/>
        <v>0</v>
      </c>
      <c r="X898" s="58">
        <f t="shared" si="277"/>
        <v>8320</v>
      </c>
      <c r="Y898" s="116">
        <f>ROUND(SUM(Q898:W898)/INVOICE!$I$5,2)</f>
        <v>5.97</v>
      </c>
      <c r="AA898" s="38" t="s">
        <v>5963</v>
      </c>
      <c r="AB898" s="38" t="s">
        <v>93</v>
      </c>
      <c r="AC898" s="38" t="s">
        <v>5964</v>
      </c>
      <c r="AD898" s="38" t="s">
        <v>12189</v>
      </c>
      <c r="AE898" s="38" t="s">
        <v>12190</v>
      </c>
      <c r="AF898" s="38" t="s">
        <v>12191</v>
      </c>
      <c r="AG898" s="38" t="s">
        <v>6675</v>
      </c>
      <c r="AH898" s="38" t="s">
        <v>61</v>
      </c>
      <c r="AI898" s="38">
        <v>1</v>
      </c>
      <c r="AJ898" s="38">
        <v>0.65</v>
      </c>
      <c r="AK898" s="38">
        <v>2.8</v>
      </c>
      <c r="AL898" s="38">
        <v>2.8</v>
      </c>
      <c r="AM898" s="38" t="s">
        <v>204</v>
      </c>
      <c r="AN898" s="38">
        <v>74.67</v>
      </c>
      <c r="AO898" s="38" t="s">
        <v>62</v>
      </c>
      <c r="AP898" s="38" t="s">
        <v>62</v>
      </c>
      <c r="AQ898" s="38" t="s">
        <v>62</v>
      </c>
      <c r="AR898" s="38" t="s">
        <v>62</v>
      </c>
      <c r="AS898" s="38" t="s">
        <v>62</v>
      </c>
      <c r="AT898" s="38" t="s">
        <v>205</v>
      </c>
      <c r="AU898" s="38" t="s">
        <v>8802</v>
      </c>
      <c r="AV898" s="38" t="s">
        <v>207</v>
      </c>
      <c r="AW898" s="38" t="s">
        <v>61</v>
      </c>
      <c r="AX898" s="38" t="s">
        <v>63</v>
      </c>
      <c r="AY898" s="39" t="s">
        <v>12192</v>
      </c>
      <c r="AZ898" s="38" t="s">
        <v>12193</v>
      </c>
      <c r="BA898" s="39" t="s">
        <v>12193</v>
      </c>
      <c r="BB898" s="38" t="s">
        <v>2434</v>
      </c>
      <c r="BC898" s="38" t="s">
        <v>197</v>
      </c>
      <c r="BD898" s="38" t="s">
        <v>94</v>
      </c>
      <c r="BE898" s="38" t="s">
        <v>208</v>
      </c>
      <c r="BF898" s="38" t="s">
        <v>64</v>
      </c>
      <c r="BG898" s="38" t="s">
        <v>61</v>
      </c>
      <c r="BH898" s="38" t="s">
        <v>209</v>
      </c>
    </row>
    <row r="899" spans="2:60" x14ac:dyDescent="0.3">
      <c r="B899" s="55">
        <f t="shared" si="259"/>
        <v>895</v>
      </c>
      <c r="C899" s="55" t="str">
        <f t="shared" si="260"/>
        <v>NRT</v>
      </c>
      <c r="D899" s="55" t="str">
        <f t="shared" si="261"/>
        <v>2025-09-23</v>
      </c>
      <c r="E899" s="55" t="str">
        <f t="shared" si="262"/>
        <v>82020038174</v>
      </c>
      <c r="F899" s="55" t="str">
        <f t="shared" si="263"/>
        <v>PJP030161301</v>
      </c>
      <c r="G899" s="55" t="str">
        <f t="shared" si="264"/>
        <v>김예진</v>
      </c>
      <c r="H899" s="53" t="str">
        <f t="shared" si="265"/>
        <v>목록(Manifest)</v>
      </c>
      <c r="I899" s="62">
        <f t="shared" si="266"/>
        <v>106.23</v>
      </c>
      <c r="J899" s="53" t="str">
        <f t="shared" si="267"/>
        <v>BIG BRIDGE INTL (BRCH USA)</v>
      </c>
      <c r="K899" s="55">
        <f t="shared" si="268"/>
        <v>1</v>
      </c>
      <c r="L899" s="54">
        <f t="shared" si="269"/>
        <v>1</v>
      </c>
      <c r="M899" s="54">
        <f t="shared" si="270"/>
        <v>1.2</v>
      </c>
      <c r="N899" s="54">
        <f t="shared" si="271"/>
        <v>1.2</v>
      </c>
      <c r="O899" s="54">
        <f t="shared" si="272"/>
        <v>1</v>
      </c>
      <c r="P899" s="55" t="str">
        <f t="shared" si="273"/>
        <v>6094325151974</v>
      </c>
      <c r="Q899" s="70">
        <f t="shared" si="274"/>
        <v>7770</v>
      </c>
      <c r="R899" s="58">
        <v>0</v>
      </c>
      <c r="S899" s="57">
        <f t="shared" si="275"/>
        <v>0</v>
      </c>
      <c r="T899" s="58">
        <v>0</v>
      </c>
      <c r="U899" s="58">
        <f>(IF(VLOOKUP(VLOOKUP(AN899,MAPPING!$B$16:$D$21,2,1),MAPPING!$C$16:$E$21,2,0)=7000,0,VLOOKUP(VLOOKUP(AN899,MAPPING!$B$16:$D$21,2,1),MAPPING!$C$16:$E$21,2,0)))</f>
        <v>0</v>
      </c>
      <c r="V899" s="58">
        <f>(K899*VLOOKUP(N899/K899,MAPPING!$B$23:$C$30,2,10))</f>
        <v>0</v>
      </c>
      <c r="W899" s="58">
        <f t="shared" si="276"/>
        <v>0</v>
      </c>
      <c r="X899" s="58">
        <f t="shared" si="277"/>
        <v>7770</v>
      </c>
      <c r="Y899" s="116">
        <f>ROUND(SUM(Q899:W899)/INVOICE!$I$5,2)</f>
        <v>5.57</v>
      </c>
      <c r="AA899" s="38" t="s">
        <v>5963</v>
      </c>
      <c r="AB899" s="38" t="s">
        <v>93</v>
      </c>
      <c r="AC899" s="38" t="s">
        <v>5964</v>
      </c>
      <c r="AD899" s="38" t="s">
        <v>12194</v>
      </c>
      <c r="AE899" s="38" t="s">
        <v>361</v>
      </c>
      <c r="AF899" s="38" t="s">
        <v>12195</v>
      </c>
      <c r="AG899" s="38" t="s">
        <v>12196</v>
      </c>
      <c r="AH899" s="38" t="s">
        <v>61</v>
      </c>
      <c r="AI899" s="38">
        <v>1</v>
      </c>
      <c r="AJ899" s="38">
        <v>1</v>
      </c>
      <c r="AK899" s="38">
        <v>1.2</v>
      </c>
      <c r="AL899" s="38">
        <v>1.2</v>
      </c>
      <c r="AM899" s="38" t="s">
        <v>204</v>
      </c>
      <c r="AN899" s="38">
        <v>106.23</v>
      </c>
      <c r="AO899" s="38" t="s">
        <v>62</v>
      </c>
      <c r="AP899" s="38" t="s">
        <v>62</v>
      </c>
      <c r="AQ899" s="38" t="s">
        <v>62</v>
      </c>
      <c r="AR899" s="38" t="s">
        <v>62</v>
      </c>
      <c r="AS899" s="38" t="s">
        <v>62</v>
      </c>
      <c r="AT899" s="38" t="s">
        <v>205</v>
      </c>
      <c r="AU899" s="38" t="s">
        <v>8802</v>
      </c>
      <c r="AV899" s="38" t="s">
        <v>207</v>
      </c>
      <c r="AW899" s="38" t="s">
        <v>61</v>
      </c>
      <c r="AX899" s="38" t="s">
        <v>63</v>
      </c>
      <c r="AY899" s="39" t="s">
        <v>12197</v>
      </c>
      <c r="AZ899" s="38" t="s">
        <v>12198</v>
      </c>
      <c r="BA899" s="39" t="s">
        <v>12198</v>
      </c>
      <c r="BB899" s="38" t="s">
        <v>2434</v>
      </c>
      <c r="BC899" s="38" t="s">
        <v>197</v>
      </c>
      <c r="BD899" s="38" t="s">
        <v>94</v>
      </c>
      <c r="BE899" s="38" t="s">
        <v>208</v>
      </c>
      <c r="BF899" s="38" t="s">
        <v>64</v>
      </c>
      <c r="BG899" s="38" t="s">
        <v>61</v>
      </c>
      <c r="BH899" s="38" t="s">
        <v>209</v>
      </c>
    </row>
    <row r="900" spans="2:60" x14ac:dyDescent="0.3">
      <c r="B900" s="55">
        <f t="shared" si="259"/>
        <v>896</v>
      </c>
      <c r="C900" s="55" t="str">
        <f t="shared" si="260"/>
        <v>NRT</v>
      </c>
      <c r="D900" s="55" t="str">
        <f t="shared" si="261"/>
        <v>2025-09-23</v>
      </c>
      <c r="E900" s="55" t="str">
        <f t="shared" si="262"/>
        <v>82020038174</v>
      </c>
      <c r="F900" s="55" t="str">
        <f t="shared" si="263"/>
        <v>PJP030155460</v>
      </c>
      <c r="G900" s="55" t="str">
        <f t="shared" si="264"/>
        <v>원종연</v>
      </c>
      <c r="H900" s="53" t="str">
        <f t="shared" si="265"/>
        <v>목록(Manifest)</v>
      </c>
      <c r="I900" s="62">
        <f t="shared" si="266"/>
        <v>99.83</v>
      </c>
      <c r="J900" s="53" t="str">
        <f t="shared" si="267"/>
        <v>BIG BRIDGE INTL (BRCH USA)</v>
      </c>
      <c r="K900" s="55">
        <f t="shared" si="268"/>
        <v>1</v>
      </c>
      <c r="L900" s="54">
        <f t="shared" si="269"/>
        <v>0.3</v>
      </c>
      <c r="M900" s="54">
        <f t="shared" si="270"/>
        <v>0.8</v>
      </c>
      <c r="N900" s="54">
        <f t="shared" si="271"/>
        <v>0.8</v>
      </c>
      <c r="O900" s="54">
        <f t="shared" si="272"/>
        <v>0.5</v>
      </c>
      <c r="P900" s="55" t="str">
        <f t="shared" si="273"/>
        <v>6094325151909</v>
      </c>
      <c r="Q900" s="70">
        <f t="shared" si="274"/>
        <v>6760</v>
      </c>
      <c r="R900" s="58">
        <v>0</v>
      </c>
      <c r="S900" s="57">
        <f t="shared" si="275"/>
        <v>0</v>
      </c>
      <c r="T900" s="58">
        <v>0</v>
      </c>
      <c r="U900" s="58">
        <f>(IF(VLOOKUP(VLOOKUP(AN900,MAPPING!$B$16:$D$21,2,1),MAPPING!$C$16:$E$21,2,0)=7000,0,VLOOKUP(VLOOKUP(AN900,MAPPING!$B$16:$D$21,2,1),MAPPING!$C$16:$E$21,2,0)))</f>
        <v>0</v>
      </c>
      <c r="V900" s="58">
        <f>(K900*VLOOKUP(N900/K900,MAPPING!$B$23:$C$30,2,10))</f>
        <v>0</v>
      </c>
      <c r="W900" s="58">
        <f t="shared" si="276"/>
        <v>0</v>
      </c>
      <c r="X900" s="58">
        <f t="shared" si="277"/>
        <v>6760</v>
      </c>
      <c r="Y900" s="116">
        <f>ROUND(SUM(Q900:W900)/INVOICE!$I$5,2)</f>
        <v>4.8499999999999996</v>
      </c>
      <c r="AA900" s="38" t="s">
        <v>5963</v>
      </c>
      <c r="AB900" s="38" t="s">
        <v>93</v>
      </c>
      <c r="AC900" s="38" t="s">
        <v>5964</v>
      </c>
      <c r="AD900" s="38" t="s">
        <v>12199</v>
      </c>
      <c r="AE900" s="38" t="s">
        <v>12200</v>
      </c>
      <c r="AF900" s="38" t="s">
        <v>12201</v>
      </c>
      <c r="AG900" s="38" t="s">
        <v>12202</v>
      </c>
      <c r="AH900" s="38" t="s">
        <v>61</v>
      </c>
      <c r="AI900" s="38">
        <v>1</v>
      </c>
      <c r="AJ900" s="38">
        <v>0.3</v>
      </c>
      <c r="AK900" s="38">
        <v>0.8</v>
      </c>
      <c r="AL900" s="38">
        <v>0.8</v>
      </c>
      <c r="AM900" s="38" t="s">
        <v>204</v>
      </c>
      <c r="AN900" s="38">
        <v>99.83</v>
      </c>
      <c r="AO900" s="38" t="s">
        <v>62</v>
      </c>
      <c r="AP900" s="38" t="s">
        <v>62</v>
      </c>
      <c r="AQ900" s="38" t="s">
        <v>62</v>
      </c>
      <c r="AR900" s="38" t="s">
        <v>62</v>
      </c>
      <c r="AS900" s="38" t="s">
        <v>62</v>
      </c>
      <c r="AT900" s="38" t="s">
        <v>205</v>
      </c>
      <c r="AU900" s="38" t="s">
        <v>8802</v>
      </c>
      <c r="AV900" s="38" t="s">
        <v>207</v>
      </c>
      <c r="AW900" s="38" t="s">
        <v>61</v>
      </c>
      <c r="AX900" s="38" t="s">
        <v>63</v>
      </c>
      <c r="AY900" s="39" t="s">
        <v>12203</v>
      </c>
      <c r="AZ900" s="38" t="s">
        <v>12204</v>
      </c>
      <c r="BA900" s="39" t="s">
        <v>12204</v>
      </c>
      <c r="BB900" s="38" t="s">
        <v>2434</v>
      </c>
      <c r="BC900" s="38" t="s">
        <v>197</v>
      </c>
      <c r="BD900" s="38" t="s">
        <v>94</v>
      </c>
      <c r="BE900" s="38" t="s">
        <v>208</v>
      </c>
      <c r="BF900" s="38" t="s">
        <v>64</v>
      </c>
      <c r="BG900" s="38" t="s">
        <v>61</v>
      </c>
      <c r="BH900" s="38" t="s">
        <v>209</v>
      </c>
    </row>
    <row r="901" spans="2:60" x14ac:dyDescent="0.3">
      <c r="B901" s="55">
        <f t="shared" si="259"/>
        <v>897</v>
      </c>
      <c r="C901" s="55" t="str">
        <f t="shared" si="260"/>
        <v>NRT</v>
      </c>
      <c r="D901" s="55" t="str">
        <f t="shared" si="261"/>
        <v>2025-09-23</v>
      </c>
      <c r="E901" s="55" t="str">
        <f t="shared" si="262"/>
        <v>82020038174</v>
      </c>
      <c r="F901" s="55" t="str">
        <f t="shared" si="263"/>
        <v>PJP030133495</v>
      </c>
      <c r="G901" s="55" t="str">
        <f t="shared" si="264"/>
        <v>김형범</v>
      </c>
      <c r="H901" s="53" t="str">
        <f t="shared" si="265"/>
        <v>일반(목록배제,Normal-Manifest Exception)</v>
      </c>
      <c r="I901" s="62">
        <f t="shared" si="266"/>
        <v>100.5</v>
      </c>
      <c r="J901" s="53" t="str">
        <f t="shared" si="267"/>
        <v>BIG BRIDGE INTL (BRCH USA)</v>
      </c>
      <c r="K901" s="55">
        <f t="shared" si="268"/>
        <v>1</v>
      </c>
      <c r="L901" s="54">
        <f t="shared" si="269"/>
        <v>0.4</v>
      </c>
      <c r="M901" s="54">
        <f t="shared" si="270"/>
        <v>0.8</v>
      </c>
      <c r="N901" s="54">
        <f t="shared" si="271"/>
        <v>0.8</v>
      </c>
      <c r="O901" s="54">
        <f t="shared" si="272"/>
        <v>0.5</v>
      </c>
      <c r="P901" s="55" t="str">
        <f t="shared" si="273"/>
        <v>6094325151934</v>
      </c>
      <c r="Q901" s="70">
        <f t="shared" si="274"/>
        <v>6760</v>
      </c>
      <c r="R901" s="58">
        <v>0</v>
      </c>
      <c r="S901" s="57">
        <f t="shared" si="275"/>
        <v>0</v>
      </c>
      <c r="T901" s="58">
        <v>0</v>
      </c>
      <c r="U901" s="58">
        <f>(IF(VLOOKUP(VLOOKUP(AN901,MAPPING!$B$16:$D$21,2,1),MAPPING!$C$16:$E$21,2,0)=7000,0,VLOOKUP(VLOOKUP(AN901,MAPPING!$B$16:$D$21,2,1),MAPPING!$C$16:$E$21,2,0)))</f>
        <v>0</v>
      </c>
      <c r="V901" s="58">
        <f>(K901*VLOOKUP(N901/K901,MAPPING!$B$23:$C$30,2,10))</f>
        <v>0</v>
      </c>
      <c r="W901" s="58">
        <f t="shared" si="276"/>
        <v>0</v>
      </c>
      <c r="X901" s="58">
        <f t="shared" si="277"/>
        <v>6760</v>
      </c>
      <c r="Y901" s="116">
        <f>ROUND(SUM(Q901:W901)/INVOICE!$I$5,2)</f>
        <v>4.8499999999999996</v>
      </c>
      <c r="AA901" s="38" t="s">
        <v>5963</v>
      </c>
      <c r="AB901" s="38" t="s">
        <v>93</v>
      </c>
      <c r="AC901" s="38" t="s">
        <v>5964</v>
      </c>
      <c r="AD901" s="38" t="s">
        <v>12205</v>
      </c>
      <c r="AE901" s="38" t="s">
        <v>12206</v>
      </c>
      <c r="AF901" s="38" t="s">
        <v>12207</v>
      </c>
      <c r="AG901" s="38" t="s">
        <v>12208</v>
      </c>
      <c r="AH901" s="38" t="s">
        <v>61</v>
      </c>
      <c r="AI901" s="38">
        <v>1</v>
      </c>
      <c r="AJ901" s="38">
        <v>0.4</v>
      </c>
      <c r="AK901" s="38">
        <v>0.8</v>
      </c>
      <c r="AL901" s="38">
        <v>0.8</v>
      </c>
      <c r="AM901" s="38" t="s">
        <v>66</v>
      </c>
      <c r="AN901" s="38">
        <v>100.5</v>
      </c>
      <c r="AO901" s="38" t="s">
        <v>62</v>
      </c>
      <c r="AP901" s="38" t="s">
        <v>62</v>
      </c>
      <c r="AQ901" s="38" t="s">
        <v>62</v>
      </c>
      <c r="AR901" s="38" t="s">
        <v>61</v>
      </c>
      <c r="AS901" s="38" t="s">
        <v>62</v>
      </c>
      <c r="AT901" s="38" t="s">
        <v>205</v>
      </c>
      <c r="AU901" s="38" t="s">
        <v>8802</v>
      </c>
      <c r="AV901" s="38" t="s">
        <v>207</v>
      </c>
      <c r="AW901" s="38" t="s">
        <v>61</v>
      </c>
      <c r="AX901" s="38" t="s">
        <v>63</v>
      </c>
      <c r="AY901" s="39" t="s">
        <v>12209</v>
      </c>
      <c r="AZ901" s="38" t="s">
        <v>12210</v>
      </c>
      <c r="BA901" s="39" t="s">
        <v>12210</v>
      </c>
      <c r="BB901" s="38" t="s">
        <v>2434</v>
      </c>
      <c r="BC901" s="38" t="s">
        <v>197</v>
      </c>
      <c r="BD901" s="38" t="s">
        <v>94</v>
      </c>
      <c r="BE901" s="38" t="s">
        <v>208</v>
      </c>
      <c r="BF901" s="38" t="s">
        <v>64</v>
      </c>
      <c r="BG901" s="38" t="s">
        <v>61</v>
      </c>
      <c r="BH901" s="38" t="s">
        <v>209</v>
      </c>
    </row>
    <row r="902" spans="2:60" x14ac:dyDescent="0.3">
      <c r="B902" s="55">
        <f t="shared" ref="B902:B965" si="278">B901+1</f>
        <v>898</v>
      </c>
      <c r="C902" s="55" t="str">
        <f t="shared" si="260"/>
        <v>NRT</v>
      </c>
      <c r="D902" s="55" t="str">
        <f t="shared" si="261"/>
        <v>2025-09-23</v>
      </c>
      <c r="E902" s="55" t="str">
        <f t="shared" si="262"/>
        <v>82020038174</v>
      </c>
      <c r="F902" s="55" t="str">
        <f t="shared" si="263"/>
        <v>PJP030168035</v>
      </c>
      <c r="G902" s="55" t="str">
        <f t="shared" si="264"/>
        <v>정수진</v>
      </c>
      <c r="H902" s="53" t="str">
        <f t="shared" si="265"/>
        <v>일반(목록배제,Normal-Manifest Exception)</v>
      </c>
      <c r="I902" s="62">
        <f t="shared" si="266"/>
        <v>100.5</v>
      </c>
      <c r="J902" s="53" t="str">
        <f t="shared" si="267"/>
        <v>BIG BRIDGE INTL (BRCH USA)</v>
      </c>
      <c r="K902" s="55">
        <f t="shared" si="268"/>
        <v>1</v>
      </c>
      <c r="L902" s="54">
        <f t="shared" si="269"/>
        <v>0.4</v>
      </c>
      <c r="M902" s="54">
        <f t="shared" si="270"/>
        <v>0.8</v>
      </c>
      <c r="N902" s="54">
        <f t="shared" si="271"/>
        <v>0.8</v>
      </c>
      <c r="O902" s="54">
        <f t="shared" si="272"/>
        <v>0.5</v>
      </c>
      <c r="P902" s="55" t="str">
        <f t="shared" si="273"/>
        <v>6094325152037</v>
      </c>
      <c r="Q902" s="70">
        <f t="shared" si="274"/>
        <v>6760</v>
      </c>
      <c r="R902" s="58">
        <v>0</v>
      </c>
      <c r="S902" s="57">
        <f t="shared" si="275"/>
        <v>0</v>
      </c>
      <c r="T902" s="58">
        <v>0</v>
      </c>
      <c r="U902" s="58">
        <f>(IF(VLOOKUP(VLOOKUP(AN902,MAPPING!$B$16:$D$21,2,1),MAPPING!$C$16:$E$21,2,0)=7000,0,VLOOKUP(VLOOKUP(AN902,MAPPING!$B$16:$D$21,2,1),MAPPING!$C$16:$E$21,2,0)))</f>
        <v>0</v>
      </c>
      <c r="V902" s="58">
        <f>(K902*VLOOKUP(N902/K902,MAPPING!$B$23:$C$30,2,10))</f>
        <v>0</v>
      </c>
      <c r="W902" s="58">
        <f t="shared" si="276"/>
        <v>0</v>
      </c>
      <c r="X902" s="58">
        <f t="shared" si="277"/>
        <v>6760</v>
      </c>
      <c r="Y902" s="116">
        <f>ROUND(SUM(Q902:W902)/INVOICE!$I$5,2)</f>
        <v>4.8499999999999996</v>
      </c>
      <c r="AA902" s="38" t="s">
        <v>5963</v>
      </c>
      <c r="AB902" s="38" t="s">
        <v>93</v>
      </c>
      <c r="AC902" s="38" t="s">
        <v>5964</v>
      </c>
      <c r="AD902" s="38" t="s">
        <v>12211</v>
      </c>
      <c r="AE902" s="38" t="s">
        <v>591</v>
      </c>
      <c r="AF902" s="38" t="s">
        <v>12212</v>
      </c>
      <c r="AG902" s="38" t="s">
        <v>12213</v>
      </c>
      <c r="AH902" s="38" t="s">
        <v>61</v>
      </c>
      <c r="AI902" s="38">
        <v>1</v>
      </c>
      <c r="AJ902" s="38">
        <v>0.4</v>
      </c>
      <c r="AK902" s="38">
        <v>0.8</v>
      </c>
      <c r="AL902" s="38">
        <v>0.8</v>
      </c>
      <c r="AM902" s="38" t="s">
        <v>66</v>
      </c>
      <c r="AN902" s="38">
        <v>100.5</v>
      </c>
      <c r="AO902" s="38" t="s">
        <v>62</v>
      </c>
      <c r="AP902" s="38" t="s">
        <v>62</v>
      </c>
      <c r="AQ902" s="38" t="s">
        <v>62</v>
      </c>
      <c r="AR902" s="38" t="s">
        <v>62</v>
      </c>
      <c r="AS902" s="38" t="s">
        <v>62</v>
      </c>
      <c r="AT902" s="38" t="s">
        <v>205</v>
      </c>
      <c r="AU902" s="38" t="s">
        <v>8802</v>
      </c>
      <c r="AV902" s="38" t="s">
        <v>207</v>
      </c>
      <c r="AW902" s="38" t="s">
        <v>61</v>
      </c>
      <c r="AX902" s="38" t="s">
        <v>63</v>
      </c>
      <c r="AY902" s="39" t="s">
        <v>12214</v>
      </c>
      <c r="AZ902" s="38" t="s">
        <v>12215</v>
      </c>
      <c r="BA902" s="39" t="s">
        <v>12215</v>
      </c>
      <c r="BB902" s="38" t="s">
        <v>2434</v>
      </c>
      <c r="BC902" s="38" t="s">
        <v>197</v>
      </c>
      <c r="BD902" s="38" t="s">
        <v>94</v>
      </c>
      <c r="BE902" s="38" t="s">
        <v>208</v>
      </c>
      <c r="BF902" s="38" t="s">
        <v>64</v>
      </c>
      <c r="BG902" s="38" t="s">
        <v>61</v>
      </c>
      <c r="BH902" s="38" t="s">
        <v>209</v>
      </c>
    </row>
    <row r="903" spans="2:60" x14ac:dyDescent="0.3">
      <c r="B903" s="55">
        <f t="shared" si="278"/>
        <v>899</v>
      </c>
      <c r="C903" s="55" t="str">
        <f t="shared" ref="C903:C966" si="279">AB903</f>
        <v>NRT</v>
      </c>
      <c r="D903" s="55" t="str">
        <f t="shared" ref="D903:D966" si="280">AA903</f>
        <v>2025-09-23</v>
      </c>
      <c r="E903" s="55" t="str">
        <f t="shared" ref="E903:E966" si="281">AC903</f>
        <v>82020038174</v>
      </c>
      <c r="F903" s="55" t="str">
        <f t="shared" ref="F903:F966" si="282">AD903</f>
        <v>PJP030156722</v>
      </c>
      <c r="G903" s="55" t="str">
        <f t="shared" ref="G903:G966" si="283">AE903</f>
        <v>양도현</v>
      </c>
      <c r="H903" s="53" t="str">
        <f t="shared" ref="H903:H966" si="284">AM903</f>
        <v>목록(Manifest)</v>
      </c>
      <c r="I903" s="62">
        <f t="shared" ref="I903:I966" si="285">AN903</f>
        <v>102.51</v>
      </c>
      <c r="J903" s="53" t="str">
        <f t="shared" ref="J903:J966" si="286">AU903</f>
        <v>BIG BRIDGE INTL (BRCH USA)</v>
      </c>
      <c r="K903" s="55">
        <f t="shared" ref="K903:K966" si="287">AI903</f>
        <v>1</v>
      </c>
      <c r="L903" s="54">
        <f t="shared" ref="L903:L966" si="288">AJ903</f>
        <v>1.05</v>
      </c>
      <c r="M903" s="54">
        <f t="shared" ref="M903:M966" si="289">AK903</f>
        <v>2.2000000000000002</v>
      </c>
      <c r="N903" s="54">
        <f t="shared" ref="N903:N966" si="290">AL903</f>
        <v>2.2000000000000002</v>
      </c>
      <c r="O903" s="54">
        <f t="shared" ref="O903:O966" si="291">CEILING(L903,0.5)</f>
        <v>1.5</v>
      </c>
      <c r="P903" s="55" t="str">
        <f t="shared" ref="P903:P966" si="292">AY903</f>
        <v>6094325150118</v>
      </c>
      <c r="Q903" s="70">
        <f t="shared" ref="Q903:Q966" si="293">6760+(O903-0.5)/0.5*1010</f>
        <v>8780</v>
      </c>
      <c r="R903" s="58">
        <v>0</v>
      </c>
      <c r="S903" s="57">
        <f t="shared" ref="S903:S966" si="294">2500*(K903-1)</f>
        <v>0</v>
      </c>
      <c r="T903" s="58">
        <v>0</v>
      </c>
      <c r="U903" s="58">
        <f>(IF(VLOOKUP(VLOOKUP(AN903,MAPPING!$B$16:$D$21,2,1),MAPPING!$C$16:$E$21,2,0)=7000,0,VLOOKUP(VLOOKUP(AN903,MAPPING!$B$16:$D$21,2,1),MAPPING!$C$16:$E$21,2,0)))</f>
        <v>0</v>
      </c>
      <c r="V903" s="58">
        <f>(K903*VLOOKUP(N903/K903,MAPPING!$B$23:$C$30,2,10))</f>
        <v>550</v>
      </c>
      <c r="W903" s="58">
        <f t="shared" ref="W903:W966" si="295">IF(_xlfn.CEILING.MATH(N903-30,1)&lt;0,0,_xlfn.CEILING.MATH(N903-30,1))*400</f>
        <v>0</v>
      </c>
      <c r="X903" s="58">
        <f t="shared" ref="X903:X966" si="296">SUM(Q903:W903)</f>
        <v>9330</v>
      </c>
      <c r="Y903" s="116">
        <f>ROUND(SUM(Q903:W903)/INVOICE!$I$5,2)</f>
        <v>6.69</v>
      </c>
      <c r="AA903" s="38" t="s">
        <v>5963</v>
      </c>
      <c r="AB903" s="38" t="s">
        <v>93</v>
      </c>
      <c r="AC903" s="38" t="s">
        <v>5964</v>
      </c>
      <c r="AD903" s="38" t="s">
        <v>12216</v>
      </c>
      <c r="AE903" s="38" t="s">
        <v>7936</v>
      </c>
      <c r="AF903" s="38" t="s">
        <v>7937</v>
      </c>
      <c r="AG903" s="38" t="s">
        <v>500</v>
      </c>
      <c r="AH903" s="38" t="s">
        <v>61</v>
      </c>
      <c r="AI903" s="38">
        <v>1</v>
      </c>
      <c r="AJ903" s="38">
        <v>1.05</v>
      </c>
      <c r="AK903" s="38">
        <v>2.2000000000000002</v>
      </c>
      <c r="AL903" s="38">
        <v>2.2000000000000002</v>
      </c>
      <c r="AM903" s="38" t="s">
        <v>204</v>
      </c>
      <c r="AN903" s="38">
        <v>102.51</v>
      </c>
      <c r="AO903" s="38" t="s">
        <v>62</v>
      </c>
      <c r="AP903" s="38" t="s">
        <v>62</v>
      </c>
      <c r="AQ903" s="38" t="s">
        <v>62</v>
      </c>
      <c r="AR903" s="38" t="s">
        <v>62</v>
      </c>
      <c r="AS903" s="38" t="s">
        <v>62</v>
      </c>
      <c r="AT903" s="38" t="s">
        <v>205</v>
      </c>
      <c r="AU903" s="38" t="s">
        <v>8802</v>
      </c>
      <c r="AV903" s="38" t="s">
        <v>207</v>
      </c>
      <c r="AW903" s="38" t="s">
        <v>61</v>
      </c>
      <c r="AX903" s="38" t="s">
        <v>63</v>
      </c>
      <c r="AY903" s="39" t="s">
        <v>12217</v>
      </c>
      <c r="AZ903" s="38" t="s">
        <v>12218</v>
      </c>
      <c r="BA903" s="39" t="s">
        <v>12218</v>
      </c>
      <c r="BB903" s="38" t="s">
        <v>2434</v>
      </c>
      <c r="BC903" s="38" t="s">
        <v>197</v>
      </c>
      <c r="BD903" s="38" t="s">
        <v>94</v>
      </c>
      <c r="BE903" s="38" t="s">
        <v>208</v>
      </c>
      <c r="BF903" s="38" t="s">
        <v>64</v>
      </c>
      <c r="BG903" s="38" t="s">
        <v>61</v>
      </c>
      <c r="BH903" s="38" t="s">
        <v>209</v>
      </c>
    </row>
    <row r="904" spans="2:60" x14ac:dyDescent="0.3">
      <c r="B904" s="55">
        <f t="shared" si="278"/>
        <v>900</v>
      </c>
      <c r="C904" s="55" t="str">
        <f t="shared" si="279"/>
        <v>NRT</v>
      </c>
      <c r="D904" s="55" t="str">
        <f t="shared" si="280"/>
        <v>2025-09-23</v>
      </c>
      <c r="E904" s="55" t="str">
        <f t="shared" si="281"/>
        <v>82020038174</v>
      </c>
      <c r="F904" s="55" t="str">
        <f t="shared" si="282"/>
        <v>PJP026441201</v>
      </c>
      <c r="G904" s="55" t="str">
        <f t="shared" si="283"/>
        <v>지상훈</v>
      </c>
      <c r="H904" s="53" t="str">
        <f t="shared" si="284"/>
        <v>목록(Manifest)</v>
      </c>
      <c r="I904" s="62">
        <f t="shared" si="285"/>
        <v>22.11</v>
      </c>
      <c r="J904" s="53" t="str">
        <f t="shared" si="286"/>
        <v>BIG BRIDGE INTL (BRCH USA)</v>
      </c>
      <c r="K904" s="55">
        <f t="shared" si="287"/>
        <v>1</v>
      </c>
      <c r="L904" s="54">
        <f t="shared" si="288"/>
        <v>1.1000000000000001</v>
      </c>
      <c r="M904" s="54">
        <f t="shared" si="289"/>
        <v>1.6</v>
      </c>
      <c r="N904" s="54">
        <f t="shared" si="290"/>
        <v>1.6</v>
      </c>
      <c r="O904" s="54">
        <f t="shared" si="291"/>
        <v>1.5</v>
      </c>
      <c r="P904" s="55" t="str">
        <f t="shared" si="292"/>
        <v>6094325151779</v>
      </c>
      <c r="Q904" s="70">
        <f t="shared" si="293"/>
        <v>8780</v>
      </c>
      <c r="R904" s="58">
        <v>0</v>
      </c>
      <c r="S904" s="57">
        <f t="shared" si="294"/>
        <v>0</v>
      </c>
      <c r="T904" s="58">
        <v>0</v>
      </c>
      <c r="U904" s="58">
        <f>(IF(VLOOKUP(VLOOKUP(AN904,MAPPING!$B$16:$D$21,2,1),MAPPING!$C$16:$E$21,2,0)=7000,0,VLOOKUP(VLOOKUP(AN904,MAPPING!$B$16:$D$21,2,1),MAPPING!$C$16:$E$21,2,0)))</f>
        <v>0</v>
      </c>
      <c r="V904" s="58">
        <f>(K904*VLOOKUP(N904/K904,MAPPING!$B$23:$C$30,2,10))</f>
        <v>0</v>
      </c>
      <c r="W904" s="58">
        <f t="shared" si="295"/>
        <v>0</v>
      </c>
      <c r="X904" s="58">
        <f t="shared" si="296"/>
        <v>8780</v>
      </c>
      <c r="Y904" s="116">
        <f>ROUND(SUM(Q904:W904)/INVOICE!$I$5,2)</f>
        <v>6.3</v>
      </c>
      <c r="AA904" s="38" t="s">
        <v>5963</v>
      </c>
      <c r="AB904" s="38" t="s">
        <v>93</v>
      </c>
      <c r="AC904" s="38" t="s">
        <v>5964</v>
      </c>
      <c r="AD904" s="38" t="s">
        <v>12219</v>
      </c>
      <c r="AE904" s="38" t="s">
        <v>9671</v>
      </c>
      <c r="AF904" s="38" t="s">
        <v>9672</v>
      </c>
      <c r="AG904" s="38" t="s">
        <v>9673</v>
      </c>
      <c r="AH904" s="38" t="s">
        <v>61</v>
      </c>
      <c r="AI904" s="38">
        <v>1</v>
      </c>
      <c r="AJ904" s="38">
        <v>1.1000000000000001</v>
      </c>
      <c r="AK904" s="38">
        <v>1.6</v>
      </c>
      <c r="AL904" s="38">
        <v>1.6</v>
      </c>
      <c r="AM904" s="38" t="s">
        <v>204</v>
      </c>
      <c r="AN904" s="38">
        <v>22.11</v>
      </c>
      <c r="AO904" s="38" t="s">
        <v>62</v>
      </c>
      <c r="AP904" s="38" t="s">
        <v>62</v>
      </c>
      <c r="AQ904" s="38" t="s">
        <v>62</v>
      </c>
      <c r="AR904" s="38" t="s">
        <v>62</v>
      </c>
      <c r="AS904" s="38" t="s">
        <v>62</v>
      </c>
      <c r="AT904" s="38" t="s">
        <v>205</v>
      </c>
      <c r="AU904" s="38" t="s">
        <v>8802</v>
      </c>
      <c r="AV904" s="38" t="s">
        <v>207</v>
      </c>
      <c r="AW904" s="38" t="s">
        <v>61</v>
      </c>
      <c r="AX904" s="38" t="s">
        <v>63</v>
      </c>
      <c r="AY904" s="39" t="s">
        <v>12220</v>
      </c>
      <c r="AZ904" s="38" t="s">
        <v>12221</v>
      </c>
      <c r="BA904" s="39" t="s">
        <v>12221</v>
      </c>
      <c r="BB904" s="38" t="s">
        <v>2434</v>
      </c>
      <c r="BC904" s="38" t="s">
        <v>197</v>
      </c>
      <c r="BD904" s="38" t="s">
        <v>94</v>
      </c>
      <c r="BE904" s="38" t="s">
        <v>208</v>
      </c>
      <c r="BF904" s="38" t="s">
        <v>64</v>
      </c>
      <c r="BG904" s="38" t="s">
        <v>61</v>
      </c>
      <c r="BH904" s="38" t="s">
        <v>209</v>
      </c>
    </row>
    <row r="905" spans="2:60" x14ac:dyDescent="0.3">
      <c r="B905" s="55">
        <f t="shared" si="278"/>
        <v>901</v>
      </c>
      <c r="C905" s="55" t="str">
        <f t="shared" si="279"/>
        <v>NRT</v>
      </c>
      <c r="D905" s="55" t="str">
        <f t="shared" si="280"/>
        <v>2025-09-23</v>
      </c>
      <c r="E905" s="55" t="str">
        <f t="shared" si="281"/>
        <v>82020038174</v>
      </c>
      <c r="F905" s="55" t="str">
        <f t="shared" si="282"/>
        <v>PJP030147512</v>
      </c>
      <c r="G905" s="55" t="str">
        <f t="shared" si="283"/>
        <v>주문정</v>
      </c>
      <c r="H905" s="53" t="str">
        <f t="shared" si="284"/>
        <v>목록(Manifest)</v>
      </c>
      <c r="I905" s="62">
        <f t="shared" si="285"/>
        <v>64.72</v>
      </c>
      <c r="J905" s="53" t="str">
        <f t="shared" si="286"/>
        <v>BIG BRIDGE INTL (BRCH USA)</v>
      </c>
      <c r="K905" s="55">
        <f t="shared" si="287"/>
        <v>1</v>
      </c>
      <c r="L905" s="54">
        <f t="shared" si="288"/>
        <v>0.65</v>
      </c>
      <c r="M905" s="54">
        <f t="shared" si="289"/>
        <v>0.8</v>
      </c>
      <c r="N905" s="54">
        <f t="shared" si="290"/>
        <v>0.8</v>
      </c>
      <c r="O905" s="54">
        <f t="shared" si="291"/>
        <v>1</v>
      </c>
      <c r="P905" s="55" t="str">
        <f t="shared" si="292"/>
        <v>6094325151268</v>
      </c>
      <c r="Q905" s="70">
        <f t="shared" si="293"/>
        <v>7770</v>
      </c>
      <c r="R905" s="58">
        <v>0</v>
      </c>
      <c r="S905" s="57">
        <f t="shared" si="294"/>
        <v>0</v>
      </c>
      <c r="T905" s="58">
        <v>0</v>
      </c>
      <c r="U905" s="58">
        <f>(IF(VLOOKUP(VLOOKUP(AN905,MAPPING!$B$16:$D$21,2,1),MAPPING!$C$16:$E$21,2,0)=7000,0,VLOOKUP(VLOOKUP(AN905,MAPPING!$B$16:$D$21,2,1),MAPPING!$C$16:$E$21,2,0)))</f>
        <v>0</v>
      </c>
      <c r="V905" s="58">
        <f>(K905*VLOOKUP(N905/K905,MAPPING!$B$23:$C$30,2,10))</f>
        <v>0</v>
      </c>
      <c r="W905" s="58">
        <f t="shared" si="295"/>
        <v>0</v>
      </c>
      <c r="X905" s="58">
        <f t="shared" si="296"/>
        <v>7770</v>
      </c>
      <c r="Y905" s="116">
        <f>ROUND(SUM(Q905:W905)/INVOICE!$I$5,2)</f>
        <v>5.57</v>
      </c>
      <c r="AA905" s="38" t="s">
        <v>5963</v>
      </c>
      <c r="AB905" s="38" t="s">
        <v>93</v>
      </c>
      <c r="AC905" s="38" t="s">
        <v>5964</v>
      </c>
      <c r="AD905" s="38" t="s">
        <v>12222</v>
      </c>
      <c r="AE905" s="38" t="s">
        <v>9890</v>
      </c>
      <c r="AF905" s="38" t="s">
        <v>9891</v>
      </c>
      <c r="AG905" s="38" t="s">
        <v>9892</v>
      </c>
      <c r="AH905" s="38" t="s">
        <v>61</v>
      </c>
      <c r="AI905" s="38">
        <v>1</v>
      </c>
      <c r="AJ905" s="38">
        <v>0.65</v>
      </c>
      <c r="AK905" s="38">
        <v>0.8</v>
      </c>
      <c r="AL905" s="38">
        <v>0.8</v>
      </c>
      <c r="AM905" s="38" t="s">
        <v>204</v>
      </c>
      <c r="AN905" s="38">
        <v>64.72</v>
      </c>
      <c r="AO905" s="38" t="s">
        <v>62</v>
      </c>
      <c r="AP905" s="38" t="s">
        <v>62</v>
      </c>
      <c r="AQ905" s="38" t="s">
        <v>62</v>
      </c>
      <c r="AR905" s="38" t="s">
        <v>62</v>
      </c>
      <c r="AS905" s="38" t="s">
        <v>62</v>
      </c>
      <c r="AT905" s="38" t="s">
        <v>205</v>
      </c>
      <c r="AU905" s="38" t="s">
        <v>8802</v>
      </c>
      <c r="AV905" s="38" t="s">
        <v>207</v>
      </c>
      <c r="AW905" s="38" t="s">
        <v>61</v>
      </c>
      <c r="AX905" s="38" t="s">
        <v>63</v>
      </c>
      <c r="AY905" s="39" t="s">
        <v>12223</v>
      </c>
      <c r="AZ905" s="38" t="s">
        <v>12224</v>
      </c>
      <c r="BA905" s="39" t="s">
        <v>12224</v>
      </c>
      <c r="BB905" s="38" t="s">
        <v>2434</v>
      </c>
      <c r="BC905" s="38" t="s">
        <v>197</v>
      </c>
      <c r="BD905" s="38" t="s">
        <v>94</v>
      </c>
      <c r="BE905" s="38" t="s">
        <v>208</v>
      </c>
      <c r="BF905" s="38" t="s">
        <v>64</v>
      </c>
      <c r="BG905" s="38" t="s">
        <v>61</v>
      </c>
      <c r="BH905" s="38" t="s">
        <v>209</v>
      </c>
    </row>
    <row r="906" spans="2:60" x14ac:dyDescent="0.3">
      <c r="B906" s="55">
        <f t="shared" si="278"/>
        <v>902</v>
      </c>
      <c r="C906" s="55" t="str">
        <f t="shared" si="279"/>
        <v>NRT</v>
      </c>
      <c r="D906" s="55" t="str">
        <f t="shared" si="280"/>
        <v>2025-09-23</v>
      </c>
      <c r="E906" s="55" t="str">
        <f t="shared" si="281"/>
        <v>82020038174</v>
      </c>
      <c r="F906" s="55" t="str">
        <f t="shared" si="282"/>
        <v>PJP030148307</v>
      </c>
      <c r="G906" s="55" t="str">
        <f t="shared" si="283"/>
        <v>이동호</v>
      </c>
      <c r="H906" s="53" t="str">
        <f t="shared" si="284"/>
        <v>목록(Manifest)</v>
      </c>
      <c r="I906" s="62">
        <f t="shared" si="285"/>
        <v>114.3</v>
      </c>
      <c r="J906" s="53" t="str">
        <f t="shared" si="286"/>
        <v>BIG BRIDGE INTL (BRCH USA)</v>
      </c>
      <c r="K906" s="55">
        <f t="shared" si="287"/>
        <v>1</v>
      </c>
      <c r="L906" s="54">
        <f t="shared" si="288"/>
        <v>0.95</v>
      </c>
      <c r="M906" s="54">
        <f t="shared" si="289"/>
        <v>1.1000000000000001</v>
      </c>
      <c r="N906" s="54">
        <f t="shared" si="290"/>
        <v>1.1000000000000001</v>
      </c>
      <c r="O906" s="54">
        <f t="shared" si="291"/>
        <v>1</v>
      </c>
      <c r="P906" s="55" t="str">
        <f t="shared" si="292"/>
        <v>6094325151402</v>
      </c>
      <c r="Q906" s="70">
        <f t="shared" si="293"/>
        <v>7770</v>
      </c>
      <c r="R906" s="58">
        <v>0</v>
      </c>
      <c r="S906" s="57">
        <f t="shared" si="294"/>
        <v>0</v>
      </c>
      <c r="T906" s="58">
        <v>0</v>
      </c>
      <c r="U906" s="58">
        <f>(IF(VLOOKUP(VLOOKUP(AN906,MAPPING!$B$16:$D$21,2,1),MAPPING!$C$16:$E$21,2,0)=7000,0,VLOOKUP(VLOOKUP(AN906,MAPPING!$B$16:$D$21,2,1),MAPPING!$C$16:$E$21,2,0)))</f>
        <v>0</v>
      </c>
      <c r="V906" s="58">
        <f>(K906*VLOOKUP(N906/K906,MAPPING!$B$23:$C$30,2,10))</f>
        <v>0</v>
      </c>
      <c r="W906" s="58">
        <f t="shared" si="295"/>
        <v>0</v>
      </c>
      <c r="X906" s="58">
        <f t="shared" si="296"/>
        <v>7770</v>
      </c>
      <c r="Y906" s="116">
        <f>ROUND(SUM(Q906:W906)/INVOICE!$I$5,2)</f>
        <v>5.57</v>
      </c>
      <c r="AA906" s="38" t="s">
        <v>5963</v>
      </c>
      <c r="AB906" s="38" t="s">
        <v>93</v>
      </c>
      <c r="AC906" s="38" t="s">
        <v>5964</v>
      </c>
      <c r="AD906" s="38" t="s">
        <v>12225</v>
      </c>
      <c r="AE906" s="38" t="s">
        <v>307</v>
      </c>
      <c r="AF906" s="38" t="s">
        <v>308</v>
      </c>
      <c r="AG906" s="38" t="s">
        <v>309</v>
      </c>
      <c r="AH906" s="38" t="s">
        <v>61</v>
      </c>
      <c r="AI906" s="38">
        <v>1</v>
      </c>
      <c r="AJ906" s="38">
        <v>0.95</v>
      </c>
      <c r="AK906" s="38">
        <v>1.1000000000000001</v>
      </c>
      <c r="AL906" s="38">
        <v>1.1000000000000001</v>
      </c>
      <c r="AM906" s="38" t="s">
        <v>204</v>
      </c>
      <c r="AN906" s="38">
        <v>114.3</v>
      </c>
      <c r="AO906" s="38" t="s">
        <v>62</v>
      </c>
      <c r="AP906" s="38" t="s">
        <v>62</v>
      </c>
      <c r="AQ906" s="38" t="s">
        <v>62</v>
      </c>
      <c r="AR906" s="38" t="s">
        <v>62</v>
      </c>
      <c r="AS906" s="38" t="s">
        <v>62</v>
      </c>
      <c r="AT906" s="38" t="s">
        <v>205</v>
      </c>
      <c r="AU906" s="38" t="s">
        <v>8802</v>
      </c>
      <c r="AV906" s="38" t="s">
        <v>207</v>
      </c>
      <c r="AW906" s="38" t="s">
        <v>61</v>
      </c>
      <c r="AX906" s="38" t="s">
        <v>63</v>
      </c>
      <c r="AY906" s="39" t="s">
        <v>12226</v>
      </c>
      <c r="AZ906" s="38" t="s">
        <v>12227</v>
      </c>
      <c r="BA906" s="39" t="s">
        <v>12227</v>
      </c>
      <c r="BB906" s="38" t="s">
        <v>2434</v>
      </c>
      <c r="BC906" s="38" t="s">
        <v>197</v>
      </c>
      <c r="BD906" s="38" t="s">
        <v>94</v>
      </c>
      <c r="BE906" s="38" t="s">
        <v>208</v>
      </c>
      <c r="BF906" s="38" t="s">
        <v>64</v>
      </c>
      <c r="BG906" s="38" t="s">
        <v>61</v>
      </c>
      <c r="BH906" s="38" t="s">
        <v>209</v>
      </c>
    </row>
    <row r="907" spans="2:60" x14ac:dyDescent="0.3">
      <c r="B907" s="55">
        <f t="shared" si="278"/>
        <v>903</v>
      </c>
      <c r="C907" s="55" t="str">
        <f t="shared" si="279"/>
        <v>NRT</v>
      </c>
      <c r="D907" s="55" t="str">
        <f t="shared" si="280"/>
        <v>2025-09-23</v>
      </c>
      <c r="E907" s="55" t="str">
        <f t="shared" si="281"/>
        <v>82020038174</v>
      </c>
      <c r="F907" s="55" t="str">
        <f t="shared" si="282"/>
        <v>PJP030156566</v>
      </c>
      <c r="G907" s="55" t="str">
        <f t="shared" si="283"/>
        <v>임성희</v>
      </c>
      <c r="H907" s="53" t="str">
        <f t="shared" si="284"/>
        <v>목록(Manifest)</v>
      </c>
      <c r="I907" s="62">
        <f t="shared" si="285"/>
        <v>80.319999999999993</v>
      </c>
      <c r="J907" s="53" t="str">
        <f t="shared" si="286"/>
        <v>BIG BRIDGE INTL (BRCH USA)</v>
      </c>
      <c r="K907" s="55">
        <f t="shared" si="287"/>
        <v>1</v>
      </c>
      <c r="L907" s="54">
        <f t="shared" si="288"/>
        <v>0.4</v>
      </c>
      <c r="M907" s="54">
        <f t="shared" si="289"/>
        <v>1.1000000000000001</v>
      </c>
      <c r="N907" s="54">
        <f t="shared" si="290"/>
        <v>1.1000000000000001</v>
      </c>
      <c r="O907" s="54">
        <f t="shared" si="291"/>
        <v>0.5</v>
      </c>
      <c r="P907" s="55" t="str">
        <f t="shared" si="292"/>
        <v>6094325152061</v>
      </c>
      <c r="Q907" s="70">
        <f t="shared" si="293"/>
        <v>6760</v>
      </c>
      <c r="R907" s="58">
        <v>0</v>
      </c>
      <c r="S907" s="57">
        <f t="shared" si="294"/>
        <v>0</v>
      </c>
      <c r="T907" s="58">
        <v>0</v>
      </c>
      <c r="U907" s="58">
        <f>(IF(VLOOKUP(VLOOKUP(AN907,MAPPING!$B$16:$D$21,2,1),MAPPING!$C$16:$E$21,2,0)=7000,0,VLOOKUP(VLOOKUP(AN907,MAPPING!$B$16:$D$21,2,1),MAPPING!$C$16:$E$21,2,0)))</f>
        <v>0</v>
      </c>
      <c r="V907" s="58">
        <f>(K907*VLOOKUP(N907/K907,MAPPING!$B$23:$C$30,2,10))</f>
        <v>0</v>
      </c>
      <c r="W907" s="58">
        <f t="shared" si="295"/>
        <v>0</v>
      </c>
      <c r="X907" s="58">
        <f t="shared" si="296"/>
        <v>6760</v>
      </c>
      <c r="Y907" s="116">
        <f>ROUND(SUM(Q907:W907)/INVOICE!$I$5,2)</f>
        <v>4.8499999999999996</v>
      </c>
      <c r="AA907" s="38" t="s">
        <v>5963</v>
      </c>
      <c r="AB907" s="38" t="s">
        <v>93</v>
      </c>
      <c r="AC907" s="38" t="s">
        <v>5964</v>
      </c>
      <c r="AD907" s="38" t="s">
        <v>12228</v>
      </c>
      <c r="AE907" s="38" t="s">
        <v>12229</v>
      </c>
      <c r="AF907" s="38" t="s">
        <v>12230</v>
      </c>
      <c r="AG907" s="38" t="s">
        <v>12231</v>
      </c>
      <c r="AH907" s="38" t="s">
        <v>12232</v>
      </c>
      <c r="AI907" s="38">
        <v>1</v>
      </c>
      <c r="AJ907" s="38">
        <v>0.4</v>
      </c>
      <c r="AK907" s="38">
        <v>1.1000000000000001</v>
      </c>
      <c r="AL907" s="38">
        <v>1.1000000000000001</v>
      </c>
      <c r="AM907" s="38" t="s">
        <v>204</v>
      </c>
      <c r="AN907" s="38">
        <v>80.319999999999993</v>
      </c>
      <c r="AO907" s="38" t="s">
        <v>62</v>
      </c>
      <c r="AP907" s="38" t="s">
        <v>62</v>
      </c>
      <c r="AQ907" s="38" t="s">
        <v>62</v>
      </c>
      <c r="AR907" s="38" t="s">
        <v>62</v>
      </c>
      <c r="AS907" s="38" t="s">
        <v>62</v>
      </c>
      <c r="AT907" s="38" t="s">
        <v>205</v>
      </c>
      <c r="AU907" s="38" t="s">
        <v>8802</v>
      </c>
      <c r="AV907" s="38" t="s">
        <v>207</v>
      </c>
      <c r="AW907" s="38" t="s">
        <v>61</v>
      </c>
      <c r="AX907" s="38" t="s">
        <v>63</v>
      </c>
      <c r="AY907" s="39" t="s">
        <v>12233</v>
      </c>
      <c r="AZ907" s="38" t="s">
        <v>12234</v>
      </c>
      <c r="BA907" s="39" t="s">
        <v>12234</v>
      </c>
      <c r="BB907" s="38" t="s">
        <v>2434</v>
      </c>
      <c r="BC907" s="38" t="s">
        <v>197</v>
      </c>
      <c r="BD907" s="38" t="s">
        <v>94</v>
      </c>
      <c r="BE907" s="38" t="s">
        <v>208</v>
      </c>
      <c r="BF907" s="38" t="s">
        <v>64</v>
      </c>
      <c r="BG907" s="38" t="s">
        <v>61</v>
      </c>
      <c r="BH907" s="38" t="s">
        <v>209</v>
      </c>
    </row>
    <row r="908" spans="2:60" x14ac:dyDescent="0.3">
      <c r="B908" s="55">
        <f t="shared" si="278"/>
        <v>904</v>
      </c>
      <c r="C908" s="55" t="str">
        <f t="shared" si="279"/>
        <v>NRT</v>
      </c>
      <c r="D908" s="55" t="str">
        <f t="shared" si="280"/>
        <v>2025-09-23</v>
      </c>
      <c r="E908" s="55" t="str">
        <f t="shared" si="281"/>
        <v>82020038174</v>
      </c>
      <c r="F908" s="55" t="str">
        <f t="shared" si="282"/>
        <v>PJP030135943</v>
      </c>
      <c r="G908" s="55" t="str">
        <f t="shared" si="283"/>
        <v>김형민</v>
      </c>
      <c r="H908" s="53" t="str">
        <f t="shared" si="284"/>
        <v>목록(Manifest)</v>
      </c>
      <c r="I908" s="62">
        <f t="shared" si="285"/>
        <v>70.02</v>
      </c>
      <c r="J908" s="53" t="str">
        <f t="shared" si="286"/>
        <v>BIG BRIDGE INTL (BRCH USA)</v>
      </c>
      <c r="K908" s="55">
        <f t="shared" si="287"/>
        <v>1</v>
      </c>
      <c r="L908" s="54">
        <f t="shared" si="288"/>
        <v>0.2</v>
      </c>
      <c r="M908" s="54">
        <f t="shared" si="289"/>
        <v>0.5</v>
      </c>
      <c r="N908" s="54">
        <f t="shared" si="290"/>
        <v>0.5</v>
      </c>
      <c r="O908" s="54">
        <f t="shared" si="291"/>
        <v>0.5</v>
      </c>
      <c r="P908" s="55" t="str">
        <f t="shared" si="292"/>
        <v>6094325151791</v>
      </c>
      <c r="Q908" s="70">
        <f t="shared" si="293"/>
        <v>6760</v>
      </c>
      <c r="R908" s="58">
        <v>0</v>
      </c>
      <c r="S908" s="57">
        <f t="shared" si="294"/>
        <v>0</v>
      </c>
      <c r="T908" s="58">
        <v>0</v>
      </c>
      <c r="U908" s="58">
        <f>(IF(VLOOKUP(VLOOKUP(AN908,MAPPING!$B$16:$D$21,2,1),MAPPING!$C$16:$E$21,2,0)=7000,0,VLOOKUP(VLOOKUP(AN908,MAPPING!$B$16:$D$21,2,1),MAPPING!$C$16:$E$21,2,0)))</f>
        <v>0</v>
      </c>
      <c r="V908" s="58">
        <f>(K908*VLOOKUP(N908/K908,MAPPING!$B$23:$C$30,2,10))</f>
        <v>0</v>
      </c>
      <c r="W908" s="58">
        <f t="shared" si="295"/>
        <v>0</v>
      </c>
      <c r="X908" s="58">
        <f t="shared" si="296"/>
        <v>6760</v>
      </c>
      <c r="Y908" s="116">
        <f>ROUND(SUM(Q908:W908)/INVOICE!$I$5,2)</f>
        <v>4.8499999999999996</v>
      </c>
      <c r="AA908" s="38" t="s">
        <v>5963</v>
      </c>
      <c r="AB908" s="38" t="s">
        <v>93</v>
      </c>
      <c r="AC908" s="38" t="s">
        <v>5964</v>
      </c>
      <c r="AD908" s="38" t="s">
        <v>12235</v>
      </c>
      <c r="AE908" s="38" t="s">
        <v>12236</v>
      </c>
      <c r="AF908" s="38" t="s">
        <v>12237</v>
      </c>
      <c r="AG908" s="38" t="s">
        <v>12238</v>
      </c>
      <c r="AH908" s="38" t="s">
        <v>61</v>
      </c>
      <c r="AI908" s="38">
        <v>1</v>
      </c>
      <c r="AJ908" s="38">
        <v>0.2</v>
      </c>
      <c r="AK908" s="38">
        <v>0.5</v>
      </c>
      <c r="AL908" s="38">
        <v>0.5</v>
      </c>
      <c r="AM908" s="38" t="s">
        <v>204</v>
      </c>
      <c r="AN908" s="38">
        <v>70.02</v>
      </c>
      <c r="AO908" s="38" t="s">
        <v>62</v>
      </c>
      <c r="AP908" s="38" t="s">
        <v>62</v>
      </c>
      <c r="AQ908" s="38" t="s">
        <v>62</v>
      </c>
      <c r="AR908" s="38" t="s">
        <v>62</v>
      </c>
      <c r="AS908" s="38" t="s">
        <v>62</v>
      </c>
      <c r="AT908" s="38" t="s">
        <v>205</v>
      </c>
      <c r="AU908" s="38" t="s">
        <v>8802</v>
      </c>
      <c r="AV908" s="38" t="s">
        <v>207</v>
      </c>
      <c r="AW908" s="38" t="s">
        <v>61</v>
      </c>
      <c r="AX908" s="38" t="s">
        <v>63</v>
      </c>
      <c r="AY908" s="39" t="s">
        <v>12239</v>
      </c>
      <c r="AZ908" s="38" t="s">
        <v>12240</v>
      </c>
      <c r="BA908" s="39" t="s">
        <v>12240</v>
      </c>
      <c r="BB908" s="38" t="s">
        <v>2434</v>
      </c>
      <c r="BC908" s="38" t="s">
        <v>197</v>
      </c>
      <c r="BD908" s="38" t="s">
        <v>94</v>
      </c>
      <c r="BE908" s="38" t="s">
        <v>208</v>
      </c>
      <c r="BF908" s="38" t="s">
        <v>64</v>
      </c>
      <c r="BG908" s="38" t="s">
        <v>61</v>
      </c>
      <c r="BH908" s="38" t="s">
        <v>209</v>
      </c>
    </row>
    <row r="909" spans="2:60" x14ac:dyDescent="0.3">
      <c r="B909" s="55">
        <f t="shared" si="278"/>
        <v>905</v>
      </c>
      <c r="C909" s="55" t="str">
        <f t="shared" si="279"/>
        <v>NRT</v>
      </c>
      <c r="D909" s="55" t="str">
        <f t="shared" si="280"/>
        <v>2025-09-23</v>
      </c>
      <c r="E909" s="55" t="str">
        <f t="shared" si="281"/>
        <v>82020038174</v>
      </c>
      <c r="F909" s="55" t="str">
        <f t="shared" si="282"/>
        <v>PJP030136938</v>
      </c>
      <c r="G909" s="55" t="str">
        <f t="shared" si="283"/>
        <v>박준호</v>
      </c>
      <c r="H909" s="53" t="str">
        <f t="shared" si="284"/>
        <v>목록(Manifest)</v>
      </c>
      <c r="I909" s="62">
        <f t="shared" si="285"/>
        <v>96.55</v>
      </c>
      <c r="J909" s="53" t="str">
        <f t="shared" si="286"/>
        <v>BIG BRIDGE INTL (BRCH USA)</v>
      </c>
      <c r="K909" s="55">
        <f t="shared" si="287"/>
        <v>1</v>
      </c>
      <c r="L909" s="54">
        <f t="shared" si="288"/>
        <v>0.25</v>
      </c>
      <c r="M909" s="54">
        <f t="shared" si="289"/>
        <v>0.6</v>
      </c>
      <c r="N909" s="54">
        <f t="shared" si="290"/>
        <v>0.6</v>
      </c>
      <c r="O909" s="54">
        <f t="shared" si="291"/>
        <v>0.5</v>
      </c>
      <c r="P909" s="55" t="str">
        <f t="shared" si="292"/>
        <v>6094325151702</v>
      </c>
      <c r="Q909" s="70">
        <f t="shared" si="293"/>
        <v>6760</v>
      </c>
      <c r="R909" s="58">
        <v>0</v>
      </c>
      <c r="S909" s="57">
        <f t="shared" si="294"/>
        <v>0</v>
      </c>
      <c r="T909" s="58">
        <v>0</v>
      </c>
      <c r="U909" s="58">
        <f>(IF(VLOOKUP(VLOOKUP(AN909,MAPPING!$B$16:$D$21,2,1),MAPPING!$C$16:$E$21,2,0)=7000,0,VLOOKUP(VLOOKUP(AN909,MAPPING!$B$16:$D$21,2,1),MAPPING!$C$16:$E$21,2,0)))</f>
        <v>0</v>
      </c>
      <c r="V909" s="58">
        <f>(K909*VLOOKUP(N909/K909,MAPPING!$B$23:$C$30,2,10))</f>
        <v>0</v>
      </c>
      <c r="W909" s="58">
        <f t="shared" si="295"/>
        <v>0</v>
      </c>
      <c r="X909" s="58">
        <f t="shared" si="296"/>
        <v>6760</v>
      </c>
      <c r="Y909" s="116">
        <f>ROUND(SUM(Q909:W909)/INVOICE!$I$5,2)</f>
        <v>4.8499999999999996</v>
      </c>
      <c r="AA909" s="38" t="s">
        <v>5963</v>
      </c>
      <c r="AB909" s="38" t="s">
        <v>93</v>
      </c>
      <c r="AC909" s="38" t="s">
        <v>5964</v>
      </c>
      <c r="AD909" s="38" t="s">
        <v>12241</v>
      </c>
      <c r="AE909" s="38" t="s">
        <v>631</v>
      </c>
      <c r="AF909" s="38" t="s">
        <v>12242</v>
      </c>
      <c r="AG909" s="38" t="s">
        <v>12243</v>
      </c>
      <c r="AH909" s="38" t="s">
        <v>61</v>
      </c>
      <c r="AI909" s="38">
        <v>1</v>
      </c>
      <c r="AJ909" s="38">
        <v>0.25</v>
      </c>
      <c r="AK909" s="38">
        <v>0.6</v>
      </c>
      <c r="AL909" s="38">
        <v>0.6</v>
      </c>
      <c r="AM909" s="38" t="s">
        <v>204</v>
      </c>
      <c r="AN909" s="38">
        <v>96.55</v>
      </c>
      <c r="AO909" s="38" t="s">
        <v>62</v>
      </c>
      <c r="AP909" s="38" t="s">
        <v>62</v>
      </c>
      <c r="AQ909" s="38" t="s">
        <v>62</v>
      </c>
      <c r="AR909" s="38" t="s">
        <v>62</v>
      </c>
      <c r="AS909" s="38" t="s">
        <v>62</v>
      </c>
      <c r="AT909" s="38" t="s">
        <v>205</v>
      </c>
      <c r="AU909" s="38" t="s">
        <v>8802</v>
      </c>
      <c r="AV909" s="38" t="s">
        <v>207</v>
      </c>
      <c r="AW909" s="38" t="s">
        <v>61</v>
      </c>
      <c r="AX909" s="38" t="s">
        <v>63</v>
      </c>
      <c r="AY909" s="39" t="s">
        <v>12244</v>
      </c>
      <c r="AZ909" s="38" t="s">
        <v>12245</v>
      </c>
      <c r="BA909" s="39" t="s">
        <v>12245</v>
      </c>
      <c r="BB909" s="38" t="s">
        <v>2434</v>
      </c>
      <c r="BC909" s="38" t="s">
        <v>197</v>
      </c>
      <c r="BD909" s="38" t="s">
        <v>94</v>
      </c>
      <c r="BE909" s="38" t="s">
        <v>208</v>
      </c>
      <c r="BF909" s="38" t="s">
        <v>64</v>
      </c>
      <c r="BG909" s="38" t="s">
        <v>61</v>
      </c>
      <c r="BH909" s="38" t="s">
        <v>209</v>
      </c>
    </row>
    <row r="910" spans="2:60" x14ac:dyDescent="0.3">
      <c r="B910" s="55">
        <f t="shared" si="278"/>
        <v>906</v>
      </c>
      <c r="C910" s="55" t="str">
        <f t="shared" si="279"/>
        <v>NRT</v>
      </c>
      <c r="D910" s="55" t="str">
        <f t="shared" si="280"/>
        <v>2025-09-23</v>
      </c>
      <c r="E910" s="55" t="str">
        <f t="shared" si="281"/>
        <v>82020038174</v>
      </c>
      <c r="F910" s="55" t="str">
        <f t="shared" si="282"/>
        <v>PJP030157716</v>
      </c>
      <c r="G910" s="55" t="str">
        <f t="shared" si="283"/>
        <v>정우영</v>
      </c>
      <c r="H910" s="53" t="str">
        <f t="shared" si="284"/>
        <v>목록(Manifest)</v>
      </c>
      <c r="I910" s="62">
        <f t="shared" si="285"/>
        <v>140.01</v>
      </c>
      <c r="J910" s="53" t="str">
        <f t="shared" si="286"/>
        <v>BIG BRIDGE INTL (BRCH USA)</v>
      </c>
      <c r="K910" s="55">
        <f t="shared" si="287"/>
        <v>1</v>
      </c>
      <c r="L910" s="54">
        <f t="shared" si="288"/>
        <v>0.45</v>
      </c>
      <c r="M910" s="54">
        <f t="shared" si="289"/>
        <v>1</v>
      </c>
      <c r="N910" s="54">
        <f t="shared" si="290"/>
        <v>1</v>
      </c>
      <c r="O910" s="54">
        <f t="shared" si="291"/>
        <v>0.5</v>
      </c>
      <c r="P910" s="55" t="str">
        <f t="shared" si="292"/>
        <v>6094325151597</v>
      </c>
      <c r="Q910" s="70">
        <f t="shared" si="293"/>
        <v>6760</v>
      </c>
      <c r="R910" s="58">
        <v>0</v>
      </c>
      <c r="S910" s="57">
        <f t="shared" si="294"/>
        <v>0</v>
      </c>
      <c r="T910" s="58">
        <v>0</v>
      </c>
      <c r="U910" s="58">
        <f>(IF(VLOOKUP(VLOOKUP(AN910,MAPPING!$B$16:$D$21,2,1),MAPPING!$C$16:$E$21,2,0)=7000,0,VLOOKUP(VLOOKUP(AN910,MAPPING!$B$16:$D$21,2,1),MAPPING!$C$16:$E$21,2,0)))</f>
        <v>0</v>
      </c>
      <c r="V910" s="58">
        <f>(K910*VLOOKUP(N910/K910,MAPPING!$B$23:$C$30,2,10))</f>
        <v>0</v>
      </c>
      <c r="W910" s="58">
        <f t="shared" si="295"/>
        <v>0</v>
      </c>
      <c r="X910" s="58">
        <f t="shared" si="296"/>
        <v>6760</v>
      </c>
      <c r="Y910" s="116">
        <f>ROUND(SUM(Q910:W910)/INVOICE!$I$5,2)</f>
        <v>4.8499999999999996</v>
      </c>
      <c r="AA910" s="38" t="s">
        <v>5963</v>
      </c>
      <c r="AB910" s="38" t="s">
        <v>93</v>
      </c>
      <c r="AC910" s="38" t="s">
        <v>5964</v>
      </c>
      <c r="AD910" s="38" t="s">
        <v>12246</v>
      </c>
      <c r="AE910" s="38" t="s">
        <v>12247</v>
      </c>
      <c r="AF910" s="38" t="s">
        <v>12248</v>
      </c>
      <c r="AG910" s="38" t="s">
        <v>12249</v>
      </c>
      <c r="AH910" s="38" t="s">
        <v>61</v>
      </c>
      <c r="AI910" s="38">
        <v>1</v>
      </c>
      <c r="AJ910" s="38">
        <v>0.45</v>
      </c>
      <c r="AK910" s="38">
        <v>1</v>
      </c>
      <c r="AL910" s="38">
        <v>1</v>
      </c>
      <c r="AM910" s="38" t="s">
        <v>204</v>
      </c>
      <c r="AN910" s="38">
        <v>140.01</v>
      </c>
      <c r="AO910" s="38" t="s">
        <v>62</v>
      </c>
      <c r="AP910" s="38" t="s">
        <v>62</v>
      </c>
      <c r="AQ910" s="38" t="s">
        <v>62</v>
      </c>
      <c r="AR910" s="38" t="s">
        <v>62</v>
      </c>
      <c r="AS910" s="38" t="s">
        <v>62</v>
      </c>
      <c r="AT910" s="38" t="s">
        <v>205</v>
      </c>
      <c r="AU910" s="38" t="s">
        <v>8802</v>
      </c>
      <c r="AV910" s="38" t="s">
        <v>207</v>
      </c>
      <c r="AW910" s="38" t="s">
        <v>61</v>
      </c>
      <c r="AX910" s="38" t="s">
        <v>63</v>
      </c>
      <c r="AY910" s="39" t="s">
        <v>12250</v>
      </c>
      <c r="AZ910" s="38" t="s">
        <v>12251</v>
      </c>
      <c r="BA910" s="39" t="s">
        <v>12251</v>
      </c>
      <c r="BB910" s="38" t="s">
        <v>2434</v>
      </c>
      <c r="BC910" s="38" t="s">
        <v>197</v>
      </c>
      <c r="BD910" s="38" t="s">
        <v>94</v>
      </c>
      <c r="BE910" s="38" t="s">
        <v>208</v>
      </c>
      <c r="BF910" s="38" t="s">
        <v>64</v>
      </c>
      <c r="BG910" s="38" t="s">
        <v>61</v>
      </c>
      <c r="BH910" s="38" t="s">
        <v>209</v>
      </c>
    </row>
    <row r="911" spans="2:60" x14ac:dyDescent="0.3">
      <c r="B911" s="55">
        <f t="shared" si="278"/>
        <v>907</v>
      </c>
      <c r="C911" s="55" t="str">
        <f t="shared" si="279"/>
        <v>NRT</v>
      </c>
      <c r="D911" s="55" t="str">
        <f t="shared" si="280"/>
        <v>2025-09-23</v>
      </c>
      <c r="E911" s="55" t="str">
        <f t="shared" si="281"/>
        <v>82020038174</v>
      </c>
      <c r="F911" s="55" t="str">
        <f t="shared" si="282"/>
        <v>PJP030150444</v>
      </c>
      <c r="G911" s="55" t="str">
        <f t="shared" si="283"/>
        <v>임호정</v>
      </c>
      <c r="H911" s="53" t="str">
        <f t="shared" si="284"/>
        <v>목록(Manifest)</v>
      </c>
      <c r="I911" s="62">
        <f t="shared" si="285"/>
        <v>56.16</v>
      </c>
      <c r="J911" s="53" t="str">
        <f t="shared" si="286"/>
        <v>BIG BRIDGE INTL (BRCH USA)</v>
      </c>
      <c r="K911" s="55">
        <f t="shared" si="287"/>
        <v>1</v>
      </c>
      <c r="L911" s="54">
        <f t="shared" si="288"/>
        <v>0.6</v>
      </c>
      <c r="M911" s="54">
        <f t="shared" si="289"/>
        <v>2.7</v>
      </c>
      <c r="N911" s="54">
        <f t="shared" si="290"/>
        <v>2.7</v>
      </c>
      <c r="O911" s="54">
        <f t="shared" si="291"/>
        <v>1</v>
      </c>
      <c r="P911" s="55" t="str">
        <f t="shared" si="292"/>
        <v>6094325151964</v>
      </c>
      <c r="Q911" s="70">
        <f t="shared" si="293"/>
        <v>7770</v>
      </c>
      <c r="R911" s="58">
        <v>0</v>
      </c>
      <c r="S911" s="57">
        <f t="shared" si="294"/>
        <v>0</v>
      </c>
      <c r="T911" s="58">
        <v>0</v>
      </c>
      <c r="U911" s="58">
        <f>(IF(VLOOKUP(VLOOKUP(AN911,MAPPING!$B$16:$D$21,2,1),MAPPING!$C$16:$E$21,2,0)=7000,0,VLOOKUP(VLOOKUP(AN911,MAPPING!$B$16:$D$21,2,1),MAPPING!$C$16:$E$21,2,0)))</f>
        <v>0</v>
      </c>
      <c r="V911" s="58">
        <f>(K911*VLOOKUP(N911/K911,MAPPING!$B$23:$C$30,2,10))</f>
        <v>550</v>
      </c>
      <c r="W911" s="58">
        <f t="shared" si="295"/>
        <v>0</v>
      </c>
      <c r="X911" s="58">
        <f t="shared" si="296"/>
        <v>8320</v>
      </c>
      <c r="Y911" s="116">
        <f>ROUND(SUM(Q911:W911)/INVOICE!$I$5,2)</f>
        <v>5.97</v>
      </c>
      <c r="AA911" s="38" t="s">
        <v>5963</v>
      </c>
      <c r="AB911" s="38" t="s">
        <v>93</v>
      </c>
      <c r="AC911" s="38" t="s">
        <v>5964</v>
      </c>
      <c r="AD911" s="38" t="s">
        <v>12252</v>
      </c>
      <c r="AE911" s="38" t="s">
        <v>12253</v>
      </c>
      <c r="AF911" s="38" t="s">
        <v>12254</v>
      </c>
      <c r="AG911" s="38" t="s">
        <v>12255</v>
      </c>
      <c r="AH911" s="38" t="s">
        <v>61</v>
      </c>
      <c r="AI911" s="38">
        <v>1</v>
      </c>
      <c r="AJ911" s="38">
        <v>0.6</v>
      </c>
      <c r="AK911" s="38">
        <v>2.7</v>
      </c>
      <c r="AL911" s="38">
        <v>2.7</v>
      </c>
      <c r="AM911" s="38" t="s">
        <v>204</v>
      </c>
      <c r="AN911" s="38">
        <v>56.16</v>
      </c>
      <c r="AO911" s="38" t="s">
        <v>62</v>
      </c>
      <c r="AP911" s="38" t="s">
        <v>62</v>
      </c>
      <c r="AQ911" s="38" t="s">
        <v>62</v>
      </c>
      <c r="AR911" s="38" t="s">
        <v>62</v>
      </c>
      <c r="AS911" s="38" t="s">
        <v>62</v>
      </c>
      <c r="AT911" s="38" t="s">
        <v>205</v>
      </c>
      <c r="AU911" s="38" t="s">
        <v>8802</v>
      </c>
      <c r="AV911" s="38" t="s">
        <v>207</v>
      </c>
      <c r="AW911" s="38" t="s">
        <v>61</v>
      </c>
      <c r="AX911" s="38" t="s">
        <v>63</v>
      </c>
      <c r="AY911" s="39" t="s">
        <v>12256</v>
      </c>
      <c r="AZ911" s="38" t="s">
        <v>12257</v>
      </c>
      <c r="BA911" s="39" t="s">
        <v>12257</v>
      </c>
      <c r="BB911" s="38" t="s">
        <v>2434</v>
      </c>
      <c r="BC911" s="38" t="s">
        <v>197</v>
      </c>
      <c r="BD911" s="38" t="s">
        <v>94</v>
      </c>
      <c r="BE911" s="38" t="s">
        <v>208</v>
      </c>
      <c r="BF911" s="38" t="s">
        <v>64</v>
      </c>
      <c r="BG911" s="38" t="s">
        <v>61</v>
      </c>
      <c r="BH911" s="38" t="s">
        <v>209</v>
      </c>
    </row>
    <row r="912" spans="2:60" x14ac:dyDescent="0.3">
      <c r="B912" s="55">
        <f t="shared" si="278"/>
        <v>908</v>
      </c>
      <c r="C912" s="55" t="str">
        <f t="shared" si="279"/>
        <v>NRT</v>
      </c>
      <c r="D912" s="55" t="str">
        <f t="shared" si="280"/>
        <v>2025-09-23</v>
      </c>
      <c r="E912" s="55" t="str">
        <f t="shared" si="281"/>
        <v>82020038174</v>
      </c>
      <c r="F912" s="55" t="str">
        <f t="shared" si="282"/>
        <v>PJP030143179</v>
      </c>
      <c r="G912" s="55" t="str">
        <f t="shared" si="283"/>
        <v>정하영</v>
      </c>
      <c r="H912" s="53" t="str">
        <f t="shared" si="284"/>
        <v>목록(Manifest)</v>
      </c>
      <c r="I912" s="62">
        <f t="shared" si="285"/>
        <v>20.64</v>
      </c>
      <c r="J912" s="53" t="str">
        <f t="shared" si="286"/>
        <v>BIG BRIDGE INTL (BRCH USA)</v>
      </c>
      <c r="K912" s="55">
        <f t="shared" si="287"/>
        <v>1</v>
      </c>
      <c r="L912" s="54">
        <f t="shared" si="288"/>
        <v>0.25</v>
      </c>
      <c r="M912" s="54">
        <f t="shared" si="289"/>
        <v>1.3</v>
      </c>
      <c r="N912" s="54">
        <f t="shared" si="290"/>
        <v>1.3</v>
      </c>
      <c r="O912" s="54">
        <f t="shared" si="291"/>
        <v>0.5</v>
      </c>
      <c r="P912" s="55" t="str">
        <f t="shared" si="292"/>
        <v>6094325151191</v>
      </c>
      <c r="Q912" s="70">
        <f t="shared" si="293"/>
        <v>6760</v>
      </c>
      <c r="R912" s="58">
        <v>0</v>
      </c>
      <c r="S912" s="57">
        <f t="shared" si="294"/>
        <v>0</v>
      </c>
      <c r="T912" s="58">
        <v>0</v>
      </c>
      <c r="U912" s="58">
        <f>(IF(VLOOKUP(VLOOKUP(AN912,MAPPING!$B$16:$D$21,2,1),MAPPING!$C$16:$E$21,2,0)=7000,0,VLOOKUP(VLOOKUP(AN912,MAPPING!$B$16:$D$21,2,1),MAPPING!$C$16:$E$21,2,0)))</f>
        <v>0</v>
      </c>
      <c r="V912" s="58">
        <f>(K912*VLOOKUP(N912/K912,MAPPING!$B$23:$C$30,2,10))</f>
        <v>0</v>
      </c>
      <c r="W912" s="58">
        <f t="shared" si="295"/>
        <v>0</v>
      </c>
      <c r="X912" s="58">
        <f t="shared" si="296"/>
        <v>6760</v>
      </c>
      <c r="Y912" s="116">
        <f>ROUND(SUM(Q912:W912)/INVOICE!$I$5,2)</f>
        <v>4.8499999999999996</v>
      </c>
      <c r="AA912" s="38" t="s">
        <v>5963</v>
      </c>
      <c r="AB912" s="38" t="s">
        <v>93</v>
      </c>
      <c r="AC912" s="38" t="s">
        <v>5964</v>
      </c>
      <c r="AD912" s="38" t="s">
        <v>12258</v>
      </c>
      <c r="AE912" s="38" t="s">
        <v>8397</v>
      </c>
      <c r="AF912" s="38" t="s">
        <v>12259</v>
      </c>
      <c r="AG912" s="38" t="s">
        <v>12260</v>
      </c>
      <c r="AH912" s="38" t="s">
        <v>61</v>
      </c>
      <c r="AI912" s="38">
        <v>1</v>
      </c>
      <c r="AJ912" s="38">
        <v>0.25</v>
      </c>
      <c r="AK912" s="38">
        <v>1.3</v>
      </c>
      <c r="AL912" s="38">
        <v>1.3</v>
      </c>
      <c r="AM912" s="38" t="s">
        <v>204</v>
      </c>
      <c r="AN912" s="38">
        <v>20.64</v>
      </c>
      <c r="AO912" s="38" t="s">
        <v>62</v>
      </c>
      <c r="AP912" s="38" t="s">
        <v>62</v>
      </c>
      <c r="AQ912" s="38" t="s">
        <v>62</v>
      </c>
      <c r="AR912" s="38" t="s">
        <v>62</v>
      </c>
      <c r="AS912" s="38" t="s">
        <v>62</v>
      </c>
      <c r="AT912" s="38" t="s">
        <v>205</v>
      </c>
      <c r="AU912" s="38" t="s">
        <v>8802</v>
      </c>
      <c r="AV912" s="38" t="s">
        <v>207</v>
      </c>
      <c r="AW912" s="38" t="s">
        <v>61</v>
      </c>
      <c r="AX912" s="38" t="s">
        <v>63</v>
      </c>
      <c r="AY912" s="39" t="s">
        <v>12261</v>
      </c>
      <c r="AZ912" s="38" t="s">
        <v>12262</v>
      </c>
      <c r="BA912" s="39" t="s">
        <v>12262</v>
      </c>
      <c r="BB912" s="38" t="s">
        <v>2434</v>
      </c>
      <c r="BC912" s="38" t="s">
        <v>197</v>
      </c>
      <c r="BD912" s="38" t="s">
        <v>94</v>
      </c>
      <c r="BE912" s="38" t="s">
        <v>208</v>
      </c>
      <c r="BF912" s="38" t="s">
        <v>64</v>
      </c>
      <c r="BG912" s="38" t="s">
        <v>61</v>
      </c>
      <c r="BH912" s="38" t="s">
        <v>209</v>
      </c>
    </row>
    <row r="913" spans="2:60" x14ac:dyDescent="0.3">
      <c r="B913" s="55">
        <f t="shared" si="278"/>
        <v>909</v>
      </c>
      <c r="C913" s="55" t="str">
        <f t="shared" si="279"/>
        <v>NRT</v>
      </c>
      <c r="D913" s="55" t="str">
        <f t="shared" si="280"/>
        <v>2025-09-23</v>
      </c>
      <c r="E913" s="55" t="str">
        <f t="shared" si="281"/>
        <v>82020038174</v>
      </c>
      <c r="F913" s="55" t="str">
        <f t="shared" si="282"/>
        <v>PJP030142800</v>
      </c>
      <c r="G913" s="55" t="str">
        <f t="shared" si="283"/>
        <v>김도원</v>
      </c>
      <c r="H913" s="53" t="str">
        <f t="shared" si="284"/>
        <v>목록(Manifest)</v>
      </c>
      <c r="I913" s="62">
        <f t="shared" si="285"/>
        <v>125.96</v>
      </c>
      <c r="J913" s="53" t="str">
        <f t="shared" si="286"/>
        <v>BIG BRIDGE INTL (BRCH USA)</v>
      </c>
      <c r="K913" s="55">
        <f t="shared" si="287"/>
        <v>1</v>
      </c>
      <c r="L913" s="54">
        <f t="shared" si="288"/>
        <v>0.3</v>
      </c>
      <c r="M913" s="54">
        <f t="shared" si="289"/>
        <v>1.1000000000000001</v>
      </c>
      <c r="N913" s="54">
        <f t="shared" si="290"/>
        <v>1.1000000000000001</v>
      </c>
      <c r="O913" s="54">
        <f t="shared" si="291"/>
        <v>0.5</v>
      </c>
      <c r="P913" s="55" t="str">
        <f t="shared" si="292"/>
        <v>6094325151693</v>
      </c>
      <c r="Q913" s="70">
        <f t="shared" si="293"/>
        <v>6760</v>
      </c>
      <c r="R913" s="58">
        <v>0</v>
      </c>
      <c r="S913" s="57">
        <f t="shared" si="294"/>
        <v>0</v>
      </c>
      <c r="T913" s="58">
        <v>0</v>
      </c>
      <c r="U913" s="58">
        <f>(IF(VLOOKUP(VLOOKUP(AN913,MAPPING!$B$16:$D$21,2,1),MAPPING!$C$16:$E$21,2,0)=7000,0,VLOOKUP(VLOOKUP(AN913,MAPPING!$B$16:$D$21,2,1),MAPPING!$C$16:$E$21,2,0)))</f>
        <v>0</v>
      </c>
      <c r="V913" s="58">
        <f>(K913*VLOOKUP(N913/K913,MAPPING!$B$23:$C$30,2,10))</f>
        <v>0</v>
      </c>
      <c r="W913" s="58">
        <f t="shared" si="295"/>
        <v>0</v>
      </c>
      <c r="X913" s="58">
        <f t="shared" si="296"/>
        <v>6760</v>
      </c>
      <c r="Y913" s="116">
        <f>ROUND(SUM(Q913:W913)/INVOICE!$I$5,2)</f>
        <v>4.8499999999999996</v>
      </c>
      <c r="AA913" s="38" t="s">
        <v>5963</v>
      </c>
      <c r="AB913" s="38" t="s">
        <v>93</v>
      </c>
      <c r="AC913" s="38" t="s">
        <v>5964</v>
      </c>
      <c r="AD913" s="38" t="s">
        <v>12263</v>
      </c>
      <c r="AE913" s="38" t="s">
        <v>924</v>
      </c>
      <c r="AF913" s="38" t="s">
        <v>925</v>
      </c>
      <c r="AG913" s="38" t="s">
        <v>926</v>
      </c>
      <c r="AH913" s="38" t="s">
        <v>61</v>
      </c>
      <c r="AI913" s="38">
        <v>1</v>
      </c>
      <c r="AJ913" s="38">
        <v>0.3</v>
      </c>
      <c r="AK913" s="38">
        <v>1.1000000000000001</v>
      </c>
      <c r="AL913" s="38">
        <v>1.1000000000000001</v>
      </c>
      <c r="AM913" s="38" t="s">
        <v>204</v>
      </c>
      <c r="AN913" s="38">
        <v>125.96</v>
      </c>
      <c r="AO913" s="38" t="s">
        <v>62</v>
      </c>
      <c r="AP913" s="38" t="s">
        <v>62</v>
      </c>
      <c r="AQ913" s="38" t="s">
        <v>62</v>
      </c>
      <c r="AR913" s="38" t="s">
        <v>62</v>
      </c>
      <c r="AS913" s="38" t="s">
        <v>62</v>
      </c>
      <c r="AT913" s="38" t="s">
        <v>205</v>
      </c>
      <c r="AU913" s="38" t="s">
        <v>8802</v>
      </c>
      <c r="AV913" s="38" t="s">
        <v>207</v>
      </c>
      <c r="AW913" s="38" t="s">
        <v>61</v>
      </c>
      <c r="AX913" s="38" t="s">
        <v>63</v>
      </c>
      <c r="AY913" s="39" t="s">
        <v>12264</v>
      </c>
      <c r="AZ913" s="38" t="s">
        <v>12265</v>
      </c>
      <c r="BA913" s="39" t="s">
        <v>12265</v>
      </c>
      <c r="BB913" s="38" t="s">
        <v>2434</v>
      </c>
      <c r="BC913" s="38" t="s">
        <v>197</v>
      </c>
      <c r="BD913" s="38" t="s">
        <v>94</v>
      </c>
      <c r="BE913" s="38" t="s">
        <v>208</v>
      </c>
      <c r="BF913" s="38" t="s">
        <v>64</v>
      </c>
      <c r="BG913" s="38" t="s">
        <v>61</v>
      </c>
      <c r="BH913" s="38" t="s">
        <v>209</v>
      </c>
    </row>
    <row r="914" spans="2:60" x14ac:dyDescent="0.3">
      <c r="B914" s="55">
        <f t="shared" si="278"/>
        <v>910</v>
      </c>
      <c r="C914" s="55" t="str">
        <f t="shared" si="279"/>
        <v>NRT</v>
      </c>
      <c r="D914" s="55" t="str">
        <f t="shared" si="280"/>
        <v>2025-09-23</v>
      </c>
      <c r="E914" s="55" t="str">
        <f t="shared" si="281"/>
        <v>82020038174</v>
      </c>
      <c r="F914" s="55" t="str">
        <f t="shared" si="282"/>
        <v>PJP030157693</v>
      </c>
      <c r="G914" s="55" t="str">
        <f t="shared" si="283"/>
        <v>박장우</v>
      </c>
      <c r="H914" s="53" t="str">
        <f t="shared" si="284"/>
        <v>목록(Manifest)</v>
      </c>
      <c r="I914" s="62">
        <f t="shared" si="285"/>
        <v>117.92</v>
      </c>
      <c r="J914" s="53" t="str">
        <f t="shared" si="286"/>
        <v>BIG BRIDGE INTL (BRCH USA)</v>
      </c>
      <c r="K914" s="55">
        <f t="shared" si="287"/>
        <v>1</v>
      </c>
      <c r="L914" s="54">
        <f t="shared" si="288"/>
        <v>0.25</v>
      </c>
      <c r="M914" s="54">
        <f t="shared" si="289"/>
        <v>1.3</v>
      </c>
      <c r="N914" s="54">
        <f t="shared" si="290"/>
        <v>1.3</v>
      </c>
      <c r="O914" s="54">
        <f t="shared" si="291"/>
        <v>0.5</v>
      </c>
      <c r="P914" s="55" t="str">
        <f t="shared" si="292"/>
        <v>6094325151829</v>
      </c>
      <c r="Q914" s="70">
        <f t="shared" si="293"/>
        <v>6760</v>
      </c>
      <c r="R914" s="58">
        <v>0</v>
      </c>
      <c r="S914" s="57">
        <f t="shared" si="294"/>
        <v>0</v>
      </c>
      <c r="T914" s="58">
        <v>0</v>
      </c>
      <c r="U914" s="58">
        <f>(IF(VLOOKUP(VLOOKUP(AN914,MAPPING!$B$16:$D$21,2,1),MAPPING!$C$16:$E$21,2,0)=7000,0,VLOOKUP(VLOOKUP(AN914,MAPPING!$B$16:$D$21,2,1),MAPPING!$C$16:$E$21,2,0)))</f>
        <v>0</v>
      </c>
      <c r="V914" s="58">
        <f>(K914*VLOOKUP(N914/K914,MAPPING!$B$23:$C$30,2,10))</f>
        <v>0</v>
      </c>
      <c r="W914" s="58">
        <f t="shared" si="295"/>
        <v>0</v>
      </c>
      <c r="X914" s="58">
        <f t="shared" si="296"/>
        <v>6760</v>
      </c>
      <c r="Y914" s="116">
        <f>ROUND(SUM(Q914:W914)/INVOICE!$I$5,2)</f>
        <v>4.8499999999999996</v>
      </c>
      <c r="AA914" s="38" t="s">
        <v>5963</v>
      </c>
      <c r="AB914" s="38" t="s">
        <v>93</v>
      </c>
      <c r="AC914" s="38" t="s">
        <v>5964</v>
      </c>
      <c r="AD914" s="38" t="s">
        <v>12266</v>
      </c>
      <c r="AE914" s="38" t="s">
        <v>246</v>
      </c>
      <c r="AF914" s="38" t="s">
        <v>247</v>
      </c>
      <c r="AG914" s="38" t="s">
        <v>248</v>
      </c>
      <c r="AH914" s="38" t="s">
        <v>61</v>
      </c>
      <c r="AI914" s="38">
        <v>1</v>
      </c>
      <c r="AJ914" s="38">
        <v>0.25</v>
      </c>
      <c r="AK914" s="38">
        <v>1.3</v>
      </c>
      <c r="AL914" s="38">
        <v>1.3</v>
      </c>
      <c r="AM914" s="38" t="s">
        <v>204</v>
      </c>
      <c r="AN914" s="38">
        <v>117.92</v>
      </c>
      <c r="AO914" s="38" t="s">
        <v>62</v>
      </c>
      <c r="AP914" s="38" t="s">
        <v>62</v>
      </c>
      <c r="AQ914" s="38" t="s">
        <v>62</v>
      </c>
      <c r="AR914" s="38" t="s">
        <v>62</v>
      </c>
      <c r="AS914" s="38" t="s">
        <v>62</v>
      </c>
      <c r="AT914" s="38" t="s">
        <v>205</v>
      </c>
      <c r="AU914" s="38" t="s">
        <v>8802</v>
      </c>
      <c r="AV914" s="38" t="s">
        <v>207</v>
      </c>
      <c r="AW914" s="38" t="s">
        <v>61</v>
      </c>
      <c r="AX914" s="38" t="s">
        <v>63</v>
      </c>
      <c r="AY914" s="39" t="s">
        <v>12267</v>
      </c>
      <c r="AZ914" s="38" t="s">
        <v>12268</v>
      </c>
      <c r="BA914" s="39" t="s">
        <v>12268</v>
      </c>
      <c r="BB914" s="38" t="s">
        <v>2434</v>
      </c>
      <c r="BC914" s="38" t="s">
        <v>197</v>
      </c>
      <c r="BD914" s="38" t="s">
        <v>94</v>
      </c>
      <c r="BE914" s="38" t="s">
        <v>208</v>
      </c>
      <c r="BF914" s="38" t="s">
        <v>64</v>
      </c>
      <c r="BG914" s="38" t="s">
        <v>61</v>
      </c>
      <c r="BH914" s="38" t="s">
        <v>209</v>
      </c>
    </row>
    <row r="915" spans="2:60" x14ac:dyDescent="0.3">
      <c r="B915" s="55">
        <f t="shared" si="278"/>
        <v>911</v>
      </c>
      <c r="C915" s="55" t="str">
        <f t="shared" si="279"/>
        <v>NRT</v>
      </c>
      <c r="D915" s="55" t="str">
        <f t="shared" si="280"/>
        <v>2025-09-23</v>
      </c>
      <c r="E915" s="55" t="str">
        <f t="shared" si="281"/>
        <v>82020038174</v>
      </c>
      <c r="F915" s="55" t="str">
        <f t="shared" si="282"/>
        <v>PJP030158098</v>
      </c>
      <c r="G915" s="55" t="str">
        <f t="shared" si="283"/>
        <v>이수경</v>
      </c>
      <c r="H915" s="53" t="str">
        <f t="shared" si="284"/>
        <v>목록(Manifest)</v>
      </c>
      <c r="I915" s="62">
        <f t="shared" si="285"/>
        <v>129.72</v>
      </c>
      <c r="J915" s="53" t="str">
        <f t="shared" si="286"/>
        <v>BIG BRIDGE INTL (BRCH USA)</v>
      </c>
      <c r="K915" s="55">
        <f t="shared" si="287"/>
        <v>1</v>
      </c>
      <c r="L915" s="54">
        <f t="shared" si="288"/>
        <v>1.25</v>
      </c>
      <c r="M915" s="54">
        <f t="shared" si="289"/>
        <v>1.2</v>
      </c>
      <c r="N915" s="54">
        <f t="shared" si="290"/>
        <v>1.3</v>
      </c>
      <c r="O915" s="54">
        <f t="shared" si="291"/>
        <v>1.5</v>
      </c>
      <c r="P915" s="55" t="str">
        <f t="shared" si="292"/>
        <v>6094325150833</v>
      </c>
      <c r="Q915" s="70">
        <f t="shared" si="293"/>
        <v>8780</v>
      </c>
      <c r="R915" s="58">
        <v>0</v>
      </c>
      <c r="S915" s="57">
        <f t="shared" si="294"/>
        <v>0</v>
      </c>
      <c r="T915" s="58">
        <v>0</v>
      </c>
      <c r="U915" s="58">
        <f>(IF(VLOOKUP(VLOOKUP(AN915,MAPPING!$B$16:$D$21,2,1),MAPPING!$C$16:$E$21,2,0)=7000,0,VLOOKUP(VLOOKUP(AN915,MAPPING!$B$16:$D$21,2,1),MAPPING!$C$16:$E$21,2,0)))</f>
        <v>0</v>
      </c>
      <c r="V915" s="58">
        <f>(K915*VLOOKUP(N915/K915,MAPPING!$B$23:$C$30,2,10))</f>
        <v>0</v>
      </c>
      <c r="W915" s="58">
        <f t="shared" si="295"/>
        <v>0</v>
      </c>
      <c r="X915" s="58">
        <f t="shared" si="296"/>
        <v>8780</v>
      </c>
      <c r="Y915" s="116">
        <f>ROUND(SUM(Q915:W915)/INVOICE!$I$5,2)</f>
        <v>6.3</v>
      </c>
      <c r="AA915" s="38" t="s">
        <v>5963</v>
      </c>
      <c r="AB915" s="38" t="s">
        <v>93</v>
      </c>
      <c r="AC915" s="38" t="s">
        <v>5964</v>
      </c>
      <c r="AD915" s="38" t="s">
        <v>12269</v>
      </c>
      <c r="AE915" s="38" t="s">
        <v>12270</v>
      </c>
      <c r="AF915" s="38" t="s">
        <v>12271</v>
      </c>
      <c r="AG915" s="38" t="s">
        <v>12272</v>
      </c>
      <c r="AH915" s="38" t="s">
        <v>61</v>
      </c>
      <c r="AI915" s="38">
        <v>1</v>
      </c>
      <c r="AJ915" s="38">
        <v>1.25</v>
      </c>
      <c r="AK915" s="38">
        <v>1.2</v>
      </c>
      <c r="AL915" s="38">
        <v>1.3</v>
      </c>
      <c r="AM915" s="38" t="s">
        <v>204</v>
      </c>
      <c r="AN915" s="38">
        <v>129.72</v>
      </c>
      <c r="AO915" s="38" t="s">
        <v>62</v>
      </c>
      <c r="AP915" s="38" t="s">
        <v>62</v>
      </c>
      <c r="AQ915" s="38" t="s">
        <v>62</v>
      </c>
      <c r="AR915" s="38" t="s">
        <v>62</v>
      </c>
      <c r="AS915" s="38" t="s">
        <v>62</v>
      </c>
      <c r="AT915" s="38" t="s">
        <v>205</v>
      </c>
      <c r="AU915" s="38" t="s">
        <v>8802</v>
      </c>
      <c r="AV915" s="38" t="s">
        <v>207</v>
      </c>
      <c r="AW915" s="38" t="s">
        <v>61</v>
      </c>
      <c r="AX915" s="38" t="s">
        <v>63</v>
      </c>
      <c r="AY915" s="39" t="s">
        <v>12273</v>
      </c>
      <c r="AZ915" s="38" t="s">
        <v>12274</v>
      </c>
      <c r="BA915" s="39" t="s">
        <v>12274</v>
      </c>
      <c r="BB915" s="38" t="s">
        <v>2434</v>
      </c>
      <c r="BC915" s="38" t="s">
        <v>197</v>
      </c>
      <c r="BD915" s="38" t="s">
        <v>94</v>
      </c>
      <c r="BE915" s="38" t="s">
        <v>208</v>
      </c>
      <c r="BF915" s="38" t="s">
        <v>64</v>
      </c>
      <c r="BG915" s="38" t="s">
        <v>61</v>
      </c>
      <c r="BH915" s="38" t="s">
        <v>209</v>
      </c>
    </row>
    <row r="916" spans="2:60" x14ac:dyDescent="0.3">
      <c r="B916" s="55">
        <f t="shared" si="278"/>
        <v>912</v>
      </c>
      <c r="C916" s="55" t="str">
        <f t="shared" si="279"/>
        <v>NRT</v>
      </c>
      <c r="D916" s="55" t="str">
        <f t="shared" si="280"/>
        <v>2025-09-23</v>
      </c>
      <c r="E916" s="55" t="str">
        <f t="shared" si="281"/>
        <v>82020038174</v>
      </c>
      <c r="F916" s="55" t="str">
        <f t="shared" si="282"/>
        <v>PJP030152375</v>
      </c>
      <c r="G916" s="55" t="str">
        <f t="shared" si="283"/>
        <v>서연우</v>
      </c>
      <c r="H916" s="53" t="str">
        <f t="shared" si="284"/>
        <v>목록(Manifest)</v>
      </c>
      <c r="I916" s="62">
        <f t="shared" si="285"/>
        <v>144.46</v>
      </c>
      <c r="J916" s="53" t="str">
        <f t="shared" si="286"/>
        <v>BIG BRIDGE INTL (BRCH USA)</v>
      </c>
      <c r="K916" s="55">
        <f t="shared" si="287"/>
        <v>1</v>
      </c>
      <c r="L916" s="54">
        <f t="shared" si="288"/>
        <v>0.75</v>
      </c>
      <c r="M916" s="54">
        <f t="shared" si="289"/>
        <v>1.2</v>
      </c>
      <c r="N916" s="54">
        <f t="shared" si="290"/>
        <v>1.2</v>
      </c>
      <c r="O916" s="54">
        <f t="shared" si="291"/>
        <v>1</v>
      </c>
      <c r="P916" s="55" t="str">
        <f t="shared" si="292"/>
        <v>6094325150632</v>
      </c>
      <c r="Q916" s="70">
        <f t="shared" si="293"/>
        <v>7770</v>
      </c>
      <c r="R916" s="58">
        <v>0</v>
      </c>
      <c r="S916" s="57">
        <f t="shared" si="294"/>
        <v>0</v>
      </c>
      <c r="T916" s="58">
        <v>0</v>
      </c>
      <c r="U916" s="58">
        <f>(IF(VLOOKUP(VLOOKUP(AN916,MAPPING!$B$16:$D$21,2,1),MAPPING!$C$16:$E$21,2,0)=7000,0,VLOOKUP(VLOOKUP(AN916,MAPPING!$B$16:$D$21,2,1),MAPPING!$C$16:$E$21,2,0)))</f>
        <v>0</v>
      </c>
      <c r="V916" s="58">
        <f>(K916*VLOOKUP(N916/K916,MAPPING!$B$23:$C$30,2,10))</f>
        <v>0</v>
      </c>
      <c r="W916" s="58">
        <f t="shared" si="295"/>
        <v>0</v>
      </c>
      <c r="X916" s="58">
        <f t="shared" si="296"/>
        <v>7770</v>
      </c>
      <c r="Y916" s="116">
        <f>ROUND(SUM(Q916:W916)/INVOICE!$I$5,2)</f>
        <v>5.57</v>
      </c>
      <c r="AA916" s="38" t="s">
        <v>5963</v>
      </c>
      <c r="AB916" s="38" t="s">
        <v>93</v>
      </c>
      <c r="AC916" s="38" t="s">
        <v>5964</v>
      </c>
      <c r="AD916" s="38" t="s">
        <v>12275</v>
      </c>
      <c r="AE916" s="38" t="s">
        <v>292</v>
      </c>
      <c r="AF916" s="38" t="s">
        <v>293</v>
      </c>
      <c r="AG916" s="38" t="s">
        <v>617</v>
      </c>
      <c r="AH916" s="38" t="s">
        <v>61</v>
      </c>
      <c r="AI916" s="38">
        <v>1</v>
      </c>
      <c r="AJ916" s="38">
        <v>0.75</v>
      </c>
      <c r="AK916" s="38">
        <v>1.2</v>
      </c>
      <c r="AL916" s="38">
        <v>1.2</v>
      </c>
      <c r="AM916" s="38" t="s">
        <v>204</v>
      </c>
      <c r="AN916" s="38">
        <v>144.46</v>
      </c>
      <c r="AO916" s="38" t="s">
        <v>62</v>
      </c>
      <c r="AP916" s="38" t="s">
        <v>62</v>
      </c>
      <c r="AQ916" s="38" t="s">
        <v>62</v>
      </c>
      <c r="AR916" s="38" t="s">
        <v>62</v>
      </c>
      <c r="AS916" s="38" t="s">
        <v>62</v>
      </c>
      <c r="AT916" s="38" t="s">
        <v>205</v>
      </c>
      <c r="AU916" s="38" t="s">
        <v>8802</v>
      </c>
      <c r="AV916" s="38" t="s">
        <v>207</v>
      </c>
      <c r="AW916" s="38" t="s">
        <v>61</v>
      </c>
      <c r="AX916" s="38" t="s">
        <v>63</v>
      </c>
      <c r="AY916" s="39" t="s">
        <v>12276</v>
      </c>
      <c r="AZ916" s="38" t="s">
        <v>12277</v>
      </c>
      <c r="BA916" s="39" t="s">
        <v>12277</v>
      </c>
      <c r="BB916" s="38" t="s">
        <v>2434</v>
      </c>
      <c r="BC916" s="38" t="s">
        <v>197</v>
      </c>
      <c r="BD916" s="38" t="s">
        <v>94</v>
      </c>
      <c r="BE916" s="38" t="s">
        <v>208</v>
      </c>
      <c r="BF916" s="38" t="s">
        <v>64</v>
      </c>
      <c r="BG916" s="38" t="s">
        <v>61</v>
      </c>
      <c r="BH916" s="38" t="s">
        <v>209</v>
      </c>
    </row>
    <row r="917" spans="2:60" x14ac:dyDescent="0.3">
      <c r="B917" s="55">
        <f t="shared" si="278"/>
        <v>913</v>
      </c>
      <c r="C917" s="55" t="str">
        <f t="shared" si="279"/>
        <v>NRT</v>
      </c>
      <c r="D917" s="55" t="str">
        <f t="shared" si="280"/>
        <v>2025-09-23</v>
      </c>
      <c r="E917" s="55" t="str">
        <f t="shared" si="281"/>
        <v>82020038174</v>
      </c>
      <c r="F917" s="55" t="str">
        <f t="shared" si="282"/>
        <v>PJP030130637</v>
      </c>
      <c r="G917" s="55" t="str">
        <f t="shared" si="283"/>
        <v>윤혜린</v>
      </c>
      <c r="H917" s="53" t="str">
        <f t="shared" si="284"/>
        <v>목록(Manifest)</v>
      </c>
      <c r="I917" s="62">
        <f t="shared" si="285"/>
        <v>30.08</v>
      </c>
      <c r="J917" s="53" t="str">
        <f t="shared" si="286"/>
        <v>BIG BRIDGE INTL (BRCH USA)</v>
      </c>
      <c r="K917" s="55">
        <f t="shared" si="287"/>
        <v>1</v>
      </c>
      <c r="L917" s="54">
        <f t="shared" si="288"/>
        <v>0.6</v>
      </c>
      <c r="M917" s="54">
        <f t="shared" si="289"/>
        <v>1.1000000000000001</v>
      </c>
      <c r="N917" s="54">
        <f t="shared" si="290"/>
        <v>1.1000000000000001</v>
      </c>
      <c r="O917" s="54">
        <f t="shared" si="291"/>
        <v>1</v>
      </c>
      <c r="P917" s="55" t="str">
        <f t="shared" si="292"/>
        <v>6094325151832</v>
      </c>
      <c r="Q917" s="70">
        <f t="shared" si="293"/>
        <v>7770</v>
      </c>
      <c r="R917" s="58">
        <v>0</v>
      </c>
      <c r="S917" s="57">
        <f t="shared" si="294"/>
        <v>0</v>
      </c>
      <c r="T917" s="58">
        <v>0</v>
      </c>
      <c r="U917" s="58">
        <f>(IF(VLOOKUP(VLOOKUP(AN917,MAPPING!$B$16:$D$21,2,1),MAPPING!$C$16:$E$21,2,0)=7000,0,VLOOKUP(VLOOKUP(AN917,MAPPING!$B$16:$D$21,2,1),MAPPING!$C$16:$E$21,2,0)))</f>
        <v>0</v>
      </c>
      <c r="V917" s="58">
        <f>(K917*VLOOKUP(N917/K917,MAPPING!$B$23:$C$30,2,10))</f>
        <v>0</v>
      </c>
      <c r="W917" s="58">
        <f t="shared" si="295"/>
        <v>0</v>
      </c>
      <c r="X917" s="58">
        <f t="shared" si="296"/>
        <v>7770</v>
      </c>
      <c r="Y917" s="116">
        <f>ROUND(SUM(Q917:W917)/INVOICE!$I$5,2)</f>
        <v>5.57</v>
      </c>
      <c r="AA917" s="38" t="s">
        <v>5963</v>
      </c>
      <c r="AB917" s="38" t="s">
        <v>93</v>
      </c>
      <c r="AC917" s="38" t="s">
        <v>5964</v>
      </c>
      <c r="AD917" s="38" t="s">
        <v>12278</v>
      </c>
      <c r="AE917" s="38" t="s">
        <v>12279</v>
      </c>
      <c r="AF917" s="38" t="s">
        <v>12280</v>
      </c>
      <c r="AG917" s="38" t="s">
        <v>12281</v>
      </c>
      <c r="AH917" s="38" t="s">
        <v>61</v>
      </c>
      <c r="AI917" s="38">
        <v>1</v>
      </c>
      <c r="AJ917" s="38">
        <v>0.6</v>
      </c>
      <c r="AK917" s="38">
        <v>1.1000000000000001</v>
      </c>
      <c r="AL917" s="38">
        <v>1.1000000000000001</v>
      </c>
      <c r="AM917" s="38" t="s">
        <v>204</v>
      </c>
      <c r="AN917" s="38">
        <v>30.08</v>
      </c>
      <c r="AO917" s="38" t="s">
        <v>62</v>
      </c>
      <c r="AP917" s="38" t="s">
        <v>62</v>
      </c>
      <c r="AQ917" s="38" t="s">
        <v>62</v>
      </c>
      <c r="AR917" s="38" t="s">
        <v>62</v>
      </c>
      <c r="AS917" s="38" t="s">
        <v>62</v>
      </c>
      <c r="AT917" s="38" t="s">
        <v>205</v>
      </c>
      <c r="AU917" s="38" t="s">
        <v>8802</v>
      </c>
      <c r="AV917" s="38" t="s">
        <v>207</v>
      </c>
      <c r="AW917" s="38" t="s">
        <v>61</v>
      </c>
      <c r="AX917" s="38" t="s">
        <v>63</v>
      </c>
      <c r="AY917" s="39" t="s">
        <v>12282</v>
      </c>
      <c r="AZ917" s="38" t="s">
        <v>12283</v>
      </c>
      <c r="BA917" s="39" t="s">
        <v>12283</v>
      </c>
      <c r="BB917" s="38" t="s">
        <v>2434</v>
      </c>
      <c r="BC917" s="38" t="s">
        <v>197</v>
      </c>
      <c r="BD917" s="38" t="s">
        <v>94</v>
      </c>
      <c r="BE917" s="38" t="s">
        <v>208</v>
      </c>
      <c r="BF917" s="38" t="s">
        <v>64</v>
      </c>
      <c r="BG917" s="38" t="s">
        <v>61</v>
      </c>
      <c r="BH917" s="38" t="s">
        <v>209</v>
      </c>
    </row>
    <row r="918" spans="2:60" x14ac:dyDescent="0.3">
      <c r="B918" s="55">
        <f t="shared" si="278"/>
        <v>914</v>
      </c>
      <c r="C918" s="55" t="str">
        <f t="shared" si="279"/>
        <v>NRT</v>
      </c>
      <c r="D918" s="55" t="str">
        <f t="shared" si="280"/>
        <v>2025-09-23</v>
      </c>
      <c r="E918" s="55" t="str">
        <f t="shared" si="281"/>
        <v>82020038174</v>
      </c>
      <c r="F918" s="55" t="str">
        <f t="shared" si="282"/>
        <v>PJP030149781</v>
      </c>
      <c r="G918" s="55" t="str">
        <f t="shared" si="283"/>
        <v>김성관</v>
      </c>
      <c r="H918" s="53" t="str">
        <f t="shared" si="284"/>
        <v>간이(Simple)</v>
      </c>
      <c r="I918" s="62">
        <f t="shared" si="285"/>
        <v>383.24</v>
      </c>
      <c r="J918" s="53" t="str">
        <f t="shared" si="286"/>
        <v>BIG BRIDGE INTL (BRCH USA)</v>
      </c>
      <c r="K918" s="55">
        <f t="shared" si="287"/>
        <v>1</v>
      </c>
      <c r="L918" s="54">
        <f t="shared" si="288"/>
        <v>0.45</v>
      </c>
      <c r="M918" s="54">
        <f t="shared" si="289"/>
        <v>1.2</v>
      </c>
      <c r="N918" s="54">
        <f t="shared" si="290"/>
        <v>1.2</v>
      </c>
      <c r="O918" s="54">
        <f t="shared" si="291"/>
        <v>0.5</v>
      </c>
      <c r="P918" s="55" t="str">
        <f t="shared" si="292"/>
        <v>6094325151412</v>
      </c>
      <c r="Q918" s="70">
        <f t="shared" si="293"/>
        <v>6760</v>
      </c>
      <c r="R918" s="58">
        <v>0</v>
      </c>
      <c r="S918" s="57">
        <f t="shared" si="294"/>
        <v>0</v>
      </c>
      <c r="T918" s="58">
        <v>0</v>
      </c>
      <c r="U918" s="58">
        <f>(IF(VLOOKUP(VLOOKUP(AN918,MAPPING!$B$16:$D$21,2,1),MAPPING!$C$16:$E$21,2,0)=7000,0,VLOOKUP(VLOOKUP(AN918,MAPPING!$B$16:$D$21,2,1),MAPPING!$C$16:$E$21,2,0)))</f>
        <v>0</v>
      </c>
      <c r="V918" s="58">
        <f>(K918*VLOOKUP(N918/K918,MAPPING!$B$23:$C$30,2,10))</f>
        <v>0</v>
      </c>
      <c r="W918" s="58">
        <f t="shared" si="295"/>
        <v>0</v>
      </c>
      <c r="X918" s="58">
        <f t="shared" si="296"/>
        <v>6760</v>
      </c>
      <c r="Y918" s="116">
        <f>ROUND(SUM(Q918:W918)/INVOICE!$I$5,2)</f>
        <v>4.8499999999999996</v>
      </c>
      <c r="AA918" s="38" t="s">
        <v>5963</v>
      </c>
      <c r="AB918" s="38" t="s">
        <v>93</v>
      </c>
      <c r="AC918" s="38" t="s">
        <v>5964</v>
      </c>
      <c r="AD918" s="38" t="s">
        <v>12284</v>
      </c>
      <c r="AE918" s="38" t="s">
        <v>12285</v>
      </c>
      <c r="AF918" s="38" t="s">
        <v>12286</v>
      </c>
      <c r="AG918" s="38" t="s">
        <v>12287</v>
      </c>
      <c r="AH918" s="38" t="s">
        <v>61</v>
      </c>
      <c r="AI918" s="38">
        <v>1</v>
      </c>
      <c r="AJ918" s="38">
        <v>0.45</v>
      </c>
      <c r="AK918" s="38">
        <v>1.2</v>
      </c>
      <c r="AL918" s="38">
        <v>1.2</v>
      </c>
      <c r="AM918" s="38" t="s">
        <v>65</v>
      </c>
      <c r="AN918" s="38">
        <v>383.24</v>
      </c>
      <c r="AO918" s="38" t="s">
        <v>62</v>
      </c>
      <c r="AP918" s="38" t="s">
        <v>62</v>
      </c>
      <c r="AQ918" s="38" t="s">
        <v>62</v>
      </c>
      <c r="AR918" s="38" t="s">
        <v>62</v>
      </c>
      <c r="AS918" s="38" t="s">
        <v>62</v>
      </c>
      <c r="AT918" s="38" t="s">
        <v>205</v>
      </c>
      <c r="AU918" s="38" t="s">
        <v>8802</v>
      </c>
      <c r="AV918" s="38" t="s">
        <v>207</v>
      </c>
      <c r="AW918" s="38" t="s">
        <v>61</v>
      </c>
      <c r="AX918" s="38" t="s">
        <v>63</v>
      </c>
      <c r="AY918" s="39" t="s">
        <v>12288</v>
      </c>
      <c r="AZ918" s="38" t="s">
        <v>12289</v>
      </c>
      <c r="BA918" s="39" t="s">
        <v>12289</v>
      </c>
      <c r="BB918" s="38" t="s">
        <v>2434</v>
      </c>
      <c r="BC918" s="38" t="s">
        <v>197</v>
      </c>
      <c r="BD918" s="38" t="s">
        <v>94</v>
      </c>
      <c r="BE918" s="38" t="s">
        <v>208</v>
      </c>
      <c r="BF918" s="38" t="s">
        <v>64</v>
      </c>
      <c r="BG918" s="38" t="s">
        <v>61</v>
      </c>
      <c r="BH918" s="38" t="s">
        <v>209</v>
      </c>
    </row>
    <row r="919" spans="2:60" x14ac:dyDescent="0.3">
      <c r="B919" s="55">
        <f t="shared" si="278"/>
        <v>915</v>
      </c>
      <c r="C919" s="55" t="str">
        <f t="shared" si="279"/>
        <v>NRT</v>
      </c>
      <c r="D919" s="55" t="str">
        <f t="shared" si="280"/>
        <v>2025-09-23</v>
      </c>
      <c r="E919" s="55" t="str">
        <f t="shared" si="281"/>
        <v>82020038174</v>
      </c>
      <c r="F919" s="55" t="str">
        <f t="shared" si="282"/>
        <v>PJP030129969</v>
      </c>
      <c r="G919" s="55" t="str">
        <f t="shared" si="283"/>
        <v>정지원</v>
      </c>
      <c r="H919" s="53" t="str">
        <f t="shared" si="284"/>
        <v>목록(Manifest)</v>
      </c>
      <c r="I919" s="62">
        <f t="shared" si="285"/>
        <v>124.02</v>
      </c>
      <c r="J919" s="53" t="str">
        <f t="shared" si="286"/>
        <v>BIG BRIDGE INTL (BRCH USA)</v>
      </c>
      <c r="K919" s="55">
        <f t="shared" si="287"/>
        <v>1</v>
      </c>
      <c r="L919" s="54">
        <f t="shared" si="288"/>
        <v>0.55000000000000004</v>
      </c>
      <c r="M919" s="54">
        <f t="shared" si="289"/>
        <v>1.3</v>
      </c>
      <c r="N919" s="54">
        <f t="shared" si="290"/>
        <v>1.3</v>
      </c>
      <c r="O919" s="54">
        <f t="shared" si="291"/>
        <v>1</v>
      </c>
      <c r="P919" s="55" t="str">
        <f t="shared" si="292"/>
        <v>6094325142909</v>
      </c>
      <c r="Q919" s="70">
        <f t="shared" si="293"/>
        <v>7770</v>
      </c>
      <c r="R919" s="58">
        <v>0</v>
      </c>
      <c r="S919" s="57">
        <f t="shared" si="294"/>
        <v>0</v>
      </c>
      <c r="T919" s="58">
        <v>0</v>
      </c>
      <c r="U919" s="58">
        <f>(IF(VLOOKUP(VLOOKUP(AN919,MAPPING!$B$16:$D$21,2,1),MAPPING!$C$16:$E$21,2,0)=7000,0,VLOOKUP(VLOOKUP(AN919,MAPPING!$B$16:$D$21,2,1),MAPPING!$C$16:$E$21,2,0)))</f>
        <v>0</v>
      </c>
      <c r="V919" s="58">
        <f>(K919*VLOOKUP(N919/K919,MAPPING!$B$23:$C$30,2,10))</f>
        <v>0</v>
      </c>
      <c r="W919" s="58">
        <f t="shared" si="295"/>
        <v>0</v>
      </c>
      <c r="X919" s="58">
        <f t="shared" si="296"/>
        <v>7770</v>
      </c>
      <c r="Y919" s="116">
        <f>ROUND(SUM(Q919:W919)/INVOICE!$I$5,2)</f>
        <v>5.57</v>
      </c>
      <c r="AA919" s="38" t="s">
        <v>5963</v>
      </c>
      <c r="AB919" s="38" t="s">
        <v>93</v>
      </c>
      <c r="AC919" s="38" t="s">
        <v>5964</v>
      </c>
      <c r="AD919" s="38" t="s">
        <v>12290</v>
      </c>
      <c r="AE919" s="38" t="s">
        <v>12291</v>
      </c>
      <c r="AF919" s="38" t="s">
        <v>12292</v>
      </c>
      <c r="AG919" s="38" t="s">
        <v>12293</v>
      </c>
      <c r="AH919" s="38" t="s">
        <v>61</v>
      </c>
      <c r="AI919" s="38">
        <v>1</v>
      </c>
      <c r="AJ919" s="38">
        <v>0.55000000000000004</v>
      </c>
      <c r="AK919" s="38">
        <v>1.3</v>
      </c>
      <c r="AL919" s="38">
        <v>1.3</v>
      </c>
      <c r="AM919" s="38" t="s">
        <v>204</v>
      </c>
      <c r="AN919" s="38">
        <v>124.02</v>
      </c>
      <c r="AO919" s="38" t="s">
        <v>62</v>
      </c>
      <c r="AP919" s="38" t="s">
        <v>62</v>
      </c>
      <c r="AQ919" s="38" t="s">
        <v>62</v>
      </c>
      <c r="AR919" s="38" t="s">
        <v>62</v>
      </c>
      <c r="AS919" s="38" t="s">
        <v>62</v>
      </c>
      <c r="AT919" s="38" t="s">
        <v>205</v>
      </c>
      <c r="AU919" s="38" t="s">
        <v>8802</v>
      </c>
      <c r="AV919" s="38" t="s">
        <v>207</v>
      </c>
      <c r="AW919" s="38" t="s">
        <v>61</v>
      </c>
      <c r="AX919" s="38" t="s">
        <v>63</v>
      </c>
      <c r="AY919" s="39" t="s">
        <v>12294</v>
      </c>
      <c r="AZ919" s="38" t="s">
        <v>12295</v>
      </c>
      <c r="BA919" s="39" t="s">
        <v>12295</v>
      </c>
      <c r="BB919" s="38" t="s">
        <v>2434</v>
      </c>
      <c r="BC919" s="38" t="s">
        <v>197</v>
      </c>
      <c r="BD919" s="38" t="s">
        <v>94</v>
      </c>
      <c r="BE919" s="38" t="s">
        <v>208</v>
      </c>
      <c r="BF919" s="38" t="s">
        <v>64</v>
      </c>
      <c r="BG919" s="38" t="s">
        <v>61</v>
      </c>
      <c r="BH919" s="38" t="s">
        <v>209</v>
      </c>
    </row>
    <row r="920" spans="2:60" x14ac:dyDescent="0.3">
      <c r="B920" s="55">
        <f t="shared" si="278"/>
        <v>916</v>
      </c>
      <c r="C920" s="55" t="str">
        <f t="shared" si="279"/>
        <v>NRT</v>
      </c>
      <c r="D920" s="55" t="str">
        <f t="shared" si="280"/>
        <v>2025-09-23</v>
      </c>
      <c r="E920" s="55" t="str">
        <f t="shared" si="281"/>
        <v>82020038174</v>
      </c>
      <c r="F920" s="55" t="str">
        <f t="shared" si="282"/>
        <v>PJP030162284</v>
      </c>
      <c r="G920" s="55" t="str">
        <f t="shared" si="283"/>
        <v>정나영</v>
      </c>
      <c r="H920" s="53" t="str">
        <f t="shared" si="284"/>
        <v>일반(목록배제,Normal-Manifest Exception)</v>
      </c>
      <c r="I920" s="62">
        <f t="shared" si="285"/>
        <v>100.5</v>
      </c>
      <c r="J920" s="53" t="str">
        <f t="shared" si="286"/>
        <v>BIG BRIDGE INTL (BRCH USA)</v>
      </c>
      <c r="K920" s="55">
        <f t="shared" si="287"/>
        <v>1</v>
      </c>
      <c r="L920" s="54">
        <f t="shared" si="288"/>
        <v>0.4</v>
      </c>
      <c r="M920" s="54">
        <f t="shared" si="289"/>
        <v>0.8</v>
      </c>
      <c r="N920" s="54">
        <f t="shared" si="290"/>
        <v>0.8</v>
      </c>
      <c r="O920" s="54">
        <f t="shared" si="291"/>
        <v>0.5</v>
      </c>
      <c r="P920" s="55" t="str">
        <f t="shared" si="292"/>
        <v>6094325151924</v>
      </c>
      <c r="Q920" s="70">
        <f t="shared" si="293"/>
        <v>6760</v>
      </c>
      <c r="R920" s="58">
        <v>0</v>
      </c>
      <c r="S920" s="57">
        <f t="shared" si="294"/>
        <v>0</v>
      </c>
      <c r="T920" s="58">
        <v>0</v>
      </c>
      <c r="U920" s="58">
        <f>(IF(VLOOKUP(VLOOKUP(AN920,MAPPING!$B$16:$D$21,2,1),MAPPING!$C$16:$E$21,2,0)=7000,0,VLOOKUP(VLOOKUP(AN920,MAPPING!$B$16:$D$21,2,1),MAPPING!$C$16:$E$21,2,0)))</f>
        <v>0</v>
      </c>
      <c r="V920" s="58">
        <f>(K920*VLOOKUP(N920/K920,MAPPING!$B$23:$C$30,2,10))</f>
        <v>0</v>
      </c>
      <c r="W920" s="58">
        <f t="shared" si="295"/>
        <v>0</v>
      </c>
      <c r="X920" s="58">
        <f t="shared" si="296"/>
        <v>6760</v>
      </c>
      <c r="Y920" s="116">
        <f>ROUND(SUM(Q920:W920)/INVOICE!$I$5,2)</f>
        <v>4.8499999999999996</v>
      </c>
      <c r="AA920" s="38" t="s">
        <v>5963</v>
      </c>
      <c r="AB920" s="38" t="s">
        <v>93</v>
      </c>
      <c r="AC920" s="38" t="s">
        <v>5964</v>
      </c>
      <c r="AD920" s="38" t="s">
        <v>12296</v>
      </c>
      <c r="AE920" s="38" t="s">
        <v>11689</v>
      </c>
      <c r="AF920" s="38" t="s">
        <v>11690</v>
      </c>
      <c r="AG920" s="38" t="s">
        <v>11691</v>
      </c>
      <c r="AH920" s="38" t="s">
        <v>61</v>
      </c>
      <c r="AI920" s="38">
        <v>1</v>
      </c>
      <c r="AJ920" s="38">
        <v>0.4</v>
      </c>
      <c r="AK920" s="38">
        <v>0.8</v>
      </c>
      <c r="AL920" s="38">
        <v>0.8</v>
      </c>
      <c r="AM920" s="38" t="s">
        <v>66</v>
      </c>
      <c r="AN920" s="38">
        <v>100.5</v>
      </c>
      <c r="AO920" s="38" t="s">
        <v>62</v>
      </c>
      <c r="AP920" s="38" t="s">
        <v>62</v>
      </c>
      <c r="AQ920" s="38" t="s">
        <v>62</v>
      </c>
      <c r="AR920" s="38" t="s">
        <v>62</v>
      </c>
      <c r="AS920" s="38" t="s">
        <v>62</v>
      </c>
      <c r="AT920" s="38" t="s">
        <v>205</v>
      </c>
      <c r="AU920" s="38" t="s">
        <v>8802</v>
      </c>
      <c r="AV920" s="38" t="s">
        <v>207</v>
      </c>
      <c r="AW920" s="38" t="s">
        <v>61</v>
      </c>
      <c r="AX920" s="38" t="s">
        <v>63</v>
      </c>
      <c r="AY920" s="39" t="s">
        <v>12297</v>
      </c>
      <c r="AZ920" s="38" t="s">
        <v>12298</v>
      </c>
      <c r="BA920" s="39" t="s">
        <v>12298</v>
      </c>
      <c r="BB920" s="38" t="s">
        <v>2434</v>
      </c>
      <c r="BC920" s="38" t="s">
        <v>197</v>
      </c>
      <c r="BD920" s="38" t="s">
        <v>94</v>
      </c>
      <c r="BE920" s="38" t="s">
        <v>208</v>
      </c>
      <c r="BF920" s="38" t="s">
        <v>64</v>
      </c>
      <c r="BG920" s="38" t="s">
        <v>61</v>
      </c>
      <c r="BH920" s="38" t="s">
        <v>209</v>
      </c>
    </row>
    <row r="921" spans="2:60" x14ac:dyDescent="0.3">
      <c r="B921" s="55">
        <f t="shared" si="278"/>
        <v>917</v>
      </c>
      <c r="C921" s="55" t="str">
        <f t="shared" si="279"/>
        <v>NRT</v>
      </c>
      <c r="D921" s="55" t="str">
        <f t="shared" si="280"/>
        <v>2025-09-23</v>
      </c>
      <c r="E921" s="55" t="str">
        <f t="shared" si="281"/>
        <v>82020038174</v>
      </c>
      <c r="F921" s="55" t="str">
        <f t="shared" si="282"/>
        <v>PJP030145204</v>
      </c>
      <c r="G921" s="55" t="str">
        <f t="shared" si="283"/>
        <v>김경은</v>
      </c>
      <c r="H921" s="53" t="str">
        <f t="shared" si="284"/>
        <v>일반(목록배제,Normal-Manifest Exception)</v>
      </c>
      <c r="I921" s="62">
        <f t="shared" si="285"/>
        <v>105.9</v>
      </c>
      <c r="J921" s="53" t="str">
        <f t="shared" si="286"/>
        <v>BIG BRIDGE INTL (BRCH USA)</v>
      </c>
      <c r="K921" s="55">
        <f t="shared" si="287"/>
        <v>1</v>
      </c>
      <c r="L921" s="54">
        <f t="shared" si="288"/>
        <v>1.55</v>
      </c>
      <c r="M921" s="54">
        <f t="shared" si="289"/>
        <v>1.1000000000000001</v>
      </c>
      <c r="N921" s="54">
        <f t="shared" si="290"/>
        <v>1.6</v>
      </c>
      <c r="O921" s="54">
        <f t="shared" si="291"/>
        <v>2</v>
      </c>
      <c r="P921" s="55" t="str">
        <f t="shared" si="292"/>
        <v>6094325152012</v>
      </c>
      <c r="Q921" s="70">
        <f t="shared" si="293"/>
        <v>9790</v>
      </c>
      <c r="R921" s="58">
        <v>0</v>
      </c>
      <c r="S921" s="57">
        <f t="shared" si="294"/>
        <v>0</v>
      </c>
      <c r="T921" s="58">
        <v>0</v>
      </c>
      <c r="U921" s="58">
        <f>(IF(VLOOKUP(VLOOKUP(AN921,MAPPING!$B$16:$D$21,2,1),MAPPING!$C$16:$E$21,2,0)=7000,0,VLOOKUP(VLOOKUP(AN921,MAPPING!$B$16:$D$21,2,1),MAPPING!$C$16:$E$21,2,0)))</f>
        <v>0</v>
      </c>
      <c r="V921" s="58">
        <f>(K921*VLOOKUP(N921/K921,MAPPING!$B$23:$C$30,2,10))</f>
        <v>0</v>
      </c>
      <c r="W921" s="58">
        <f t="shared" si="295"/>
        <v>0</v>
      </c>
      <c r="X921" s="58">
        <f t="shared" si="296"/>
        <v>9790</v>
      </c>
      <c r="Y921" s="116">
        <f>ROUND(SUM(Q921:W921)/INVOICE!$I$5,2)</f>
        <v>7.02</v>
      </c>
      <c r="AA921" s="38" t="s">
        <v>5963</v>
      </c>
      <c r="AB921" s="38" t="s">
        <v>93</v>
      </c>
      <c r="AC921" s="38" t="s">
        <v>5964</v>
      </c>
      <c r="AD921" s="38" t="s">
        <v>12299</v>
      </c>
      <c r="AE921" s="38" t="s">
        <v>12300</v>
      </c>
      <c r="AF921" s="38" t="s">
        <v>12301</v>
      </c>
      <c r="AG921" s="38" t="s">
        <v>470</v>
      </c>
      <c r="AH921" s="38" t="s">
        <v>61</v>
      </c>
      <c r="AI921" s="38">
        <v>1</v>
      </c>
      <c r="AJ921" s="38">
        <v>1.55</v>
      </c>
      <c r="AK921" s="38">
        <v>1.1000000000000001</v>
      </c>
      <c r="AL921" s="38">
        <v>1.6</v>
      </c>
      <c r="AM921" s="38" t="s">
        <v>66</v>
      </c>
      <c r="AN921" s="38">
        <v>105.9</v>
      </c>
      <c r="AO921" s="38" t="s">
        <v>62</v>
      </c>
      <c r="AP921" s="38" t="s">
        <v>62</v>
      </c>
      <c r="AQ921" s="38" t="s">
        <v>62</v>
      </c>
      <c r="AR921" s="38" t="s">
        <v>62</v>
      </c>
      <c r="AS921" s="38" t="s">
        <v>62</v>
      </c>
      <c r="AT921" s="38" t="s">
        <v>205</v>
      </c>
      <c r="AU921" s="38" t="s">
        <v>8802</v>
      </c>
      <c r="AV921" s="38" t="s">
        <v>207</v>
      </c>
      <c r="AW921" s="38" t="s">
        <v>61</v>
      </c>
      <c r="AX921" s="38" t="s">
        <v>63</v>
      </c>
      <c r="AY921" s="39" t="s">
        <v>12302</v>
      </c>
      <c r="AZ921" s="38" t="s">
        <v>12303</v>
      </c>
      <c r="BA921" s="39" t="s">
        <v>12303</v>
      </c>
      <c r="BB921" s="38" t="s">
        <v>2434</v>
      </c>
      <c r="BC921" s="38" t="s">
        <v>197</v>
      </c>
      <c r="BD921" s="38" t="s">
        <v>94</v>
      </c>
      <c r="BE921" s="38" t="s">
        <v>208</v>
      </c>
      <c r="BF921" s="38" t="s">
        <v>64</v>
      </c>
      <c r="BG921" s="38" t="s">
        <v>61</v>
      </c>
      <c r="BH921" s="38" t="s">
        <v>209</v>
      </c>
    </row>
    <row r="922" spans="2:60" x14ac:dyDescent="0.3">
      <c r="B922" s="55">
        <f t="shared" si="278"/>
        <v>918</v>
      </c>
      <c r="C922" s="55" t="str">
        <f t="shared" si="279"/>
        <v>NRT</v>
      </c>
      <c r="D922" s="55" t="str">
        <f t="shared" si="280"/>
        <v>2025-09-23</v>
      </c>
      <c r="E922" s="55" t="str">
        <f t="shared" si="281"/>
        <v>82020038174</v>
      </c>
      <c r="F922" s="55" t="str">
        <f t="shared" si="282"/>
        <v>PJP030155054</v>
      </c>
      <c r="G922" s="55" t="str">
        <f t="shared" si="283"/>
        <v>김경진</v>
      </c>
      <c r="H922" s="53" t="str">
        <f t="shared" si="284"/>
        <v>목록(Manifest)</v>
      </c>
      <c r="I922" s="62">
        <f t="shared" si="285"/>
        <v>50.92</v>
      </c>
      <c r="J922" s="53" t="str">
        <f t="shared" si="286"/>
        <v>BIG BRIDGE INTL (BRCH USA)</v>
      </c>
      <c r="K922" s="55">
        <f t="shared" si="287"/>
        <v>1</v>
      </c>
      <c r="L922" s="54">
        <f t="shared" si="288"/>
        <v>0.2</v>
      </c>
      <c r="M922" s="54">
        <f t="shared" si="289"/>
        <v>1.1000000000000001</v>
      </c>
      <c r="N922" s="54">
        <f t="shared" si="290"/>
        <v>1.1000000000000001</v>
      </c>
      <c r="O922" s="54">
        <f t="shared" si="291"/>
        <v>0.5</v>
      </c>
      <c r="P922" s="55" t="str">
        <f t="shared" si="292"/>
        <v>6094325140494</v>
      </c>
      <c r="Q922" s="70">
        <f t="shared" si="293"/>
        <v>6760</v>
      </c>
      <c r="R922" s="58">
        <v>0</v>
      </c>
      <c r="S922" s="57">
        <f t="shared" si="294"/>
        <v>0</v>
      </c>
      <c r="T922" s="58">
        <v>0</v>
      </c>
      <c r="U922" s="58">
        <f>(IF(VLOOKUP(VLOOKUP(AN922,MAPPING!$B$16:$D$21,2,1),MAPPING!$C$16:$E$21,2,0)=7000,0,VLOOKUP(VLOOKUP(AN922,MAPPING!$B$16:$D$21,2,1),MAPPING!$C$16:$E$21,2,0)))</f>
        <v>0</v>
      </c>
      <c r="V922" s="58">
        <f>(K922*VLOOKUP(N922/K922,MAPPING!$B$23:$C$30,2,10))</f>
        <v>0</v>
      </c>
      <c r="W922" s="58">
        <f t="shared" si="295"/>
        <v>0</v>
      </c>
      <c r="X922" s="58">
        <f t="shared" si="296"/>
        <v>6760</v>
      </c>
      <c r="Y922" s="116">
        <f>ROUND(SUM(Q922:W922)/INVOICE!$I$5,2)</f>
        <v>4.8499999999999996</v>
      </c>
      <c r="AA922" s="38" t="s">
        <v>5963</v>
      </c>
      <c r="AB922" s="38" t="s">
        <v>93</v>
      </c>
      <c r="AC922" s="38" t="s">
        <v>5964</v>
      </c>
      <c r="AD922" s="38" t="s">
        <v>12304</v>
      </c>
      <c r="AE922" s="38" t="s">
        <v>8609</v>
      </c>
      <c r="AF922" s="38" t="s">
        <v>8610</v>
      </c>
      <c r="AG922" s="38" t="s">
        <v>227</v>
      </c>
      <c r="AH922" s="38" t="s">
        <v>61</v>
      </c>
      <c r="AI922" s="38">
        <v>1</v>
      </c>
      <c r="AJ922" s="38">
        <v>0.2</v>
      </c>
      <c r="AK922" s="38">
        <v>1.1000000000000001</v>
      </c>
      <c r="AL922" s="38">
        <v>1.1000000000000001</v>
      </c>
      <c r="AM922" s="38" t="s">
        <v>204</v>
      </c>
      <c r="AN922" s="38">
        <v>50.92</v>
      </c>
      <c r="AO922" s="38" t="s">
        <v>62</v>
      </c>
      <c r="AP922" s="38" t="s">
        <v>62</v>
      </c>
      <c r="AQ922" s="38" t="s">
        <v>62</v>
      </c>
      <c r="AR922" s="38" t="s">
        <v>62</v>
      </c>
      <c r="AS922" s="38" t="s">
        <v>62</v>
      </c>
      <c r="AT922" s="38" t="s">
        <v>205</v>
      </c>
      <c r="AU922" s="38" t="s">
        <v>8802</v>
      </c>
      <c r="AV922" s="38" t="s">
        <v>207</v>
      </c>
      <c r="AW922" s="38" t="s">
        <v>61</v>
      </c>
      <c r="AX922" s="38" t="s">
        <v>63</v>
      </c>
      <c r="AY922" s="39" t="s">
        <v>12305</v>
      </c>
      <c r="AZ922" s="38" t="s">
        <v>12306</v>
      </c>
      <c r="BA922" s="39" t="s">
        <v>12306</v>
      </c>
      <c r="BB922" s="38" t="s">
        <v>2434</v>
      </c>
      <c r="BC922" s="38" t="s">
        <v>197</v>
      </c>
      <c r="BD922" s="38" t="s">
        <v>94</v>
      </c>
      <c r="BE922" s="38" t="s">
        <v>208</v>
      </c>
      <c r="BF922" s="38" t="s">
        <v>64</v>
      </c>
      <c r="BG922" s="38" t="s">
        <v>61</v>
      </c>
      <c r="BH922" s="38" t="s">
        <v>209</v>
      </c>
    </row>
    <row r="923" spans="2:60" x14ac:dyDescent="0.3">
      <c r="B923" s="55">
        <f t="shared" si="278"/>
        <v>919</v>
      </c>
      <c r="C923" s="55" t="str">
        <f t="shared" si="279"/>
        <v>NRT</v>
      </c>
      <c r="D923" s="55" t="str">
        <f t="shared" si="280"/>
        <v>2025-09-23</v>
      </c>
      <c r="E923" s="55" t="str">
        <f t="shared" si="281"/>
        <v>82020038174</v>
      </c>
      <c r="F923" s="55" t="str">
        <f t="shared" si="282"/>
        <v>PJP030150722</v>
      </c>
      <c r="G923" s="55" t="str">
        <f t="shared" si="283"/>
        <v>오엔정보통신 주</v>
      </c>
      <c r="H923" s="53" t="str">
        <f t="shared" si="284"/>
        <v>일반(목록배제,Normal-Manifest Exception)</v>
      </c>
      <c r="I923" s="62">
        <f t="shared" si="285"/>
        <v>130.26</v>
      </c>
      <c r="J923" s="53" t="str">
        <f t="shared" si="286"/>
        <v>BIG BRIDGE INTL (BRCH USA)</v>
      </c>
      <c r="K923" s="55">
        <f t="shared" si="287"/>
        <v>1</v>
      </c>
      <c r="L923" s="54">
        <f t="shared" si="288"/>
        <v>0.55000000000000004</v>
      </c>
      <c r="M923" s="54">
        <f t="shared" si="289"/>
        <v>1.2</v>
      </c>
      <c r="N923" s="54">
        <f t="shared" si="290"/>
        <v>1.2</v>
      </c>
      <c r="O923" s="54">
        <f t="shared" si="291"/>
        <v>1</v>
      </c>
      <c r="P923" s="55" t="str">
        <f t="shared" si="292"/>
        <v>6094325151907</v>
      </c>
      <c r="Q923" s="70">
        <f t="shared" si="293"/>
        <v>7770</v>
      </c>
      <c r="R923" s="58">
        <v>0</v>
      </c>
      <c r="S923" s="57">
        <f t="shared" si="294"/>
        <v>0</v>
      </c>
      <c r="T923" s="58">
        <v>0</v>
      </c>
      <c r="U923" s="58">
        <f>(IF(VLOOKUP(VLOOKUP(AN923,MAPPING!$B$16:$D$21,2,1),MAPPING!$C$16:$E$21,2,0)=7000,0,VLOOKUP(VLOOKUP(AN923,MAPPING!$B$16:$D$21,2,1),MAPPING!$C$16:$E$21,2,0)))</f>
        <v>0</v>
      </c>
      <c r="V923" s="58">
        <f>(K923*VLOOKUP(N923/K923,MAPPING!$B$23:$C$30,2,10))</f>
        <v>0</v>
      </c>
      <c r="W923" s="58">
        <f t="shared" si="295"/>
        <v>0</v>
      </c>
      <c r="X923" s="58">
        <f t="shared" si="296"/>
        <v>7770</v>
      </c>
      <c r="Y923" s="116">
        <f>ROUND(SUM(Q923:W923)/INVOICE!$I$5,2)</f>
        <v>5.57</v>
      </c>
      <c r="AA923" s="38" t="s">
        <v>5963</v>
      </c>
      <c r="AB923" s="38" t="s">
        <v>93</v>
      </c>
      <c r="AC923" s="38" t="s">
        <v>5964</v>
      </c>
      <c r="AD923" s="38" t="s">
        <v>12307</v>
      </c>
      <c r="AE923" s="38" t="s">
        <v>9708</v>
      </c>
      <c r="AF923" s="38" t="s">
        <v>9709</v>
      </c>
      <c r="AG923" s="38" t="s">
        <v>9710</v>
      </c>
      <c r="AH923" s="38" t="s">
        <v>156</v>
      </c>
      <c r="AI923" s="38">
        <v>1</v>
      </c>
      <c r="AJ923" s="38">
        <v>0.55000000000000004</v>
      </c>
      <c r="AK923" s="38">
        <v>1.2</v>
      </c>
      <c r="AL923" s="38">
        <v>1.2</v>
      </c>
      <c r="AM923" s="38" t="s">
        <v>66</v>
      </c>
      <c r="AN923" s="38">
        <v>130.26</v>
      </c>
      <c r="AO923" s="38" t="s">
        <v>62</v>
      </c>
      <c r="AP923" s="38" t="s">
        <v>62</v>
      </c>
      <c r="AQ923" s="38" t="s">
        <v>62</v>
      </c>
      <c r="AR923" s="38" t="s">
        <v>61</v>
      </c>
      <c r="AS923" s="38" t="s">
        <v>61</v>
      </c>
      <c r="AT923" s="38" t="s">
        <v>205</v>
      </c>
      <c r="AU923" s="38" t="s">
        <v>8802</v>
      </c>
      <c r="AV923" s="38" t="s">
        <v>207</v>
      </c>
      <c r="AW923" s="38" t="s">
        <v>61</v>
      </c>
      <c r="AX923" s="38" t="s">
        <v>63</v>
      </c>
      <c r="AY923" s="39" t="s">
        <v>12308</v>
      </c>
      <c r="AZ923" s="38" t="s">
        <v>12309</v>
      </c>
      <c r="BA923" s="39" t="s">
        <v>12309</v>
      </c>
      <c r="BB923" s="38" t="s">
        <v>2434</v>
      </c>
      <c r="BC923" s="38" t="s">
        <v>197</v>
      </c>
      <c r="BD923" s="38" t="s">
        <v>94</v>
      </c>
      <c r="BE923" s="38" t="s">
        <v>208</v>
      </c>
      <c r="BF923" s="38" t="s">
        <v>64</v>
      </c>
      <c r="BG923" s="38" t="s">
        <v>61</v>
      </c>
      <c r="BH923" s="38" t="s">
        <v>209</v>
      </c>
    </row>
    <row r="924" spans="2:60" x14ac:dyDescent="0.3">
      <c r="B924" s="55">
        <f t="shared" si="278"/>
        <v>920</v>
      </c>
      <c r="C924" s="55" t="str">
        <f t="shared" si="279"/>
        <v>NRT</v>
      </c>
      <c r="D924" s="55" t="str">
        <f t="shared" si="280"/>
        <v>2025-09-23</v>
      </c>
      <c r="E924" s="55" t="str">
        <f t="shared" si="281"/>
        <v>82020038174</v>
      </c>
      <c r="F924" s="55" t="str">
        <f t="shared" si="282"/>
        <v>PJP030132304</v>
      </c>
      <c r="G924" s="55" t="str">
        <f t="shared" si="283"/>
        <v>성기림</v>
      </c>
      <c r="H924" s="53" t="str">
        <f t="shared" si="284"/>
        <v>목록(Manifest)</v>
      </c>
      <c r="I924" s="62">
        <f t="shared" si="285"/>
        <v>78.13</v>
      </c>
      <c r="J924" s="53" t="str">
        <f t="shared" si="286"/>
        <v>BIG BRIDGE INTL (BRCH USA)</v>
      </c>
      <c r="K924" s="55">
        <f t="shared" si="287"/>
        <v>1</v>
      </c>
      <c r="L924" s="54">
        <f t="shared" si="288"/>
        <v>0.45</v>
      </c>
      <c r="M924" s="54">
        <f t="shared" si="289"/>
        <v>1.2</v>
      </c>
      <c r="N924" s="54">
        <f t="shared" si="290"/>
        <v>1.2</v>
      </c>
      <c r="O924" s="54">
        <f t="shared" si="291"/>
        <v>0.5</v>
      </c>
      <c r="P924" s="55" t="str">
        <f t="shared" si="292"/>
        <v>6094325151185</v>
      </c>
      <c r="Q924" s="70">
        <f t="shared" si="293"/>
        <v>6760</v>
      </c>
      <c r="R924" s="58">
        <v>0</v>
      </c>
      <c r="S924" s="57">
        <f t="shared" si="294"/>
        <v>0</v>
      </c>
      <c r="T924" s="58">
        <v>0</v>
      </c>
      <c r="U924" s="58">
        <f>(IF(VLOOKUP(VLOOKUP(AN924,MAPPING!$B$16:$D$21,2,1),MAPPING!$C$16:$E$21,2,0)=7000,0,VLOOKUP(VLOOKUP(AN924,MAPPING!$B$16:$D$21,2,1),MAPPING!$C$16:$E$21,2,0)))</f>
        <v>0</v>
      </c>
      <c r="V924" s="58">
        <f>(K924*VLOOKUP(N924/K924,MAPPING!$B$23:$C$30,2,10))</f>
        <v>0</v>
      </c>
      <c r="W924" s="58">
        <f t="shared" si="295"/>
        <v>0</v>
      </c>
      <c r="X924" s="58">
        <f t="shared" si="296"/>
        <v>6760</v>
      </c>
      <c r="Y924" s="116">
        <f>ROUND(SUM(Q924:W924)/INVOICE!$I$5,2)</f>
        <v>4.8499999999999996</v>
      </c>
      <c r="AA924" s="38" t="s">
        <v>5963</v>
      </c>
      <c r="AB924" s="38" t="s">
        <v>93</v>
      </c>
      <c r="AC924" s="38" t="s">
        <v>5964</v>
      </c>
      <c r="AD924" s="38" t="s">
        <v>12310</v>
      </c>
      <c r="AE924" s="38" t="s">
        <v>12311</v>
      </c>
      <c r="AF924" s="38" t="s">
        <v>12312</v>
      </c>
      <c r="AG924" s="38" t="s">
        <v>12313</v>
      </c>
      <c r="AH924" s="38" t="s">
        <v>61</v>
      </c>
      <c r="AI924" s="38">
        <v>1</v>
      </c>
      <c r="AJ924" s="38">
        <v>0.45</v>
      </c>
      <c r="AK924" s="38">
        <v>1.2</v>
      </c>
      <c r="AL924" s="38">
        <v>1.2</v>
      </c>
      <c r="AM924" s="38" t="s">
        <v>204</v>
      </c>
      <c r="AN924" s="38">
        <v>78.13</v>
      </c>
      <c r="AO924" s="38" t="s">
        <v>62</v>
      </c>
      <c r="AP924" s="38" t="s">
        <v>62</v>
      </c>
      <c r="AQ924" s="38" t="s">
        <v>62</v>
      </c>
      <c r="AR924" s="38" t="s">
        <v>62</v>
      </c>
      <c r="AS924" s="38" t="s">
        <v>62</v>
      </c>
      <c r="AT924" s="38" t="s">
        <v>205</v>
      </c>
      <c r="AU924" s="38" t="s">
        <v>8802</v>
      </c>
      <c r="AV924" s="38" t="s">
        <v>207</v>
      </c>
      <c r="AW924" s="38" t="s">
        <v>61</v>
      </c>
      <c r="AX924" s="38" t="s">
        <v>63</v>
      </c>
      <c r="AY924" s="39" t="s">
        <v>12314</v>
      </c>
      <c r="AZ924" s="38" t="s">
        <v>12315</v>
      </c>
      <c r="BA924" s="39" t="s">
        <v>12315</v>
      </c>
      <c r="BB924" s="38" t="s">
        <v>2434</v>
      </c>
      <c r="BC924" s="38" t="s">
        <v>197</v>
      </c>
      <c r="BD924" s="38" t="s">
        <v>94</v>
      </c>
      <c r="BE924" s="38" t="s">
        <v>208</v>
      </c>
      <c r="BF924" s="38" t="s">
        <v>64</v>
      </c>
      <c r="BG924" s="38" t="s">
        <v>61</v>
      </c>
      <c r="BH924" s="38" t="s">
        <v>209</v>
      </c>
    </row>
    <row r="925" spans="2:60" x14ac:dyDescent="0.3">
      <c r="B925" s="55">
        <f t="shared" si="278"/>
        <v>921</v>
      </c>
      <c r="C925" s="55" t="str">
        <f t="shared" si="279"/>
        <v>NRT</v>
      </c>
      <c r="D925" s="55" t="str">
        <f t="shared" si="280"/>
        <v>2025-09-23</v>
      </c>
      <c r="E925" s="55" t="str">
        <f t="shared" si="281"/>
        <v>82020038174</v>
      </c>
      <c r="F925" s="55" t="str">
        <f t="shared" si="282"/>
        <v>PJP026434934</v>
      </c>
      <c r="G925" s="55" t="str">
        <f t="shared" si="283"/>
        <v>박수빈</v>
      </c>
      <c r="H925" s="53" t="str">
        <f t="shared" si="284"/>
        <v>목록(Manifest)</v>
      </c>
      <c r="I925" s="62">
        <f t="shared" si="285"/>
        <v>15.54</v>
      </c>
      <c r="J925" s="53" t="str">
        <f t="shared" si="286"/>
        <v>BIG BRIDGE INTL (BRCH USA)</v>
      </c>
      <c r="K925" s="55">
        <f t="shared" si="287"/>
        <v>1</v>
      </c>
      <c r="L925" s="54">
        <f t="shared" si="288"/>
        <v>0.35</v>
      </c>
      <c r="M925" s="54">
        <f t="shared" si="289"/>
        <v>0.5</v>
      </c>
      <c r="N925" s="54">
        <f t="shared" si="290"/>
        <v>0.5</v>
      </c>
      <c r="O925" s="54">
        <f t="shared" si="291"/>
        <v>0.5</v>
      </c>
      <c r="P925" s="55" t="str">
        <f t="shared" si="292"/>
        <v>6094325151705</v>
      </c>
      <c r="Q925" s="70">
        <f t="shared" si="293"/>
        <v>6760</v>
      </c>
      <c r="R925" s="58">
        <v>0</v>
      </c>
      <c r="S925" s="57">
        <f t="shared" si="294"/>
        <v>0</v>
      </c>
      <c r="T925" s="58">
        <v>0</v>
      </c>
      <c r="U925" s="58">
        <f>(IF(VLOOKUP(VLOOKUP(AN925,MAPPING!$B$16:$D$21,2,1),MAPPING!$C$16:$E$21,2,0)=7000,0,VLOOKUP(VLOOKUP(AN925,MAPPING!$B$16:$D$21,2,1),MAPPING!$C$16:$E$21,2,0)))</f>
        <v>0</v>
      </c>
      <c r="V925" s="58">
        <f>(K925*VLOOKUP(N925/K925,MAPPING!$B$23:$C$30,2,10))</f>
        <v>0</v>
      </c>
      <c r="W925" s="58">
        <f t="shared" si="295"/>
        <v>0</v>
      </c>
      <c r="X925" s="58">
        <f t="shared" si="296"/>
        <v>6760</v>
      </c>
      <c r="Y925" s="116">
        <f>ROUND(SUM(Q925:W925)/INVOICE!$I$5,2)</f>
        <v>4.8499999999999996</v>
      </c>
      <c r="AA925" s="38" t="s">
        <v>5963</v>
      </c>
      <c r="AB925" s="38" t="s">
        <v>93</v>
      </c>
      <c r="AC925" s="38" t="s">
        <v>5964</v>
      </c>
      <c r="AD925" s="38" t="s">
        <v>12316</v>
      </c>
      <c r="AE925" s="38" t="s">
        <v>12317</v>
      </c>
      <c r="AF925" s="38" t="s">
        <v>12318</v>
      </c>
      <c r="AG925" s="38" t="s">
        <v>12319</v>
      </c>
      <c r="AH925" s="38" t="s">
        <v>61</v>
      </c>
      <c r="AI925" s="38">
        <v>1</v>
      </c>
      <c r="AJ925" s="38">
        <v>0.35</v>
      </c>
      <c r="AK925" s="38">
        <v>0.5</v>
      </c>
      <c r="AL925" s="38">
        <v>0.5</v>
      </c>
      <c r="AM925" s="38" t="s">
        <v>204</v>
      </c>
      <c r="AN925" s="38">
        <v>15.54</v>
      </c>
      <c r="AO925" s="38" t="s">
        <v>62</v>
      </c>
      <c r="AP925" s="38" t="s">
        <v>62</v>
      </c>
      <c r="AQ925" s="38" t="s">
        <v>62</v>
      </c>
      <c r="AR925" s="38" t="s">
        <v>62</v>
      </c>
      <c r="AS925" s="38" t="s">
        <v>62</v>
      </c>
      <c r="AT925" s="38" t="s">
        <v>205</v>
      </c>
      <c r="AU925" s="38" t="s">
        <v>8802</v>
      </c>
      <c r="AV925" s="38" t="s">
        <v>207</v>
      </c>
      <c r="AW925" s="38" t="s">
        <v>61</v>
      </c>
      <c r="AX925" s="38" t="s">
        <v>63</v>
      </c>
      <c r="AY925" s="39" t="s">
        <v>12320</v>
      </c>
      <c r="AZ925" s="38" t="s">
        <v>12321</v>
      </c>
      <c r="BA925" s="39" t="s">
        <v>12321</v>
      </c>
      <c r="BB925" s="38" t="s">
        <v>2434</v>
      </c>
      <c r="BC925" s="38" t="s">
        <v>197</v>
      </c>
      <c r="BD925" s="38" t="s">
        <v>94</v>
      </c>
      <c r="BE925" s="38" t="s">
        <v>208</v>
      </c>
      <c r="BF925" s="38" t="s">
        <v>64</v>
      </c>
      <c r="BG925" s="38" t="s">
        <v>61</v>
      </c>
      <c r="BH925" s="38" t="s">
        <v>209</v>
      </c>
    </row>
    <row r="926" spans="2:60" x14ac:dyDescent="0.3">
      <c r="B926" s="55">
        <f t="shared" si="278"/>
        <v>922</v>
      </c>
      <c r="C926" s="55" t="str">
        <f t="shared" si="279"/>
        <v>NRT</v>
      </c>
      <c r="D926" s="55" t="str">
        <f t="shared" si="280"/>
        <v>2025-09-23</v>
      </c>
      <c r="E926" s="55" t="str">
        <f t="shared" si="281"/>
        <v>82020038174</v>
      </c>
      <c r="F926" s="55" t="str">
        <f t="shared" si="282"/>
        <v>PJP030133671</v>
      </c>
      <c r="G926" s="55" t="str">
        <f t="shared" si="283"/>
        <v>황성호</v>
      </c>
      <c r="H926" s="53" t="str">
        <f t="shared" si="284"/>
        <v>목록(Manifest)</v>
      </c>
      <c r="I926" s="62">
        <f t="shared" si="285"/>
        <v>138.30000000000001</v>
      </c>
      <c r="J926" s="53" t="str">
        <f t="shared" si="286"/>
        <v>BIG BRIDGE INTL (BRCH USA)</v>
      </c>
      <c r="K926" s="55">
        <f t="shared" si="287"/>
        <v>1</v>
      </c>
      <c r="L926" s="54">
        <f t="shared" si="288"/>
        <v>1.5</v>
      </c>
      <c r="M926" s="54">
        <f t="shared" si="289"/>
        <v>1.5</v>
      </c>
      <c r="N926" s="54">
        <f t="shared" si="290"/>
        <v>1.5</v>
      </c>
      <c r="O926" s="54">
        <f t="shared" si="291"/>
        <v>1.5</v>
      </c>
      <c r="P926" s="55" t="str">
        <f t="shared" si="292"/>
        <v>6094325142020</v>
      </c>
      <c r="Q926" s="70">
        <f t="shared" si="293"/>
        <v>8780</v>
      </c>
      <c r="R926" s="58">
        <v>0</v>
      </c>
      <c r="S926" s="57">
        <f t="shared" si="294"/>
        <v>0</v>
      </c>
      <c r="T926" s="58">
        <v>0</v>
      </c>
      <c r="U926" s="58">
        <f>(IF(VLOOKUP(VLOOKUP(AN926,MAPPING!$B$16:$D$21,2,1),MAPPING!$C$16:$E$21,2,0)=7000,0,VLOOKUP(VLOOKUP(AN926,MAPPING!$B$16:$D$21,2,1),MAPPING!$C$16:$E$21,2,0)))</f>
        <v>0</v>
      </c>
      <c r="V926" s="58">
        <f>(K926*VLOOKUP(N926/K926,MAPPING!$B$23:$C$30,2,10))</f>
        <v>0</v>
      </c>
      <c r="W926" s="58">
        <f t="shared" si="295"/>
        <v>0</v>
      </c>
      <c r="X926" s="58">
        <f t="shared" si="296"/>
        <v>8780</v>
      </c>
      <c r="Y926" s="116">
        <f>ROUND(SUM(Q926:W926)/INVOICE!$I$5,2)</f>
        <v>6.3</v>
      </c>
      <c r="AA926" s="38" t="s">
        <v>5963</v>
      </c>
      <c r="AB926" s="38" t="s">
        <v>93</v>
      </c>
      <c r="AC926" s="38" t="s">
        <v>5964</v>
      </c>
      <c r="AD926" s="38" t="s">
        <v>12322</v>
      </c>
      <c r="AE926" s="38" t="s">
        <v>9884</v>
      </c>
      <c r="AF926" s="38" t="s">
        <v>9885</v>
      </c>
      <c r="AG926" s="38" t="s">
        <v>9886</v>
      </c>
      <c r="AH926" s="38" t="s">
        <v>61</v>
      </c>
      <c r="AI926" s="38">
        <v>1</v>
      </c>
      <c r="AJ926" s="38">
        <v>1.5</v>
      </c>
      <c r="AK926" s="38">
        <v>1.5</v>
      </c>
      <c r="AL926" s="38">
        <v>1.5</v>
      </c>
      <c r="AM926" s="38" t="s">
        <v>204</v>
      </c>
      <c r="AN926" s="38">
        <v>138.30000000000001</v>
      </c>
      <c r="AO926" s="38" t="s">
        <v>62</v>
      </c>
      <c r="AP926" s="38" t="s">
        <v>62</v>
      </c>
      <c r="AQ926" s="38" t="s">
        <v>62</v>
      </c>
      <c r="AR926" s="38" t="s">
        <v>62</v>
      </c>
      <c r="AS926" s="38" t="s">
        <v>62</v>
      </c>
      <c r="AT926" s="38" t="s">
        <v>205</v>
      </c>
      <c r="AU926" s="38" t="s">
        <v>8802</v>
      </c>
      <c r="AV926" s="38" t="s">
        <v>207</v>
      </c>
      <c r="AW926" s="38" t="s">
        <v>61</v>
      </c>
      <c r="AX926" s="38" t="s">
        <v>63</v>
      </c>
      <c r="AY926" s="39" t="s">
        <v>12323</v>
      </c>
      <c r="AZ926" s="38" t="s">
        <v>12324</v>
      </c>
      <c r="BA926" s="39" t="s">
        <v>12324</v>
      </c>
      <c r="BB926" s="38" t="s">
        <v>2434</v>
      </c>
      <c r="BC926" s="38" t="s">
        <v>197</v>
      </c>
      <c r="BD926" s="38" t="s">
        <v>94</v>
      </c>
      <c r="BE926" s="38" t="s">
        <v>208</v>
      </c>
      <c r="BF926" s="38" t="s">
        <v>64</v>
      </c>
      <c r="BG926" s="38" t="s">
        <v>61</v>
      </c>
      <c r="BH926" s="38" t="s">
        <v>209</v>
      </c>
    </row>
    <row r="927" spans="2:60" x14ac:dyDescent="0.3">
      <c r="B927" s="55">
        <f t="shared" si="278"/>
        <v>923</v>
      </c>
      <c r="C927" s="55" t="str">
        <f t="shared" si="279"/>
        <v>NRT</v>
      </c>
      <c r="D927" s="55" t="str">
        <f t="shared" si="280"/>
        <v>2025-09-23</v>
      </c>
      <c r="E927" s="55" t="str">
        <f t="shared" si="281"/>
        <v>82020038174</v>
      </c>
      <c r="F927" s="55" t="str">
        <f t="shared" si="282"/>
        <v>PJP030146076</v>
      </c>
      <c r="G927" s="55" t="str">
        <f t="shared" si="283"/>
        <v>정문영</v>
      </c>
      <c r="H927" s="53" t="str">
        <f t="shared" si="284"/>
        <v>목록(Manifest)</v>
      </c>
      <c r="I927" s="62">
        <f t="shared" si="285"/>
        <v>30.08</v>
      </c>
      <c r="J927" s="53" t="str">
        <f t="shared" si="286"/>
        <v>BIG BRIDGE INTL (BRCH USA)</v>
      </c>
      <c r="K927" s="55">
        <f t="shared" si="287"/>
        <v>1</v>
      </c>
      <c r="L927" s="54">
        <f t="shared" si="288"/>
        <v>0.9</v>
      </c>
      <c r="M927" s="54">
        <f t="shared" si="289"/>
        <v>0.3</v>
      </c>
      <c r="N927" s="54">
        <f t="shared" si="290"/>
        <v>0.9</v>
      </c>
      <c r="O927" s="54">
        <f t="shared" si="291"/>
        <v>1</v>
      </c>
      <c r="P927" s="55" t="str">
        <f t="shared" si="292"/>
        <v>6094325151810</v>
      </c>
      <c r="Q927" s="70">
        <f t="shared" si="293"/>
        <v>7770</v>
      </c>
      <c r="R927" s="58">
        <v>0</v>
      </c>
      <c r="S927" s="57">
        <f t="shared" si="294"/>
        <v>0</v>
      </c>
      <c r="T927" s="58">
        <v>0</v>
      </c>
      <c r="U927" s="58">
        <f>(IF(VLOOKUP(VLOOKUP(AN927,MAPPING!$B$16:$D$21,2,1),MAPPING!$C$16:$E$21,2,0)=7000,0,VLOOKUP(VLOOKUP(AN927,MAPPING!$B$16:$D$21,2,1),MAPPING!$C$16:$E$21,2,0)))</f>
        <v>0</v>
      </c>
      <c r="V927" s="58">
        <f>(K927*VLOOKUP(N927/K927,MAPPING!$B$23:$C$30,2,10))</f>
        <v>0</v>
      </c>
      <c r="W927" s="58">
        <f t="shared" si="295"/>
        <v>0</v>
      </c>
      <c r="X927" s="58">
        <f t="shared" si="296"/>
        <v>7770</v>
      </c>
      <c r="Y927" s="116">
        <f>ROUND(SUM(Q927:W927)/INVOICE!$I$5,2)</f>
        <v>5.57</v>
      </c>
      <c r="AA927" s="38" t="s">
        <v>5963</v>
      </c>
      <c r="AB927" s="38" t="s">
        <v>93</v>
      </c>
      <c r="AC927" s="38" t="s">
        <v>5964</v>
      </c>
      <c r="AD927" s="38" t="s">
        <v>12325</v>
      </c>
      <c r="AE927" s="38" t="s">
        <v>12326</v>
      </c>
      <c r="AF927" s="38" t="s">
        <v>12327</v>
      </c>
      <c r="AG927" s="38" t="s">
        <v>12328</v>
      </c>
      <c r="AH927" s="38" t="s">
        <v>61</v>
      </c>
      <c r="AI927" s="38">
        <v>1</v>
      </c>
      <c r="AJ927" s="38">
        <v>0.9</v>
      </c>
      <c r="AK927" s="38">
        <v>0.3</v>
      </c>
      <c r="AL927" s="38">
        <v>0.9</v>
      </c>
      <c r="AM927" s="38" t="s">
        <v>204</v>
      </c>
      <c r="AN927" s="38">
        <v>30.08</v>
      </c>
      <c r="AO927" s="38" t="s">
        <v>62</v>
      </c>
      <c r="AP927" s="38" t="s">
        <v>62</v>
      </c>
      <c r="AQ927" s="38" t="s">
        <v>62</v>
      </c>
      <c r="AR927" s="38" t="s">
        <v>62</v>
      </c>
      <c r="AS927" s="38" t="s">
        <v>62</v>
      </c>
      <c r="AT927" s="38" t="s">
        <v>205</v>
      </c>
      <c r="AU927" s="38" t="s">
        <v>8802</v>
      </c>
      <c r="AV927" s="38" t="s">
        <v>207</v>
      </c>
      <c r="AW927" s="38" t="s">
        <v>61</v>
      </c>
      <c r="AX927" s="38" t="s">
        <v>63</v>
      </c>
      <c r="AY927" s="39" t="s">
        <v>12329</v>
      </c>
      <c r="AZ927" s="38" t="s">
        <v>12330</v>
      </c>
      <c r="BA927" s="39" t="s">
        <v>12330</v>
      </c>
      <c r="BB927" s="38" t="s">
        <v>2434</v>
      </c>
      <c r="BC927" s="38" t="s">
        <v>197</v>
      </c>
      <c r="BD927" s="38" t="s">
        <v>94</v>
      </c>
      <c r="BE927" s="38" t="s">
        <v>208</v>
      </c>
      <c r="BF927" s="38" t="s">
        <v>64</v>
      </c>
      <c r="BG927" s="38" t="s">
        <v>61</v>
      </c>
      <c r="BH927" s="38" t="s">
        <v>209</v>
      </c>
    </row>
    <row r="928" spans="2:60" x14ac:dyDescent="0.3">
      <c r="B928" s="55">
        <f t="shared" si="278"/>
        <v>924</v>
      </c>
      <c r="C928" s="55" t="str">
        <f t="shared" si="279"/>
        <v>NRT</v>
      </c>
      <c r="D928" s="55" t="str">
        <f t="shared" si="280"/>
        <v>2025-09-23</v>
      </c>
      <c r="E928" s="55" t="str">
        <f t="shared" si="281"/>
        <v>82020038174</v>
      </c>
      <c r="F928" s="55" t="str">
        <f t="shared" si="282"/>
        <v>PJP030157123</v>
      </c>
      <c r="G928" s="55" t="str">
        <f t="shared" si="283"/>
        <v>이대풍</v>
      </c>
      <c r="H928" s="53" t="str">
        <f t="shared" si="284"/>
        <v>일반(목록배제,Normal-Manifest Exception)</v>
      </c>
      <c r="I928" s="62">
        <f t="shared" si="285"/>
        <v>100.5</v>
      </c>
      <c r="J928" s="53" t="str">
        <f t="shared" si="286"/>
        <v>BIG BRIDGE INTL (BRCH USA)</v>
      </c>
      <c r="K928" s="55">
        <f t="shared" si="287"/>
        <v>1</v>
      </c>
      <c r="L928" s="54">
        <f t="shared" si="288"/>
        <v>0.35</v>
      </c>
      <c r="M928" s="54">
        <f t="shared" si="289"/>
        <v>1.3</v>
      </c>
      <c r="N928" s="54">
        <f t="shared" si="290"/>
        <v>1.3</v>
      </c>
      <c r="O928" s="54">
        <f t="shared" si="291"/>
        <v>0.5</v>
      </c>
      <c r="P928" s="55" t="str">
        <f t="shared" si="292"/>
        <v>6094325151885</v>
      </c>
      <c r="Q928" s="70">
        <f t="shared" si="293"/>
        <v>6760</v>
      </c>
      <c r="R928" s="58">
        <v>0</v>
      </c>
      <c r="S928" s="57">
        <f t="shared" si="294"/>
        <v>0</v>
      </c>
      <c r="T928" s="58">
        <v>0</v>
      </c>
      <c r="U928" s="58">
        <f>(IF(VLOOKUP(VLOOKUP(AN928,MAPPING!$B$16:$D$21,2,1),MAPPING!$C$16:$E$21,2,0)=7000,0,VLOOKUP(VLOOKUP(AN928,MAPPING!$B$16:$D$21,2,1),MAPPING!$C$16:$E$21,2,0)))</f>
        <v>0</v>
      </c>
      <c r="V928" s="58">
        <f>(K928*VLOOKUP(N928/K928,MAPPING!$B$23:$C$30,2,10))</f>
        <v>0</v>
      </c>
      <c r="W928" s="58">
        <f t="shared" si="295"/>
        <v>0</v>
      </c>
      <c r="X928" s="58">
        <f t="shared" si="296"/>
        <v>6760</v>
      </c>
      <c r="Y928" s="116">
        <f>ROUND(SUM(Q928:W928)/INVOICE!$I$5,2)</f>
        <v>4.8499999999999996</v>
      </c>
      <c r="AA928" s="38" t="s">
        <v>5963</v>
      </c>
      <c r="AB928" s="38" t="s">
        <v>93</v>
      </c>
      <c r="AC928" s="38" t="s">
        <v>5964</v>
      </c>
      <c r="AD928" s="38" t="s">
        <v>12331</v>
      </c>
      <c r="AE928" s="38" t="s">
        <v>9141</v>
      </c>
      <c r="AF928" s="38" t="s">
        <v>9142</v>
      </c>
      <c r="AG928" s="38" t="s">
        <v>9143</v>
      </c>
      <c r="AH928" s="38" t="s">
        <v>61</v>
      </c>
      <c r="AI928" s="38">
        <v>1</v>
      </c>
      <c r="AJ928" s="38">
        <v>0.35</v>
      </c>
      <c r="AK928" s="38">
        <v>1.3</v>
      </c>
      <c r="AL928" s="38">
        <v>1.3</v>
      </c>
      <c r="AM928" s="38" t="s">
        <v>66</v>
      </c>
      <c r="AN928" s="38">
        <v>100.5</v>
      </c>
      <c r="AO928" s="38" t="s">
        <v>62</v>
      </c>
      <c r="AP928" s="38" t="s">
        <v>62</v>
      </c>
      <c r="AQ928" s="38" t="s">
        <v>62</v>
      </c>
      <c r="AR928" s="38" t="s">
        <v>62</v>
      </c>
      <c r="AS928" s="38" t="s">
        <v>62</v>
      </c>
      <c r="AT928" s="38" t="s">
        <v>205</v>
      </c>
      <c r="AU928" s="38" t="s">
        <v>8802</v>
      </c>
      <c r="AV928" s="38" t="s">
        <v>207</v>
      </c>
      <c r="AW928" s="38" t="s">
        <v>61</v>
      </c>
      <c r="AX928" s="38" t="s">
        <v>63</v>
      </c>
      <c r="AY928" s="39" t="s">
        <v>12332</v>
      </c>
      <c r="AZ928" s="38" t="s">
        <v>12333</v>
      </c>
      <c r="BA928" s="39" t="s">
        <v>12333</v>
      </c>
      <c r="BB928" s="38" t="s">
        <v>2434</v>
      </c>
      <c r="BC928" s="38" t="s">
        <v>197</v>
      </c>
      <c r="BD928" s="38" t="s">
        <v>94</v>
      </c>
      <c r="BE928" s="38" t="s">
        <v>208</v>
      </c>
      <c r="BF928" s="38" t="s">
        <v>64</v>
      </c>
      <c r="BG928" s="38" t="s">
        <v>61</v>
      </c>
      <c r="BH928" s="38" t="s">
        <v>209</v>
      </c>
    </row>
    <row r="929" spans="2:60" x14ac:dyDescent="0.3">
      <c r="B929" s="55">
        <f t="shared" si="278"/>
        <v>925</v>
      </c>
      <c r="C929" s="55" t="str">
        <f t="shared" si="279"/>
        <v>NRT</v>
      </c>
      <c r="D929" s="55" t="str">
        <f t="shared" si="280"/>
        <v>2025-09-23</v>
      </c>
      <c r="E929" s="55" t="str">
        <f t="shared" si="281"/>
        <v>82020038174</v>
      </c>
      <c r="F929" s="55" t="str">
        <f t="shared" si="282"/>
        <v>PJP030167257</v>
      </c>
      <c r="G929" s="55" t="str">
        <f t="shared" si="283"/>
        <v>한동욱</v>
      </c>
      <c r="H929" s="53" t="str">
        <f t="shared" si="284"/>
        <v>일반(목록배제,Normal-Manifest Exception)</v>
      </c>
      <c r="I929" s="62">
        <f t="shared" si="285"/>
        <v>100.5</v>
      </c>
      <c r="J929" s="53" t="str">
        <f t="shared" si="286"/>
        <v>BIG BRIDGE INTL (BRCH USA)</v>
      </c>
      <c r="K929" s="55">
        <f t="shared" si="287"/>
        <v>1</v>
      </c>
      <c r="L929" s="54">
        <f t="shared" si="288"/>
        <v>0.3</v>
      </c>
      <c r="M929" s="54">
        <f t="shared" si="289"/>
        <v>0.8</v>
      </c>
      <c r="N929" s="54">
        <f t="shared" si="290"/>
        <v>0.8</v>
      </c>
      <c r="O929" s="54">
        <f t="shared" si="291"/>
        <v>0.5</v>
      </c>
      <c r="P929" s="55" t="str">
        <f t="shared" si="292"/>
        <v>6094325151996</v>
      </c>
      <c r="Q929" s="70">
        <f t="shared" si="293"/>
        <v>6760</v>
      </c>
      <c r="R929" s="58">
        <v>0</v>
      </c>
      <c r="S929" s="57">
        <f t="shared" si="294"/>
        <v>0</v>
      </c>
      <c r="T929" s="58">
        <v>0</v>
      </c>
      <c r="U929" s="58">
        <f>(IF(VLOOKUP(VLOOKUP(AN929,MAPPING!$B$16:$D$21,2,1),MAPPING!$C$16:$E$21,2,0)=7000,0,VLOOKUP(VLOOKUP(AN929,MAPPING!$B$16:$D$21,2,1),MAPPING!$C$16:$E$21,2,0)))</f>
        <v>0</v>
      </c>
      <c r="V929" s="58">
        <f>(K929*VLOOKUP(N929/K929,MAPPING!$B$23:$C$30,2,10))</f>
        <v>0</v>
      </c>
      <c r="W929" s="58">
        <f t="shared" si="295"/>
        <v>0</v>
      </c>
      <c r="X929" s="58">
        <f t="shared" si="296"/>
        <v>6760</v>
      </c>
      <c r="Y929" s="116">
        <f>ROUND(SUM(Q929:W929)/INVOICE!$I$5,2)</f>
        <v>4.8499999999999996</v>
      </c>
      <c r="AA929" s="38" t="s">
        <v>5963</v>
      </c>
      <c r="AB929" s="38" t="s">
        <v>93</v>
      </c>
      <c r="AC929" s="38" t="s">
        <v>5964</v>
      </c>
      <c r="AD929" s="38" t="s">
        <v>12334</v>
      </c>
      <c r="AE929" s="38" t="s">
        <v>12335</v>
      </c>
      <c r="AF929" s="38" t="s">
        <v>12336</v>
      </c>
      <c r="AG929" s="38" t="s">
        <v>12337</v>
      </c>
      <c r="AH929" s="38" t="s">
        <v>61</v>
      </c>
      <c r="AI929" s="38">
        <v>1</v>
      </c>
      <c r="AJ929" s="38">
        <v>0.3</v>
      </c>
      <c r="AK929" s="38">
        <v>0.8</v>
      </c>
      <c r="AL929" s="38">
        <v>0.8</v>
      </c>
      <c r="AM929" s="38" t="s">
        <v>66</v>
      </c>
      <c r="AN929" s="38">
        <v>100.5</v>
      </c>
      <c r="AO929" s="38" t="s">
        <v>62</v>
      </c>
      <c r="AP929" s="38" t="s">
        <v>62</v>
      </c>
      <c r="AQ929" s="38" t="s">
        <v>62</v>
      </c>
      <c r="AR929" s="38" t="s">
        <v>62</v>
      </c>
      <c r="AS929" s="38" t="s">
        <v>62</v>
      </c>
      <c r="AT929" s="38" t="s">
        <v>205</v>
      </c>
      <c r="AU929" s="38" t="s">
        <v>8802</v>
      </c>
      <c r="AV929" s="38" t="s">
        <v>207</v>
      </c>
      <c r="AW929" s="38" t="s">
        <v>61</v>
      </c>
      <c r="AX929" s="38" t="s">
        <v>63</v>
      </c>
      <c r="AY929" s="39" t="s">
        <v>12338</v>
      </c>
      <c r="AZ929" s="38" t="s">
        <v>12339</v>
      </c>
      <c r="BA929" s="39" t="s">
        <v>12339</v>
      </c>
      <c r="BB929" s="38" t="s">
        <v>2434</v>
      </c>
      <c r="BC929" s="38" t="s">
        <v>197</v>
      </c>
      <c r="BD929" s="38" t="s">
        <v>94</v>
      </c>
      <c r="BE929" s="38" t="s">
        <v>208</v>
      </c>
      <c r="BF929" s="38" t="s">
        <v>64</v>
      </c>
      <c r="BG929" s="38" t="s">
        <v>61</v>
      </c>
      <c r="BH929" s="38" t="s">
        <v>209</v>
      </c>
    </row>
    <row r="930" spans="2:60" x14ac:dyDescent="0.3">
      <c r="B930" s="55">
        <f t="shared" si="278"/>
        <v>926</v>
      </c>
      <c r="C930" s="55" t="str">
        <f t="shared" si="279"/>
        <v>NRT</v>
      </c>
      <c r="D930" s="55" t="str">
        <f t="shared" si="280"/>
        <v>2025-09-23</v>
      </c>
      <c r="E930" s="55" t="str">
        <f t="shared" si="281"/>
        <v>82020038174</v>
      </c>
      <c r="F930" s="55" t="str">
        <f t="shared" si="282"/>
        <v>PJP030165653</v>
      </c>
      <c r="G930" s="55" t="str">
        <f t="shared" si="283"/>
        <v>오경원</v>
      </c>
      <c r="H930" s="53" t="str">
        <f t="shared" si="284"/>
        <v>일반(목록배제,Normal-Manifest Exception)</v>
      </c>
      <c r="I930" s="62">
        <f t="shared" si="285"/>
        <v>100.5</v>
      </c>
      <c r="J930" s="53" t="str">
        <f t="shared" si="286"/>
        <v>BIG BRIDGE INTL (BRCH USA)</v>
      </c>
      <c r="K930" s="55">
        <f t="shared" si="287"/>
        <v>1</v>
      </c>
      <c r="L930" s="54">
        <f t="shared" si="288"/>
        <v>0.5</v>
      </c>
      <c r="M930" s="54">
        <f t="shared" si="289"/>
        <v>0.5</v>
      </c>
      <c r="N930" s="54">
        <f t="shared" si="290"/>
        <v>0.5</v>
      </c>
      <c r="O930" s="54">
        <f t="shared" si="291"/>
        <v>0.5</v>
      </c>
      <c r="P930" s="55" t="str">
        <f t="shared" si="292"/>
        <v>6094325151150</v>
      </c>
      <c r="Q930" s="70">
        <f t="shared" si="293"/>
        <v>6760</v>
      </c>
      <c r="R930" s="58">
        <v>0</v>
      </c>
      <c r="S930" s="57">
        <f t="shared" si="294"/>
        <v>0</v>
      </c>
      <c r="T930" s="58">
        <v>0</v>
      </c>
      <c r="U930" s="58">
        <f>(IF(VLOOKUP(VLOOKUP(AN930,MAPPING!$B$16:$D$21,2,1),MAPPING!$C$16:$E$21,2,0)=7000,0,VLOOKUP(VLOOKUP(AN930,MAPPING!$B$16:$D$21,2,1),MAPPING!$C$16:$E$21,2,0)))</f>
        <v>0</v>
      </c>
      <c r="V930" s="58">
        <f>(K930*VLOOKUP(N930/K930,MAPPING!$B$23:$C$30,2,10))</f>
        <v>0</v>
      </c>
      <c r="W930" s="58">
        <f t="shared" si="295"/>
        <v>0</v>
      </c>
      <c r="X930" s="58">
        <f t="shared" si="296"/>
        <v>6760</v>
      </c>
      <c r="Y930" s="116">
        <f>ROUND(SUM(Q930:W930)/INVOICE!$I$5,2)</f>
        <v>4.8499999999999996</v>
      </c>
      <c r="AA930" s="38" t="s">
        <v>5963</v>
      </c>
      <c r="AB930" s="38" t="s">
        <v>93</v>
      </c>
      <c r="AC930" s="38" t="s">
        <v>5964</v>
      </c>
      <c r="AD930" s="38" t="s">
        <v>12340</v>
      </c>
      <c r="AE930" s="38" t="s">
        <v>12341</v>
      </c>
      <c r="AF930" s="38" t="s">
        <v>12342</v>
      </c>
      <c r="AG930" s="38" t="s">
        <v>2538</v>
      </c>
      <c r="AH930" s="38" t="s">
        <v>61</v>
      </c>
      <c r="AI930" s="38">
        <v>1</v>
      </c>
      <c r="AJ930" s="38">
        <v>0.5</v>
      </c>
      <c r="AK930" s="38">
        <v>0.5</v>
      </c>
      <c r="AL930" s="38">
        <v>0.5</v>
      </c>
      <c r="AM930" s="38" t="s">
        <v>66</v>
      </c>
      <c r="AN930" s="38">
        <v>100.5</v>
      </c>
      <c r="AO930" s="38" t="s">
        <v>62</v>
      </c>
      <c r="AP930" s="38" t="s">
        <v>62</v>
      </c>
      <c r="AQ930" s="38" t="s">
        <v>62</v>
      </c>
      <c r="AR930" s="38" t="s">
        <v>62</v>
      </c>
      <c r="AS930" s="38" t="s">
        <v>62</v>
      </c>
      <c r="AT930" s="38" t="s">
        <v>205</v>
      </c>
      <c r="AU930" s="38" t="s">
        <v>8802</v>
      </c>
      <c r="AV930" s="38" t="s">
        <v>207</v>
      </c>
      <c r="AW930" s="38" t="s">
        <v>61</v>
      </c>
      <c r="AX930" s="38" t="s">
        <v>63</v>
      </c>
      <c r="AY930" s="39" t="s">
        <v>12343</v>
      </c>
      <c r="AZ930" s="38" t="s">
        <v>12344</v>
      </c>
      <c r="BA930" s="39" t="s">
        <v>12344</v>
      </c>
      <c r="BB930" s="38" t="s">
        <v>2434</v>
      </c>
      <c r="BC930" s="38" t="s">
        <v>197</v>
      </c>
      <c r="BD930" s="38" t="s">
        <v>94</v>
      </c>
      <c r="BE930" s="38" t="s">
        <v>208</v>
      </c>
      <c r="BF930" s="38" t="s">
        <v>64</v>
      </c>
      <c r="BG930" s="38" t="s">
        <v>61</v>
      </c>
      <c r="BH930" s="38" t="s">
        <v>209</v>
      </c>
    </row>
    <row r="931" spans="2:60" x14ac:dyDescent="0.3">
      <c r="B931" s="55">
        <f t="shared" si="278"/>
        <v>927</v>
      </c>
      <c r="C931" s="55" t="str">
        <f t="shared" si="279"/>
        <v>NRT</v>
      </c>
      <c r="D931" s="55" t="str">
        <f t="shared" si="280"/>
        <v>2025-09-23</v>
      </c>
      <c r="E931" s="55" t="str">
        <f t="shared" si="281"/>
        <v>82020038174</v>
      </c>
      <c r="F931" s="55" t="str">
        <f t="shared" si="282"/>
        <v>PJP030161812</v>
      </c>
      <c r="G931" s="55" t="str">
        <f t="shared" si="283"/>
        <v>이해일</v>
      </c>
      <c r="H931" s="53" t="str">
        <f t="shared" si="284"/>
        <v>목록(Manifest)</v>
      </c>
      <c r="I931" s="62">
        <f t="shared" si="285"/>
        <v>67</v>
      </c>
      <c r="J931" s="53" t="str">
        <f t="shared" si="286"/>
        <v>BIG BRIDGE INTL (BRCH USA)</v>
      </c>
      <c r="K931" s="55">
        <f t="shared" si="287"/>
        <v>1</v>
      </c>
      <c r="L931" s="54">
        <f t="shared" si="288"/>
        <v>0.85</v>
      </c>
      <c r="M931" s="54">
        <f t="shared" si="289"/>
        <v>2.2000000000000002</v>
      </c>
      <c r="N931" s="54">
        <f t="shared" si="290"/>
        <v>2.2000000000000002</v>
      </c>
      <c r="O931" s="54">
        <f t="shared" si="291"/>
        <v>1</v>
      </c>
      <c r="P931" s="55" t="str">
        <f t="shared" si="292"/>
        <v>6094325151867</v>
      </c>
      <c r="Q931" s="70">
        <f t="shared" si="293"/>
        <v>7770</v>
      </c>
      <c r="R931" s="58">
        <v>0</v>
      </c>
      <c r="S931" s="57">
        <f t="shared" si="294"/>
        <v>0</v>
      </c>
      <c r="T931" s="58">
        <v>0</v>
      </c>
      <c r="U931" s="58">
        <f>(IF(VLOOKUP(VLOOKUP(AN931,MAPPING!$B$16:$D$21,2,1),MAPPING!$C$16:$E$21,2,0)=7000,0,VLOOKUP(VLOOKUP(AN931,MAPPING!$B$16:$D$21,2,1),MAPPING!$C$16:$E$21,2,0)))</f>
        <v>0</v>
      </c>
      <c r="V931" s="58">
        <f>(K931*VLOOKUP(N931/K931,MAPPING!$B$23:$C$30,2,10))</f>
        <v>550</v>
      </c>
      <c r="W931" s="58">
        <f t="shared" si="295"/>
        <v>0</v>
      </c>
      <c r="X931" s="58">
        <f t="shared" si="296"/>
        <v>8320</v>
      </c>
      <c r="Y931" s="116">
        <f>ROUND(SUM(Q931:W931)/INVOICE!$I$5,2)</f>
        <v>5.97</v>
      </c>
      <c r="AA931" s="38" t="s">
        <v>5963</v>
      </c>
      <c r="AB931" s="38" t="s">
        <v>93</v>
      </c>
      <c r="AC931" s="38" t="s">
        <v>5964</v>
      </c>
      <c r="AD931" s="38" t="s">
        <v>12345</v>
      </c>
      <c r="AE931" s="38" t="s">
        <v>9263</v>
      </c>
      <c r="AF931" s="38" t="s">
        <v>9264</v>
      </c>
      <c r="AG931" s="38" t="s">
        <v>9265</v>
      </c>
      <c r="AH931" s="38" t="s">
        <v>61</v>
      </c>
      <c r="AI931" s="38">
        <v>1</v>
      </c>
      <c r="AJ931" s="38">
        <v>0.85</v>
      </c>
      <c r="AK931" s="38">
        <v>2.2000000000000002</v>
      </c>
      <c r="AL931" s="38">
        <v>2.2000000000000002</v>
      </c>
      <c r="AM931" s="38" t="s">
        <v>204</v>
      </c>
      <c r="AN931" s="38">
        <v>67</v>
      </c>
      <c r="AO931" s="38" t="s">
        <v>62</v>
      </c>
      <c r="AP931" s="38" t="s">
        <v>62</v>
      </c>
      <c r="AQ931" s="38" t="s">
        <v>62</v>
      </c>
      <c r="AR931" s="38" t="s">
        <v>62</v>
      </c>
      <c r="AS931" s="38" t="s">
        <v>62</v>
      </c>
      <c r="AT931" s="38" t="s">
        <v>205</v>
      </c>
      <c r="AU931" s="38" t="s">
        <v>8802</v>
      </c>
      <c r="AV931" s="38" t="s">
        <v>207</v>
      </c>
      <c r="AW931" s="38" t="s">
        <v>61</v>
      </c>
      <c r="AX931" s="38" t="s">
        <v>63</v>
      </c>
      <c r="AY931" s="39" t="s">
        <v>12346</v>
      </c>
      <c r="AZ931" s="38" t="s">
        <v>12347</v>
      </c>
      <c r="BA931" s="39" t="s">
        <v>12347</v>
      </c>
      <c r="BB931" s="38" t="s">
        <v>2434</v>
      </c>
      <c r="BC931" s="38" t="s">
        <v>197</v>
      </c>
      <c r="BD931" s="38" t="s">
        <v>94</v>
      </c>
      <c r="BE931" s="38" t="s">
        <v>208</v>
      </c>
      <c r="BF931" s="38" t="s">
        <v>64</v>
      </c>
      <c r="BG931" s="38" t="s">
        <v>61</v>
      </c>
      <c r="BH931" s="38" t="s">
        <v>209</v>
      </c>
    </row>
    <row r="932" spans="2:60" x14ac:dyDescent="0.3">
      <c r="B932" s="55">
        <f t="shared" si="278"/>
        <v>928</v>
      </c>
      <c r="C932" s="55" t="str">
        <f t="shared" si="279"/>
        <v>NRT</v>
      </c>
      <c r="D932" s="55" t="str">
        <f t="shared" si="280"/>
        <v>2025-09-23</v>
      </c>
      <c r="E932" s="55" t="str">
        <f t="shared" si="281"/>
        <v>82020038174</v>
      </c>
      <c r="F932" s="55" t="str">
        <f t="shared" si="282"/>
        <v>PJP030157568</v>
      </c>
      <c r="G932" s="55" t="str">
        <f t="shared" si="283"/>
        <v>이동우</v>
      </c>
      <c r="H932" s="53" t="str">
        <f t="shared" si="284"/>
        <v>목록(Manifest)</v>
      </c>
      <c r="I932" s="62">
        <f t="shared" si="285"/>
        <v>102.71</v>
      </c>
      <c r="J932" s="53" t="str">
        <f t="shared" si="286"/>
        <v>BIG BRIDGE INTL (BRCH USA)</v>
      </c>
      <c r="K932" s="55">
        <f t="shared" si="287"/>
        <v>1</v>
      </c>
      <c r="L932" s="54">
        <f t="shared" si="288"/>
        <v>0.8</v>
      </c>
      <c r="M932" s="54">
        <f t="shared" si="289"/>
        <v>2.4</v>
      </c>
      <c r="N932" s="54">
        <f t="shared" si="290"/>
        <v>2.4</v>
      </c>
      <c r="O932" s="54">
        <f t="shared" si="291"/>
        <v>1</v>
      </c>
      <c r="P932" s="55" t="str">
        <f t="shared" si="292"/>
        <v>6094325151393</v>
      </c>
      <c r="Q932" s="70">
        <f t="shared" si="293"/>
        <v>7770</v>
      </c>
      <c r="R932" s="58">
        <v>0</v>
      </c>
      <c r="S932" s="57">
        <f t="shared" si="294"/>
        <v>0</v>
      </c>
      <c r="T932" s="58">
        <v>0</v>
      </c>
      <c r="U932" s="58">
        <f>(IF(VLOOKUP(VLOOKUP(AN932,MAPPING!$B$16:$D$21,2,1),MAPPING!$C$16:$E$21,2,0)=7000,0,VLOOKUP(VLOOKUP(AN932,MAPPING!$B$16:$D$21,2,1),MAPPING!$C$16:$E$21,2,0)))</f>
        <v>0</v>
      </c>
      <c r="V932" s="58">
        <f>(K932*VLOOKUP(N932/K932,MAPPING!$B$23:$C$30,2,10))</f>
        <v>550</v>
      </c>
      <c r="W932" s="58">
        <f t="shared" si="295"/>
        <v>0</v>
      </c>
      <c r="X932" s="58">
        <f t="shared" si="296"/>
        <v>8320</v>
      </c>
      <c r="Y932" s="116">
        <f>ROUND(SUM(Q932:W932)/INVOICE!$I$5,2)</f>
        <v>5.97</v>
      </c>
      <c r="AA932" s="38" t="s">
        <v>5963</v>
      </c>
      <c r="AB932" s="38" t="s">
        <v>93</v>
      </c>
      <c r="AC932" s="38" t="s">
        <v>5964</v>
      </c>
      <c r="AD932" s="38" t="s">
        <v>12348</v>
      </c>
      <c r="AE932" s="38" t="s">
        <v>601</v>
      </c>
      <c r="AF932" s="38" t="s">
        <v>12349</v>
      </c>
      <c r="AG932" s="38" t="s">
        <v>12350</v>
      </c>
      <c r="AH932" s="38" t="s">
        <v>61</v>
      </c>
      <c r="AI932" s="38">
        <v>1</v>
      </c>
      <c r="AJ932" s="38">
        <v>0.8</v>
      </c>
      <c r="AK932" s="38">
        <v>2.4</v>
      </c>
      <c r="AL932" s="38">
        <v>2.4</v>
      </c>
      <c r="AM932" s="38" t="s">
        <v>204</v>
      </c>
      <c r="AN932" s="38">
        <v>102.71</v>
      </c>
      <c r="AO932" s="38" t="s">
        <v>62</v>
      </c>
      <c r="AP932" s="38" t="s">
        <v>62</v>
      </c>
      <c r="AQ932" s="38" t="s">
        <v>62</v>
      </c>
      <c r="AR932" s="38" t="s">
        <v>62</v>
      </c>
      <c r="AS932" s="38" t="s">
        <v>62</v>
      </c>
      <c r="AT932" s="38" t="s">
        <v>205</v>
      </c>
      <c r="AU932" s="38" t="s">
        <v>8802</v>
      </c>
      <c r="AV932" s="38" t="s">
        <v>207</v>
      </c>
      <c r="AW932" s="38" t="s">
        <v>61</v>
      </c>
      <c r="AX932" s="38" t="s">
        <v>63</v>
      </c>
      <c r="AY932" s="39" t="s">
        <v>12351</v>
      </c>
      <c r="AZ932" s="38" t="s">
        <v>12352</v>
      </c>
      <c r="BA932" s="39" t="s">
        <v>12352</v>
      </c>
      <c r="BB932" s="38" t="s">
        <v>2434</v>
      </c>
      <c r="BC932" s="38" t="s">
        <v>197</v>
      </c>
      <c r="BD932" s="38" t="s">
        <v>94</v>
      </c>
      <c r="BE932" s="38" t="s">
        <v>208</v>
      </c>
      <c r="BF932" s="38" t="s">
        <v>64</v>
      </c>
      <c r="BG932" s="38" t="s">
        <v>61</v>
      </c>
      <c r="BH932" s="38" t="s">
        <v>209</v>
      </c>
    </row>
    <row r="933" spans="2:60" x14ac:dyDescent="0.3">
      <c r="B933" s="55">
        <f t="shared" si="278"/>
        <v>929</v>
      </c>
      <c r="C933" s="55" t="str">
        <f t="shared" si="279"/>
        <v>NRT</v>
      </c>
      <c r="D933" s="55" t="str">
        <f t="shared" si="280"/>
        <v>2025-09-23</v>
      </c>
      <c r="E933" s="55" t="str">
        <f t="shared" si="281"/>
        <v>82020038174</v>
      </c>
      <c r="F933" s="55" t="str">
        <f t="shared" si="282"/>
        <v>PJP030139459</v>
      </c>
      <c r="G933" s="55" t="str">
        <f t="shared" si="283"/>
        <v>김유주</v>
      </c>
      <c r="H933" s="53" t="str">
        <f t="shared" si="284"/>
        <v>간이(Simple)</v>
      </c>
      <c r="I933" s="62">
        <f t="shared" si="285"/>
        <v>223.78</v>
      </c>
      <c r="J933" s="53" t="str">
        <f t="shared" si="286"/>
        <v>BIG BRIDGE INTL (BRCH USA)</v>
      </c>
      <c r="K933" s="55">
        <f t="shared" si="287"/>
        <v>1</v>
      </c>
      <c r="L933" s="54">
        <f t="shared" si="288"/>
        <v>1.1499999999999999</v>
      </c>
      <c r="M933" s="54">
        <f t="shared" si="289"/>
        <v>1.8</v>
      </c>
      <c r="N933" s="54">
        <f t="shared" si="290"/>
        <v>1.8</v>
      </c>
      <c r="O933" s="54">
        <f t="shared" si="291"/>
        <v>1.5</v>
      </c>
      <c r="P933" s="55" t="str">
        <f t="shared" si="292"/>
        <v>6094325151869</v>
      </c>
      <c r="Q933" s="70">
        <f t="shared" si="293"/>
        <v>8780</v>
      </c>
      <c r="R933" s="58">
        <v>0</v>
      </c>
      <c r="S933" s="57">
        <f t="shared" si="294"/>
        <v>0</v>
      </c>
      <c r="T933" s="58">
        <v>0</v>
      </c>
      <c r="U933" s="58">
        <f>(IF(VLOOKUP(VLOOKUP(AN933,MAPPING!$B$16:$D$21,2,1),MAPPING!$C$16:$E$21,2,0)=7000,0,VLOOKUP(VLOOKUP(AN933,MAPPING!$B$16:$D$21,2,1),MAPPING!$C$16:$E$21,2,0)))</f>
        <v>0</v>
      </c>
      <c r="V933" s="58">
        <f>(K933*VLOOKUP(N933/K933,MAPPING!$B$23:$C$30,2,10))</f>
        <v>0</v>
      </c>
      <c r="W933" s="58">
        <f t="shared" si="295"/>
        <v>0</v>
      </c>
      <c r="X933" s="58">
        <f t="shared" si="296"/>
        <v>8780</v>
      </c>
      <c r="Y933" s="116">
        <f>ROUND(SUM(Q933:W933)/INVOICE!$I$5,2)</f>
        <v>6.3</v>
      </c>
      <c r="AA933" s="38" t="s">
        <v>5963</v>
      </c>
      <c r="AB933" s="38" t="s">
        <v>93</v>
      </c>
      <c r="AC933" s="38" t="s">
        <v>5964</v>
      </c>
      <c r="AD933" s="38" t="s">
        <v>12353</v>
      </c>
      <c r="AE933" s="38" t="s">
        <v>12354</v>
      </c>
      <c r="AF933" s="38" t="s">
        <v>12355</v>
      </c>
      <c r="AG933" s="38" t="s">
        <v>12356</v>
      </c>
      <c r="AH933" s="38" t="s">
        <v>61</v>
      </c>
      <c r="AI933" s="38">
        <v>1</v>
      </c>
      <c r="AJ933" s="38">
        <v>1.1499999999999999</v>
      </c>
      <c r="AK933" s="38">
        <v>1.8</v>
      </c>
      <c r="AL933" s="38">
        <v>1.8</v>
      </c>
      <c r="AM933" s="38" t="s">
        <v>65</v>
      </c>
      <c r="AN933" s="38">
        <v>223.78</v>
      </c>
      <c r="AO933" s="38" t="s">
        <v>62</v>
      </c>
      <c r="AP933" s="38" t="s">
        <v>62</v>
      </c>
      <c r="AQ933" s="38" t="s">
        <v>62</v>
      </c>
      <c r="AR933" s="38" t="s">
        <v>62</v>
      </c>
      <c r="AS933" s="38" t="s">
        <v>62</v>
      </c>
      <c r="AT933" s="38" t="s">
        <v>205</v>
      </c>
      <c r="AU933" s="38" t="s">
        <v>8802</v>
      </c>
      <c r="AV933" s="38" t="s">
        <v>207</v>
      </c>
      <c r="AW933" s="38" t="s">
        <v>61</v>
      </c>
      <c r="AX933" s="38" t="s">
        <v>63</v>
      </c>
      <c r="AY933" s="39" t="s">
        <v>12357</v>
      </c>
      <c r="AZ933" s="38" t="s">
        <v>12358</v>
      </c>
      <c r="BA933" s="39" t="s">
        <v>12358</v>
      </c>
      <c r="BB933" s="38" t="s">
        <v>2434</v>
      </c>
      <c r="BC933" s="38" t="s">
        <v>197</v>
      </c>
      <c r="BD933" s="38" t="s">
        <v>94</v>
      </c>
      <c r="BE933" s="38" t="s">
        <v>208</v>
      </c>
      <c r="BF933" s="38" t="s">
        <v>64</v>
      </c>
      <c r="BG933" s="38" t="s">
        <v>61</v>
      </c>
      <c r="BH933" s="38" t="s">
        <v>209</v>
      </c>
    </row>
    <row r="934" spans="2:60" x14ac:dyDescent="0.3">
      <c r="B934" s="55">
        <f t="shared" si="278"/>
        <v>930</v>
      </c>
      <c r="C934" s="55" t="str">
        <f t="shared" si="279"/>
        <v>NRT</v>
      </c>
      <c r="D934" s="55" t="str">
        <f t="shared" si="280"/>
        <v>2025-09-23</v>
      </c>
      <c r="E934" s="55" t="str">
        <f t="shared" si="281"/>
        <v>82020038174</v>
      </c>
      <c r="F934" s="55" t="str">
        <f t="shared" si="282"/>
        <v>PJP030140582</v>
      </c>
      <c r="G934" s="55" t="str">
        <f t="shared" si="283"/>
        <v>전용주</v>
      </c>
      <c r="H934" s="53" t="str">
        <f t="shared" si="284"/>
        <v>목록(Manifest)</v>
      </c>
      <c r="I934" s="62">
        <f t="shared" si="285"/>
        <v>106.87</v>
      </c>
      <c r="J934" s="53" t="str">
        <f t="shared" si="286"/>
        <v>BIG BRIDGE INTL (BRCH USA)</v>
      </c>
      <c r="K934" s="55">
        <f t="shared" si="287"/>
        <v>1</v>
      </c>
      <c r="L934" s="54">
        <f t="shared" si="288"/>
        <v>1</v>
      </c>
      <c r="M934" s="54">
        <f t="shared" si="289"/>
        <v>1.1000000000000001</v>
      </c>
      <c r="N934" s="54">
        <f t="shared" si="290"/>
        <v>1.1000000000000001</v>
      </c>
      <c r="O934" s="54">
        <f t="shared" si="291"/>
        <v>1</v>
      </c>
      <c r="P934" s="55" t="str">
        <f t="shared" si="292"/>
        <v>6094325151792</v>
      </c>
      <c r="Q934" s="70">
        <f t="shared" si="293"/>
        <v>7770</v>
      </c>
      <c r="R934" s="58">
        <v>0</v>
      </c>
      <c r="S934" s="57">
        <f t="shared" si="294"/>
        <v>0</v>
      </c>
      <c r="T934" s="58">
        <v>0</v>
      </c>
      <c r="U934" s="58">
        <f>(IF(VLOOKUP(VLOOKUP(AN934,MAPPING!$B$16:$D$21,2,1),MAPPING!$C$16:$E$21,2,0)=7000,0,VLOOKUP(VLOOKUP(AN934,MAPPING!$B$16:$D$21,2,1),MAPPING!$C$16:$E$21,2,0)))</f>
        <v>0</v>
      </c>
      <c r="V934" s="58">
        <f>(K934*VLOOKUP(N934/K934,MAPPING!$B$23:$C$30,2,10))</f>
        <v>0</v>
      </c>
      <c r="W934" s="58">
        <f t="shared" si="295"/>
        <v>0</v>
      </c>
      <c r="X934" s="58">
        <f t="shared" si="296"/>
        <v>7770</v>
      </c>
      <c r="Y934" s="116">
        <f>ROUND(SUM(Q934:W934)/INVOICE!$I$5,2)</f>
        <v>5.57</v>
      </c>
      <c r="AA934" s="38" t="s">
        <v>5963</v>
      </c>
      <c r="AB934" s="38" t="s">
        <v>93</v>
      </c>
      <c r="AC934" s="38" t="s">
        <v>5964</v>
      </c>
      <c r="AD934" s="38" t="s">
        <v>12359</v>
      </c>
      <c r="AE934" s="38" t="s">
        <v>12360</v>
      </c>
      <c r="AF934" s="38" t="s">
        <v>12361</v>
      </c>
      <c r="AG934" s="38" t="s">
        <v>12362</v>
      </c>
      <c r="AH934" s="38" t="s">
        <v>61</v>
      </c>
      <c r="AI934" s="38">
        <v>1</v>
      </c>
      <c r="AJ934" s="38">
        <v>1</v>
      </c>
      <c r="AK934" s="38">
        <v>1.1000000000000001</v>
      </c>
      <c r="AL934" s="38">
        <v>1.1000000000000001</v>
      </c>
      <c r="AM934" s="38" t="s">
        <v>204</v>
      </c>
      <c r="AN934" s="38">
        <v>106.87</v>
      </c>
      <c r="AO934" s="38" t="s">
        <v>62</v>
      </c>
      <c r="AP934" s="38" t="s">
        <v>62</v>
      </c>
      <c r="AQ934" s="38" t="s">
        <v>62</v>
      </c>
      <c r="AR934" s="38" t="s">
        <v>62</v>
      </c>
      <c r="AS934" s="38" t="s">
        <v>62</v>
      </c>
      <c r="AT934" s="38" t="s">
        <v>205</v>
      </c>
      <c r="AU934" s="38" t="s">
        <v>8802</v>
      </c>
      <c r="AV934" s="38" t="s">
        <v>207</v>
      </c>
      <c r="AW934" s="38" t="s">
        <v>61</v>
      </c>
      <c r="AX934" s="38" t="s">
        <v>63</v>
      </c>
      <c r="AY934" s="39" t="s">
        <v>12363</v>
      </c>
      <c r="AZ934" s="38" t="s">
        <v>12364</v>
      </c>
      <c r="BA934" s="39" t="s">
        <v>12364</v>
      </c>
      <c r="BB934" s="38" t="s">
        <v>2434</v>
      </c>
      <c r="BC934" s="38" t="s">
        <v>197</v>
      </c>
      <c r="BD934" s="38" t="s">
        <v>94</v>
      </c>
      <c r="BE934" s="38" t="s">
        <v>208</v>
      </c>
      <c r="BF934" s="38" t="s">
        <v>64</v>
      </c>
      <c r="BG934" s="38" t="s">
        <v>61</v>
      </c>
      <c r="BH934" s="38" t="s">
        <v>209</v>
      </c>
    </row>
    <row r="935" spans="2:60" x14ac:dyDescent="0.3">
      <c r="B935" s="55">
        <f t="shared" si="278"/>
        <v>931</v>
      </c>
      <c r="C935" s="55" t="str">
        <f t="shared" si="279"/>
        <v>NRT</v>
      </c>
      <c r="D935" s="55" t="str">
        <f t="shared" si="280"/>
        <v>2025-09-23</v>
      </c>
      <c r="E935" s="55" t="str">
        <f t="shared" si="281"/>
        <v>82020038174</v>
      </c>
      <c r="F935" s="55" t="str">
        <f t="shared" si="282"/>
        <v>PJP030144168</v>
      </c>
      <c r="G935" s="55" t="str">
        <f t="shared" si="283"/>
        <v>양도현</v>
      </c>
      <c r="H935" s="53" t="str">
        <f t="shared" si="284"/>
        <v>목록(Manifest)</v>
      </c>
      <c r="I935" s="62">
        <f t="shared" si="285"/>
        <v>88.44</v>
      </c>
      <c r="J935" s="53" t="str">
        <f t="shared" si="286"/>
        <v>BIG BRIDGE INTL (BRCH USA)</v>
      </c>
      <c r="K935" s="55">
        <f t="shared" si="287"/>
        <v>1</v>
      </c>
      <c r="L935" s="54">
        <f t="shared" si="288"/>
        <v>0.5</v>
      </c>
      <c r="M935" s="54">
        <f t="shared" si="289"/>
        <v>1.2</v>
      </c>
      <c r="N935" s="54">
        <f t="shared" si="290"/>
        <v>1.2</v>
      </c>
      <c r="O935" s="54">
        <f t="shared" si="291"/>
        <v>0.5</v>
      </c>
      <c r="P935" s="55" t="str">
        <f t="shared" si="292"/>
        <v>6094325151100</v>
      </c>
      <c r="Q935" s="70">
        <f t="shared" si="293"/>
        <v>6760</v>
      </c>
      <c r="R935" s="58">
        <v>0</v>
      </c>
      <c r="S935" s="57">
        <f t="shared" si="294"/>
        <v>0</v>
      </c>
      <c r="T935" s="58">
        <v>0</v>
      </c>
      <c r="U935" s="58">
        <f>(IF(VLOOKUP(VLOOKUP(AN935,MAPPING!$B$16:$D$21,2,1),MAPPING!$C$16:$E$21,2,0)=7000,0,VLOOKUP(VLOOKUP(AN935,MAPPING!$B$16:$D$21,2,1),MAPPING!$C$16:$E$21,2,0)))</f>
        <v>0</v>
      </c>
      <c r="V935" s="58">
        <f>(K935*VLOOKUP(N935/K935,MAPPING!$B$23:$C$30,2,10))</f>
        <v>0</v>
      </c>
      <c r="W935" s="58">
        <f t="shared" si="295"/>
        <v>0</v>
      </c>
      <c r="X935" s="58">
        <f t="shared" si="296"/>
        <v>6760</v>
      </c>
      <c r="Y935" s="116">
        <f>ROUND(SUM(Q935:W935)/INVOICE!$I$5,2)</f>
        <v>4.8499999999999996</v>
      </c>
      <c r="AA935" s="38" t="s">
        <v>5963</v>
      </c>
      <c r="AB935" s="38" t="s">
        <v>93</v>
      </c>
      <c r="AC935" s="38" t="s">
        <v>5964</v>
      </c>
      <c r="AD935" s="38" t="s">
        <v>12365</v>
      </c>
      <c r="AE935" s="38" t="s">
        <v>7936</v>
      </c>
      <c r="AF935" s="38" t="s">
        <v>7937</v>
      </c>
      <c r="AG935" s="38" t="s">
        <v>500</v>
      </c>
      <c r="AH935" s="38" t="s">
        <v>61</v>
      </c>
      <c r="AI935" s="38">
        <v>1</v>
      </c>
      <c r="AJ935" s="38">
        <v>0.5</v>
      </c>
      <c r="AK935" s="38">
        <v>1.2</v>
      </c>
      <c r="AL935" s="38">
        <v>1.2</v>
      </c>
      <c r="AM935" s="38" t="s">
        <v>204</v>
      </c>
      <c r="AN935" s="38">
        <v>88.44</v>
      </c>
      <c r="AO935" s="38" t="s">
        <v>62</v>
      </c>
      <c r="AP935" s="38" t="s">
        <v>62</v>
      </c>
      <c r="AQ935" s="38" t="s">
        <v>62</v>
      </c>
      <c r="AR935" s="38" t="s">
        <v>62</v>
      </c>
      <c r="AS935" s="38" t="s">
        <v>62</v>
      </c>
      <c r="AT935" s="38" t="s">
        <v>205</v>
      </c>
      <c r="AU935" s="38" t="s">
        <v>8802</v>
      </c>
      <c r="AV935" s="38" t="s">
        <v>207</v>
      </c>
      <c r="AW935" s="38" t="s">
        <v>61</v>
      </c>
      <c r="AX935" s="38" t="s">
        <v>63</v>
      </c>
      <c r="AY935" s="39" t="s">
        <v>12366</v>
      </c>
      <c r="AZ935" s="38" t="s">
        <v>12367</v>
      </c>
      <c r="BA935" s="39" t="s">
        <v>12367</v>
      </c>
      <c r="BB935" s="38" t="s">
        <v>2434</v>
      </c>
      <c r="BC935" s="38" t="s">
        <v>197</v>
      </c>
      <c r="BD935" s="38" t="s">
        <v>94</v>
      </c>
      <c r="BE935" s="38" t="s">
        <v>208</v>
      </c>
      <c r="BF935" s="38" t="s">
        <v>64</v>
      </c>
      <c r="BG935" s="38" t="s">
        <v>61</v>
      </c>
      <c r="BH935" s="38" t="s">
        <v>209</v>
      </c>
    </row>
    <row r="936" spans="2:60" x14ac:dyDescent="0.3">
      <c r="B936" s="55">
        <f t="shared" si="278"/>
        <v>932</v>
      </c>
      <c r="C936" s="55" t="str">
        <f t="shared" si="279"/>
        <v>NRT</v>
      </c>
      <c r="D936" s="55" t="str">
        <f t="shared" si="280"/>
        <v>2025-09-23</v>
      </c>
      <c r="E936" s="55" t="str">
        <f t="shared" si="281"/>
        <v>82020038174</v>
      </c>
      <c r="F936" s="55" t="str">
        <f t="shared" si="282"/>
        <v>PJP030150950</v>
      </c>
      <c r="G936" s="55" t="str">
        <f t="shared" si="283"/>
        <v>강석규</v>
      </c>
      <c r="H936" s="53" t="str">
        <f t="shared" si="284"/>
        <v>목록(Manifest)</v>
      </c>
      <c r="I936" s="62">
        <f t="shared" si="285"/>
        <v>107.2</v>
      </c>
      <c r="J936" s="53" t="str">
        <f t="shared" si="286"/>
        <v>BIG BRIDGE INTL (BRCH USA)</v>
      </c>
      <c r="K936" s="55">
        <f t="shared" si="287"/>
        <v>1</v>
      </c>
      <c r="L936" s="54">
        <f t="shared" si="288"/>
        <v>0.45</v>
      </c>
      <c r="M936" s="54">
        <f t="shared" si="289"/>
        <v>2.5</v>
      </c>
      <c r="N936" s="54">
        <f t="shared" si="290"/>
        <v>2.5</v>
      </c>
      <c r="O936" s="54">
        <f t="shared" si="291"/>
        <v>0.5</v>
      </c>
      <c r="P936" s="55" t="str">
        <f t="shared" si="292"/>
        <v>6094325151901</v>
      </c>
      <c r="Q936" s="70">
        <f t="shared" si="293"/>
        <v>6760</v>
      </c>
      <c r="R936" s="58">
        <v>0</v>
      </c>
      <c r="S936" s="57">
        <f t="shared" si="294"/>
        <v>0</v>
      </c>
      <c r="T936" s="58">
        <v>0</v>
      </c>
      <c r="U936" s="58">
        <f>(IF(VLOOKUP(VLOOKUP(AN936,MAPPING!$B$16:$D$21,2,1),MAPPING!$C$16:$E$21,2,0)=7000,0,VLOOKUP(VLOOKUP(AN936,MAPPING!$B$16:$D$21,2,1),MAPPING!$C$16:$E$21,2,0)))</f>
        <v>0</v>
      </c>
      <c r="V936" s="58">
        <f>(K936*VLOOKUP(N936/K936,MAPPING!$B$23:$C$30,2,10))</f>
        <v>550</v>
      </c>
      <c r="W936" s="58">
        <f t="shared" si="295"/>
        <v>0</v>
      </c>
      <c r="X936" s="58">
        <f t="shared" si="296"/>
        <v>7310</v>
      </c>
      <c r="Y936" s="116">
        <f>ROUND(SUM(Q936:W936)/INVOICE!$I$5,2)</f>
        <v>5.24</v>
      </c>
      <c r="AA936" s="38" t="s">
        <v>5963</v>
      </c>
      <c r="AB936" s="38" t="s">
        <v>93</v>
      </c>
      <c r="AC936" s="38" t="s">
        <v>5964</v>
      </c>
      <c r="AD936" s="38" t="s">
        <v>12368</v>
      </c>
      <c r="AE936" s="38" t="s">
        <v>4681</v>
      </c>
      <c r="AF936" s="38" t="s">
        <v>12369</v>
      </c>
      <c r="AG936" s="38" t="s">
        <v>12370</v>
      </c>
      <c r="AH936" s="38" t="s">
        <v>61</v>
      </c>
      <c r="AI936" s="38">
        <v>1</v>
      </c>
      <c r="AJ936" s="38">
        <v>0.45</v>
      </c>
      <c r="AK936" s="38">
        <v>2.5</v>
      </c>
      <c r="AL936" s="38">
        <v>2.5</v>
      </c>
      <c r="AM936" s="38" t="s">
        <v>204</v>
      </c>
      <c r="AN936" s="38">
        <v>107.2</v>
      </c>
      <c r="AO936" s="38" t="s">
        <v>62</v>
      </c>
      <c r="AP936" s="38" t="s">
        <v>62</v>
      </c>
      <c r="AQ936" s="38" t="s">
        <v>62</v>
      </c>
      <c r="AR936" s="38" t="s">
        <v>62</v>
      </c>
      <c r="AS936" s="38" t="s">
        <v>62</v>
      </c>
      <c r="AT936" s="38" t="s">
        <v>205</v>
      </c>
      <c r="AU936" s="38" t="s">
        <v>8802</v>
      </c>
      <c r="AV936" s="38" t="s">
        <v>207</v>
      </c>
      <c r="AW936" s="38" t="s">
        <v>61</v>
      </c>
      <c r="AX936" s="38" t="s">
        <v>63</v>
      </c>
      <c r="AY936" s="39" t="s">
        <v>12371</v>
      </c>
      <c r="AZ936" s="38" t="s">
        <v>12372</v>
      </c>
      <c r="BA936" s="39" t="s">
        <v>12372</v>
      </c>
      <c r="BB936" s="38" t="s">
        <v>2434</v>
      </c>
      <c r="BC936" s="38" t="s">
        <v>197</v>
      </c>
      <c r="BD936" s="38" t="s">
        <v>94</v>
      </c>
      <c r="BE936" s="38" t="s">
        <v>208</v>
      </c>
      <c r="BF936" s="38" t="s">
        <v>64</v>
      </c>
      <c r="BG936" s="38" t="s">
        <v>61</v>
      </c>
      <c r="BH936" s="38" t="s">
        <v>209</v>
      </c>
    </row>
    <row r="937" spans="2:60" x14ac:dyDescent="0.3">
      <c r="B937" s="55">
        <f t="shared" si="278"/>
        <v>933</v>
      </c>
      <c r="C937" s="55" t="str">
        <f t="shared" si="279"/>
        <v>NRT</v>
      </c>
      <c r="D937" s="55" t="str">
        <f t="shared" si="280"/>
        <v>2025-09-23</v>
      </c>
      <c r="E937" s="55" t="str">
        <f t="shared" si="281"/>
        <v>82020038174</v>
      </c>
      <c r="F937" s="55" t="str">
        <f t="shared" si="282"/>
        <v>PJP030134470</v>
      </c>
      <c r="G937" s="55" t="str">
        <f t="shared" si="283"/>
        <v>김동진</v>
      </c>
      <c r="H937" s="53" t="str">
        <f t="shared" si="284"/>
        <v>목록(Manifest)</v>
      </c>
      <c r="I937" s="62">
        <f t="shared" si="285"/>
        <v>24.12</v>
      </c>
      <c r="J937" s="53" t="str">
        <f t="shared" si="286"/>
        <v>BIG BRIDGE INTL (BRCH USA)</v>
      </c>
      <c r="K937" s="55">
        <f t="shared" si="287"/>
        <v>1</v>
      </c>
      <c r="L937" s="54">
        <f t="shared" si="288"/>
        <v>0.4</v>
      </c>
      <c r="M937" s="54">
        <f t="shared" si="289"/>
        <v>0.8</v>
      </c>
      <c r="N937" s="54">
        <f t="shared" si="290"/>
        <v>0.8</v>
      </c>
      <c r="O937" s="54">
        <f t="shared" si="291"/>
        <v>0.5</v>
      </c>
      <c r="P937" s="55" t="str">
        <f t="shared" si="292"/>
        <v>6094325151524</v>
      </c>
      <c r="Q937" s="70">
        <f t="shared" si="293"/>
        <v>6760</v>
      </c>
      <c r="R937" s="58">
        <v>0</v>
      </c>
      <c r="S937" s="57">
        <f t="shared" si="294"/>
        <v>0</v>
      </c>
      <c r="T937" s="58">
        <v>0</v>
      </c>
      <c r="U937" s="58">
        <f>(IF(VLOOKUP(VLOOKUP(AN937,MAPPING!$B$16:$D$21,2,1),MAPPING!$C$16:$E$21,2,0)=7000,0,VLOOKUP(VLOOKUP(AN937,MAPPING!$B$16:$D$21,2,1),MAPPING!$C$16:$E$21,2,0)))</f>
        <v>0</v>
      </c>
      <c r="V937" s="58">
        <f>(K937*VLOOKUP(N937/K937,MAPPING!$B$23:$C$30,2,10))</f>
        <v>0</v>
      </c>
      <c r="W937" s="58">
        <f t="shared" si="295"/>
        <v>0</v>
      </c>
      <c r="X937" s="58">
        <f t="shared" si="296"/>
        <v>6760</v>
      </c>
      <c r="Y937" s="116">
        <f>ROUND(SUM(Q937:W937)/INVOICE!$I$5,2)</f>
        <v>4.8499999999999996</v>
      </c>
      <c r="AA937" s="38" t="s">
        <v>5963</v>
      </c>
      <c r="AB937" s="38" t="s">
        <v>93</v>
      </c>
      <c r="AC937" s="38" t="s">
        <v>5964</v>
      </c>
      <c r="AD937" s="38" t="s">
        <v>12373</v>
      </c>
      <c r="AE937" s="38" t="s">
        <v>12374</v>
      </c>
      <c r="AF937" s="38" t="s">
        <v>12375</v>
      </c>
      <c r="AG937" s="38" t="s">
        <v>12376</v>
      </c>
      <c r="AH937" s="38" t="s">
        <v>61</v>
      </c>
      <c r="AI937" s="38">
        <v>1</v>
      </c>
      <c r="AJ937" s="38">
        <v>0.4</v>
      </c>
      <c r="AK937" s="38">
        <v>0.8</v>
      </c>
      <c r="AL937" s="38">
        <v>0.8</v>
      </c>
      <c r="AM937" s="38" t="s">
        <v>204</v>
      </c>
      <c r="AN937" s="38">
        <v>24.12</v>
      </c>
      <c r="AO937" s="38" t="s">
        <v>62</v>
      </c>
      <c r="AP937" s="38" t="s">
        <v>62</v>
      </c>
      <c r="AQ937" s="38" t="s">
        <v>62</v>
      </c>
      <c r="AR937" s="38" t="s">
        <v>62</v>
      </c>
      <c r="AS937" s="38" t="s">
        <v>62</v>
      </c>
      <c r="AT937" s="38" t="s">
        <v>205</v>
      </c>
      <c r="AU937" s="38" t="s">
        <v>8802</v>
      </c>
      <c r="AV937" s="38" t="s">
        <v>207</v>
      </c>
      <c r="AW937" s="38" t="s">
        <v>61</v>
      </c>
      <c r="AX937" s="38" t="s">
        <v>63</v>
      </c>
      <c r="AY937" s="39" t="s">
        <v>12377</v>
      </c>
      <c r="AZ937" s="38" t="s">
        <v>12378</v>
      </c>
      <c r="BA937" s="39" t="s">
        <v>12378</v>
      </c>
      <c r="BB937" s="38" t="s">
        <v>2434</v>
      </c>
      <c r="BC937" s="38" t="s">
        <v>197</v>
      </c>
      <c r="BD937" s="38" t="s">
        <v>94</v>
      </c>
      <c r="BE937" s="38" t="s">
        <v>208</v>
      </c>
      <c r="BF937" s="38" t="s">
        <v>64</v>
      </c>
      <c r="BG937" s="38" t="s">
        <v>61</v>
      </c>
      <c r="BH937" s="38" t="s">
        <v>209</v>
      </c>
    </row>
    <row r="938" spans="2:60" x14ac:dyDescent="0.3">
      <c r="B938" s="55">
        <f t="shared" si="278"/>
        <v>934</v>
      </c>
      <c r="C938" s="55" t="str">
        <f t="shared" si="279"/>
        <v>NRT</v>
      </c>
      <c r="D938" s="55" t="str">
        <f t="shared" si="280"/>
        <v>2025-09-23</v>
      </c>
      <c r="E938" s="55" t="str">
        <f t="shared" si="281"/>
        <v>82020038174</v>
      </c>
      <c r="F938" s="55" t="str">
        <f t="shared" si="282"/>
        <v>PJP026433797</v>
      </c>
      <c r="G938" s="55" t="str">
        <f t="shared" si="283"/>
        <v>남성영</v>
      </c>
      <c r="H938" s="53" t="str">
        <f t="shared" si="284"/>
        <v>목록(Manifest)</v>
      </c>
      <c r="I938" s="62">
        <f t="shared" si="285"/>
        <v>88.2</v>
      </c>
      <c r="J938" s="53" t="str">
        <f t="shared" si="286"/>
        <v>BIG BRIDGE INTL (BRCH USA)</v>
      </c>
      <c r="K938" s="55">
        <f t="shared" si="287"/>
        <v>1</v>
      </c>
      <c r="L938" s="54">
        <f t="shared" si="288"/>
        <v>0.4</v>
      </c>
      <c r="M938" s="54">
        <f t="shared" si="289"/>
        <v>0.8</v>
      </c>
      <c r="N938" s="54">
        <f t="shared" si="290"/>
        <v>0.8</v>
      </c>
      <c r="O938" s="54">
        <f t="shared" si="291"/>
        <v>0.5</v>
      </c>
      <c r="P938" s="55" t="str">
        <f t="shared" si="292"/>
        <v>6094325149018</v>
      </c>
      <c r="Q938" s="70">
        <f t="shared" si="293"/>
        <v>6760</v>
      </c>
      <c r="R938" s="58">
        <v>0</v>
      </c>
      <c r="S938" s="57">
        <f t="shared" si="294"/>
        <v>0</v>
      </c>
      <c r="T938" s="58">
        <v>0</v>
      </c>
      <c r="U938" s="58">
        <f>(IF(VLOOKUP(VLOOKUP(AN938,MAPPING!$B$16:$D$21,2,1),MAPPING!$C$16:$E$21,2,0)=7000,0,VLOOKUP(VLOOKUP(AN938,MAPPING!$B$16:$D$21,2,1),MAPPING!$C$16:$E$21,2,0)))</f>
        <v>0</v>
      </c>
      <c r="V938" s="58">
        <f>(K938*VLOOKUP(N938/K938,MAPPING!$B$23:$C$30,2,10))</f>
        <v>0</v>
      </c>
      <c r="W938" s="58">
        <f t="shared" si="295"/>
        <v>0</v>
      </c>
      <c r="X938" s="58">
        <f t="shared" si="296"/>
        <v>6760</v>
      </c>
      <c r="Y938" s="116">
        <f>ROUND(SUM(Q938:W938)/INVOICE!$I$5,2)</f>
        <v>4.8499999999999996</v>
      </c>
      <c r="AA938" s="38" t="s">
        <v>5963</v>
      </c>
      <c r="AB938" s="38" t="s">
        <v>93</v>
      </c>
      <c r="AC938" s="38" t="s">
        <v>5964</v>
      </c>
      <c r="AD938" s="38" t="s">
        <v>12379</v>
      </c>
      <c r="AE938" s="38" t="s">
        <v>10710</v>
      </c>
      <c r="AF938" s="38" t="s">
        <v>10711</v>
      </c>
      <c r="AG938" s="38" t="s">
        <v>10712</v>
      </c>
      <c r="AH938" s="38" t="s">
        <v>61</v>
      </c>
      <c r="AI938" s="38">
        <v>1</v>
      </c>
      <c r="AJ938" s="38">
        <v>0.4</v>
      </c>
      <c r="AK938" s="38">
        <v>0.8</v>
      </c>
      <c r="AL938" s="38">
        <v>0.8</v>
      </c>
      <c r="AM938" s="38" t="s">
        <v>204</v>
      </c>
      <c r="AN938" s="38">
        <v>88.2</v>
      </c>
      <c r="AO938" s="38" t="s">
        <v>62</v>
      </c>
      <c r="AP938" s="38" t="s">
        <v>62</v>
      </c>
      <c r="AQ938" s="38" t="s">
        <v>62</v>
      </c>
      <c r="AR938" s="38" t="s">
        <v>62</v>
      </c>
      <c r="AS938" s="38" t="s">
        <v>62</v>
      </c>
      <c r="AT938" s="38" t="s">
        <v>205</v>
      </c>
      <c r="AU938" s="38" t="s">
        <v>8802</v>
      </c>
      <c r="AV938" s="38" t="s">
        <v>207</v>
      </c>
      <c r="AW938" s="38" t="s">
        <v>61</v>
      </c>
      <c r="AX938" s="38" t="s">
        <v>63</v>
      </c>
      <c r="AY938" s="39" t="s">
        <v>12380</v>
      </c>
      <c r="AZ938" s="38" t="s">
        <v>12381</v>
      </c>
      <c r="BA938" s="39" t="s">
        <v>12381</v>
      </c>
      <c r="BB938" s="38" t="s">
        <v>2434</v>
      </c>
      <c r="BC938" s="38" t="s">
        <v>197</v>
      </c>
      <c r="BD938" s="38" t="s">
        <v>94</v>
      </c>
      <c r="BE938" s="38" t="s">
        <v>208</v>
      </c>
      <c r="BF938" s="38" t="s">
        <v>64</v>
      </c>
      <c r="BG938" s="38" t="s">
        <v>61</v>
      </c>
      <c r="BH938" s="38" t="s">
        <v>209</v>
      </c>
    </row>
    <row r="939" spans="2:60" x14ac:dyDescent="0.3">
      <c r="B939" s="55">
        <f t="shared" si="278"/>
        <v>935</v>
      </c>
      <c r="C939" s="55" t="str">
        <f t="shared" si="279"/>
        <v>NRT</v>
      </c>
      <c r="D939" s="55" t="str">
        <f t="shared" si="280"/>
        <v>2025-09-25</v>
      </c>
      <c r="E939" s="55" t="str">
        <f t="shared" si="281"/>
        <v>82020038185</v>
      </c>
      <c r="F939" s="55" t="str">
        <f t="shared" si="282"/>
        <v>PJP030167157</v>
      </c>
      <c r="G939" s="55" t="str">
        <f t="shared" si="283"/>
        <v>하여원</v>
      </c>
      <c r="H939" s="53" t="str">
        <f t="shared" si="284"/>
        <v>목록(Manifest)</v>
      </c>
      <c r="I939" s="62">
        <f t="shared" si="285"/>
        <v>63.75</v>
      </c>
      <c r="J939" s="53" t="str">
        <f t="shared" si="286"/>
        <v>BIG BRIDGE INTL (BRCH USA)</v>
      </c>
      <c r="K939" s="55">
        <f t="shared" si="287"/>
        <v>1</v>
      </c>
      <c r="L939" s="54">
        <f t="shared" si="288"/>
        <v>0.4</v>
      </c>
      <c r="M939" s="54">
        <f t="shared" si="289"/>
        <v>1.2</v>
      </c>
      <c r="N939" s="54">
        <f t="shared" si="290"/>
        <v>1.2</v>
      </c>
      <c r="O939" s="54">
        <f t="shared" si="291"/>
        <v>0.5</v>
      </c>
      <c r="P939" s="55" t="str">
        <f t="shared" si="292"/>
        <v>6094325151567</v>
      </c>
      <c r="Q939" s="70">
        <f t="shared" si="293"/>
        <v>6760</v>
      </c>
      <c r="R939" s="58">
        <v>0</v>
      </c>
      <c r="S939" s="57">
        <f t="shared" si="294"/>
        <v>0</v>
      </c>
      <c r="T939" s="58">
        <v>0</v>
      </c>
      <c r="U939" s="58">
        <f>(IF(VLOOKUP(VLOOKUP(AN939,MAPPING!$B$16:$D$21,2,1),MAPPING!$C$16:$E$21,2,0)=7000,0,VLOOKUP(VLOOKUP(AN939,MAPPING!$B$16:$D$21,2,1),MAPPING!$C$16:$E$21,2,0)))</f>
        <v>0</v>
      </c>
      <c r="V939" s="58">
        <f>(K939*VLOOKUP(N939/K939,MAPPING!$B$23:$C$30,2,10))</f>
        <v>0</v>
      </c>
      <c r="W939" s="58">
        <f t="shared" si="295"/>
        <v>0</v>
      </c>
      <c r="X939" s="58">
        <f t="shared" si="296"/>
        <v>6760</v>
      </c>
      <c r="Y939" s="116">
        <f>ROUND(SUM(Q939:W939)/INVOICE!$I$5,2)</f>
        <v>4.8499999999999996</v>
      </c>
      <c r="AA939" s="38" t="s">
        <v>685</v>
      </c>
      <c r="AB939" s="38" t="s">
        <v>93</v>
      </c>
      <c r="AC939" s="38" t="s">
        <v>6276</v>
      </c>
      <c r="AD939" s="38" t="s">
        <v>12382</v>
      </c>
      <c r="AE939" s="38" t="s">
        <v>12383</v>
      </c>
      <c r="AF939" s="38" t="s">
        <v>12384</v>
      </c>
      <c r="AG939" s="38" t="s">
        <v>12385</v>
      </c>
      <c r="AH939" s="38" t="s">
        <v>61</v>
      </c>
      <c r="AI939" s="38">
        <v>1</v>
      </c>
      <c r="AJ939" s="38">
        <v>0.4</v>
      </c>
      <c r="AK939" s="38">
        <v>1.2</v>
      </c>
      <c r="AL939" s="38">
        <v>1.2</v>
      </c>
      <c r="AM939" s="38" t="s">
        <v>204</v>
      </c>
      <c r="AN939" s="38">
        <v>63.75</v>
      </c>
      <c r="AO939" s="38" t="s">
        <v>62</v>
      </c>
      <c r="AP939" s="38" t="s">
        <v>62</v>
      </c>
      <c r="AQ939" s="38" t="s">
        <v>62</v>
      </c>
      <c r="AR939" s="38" t="s">
        <v>61</v>
      </c>
      <c r="AS939" s="38" t="s">
        <v>61</v>
      </c>
      <c r="AT939" s="38" t="s">
        <v>205</v>
      </c>
      <c r="AU939" s="38" t="s">
        <v>8802</v>
      </c>
      <c r="AV939" s="38" t="s">
        <v>207</v>
      </c>
      <c r="AW939" s="38" t="s">
        <v>61</v>
      </c>
      <c r="AX939" s="38" t="s">
        <v>63</v>
      </c>
      <c r="AY939" s="39" t="s">
        <v>12386</v>
      </c>
      <c r="AZ939" s="38" t="s">
        <v>12387</v>
      </c>
      <c r="BA939" s="39" t="s">
        <v>12387</v>
      </c>
      <c r="BB939" s="38" t="s">
        <v>2434</v>
      </c>
      <c r="BC939" s="38" t="s">
        <v>197</v>
      </c>
      <c r="BD939" s="38" t="s">
        <v>94</v>
      </c>
      <c r="BE939" s="38" t="s">
        <v>208</v>
      </c>
      <c r="BF939" s="38" t="s">
        <v>64</v>
      </c>
      <c r="BG939" s="38" t="s">
        <v>61</v>
      </c>
      <c r="BH939" s="38" t="s">
        <v>209</v>
      </c>
    </row>
    <row r="940" spans="2:60" x14ac:dyDescent="0.3">
      <c r="B940" s="55">
        <f t="shared" si="278"/>
        <v>936</v>
      </c>
      <c r="C940" s="55" t="str">
        <f t="shared" si="279"/>
        <v>NRT</v>
      </c>
      <c r="D940" s="55" t="str">
        <f t="shared" si="280"/>
        <v>2025-09-25</v>
      </c>
      <c r="E940" s="55" t="str">
        <f t="shared" si="281"/>
        <v>82020038185</v>
      </c>
      <c r="F940" s="55" t="str">
        <f t="shared" si="282"/>
        <v>PJP030147376</v>
      </c>
      <c r="G940" s="55" t="str">
        <f t="shared" si="283"/>
        <v>정수진</v>
      </c>
      <c r="H940" s="53" t="str">
        <f t="shared" si="284"/>
        <v>일반(목록배제,Normal-Manifest Exception)</v>
      </c>
      <c r="I940" s="62">
        <f t="shared" si="285"/>
        <v>100.5</v>
      </c>
      <c r="J940" s="53" t="str">
        <f t="shared" si="286"/>
        <v>BIG BRIDGE INTL (BRCH USA)</v>
      </c>
      <c r="K940" s="55">
        <f t="shared" si="287"/>
        <v>1</v>
      </c>
      <c r="L940" s="54">
        <f t="shared" si="288"/>
        <v>0.55000000000000004</v>
      </c>
      <c r="M940" s="54">
        <f t="shared" si="289"/>
        <v>1.3</v>
      </c>
      <c r="N940" s="54">
        <f t="shared" si="290"/>
        <v>1.3</v>
      </c>
      <c r="O940" s="54">
        <f t="shared" si="291"/>
        <v>1</v>
      </c>
      <c r="P940" s="55" t="str">
        <f t="shared" si="292"/>
        <v>6094325151989</v>
      </c>
      <c r="Q940" s="70">
        <f t="shared" si="293"/>
        <v>7770</v>
      </c>
      <c r="R940" s="58">
        <v>0</v>
      </c>
      <c r="S940" s="57">
        <f t="shared" si="294"/>
        <v>0</v>
      </c>
      <c r="T940" s="58">
        <v>0</v>
      </c>
      <c r="U940" s="58">
        <f>(IF(VLOOKUP(VLOOKUP(AN940,MAPPING!$B$16:$D$21,2,1),MAPPING!$C$16:$E$21,2,0)=7000,0,VLOOKUP(VLOOKUP(AN940,MAPPING!$B$16:$D$21,2,1),MAPPING!$C$16:$E$21,2,0)))</f>
        <v>0</v>
      </c>
      <c r="V940" s="58">
        <f>(K940*VLOOKUP(N940/K940,MAPPING!$B$23:$C$30,2,10))</f>
        <v>0</v>
      </c>
      <c r="W940" s="58">
        <f t="shared" si="295"/>
        <v>0</v>
      </c>
      <c r="X940" s="58">
        <f t="shared" si="296"/>
        <v>7770</v>
      </c>
      <c r="Y940" s="116">
        <f>ROUND(SUM(Q940:W940)/INVOICE!$I$5,2)</f>
        <v>5.57</v>
      </c>
      <c r="AA940" s="38" t="s">
        <v>685</v>
      </c>
      <c r="AB940" s="38" t="s">
        <v>93</v>
      </c>
      <c r="AC940" s="38" t="s">
        <v>6276</v>
      </c>
      <c r="AD940" s="38" t="s">
        <v>12388</v>
      </c>
      <c r="AE940" s="38" t="s">
        <v>591</v>
      </c>
      <c r="AF940" s="38" t="s">
        <v>12212</v>
      </c>
      <c r="AG940" s="38" t="s">
        <v>12213</v>
      </c>
      <c r="AH940" s="38" t="s">
        <v>61</v>
      </c>
      <c r="AI940" s="38">
        <v>1</v>
      </c>
      <c r="AJ940" s="38">
        <v>0.55000000000000004</v>
      </c>
      <c r="AK940" s="38">
        <v>1.3</v>
      </c>
      <c r="AL940" s="38">
        <v>1.3</v>
      </c>
      <c r="AM940" s="38" t="s">
        <v>66</v>
      </c>
      <c r="AN940" s="38">
        <v>100.5</v>
      </c>
      <c r="AO940" s="38" t="s">
        <v>62</v>
      </c>
      <c r="AP940" s="38" t="s">
        <v>62</v>
      </c>
      <c r="AQ940" s="38" t="s">
        <v>62</v>
      </c>
      <c r="AR940" s="38" t="s">
        <v>61</v>
      </c>
      <c r="AS940" s="38" t="s">
        <v>61</v>
      </c>
      <c r="AT940" s="38" t="s">
        <v>205</v>
      </c>
      <c r="AU940" s="38" t="s">
        <v>8802</v>
      </c>
      <c r="AV940" s="38" t="s">
        <v>207</v>
      </c>
      <c r="AW940" s="38" t="s">
        <v>61</v>
      </c>
      <c r="AX940" s="38" t="s">
        <v>63</v>
      </c>
      <c r="AY940" s="39" t="s">
        <v>12389</v>
      </c>
      <c r="AZ940" s="38" t="s">
        <v>12390</v>
      </c>
      <c r="BA940" s="39" t="s">
        <v>12390</v>
      </c>
      <c r="BB940" s="38" t="s">
        <v>2434</v>
      </c>
      <c r="BC940" s="38" t="s">
        <v>197</v>
      </c>
      <c r="BD940" s="38" t="s">
        <v>94</v>
      </c>
      <c r="BE940" s="38" t="s">
        <v>208</v>
      </c>
      <c r="BF940" s="38" t="s">
        <v>64</v>
      </c>
      <c r="BG940" s="38" t="s">
        <v>61</v>
      </c>
      <c r="BH940" s="38" t="s">
        <v>209</v>
      </c>
    </row>
    <row r="941" spans="2:60" x14ac:dyDescent="0.3">
      <c r="B941" s="55">
        <f t="shared" si="278"/>
        <v>937</v>
      </c>
      <c r="C941" s="55" t="str">
        <f t="shared" si="279"/>
        <v>NRT</v>
      </c>
      <c r="D941" s="55" t="str">
        <f t="shared" si="280"/>
        <v>2025-09-25</v>
      </c>
      <c r="E941" s="55" t="str">
        <f t="shared" si="281"/>
        <v>82020038185</v>
      </c>
      <c r="F941" s="55" t="str">
        <f t="shared" si="282"/>
        <v>PJP030160511</v>
      </c>
      <c r="G941" s="55" t="str">
        <f t="shared" si="283"/>
        <v>센시블 SENSIBLE</v>
      </c>
      <c r="H941" s="53" t="str">
        <f t="shared" si="284"/>
        <v>간이(Simple)</v>
      </c>
      <c r="I941" s="62">
        <f t="shared" si="285"/>
        <v>978.66</v>
      </c>
      <c r="J941" s="53" t="str">
        <f t="shared" si="286"/>
        <v>BIG BRIDGE INTL (BRCH USA)</v>
      </c>
      <c r="K941" s="55">
        <f t="shared" si="287"/>
        <v>1</v>
      </c>
      <c r="L941" s="54">
        <f t="shared" si="288"/>
        <v>3.75</v>
      </c>
      <c r="M941" s="54">
        <f t="shared" si="289"/>
        <v>12.6</v>
      </c>
      <c r="N941" s="54">
        <f t="shared" si="290"/>
        <v>13</v>
      </c>
      <c r="O941" s="54">
        <f t="shared" si="291"/>
        <v>4</v>
      </c>
      <c r="P941" s="55" t="str">
        <f t="shared" si="292"/>
        <v>6094325140923</v>
      </c>
      <c r="Q941" s="70">
        <f t="shared" si="293"/>
        <v>13830</v>
      </c>
      <c r="R941" s="58">
        <v>0</v>
      </c>
      <c r="S941" s="57">
        <f t="shared" si="294"/>
        <v>0</v>
      </c>
      <c r="T941" s="58">
        <v>0</v>
      </c>
      <c r="U941" s="58">
        <f>(IF(VLOOKUP(VLOOKUP(AN941,MAPPING!$B$16:$D$21,2,1),MAPPING!$C$16:$E$21,2,0)=7000,0,VLOOKUP(VLOOKUP(AN941,MAPPING!$B$16:$D$21,2,1),MAPPING!$C$16:$E$21,2,0)))</f>
        <v>0</v>
      </c>
      <c r="V941" s="58">
        <f>(K941*VLOOKUP(N941/K941,MAPPING!$B$23:$C$30,2,10))</f>
        <v>4500</v>
      </c>
      <c r="W941" s="58">
        <f t="shared" si="295"/>
        <v>0</v>
      </c>
      <c r="X941" s="58">
        <f t="shared" si="296"/>
        <v>18330</v>
      </c>
      <c r="Y941" s="116">
        <f>ROUND(SUM(Q941:W941)/INVOICE!$I$5,2)</f>
        <v>13.15</v>
      </c>
      <c r="AA941" s="38" t="s">
        <v>685</v>
      </c>
      <c r="AB941" s="38" t="s">
        <v>93</v>
      </c>
      <c r="AC941" s="38" t="s">
        <v>6276</v>
      </c>
      <c r="AD941" s="38" t="s">
        <v>12391</v>
      </c>
      <c r="AE941" s="38" t="s">
        <v>7767</v>
      </c>
      <c r="AF941" s="38" t="s">
        <v>7768</v>
      </c>
      <c r="AG941" s="38" t="s">
        <v>7769</v>
      </c>
      <c r="AH941" s="38" t="s">
        <v>156</v>
      </c>
      <c r="AI941" s="38">
        <v>1</v>
      </c>
      <c r="AJ941" s="38">
        <v>3.75</v>
      </c>
      <c r="AK941" s="38">
        <v>12.6</v>
      </c>
      <c r="AL941" s="38">
        <v>13</v>
      </c>
      <c r="AM941" s="38" t="s">
        <v>65</v>
      </c>
      <c r="AN941" s="38">
        <v>978.66</v>
      </c>
      <c r="AO941" s="38" t="s">
        <v>62</v>
      </c>
      <c r="AP941" s="38" t="s">
        <v>61</v>
      </c>
      <c r="AQ941" s="38" t="s">
        <v>61</v>
      </c>
      <c r="AR941" s="38" t="s">
        <v>61</v>
      </c>
      <c r="AS941" s="38" t="s">
        <v>61</v>
      </c>
      <c r="AT941" s="38" t="s">
        <v>205</v>
      </c>
      <c r="AU941" s="38" t="s">
        <v>8802</v>
      </c>
      <c r="AV941" s="38" t="s">
        <v>207</v>
      </c>
      <c r="AW941" s="38" t="s">
        <v>61</v>
      </c>
      <c r="AX941" s="38" t="s">
        <v>63</v>
      </c>
      <c r="AY941" s="39" t="s">
        <v>12392</v>
      </c>
      <c r="AZ941" s="38" t="s">
        <v>12393</v>
      </c>
      <c r="BA941" s="39" t="s">
        <v>12393</v>
      </c>
      <c r="BB941" s="38" t="s">
        <v>2434</v>
      </c>
      <c r="BC941" s="38" t="s">
        <v>197</v>
      </c>
      <c r="BD941" s="38" t="s">
        <v>94</v>
      </c>
      <c r="BE941" s="38" t="s">
        <v>208</v>
      </c>
      <c r="BF941" s="38" t="s">
        <v>64</v>
      </c>
      <c r="BG941" s="38" t="s">
        <v>61</v>
      </c>
      <c r="BH941" s="38" t="s">
        <v>209</v>
      </c>
    </row>
    <row r="942" spans="2:60" x14ac:dyDescent="0.3">
      <c r="B942" s="55">
        <f t="shared" si="278"/>
        <v>938</v>
      </c>
      <c r="C942" s="55" t="str">
        <f t="shared" si="279"/>
        <v>NRT</v>
      </c>
      <c r="D942" s="55" t="str">
        <f t="shared" si="280"/>
        <v>2025-09-25</v>
      </c>
      <c r="E942" s="55" t="str">
        <f t="shared" si="281"/>
        <v>82020038185</v>
      </c>
      <c r="F942" s="55" t="str">
        <f t="shared" si="282"/>
        <v>PJP030139489</v>
      </c>
      <c r="G942" s="55" t="str">
        <f t="shared" si="283"/>
        <v>백주현</v>
      </c>
      <c r="H942" s="53" t="str">
        <f t="shared" si="284"/>
        <v>일반(목록배제,Normal-Manifest Exception)</v>
      </c>
      <c r="I942" s="62">
        <f t="shared" si="285"/>
        <v>100.5</v>
      </c>
      <c r="J942" s="53" t="str">
        <f t="shared" si="286"/>
        <v>BIG BRIDGE INTL (BRCH USA)</v>
      </c>
      <c r="K942" s="55">
        <f t="shared" si="287"/>
        <v>1</v>
      </c>
      <c r="L942" s="54">
        <f t="shared" si="288"/>
        <v>0.5</v>
      </c>
      <c r="M942" s="54">
        <f t="shared" si="289"/>
        <v>0.8</v>
      </c>
      <c r="N942" s="54">
        <f t="shared" si="290"/>
        <v>0.8</v>
      </c>
      <c r="O942" s="54">
        <f t="shared" si="291"/>
        <v>0.5</v>
      </c>
      <c r="P942" s="55" t="str">
        <f t="shared" si="292"/>
        <v>6094325151736</v>
      </c>
      <c r="Q942" s="70">
        <f t="shared" si="293"/>
        <v>6760</v>
      </c>
      <c r="R942" s="58">
        <v>0</v>
      </c>
      <c r="S942" s="57">
        <f t="shared" si="294"/>
        <v>0</v>
      </c>
      <c r="T942" s="58">
        <v>0</v>
      </c>
      <c r="U942" s="58">
        <f>(IF(VLOOKUP(VLOOKUP(AN942,MAPPING!$B$16:$D$21,2,1),MAPPING!$C$16:$E$21,2,0)=7000,0,VLOOKUP(VLOOKUP(AN942,MAPPING!$B$16:$D$21,2,1),MAPPING!$C$16:$E$21,2,0)))</f>
        <v>0</v>
      </c>
      <c r="V942" s="58">
        <f>(K942*VLOOKUP(N942/K942,MAPPING!$B$23:$C$30,2,10))</f>
        <v>0</v>
      </c>
      <c r="W942" s="58">
        <f t="shared" si="295"/>
        <v>0</v>
      </c>
      <c r="X942" s="58">
        <f t="shared" si="296"/>
        <v>6760</v>
      </c>
      <c r="Y942" s="116">
        <f>ROUND(SUM(Q942:W942)/INVOICE!$I$5,2)</f>
        <v>4.8499999999999996</v>
      </c>
      <c r="AA942" s="38" t="s">
        <v>685</v>
      </c>
      <c r="AB942" s="38" t="s">
        <v>93</v>
      </c>
      <c r="AC942" s="38" t="s">
        <v>6276</v>
      </c>
      <c r="AD942" s="38" t="s">
        <v>12394</v>
      </c>
      <c r="AE942" s="38" t="s">
        <v>12395</v>
      </c>
      <c r="AF942" s="38" t="s">
        <v>12396</v>
      </c>
      <c r="AG942" s="38" t="s">
        <v>12397</v>
      </c>
      <c r="AH942" s="38" t="s">
        <v>61</v>
      </c>
      <c r="AI942" s="38">
        <v>1</v>
      </c>
      <c r="AJ942" s="38">
        <v>0.5</v>
      </c>
      <c r="AK942" s="38">
        <v>0.8</v>
      </c>
      <c r="AL942" s="38">
        <v>0.8</v>
      </c>
      <c r="AM942" s="38" t="s">
        <v>66</v>
      </c>
      <c r="AN942" s="38">
        <v>100.5</v>
      </c>
      <c r="AO942" s="38" t="s">
        <v>62</v>
      </c>
      <c r="AP942" s="38" t="s">
        <v>62</v>
      </c>
      <c r="AQ942" s="38" t="s">
        <v>62</v>
      </c>
      <c r="AR942" s="38" t="s">
        <v>61</v>
      </c>
      <c r="AS942" s="38" t="s">
        <v>61</v>
      </c>
      <c r="AT942" s="38" t="s">
        <v>205</v>
      </c>
      <c r="AU942" s="38" t="s">
        <v>8802</v>
      </c>
      <c r="AV942" s="38" t="s">
        <v>207</v>
      </c>
      <c r="AW942" s="38" t="s">
        <v>61</v>
      </c>
      <c r="AX942" s="38" t="s">
        <v>63</v>
      </c>
      <c r="AY942" s="39" t="s">
        <v>12398</v>
      </c>
      <c r="AZ942" s="38" t="s">
        <v>12399</v>
      </c>
      <c r="BA942" s="39" t="s">
        <v>12399</v>
      </c>
      <c r="BB942" s="38" t="s">
        <v>2434</v>
      </c>
      <c r="BC942" s="38" t="s">
        <v>197</v>
      </c>
      <c r="BD942" s="38" t="s">
        <v>94</v>
      </c>
      <c r="BE942" s="38" t="s">
        <v>208</v>
      </c>
      <c r="BF942" s="38" t="s">
        <v>64</v>
      </c>
      <c r="BG942" s="38" t="s">
        <v>61</v>
      </c>
      <c r="BH942" s="38" t="s">
        <v>209</v>
      </c>
    </row>
    <row r="943" spans="2:60" x14ac:dyDescent="0.3">
      <c r="B943" s="55">
        <f t="shared" si="278"/>
        <v>939</v>
      </c>
      <c r="C943" s="55" t="str">
        <f t="shared" si="279"/>
        <v>NRT</v>
      </c>
      <c r="D943" s="55" t="str">
        <f t="shared" si="280"/>
        <v>2025-09-25</v>
      </c>
      <c r="E943" s="55" t="str">
        <f t="shared" si="281"/>
        <v>82020038185</v>
      </c>
      <c r="F943" s="55" t="str">
        <f t="shared" si="282"/>
        <v>PJP030149064</v>
      </c>
      <c r="G943" s="55" t="str">
        <f t="shared" si="283"/>
        <v>유승호</v>
      </c>
      <c r="H943" s="53" t="str">
        <f t="shared" si="284"/>
        <v>일반(목록배제,Normal-Manifest Exception)</v>
      </c>
      <c r="I943" s="62">
        <f t="shared" si="285"/>
        <v>100.5</v>
      </c>
      <c r="J943" s="53" t="str">
        <f t="shared" si="286"/>
        <v>BIG BRIDGE INTL (BRCH USA)</v>
      </c>
      <c r="K943" s="55">
        <f t="shared" si="287"/>
        <v>1</v>
      </c>
      <c r="L943" s="54">
        <f t="shared" si="288"/>
        <v>0.45</v>
      </c>
      <c r="M943" s="54">
        <f t="shared" si="289"/>
        <v>1.3</v>
      </c>
      <c r="N943" s="54">
        <f t="shared" si="290"/>
        <v>1.3</v>
      </c>
      <c r="O943" s="54">
        <f t="shared" si="291"/>
        <v>0.5</v>
      </c>
      <c r="P943" s="55" t="str">
        <f t="shared" si="292"/>
        <v>6094325151780</v>
      </c>
      <c r="Q943" s="70">
        <f t="shared" si="293"/>
        <v>6760</v>
      </c>
      <c r="R943" s="58">
        <v>0</v>
      </c>
      <c r="S943" s="57">
        <f t="shared" si="294"/>
        <v>0</v>
      </c>
      <c r="T943" s="58">
        <v>0</v>
      </c>
      <c r="U943" s="58">
        <f>(IF(VLOOKUP(VLOOKUP(AN943,MAPPING!$B$16:$D$21,2,1),MAPPING!$C$16:$E$21,2,0)=7000,0,VLOOKUP(VLOOKUP(AN943,MAPPING!$B$16:$D$21,2,1),MAPPING!$C$16:$E$21,2,0)))</f>
        <v>0</v>
      </c>
      <c r="V943" s="58">
        <f>(K943*VLOOKUP(N943/K943,MAPPING!$B$23:$C$30,2,10))</f>
        <v>0</v>
      </c>
      <c r="W943" s="58">
        <f t="shared" si="295"/>
        <v>0</v>
      </c>
      <c r="X943" s="58">
        <f t="shared" si="296"/>
        <v>6760</v>
      </c>
      <c r="Y943" s="116">
        <f>ROUND(SUM(Q943:W943)/INVOICE!$I$5,2)</f>
        <v>4.8499999999999996</v>
      </c>
      <c r="AA943" s="38" t="s">
        <v>685</v>
      </c>
      <c r="AB943" s="38" t="s">
        <v>93</v>
      </c>
      <c r="AC943" s="38" t="s">
        <v>6276</v>
      </c>
      <c r="AD943" s="38" t="s">
        <v>12400</v>
      </c>
      <c r="AE943" s="38" t="s">
        <v>4467</v>
      </c>
      <c r="AF943" s="38" t="s">
        <v>12401</v>
      </c>
      <c r="AG943" s="38" t="s">
        <v>12402</v>
      </c>
      <c r="AH943" s="38" t="s">
        <v>61</v>
      </c>
      <c r="AI943" s="38">
        <v>1</v>
      </c>
      <c r="AJ943" s="38">
        <v>0.45</v>
      </c>
      <c r="AK943" s="38">
        <v>1.3</v>
      </c>
      <c r="AL943" s="38">
        <v>1.3</v>
      </c>
      <c r="AM943" s="38" t="s">
        <v>66</v>
      </c>
      <c r="AN943" s="38">
        <v>100.5</v>
      </c>
      <c r="AO943" s="38" t="s">
        <v>62</v>
      </c>
      <c r="AP943" s="38" t="s">
        <v>62</v>
      </c>
      <c r="AQ943" s="38" t="s">
        <v>62</v>
      </c>
      <c r="AR943" s="38" t="s">
        <v>61</v>
      </c>
      <c r="AS943" s="38" t="s">
        <v>61</v>
      </c>
      <c r="AT943" s="38" t="s">
        <v>205</v>
      </c>
      <c r="AU943" s="38" t="s">
        <v>8802</v>
      </c>
      <c r="AV943" s="38" t="s">
        <v>207</v>
      </c>
      <c r="AW943" s="38" t="s">
        <v>61</v>
      </c>
      <c r="AX943" s="38" t="s">
        <v>63</v>
      </c>
      <c r="AY943" s="39" t="s">
        <v>12403</v>
      </c>
      <c r="AZ943" s="38" t="s">
        <v>12404</v>
      </c>
      <c r="BA943" s="39" t="s">
        <v>12404</v>
      </c>
      <c r="BB943" s="38" t="s">
        <v>2434</v>
      </c>
      <c r="BC943" s="38" t="s">
        <v>197</v>
      </c>
      <c r="BD943" s="38" t="s">
        <v>94</v>
      </c>
      <c r="BE943" s="38" t="s">
        <v>208</v>
      </c>
      <c r="BF943" s="38" t="s">
        <v>64</v>
      </c>
      <c r="BG943" s="38" t="s">
        <v>61</v>
      </c>
      <c r="BH943" s="38" t="s">
        <v>209</v>
      </c>
    </row>
    <row r="944" spans="2:60" x14ac:dyDescent="0.3">
      <c r="B944" s="55">
        <f t="shared" si="278"/>
        <v>940</v>
      </c>
      <c r="C944" s="55" t="str">
        <f t="shared" si="279"/>
        <v>NRT</v>
      </c>
      <c r="D944" s="55" t="str">
        <f t="shared" si="280"/>
        <v>2025-09-25</v>
      </c>
      <c r="E944" s="55" t="str">
        <f t="shared" si="281"/>
        <v>82020038185</v>
      </c>
      <c r="F944" s="55" t="str">
        <f t="shared" si="282"/>
        <v>PJP030138529</v>
      </c>
      <c r="G944" s="55" t="str">
        <f t="shared" si="283"/>
        <v>강수현</v>
      </c>
      <c r="H944" s="53" t="str">
        <f t="shared" si="284"/>
        <v>목록(Manifest)</v>
      </c>
      <c r="I944" s="62">
        <f t="shared" si="285"/>
        <v>148</v>
      </c>
      <c r="J944" s="53" t="str">
        <f t="shared" si="286"/>
        <v>BIG BRIDGE INTL (BRCH USA)</v>
      </c>
      <c r="K944" s="55">
        <f t="shared" si="287"/>
        <v>1</v>
      </c>
      <c r="L944" s="54">
        <f t="shared" si="288"/>
        <v>5.9</v>
      </c>
      <c r="M944" s="54">
        <f t="shared" si="289"/>
        <v>5.8</v>
      </c>
      <c r="N944" s="54">
        <f t="shared" si="290"/>
        <v>6</v>
      </c>
      <c r="O944" s="54">
        <f t="shared" si="291"/>
        <v>6</v>
      </c>
      <c r="P944" s="55" t="str">
        <f t="shared" si="292"/>
        <v>6094325151505</v>
      </c>
      <c r="Q944" s="70">
        <f t="shared" si="293"/>
        <v>17870</v>
      </c>
      <c r="R944" s="58">
        <v>0</v>
      </c>
      <c r="S944" s="57">
        <f t="shared" si="294"/>
        <v>0</v>
      </c>
      <c r="T944" s="58">
        <v>0</v>
      </c>
      <c r="U944" s="58">
        <f>(IF(VLOOKUP(VLOOKUP(AN944,MAPPING!$B$16:$D$21,2,1),MAPPING!$C$16:$E$21,2,0)=7000,0,VLOOKUP(VLOOKUP(AN944,MAPPING!$B$16:$D$21,2,1),MAPPING!$C$16:$E$21,2,0)))</f>
        <v>0</v>
      </c>
      <c r="V944" s="58">
        <f>(K944*VLOOKUP(N944/K944,MAPPING!$B$23:$C$30,2,10))</f>
        <v>1200</v>
      </c>
      <c r="W944" s="58">
        <f t="shared" si="295"/>
        <v>0</v>
      </c>
      <c r="X944" s="58">
        <f t="shared" si="296"/>
        <v>19070</v>
      </c>
      <c r="Y944" s="116">
        <f>ROUND(SUM(Q944:W944)/INVOICE!$I$5,2)</f>
        <v>13.68</v>
      </c>
      <c r="AA944" s="38" t="s">
        <v>685</v>
      </c>
      <c r="AB944" s="38" t="s">
        <v>93</v>
      </c>
      <c r="AC944" s="38" t="s">
        <v>6276</v>
      </c>
      <c r="AD944" s="38" t="s">
        <v>12405</v>
      </c>
      <c r="AE944" s="38" t="s">
        <v>9478</v>
      </c>
      <c r="AF944" s="38" t="s">
        <v>9479</v>
      </c>
      <c r="AG944" s="38" t="s">
        <v>9480</v>
      </c>
      <c r="AH944" s="38" t="s">
        <v>61</v>
      </c>
      <c r="AI944" s="38">
        <v>1</v>
      </c>
      <c r="AJ944" s="38">
        <v>5.9</v>
      </c>
      <c r="AK944" s="38">
        <v>5.8</v>
      </c>
      <c r="AL944" s="38">
        <v>6</v>
      </c>
      <c r="AM944" s="38" t="s">
        <v>204</v>
      </c>
      <c r="AN944" s="38">
        <v>148</v>
      </c>
      <c r="AO944" s="38" t="s">
        <v>62</v>
      </c>
      <c r="AP944" s="38" t="s">
        <v>62</v>
      </c>
      <c r="AQ944" s="38" t="s">
        <v>62</v>
      </c>
      <c r="AR944" s="38" t="s">
        <v>62</v>
      </c>
      <c r="AS944" s="38" t="s">
        <v>61</v>
      </c>
      <c r="AT944" s="38" t="s">
        <v>205</v>
      </c>
      <c r="AU944" s="38" t="s">
        <v>8802</v>
      </c>
      <c r="AV944" s="38" t="s">
        <v>207</v>
      </c>
      <c r="AW944" s="38" t="s">
        <v>61</v>
      </c>
      <c r="AX944" s="38" t="s">
        <v>63</v>
      </c>
      <c r="AY944" s="39" t="s">
        <v>12406</v>
      </c>
      <c r="AZ944" s="38" t="s">
        <v>12407</v>
      </c>
      <c r="BA944" s="39" t="s">
        <v>12407</v>
      </c>
      <c r="BB944" s="38" t="s">
        <v>2434</v>
      </c>
      <c r="BC944" s="38" t="s">
        <v>197</v>
      </c>
      <c r="BD944" s="38" t="s">
        <v>94</v>
      </c>
      <c r="BE944" s="38" t="s">
        <v>208</v>
      </c>
      <c r="BF944" s="38" t="s">
        <v>64</v>
      </c>
      <c r="BG944" s="38" t="s">
        <v>61</v>
      </c>
      <c r="BH944" s="38" t="s">
        <v>209</v>
      </c>
    </row>
    <row r="945" spans="2:60" x14ac:dyDescent="0.3">
      <c r="B945" s="55">
        <f t="shared" si="278"/>
        <v>941</v>
      </c>
      <c r="C945" s="55" t="str">
        <f t="shared" si="279"/>
        <v>NRT</v>
      </c>
      <c r="D945" s="55" t="str">
        <f t="shared" si="280"/>
        <v>2025-09-25</v>
      </c>
      <c r="E945" s="55" t="str">
        <f t="shared" si="281"/>
        <v>82020038185</v>
      </c>
      <c r="F945" s="55" t="str">
        <f t="shared" si="282"/>
        <v>PJP030158743</v>
      </c>
      <c r="G945" s="55" t="str">
        <f t="shared" si="283"/>
        <v>김명애</v>
      </c>
      <c r="H945" s="53" t="str">
        <f t="shared" si="284"/>
        <v>목록(Manifest)</v>
      </c>
      <c r="I945" s="62">
        <f t="shared" si="285"/>
        <v>126.11</v>
      </c>
      <c r="J945" s="53" t="str">
        <f t="shared" si="286"/>
        <v>BIG BRIDGE INTL (BRCH USA)</v>
      </c>
      <c r="K945" s="55">
        <f t="shared" si="287"/>
        <v>1</v>
      </c>
      <c r="L945" s="54">
        <f t="shared" si="288"/>
        <v>1.3</v>
      </c>
      <c r="M945" s="54">
        <f t="shared" si="289"/>
        <v>2.2999999999999998</v>
      </c>
      <c r="N945" s="54">
        <f t="shared" si="290"/>
        <v>2.2999999999999998</v>
      </c>
      <c r="O945" s="54">
        <f t="shared" si="291"/>
        <v>1.5</v>
      </c>
      <c r="P945" s="55" t="str">
        <f t="shared" si="292"/>
        <v>6094325151375</v>
      </c>
      <c r="Q945" s="70">
        <f t="shared" si="293"/>
        <v>8780</v>
      </c>
      <c r="R945" s="58">
        <v>0</v>
      </c>
      <c r="S945" s="57">
        <f t="shared" si="294"/>
        <v>0</v>
      </c>
      <c r="T945" s="58">
        <v>0</v>
      </c>
      <c r="U945" s="58">
        <f>(IF(VLOOKUP(VLOOKUP(AN945,MAPPING!$B$16:$D$21,2,1),MAPPING!$C$16:$E$21,2,0)=7000,0,VLOOKUP(VLOOKUP(AN945,MAPPING!$B$16:$D$21,2,1),MAPPING!$C$16:$E$21,2,0)))</f>
        <v>0</v>
      </c>
      <c r="V945" s="58">
        <f>(K945*VLOOKUP(N945/K945,MAPPING!$B$23:$C$30,2,10))</f>
        <v>550</v>
      </c>
      <c r="W945" s="58">
        <f t="shared" si="295"/>
        <v>0</v>
      </c>
      <c r="X945" s="58">
        <f t="shared" si="296"/>
        <v>9330</v>
      </c>
      <c r="Y945" s="116">
        <f>ROUND(SUM(Q945:W945)/INVOICE!$I$5,2)</f>
        <v>6.69</v>
      </c>
      <c r="AA945" s="38" t="s">
        <v>685</v>
      </c>
      <c r="AB945" s="38" t="s">
        <v>93</v>
      </c>
      <c r="AC945" s="38" t="s">
        <v>6276</v>
      </c>
      <c r="AD945" s="38" t="s">
        <v>12408</v>
      </c>
      <c r="AE945" s="38" t="s">
        <v>263</v>
      </c>
      <c r="AF945" s="38" t="s">
        <v>264</v>
      </c>
      <c r="AG945" s="38" t="s">
        <v>265</v>
      </c>
      <c r="AH945" s="38" t="s">
        <v>61</v>
      </c>
      <c r="AI945" s="38">
        <v>1</v>
      </c>
      <c r="AJ945" s="38">
        <v>1.3</v>
      </c>
      <c r="AK945" s="38">
        <v>2.2999999999999998</v>
      </c>
      <c r="AL945" s="38">
        <v>2.2999999999999998</v>
      </c>
      <c r="AM945" s="38" t="s">
        <v>204</v>
      </c>
      <c r="AN945" s="38">
        <v>126.11</v>
      </c>
      <c r="AO945" s="38" t="s">
        <v>62</v>
      </c>
      <c r="AP945" s="38" t="s">
        <v>62</v>
      </c>
      <c r="AQ945" s="38" t="s">
        <v>62</v>
      </c>
      <c r="AR945" s="38" t="s">
        <v>61</v>
      </c>
      <c r="AS945" s="38" t="s">
        <v>61</v>
      </c>
      <c r="AT945" s="38" t="s">
        <v>205</v>
      </c>
      <c r="AU945" s="38" t="s">
        <v>8802</v>
      </c>
      <c r="AV945" s="38" t="s">
        <v>207</v>
      </c>
      <c r="AW945" s="38" t="s">
        <v>61</v>
      </c>
      <c r="AX945" s="38" t="s">
        <v>63</v>
      </c>
      <c r="AY945" s="39" t="s">
        <v>12409</v>
      </c>
      <c r="AZ945" s="38" t="s">
        <v>12410</v>
      </c>
      <c r="BA945" s="39" t="s">
        <v>12410</v>
      </c>
      <c r="BB945" s="38" t="s">
        <v>2434</v>
      </c>
      <c r="BC945" s="38" t="s">
        <v>197</v>
      </c>
      <c r="BD945" s="38" t="s">
        <v>94</v>
      </c>
      <c r="BE945" s="38" t="s">
        <v>208</v>
      </c>
      <c r="BF945" s="38" t="s">
        <v>64</v>
      </c>
      <c r="BG945" s="38" t="s">
        <v>61</v>
      </c>
      <c r="BH945" s="38" t="s">
        <v>209</v>
      </c>
    </row>
    <row r="946" spans="2:60" x14ac:dyDescent="0.3">
      <c r="B946" s="55">
        <f t="shared" si="278"/>
        <v>942</v>
      </c>
      <c r="C946" s="55" t="str">
        <f t="shared" si="279"/>
        <v>NRT</v>
      </c>
      <c r="D946" s="55" t="str">
        <f t="shared" si="280"/>
        <v>2025-09-25</v>
      </c>
      <c r="E946" s="55" t="str">
        <f t="shared" si="281"/>
        <v>82020038185</v>
      </c>
      <c r="F946" s="55" t="str">
        <f t="shared" si="282"/>
        <v>PJP030161469</v>
      </c>
      <c r="G946" s="55" t="str">
        <f t="shared" si="283"/>
        <v>안주연</v>
      </c>
      <c r="H946" s="53" t="str">
        <f t="shared" si="284"/>
        <v>목록(Manifest)</v>
      </c>
      <c r="I946" s="62">
        <f t="shared" si="285"/>
        <v>9.3699999999999992</v>
      </c>
      <c r="J946" s="53" t="str">
        <f t="shared" si="286"/>
        <v>BIG BRIDGE INTL (BRCH USA)</v>
      </c>
      <c r="K946" s="55">
        <f t="shared" si="287"/>
        <v>1</v>
      </c>
      <c r="L946" s="54">
        <f t="shared" si="288"/>
        <v>0.35</v>
      </c>
      <c r="M946" s="54">
        <f t="shared" si="289"/>
        <v>1.3</v>
      </c>
      <c r="N946" s="54">
        <f t="shared" si="290"/>
        <v>1.3</v>
      </c>
      <c r="O946" s="54">
        <f t="shared" si="291"/>
        <v>0.5</v>
      </c>
      <c r="P946" s="55" t="str">
        <f t="shared" si="292"/>
        <v>6094325151941</v>
      </c>
      <c r="Q946" s="70">
        <f t="shared" si="293"/>
        <v>6760</v>
      </c>
      <c r="R946" s="58">
        <v>0</v>
      </c>
      <c r="S946" s="57">
        <f t="shared" si="294"/>
        <v>0</v>
      </c>
      <c r="T946" s="58">
        <v>0</v>
      </c>
      <c r="U946" s="58">
        <f>(IF(VLOOKUP(VLOOKUP(AN946,MAPPING!$B$16:$D$21,2,1),MAPPING!$C$16:$E$21,2,0)=7000,0,VLOOKUP(VLOOKUP(AN946,MAPPING!$B$16:$D$21,2,1),MAPPING!$C$16:$E$21,2,0)))</f>
        <v>0</v>
      </c>
      <c r="V946" s="58">
        <f>(K946*VLOOKUP(N946/K946,MAPPING!$B$23:$C$30,2,10))</f>
        <v>0</v>
      </c>
      <c r="W946" s="58">
        <f t="shared" si="295"/>
        <v>0</v>
      </c>
      <c r="X946" s="58">
        <f t="shared" si="296"/>
        <v>6760</v>
      </c>
      <c r="Y946" s="116">
        <f>ROUND(SUM(Q946:W946)/INVOICE!$I$5,2)</f>
        <v>4.8499999999999996</v>
      </c>
      <c r="AA946" s="38" t="s">
        <v>685</v>
      </c>
      <c r="AB946" s="38" t="s">
        <v>93</v>
      </c>
      <c r="AC946" s="38" t="s">
        <v>6276</v>
      </c>
      <c r="AD946" s="38" t="s">
        <v>12411</v>
      </c>
      <c r="AE946" s="38" t="s">
        <v>12412</v>
      </c>
      <c r="AF946" s="38" t="s">
        <v>12413</v>
      </c>
      <c r="AG946" s="38" t="s">
        <v>12414</v>
      </c>
      <c r="AH946" s="38" t="s">
        <v>61</v>
      </c>
      <c r="AI946" s="38">
        <v>1</v>
      </c>
      <c r="AJ946" s="38">
        <v>0.35</v>
      </c>
      <c r="AK946" s="38">
        <v>1.3</v>
      </c>
      <c r="AL946" s="38">
        <v>1.3</v>
      </c>
      <c r="AM946" s="38" t="s">
        <v>204</v>
      </c>
      <c r="AN946" s="38">
        <v>9.3699999999999992</v>
      </c>
      <c r="AO946" s="38" t="s">
        <v>62</v>
      </c>
      <c r="AP946" s="38" t="s">
        <v>62</v>
      </c>
      <c r="AQ946" s="38" t="s">
        <v>62</v>
      </c>
      <c r="AR946" s="38" t="s">
        <v>61</v>
      </c>
      <c r="AS946" s="38" t="s">
        <v>61</v>
      </c>
      <c r="AT946" s="38" t="s">
        <v>205</v>
      </c>
      <c r="AU946" s="38" t="s">
        <v>8802</v>
      </c>
      <c r="AV946" s="38" t="s">
        <v>207</v>
      </c>
      <c r="AW946" s="38" t="s">
        <v>61</v>
      </c>
      <c r="AX946" s="38" t="s">
        <v>63</v>
      </c>
      <c r="AY946" s="39" t="s">
        <v>12415</v>
      </c>
      <c r="AZ946" s="38" t="s">
        <v>12416</v>
      </c>
      <c r="BA946" s="39" t="s">
        <v>12416</v>
      </c>
      <c r="BB946" s="38" t="s">
        <v>2434</v>
      </c>
      <c r="BC946" s="38" t="s">
        <v>197</v>
      </c>
      <c r="BD946" s="38" t="s">
        <v>94</v>
      </c>
      <c r="BE946" s="38" t="s">
        <v>208</v>
      </c>
      <c r="BF946" s="38" t="s">
        <v>64</v>
      </c>
      <c r="BG946" s="38" t="s">
        <v>61</v>
      </c>
      <c r="BH946" s="38" t="s">
        <v>209</v>
      </c>
    </row>
    <row r="947" spans="2:60" x14ac:dyDescent="0.3">
      <c r="B947" s="55">
        <f t="shared" si="278"/>
        <v>943</v>
      </c>
      <c r="C947" s="55" t="str">
        <f t="shared" si="279"/>
        <v>NRT</v>
      </c>
      <c r="D947" s="55" t="str">
        <f t="shared" si="280"/>
        <v>2025-09-25</v>
      </c>
      <c r="E947" s="55" t="str">
        <f t="shared" si="281"/>
        <v>82020038185</v>
      </c>
      <c r="F947" s="55" t="str">
        <f t="shared" si="282"/>
        <v>PJP030165140</v>
      </c>
      <c r="G947" s="55" t="str">
        <f t="shared" si="283"/>
        <v>성다혜</v>
      </c>
      <c r="H947" s="53" t="str">
        <f t="shared" si="284"/>
        <v>목록(Manifest)</v>
      </c>
      <c r="I947" s="62">
        <f t="shared" si="285"/>
        <v>93.8</v>
      </c>
      <c r="J947" s="53" t="str">
        <f t="shared" si="286"/>
        <v>BIG BRIDGE INTL (BRCH USA)</v>
      </c>
      <c r="K947" s="55">
        <f t="shared" si="287"/>
        <v>1</v>
      </c>
      <c r="L947" s="54">
        <f t="shared" si="288"/>
        <v>0.6</v>
      </c>
      <c r="M947" s="54">
        <f t="shared" si="289"/>
        <v>1.4</v>
      </c>
      <c r="N947" s="54">
        <f t="shared" si="290"/>
        <v>1.4</v>
      </c>
      <c r="O947" s="54">
        <f t="shared" si="291"/>
        <v>1</v>
      </c>
      <c r="P947" s="55" t="str">
        <f t="shared" si="292"/>
        <v>6094325148963</v>
      </c>
      <c r="Q947" s="70">
        <f t="shared" si="293"/>
        <v>7770</v>
      </c>
      <c r="R947" s="58">
        <v>0</v>
      </c>
      <c r="S947" s="57">
        <f t="shared" si="294"/>
        <v>0</v>
      </c>
      <c r="T947" s="58">
        <v>0</v>
      </c>
      <c r="U947" s="58">
        <f>(IF(VLOOKUP(VLOOKUP(AN947,MAPPING!$B$16:$D$21,2,1),MAPPING!$C$16:$E$21,2,0)=7000,0,VLOOKUP(VLOOKUP(AN947,MAPPING!$B$16:$D$21,2,1),MAPPING!$C$16:$E$21,2,0)))</f>
        <v>0</v>
      </c>
      <c r="V947" s="58">
        <f>(K947*VLOOKUP(N947/K947,MAPPING!$B$23:$C$30,2,10))</f>
        <v>0</v>
      </c>
      <c r="W947" s="58">
        <f t="shared" si="295"/>
        <v>0</v>
      </c>
      <c r="X947" s="58">
        <f t="shared" si="296"/>
        <v>7770</v>
      </c>
      <c r="Y947" s="116">
        <f>ROUND(SUM(Q947:W947)/INVOICE!$I$5,2)</f>
        <v>5.57</v>
      </c>
      <c r="AA947" s="38" t="s">
        <v>685</v>
      </c>
      <c r="AB947" s="38" t="s">
        <v>93</v>
      </c>
      <c r="AC947" s="38" t="s">
        <v>6276</v>
      </c>
      <c r="AD947" s="38" t="s">
        <v>12417</v>
      </c>
      <c r="AE947" s="38" t="s">
        <v>12418</v>
      </c>
      <c r="AF947" s="38" t="s">
        <v>12419</v>
      </c>
      <c r="AG947" s="38" t="s">
        <v>2117</v>
      </c>
      <c r="AH947" s="38" t="s">
        <v>61</v>
      </c>
      <c r="AI947" s="38">
        <v>1</v>
      </c>
      <c r="AJ947" s="38">
        <v>0.6</v>
      </c>
      <c r="AK947" s="38">
        <v>1.4</v>
      </c>
      <c r="AL947" s="38">
        <v>1.4</v>
      </c>
      <c r="AM947" s="38" t="s">
        <v>204</v>
      </c>
      <c r="AN947" s="38">
        <v>93.8</v>
      </c>
      <c r="AO947" s="38" t="s">
        <v>62</v>
      </c>
      <c r="AP947" s="38" t="s">
        <v>62</v>
      </c>
      <c r="AQ947" s="38" t="s">
        <v>62</v>
      </c>
      <c r="AR947" s="38" t="s">
        <v>61</v>
      </c>
      <c r="AS947" s="38" t="s">
        <v>61</v>
      </c>
      <c r="AT947" s="38" t="s">
        <v>205</v>
      </c>
      <c r="AU947" s="38" t="s">
        <v>8802</v>
      </c>
      <c r="AV947" s="38" t="s">
        <v>207</v>
      </c>
      <c r="AW947" s="38" t="s">
        <v>61</v>
      </c>
      <c r="AX947" s="38" t="s">
        <v>63</v>
      </c>
      <c r="AY947" s="39" t="s">
        <v>12420</v>
      </c>
      <c r="AZ947" s="38" t="s">
        <v>12421</v>
      </c>
      <c r="BA947" s="39" t="s">
        <v>12421</v>
      </c>
      <c r="BB947" s="38" t="s">
        <v>2434</v>
      </c>
      <c r="BC947" s="38" t="s">
        <v>197</v>
      </c>
      <c r="BD947" s="38" t="s">
        <v>94</v>
      </c>
      <c r="BE947" s="38" t="s">
        <v>208</v>
      </c>
      <c r="BF947" s="38" t="s">
        <v>64</v>
      </c>
      <c r="BG947" s="38" t="s">
        <v>61</v>
      </c>
      <c r="BH947" s="38" t="s">
        <v>209</v>
      </c>
    </row>
    <row r="948" spans="2:60" x14ac:dyDescent="0.3">
      <c r="B948" s="55">
        <f t="shared" si="278"/>
        <v>944</v>
      </c>
      <c r="C948" s="55" t="str">
        <f t="shared" si="279"/>
        <v>NRT</v>
      </c>
      <c r="D948" s="55" t="str">
        <f t="shared" si="280"/>
        <v>2025-09-25</v>
      </c>
      <c r="E948" s="55" t="str">
        <f t="shared" si="281"/>
        <v>82020038185</v>
      </c>
      <c r="F948" s="55" t="str">
        <f t="shared" si="282"/>
        <v>PJP030158656</v>
      </c>
      <c r="G948" s="55" t="str">
        <f t="shared" si="283"/>
        <v>홍태경</v>
      </c>
      <c r="H948" s="53" t="str">
        <f t="shared" si="284"/>
        <v>일반(목록배제,Normal-Manifest Exception)</v>
      </c>
      <c r="I948" s="62">
        <f t="shared" si="285"/>
        <v>100.5</v>
      </c>
      <c r="J948" s="53" t="str">
        <f t="shared" si="286"/>
        <v>BIG BRIDGE INTL (BRCH USA)</v>
      </c>
      <c r="K948" s="55">
        <f t="shared" si="287"/>
        <v>1</v>
      </c>
      <c r="L948" s="54">
        <f t="shared" si="288"/>
        <v>0.4</v>
      </c>
      <c r="M948" s="54">
        <f t="shared" si="289"/>
        <v>0.8</v>
      </c>
      <c r="N948" s="54">
        <f t="shared" si="290"/>
        <v>0.8</v>
      </c>
      <c r="O948" s="54">
        <f t="shared" si="291"/>
        <v>0.5</v>
      </c>
      <c r="P948" s="55" t="str">
        <f t="shared" si="292"/>
        <v>6094325152100</v>
      </c>
      <c r="Q948" s="70">
        <f t="shared" si="293"/>
        <v>6760</v>
      </c>
      <c r="R948" s="58">
        <v>0</v>
      </c>
      <c r="S948" s="57">
        <f t="shared" si="294"/>
        <v>0</v>
      </c>
      <c r="T948" s="58">
        <v>0</v>
      </c>
      <c r="U948" s="58">
        <f>(IF(VLOOKUP(VLOOKUP(AN948,MAPPING!$B$16:$D$21,2,1),MAPPING!$C$16:$E$21,2,0)=7000,0,VLOOKUP(VLOOKUP(AN948,MAPPING!$B$16:$D$21,2,1),MAPPING!$C$16:$E$21,2,0)))</f>
        <v>0</v>
      </c>
      <c r="V948" s="58">
        <f>(K948*VLOOKUP(N948/K948,MAPPING!$B$23:$C$30,2,10))</f>
        <v>0</v>
      </c>
      <c r="W948" s="58">
        <f t="shared" si="295"/>
        <v>0</v>
      </c>
      <c r="X948" s="58">
        <f t="shared" si="296"/>
        <v>6760</v>
      </c>
      <c r="Y948" s="116">
        <f>ROUND(SUM(Q948:W948)/INVOICE!$I$5,2)</f>
        <v>4.8499999999999996</v>
      </c>
      <c r="AA948" s="38" t="s">
        <v>685</v>
      </c>
      <c r="AB948" s="38" t="s">
        <v>93</v>
      </c>
      <c r="AC948" s="38" t="s">
        <v>6276</v>
      </c>
      <c r="AD948" s="38" t="s">
        <v>12422</v>
      </c>
      <c r="AE948" s="38" t="s">
        <v>9530</v>
      </c>
      <c r="AF948" s="38" t="s">
        <v>9531</v>
      </c>
      <c r="AG948" s="38" t="s">
        <v>9532</v>
      </c>
      <c r="AH948" s="38" t="s">
        <v>61</v>
      </c>
      <c r="AI948" s="38">
        <v>1</v>
      </c>
      <c r="AJ948" s="38">
        <v>0.4</v>
      </c>
      <c r="AK948" s="38">
        <v>0.8</v>
      </c>
      <c r="AL948" s="38">
        <v>0.8</v>
      </c>
      <c r="AM948" s="38" t="s">
        <v>66</v>
      </c>
      <c r="AN948" s="38">
        <v>100.5</v>
      </c>
      <c r="AO948" s="38" t="s">
        <v>62</v>
      </c>
      <c r="AP948" s="38" t="s">
        <v>62</v>
      </c>
      <c r="AQ948" s="38" t="s">
        <v>62</v>
      </c>
      <c r="AR948" s="38" t="s">
        <v>61</v>
      </c>
      <c r="AS948" s="38" t="s">
        <v>61</v>
      </c>
      <c r="AT948" s="38" t="s">
        <v>205</v>
      </c>
      <c r="AU948" s="38" t="s">
        <v>8802</v>
      </c>
      <c r="AV948" s="38" t="s">
        <v>207</v>
      </c>
      <c r="AW948" s="38" t="s">
        <v>61</v>
      </c>
      <c r="AX948" s="38" t="s">
        <v>63</v>
      </c>
      <c r="AY948" s="39" t="s">
        <v>12423</v>
      </c>
      <c r="AZ948" s="38" t="s">
        <v>12424</v>
      </c>
      <c r="BA948" s="39" t="s">
        <v>12424</v>
      </c>
      <c r="BB948" s="38" t="s">
        <v>2434</v>
      </c>
      <c r="BC948" s="38" t="s">
        <v>197</v>
      </c>
      <c r="BD948" s="38" t="s">
        <v>94</v>
      </c>
      <c r="BE948" s="38" t="s">
        <v>208</v>
      </c>
      <c r="BF948" s="38" t="s">
        <v>64</v>
      </c>
      <c r="BG948" s="38" t="s">
        <v>61</v>
      </c>
      <c r="BH948" s="38" t="s">
        <v>209</v>
      </c>
    </row>
    <row r="949" spans="2:60" x14ac:dyDescent="0.3">
      <c r="B949" s="55">
        <f t="shared" si="278"/>
        <v>945</v>
      </c>
      <c r="C949" s="55" t="str">
        <f t="shared" si="279"/>
        <v>NRT</v>
      </c>
      <c r="D949" s="55" t="str">
        <f t="shared" si="280"/>
        <v>2025-09-25</v>
      </c>
      <c r="E949" s="55" t="str">
        <f t="shared" si="281"/>
        <v>82020038185</v>
      </c>
      <c r="F949" s="55" t="str">
        <f t="shared" si="282"/>
        <v>PJP030149663</v>
      </c>
      <c r="G949" s="55" t="str">
        <f t="shared" si="283"/>
        <v>한지현</v>
      </c>
      <c r="H949" s="53" t="str">
        <f t="shared" si="284"/>
        <v>일반(목록배제,Normal-Manifest Exception)</v>
      </c>
      <c r="I949" s="62">
        <f t="shared" si="285"/>
        <v>56.95</v>
      </c>
      <c r="J949" s="53" t="str">
        <f t="shared" si="286"/>
        <v>BIG BRIDGE INTL (BRCH USA)</v>
      </c>
      <c r="K949" s="55">
        <f t="shared" si="287"/>
        <v>1</v>
      </c>
      <c r="L949" s="54">
        <f t="shared" si="288"/>
        <v>1.9</v>
      </c>
      <c r="M949" s="54">
        <f t="shared" si="289"/>
        <v>2.9</v>
      </c>
      <c r="N949" s="54">
        <f t="shared" si="290"/>
        <v>2.9</v>
      </c>
      <c r="O949" s="54">
        <f t="shared" si="291"/>
        <v>2</v>
      </c>
      <c r="P949" s="55" t="str">
        <f t="shared" si="292"/>
        <v>6094325151216</v>
      </c>
      <c r="Q949" s="70">
        <f t="shared" si="293"/>
        <v>9790</v>
      </c>
      <c r="R949" s="58">
        <v>0</v>
      </c>
      <c r="S949" s="57">
        <f t="shared" si="294"/>
        <v>0</v>
      </c>
      <c r="T949" s="58">
        <v>0</v>
      </c>
      <c r="U949" s="58">
        <f>(IF(VLOOKUP(VLOOKUP(AN949,MAPPING!$B$16:$D$21,2,1),MAPPING!$C$16:$E$21,2,0)=7000,0,VLOOKUP(VLOOKUP(AN949,MAPPING!$B$16:$D$21,2,1),MAPPING!$C$16:$E$21,2,0)))</f>
        <v>0</v>
      </c>
      <c r="V949" s="58">
        <f>(K949*VLOOKUP(N949/K949,MAPPING!$B$23:$C$30,2,10))</f>
        <v>550</v>
      </c>
      <c r="W949" s="58">
        <f t="shared" si="295"/>
        <v>0</v>
      </c>
      <c r="X949" s="58">
        <f t="shared" si="296"/>
        <v>10340</v>
      </c>
      <c r="Y949" s="116">
        <f>ROUND(SUM(Q949:W949)/INVOICE!$I$5,2)</f>
        <v>7.42</v>
      </c>
      <c r="AA949" s="38" t="s">
        <v>685</v>
      </c>
      <c r="AB949" s="38" t="s">
        <v>93</v>
      </c>
      <c r="AC949" s="38" t="s">
        <v>6276</v>
      </c>
      <c r="AD949" s="38" t="s">
        <v>12425</v>
      </c>
      <c r="AE949" s="38" t="s">
        <v>12426</v>
      </c>
      <c r="AF949" s="38" t="s">
        <v>12427</v>
      </c>
      <c r="AG949" s="38" t="s">
        <v>12428</v>
      </c>
      <c r="AH949" s="38" t="s">
        <v>61</v>
      </c>
      <c r="AI949" s="38">
        <v>1</v>
      </c>
      <c r="AJ949" s="38">
        <v>1.9</v>
      </c>
      <c r="AK949" s="38">
        <v>2.9</v>
      </c>
      <c r="AL949" s="38">
        <v>2.9</v>
      </c>
      <c r="AM949" s="38" t="s">
        <v>66</v>
      </c>
      <c r="AN949" s="38">
        <v>56.95</v>
      </c>
      <c r="AO949" s="38" t="s">
        <v>62</v>
      </c>
      <c r="AP949" s="38" t="s">
        <v>62</v>
      </c>
      <c r="AQ949" s="38" t="s">
        <v>62</v>
      </c>
      <c r="AR949" s="38" t="s">
        <v>61</v>
      </c>
      <c r="AS949" s="38" t="s">
        <v>61</v>
      </c>
      <c r="AT949" s="38" t="s">
        <v>205</v>
      </c>
      <c r="AU949" s="38" t="s">
        <v>8802</v>
      </c>
      <c r="AV949" s="38" t="s">
        <v>207</v>
      </c>
      <c r="AW949" s="38" t="s">
        <v>61</v>
      </c>
      <c r="AX949" s="38" t="s">
        <v>63</v>
      </c>
      <c r="AY949" s="39" t="s">
        <v>12429</v>
      </c>
      <c r="AZ949" s="38" t="s">
        <v>12430</v>
      </c>
      <c r="BA949" s="39" t="s">
        <v>12430</v>
      </c>
      <c r="BB949" s="38" t="s">
        <v>2434</v>
      </c>
      <c r="BC949" s="38" t="s">
        <v>197</v>
      </c>
      <c r="BD949" s="38" t="s">
        <v>94</v>
      </c>
      <c r="BE949" s="38" t="s">
        <v>208</v>
      </c>
      <c r="BF949" s="38" t="s">
        <v>64</v>
      </c>
      <c r="BG949" s="38" t="s">
        <v>61</v>
      </c>
      <c r="BH949" s="38" t="s">
        <v>209</v>
      </c>
    </row>
    <row r="950" spans="2:60" x14ac:dyDescent="0.3">
      <c r="B950" s="55">
        <f t="shared" si="278"/>
        <v>946</v>
      </c>
      <c r="C950" s="55" t="str">
        <f t="shared" si="279"/>
        <v>NRT</v>
      </c>
      <c r="D950" s="55" t="str">
        <f t="shared" si="280"/>
        <v>2025-09-25</v>
      </c>
      <c r="E950" s="55" t="str">
        <f t="shared" si="281"/>
        <v>82020038185</v>
      </c>
      <c r="F950" s="55" t="str">
        <f t="shared" si="282"/>
        <v>PJP030140878</v>
      </c>
      <c r="G950" s="55" t="str">
        <f t="shared" si="283"/>
        <v>심예지</v>
      </c>
      <c r="H950" s="53" t="str">
        <f t="shared" si="284"/>
        <v>목록(Manifest)</v>
      </c>
      <c r="I950" s="62">
        <f t="shared" si="285"/>
        <v>52.11</v>
      </c>
      <c r="J950" s="53" t="str">
        <f t="shared" si="286"/>
        <v>BIG BRIDGE INTL (BRCH USA)</v>
      </c>
      <c r="K950" s="55">
        <f t="shared" si="287"/>
        <v>1</v>
      </c>
      <c r="L950" s="54">
        <f t="shared" si="288"/>
        <v>0.35</v>
      </c>
      <c r="M950" s="54">
        <f t="shared" si="289"/>
        <v>0.7</v>
      </c>
      <c r="N950" s="54">
        <f t="shared" si="290"/>
        <v>0.7</v>
      </c>
      <c r="O950" s="54">
        <f t="shared" si="291"/>
        <v>0.5</v>
      </c>
      <c r="P950" s="55" t="str">
        <f t="shared" si="292"/>
        <v>6094325150748</v>
      </c>
      <c r="Q950" s="70">
        <f t="shared" si="293"/>
        <v>6760</v>
      </c>
      <c r="R950" s="58">
        <v>0</v>
      </c>
      <c r="S950" s="57">
        <f t="shared" si="294"/>
        <v>0</v>
      </c>
      <c r="T950" s="58">
        <v>0</v>
      </c>
      <c r="U950" s="58">
        <f>(IF(VLOOKUP(VLOOKUP(AN950,MAPPING!$B$16:$D$21,2,1),MAPPING!$C$16:$E$21,2,0)=7000,0,VLOOKUP(VLOOKUP(AN950,MAPPING!$B$16:$D$21,2,1),MAPPING!$C$16:$E$21,2,0)))</f>
        <v>0</v>
      </c>
      <c r="V950" s="58">
        <f>(K950*VLOOKUP(N950/K950,MAPPING!$B$23:$C$30,2,10))</f>
        <v>0</v>
      </c>
      <c r="W950" s="58">
        <f t="shared" si="295"/>
        <v>0</v>
      </c>
      <c r="X950" s="58">
        <f t="shared" si="296"/>
        <v>6760</v>
      </c>
      <c r="Y950" s="116">
        <f>ROUND(SUM(Q950:W950)/INVOICE!$I$5,2)</f>
        <v>4.8499999999999996</v>
      </c>
      <c r="AA950" s="38" t="s">
        <v>685</v>
      </c>
      <c r="AB950" s="38" t="s">
        <v>93</v>
      </c>
      <c r="AC950" s="38" t="s">
        <v>6276</v>
      </c>
      <c r="AD950" s="38" t="s">
        <v>12431</v>
      </c>
      <c r="AE950" s="38" t="s">
        <v>12127</v>
      </c>
      <c r="AF950" s="38" t="s">
        <v>12432</v>
      </c>
      <c r="AG950" s="38" t="s">
        <v>12433</v>
      </c>
      <c r="AH950" s="38" t="s">
        <v>61</v>
      </c>
      <c r="AI950" s="38">
        <v>1</v>
      </c>
      <c r="AJ950" s="38">
        <v>0.35</v>
      </c>
      <c r="AK950" s="38">
        <v>0.7</v>
      </c>
      <c r="AL950" s="38">
        <v>0.7</v>
      </c>
      <c r="AM950" s="38" t="s">
        <v>204</v>
      </c>
      <c r="AN950" s="38">
        <v>52.11</v>
      </c>
      <c r="AO950" s="38" t="s">
        <v>62</v>
      </c>
      <c r="AP950" s="38" t="s">
        <v>62</v>
      </c>
      <c r="AQ950" s="38" t="s">
        <v>62</v>
      </c>
      <c r="AR950" s="38" t="s">
        <v>61</v>
      </c>
      <c r="AS950" s="38" t="s">
        <v>61</v>
      </c>
      <c r="AT950" s="38" t="s">
        <v>205</v>
      </c>
      <c r="AU950" s="38" t="s">
        <v>8802</v>
      </c>
      <c r="AV950" s="38" t="s">
        <v>207</v>
      </c>
      <c r="AW950" s="38" t="s">
        <v>61</v>
      </c>
      <c r="AX950" s="38" t="s">
        <v>63</v>
      </c>
      <c r="AY950" s="39" t="s">
        <v>12434</v>
      </c>
      <c r="AZ950" s="38" t="s">
        <v>12435</v>
      </c>
      <c r="BA950" s="39" t="s">
        <v>12435</v>
      </c>
      <c r="BB950" s="38" t="s">
        <v>2434</v>
      </c>
      <c r="BC950" s="38" t="s">
        <v>197</v>
      </c>
      <c r="BD950" s="38" t="s">
        <v>94</v>
      </c>
      <c r="BE950" s="38" t="s">
        <v>208</v>
      </c>
      <c r="BF950" s="38" t="s">
        <v>64</v>
      </c>
      <c r="BG950" s="38" t="s">
        <v>61</v>
      </c>
      <c r="BH950" s="38" t="s">
        <v>209</v>
      </c>
    </row>
    <row r="951" spans="2:60" x14ac:dyDescent="0.3">
      <c r="B951" s="55">
        <f t="shared" si="278"/>
        <v>947</v>
      </c>
      <c r="C951" s="55" t="str">
        <f t="shared" si="279"/>
        <v>NRT</v>
      </c>
      <c r="D951" s="55" t="str">
        <f t="shared" si="280"/>
        <v>2025-09-25</v>
      </c>
      <c r="E951" s="55" t="str">
        <f t="shared" si="281"/>
        <v>82020038185</v>
      </c>
      <c r="F951" s="55" t="str">
        <f t="shared" si="282"/>
        <v>PJP030134473</v>
      </c>
      <c r="G951" s="55" t="str">
        <f t="shared" si="283"/>
        <v>김유경</v>
      </c>
      <c r="H951" s="53" t="str">
        <f t="shared" si="284"/>
        <v>목록(Manifest)</v>
      </c>
      <c r="I951" s="62">
        <f t="shared" si="285"/>
        <v>35.380000000000003</v>
      </c>
      <c r="J951" s="53" t="str">
        <f t="shared" si="286"/>
        <v>BIG BRIDGE INTL (BRCH USA)</v>
      </c>
      <c r="K951" s="55">
        <f t="shared" si="287"/>
        <v>1</v>
      </c>
      <c r="L951" s="54">
        <f t="shared" si="288"/>
        <v>0.5</v>
      </c>
      <c r="M951" s="54">
        <f t="shared" si="289"/>
        <v>0.8</v>
      </c>
      <c r="N951" s="54">
        <f t="shared" si="290"/>
        <v>0.8</v>
      </c>
      <c r="O951" s="54">
        <f t="shared" si="291"/>
        <v>0.5</v>
      </c>
      <c r="P951" s="55" t="str">
        <f t="shared" si="292"/>
        <v>6094325151540</v>
      </c>
      <c r="Q951" s="70">
        <f t="shared" si="293"/>
        <v>6760</v>
      </c>
      <c r="R951" s="58">
        <v>0</v>
      </c>
      <c r="S951" s="57">
        <f t="shared" si="294"/>
        <v>0</v>
      </c>
      <c r="T951" s="58">
        <v>0</v>
      </c>
      <c r="U951" s="58">
        <f>(IF(VLOOKUP(VLOOKUP(AN951,MAPPING!$B$16:$D$21,2,1),MAPPING!$C$16:$E$21,2,0)=7000,0,VLOOKUP(VLOOKUP(AN951,MAPPING!$B$16:$D$21,2,1),MAPPING!$C$16:$E$21,2,0)))</f>
        <v>0</v>
      </c>
      <c r="V951" s="58">
        <f>(K951*VLOOKUP(N951/K951,MAPPING!$B$23:$C$30,2,10))</f>
        <v>0</v>
      </c>
      <c r="W951" s="58">
        <f t="shared" si="295"/>
        <v>0</v>
      </c>
      <c r="X951" s="58">
        <f t="shared" si="296"/>
        <v>6760</v>
      </c>
      <c r="Y951" s="116">
        <f>ROUND(SUM(Q951:W951)/INVOICE!$I$5,2)</f>
        <v>4.8499999999999996</v>
      </c>
      <c r="AA951" s="38" t="s">
        <v>685</v>
      </c>
      <c r="AB951" s="38" t="s">
        <v>93</v>
      </c>
      <c r="AC951" s="38" t="s">
        <v>6276</v>
      </c>
      <c r="AD951" s="38" t="s">
        <v>12436</v>
      </c>
      <c r="AE951" s="38" t="s">
        <v>12437</v>
      </c>
      <c r="AF951" s="38" t="s">
        <v>12438</v>
      </c>
      <c r="AG951" s="38" t="s">
        <v>12439</v>
      </c>
      <c r="AH951" s="38" t="s">
        <v>61</v>
      </c>
      <c r="AI951" s="38">
        <v>1</v>
      </c>
      <c r="AJ951" s="38">
        <v>0.5</v>
      </c>
      <c r="AK951" s="38">
        <v>0.8</v>
      </c>
      <c r="AL951" s="38">
        <v>0.8</v>
      </c>
      <c r="AM951" s="38" t="s">
        <v>204</v>
      </c>
      <c r="AN951" s="38">
        <v>35.380000000000003</v>
      </c>
      <c r="AO951" s="38" t="s">
        <v>62</v>
      </c>
      <c r="AP951" s="38" t="s">
        <v>62</v>
      </c>
      <c r="AQ951" s="38" t="s">
        <v>62</v>
      </c>
      <c r="AR951" s="38" t="s">
        <v>61</v>
      </c>
      <c r="AS951" s="38" t="s">
        <v>61</v>
      </c>
      <c r="AT951" s="38" t="s">
        <v>205</v>
      </c>
      <c r="AU951" s="38" t="s">
        <v>8802</v>
      </c>
      <c r="AV951" s="38" t="s">
        <v>207</v>
      </c>
      <c r="AW951" s="38" t="s">
        <v>61</v>
      </c>
      <c r="AX951" s="38" t="s">
        <v>63</v>
      </c>
      <c r="AY951" s="39" t="s">
        <v>12440</v>
      </c>
      <c r="AZ951" s="38" t="s">
        <v>12441</v>
      </c>
      <c r="BA951" s="39" t="s">
        <v>12441</v>
      </c>
      <c r="BB951" s="38" t="s">
        <v>2434</v>
      </c>
      <c r="BC951" s="38" t="s">
        <v>197</v>
      </c>
      <c r="BD951" s="38" t="s">
        <v>94</v>
      </c>
      <c r="BE951" s="38" t="s">
        <v>208</v>
      </c>
      <c r="BF951" s="38" t="s">
        <v>64</v>
      </c>
      <c r="BG951" s="38" t="s">
        <v>61</v>
      </c>
      <c r="BH951" s="38" t="s">
        <v>209</v>
      </c>
    </row>
    <row r="952" spans="2:60" x14ac:dyDescent="0.3">
      <c r="B952" s="55">
        <f t="shared" si="278"/>
        <v>948</v>
      </c>
      <c r="C952" s="55" t="str">
        <f t="shared" si="279"/>
        <v>NRT</v>
      </c>
      <c r="D952" s="55" t="str">
        <f t="shared" si="280"/>
        <v>2025-09-25</v>
      </c>
      <c r="E952" s="55" t="str">
        <f t="shared" si="281"/>
        <v>82020038185</v>
      </c>
      <c r="F952" s="55" t="str">
        <f t="shared" si="282"/>
        <v>PJP030145460</v>
      </c>
      <c r="G952" s="55" t="str">
        <f t="shared" si="283"/>
        <v>이현정</v>
      </c>
      <c r="H952" s="53" t="str">
        <f t="shared" si="284"/>
        <v>목록(Manifest)</v>
      </c>
      <c r="I952" s="62">
        <f t="shared" si="285"/>
        <v>67.61</v>
      </c>
      <c r="J952" s="53" t="str">
        <f t="shared" si="286"/>
        <v>BIG BRIDGE INTL (BRCH USA)</v>
      </c>
      <c r="K952" s="55">
        <f t="shared" si="287"/>
        <v>1</v>
      </c>
      <c r="L952" s="54">
        <f t="shared" si="288"/>
        <v>0.5</v>
      </c>
      <c r="M952" s="54">
        <f t="shared" si="289"/>
        <v>1.3</v>
      </c>
      <c r="N952" s="54">
        <f t="shared" si="290"/>
        <v>1.3</v>
      </c>
      <c r="O952" s="54">
        <f t="shared" si="291"/>
        <v>0.5</v>
      </c>
      <c r="P952" s="55" t="str">
        <f t="shared" si="292"/>
        <v>6094325152019</v>
      </c>
      <c r="Q952" s="70">
        <f t="shared" si="293"/>
        <v>6760</v>
      </c>
      <c r="R952" s="58">
        <v>0</v>
      </c>
      <c r="S952" s="57">
        <f t="shared" si="294"/>
        <v>0</v>
      </c>
      <c r="T952" s="58">
        <v>0</v>
      </c>
      <c r="U952" s="58">
        <f>(IF(VLOOKUP(VLOOKUP(AN952,MAPPING!$B$16:$D$21,2,1),MAPPING!$C$16:$E$21,2,0)=7000,0,VLOOKUP(VLOOKUP(AN952,MAPPING!$B$16:$D$21,2,1),MAPPING!$C$16:$E$21,2,0)))</f>
        <v>0</v>
      </c>
      <c r="V952" s="58">
        <f>(K952*VLOOKUP(N952/K952,MAPPING!$B$23:$C$30,2,10))</f>
        <v>0</v>
      </c>
      <c r="W952" s="58">
        <f t="shared" si="295"/>
        <v>0</v>
      </c>
      <c r="X952" s="58">
        <f t="shared" si="296"/>
        <v>6760</v>
      </c>
      <c r="Y952" s="116">
        <f>ROUND(SUM(Q952:W952)/INVOICE!$I$5,2)</f>
        <v>4.8499999999999996</v>
      </c>
      <c r="AA952" s="38" t="s">
        <v>685</v>
      </c>
      <c r="AB952" s="38" t="s">
        <v>93</v>
      </c>
      <c r="AC952" s="38" t="s">
        <v>6276</v>
      </c>
      <c r="AD952" s="38" t="s">
        <v>12442</v>
      </c>
      <c r="AE952" s="38" t="s">
        <v>11722</v>
      </c>
      <c r="AF952" s="38" t="s">
        <v>12443</v>
      </c>
      <c r="AG952" s="38" t="s">
        <v>12444</v>
      </c>
      <c r="AH952" s="38" t="s">
        <v>61</v>
      </c>
      <c r="AI952" s="38">
        <v>1</v>
      </c>
      <c r="AJ952" s="38">
        <v>0.5</v>
      </c>
      <c r="AK952" s="38">
        <v>1.3</v>
      </c>
      <c r="AL952" s="38">
        <v>1.3</v>
      </c>
      <c r="AM952" s="38" t="s">
        <v>204</v>
      </c>
      <c r="AN952" s="38">
        <v>67.61</v>
      </c>
      <c r="AO952" s="38" t="s">
        <v>62</v>
      </c>
      <c r="AP952" s="38" t="s">
        <v>62</v>
      </c>
      <c r="AQ952" s="38" t="s">
        <v>62</v>
      </c>
      <c r="AR952" s="38" t="s">
        <v>61</v>
      </c>
      <c r="AS952" s="38" t="s">
        <v>61</v>
      </c>
      <c r="AT952" s="38" t="s">
        <v>205</v>
      </c>
      <c r="AU952" s="38" t="s">
        <v>8802</v>
      </c>
      <c r="AV952" s="38" t="s">
        <v>207</v>
      </c>
      <c r="AW952" s="38" t="s">
        <v>61</v>
      </c>
      <c r="AX952" s="38" t="s">
        <v>63</v>
      </c>
      <c r="AY952" s="39" t="s">
        <v>12445</v>
      </c>
      <c r="AZ952" s="38" t="s">
        <v>12446</v>
      </c>
      <c r="BA952" s="39" t="s">
        <v>12446</v>
      </c>
      <c r="BB952" s="38" t="s">
        <v>2434</v>
      </c>
      <c r="BC952" s="38" t="s">
        <v>197</v>
      </c>
      <c r="BD952" s="38" t="s">
        <v>94</v>
      </c>
      <c r="BE952" s="38" t="s">
        <v>208</v>
      </c>
      <c r="BF952" s="38" t="s">
        <v>64</v>
      </c>
      <c r="BG952" s="38" t="s">
        <v>61</v>
      </c>
      <c r="BH952" s="38" t="s">
        <v>209</v>
      </c>
    </row>
    <row r="953" spans="2:60" x14ac:dyDescent="0.3">
      <c r="B953" s="55">
        <f t="shared" si="278"/>
        <v>949</v>
      </c>
      <c r="C953" s="55" t="str">
        <f t="shared" si="279"/>
        <v>NRT</v>
      </c>
      <c r="D953" s="55" t="str">
        <f t="shared" si="280"/>
        <v>2025-09-25</v>
      </c>
      <c r="E953" s="55" t="str">
        <f t="shared" si="281"/>
        <v>82020038185</v>
      </c>
      <c r="F953" s="55" t="str">
        <f t="shared" si="282"/>
        <v>PJP030138186</v>
      </c>
      <c r="G953" s="55" t="str">
        <f t="shared" si="283"/>
        <v>김성헌</v>
      </c>
      <c r="H953" s="53" t="str">
        <f t="shared" si="284"/>
        <v>목록(Manifest)</v>
      </c>
      <c r="I953" s="62">
        <f t="shared" si="285"/>
        <v>133.65</v>
      </c>
      <c r="J953" s="53" t="str">
        <f t="shared" si="286"/>
        <v>BIG BRIDGE INTL (BRCH USA)</v>
      </c>
      <c r="K953" s="55">
        <f t="shared" si="287"/>
        <v>1</v>
      </c>
      <c r="L953" s="54">
        <f t="shared" si="288"/>
        <v>1.85</v>
      </c>
      <c r="M953" s="54">
        <f t="shared" si="289"/>
        <v>2.9</v>
      </c>
      <c r="N953" s="54">
        <f t="shared" si="290"/>
        <v>2.9</v>
      </c>
      <c r="O953" s="54">
        <f t="shared" si="291"/>
        <v>2</v>
      </c>
      <c r="P953" s="55" t="str">
        <f t="shared" si="292"/>
        <v>6094325152091</v>
      </c>
      <c r="Q953" s="70">
        <f t="shared" si="293"/>
        <v>9790</v>
      </c>
      <c r="R953" s="58">
        <v>0</v>
      </c>
      <c r="S953" s="57">
        <f t="shared" si="294"/>
        <v>0</v>
      </c>
      <c r="T953" s="58">
        <v>0</v>
      </c>
      <c r="U953" s="58">
        <f>(IF(VLOOKUP(VLOOKUP(AN953,MAPPING!$B$16:$D$21,2,1),MAPPING!$C$16:$E$21,2,0)=7000,0,VLOOKUP(VLOOKUP(AN953,MAPPING!$B$16:$D$21,2,1),MAPPING!$C$16:$E$21,2,0)))</f>
        <v>0</v>
      </c>
      <c r="V953" s="58">
        <f>(K953*VLOOKUP(N953/K953,MAPPING!$B$23:$C$30,2,10))</f>
        <v>550</v>
      </c>
      <c r="W953" s="58">
        <f t="shared" si="295"/>
        <v>0</v>
      </c>
      <c r="X953" s="58">
        <f t="shared" si="296"/>
        <v>10340</v>
      </c>
      <c r="Y953" s="116">
        <f>ROUND(SUM(Q953:W953)/INVOICE!$I$5,2)</f>
        <v>7.42</v>
      </c>
      <c r="AA953" s="38" t="s">
        <v>685</v>
      </c>
      <c r="AB953" s="38" t="s">
        <v>93</v>
      </c>
      <c r="AC953" s="38" t="s">
        <v>6276</v>
      </c>
      <c r="AD953" s="38" t="s">
        <v>12447</v>
      </c>
      <c r="AE953" s="38" t="s">
        <v>12448</v>
      </c>
      <c r="AF953" s="38" t="s">
        <v>12449</v>
      </c>
      <c r="AG953" s="38" t="s">
        <v>12450</v>
      </c>
      <c r="AH953" s="38" t="s">
        <v>61</v>
      </c>
      <c r="AI953" s="38">
        <v>1</v>
      </c>
      <c r="AJ953" s="38">
        <v>1.85</v>
      </c>
      <c r="AK953" s="38">
        <v>2.9</v>
      </c>
      <c r="AL953" s="38">
        <v>2.9</v>
      </c>
      <c r="AM953" s="38" t="s">
        <v>204</v>
      </c>
      <c r="AN953" s="38">
        <v>133.65</v>
      </c>
      <c r="AO953" s="38" t="s">
        <v>62</v>
      </c>
      <c r="AP953" s="38" t="s">
        <v>62</v>
      </c>
      <c r="AQ953" s="38" t="s">
        <v>62</v>
      </c>
      <c r="AR953" s="38" t="s">
        <v>61</v>
      </c>
      <c r="AS953" s="38" t="s">
        <v>61</v>
      </c>
      <c r="AT953" s="38" t="s">
        <v>205</v>
      </c>
      <c r="AU953" s="38" t="s">
        <v>8802</v>
      </c>
      <c r="AV953" s="38" t="s">
        <v>207</v>
      </c>
      <c r="AW953" s="38" t="s">
        <v>61</v>
      </c>
      <c r="AX953" s="38" t="s">
        <v>63</v>
      </c>
      <c r="AY953" s="39" t="s">
        <v>12451</v>
      </c>
      <c r="AZ953" s="38" t="s">
        <v>12452</v>
      </c>
      <c r="BA953" s="39" t="s">
        <v>12452</v>
      </c>
      <c r="BB953" s="38" t="s">
        <v>2434</v>
      </c>
      <c r="BC953" s="38" t="s">
        <v>197</v>
      </c>
      <c r="BD953" s="38" t="s">
        <v>94</v>
      </c>
      <c r="BE953" s="38" t="s">
        <v>208</v>
      </c>
      <c r="BF953" s="38" t="s">
        <v>64</v>
      </c>
      <c r="BG953" s="38" t="s">
        <v>61</v>
      </c>
      <c r="BH953" s="38" t="s">
        <v>209</v>
      </c>
    </row>
    <row r="954" spans="2:60" x14ac:dyDescent="0.3">
      <c r="B954" s="55">
        <f t="shared" si="278"/>
        <v>950</v>
      </c>
      <c r="C954" s="55" t="str">
        <f t="shared" si="279"/>
        <v>NRT</v>
      </c>
      <c r="D954" s="55" t="str">
        <f t="shared" si="280"/>
        <v>2025-09-25</v>
      </c>
      <c r="E954" s="55" t="str">
        <f t="shared" si="281"/>
        <v>82020038185</v>
      </c>
      <c r="F954" s="55" t="str">
        <f t="shared" si="282"/>
        <v>PJP030159294</v>
      </c>
      <c r="G954" s="55" t="str">
        <f t="shared" si="283"/>
        <v>이도건</v>
      </c>
      <c r="H954" s="53" t="str">
        <f t="shared" si="284"/>
        <v>일반(목록배제,Normal-Manifest Exception)</v>
      </c>
      <c r="I954" s="62">
        <f t="shared" si="285"/>
        <v>100.5</v>
      </c>
      <c r="J954" s="53" t="str">
        <f t="shared" si="286"/>
        <v>BIG BRIDGE INTL (BRCH USA)</v>
      </c>
      <c r="K954" s="55">
        <f t="shared" si="287"/>
        <v>1</v>
      </c>
      <c r="L954" s="54">
        <f t="shared" si="288"/>
        <v>0.55000000000000004</v>
      </c>
      <c r="M954" s="54">
        <f t="shared" si="289"/>
        <v>0.8</v>
      </c>
      <c r="N954" s="54">
        <f t="shared" si="290"/>
        <v>0.8</v>
      </c>
      <c r="O954" s="54">
        <f t="shared" si="291"/>
        <v>1</v>
      </c>
      <c r="P954" s="55" t="str">
        <f t="shared" si="292"/>
        <v>6094325151701</v>
      </c>
      <c r="Q954" s="70">
        <f t="shared" si="293"/>
        <v>7770</v>
      </c>
      <c r="R954" s="58">
        <v>0</v>
      </c>
      <c r="S954" s="57">
        <f t="shared" si="294"/>
        <v>0</v>
      </c>
      <c r="T954" s="58">
        <v>0</v>
      </c>
      <c r="U954" s="58">
        <f>(IF(VLOOKUP(VLOOKUP(AN954,MAPPING!$B$16:$D$21,2,1),MAPPING!$C$16:$E$21,2,0)=7000,0,VLOOKUP(VLOOKUP(AN954,MAPPING!$B$16:$D$21,2,1),MAPPING!$C$16:$E$21,2,0)))</f>
        <v>0</v>
      </c>
      <c r="V954" s="58">
        <f>(K954*VLOOKUP(N954/K954,MAPPING!$B$23:$C$30,2,10))</f>
        <v>0</v>
      </c>
      <c r="W954" s="58">
        <f t="shared" si="295"/>
        <v>0</v>
      </c>
      <c r="X954" s="58">
        <f t="shared" si="296"/>
        <v>7770</v>
      </c>
      <c r="Y954" s="116">
        <f>ROUND(SUM(Q954:W954)/INVOICE!$I$5,2)</f>
        <v>5.57</v>
      </c>
      <c r="AA954" s="38" t="s">
        <v>685</v>
      </c>
      <c r="AB954" s="38" t="s">
        <v>93</v>
      </c>
      <c r="AC954" s="38" t="s">
        <v>6276</v>
      </c>
      <c r="AD954" s="38" t="s">
        <v>12453</v>
      </c>
      <c r="AE954" s="38" t="s">
        <v>12047</v>
      </c>
      <c r="AF954" s="38" t="s">
        <v>12048</v>
      </c>
      <c r="AG954" s="38" t="s">
        <v>12049</v>
      </c>
      <c r="AH954" s="38" t="s">
        <v>61</v>
      </c>
      <c r="AI954" s="38">
        <v>1</v>
      </c>
      <c r="AJ954" s="38">
        <v>0.55000000000000004</v>
      </c>
      <c r="AK954" s="38">
        <v>0.8</v>
      </c>
      <c r="AL954" s="38">
        <v>0.8</v>
      </c>
      <c r="AM954" s="38" t="s">
        <v>66</v>
      </c>
      <c r="AN954" s="38">
        <v>100.5</v>
      </c>
      <c r="AO954" s="38" t="s">
        <v>62</v>
      </c>
      <c r="AP954" s="38" t="s">
        <v>62</v>
      </c>
      <c r="AQ954" s="38" t="s">
        <v>62</v>
      </c>
      <c r="AR954" s="38" t="s">
        <v>61</v>
      </c>
      <c r="AS954" s="38" t="s">
        <v>61</v>
      </c>
      <c r="AT954" s="38" t="s">
        <v>205</v>
      </c>
      <c r="AU954" s="38" t="s">
        <v>8802</v>
      </c>
      <c r="AV954" s="38" t="s">
        <v>207</v>
      </c>
      <c r="AW954" s="38" t="s">
        <v>61</v>
      </c>
      <c r="AX954" s="38" t="s">
        <v>63</v>
      </c>
      <c r="AY954" s="39" t="s">
        <v>12454</v>
      </c>
      <c r="AZ954" s="38" t="s">
        <v>12455</v>
      </c>
      <c r="BA954" s="39" t="s">
        <v>12455</v>
      </c>
      <c r="BB954" s="38" t="s">
        <v>2434</v>
      </c>
      <c r="BC954" s="38" t="s">
        <v>197</v>
      </c>
      <c r="BD954" s="38" t="s">
        <v>94</v>
      </c>
      <c r="BE954" s="38" t="s">
        <v>208</v>
      </c>
      <c r="BF954" s="38" t="s">
        <v>64</v>
      </c>
      <c r="BG954" s="38" t="s">
        <v>61</v>
      </c>
      <c r="BH954" s="38" t="s">
        <v>209</v>
      </c>
    </row>
    <row r="955" spans="2:60" x14ac:dyDescent="0.3">
      <c r="B955" s="55">
        <f t="shared" si="278"/>
        <v>951</v>
      </c>
      <c r="C955" s="55" t="str">
        <f t="shared" si="279"/>
        <v>NRT</v>
      </c>
      <c r="D955" s="55" t="str">
        <f t="shared" si="280"/>
        <v>2025-09-25</v>
      </c>
      <c r="E955" s="55" t="str">
        <f t="shared" si="281"/>
        <v>82020038185</v>
      </c>
      <c r="F955" s="55" t="str">
        <f t="shared" si="282"/>
        <v>PJP030149710</v>
      </c>
      <c r="G955" s="55" t="str">
        <f t="shared" si="283"/>
        <v>정수아</v>
      </c>
      <c r="H955" s="53" t="str">
        <f t="shared" si="284"/>
        <v>목록(Manifest)</v>
      </c>
      <c r="I955" s="62">
        <f t="shared" si="285"/>
        <v>93.61</v>
      </c>
      <c r="J955" s="53" t="str">
        <f t="shared" si="286"/>
        <v>BIG BRIDGE INTL (BRCH USA)</v>
      </c>
      <c r="K955" s="55">
        <f t="shared" si="287"/>
        <v>1</v>
      </c>
      <c r="L955" s="54">
        <f t="shared" si="288"/>
        <v>0.55000000000000004</v>
      </c>
      <c r="M955" s="54">
        <f t="shared" si="289"/>
        <v>0.9</v>
      </c>
      <c r="N955" s="54">
        <f t="shared" si="290"/>
        <v>0.9</v>
      </c>
      <c r="O955" s="54">
        <f t="shared" si="291"/>
        <v>1</v>
      </c>
      <c r="P955" s="55" t="str">
        <f t="shared" si="292"/>
        <v>6094325150215</v>
      </c>
      <c r="Q955" s="70">
        <f t="shared" si="293"/>
        <v>7770</v>
      </c>
      <c r="R955" s="58">
        <v>0</v>
      </c>
      <c r="S955" s="57">
        <f t="shared" si="294"/>
        <v>0</v>
      </c>
      <c r="T955" s="58">
        <v>0</v>
      </c>
      <c r="U955" s="58">
        <f>(IF(VLOOKUP(VLOOKUP(AN955,MAPPING!$B$16:$D$21,2,1),MAPPING!$C$16:$E$21,2,0)=7000,0,VLOOKUP(VLOOKUP(AN955,MAPPING!$B$16:$D$21,2,1),MAPPING!$C$16:$E$21,2,0)))</f>
        <v>0</v>
      </c>
      <c r="V955" s="58">
        <f>(K955*VLOOKUP(N955/K955,MAPPING!$B$23:$C$30,2,10))</f>
        <v>0</v>
      </c>
      <c r="W955" s="58">
        <f t="shared" si="295"/>
        <v>0</v>
      </c>
      <c r="X955" s="58">
        <f t="shared" si="296"/>
        <v>7770</v>
      </c>
      <c r="Y955" s="116">
        <f>ROUND(SUM(Q955:W955)/INVOICE!$I$5,2)</f>
        <v>5.57</v>
      </c>
      <c r="AA955" s="38" t="s">
        <v>685</v>
      </c>
      <c r="AB955" s="38" t="s">
        <v>93</v>
      </c>
      <c r="AC955" s="38" t="s">
        <v>6276</v>
      </c>
      <c r="AD955" s="38" t="s">
        <v>12456</v>
      </c>
      <c r="AE955" s="38" t="s">
        <v>12457</v>
      </c>
      <c r="AF955" s="38" t="s">
        <v>12458</v>
      </c>
      <c r="AG955" s="38" t="s">
        <v>12459</v>
      </c>
      <c r="AH955" s="38" t="s">
        <v>61</v>
      </c>
      <c r="AI955" s="38">
        <v>1</v>
      </c>
      <c r="AJ955" s="38">
        <v>0.55000000000000004</v>
      </c>
      <c r="AK955" s="38">
        <v>0.9</v>
      </c>
      <c r="AL955" s="38">
        <v>0.9</v>
      </c>
      <c r="AM955" s="38" t="s">
        <v>204</v>
      </c>
      <c r="AN955" s="38">
        <v>93.61</v>
      </c>
      <c r="AO955" s="38" t="s">
        <v>62</v>
      </c>
      <c r="AP955" s="38" t="s">
        <v>62</v>
      </c>
      <c r="AQ955" s="38" t="s">
        <v>62</v>
      </c>
      <c r="AR955" s="38" t="s">
        <v>61</v>
      </c>
      <c r="AS955" s="38" t="s">
        <v>61</v>
      </c>
      <c r="AT955" s="38" t="s">
        <v>205</v>
      </c>
      <c r="AU955" s="38" t="s">
        <v>8802</v>
      </c>
      <c r="AV955" s="38" t="s">
        <v>207</v>
      </c>
      <c r="AW955" s="38" t="s">
        <v>61</v>
      </c>
      <c r="AX955" s="38" t="s">
        <v>63</v>
      </c>
      <c r="AY955" s="39" t="s">
        <v>12460</v>
      </c>
      <c r="AZ955" s="38" t="s">
        <v>12461</v>
      </c>
      <c r="BA955" s="39" t="s">
        <v>12461</v>
      </c>
      <c r="BB955" s="38" t="s">
        <v>2434</v>
      </c>
      <c r="BC955" s="38" t="s">
        <v>197</v>
      </c>
      <c r="BD955" s="38" t="s">
        <v>94</v>
      </c>
      <c r="BE955" s="38" t="s">
        <v>208</v>
      </c>
      <c r="BF955" s="38" t="s">
        <v>64</v>
      </c>
      <c r="BG955" s="38" t="s">
        <v>61</v>
      </c>
      <c r="BH955" s="38" t="s">
        <v>209</v>
      </c>
    </row>
    <row r="956" spans="2:60" x14ac:dyDescent="0.3">
      <c r="B956" s="55">
        <f t="shared" si="278"/>
        <v>952</v>
      </c>
      <c r="C956" s="55" t="str">
        <f t="shared" si="279"/>
        <v>NRT</v>
      </c>
      <c r="D956" s="55" t="str">
        <f t="shared" si="280"/>
        <v>2025-09-25</v>
      </c>
      <c r="E956" s="55" t="str">
        <f t="shared" si="281"/>
        <v>82020038185</v>
      </c>
      <c r="F956" s="55" t="str">
        <f t="shared" si="282"/>
        <v>PJP030156029</v>
      </c>
      <c r="G956" s="55" t="str">
        <f t="shared" si="283"/>
        <v>안다봄</v>
      </c>
      <c r="H956" s="53" t="str">
        <f t="shared" si="284"/>
        <v>목록(Manifest)</v>
      </c>
      <c r="I956" s="62">
        <f t="shared" si="285"/>
        <v>88.92</v>
      </c>
      <c r="J956" s="53" t="str">
        <f t="shared" si="286"/>
        <v>BIG BRIDGE INTL (BRCH USA)</v>
      </c>
      <c r="K956" s="55">
        <f t="shared" si="287"/>
        <v>1</v>
      </c>
      <c r="L956" s="54">
        <f t="shared" si="288"/>
        <v>7.6</v>
      </c>
      <c r="M956" s="54">
        <f t="shared" si="289"/>
        <v>15.5</v>
      </c>
      <c r="N956" s="54">
        <f t="shared" si="290"/>
        <v>15.5</v>
      </c>
      <c r="O956" s="54">
        <f t="shared" si="291"/>
        <v>8</v>
      </c>
      <c r="P956" s="55" t="str">
        <f t="shared" si="292"/>
        <v>6094325151299</v>
      </c>
      <c r="Q956" s="70">
        <f t="shared" si="293"/>
        <v>21910</v>
      </c>
      <c r="R956" s="58">
        <v>0</v>
      </c>
      <c r="S956" s="57">
        <f t="shared" si="294"/>
        <v>0</v>
      </c>
      <c r="T956" s="58">
        <v>0</v>
      </c>
      <c r="U956" s="58">
        <f>(IF(VLOOKUP(VLOOKUP(AN956,MAPPING!$B$16:$D$21,2,1),MAPPING!$C$16:$E$21,2,0)=7000,0,VLOOKUP(VLOOKUP(AN956,MAPPING!$B$16:$D$21,2,1),MAPPING!$C$16:$E$21,2,0)))</f>
        <v>0</v>
      </c>
      <c r="V956" s="58">
        <f>(K956*VLOOKUP(N956/K956,MAPPING!$B$23:$C$30,2,10))</f>
        <v>4500</v>
      </c>
      <c r="W956" s="58">
        <f t="shared" si="295"/>
        <v>0</v>
      </c>
      <c r="X956" s="58">
        <f t="shared" si="296"/>
        <v>26410</v>
      </c>
      <c r="Y956" s="116">
        <f>ROUND(SUM(Q956:W956)/INVOICE!$I$5,2)</f>
        <v>18.95</v>
      </c>
      <c r="AA956" s="38" t="s">
        <v>685</v>
      </c>
      <c r="AB956" s="38" t="s">
        <v>93</v>
      </c>
      <c r="AC956" s="38" t="s">
        <v>6276</v>
      </c>
      <c r="AD956" s="38" t="s">
        <v>12462</v>
      </c>
      <c r="AE956" s="38" t="s">
        <v>8754</v>
      </c>
      <c r="AF956" s="38" t="s">
        <v>8755</v>
      </c>
      <c r="AG956" s="38" t="s">
        <v>8756</v>
      </c>
      <c r="AH956" s="38" t="s">
        <v>61</v>
      </c>
      <c r="AI956" s="38">
        <v>1</v>
      </c>
      <c r="AJ956" s="38">
        <v>7.6</v>
      </c>
      <c r="AK956" s="38">
        <v>15.5</v>
      </c>
      <c r="AL956" s="38">
        <v>15.5</v>
      </c>
      <c r="AM956" s="38" t="s">
        <v>204</v>
      </c>
      <c r="AN956" s="38">
        <v>88.92</v>
      </c>
      <c r="AO956" s="38" t="s">
        <v>62</v>
      </c>
      <c r="AP956" s="38" t="s">
        <v>62</v>
      </c>
      <c r="AQ956" s="38" t="s">
        <v>62</v>
      </c>
      <c r="AR956" s="38" t="s">
        <v>62</v>
      </c>
      <c r="AS956" s="38" t="s">
        <v>61</v>
      </c>
      <c r="AT956" s="38" t="s">
        <v>205</v>
      </c>
      <c r="AU956" s="38" t="s">
        <v>8802</v>
      </c>
      <c r="AV956" s="38" t="s">
        <v>207</v>
      </c>
      <c r="AW956" s="38" t="s">
        <v>61</v>
      </c>
      <c r="AX956" s="38" t="s">
        <v>63</v>
      </c>
      <c r="AY956" s="39" t="s">
        <v>12463</v>
      </c>
      <c r="AZ956" s="38" t="s">
        <v>12464</v>
      </c>
      <c r="BA956" s="39" t="s">
        <v>12464</v>
      </c>
      <c r="BB956" s="38" t="s">
        <v>2434</v>
      </c>
      <c r="BC956" s="38" t="s">
        <v>197</v>
      </c>
      <c r="BD956" s="38" t="s">
        <v>94</v>
      </c>
      <c r="BE956" s="38" t="s">
        <v>208</v>
      </c>
      <c r="BF956" s="38" t="s">
        <v>64</v>
      </c>
      <c r="BG956" s="38" t="s">
        <v>61</v>
      </c>
      <c r="BH956" s="38" t="s">
        <v>209</v>
      </c>
    </row>
    <row r="957" spans="2:60" x14ac:dyDescent="0.3">
      <c r="B957" s="55">
        <f t="shared" si="278"/>
        <v>953</v>
      </c>
      <c r="C957" s="55" t="str">
        <f t="shared" si="279"/>
        <v>NRT</v>
      </c>
      <c r="D957" s="55" t="str">
        <f t="shared" si="280"/>
        <v>2025-09-25</v>
      </c>
      <c r="E957" s="55" t="str">
        <f t="shared" si="281"/>
        <v>82020038185</v>
      </c>
      <c r="F957" s="55" t="str">
        <f t="shared" si="282"/>
        <v>PJP030134031</v>
      </c>
      <c r="G957" s="55" t="str">
        <f t="shared" si="283"/>
        <v>안영아</v>
      </c>
      <c r="H957" s="53" t="str">
        <f t="shared" si="284"/>
        <v>일반(목록배제,Normal-Manifest Exception)</v>
      </c>
      <c r="I957" s="62">
        <f t="shared" si="285"/>
        <v>100.5</v>
      </c>
      <c r="J957" s="53" t="str">
        <f t="shared" si="286"/>
        <v>BIG BRIDGE INTL (BRCH USA)</v>
      </c>
      <c r="K957" s="55">
        <f t="shared" si="287"/>
        <v>1</v>
      </c>
      <c r="L957" s="54">
        <f t="shared" si="288"/>
        <v>0.6</v>
      </c>
      <c r="M957" s="54">
        <f t="shared" si="289"/>
        <v>0.8</v>
      </c>
      <c r="N957" s="54">
        <f t="shared" si="290"/>
        <v>0.8</v>
      </c>
      <c r="O957" s="54">
        <f t="shared" si="291"/>
        <v>1</v>
      </c>
      <c r="P957" s="55" t="str">
        <f t="shared" si="292"/>
        <v>6094325152063</v>
      </c>
      <c r="Q957" s="70">
        <f t="shared" si="293"/>
        <v>7770</v>
      </c>
      <c r="R957" s="58">
        <v>0</v>
      </c>
      <c r="S957" s="57">
        <f t="shared" si="294"/>
        <v>0</v>
      </c>
      <c r="T957" s="58">
        <v>0</v>
      </c>
      <c r="U957" s="58">
        <f>(IF(VLOOKUP(VLOOKUP(AN957,MAPPING!$B$16:$D$21,2,1),MAPPING!$C$16:$E$21,2,0)=7000,0,VLOOKUP(VLOOKUP(AN957,MAPPING!$B$16:$D$21,2,1),MAPPING!$C$16:$E$21,2,0)))</f>
        <v>0</v>
      </c>
      <c r="V957" s="58">
        <f>(K957*VLOOKUP(N957/K957,MAPPING!$B$23:$C$30,2,10))</f>
        <v>0</v>
      </c>
      <c r="W957" s="58">
        <f t="shared" si="295"/>
        <v>0</v>
      </c>
      <c r="X957" s="58">
        <f t="shared" si="296"/>
        <v>7770</v>
      </c>
      <c r="Y957" s="116">
        <f>ROUND(SUM(Q957:W957)/INVOICE!$I$5,2)</f>
        <v>5.57</v>
      </c>
      <c r="AA957" s="38" t="s">
        <v>685</v>
      </c>
      <c r="AB957" s="38" t="s">
        <v>93</v>
      </c>
      <c r="AC957" s="38" t="s">
        <v>6276</v>
      </c>
      <c r="AD957" s="38" t="s">
        <v>12465</v>
      </c>
      <c r="AE957" s="38" t="s">
        <v>12466</v>
      </c>
      <c r="AF957" s="38" t="s">
        <v>12467</v>
      </c>
      <c r="AG957" s="38" t="s">
        <v>5879</v>
      </c>
      <c r="AH957" s="38" t="s">
        <v>61</v>
      </c>
      <c r="AI957" s="38">
        <v>1</v>
      </c>
      <c r="AJ957" s="38">
        <v>0.6</v>
      </c>
      <c r="AK957" s="38">
        <v>0.8</v>
      </c>
      <c r="AL957" s="38">
        <v>0.8</v>
      </c>
      <c r="AM957" s="38" t="s">
        <v>66</v>
      </c>
      <c r="AN957" s="38">
        <v>100.5</v>
      </c>
      <c r="AO957" s="38" t="s">
        <v>62</v>
      </c>
      <c r="AP957" s="38" t="s">
        <v>62</v>
      </c>
      <c r="AQ957" s="38" t="s">
        <v>62</v>
      </c>
      <c r="AR957" s="38" t="s">
        <v>61</v>
      </c>
      <c r="AS957" s="38" t="s">
        <v>61</v>
      </c>
      <c r="AT957" s="38" t="s">
        <v>205</v>
      </c>
      <c r="AU957" s="38" t="s">
        <v>8802</v>
      </c>
      <c r="AV957" s="38" t="s">
        <v>207</v>
      </c>
      <c r="AW957" s="38" t="s">
        <v>61</v>
      </c>
      <c r="AX957" s="38" t="s">
        <v>63</v>
      </c>
      <c r="AY957" s="39" t="s">
        <v>12468</v>
      </c>
      <c r="AZ957" s="38" t="s">
        <v>12469</v>
      </c>
      <c r="BA957" s="39" t="s">
        <v>12469</v>
      </c>
      <c r="BB957" s="38" t="s">
        <v>2434</v>
      </c>
      <c r="BC957" s="38" t="s">
        <v>197</v>
      </c>
      <c r="BD957" s="38" t="s">
        <v>94</v>
      </c>
      <c r="BE957" s="38" t="s">
        <v>208</v>
      </c>
      <c r="BF957" s="38" t="s">
        <v>64</v>
      </c>
      <c r="BG957" s="38" t="s">
        <v>61</v>
      </c>
      <c r="BH957" s="38" t="s">
        <v>209</v>
      </c>
    </row>
    <row r="958" spans="2:60" x14ac:dyDescent="0.3">
      <c r="B958" s="55">
        <f t="shared" si="278"/>
        <v>954</v>
      </c>
      <c r="C958" s="55" t="str">
        <f t="shared" si="279"/>
        <v>NRT</v>
      </c>
      <c r="D958" s="55" t="str">
        <f t="shared" si="280"/>
        <v>2025-09-25</v>
      </c>
      <c r="E958" s="55" t="str">
        <f t="shared" si="281"/>
        <v>82020038185</v>
      </c>
      <c r="F958" s="55" t="str">
        <f t="shared" si="282"/>
        <v>PJP030165417</v>
      </c>
      <c r="G958" s="55" t="str">
        <f t="shared" si="283"/>
        <v>정재영</v>
      </c>
      <c r="H958" s="53" t="str">
        <f t="shared" si="284"/>
        <v>간이(Simple)</v>
      </c>
      <c r="I958" s="62">
        <f t="shared" si="285"/>
        <v>271.35000000000002</v>
      </c>
      <c r="J958" s="53" t="str">
        <f t="shared" si="286"/>
        <v>BIG BRIDGE INTL (BRCH USA)</v>
      </c>
      <c r="K958" s="55">
        <f t="shared" si="287"/>
        <v>1</v>
      </c>
      <c r="L958" s="54">
        <f t="shared" si="288"/>
        <v>0.3</v>
      </c>
      <c r="M958" s="54">
        <f t="shared" si="289"/>
        <v>0.8</v>
      </c>
      <c r="N958" s="54">
        <f t="shared" si="290"/>
        <v>0.8</v>
      </c>
      <c r="O958" s="54">
        <f t="shared" si="291"/>
        <v>0.5</v>
      </c>
      <c r="P958" s="55" t="str">
        <f t="shared" si="292"/>
        <v>6094325151227</v>
      </c>
      <c r="Q958" s="70">
        <f t="shared" si="293"/>
        <v>6760</v>
      </c>
      <c r="R958" s="58">
        <v>0</v>
      </c>
      <c r="S958" s="57">
        <f t="shared" si="294"/>
        <v>0</v>
      </c>
      <c r="T958" s="58">
        <v>0</v>
      </c>
      <c r="U958" s="58">
        <f>(IF(VLOOKUP(VLOOKUP(AN958,MAPPING!$B$16:$D$21,2,1),MAPPING!$C$16:$E$21,2,0)=7000,0,VLOOKUP(VLOOKUP(AN958,MAPPING!$B$16:$D$21,2,1),MAPPING!$C$16:$E$21,2,0)))</f>
        <v>0</v>
      </c>
      <c r="V958" s="58">
        <f>(K958*VLOOKUP(N958/K958,MAPPING!$B$23:$C$30,2,10))</f>
        <v>0</v>
      </c>
      <c r="W958" s="58">
        <f t="shared" si="295"/>
        <v>0</v>
      </c>
      <c r="X958" s="58">
        <f t="shared" si="296"/>
        <v>6760</v>
      </c>
      <c r="Y958" s="116">
        <f>ROUND(SUM(Q958:W958)/INVOICE!$I$5,2)</f>
        <v>4.8499999999999996</v>
      </c>
      <c r="AA958" s="38" t="s">
        <v>685</v>
      </c>
      <c r="AB958" s="38" t="s">
        <v>93</v>
      </c>
      <c r="AC958" s="38" t="s">
        <v>6276</v>
      </c>
      <c r="AD958" s="38" t="s">
        <v>12470</v>
      </c>
      <c r="AE958" s="38" t="s">
        <v>12471</v>
      </c>
      <c r="AF958" s="38" t="s">
        <v>12472</v>
      </c>
      <c r="AG958" s="38" t="s">
        <v>6052</v>
      </c>
      <c r="AH958" s="38" t="s">
        <v>61</v>
      </c>
      <c r="AI958" s="38">
        <v>1</v>
      </c>
      <c r="AJ958" s="38">
        <v>0.3</v>
      </c>
      <c r="AK958" s="38">
        <v>0.8</v>
      </c>
      <c r="AL958" s="38">
        <v>0.8</v>
      </c>
      <c r="AM958" s="38" t="s">
        <v>65</v>
      </c>
      <c r="AN958" s="38">
        <v>271.35000000000002</v>
      </c>
      <c r="AO958" s="38" t="s">
        <v>62</v>
      </c>
      <c r="AP958" s="38" t="s">
        <v>62</v>
      </c>
      <c r="AQ958" s="38" t="s">
        <v>62</v>
      </c>
      <c r="AR958" s="38" t="s">
        <v>61</v>
      </c>
      <c r="AS958" s="38" t="s">
        <v>61</v>
      </c>
      <c r="AT958" s="38" t="s">
        <v>205</v>
      </c>
      <c r="AU958" s="38" t="s">
        <v>8802</v>
      </c>
      <c r="AV958" s="38" t="s">
        <v>207</v>
      </c>
      <c r="AW958" s="38" t="s">
        <v>61</v>
      </c>
      <c r="AX958" s="38" t="s">
        <v>63</v>
      </c>
      <c r="AY958" s="39" t="s">
        <v>12473</v>
      </c>
      <c r="AZ958" s="38" t="s">
        <v>12474</v>
      </c>
      <c r="BA958" s="39" t="s">
        <v>12474</v>
      </c>
      <c r="BB958" s="38" t="s">
        <v>2434</v>
      </c>
      <c r="BC958" s="38" t="s">
        <v>197</v>
      </c>
      <c r="BD958" s="38" t="s">
        <v>94</v>
      </c>
      <c r="BE958" s="38" t="s">
        <v>208</v>
      </c>
      <c r="BF958" s="38" t="s">
        <v>64</v>
      </c>
      <c r="BG958" s="38" t="s">
        <v>61</v>
      </c>
      <c r="BH958" s="38" t="s">
        <v>209</v>
      </c>
    </row>
    <row r="959" spans="2:60" x14ac:dyDescent="0.3">
      <c r="B959" s="55">
        <f t="shared" si="278"/>
        <v>955</v>
      </c>
      <c r="C959" s="55" t="str">
        <f t="shared" si="279"/>
        <v>NRT</v>
      </c>
      <c r="D959" s="55" t="str">
        <f t="shared" si="280"/>
        <v>2025-09-25</v>
      </c>
      <c r="E959" s="55" t="str">
        <f t="shared" si="281"/>
        <v>82020038185</v>
      </c>
      <c r="F959" s="55" t="str">
        <f t="shared" si="282"/>
        <v>PJP030148616</v>
      </c>
      <c r="G959" s="55" t="str">
        <f t="shared" si="283"/>
        <v>정나영</v>
      </c>
      <c r="H959" s="53" t="str">
        <f t="shared" si="284"/>
        <v>일반(목록배제,Normal-Manifest Exception)</v>
      </c>
      <c r="I959" s="62">
        <f t="shared" si="285"/>
        <v>100.5</v>
      </c>
      <c r="J959" s="53" t="str">
        <f t="shared" si="286"/>
        <v>BIG BRIDGE INTL (BRCH USA)</v>
      </c>
      <c r="K959" s="55">
        <f t="shared" si="287"/>
        <v>1</v>
      </c>
      <c r="L959" s="54">
        <f t="shared" si="288"/>
        <v>0.5</v>
      </c>
      <c r="M959" s="54">
        <f t="shared" si="289"/>
        <v>0.9</v>
      </c>
      <c r="N959" s="54">
        <f t="shared" si="290"/>
        <v>0.9</v>
      </c>
      <c r="O959" s="54">
        <f t="shared" si="291"/>
        <v>0.5</v>
      </c>
      <c r="P959" s="55" t="str">
        <f t="shared" si="292"/>
        <v>6094325151379</v>
      </c>
      <c r="Q959" s="70">
        <f t="shared" si="293"/>
        <v>6760</v>
      </c>
      <c r="R959" s="58">
        <v>0</v>
      </c>
      <c r="S959" s="57">
        <f t="shared" si="294"/>
        <v>0</v>
      </c>
      <c r="T959" s="58">
        <v>0</v>
      </c>
      <c r="U959" s="58">
        <f>(IF(VLOOKUP(VLOOKUP(AN959,MAPPING!$B$16:$D$21,2,1),MAPPING!$C$16:$E$21,2,0)=7000,0,VLOOKUP(VLOOKUP(AN959,MAPPING!$B$16:$D$21,2,1),MAPPING!$C$16:$E$21,2,0)))</f>
        <v>0</v>
      </c>
      <c r="V959" s="58">
        <f>(K959*VLOOKUP(N959/K959,MAPPING!$B$23:$C$30,2,10))</f>
        <v>0</v>
      </c>
      <c r="W959" s="58">
        <f t="shared" si="295"/>
        <v>0</v>
      </c>
      <c r="X959" s="58">
        <f t="shared" si="296"/>
        <v>6760</v>
      </c>
      <c r="Y959" s="116">
        <f>ROUND(SUM(Q959:W959)/INVOICE!$I$5,2)</f>
        <v>4.8499999999999996</v>
      </c>
      <c r="AA959" s="38" t="s">
        <v>685</v>
      </c>
      <c r="AB959" s="38" t="s">
        <v>93</v>
      </c>
      <c r="AC959" s="38" t="s">
        <v>6276</v>
      </c>
      <c r="AD959" s="38" t="s">
        <v>12475</v>
      </c>
      <c r="AE959" s="38" t="s">
        <v>11689</v>
      </c>
      <c r="AF959" s="38" t="s">
        <v>11690</v>
      </c>
      <c r="AG959" s="38" t="s">
        <v>11691</v>
      </c>
      <c r="AH959" s="38" t="s">
        <v>61</v>
      </c>
      <c r="AI959" s="38">
        <v>1</v>
      </c>
      <c r="AJ959" s="38">
        <v>0.5</v>
      </c>
      <c r="AK959" s="38">
        <v>0.9</v>
      </c>
      <c r="AL959" s="38">
        <v>0.9</v>
      </c>
      <c r="AM959" s="38" t="s">
        <v>66</v>
      </c>
      <c r="AN959" s="38">
        <v>100.5</v>
      </c>
      <c r="AO959" s="38" t="s">
        <v>62</v>
      </c>
      <c r="AP959" s="38" t="s">
        <v>62</v>
      </c>
      <c r="AQ959" s="38" t="s">
        <v>62</v>
      </c>
      <c r="AR959" s="38" t="s">
        <v>61</v>
      </c>
      <c r="AS959" s="38" t="s">
        <v>61</v>
      </c>
      <c r="AT959" s="38" t="s">
        <v>205</v>
      </c>
      <c r="AU959" s="38" t="s">
        <v>8802</v>
      </c>
      <c r="AV959" s="38" t="s">
        <v>207</v>
      </c>
      <c r="AW959" s="38" t="s">
        <v>61</v>
      </c>
      <c r="AX959" s="38" t="s">
        <v>63</v>
      </c>
      <c r="AY959" s="39" t="s">
        <v>12476</v>
      </c>
      <c r="AZ959" s="38" t="s">
        <v>12477</v>
      </c>
      <c r="BA959" s="39" t="s">
        <v>12477</v>
      </c>
      <c r="BB959" s="38" t="s">
        <v>2434</v>
      </c>
      <c r="BC959" s="38" t="s">
        <v>197</v>
      </c>
      <c r="BD959" s="38" t="s">
        <v>94</v>
      </c>
      <c r="BE959" s="38" t="s">
        <v>208</v>
      </c>
      <c r="BF959" s="38" t="s">
        <v>64</v>
      </c>
      <c r="BG959" s="38" t="s">
        <v>61</v>
      </c>
      <c r="BH959" s="38" t="s">
        <v>209</v>
      </c>
    </row>
    <row r="960" spans="2:60" x14ac:dyDescent="0.3">
      <c r="B960" s="55">
        <f t="shared" si="278"/>
        <v>956</v>
      </c>
      <c r="C960" s="55" t="str">
        <f t="shared" si="279"/>
        <v>NRT</v>
      </c>
      <c r="D960" s="55" t="str">
        <f t="shared" si="280"/>
        <v>2025-09-25</v>
      </c>
      <c r="E960" s="55" t="str">
        <f t="shared" si="281"/>
        <v>82020038185</v>
      </c>
      <c r="F960" s="55" t="str">
        <f t="shared" si="282"/>
        <v>PJP030143783</v>
      </c>
      <c r="G960" s="55" t="str">
        <f t="shared" si="283"/>
        <v>김한주</v>
      </c>
      <c r="H960" s="53" t="str">
        <f t="shared" si="284"/>
        <v>일반(목록배제,Normal-Manifest Exception)</v>
      </c>
      <c r="I960" s="62">
        <f t="shared" si="285"/>
        <v>100.5</v>
      </c>
      <c r="J960" s="53" t="str">
        <f t="shared" si="286"/>
        <v>BIG BRIDGE INTL (BRCH USA)</v>
      </c>
      <c r="K960" s="55">
        <f t="shared" si="287"/>
        <v>1</v>
      </c>
      <c r="L960" s="54">
        <f t="shared" si="288"/>
        <v>0.45</v>
      </c>
      <c r="M960" s="54">
        <f t="shared" si="289"/>
        <v>0.6</v>
      </c>
      <c r="N960" s="54">
        <f t="shared" si="290"/>
        <v>0.6</v>
      </c>
      <c r="O960" s="54">
        <f t="shared" si="291"/>
        <v>0.5</v>
      </c>
      <c r="P960" s="55" t="str">
        <f t="shared" si="292"/>
        <v>6094325152005</v>
      </c>
      <c r="Q960" s="70">
        <f t="shared" si="293"/>
        <v>6760</v>
      </c>
      <c r="R960" s="58">
        <v>0</v>
      </c>
      <c r="S960" s="57">
        <f t="shared" si="294"/>
        <v>0</v>
      </c>
      <c r="T960" s="58">
        <v>0</v>
      </c>
      <c r="U960" s="58">
        <f>(IF(VLOOKUP(VLOOKUP(AN960,MAPPING!$B$16:$D$21,2,1),MAPPING!$C$16:$E$21,2,0)=7000,0,VLOOKUP(VLOOKUP(AN960,MAPPING!$B$16:$D$21,2,1),MAPPING!$C$16:$E$21,2,0)))</f>
        <v>0</v>
      </c>
      <c r="V960" s="58">
        <f>(K960*VLOOKUP(N960/K960,MAPPING!$B$23:$C$30,2,10))</f>
        <v>0</v>
      </c>
      <c r="W960" s="58">
        <f t="shared" si="295"/>
        <v>0</v>
      </c>
      <c r="X960" s="58">
        <f t="shared" si="296"/>
        <v>6760</v>
      </c>
      <c r="Y960" s="116">
        <f>ROUND(SUM(Q960:W960)/INVOICE!$I$5,2)</f>
        <v>4.8499999999999996</v>
      </c>
      <c r="AA960" s="38" t="s">
        <v>685</v>
      </c>
      <c r="AB960" s="38" t="s">
        <v>93</v>
      </c>
      <c r="AC960" s="38" t="s">
        <v>6276</v>
      </c>
      <c r="AD960" s="38" t="s">
        <v>12478</v>
      </c>
      <c r="AE960" s="38" t="s">
        <v>12479</v>
      </c>
      <c r="AF960" s="38" t="s">
        <v>12480</v>
      </c>
      <c r="AG960" s="38" t="s">
        <v>12481</v>
      </c>
      <c r="AH960" s="38" t="s">
        <v>61</v>
      </c>
      <c r="AI960" s="38">
        <v>1</v>
      </c>
      <c r="AJ960" s="38">
        <v>0.45</v>
      </c>
      <c r="AK960" s="38">
        <v>0.6</v>
      </c>
      <c r="AL960" s="38">
        <v>0.6</v>
      </c>
      <c r="AM960" s="38" t="s">
        <v>66</v>
      </c>
      <c r="AN960" s="38">
        <v>100.5</v>
      </c>
      <c r="AO960" s="38" t="s">
        <v>62</v>
      </c>
      <c r="AP960" s="38" t="s">
        <v>62</v>
      </c>
      <c r="AQ960" s="38" t="s">
        <v>62</v>
      </c>
      <c r="AR960" s="38" t="s">
        <v>61</v>
      </c>
      <c r="AS960" s="38" t="s">
        <v>61</v>
      </c>
      <c r="AT960" s="38" t="s">
        <v>205</v>
      </c>
      <c r="AU960" s="38" t="s">
        <v>8802</v>
      </c>
      <c r="AV960" s="38" t="s">
        <v>207</v>
      </c>
      <c r="AW960" s="38" t="s">
        <v>61</v>
      </c>
      <c r="AX960" s="38" t="s">
        <v>63</v>
      </c>
      <c r="AY960" s="39" t="s">
        <v>12482</v>
      </c>
      <c r="AZ960" s="38" t="s">
        <v>12483</v>
      </c>
      <c r="BA960" s="39" t="s">
        <v>12483</v>
      </c>
      <c r="BB960" s="38" t="s">
        <v>2434</v>
      </c>
      <c r="BC960" s="38" t="s">
        <v>197</v>
      </c>
      <c r="BD960" s="38" t="s">
        <v>94</v>
      </c>
      <c r="BE960" s="38" t="s">
        <v>208</v>
      </c>
      <c r="BF960" s="38" t="s">
        <v>64</v>
      </c>
      <c r="BG960" s="38" t="s">
        <v>61</v>
      </c>
      <c r="BH960" s="38" t="s">
        <v>209</v>
      </c>
    </row>
    <row r="961" spans="2:60" x14ac:dyDescent="0.3">
      <c r="B961" s="55">
        <f t="shared" si="278"/>
        <v>957</v>
      </c>
      <c r="C961" s="55" t="str">
        <f t="shared" si="279"/>
        <v>NRT</v>
      </c>
      <c r="D961" s="55" t="str">
        <f t="shared" si="280"/>
        <v>2025-09-25</v>
      </c>
      <c r="E961" s="55" t="str">
        <f t="shared" si="281"/>
        <v>82020038185</v>
      </c>
      <c r="F961" s="55" t="str">
        <f t="shared" si="282"/>
        <v>PJP030165038</v>
      </c>
      <c r="G961" s="55" t="str">
        <f t="shared" si="283"/>
        <v>임채완</v>
      </c>
      <c r="H961" s="53" t="str">
        <f t="shared" si="284"/>
        <v>목록(Manifest)</v>
      </c>
      <c r="I961" s="62">
        <f t="shared" si="285"/>
        <v>93.8</v>
      </c>
      <c r="J961" s="53" t="str">
        <f t="shared" si="286"/>
        <v>BIG BRIDGE INTL (BRCH USA)</v>
      </c>
      <c r="K961" s="55">
        <f t="shared" si="287"/>
        <v>1</v>
      </c>
      <c r="L961" s="54">
        <f t="shared" si="288"/>
        <v>1.7</v>
      </c>
      <c r="M961" s="54">
        <f t="shared" si="289"/>
        <v>3.9</v>
      </c>
      <c r="N961" s="54">
        <f t="shared" si="290"/>
        <v>3.9</v>
      </c>
      <c r="O961" s="54">
        <f t="shared" si="291"/>
        <v>2</v>
      </c>
      <c r="P961" s="55" t="str">
        <f t="shared" si="292"/>
        <v>6094325151859</v>
      </c>
      <c r="Q961" s="70">
        <f t="shared" si="293"/>
        <v>9790</v>
      </c>
      <c r="R961" s="58">
        <v>0</v>
      </c>
      <c r="S961" s="57">
        <f t="shared" si="294"/>
        <v>0</v>
      </c>
      <c r="T961" s="58">
        <v>0</v>
      </c>
      <c r="U961" s="58">
        <f>(IF(VLOOKUP(VLOOKUP(AN961,MAPPING!$B$16:$D$21,2,1),MAPPING!$C$16:$E$21,2,0)=7000,0,VLOOKUP(VLOOKUP(AN961,MAPPING!$B$16:$D$21,2,1),MAPPING!$C$16:$E$21,2,0)))</f>
        <v>0</v>
      </c>
      <c r="V961" s="58">
        <f>(K961*VLOOKUP(N961/K961,MAPPING!$B$23:$C$30,2,10))</f>
        <v>550</v>
      </c>
      <c r="W961" s="58">
        <f t="shared" si="295"/>
        <v>0</v>
      </c>
      <c r="X961" s="58">
        <f t="shared" si="296"/>
        <v>10340</v>
      </c>
      <c r="Y961" s="116">
        <f>ROUND(SUM(Q961:W961)/INVOICE!$I$5,2)</f>
        <v>7.42</v>
      </c>
      <c r="AA961" s="38" t="s">
        <v>685</v>
      </c>
      <c r="AB961" s="38" t="s">
        <v>93</v>
      </c>
      <c r="AC961" s="38" t="s">
        <v>6276</v>
      </c>
      <c r="AD961" s="38" t="s">
        <v>12484</v>
      </c>
      <c r="AE961" s="38" t="s">
        <v>12485</v>
      </c>
      <c r="AF961" s="38" t="s">
        <v>12486</v>
      </c>
      <c r="AG961" s="38" t="s">
        <v>12487</v>
      </c>
      <c r="AH961" s="38" t="s">
        <v>61</v>
      </c>
      <c r="AI961" s="38">
        <v>1</v>
      </c>
      <c r="AJ961" s="38">
        <v>1.7</v>
      </c>
      <c r="AK961" s="38">
        <v>3.9</v>
      </c>
      <c r="AL961" s="38">
        <v>3.9</v>
      </c>
      <c r="AM961" s="38" t="s">
        <v>204</v>
      </c>
      <c r="AN961" s="38">
        <v>93.8</v>
      </c>
      <c r="AO961" s="38" t="s">
        <v>62</v>
      </c>
      <c r="AP961" s="38" t="s">
        <v>62</v>
      </c>
      <c r="AQ961" s="38" t="s">
        <v>62</v>
      </c>
      <c r="AR961" s="38" t="s">
        <v>61</v>
      </c>
      <c r="AS961" s="38" t="s">
        <v>61</v>
      </c>
      <c r="AT961" s="38" t="s">
        <v>205</v>
      </c>
      <c r="AU961" s="38" t="s">
        <v>8802</v>
      </c>
      <c r="AV961" s="38" t="s">
        <v>207</v>
      </c>
      <c r="AW961" s="38" t="s">
        <v>61</v>
      </c>
      <c r="AX961" s="38" t="s">
        <v>63</v>
      </c>
      <c r="AY961" s="39" t="s">
        <v>12488</v>
      </c>
      <c r="AZ961" s="38" t="s">
        <v>12489</v>
      </c>
      <c r="BA961" s="39" t="s">
        <v>12489</v>
      </c>
      <c r="BB961" s="38" t="s">
        <v>2434</v>
      </c>
      <c r="BC961" s="38" t="s">
        <v>197</v>
      </c>
      <c r="BD961" s="38" t="s">
        <v>94</v>
      </c>
      <c r="BE961" s="38" t="s">
        <v>208</v>
      </c>
      <c r="BF961" s="38" t="s">
        <v>64</v>
      </c>
      <c r="BG961" s="38" t="s">
        <v>61</v>
      </c>
      <c r="BH961" s="38" t="s">
        <v>209</v>
      </c>
    </row>
    <row r="962" spans="2:60" x14ac:dyDescent="0.3">
      <c r="B962" s="55">
        <f t="shared" si="278"/>
        <v>958</v>
      </c>
      <c r="C962" s="55" t="str">
        <f t="shared" si="279"/>
        <v>NRT</v>
      </c>
      <c r="D962" s="55" t="str">
        <f t="shared" si="280"/>
        <v>2025-09-25</v>
      </c>
      <c r="E962" s="55" t="str">
        <f t="shared" si="281"/>
        <v>82020038185</v>
      </c>
      <c r="F962" s="55" t="str">
        <f t="shared" si="282"/>
        <v>PJP030167019</v>
      </c>
      <c r="G962" s="55" t="str">
        <f t="shared" si="283"/>
        <v>조남수</v>
      </c>
      <c r="H962" s="53" t="str">
        <f t="shared" si="284"/>
        <v>목록(Manifest)</v>
      </c>
      <c r="I962" s="62">
        <f t="shared" si="285"/>
        <v>51.52</v>
      </c>
      <c r="J962" s="53" t="str">
        <f t="shared" si="286"/>
        <v>BIG BRIDGE INTL (BRCH USA)</v>
      </c>
      <c r="K962" s="55">
        <f t="shared" si="287"/>
        <v>1</v>
      </c>
      <c r="L962" s="54">
        <f t="shared" si="288"/>
        <v>1.35</v>
      </c>
      <c r="M962" s="54">
        <f t="shared" si="289"/>
        <v>3.9</v>
      </c>
      <c r="N962" s="54">
        <f t="shared" si="290"/>
        <v>3.9</v>
      </c>
      <c r="O962" s="54">
        <f t="shared" si="291"/>
        <v>1.5</v>
      </c>
      <c r="P962" s="55" t="str">
        <f t="shared" si="292"/>
        <v>6094325151282</v>
      </c>
      <c r="Q962" s="70">
        <f t="shared" si="293"/>
        <v>8780</v>
      </c>
      <c r="R962" s="58">
        <v>0</v>
      </c>
      <c r="S962" s="57">
        <f t="shared" si="294"/>
        <v>0</v>
      </c>
      <c r="T962" s="58">
        <v>0</v>
      </c>
      <c r="U962" s="58">
        <f>(IF(VLOOKUP(VLOOKUP(AN962,MAPPING!$B$16:$D$21,2,1),MAPPING!$C$16:$E$21,2,0)=7000,0,VLOOKUP(VLOOKUP(AN962,MAPPING!$B$16:$D$21,2,1),MAPPING!$C$16:$E$21,2,0)))</f>
        <v>0</v>
      </c>
      <c r="V962" s="58">
        <f>(K962*VLOOKUP(N962/K962,MAPPING!$B$23:$C$30,2,10))</f>
        <v>550</v>
      </c>
      <c r="W962" s="58">
        <f t="shared" si="295"/>
        <v>0</v>
      </c>
      <c r="X962" s="58">
        <f t="shared" si="296"/>
        <v>9330</v>
      </c>
      <c r="Y962" s="116">
        <f>ROUND(SUM(Q962:W962)/INVOICE!$I$5,2)</f>
        <v>6.69</v>
      </c>
      <c r="AA962" s="38" t="s">
        <v>685</v>
      </c>
      <c r="AB962" s="38" t="s">
        <v>93</v>
      </c>
      <c r="AC962" s="38" t="s">
        <v>6276</v>
      </c>
      <c r="AD962" s="38" t="s">
        <v>12490</v>
      </c>
      <c r="AE962" s="38" t="s">
        <v>12491</v>
      </c>
      <c r="AF962" s="38" t="s">
        <v>12492</v>
      </c>
      <c r="AG962" s="38" t="s">
        <v>12493</v>
      </c>
      <c r="AH962" s="38" t="s">
        <v>61</v>
      </c>
      <c r="AI962" s="38">
        <v>1</v>
      </c>
      <c r="AJ962" s="38">
        <v>1.35</v>
      </c>
      <c r="AK962" s="38">
        <v>3.9</v>
      </c>
      <c r="AL962" s="38">
        <v>3.9</v>
      </c>
      <c r="AM962" s="38" t="s">
        <v>204</v>
      </c>
      <c r="AN962" s="38">
        <v>51.52</v>
      </c>
      <c r="AO962" s="38" t="s">
        <v>62</v>
      </c>
      <c r="AP962" s="38" t="s">
        <v>62</v>
      </c>
      <c r="AQ962" s="38" t="s">
        <v>62</v>
      </c>
      <c r="AR962" s="38" t="s">
        <v>61</v>
      </c>
      <c r="AS962" s="38" t="s">
        <v>61</v>
      </c>
      <c r="AT962" s="38" t="s">
        <v>205</v>
      </c>
      <c r="AU962" s="38" t="s">
        <v>8802</v>
      </c>
      <c r="AV962" s="38" t="s">
        <v>207</v>
      </c>
      <c r="AW962" s="38" t="s">
        <v>61</v>
      </c>
      <c r="AX962" s="38" t="s">
        <v>63</v>
      </c>
      <c r="AY962" s="39" t="s">
        <v>12494</v>
      </c>
      <c r="AZ962" s="38" t="s">
        <v>12495</v>
      </c>
      <c r="BA962" s="39" t="s">
        <v>12495</v>
      </c>
      <c r="BB962" s="38" t="s">
        <v>2434</v>
      </c>
      <c r="BC962" s="38" t="s">
        <v>197</v>
      </c>
      <c r="BD962" s="38" t="s">
        <v>94</v>
      </c>
      <c r="BE962" s="38" t="s">
        <v>208</v>
      </c>
      <c r="BF962" s="38" t="s">
        <v>64</v>
      </c>
      <c r="BG962" s="38" t="s">
        <v>61</v>
      </c>
      <c r="BH962" s="38" t="s">
        <v>209</v>
      </c>
    </row>
    <row r="963" spans="2:60" x14ac:dyDescent="0.3">
      <c r="B963" s="55">
        <f t="shared" si="278"/>
        <v>959</v>
      </c>
      <c r="C963" s="55" t="str">
        <f t="shared" si="279"/>
        <v>NRT</v>
      </c>
      <c r="D963" s="55" t="str">
        <f t="shared" si="280"/>
        <v>2025-09-25</v>
      </c>
      <c r="E963" s="55" t="str">
        <f t="shared" si="281"/>
        <v>82020038185</v>
      </c>
      <c r="F963" s="55" t="str">
        <f t="shared" si="282"/>
        <v>PJP030135865</v>
      </c>
      <c r="G963" s="55" t="str">
        <f t="shared" si="283"/>
        <v>이예나</v>
      </c>
      <c r="H963" s="53" t="str">
        <f t="shared" si="284"/>
        <v>목록(Manifest)</v>
      </c>
      <c r="I963" s="62">
        <f t="shared" si="285"/>
        <v>144.05000000000001</v>
      </c>
      <c r="J963" s="53" t="str">
        <f t="shared" si="286"/>
        <v>BIG BRIDGE INTL (BRCH USA)</v>
      </c>
      <c r="K963" s="55">
        <f t="shared" si="287"/>
        <v>1</v>
      </c>
      <c r="L963" s="54">
        <f t="shared" si="288"/>
        <v>1</v>
      </c>
      <c r="M963" s="54">
        <f t="shared" si="289"/>
        <v>1.3</v>
      </c>
      <c r="N963" s="54">
        <f t="shared" si="290"/>
        <v>1.3</v>
      </c>
      <c r="O963" s="54">
        <f t="shared" si="291"/>
        <v>1</v>
      </c>
      <c r="P963" s="55" t="str">
        <f t="shared" si="292"/>
        <v>6094325151542</v>
      </c>
      <c r="Q963" s="70">
        <f t="shared" si="293"/>
        <v>7770</v>
      </c>
      <c r="R963" s="58">
        <v>0</v>
      </c>
      <c r="S963" s="57">
        <f t="shared" si="294"/>
        <v>0</v>
      </c>
      <c r="T963" s="58">
        <v>0</v>
      </c>
      <c r="U963" s="58">
        <f>(IF(VLOOKUP(VLOOKUP(AN963,MAPPING!$B$16:$D$21,2,1),MAPPING!$C$16:$E$21,2,0)=7000,0,VLOOKUP(VLOOKUP(AN963,MAPPING!$B$16:$D$21,2,1),MAPPING!$C$16:$E$21,2,0)))</f>
        <v>0</v>
      </c>
      <c r="V963" s="58">
        <f>(K963*VLOOKUP(N963/K963,MAPPING!$B$23:$C$30,2,10))</f>
        <v>0</v>
      </c>
      <c r="W963" s="58">
        <f t="shared" si="295"/>
        <v>0</v>
      </c>
      <c r="X963" s="58">
        <f t="shared" si="296"/>
        <v>7770</v>
      </c>
      <c r="Y963" s="116">
        <f>ROUND(SUM(Q963:W963)/INVOICE!$I$5,2)</f>
        <v>5.57</v>
      </c>
      <c r="AA963" s="38" t="s">
        <v>685</v>
      </c>
      <c r="AB963" s="38" t="s">
        <v>93</v>
      </c>
      <c r="AC963" s="38" t="s">
        <v>6276</v>
      </c>
      <c r="AD963" s="38" t="s">
        <v>12496</v>
      </c>
      <c r="AE963" s="38" t="s">
        <v>9248</v>
      </c>
      <c r="AF963" s="38" t="s">
        <v>9249</v>
      </c>
      <c r="AG963" s="38" t="s">
        <v>9250</v>
      </c>
      <c r="AH963" s="38" t="s">
        <v>61</v>
      </c>
      <c r="AI963" s="38">
        <v>1</v>
      </c>
      <c r="AJ963" s="38">
        <v>1</v>
      </c>
      <c r="AK963" s="38">
        <v>1.3</v>
      </c>
      <c r="AL963" s="38">
        <v>1.3</v>
      </c>
      <c r="AM963" s="38" t="s">
        <v>204</v>
      </c>
      <c r="AN963" s="38">
        <v>144.05000000000001</v>
      </c>
      <c r="AO963" s="38" t="s">
        <v>62</v>
      </c>
      <c r="AP963" s="38" t="s">
        <v>62</v>
      </c>
      <c r="AQ963" s="38" t="s">
        <v>62</v>
      </c>
      <c r="AR963" s="38" t="s">
        <v>61</v>
      </c>
      <c r="AS963" s="38" t="s">
        <v>61</v>
      </c>
      <c r="AT963" s="38" t="s">
        <v>205</v>
      </c>
      <c r="AU963" s="38" t="s">
        <v>8802</v>
      </c>
      <c r="AV963" s="38" t="s">
        <v>207</v>
      </c>
      <c r="AW963" s="38" t="s">
        <v>61</v>
      </c>
      <c r="AX963" s="38" t="s">
        <v>63</v>
      </c>
      <c r="AY963" s="39" t="s">
        <v>12497</v>
      </c>
      <c r="AZ963" s="38" t="s">
        <v>12498</v>
      </c>
      <c r="BA963" s="39" t="s">
        <v>12498</v>
      </c>
      <c r="BB963" s="38" t="s">
        <v>2434</v>
      </c>
      <c r="BC963" s="38" t="s">
        <v>197</v>
      </c>
      <c r="BD963" s="38" t="s">
        <v>94</v>
      </c>
      <c r="BE963" s="38" t="s">
        <v>208</v>
      </c>
      <c r="BF963" s="38" t="s">
        <v>64</v>
      </c>
      <c r="BG963" s="38" t="s">
        <v>61</v>
      </c>
      <c r="BH963" s="38" t="s">
        <v>209</v>
      </c>
    </row>
    <row r="964" spans="2:60" x14ac:dyDescent="0.3">
      <c r="B964" s="55">
        <f t="shared" si="278"/>
        <v>960</v>
      </c>
      <c r="C964" s="55" t="str">
        <f t="shared" si="279"/>
        <v>NRT</v>
      </c>
      <c r="D964" s="55" t="str">
        <f t="shared" si="280"/>
        <v>2025-09-25</v>
      </c>
      <c r="E964" s="55" t="str">
        <f t="shared" si="281"/>
        <v>82020038185</v>
      </c>
      <c r="F964" s="55" t="str">
        <f t="shared" si="282"/>
        <v>PJP030150645</v>
      </c>
      <c r="G964" s="55" t="str">
        <f t="shared" si="283"/>
        <v>이예원</v>
      </c>
      <c r="H964" s="53" t="str">
        <f t="shared" si="284"/>
        <v>목록(Manifest)</v>
      </c>
      <c r="I964" s="62">
        <f t="shared" si="285"/>
        <v>63.33</v>
      </c>
      <c r="J964" s="53" t="str">
        <f t="shared" si="286"/>
        <v>BIG BRIDGE INTL (BRCH USA)</v>
      </c>
      <c r="K964" s="55">
        <f t="shared" si="287"/>
        <v>1</v>
      </c>
      <c r="L964" s="54">
        <f t="shared" si="288"/>
        <v>1.05</v>
      </c>
      <c r="M964" s="54">
        <f t="shared" si="289"/>
        <v>1.3</v>
      </c>
      <c r="N964" s="54">
        <f t="shared" si="290"/>
        <v>1.3</v>
      </c>
      <c r="O964" s="54">
        <f t="shared" si="291"/>
        <v>1.5</v>
      </c>
      <c r="P964" s="55" t="str">
        <f t="shared" si="292"/>
        <v>6094325151926</v>
      </c>
      <c r="Q964" s="70">
        <f t="shared" si="293"/>
        <v>8780</v>
      </c>
      <c r="R964" s="58">
        <v>0</v>
      </c>
      <c r="S964" s="57">
        <f t="shared" si="294"/>
        <v>0</v>
      </c>
      <c r="T964" s="58">
        <v>0</v>
      </c>
      <c r="U964" s="58">
        <f>(IF(VLOOKUP(VLOOKUP(AN964,MAPPING!$B$16:$D$21,2,1),MAPPING!$C$16:$E$21,2,0)=7000,0,VLOOKUP(VLOOKUP(AN964,MAPPING!$B$16:$D$21,2,1),MAPPING!$C$16:$E$21,2,0)))</f>
        <v>0</v>
      </c>
      <c r="V964" s="58">
        <f>(K964*VLOOKUP(N964/K964,MAPPING!$B$23:$C$30,2,10))</f>
        <v>0</v>
      </c>
      <c r="W964" s="58">
        <f t="shared" si="295"/>
        <v>0</v>
      </c>
      <c r="X964" s="58">
        <f t="shared" si="296"/>
        <v>8780</v>
      </c>
      <c r="Y964" s="116">
        <f>ROUND(SUM(Q964:W964)/INVOICE!$I$5,2)</f>
        <v>6.3</v>
      </c>
      <c r="AA964" s="38" t="s">
        <v>685</v>
      </c>
      <c r="AB964" s="38" t="s">
        <v>93</v>
      </c>
      <c r="AC964" s="38" t="s">
        <v>6276</v>
      </c>
      <c r="AD964" s="38" t="s">
        <v>12499</v>
      </c>
      <c r="AE964" s="38" t="s">
        <v>12500</v>
      </c>
      <c r="AF964" s="38" t="s">
        <v>12501</v>
      </c>
      <c r="AG964" s="38" t="s">
        <v>12502</v>
      </c>
      <c r="AH964" s="38" t="s">
        <v>61</v>
      </c>
      <c r="AI964" s="38">
        <v>1</v>
      </c>
      <c r="AJ964" s="38">
        <v>1.05</v>
      </c>
      <c r="AK964" s="38">
        <v>1.3</v>
      </c>
      <c r="AL964" s="38">
        <v>1.3</v>
      </c>
      <c r="AM964" s="38" t="s">
        <v>204</v>
      </c>
      <c r="AN964" s="38">
        <v>63.33</v>
      </c>
      <c r="AO964" s="38" t="s">
        <v>62</v>
      </c>
      <c r="AP964" s="38" t="s">
        <v>62</v>
      </c>
      <c r="AQ964" s="38" t="s">
        <v>62</v>
      </c>
      <c r="AR964" s="38" t="s">
        <v>61</v>
      </c>
      <c r="AS964" s="38" t="s">
        <v>61</v>
      </c>
      <c r="AT964" s="38" t="s">
        <v>205</v>
      </c>
      <c r="AU964" s="38" t="s">
        <v>8802</v>
      </c>
      <c r="AV964" s="38" t="s">
        <v>207</v>
      </c>
      <c r="AW964" s="38" t="s">
        <v>61</v>
      </c>
      <c r="AX964" s="38" t="s">
        <v>63</v>
      </c>
      <c r="AY964" s="39" t="s">
        <v>12503</v>
      </c>
      <c r="AZ964" s="38" t="s">
        <v>12504</v>
      </c>
      <c r="BA964" s="39" t="s">
        <v>12504</v>
      </c>
      <c r="BB964" s="38" t="s">
        <v>2434</v>
      </c>
      <c r="BC964" s="38" t="s">
        <v>197</v>
      </c>
      <c r="BD964" s="38" t="s">
        <v>94</v>
      </c>
      <c r="BE964" s="38" t="s">
        <v>208</v>
      </c>
      <c r="BF964" s="38" t="s">
        <v>64</v>
      </c>
      <c r="BG964" s="38" t="s">
        <v>61</v>
      </c>
      <c r="BH964" s="38" t="s">
        <v>209</v>
      </c>
    </row>
    <row r="965" spans="2:60" x14ac:dyDescent="0.3">
      <c r="B965" s="55">
        <f t="shared" si="278"/>
        <v>961</v>
      </c>
      <c r="C965" s="55" t="str">
        <f t="shared" si="279"/>
        <v>NRT</v>
      </c>
      <c r="D965" s="55" t="str">
        <f t="shared" si="280"/>
        <v>2025-09-25</v>
      </c>
      <c r="E965" s="55" t="str">
        <f t="shared" si="281"/>
        <v>82020038185</v>
      </c>
      <c r="F965" s="55" t="str">
        <f t="shared" si="282"/>
        <v>PJP030129262</v>
      </c>
      <c r="G965" s="55" t="str">
        <f t="shared" si="283"/>
        <v>고창영</v>
      </c>
      <c r="H965" s="53" t="str">
        <f t="shared" si="284"/>
        <v>일반(목록배제,Normal-Manifest Exception)</v>
      </c>
      <c r="I965" s="62">
        <f t="shared" si="285"/>
        <v>15.48</v>
      </c>
      <c r="J965" s="53" t="str">
        <f t="shared" si="286"/>
        <v>BIG BRIDGE INTL (BRCH USA)</v>
      </c>
      <c r="K965" s="55">
        <f t="shared" si="287"/>
        <v>1</v>
      </c>
      <c r="L965" s="54">
        <f t="shared" si="288"/>
        <v>4.8</v>
      </c>
      <c r="M965" s="54">
        <f t="shared" si="289"/>
        <v>2.7</v>
      </c>
      <c r="N965" s="54">
        <f t="shared" si="290"/>
        <v>4.8</v>
      </c>
      <c r="O965" s="54">
        <f t="shared" si="291"/>
        <v>5</v>
      </c>
      <c r="P965" s="55" t="str">
        <f t="shared" si="292"/>
        <v>6094325151970</v>
      </c>
      <c r="Q965" s="70">
        <f t="shared" si="293"/>
        <v>15850</v>
      </c>
      <c r="R965" s="58">
        <v>0</v>
      </c>
      <c r="S965" s="57">
        <f t="shared" si="294"/>
        <v>0</v>
      </c>
      <c r="T965" s="58">
        <v>0</v>
      </c>
      <c r="U965" s="58">
        <f>(IF(VLOOKUP(VLOOKUP(AN965,MAPPING!$B$16:$D$21,2,1),MAPPING!$C$16:$E$21,2,0)=7000,0,VLOOKUP(VLOOKUP(AN965,MAPPING!$B$16:$D$21,2,1),MAPPING!$C$16:$E$21,2,0)))</f>
        <v>0</v>
      </c>
      <c r="V965" s="58">
        <f>(K965*VLOOKUP(N965/K965,MAPPING!$B$23:$C$30,2,10))</f>
        <v>550</v>
      </c>
      <c r="W965" s="58">
        <f t="shared" si="295"/>
        <v>0</v>
      </c>
      <c r="X965" s="58">
        <f t="shared" si="296"/>
        <v>16400</v>
      </c>
      <c r="Y965" s="116">
        <f>ROUND(SUM(Q965:W965)/INVOICE!$I$5,2)</f>
        <v>11.76</v>
      </c>
      <c r="AA965" s="38" t="s">
        <v>685</v>
      </c>
      <c r="AB965" s="38" t="s">
        <v>93</v>
      </c>
      <c r="AC965" s="38" t="s">
        <v>6276</v>
      </c>
      <c r="AD965" s="38" t="s">
        <v>12505</v>
      </c>
      <c r="AE965" s="38" t="s">
        <v>242</v>
      </c>
      <c r="AF965" s="38" t="s">
        <v>243</v>
      </c>
      <c r="AG965" s="38" t="s">
        <v>244</v>
      </c>
      <c r="AH965" s="38" t="s">
        <v>61</v>
      </c>
      <c r="AI965" s="38">
        <v>1</v>
      </c>
      <c r="AJ965" s="38">
        <v>4.8</v>
      </c>
      <c r="AK965" s="38">
        <v>2.7</v>
      </c>
      <c r="AL965" s="38">
        <v>4.8</v>
      </c>
      <c r="AM965" s="38" t="s">
        <v>66</v>
      </c>
      <c r="AN965" s="38">
        <v>15.48</v>
      </c>
      <c r="AO965" s="38" t="s">
        <v>62</v>
      </c>
      <c r="AP965" s="38" t="s">
        <v>62</v>
      </c>
      <c r="AQ965" s="38" t="s">
        <v>62</v>
      </c>
      <c r="AR965" s="38" t="s">
        <v>61</v>
      </c>
      <c r="AS965" s="38" t="s">
        <v>61</v>
      </c>
      <c r="AT965" s="38" t="s">
        <v>205</v>
      </c>
      <c r="AU965" s="38" t="s">
        <v>8802</v>
      </c>
      <c r="AV965" s="38" t="s">
        <v>207</v>
      </c>
      <c r="AW965" s="38" t="s">
        <v>61</v>
      </c>
      <c r="AX965" s="38" t="s">
        <v>63</v>
      </c>
      <c r="AY965" s="39" t="s">
        <v>12506</v>
      </c>
      <c r="AZ965" s="38" t="s">
        <v>12507</v>
      </c>
      <c r="BA965" s="39" t="s">
        <v>12507</v>
      </c>
      <c r="BB965" s="38" t="s">
        <v>2434</v>
      </c>
      <c r="BC965" s="38" t="s">
        <v>197</v>
      </c>
      <c r="BD965" s="38" t="s">
        <v>94</v>
      </c>
      <c r="BE965" s="38" t="s">
        <v>208</v>
      </c>
      <c r="BF965" s="38" t="s">
        <v>64</v>
      </c>
      <c r="BG965" s="38" t="s">
        <v>61</v>
      </c>
      <c r="BH965" s="38" t="s">
        <v>209</v>
      </c>
    </row>
    <row r="966" spans="2:60" x14ac:dyDescent="0.3">
      <c r="B966" s="55">
        <f t="shared" ref="B966:B1029" si="297">B965+1</f>
        <v>962</v>
      </c>
      <c r="C966" s="55" t="str">
        <f t="shared" si="279"/>
        <v>NRT</v>
      </c>
      <c r="D966" s="55" t="str">
        <f t="shared" si="280"/>
        <v>2025-09-25</v>
      </c>
      <c r="E966" s="55" t="str">
        <f t="shared" si="281"/>
        <v>82020038185</v>
      </c>
      <c r="F966" s="55" t="str">
        <f t="shared" si="282"/>
        <v>PJP030136604</v>
      </c>
      <c r="G966" s="55" t="str">
        <f t="shared" si="283"/>
        <v>민혜홍</v>
      </c>
      <c r="H966" s="53" t="str">
        <f t="shared" si="284"/>
        <v>목록(Manifest)</v>
      </c>
      <c r="I966" s="62">
        <f t="shared" si="285"/>
        <v>6.7</v>
      </c>
      <c r="J966" s="53" t="str">
        <f t="shared" si="286"/>
        <v>BIG BRIDGE INTL (BRCH USA)</v>
      </c>
      <c r="K966" s="55">
        <f t="shared" si="287"/>
        <v>1</v>
      </c>
      <c r="L966" s="54">
        <f t="shared" si="288"/>
        <v>0.6</v>
      </c>
      <c r="M966" s="54">
        <f t="shared" si="289"/>
        <v>1.2</v>
      </c>
      <c r="N966" s="54">
        <f t="shared" si="290"/>
        <v>1.2</v>
      </c>
      <c r="O966" s="54">
        <f t="shared" si="291"/>
        <v>1</v>
      </c>
      <c r="P966" s="55" t="str">
        <f t="shared" si="292"/>
        <v>6094325151986</v>
      </c>
      <c r="Q966" s="70">
        <f t="shared" si="293"/>
        <v>7770</v>
      </c>
      <c r="R966" s="58">
        <v>0</v>
      </c>
      <c r="S966" s="57">
        <f t="shared" si="294"/>
        <v>0</v>
      </c>
      <c r="T966" s="58">
        <v>0</v>
      </c>
      <c r="U966" s="58">
        <f>(IF(VLOOKUP(VLOOKUP(AN966,MAPPING!$B$16:$D$21,2,1),MAPPING!$C$16:$E$21,2,0)=7000,0,VLOOKUP(VLOOKUP(AN966,MAPPING!$B$16:$D$21,2,1),MAPPING!$C$16:$E$21,2,0)))</f>
        <v>0</v>
      </c>
      <c r="V966" s="58">
        <f>(K966*VLOOKUP(N966/K966,MAPPING!$B$23:$C$30,2,10))</f>
        <v>0</v>
      </c>
      <c r="W966" s="58">
        <f t="shared" si="295"/>
        <v>0</v>
      </c>
      <c r="X966" s="58">
        <f t="shared" si="296"/>
        <v>7770</v>
      </c>
      <c r="Y966" s="116">
        <f>ROUND(SUM(Q966:W966)/INVOICE!$I$5,2)</f>
        <v>5.57</v>
      </c>
      <c r="AA966" s="38" t="s">
        <v>685</v>
      </c>
      <c r="AB966" s="38" t="s">
        <v>93</v>
      </c>
      <c r="AC966" s="38" t="s">
        <v>6276</v>
      </c>
      <c r="AD966" s="38" t="s">
        <v>12508</v>
      </c>
      <c r="AE966" s="38" t="s">
        <v>12509</v>
      </c>
      <c r="AF966" s="38" t="s">
        <v>12510</v>
      </c>
      <c r="AG966" s="38" t="s">
        <v>2969</v>
      </c>
      <c r="AH966" s="38" t="s">
        <v>61</v>
      </c>
      <c r="AI966" s="38">
        <v>1</v>
      </c>
      <c r="AJ966" s="38">
        <v>0.6</v>
      </c>
      <c r="AK966" s="38">
        <v>1.2</v>
      </c>
      <c r="AL966" s="38">
        <v>1.2</v>
      </c>
      <c r="AM966" s="38" t="s">
        <v>204</v>
      </c>
      <c r="AN966" s="38">
        <v>6.7</v>
      </c>
      <c r="AO966" s="38" t="s">
        <v>62</v>
      </c>
      <c r="AP966" s="38" t="s">
        <v>62</v>
      </c>
      <c r="AQ966" s="38" t="s">
        <v>62</v>
      </c>
      <c r="AR966" s="38" t="s">
        <v>61</v>
      </c>
      <c r="AS966" s="38" t="s">
        <v>61</v>
      </c>
      <c r="AT966" s="38" t="s">
        <v>205</v>
      </c>
      <c r="AU966" s="38" t="s">
        <v>8802</v>
      </c>
      <c r="AV966" s="38" t="s">
        <v>207</v>
      </c>
      <c r="AW966" s="38" t="s">
        <v>61</v>
      </c>
      <c r="AX966" s="38" t="s">
        <v>63</v>
      </c>
      <c r="AY966" s="39" t="s">
        <v>12511</v>
      </c>
      <c r="AZ966" s="38" t="s">
        <v>12512</v>
      </c>
      <c r="BA966" s="39" t="s">
        <v>12512</v>
      </c>
      <c r="BB966" s="38" t="s">
        <v>2434</v>
      </c>
      <c r="BC966" s="38" t="s">
        <v>197</v>
      </c>
      <c r="BD966" s="38" t="s">
        <v>94</v>
      </c>
      <c r="BE966" s="38" t="s">
        <v>208</v>
      </c>
      <c r="BF966" s="38" t="s">
        <v>64</v>
      </c>
      <c r="BG966" s="38" t="s">
        <v>61</v>
      </c>
      <c r="BH966" s="38" t="s">
        <v>209</v>
      </c>
    </row>
    <row r="967" spans="2:60" x14ac:dyDescent="0.3">
      <c r="B967" s="55">
        <f t="shared" si="297"/>
        <v>963</v>
      </c>
      <c r="C967" s="55" t="str">
        <f t="shared" ref="C967:C1030" si="298">AB967</f>
        <v>NRT</v>
      </c>
      <c r="D967" s="55" t="str">
        <f t="shared" ref="D967:D1030" si="299">AA967</f>
        <v>2025-09-25</v>
      </c>
      <c r="E967" s="55" t="str">
        <f t="shared" ref="E967:E1030" si="300">AC967</f>
        <v>82020038185</v>
      </c>
      <c r="F967" s="55" t="str">
        <f t="shared" ref="F967:F1030" si="301">AD967</f>
        <v>PJP030163682</v>
      </c>
      <c r="G967" s="55" t="str">
        <f t="shared" ref="G967:G1030" si="302">AE967</f>
        <v>이혜린</v>
      </c>
      <c r="H967" s="53" t="str">
        <f t="shared" ref="H967:H1030" si="303">AM967</f>
        <v>목록(Manifest)</v>
      </c>
      <c r="I967" s="62">
        <f t="shared" ref="I967:I1030" si="304">AN967</f>
        <v>93.8</v>
      </c>
      <c r="J967" s="53" t="str">
        <f t="shared" ref="J967:J1030" si="305">AU967</f>
        <v>BIG BRIDGE INTL (BRCH USA)</v>
      </c>
      <c r="K967" s="55">
        <f t="shared" ref="K967:K1030" si="306">AI967</f>
        <v>1</v>
      </c>
      <c r="L967" s="54">
        <f t="shared" ref="L967:L1030" si="307">AJ967</f>
        <v>0.6</v>
      </c>
      <c r="M967" s="54">
        <f t="shared" ref="M967:M1030" si="308">AK967</f>
        <v>1.2</v>
      </c>
      <c r="N967" s="54">
        <f t="shared" ref="N967:N1030" si="309">AL967</f>
        <v>1.2</v>
      </c>
      <c r="O967" s="54">
        <f t="shared" ref="O967:O1030" si="310">CEILING(L967,0.5)</f>
        <v>1</v>
      </c>
      <c r="P967" s="55" t="str">
        <f t="shared" ref="P967:P1030" si="311">AY967</f>
        <v>6094325151604</v>
      </c>
      <c r="Q967" s="70">
        <f t="shared" ref="Q967:Q1030" si="312">6760+(O967-0.5)/0.5*1010</f>
        <v>7770</v>
      </c>
      <c r="R967" s="58">
        <v>0</v>
      </c>
      <c r="S967" s="57">
        <f t="shared" ref="S967:S1030" si="313">2500*(K967-1)</f>
        <v>0</v>
      </c>
      <c r="T967" s="58">
        <v>0</v>
      </c>
      <c r="U967" s="58">
        <f>(IF(VLOOKUP(VLOOKUP(AN967,MAPPING!$B$16:$D$21,2,1),MAPPING!$C$16:$E$21,2,0)=7000,0,VLOOKUP(VLOOKUP(AN967,MAPPING!$B$16:$D$21,2,1),MAPPING!$C$16:$E$21,2,0)))</f>
        <v>0</v>
      </c>
      <c r="V967" s="58">
        <f>(K967*VLOOKUP(N967/K967,MAPPING!$B$23:$C$30,2,10))</f>
        <v>0</v>
      </c>
      <c r="W967" s="58">
        <f t="shared" ref="W967:W1030" si="314">IF(_xlfn.CEILING.MATH(N967-30,1)&lt;0,0,_xlfn.CEILING.MATH(N967-30,1))*400</f>
        <v>0</v>
      </c>
      <c r="X967" s="58">
        <f t="shared" ref="X967:X1030" si="315">SUM(Q967:W967)</f>
        <v>7770</v>
      </c>
      <c r="Y967" s="116">
        <f>ROUND(SUM(Q967:W967)/INVOICE!$I$5,2)</f>
        <v>5.57</v>
      </c>
      <c r="AA967" s="38" t="s">
        <v>685</v>
      </c>
      <c r="AB967" s="38" t="s">
        <v>93</v>
      </c>
      <c r="AC967" s="38" t="s">
        <v>6276</v>
      </c>
      <c r="AD967" s="38" t="s">
        <v>12513</v>
      </c>
      <c r="AE967" s="38" t="s">
        <v>8091</v>
      </c>
      <c r="AF967" s="38" t="s">
        <v>8092</v>
      </c>
      <c r="AG967" s="38" t="s">
        <v>8093</v>
      </c>
      <c r="AH967" s="38" t="s">
        <v>61</v>
      </c>
      <c r="AI967" s="38">
        <v>1</v>
      </c>
      <c r="AJ967" s="38">
        <v>0.6</v>
      </c>
      <c r="AK967" s="38">
        <v>1.2</v>
      </c>
      <c r="AL967" s="38">
        <v>1.2</v>
      </c>
      <c r="AM967" s="38" t="s">
        <v>204</v>
      </c>
      <c r="AN967" s="38">
        <v>93.8</v>
      </c>
      <c r="AO967" s="38" t="s">
        <v>62</v>
      </c>
      <c r="AP967" s="38" t="s">
        <v>62</v>
      </c>
      <c r="AQ967" s="38" t="s">
        <v>62</v>
      </c>
      <c r="AR967" s="38" t="s">
        <v>61</v>
      </c>
      <c r="AS967" s="38" t="s">
        <v>61</v>
      </c>
      <c r="AT967" s="38" t="s">
        <v>205</v>
      </c>
      <c r="AU967" s="38" t="s">
        <v>8802</v>
      </c>
      <c r="AV967" s="38" t="s">
        <v>207</v>
      </c>
      <c r="AW967" s="38" t="s">
        <v>61</v>
      </c>
      <c r="AX967" s="38" t="s">
        <v>63</v>
      </c>
      <c r="AY967" s="39" t="s">
        <v>12514</v>
      </c>
      <c r="AZ967" s="38" t="s">
        <v>12515</v>
      </c>
      <c r="BA967" s="39" t="s">
        <v>12515</v>
      </c>
      <c r="BB967" s="38" t="s">
        <v>2434</v>
      </c>
      <c r="BC967" s="38" t="s">
        <v>197</v>
      </c>
      <c r="BD967" s="38" t="s">
        <v>94</v>
      </c>
      <c r="BE967" s="38" t="s">
        <v>208</v>
      </c>
      <c r="BF967" s="38" t="s">
        <v>64</v>
      </c>
      <c r="BG967" s="38" t="s">
        <v>61</v>
      </c>
      <c r="BH967" s="38" t="s">
        <v>209</v>
      </c>
    </row>
    <row r="968" spans="2:60" x14ac:dyDescent="0.3">
      <c r="B968" s="55">
        <f t="shared" si="297"/>
        <v>964</v>
      </c>
      <c r="C968" s="55" t="str">
        <f t="shared" si="298"/>
        <v>NRT</v>
      </c>
      <c r="D968" s="55" t="str">
        <f t="shared" si="299"/>
        <v>2025-09-25</v>
      </c>
      <c r="E968" s="55" t="str">
        <f t="shared" si="300"/>
        <v>82020038185</v>
      </c>
      <c r="F968" s="55" t="str">
        <f t="shared" si="301"/>
        <v>PJP030154129</v>
      </c>
      <c r="G968" s="55" t="str">
        <f t="shared" si="302"/>
        <v>유재윤</v>
      </c>
      <c r="H968" s="53" t="str">
        <f t="shared" si="303"/>
        <v>일반(목록배제,Normal-Manifest Exception)</v>
      </c>
      <c r="I968" s="62">
        <f t="shared" si="304"/>
        <v>100.5</v>
      </c>
      <c r="J968" s="53" t="str">
        <f t="shared" si="305"/>
        <v>BIG BRIDGE INTL (BRCH USA)</v>
      </c>
      <c r="K968" s="55">
        <f t="shared" si="306"/>
        <v>1</v>
      </c>
      <c r="L968" s="54">
        <f t="shared" si="307"/>
        <v>0.45</v>
      </c>
      <c r="M968" s="54">
        <f t="shared" si="308"/>
        <v>0.8</v>
      </c>
      <c r="N968" s="54">
        <f t="shared" si="309"/>
        <v>0.8</v>
      </c>
      <c r="O968" s="54">
        <f t="shared" si="310"/>
        <v>0.5</v>
      </c>
      <c r="P968" s="55" t="str">
        <f t="shared" si="311"/>
        <v>6094325152073</v>
      </c>
      <c r="Q968" s="70">
        <f t="shared" si="312"/>
        <v>6760</v>
      </c>
      <c r="R968" s="58">
        <v>0</v>
      </c>
      <c r="S968" s="57">
        <f t="shared" si="313"/>
        <v>0</v>
      </c>
      <c r="T968" s="58">
        <v>0</v>
      </c>
      <c r="U968" s="58">
        <f>(IF(VLOOKUP(VLOOKUP(AN968,MAPPING!$B$16:$D$21,2,1),MAPPING!$C$16:$E$21,2,0)=7000,0,VLOOKUP(VLOOKUP(AN968,MAPPING!$B$16:$D$21,2,1),MAPPING!$C$16:$E$21,2,0)))</f>
        <v>0</v>
      </c>
      <c r="V968" s="58">
        <f>(K968*VLOOKUP(N968/K968,MAPPING!$B$23:$C$30,2,10))</f>
        <v>0</v>
      </c>
      <c r="W968" s="58">
        <f t="shared" si="314"/>
        <v>0</v>
      </c>
      <c r="X968" s="58">
        <f t="shared" si="315"/>
        <v>6760</v>
      </c>
      <c r="Y968" s="116">
        <f>ROUND(SUM(Q968:W968)/INVOICE!$I$5,2)</f>
        <v>4.8499999999999996</v>
      </c>
      <c r="AA968" s="38" t="s">
        <v>685</v>
      </c>
      <c r="AB968" s="38" t="s">
        <v>93</v>
      </c>
      <c r="AC968" s="38" t="s">
        <v>6276</v>
      </c>
      <c r="AD968" s="38" t="s">
        <v>12516</v>
      </c>
      <c r="AE968" s="38" t="s">
        <v>12517</v>
      </c>
      <c r="AF968" s="38" t="s">
        <v>12518</v>
      </c>
      <c r="AG968" s="38" t="s">
        <v>340</v>
      </c>
      <c r="AH968" s="38" t="s">
        <v>61</v>
      </c>
      <c r="AI968" s="38">
        <v>1</v>
      </c>
      <c r="AJ968" s="38">
        <v>0.45</v>
      </c>
      <c r="AK968" s="38">
        <v>0.8</v>
      </c>
      <c r="AL968" s="38">
        <v>0.8</v>
      </c>
      <c r="AM968" s="38" t="s">
        <v>66</v>
      </c>
      <c r="AN968" s="38">
        <v>100.5</v>
      </c>
      <c r="AO968" s="38" t="s">
        <v>62</v>
      </c>
      <c r="AP968" s="38" t="s">
        <v>62</v>
      </c>
      <c r="AQ968" s="38" t="s">
        <v>62</v>
      </c>
      <c r="AR968" s="38" t="s">
        <v>61</v>
      </c>
      <c r="AS968" s="38" t="s">
        <v>61</v>
      </c>
      <c r="AT968" s="38" t="s">
        <v>205</v>
      </c>
      <c r="AU968" s="38" t="s">
        <v>8802</v>
      </c>
      <c r="AV968" s="38" t="s">
        <v>207</v>
      </c>
      <c r="AW968" s="38" t="s">
        <v>61</v>
      </c>
      <c r="AX968" s="38" t="s">
        <v>63</v>
      </c>
      <c r="AY968" s="39" t="s">
        <v>12519</v>
      </c>
      <c r="AZ968" s="38" t="s">
        <v>12520</v>
      </c>
      <c r="BA968" s="39" t="s">
        <v>12520</v>
      </c>
      <c r="BB968" s="38" t="s">
        <v>2434</v>
      </c>
      <c r="BC968" s="38" t="s">
        <v>197</v>
      </c>
      <c r="BD968" s="38" t="s">
        <v>94</v>
      </c>
      <c r="BE968" s="38" t="s">
        <v>208</v>
      </c>
      <c r="BF968" s="38" t="s">
        <v>64</v>
      </c>
      <c r="BG968" s="38" t="s">
        <v>61</v>
      </c>
      <c r="BH968" s="38" t="s">
        <v>209</v>
      </c>
    </row>
    <row r="969" spans="2:60" x14ac:dyDescent="0.3">
      <c r="B969" s="55">
        <f t="shared" si="297"/>
        <v>965</v>
      </c>
      <c r="C969" s="55" t="str">
        <f t="shared" si="298"/>
        <v>NRT</v>
      </c>
      <c r="D969" s="55" t="str">
        <f t="shared" si="299"/>
        <v>2025-09-25</v>
      </c>
      <c r="E969" s="55" t="str">
        <f t="shared" si="300"/>
        <v>82020038185</v>
      </c>
      <c r="F969" s="55" t="str">
        <f t="shared" si="301"/>
        <v>PJP030151260</v>
      </c>
      <c r="G969" s="55" t="str">
        <f t="shared" si="302"/>
        <v>김동기</v>
      </c>
      <c r="H969" s="53" t="str">
        <f t="shared" si="303"/>
        <v>일반(목록배제,Normal-Manifest Exception)</v>
      </c>
      <c r="I969" s="62">
        <f t="shared" si="304"/>
        <v>100.5</v>
      </c>
      <c r="J969" s="53" t="str">
        <f t="shared" si="305"/>
        <v>BIG BRIDGE INTL (BRCH USA)</v>
      </c>
      <c r="K969" s="55">
        <f t="shared" si="306"/>
        <v>1</v>
      </c>
      <c r="L969" s="54">
        <f t="shared" si="307"/>
        <v>0.25</v>
      </c>
      <c r="M969" s="54">
        <f t="shared" si="308"/>
        <v>0.4</v>
      </c>
      <c r="N969" s="54">
        <f t="shared" si="309"/>
        <v>0.4</v>
      </c>
      <c r="O969" s="54">
        <f t="shared" si="310"/>
        <v>0.5</v>
      </c>
      <c r="P969" s="55" t="str">
        <f t="shared" si="311"/>
        <v>6094325151733</v>
      </c>
      <c r="Q969" s="70">
        <f t="shared" si="312"/>
        <v>6760</v>
      </c>
      <c r="R969" s="58">
        <v>0</v>
      </c>
      <c r="S969" s="57">
        <f t="shared" si="313"/>
        <v>0</v>
      </c>
      <c r="T969" s="58">
        <v>0</v>
      </c>
      <c r="U969" s="58">
        <f>(IF(VLOOKUP(VLOOKUP(AN969,MAPPING!$B$16:$D$21,2,1),MAPPING!$C$16:$E$21,2,0)=7000,0,VLOOKUP(VLOOKUP(AN969,MAPPING!$B$16:$D$21,2,1),MAPPING!$C$16:$E$21,2,0)))</f>
        <v>0</v>
      </c>
      <c r="V969" s="58">
        <f>(K969*VLOOKUP(N969/K969,MAPPING!$B$23:$C$30,2,10))</f>
        <v>0</v>
      </c>
      <c r="W969" s="58">
        <f t="shared" si="314"/>
        <v>0</v>
      </c>
      <c r="X969" s="58">
        <f t="shared" si="315"/>
        <v>6760</v>
      </c>
      <c r="Y969" s="116">
        <f>ROUND(SUM(Q969:W969)/INVOICE!$I$5,2)</f>
        <v>4.8499999999999996</v>
      </c>
      <c r="AA969" s="38" t="s">
        <v>685</v>
      </c>
      <c r="AB969" s="38" t="s">
        <v>93</v>
      </c>
      <c r="AC969" s="38" t="s">
        <v>6276</v>
      </c>
      <c r="AD969" s="38" t="s">
        <v>12521</v>
      </c>
      <c r="AE969" s="38" t="s">
        <v>12522</v>
      </c>
      <c r="AF969" s="38" t="s">
        <v>12523</v>
      </c>
      <c r="AG969" s="38" t="s">
        <v>12524</v>
      </c>
      <c r="AH969" s="38" t="s">
        <v>61</v>
      </c>
      <c r="AI969" s="38">
        <v>1</v>
      </c>
      <c r="AJ969" s="38">
        <v>0.25</v>
      </c>
      <c r="AK969" s="38">
        <v>0.4</v>
      </c>
      <c r="AL969" s="38">
        <v>0.4</v>
      </c>
      <c r="AM969" s="38" t="s">
        <v>66</v>
      </c>
      <c r="AN969" s="38">
        <v>100.5</v>
      </c>
      <c r="AO969" s="38" t="s">
        <v>62</v>
      </c>
      <c r="AP969" s="38" t="s">
        <v>62</v>
      </c>
      <c r="AQ969" s="38" t="s">
        <v>62</v>
      </c>
      <c r="AR969" s="38" t="s">
        <v>61</v>
      </c>
      <c r="AS969" s="38" t="s">
        <v>61</v>
      </c>
      <c r="AT969" s="38" t="s">
        <v>205</v>
      </c>
      <c r="AU969" s="38" t="s">
        <v>8802</v>
      </c>
      <c r="AV969" s="38" t="s">
        <v>207</v>
      </c>
      <c r="AW969" s="38" t="s">
        <v>61</v>
      </c>
      <c r="AX969" s="38" t="s">
        <v>63</v>
      </c>
      <c r="AY969" s="39" t="s">
        <v>12525</v>
      </c>
      <c r="AZ969" s="38" t="s">
        <v>12526</v>
      </c>
      <c r="BA969" s="39" t="s">
        <v>12526</v>
      </c>
      <c r="BB969" s="38" t="s">
        <v>2434</v>
      </c>
      <c r="BC969" s="38" t="s">
        <v>197</v>
      </c>
      <c r="BD969" s="38" t="s">
        <v>94</v>
      </c>
      <c r="BE969" s="38" t="s">
        <v>208</v>
      </c>
      <c r="BF969" s="38" t="s">
        <v>64</v>
      </c>
      <c r="BG969" s="38" t="s">
        <v>61</v>
      </c>
      <c r="BH969" s="38" t="s">
        <v>209</v>
      </c>
    </row>
    <row r="970" spans="2:60" x14ac:dyDescent="0.3">
      <c r="B970" s="55">
        <f t="shared" si="297"/>
        <v>966</v>
      </c>
      <c r="C970" s="55" t="str">
        <f t="shared" si="298"/>
        <v>NRT</v>
      </c>
      <c r="D970" s="55" t="str">
        <f t="shared" si="299"/>
        <v>2025-09-25</v>
      </c>
      <c r="E970" s="55" t="str">
        <f t="shared" si="300"/>
        <v>82020038185</v>
      </c>
      <c r="F970" s="55" t="str">
        <f t="shared" si="301"/>
        <v>PJP030149129</v>
      </c>
      <c r="G970" s="55" t="str">
        <f t="shared" si="302"/>
        <v>김성남</v>
      </c>
      <c r="H970" s="53" t="str">
        <f t="shared" si="303"/>
        <v>일반(목록배제,Normal-Manifest Exception)</v>
      </c>
      <c r="I970" s="62">
        <f t="shared" si="304"/>
        <v>100.5</v>
      </c>
      <c r="J970" s="53" t="str">
        <f t="shared" si="305"/>
        <v>BIG BRIDGE INTL (BRCH USA)</v>
      </c>
      <c r="K970" s="55">
        <f t="shared" si="306"/>
        <v>1</v>
      </c>
      <c r="L970" s="54">
        <f t="shared" si="307"/>
        <v>0.55000000000000004</v>
      </c>
      <c r="M970" s="54">
        <f t="shared" si="308"/>
        <v>0.8</v>
      </c>
      <c r="N970" s="54">
        <f t="shared" si="309"/>
        <v>0.8</v>
      </c>
      <c r="O970" s="54">
        <f t="shared" si="310"/>
        <v>1</v>
      </c>
      <c r="P970" s="55" t="str">
        <f t="shared" si="311"/>
        <v>6094325152059</v>
      </c>
      <c r="Q970" s="70">
        <f t="shared" si="312"/>
        <v>7770</v>
      </c>
      <c r="R970" s="58">
        <v>0</v>
      </c>
      <c r="S970" s="57">
        <f t="shared" si="313"/>
        <v>0</v>
      </c>
      <c r="T970" s="58">
        <v>0</v>
      </c>
      <c r="U970" s="58">
        <f>(IF(VLOOKUP(VLOOKUP(AN970,MAPPING!$B$16:$D$21,2,1),MAPPING!$C$16:$E$21,2,0)=7000,0,VLOOKUP(VLOOKUP(AN970,MAPPING!$B$16:$D$21,2,1),MAPPING!$C$16:$E$21,2,0)))</f>
        <v>0</v>
      </c>
      <c r="V970" s="58">
        <f>(K970*VLOOKUP(N970/K970,MAPPING!$B$23:$C$30,2,10))</f>
        <v>0</v>
      </c>
      <c r="W970" s="58">
        <f t="shared" si="314"/>
        <v>0</v>
      </c>
      <c r="X970" s="58">
        <f t="shared" si="315"/>
        <v>7770</v>
      </c>
      <c r="Y970" s="116">
        <f>ROUND(SUM(Q970:W970)/INVOICE!$I$5,2)</f>
        <v>5.57</v>
      </c>
      <c r="AA970" s="38" t="s">
        <v>685</v>
      </c>
      <c r="AB970" s="38" t="s">
        <v>93</v>
      </c>
      <c r="AC970" s="38" t="s">
        <v>6276</v>
      </c>
      <c r="AD970" s="38" t="s">
        <v>12527</v>
      </c>
      <c r="AE970" s="38" t="s">
        <v>12528</v>
      </c>
      <c r="AF970" s="38" t="s">
        <v>12529</v>
      </c>
      <c r="AG970" s="38" t="s">
        <v>12530</v>
      </c>
      <c r="AH970" s="38" t="s">
        <v>61</v>
      </c>
      <c r="AI970" s="38">
        <v>1</v>
      </c>
      <c r="AJ970" s="38">
        <v>0.55000000000000004</v>
      </c>
      <c r="AK970" s="38">
        <v>0.8</v>
      </c>
      <c r="AL970" s="38">
        <v>0.8</v>
      </c>
      <c r="AM970" s="38" t="s">
        <v>66</v>
      </c>
      <c r="AN970" s="38">
        <v>100.5</v>
      </c>
      <c r="AO970" s="38" t="s">
        <v>62</v>
      </c>
      <c r="AP970" s="38" t="s">
        <v>62</v>
      </c>
      <c r="AQ970" s="38" t="s">
        <v>62</v>
      </c>
      <c r="AR970" s="38" t="s">
        <v>61</v>
      </c>
      <c r="AS970" s="38" t="s">
        <v>61</v>
      </c>
      <c r="AT970" s="38" t="s">
        <v>205</v>
      </c>
      <c r="AU970" s="38" t="s">
        <v>8802</v>
      </c>
      <c r="AV970" s="38" t="s">
        <v>207</v>
      </c>
      <c r="AW970" s="38" t="s">
        <v>61</v>
      </c>
      <c r="AX970" s="38" t="s">
        <v>63</v>
      </c>
      <c r="AY970" s="39" t="s">
        <v>12531</v>
      </c>
      <c r="AZ970" s="38" t="s">
        <v>12532</v>
      </c>
      <c r="BA970" s="39" t="s">
        <v>12532</v>
      </c>
      <c r="BB970" s="38" t="s">
        <v>2434</v>
      </c>
      <c r="BC970" s="38" t="s">
        <v>197</v>
      </c>
      <c r="BD970" s="38" t="s">
        <v>94</v>
      </c>
      <c r="BE970" s="38" t="s">
        <v>208</v>
      </c>
      <c r="BF970" s="38" t="s">
        <v>64</v>
      </c>
      <c r="BG970" s="38" t="s">
        <v>61</v>
      </c>
      <c r="BH970" s="38" t="s">
        <v>209</v>
      </c>
    </row>
    <row r="971" spans="2:60" x14ac:dyDescent="0.3">
      <c r="B971" s="55">
        <f t="shared" si="297"/>
        <v>967</v>
      </c>
      <c r="C971" s="55" t="str">
        <f t="shared" si="298"/>
        <v>NRT</v>
      </c>
      <c r="D971" s="55" t="str">
        <f t="shared" si="299"/>
        <v>2025-09-25</v>
      </c>
      <c r="E971" s="55" t="str">
        <f t="shared" si="300"/>
        <v>82020038185</v>
      </c>
      <c r="F971" s="55" t="str">
        <f t="shared" si="301"/>
        <v>PJP030159040</v>
      </c>
      <c r="G971" s="55" t="str">
        <f t="shared" si="302"/>
        <v>조인성</v>
      </c>
      <c r="H971" s="53" t="str">
        <f t="shared" si="303"/>
        <v>일반(목록배제,Normal-Manifest Exception)</v>
      </c>
      <c r="I971" s="62">
        <f t="shared" si="304"/>
        <v>100.5</v>
      </c>
      <c r="J971" s="53" t="str">
        <f t="shared" si="305"/>
        <v>BIG BRIDGE INTL (BRCH USA)</v>
      </c>
      <c r="K971" s="55">
        <f t="shared" si="306"/>
        <v>1</v>
      </c>
      <c r="L971" s="54">
        <f t="shared" si="307"/>
        <v>0.25</v>
      </c>
      <c r="M971" s="54">
        <f t="shared" si="308"/>
        <v>0.4</v>
      </c>
      <c r="N971" s="54">
        <f t="shared" si="309"/>
        <v>0.4</v>
      </c>
      <c r="O971" s="54">
        <f t="shared" si="310"/>
        <v>0.5</v>
      </c>
      <c r="P971" s="55" t="str">
        <f t="shared" si="311"/>
        <v>6094325151896</v>
      </c>
      <c r="Q971" s="70">
        <f t="shared" si="312"/>
        <v>6760</v>
      </c>
      <c r="R971" s="58">
        <v>0</v>
      </c>
      <c r="S971" s="57">
        <f t="shared" si="313"/>
        <v>0</v>
      </c>
      <c r="T971" s="58">
        <v>0</v>
      </c>
      <c r="U971" s="58">
        <f>(IF(VLOOKUP(VLOOKUP(AN971,MAPPING!$B$16:$D$21,2,1),MAPPING!$C$16:$E$21,2,0)=7000,0,VLOOKUP(VLOOKUP(AN971,MAPPING!$B$16:$D$21,2,1),MAPPING!$C$16:$E$21,2,0)))</f>
        <v>0</v>
      </c>
      <c r="V971" s="58">
        <f>(K971*VLOOKUP(N971/K971,MAPPING!$B$23:$C$30,2,10))</f>
        <v>0</v>
      </c>
      <c r="W971" s="58">
        <f t="shared" si="314"/>
        <v>0</v>
      </c>
      <c r="X971" s="58">
        <f t="shared" si="315"/>
        <v>6760</v>
      </c>
      <c r="Y971" s="116">
        <f>ROUND(SUM(Q971:W971)/INVOICE!$I$5,2)</f>
        <v>4.8499999999999996</v>
      </c>
      <c r="AA971" s="38" t="s">
        <v>685</v>
      </c>
      <c r="AB971" s="38" t="s">
        <v>93</v>
      </c>
      <c r="AC971" s="38" t="s">
        <v>6276</v>
      </c>
      <c r="AD971" s="38" t="s">
        <v>12533</v>
      </c>
      <c r="AE971" s="38" t="s">
        <v>12534</v>
      </c>
      <c r="AF971" s="38" t="s">
        <v>12535</v>
      </c>
      <c r="AG971" s="38" t="s">
        <v>12536</v>
      </c>
      <c r="AH971" s="38" t="s">
        <v>61</v>
      </c>
      <c r="AI971" s="38">
        <v>1</v>
      </c>
      <c r="AJ971" s="38">
        <v>0.25</v>
      </c>
      <c r="AK971" s="38">
        <v>0.4</v>
      </c>
      <c r="AL971" s="38">
        <v>0.4</v>
      </c>
      <c r="AM971" s="38" t="s">
        <v>66</v>
      </c>
      <c r="AN971" s="38">
        <v>100.5</v>
      </c>
      <c r="AO971" s="38" t="s">
        <v>62</v>
      </c>
      <c r="AP971" s="38" t="s">
        <v>62</v>
      </c>
      <c r="AQ971" s="38" t="s">
        <v>62</v>
      </c>
      <c r="AR971" s="38" t="s">
        <v>61</v>
      </c>
      <c r="AS971" s="38" t="s">
        <v>61</v>
      </c>
      <c r="AT971" s="38" t="s">
        <v>205</v>
      </c>
      <c r="AU971" s="38" t="s">
        <v>8802</v>
      </c>
      <c r="AV971" s="38" t="s">
        <v>207</v>
      </c>
      <c r="AW971" s="38" t="s">
        <v>61</v>
      </c>
      <c r="AX971" s="38" t="s">
        <v>63</v>
      </c>
      <c r="AY971" s="39" t="s">
        <v>12537</v>
      </c>
      <c r="AZ971" s="38" t="s">
        <v>12538</v>
      </c>
      <c r="BA971" s="39" t="s">
        <v>12538</v>
      </c>
      <c r="BB971" s="38" t="s">
        <v>2434</v>
      </c>
      <c r="BC971" s="38" t="s">
        <v>197</v>
      </c>
      <c r="BD971" s="38" t="s">
        <v>94</v>
      </c>
      <c r="BE971" s="38" t="s">
        <v>208</v>
      </c>
      <c r="BF971" s="38" t="s">
        <v>64</v>
      </c>
      <c r="BG971" s="38" t="s">
        <v>61</v>
      </c>
      <c r="BH971" s="38" t="s">
        <v>209</v>
      </c>
    </row>
    <row r="972" spans="2:60" x14ac:dyDescent="0.3">
      <c r="B972" s="55">
        <f t="shared" si="297"/>
        <v>968</v>
      </c>
      <c r="C972" s="55" t="str">
        <f t="shared" si="298"/>
        <v>NRT</v>
      </c>
      <c r="D972" s="55" t="str">
        <f t="shared" si="299"/>
        <v>2025-09-25</v>
      </c>
      <c r="E972" s="55" t="str">
        <f t="shared" si="300"/>
        <v>82020038185</v>
      </c>
      <c r="F972" s="55" t="str">
        <f t="shared" si="301"/>
        <v>PJP030135195</v>
      </c>
      <c r="G972" s="55" t="str">
        <f t="shared" si="302"/>
        <v>이재용</v>
      </c>
      <c r="H972" s="53" t="str">
        <f t="shared" si="303"/>
        <v>일반(목록배제,Normal-Manifest Exception)</v>
      </c>
      <c r="I972" s="62">
        <f t="shared" si="304"/>
        <v>80</v>
      </c>
      <c r="J972" s="53" t="str">
        <f t="shared" si="305"/>
        <v>BIG BRIDGE INTL (BRCH USA)</v>
      </c>
      <c r="K972" s="55">
        <f t="shared" si="306"/>
        <v>1</v>
      </c>
      <c r="L972" s="54">
        <f t="shared" si="307"/>
        <v>0.3</v>
      </c>
      <c r="M972" s="54">
        <f t="shared" si="308"/>
        <v>0.9</v>
      </c>
      <c r="N972" s="54">
        <f t="shared" si="309"/>
        <v>0.9</v>
      </c>
      <c r="O972" s="54">
        <f t="shared" si="310"/>
        <v>0.5</v>
      </c>
      <c r="P972" s="55" t="str">
        <f t="shared" si="311"/>
        <v>6094325151994</v>
      </c>
      <c r="Q972" s="70">
        <f t="shared" si="312"/>
        <v>6760</v>
      </c>
      <c r="R972" s="58">
        <v>0</v>
      </c>
      <c r="S972" s="57">
        <f t="shared" si="313"/>
        <v>0</v>
      </c>
      <c r="T972" s="58">
        <v>0</v>
      </c>
      <c r="U972" s="58">
        <f>(IF(VLOOKUP(VLOOKUP(AN972,MAPPING!$B$16:$D$21,2,1),MAPPING!$C$16:$E$21,2,0)=7000,0,VLOOKUP(VLOOKUP(AN972,MAPPING!$B$16:$D$21,2,1),MAPPING!$C$16:$E$21,2,0)))</f>
        <v>0</v>
      </c>
      <c r="V972" s="58">
        <f>(K972*VLOOKUP(N972/K972,MAPPING!$B$23:$C$30,2,10))</f>
        <v>0</v>
      </c>
      <c r="W972" s="58">
        <f t="shared" si="314"/>
        <v>0</v>
      </c>
      <c r="X972" s="58">
        <f t="shared" si="315"/>
        <v>6760</v>
      </c>
      <c r="Y972" s="116">
        <f>ROUND(SUM(Q972:W972)/INVOICE!$I$5,2)</f>
        <v>4.8499999999999996</v>
      </c>
      <c r="AA972" s="38" t="s">
        <v>685</v>
      </c>
      <c r="AB972" s="38" t="s">
        <v>93</v>
      </c>
      <c r="AC972" s="38" t="s">
        <v>6276</v>
      </c>
      <c r="AD972" s="38" t="s">
        <v>12539</v>
      </c>
      <c r="AE972" s="38" t="s">
        <v>12540</v>
      </c>
      <c r="AF972" s="38" t="s">
        <v>12541</v>
      </c>
      <c r="AG972" s="38" t="s">
        <v>12542</v>
      </c>
      <c r="AH972" s="38" t="s">
        <v>61</v>
      </c>
      <c r="AI972" s="38">
        <v>1</v>
      </c>
      <c r="AJ972" s="38">
        <v>0.3</v>
      </c>
      <c r="AK972" s="38">
        <v>0.9</v>
      </c>
      <c r="AL972" s="38">
        <v>0.9</v>
      </c>
      <c r="AM972" s="38" t="s">
        <v>66</v>
      </c>
      <c r="AN972" s="38">
        <v>80</v>
      </c>
      <c r="AO972" s="38" t="s">
        <v>62</v>
      </c>
      <c r="AP972" s="38" t="s">
        <v>62</v>
      </c>
      <c r="AQ972" s="38" t="s">
        <v>62</v>
      </c>
      <c r="AR972" s="38" t="s">
        <v>61</v>
      </c>
      <c r="AS972" s="38" t="s">
        <v>61</v>
      </c>
      <c r="AT972" s="38" t="s">
        <v>205</v>
      </c>
      <c r="AU972" s="38" t="s">
        <v>8802</v>
      </c>
      <c r="AV972" s="38" t="s">
        <v>207</v>
      </c>
      <c r="AW972" s="38" t="s">
        <v>61</v>
      </c>
      <c r="AX972" s="38" t="s">
        <v>63</v>
      </c>
      <c r="AY972" s="39" t="s">
        <v>12543</v>
      </c>
      <c r="AZ972" s="38" t="s">
        <v>12544</v>
      </c>
      <c r="BA972" s="39" t="s">
        <v>12544</v>
      </c>
      <c r="BB972" s="38" t="s">
        <v>2434</v>
      </c>
      <c r="BC972" s="38" t="s">
        <v>197</v>
      </c>
      <c r="BD972" s="38" t="s">
        <v>94</v>
      </c>
      <c r="BE972" s="38" t="s">
        <v>208</v>
      </c>
      <c r="BF972" s="38" t="s">
        <v>64</v>
      </c>
      <c r="BG972" s="38" t="s">
        <v>61</v>
      </c>
      <c r="BH972" s="38" t="s">
        <v>209</v>
      </c>
    </row>
    <row r="973" spans="2:60" x14ac:dyDescent="0.3">
      <c r="B973" s="55">
        <f t="shared" si="297"/>
        <v>969</v>
      </c>
      <c r="C973" s="55" t="str">
        <f t="shared" si="298"/>
        <v>NRT</v>
      </c>
      <c r="D973" s="55" t="str">
        <f t="shared" si="299"/>
        <v>2025-09-25</v>
      </c>
      <c r="E973" s="55" t="str">
        <f t="shared" si="300"/>
        <v>82020038185</v>
      </c>
      <c r="F973" s="55" t="str">
        <f t="shared" si="301"/>
        <v>PJP030130949</v>
      </c>
      <c r="G973" s="55" t="str">
        <f t="shared" si="302"/>
        <v>권수경</v>
      </c>
      <c r="H973" s="53" t="str">
        <f t="shared" si="303"/>
        <v>간이(Simple)</v>
      </c>
      <c r="I973" s="62">
        <f t="shared" si="304"/>
        <v>158.47999999999999</v>
      </c>
      <c r="J973" s="53" t="str">
        <f t="shared" si="305"/>
        <v>BIG BRIDGE INTL (BRCH USA)</v>
      </c>
      <c r="K973" s="55">
        <f t="shared" si="306"/>
        <v>1</v>
      </c>
      <c r="L973" s="54">
        <f t="shared" si="307"/>
        <v>1.65</v>
      </c>
      <c r="M973" s="54">
        <f t="shared" si="308"/>
        <v>4</v>
      </c>
      <c r="N973" s="54">
        <f t="shared" si="309"/>
        <v>4</v>
      </c>
      <c r="O973" s="54">
        <f t="shared" si="310"/>
        <v>2</v>
      </c>
      <c r="P973" s="55" t="str">
        <f t="shared" si="311"/>
        <v>6094325150938</v>
      </c>
      <c r="Q973" s="70">
        <f t="shared" si="312"/>
        <v>9790</v>
      </c>
      <c r="R973" s="58">
        <v>0</v>
      </c>
      <c r="S973" s="57">
        <f t="shared" si="313"/>
        <v>0</v>
      </c>
      <c r="T973" s="58">
        <v>0</v>
      </c>
      <c r="U973" s="58">
        <f>(IF(VLOOKUP(VLOOKUP(AN973,MAPPING!$B$16:$D$21,2,1),MAPPING!$C$16:$E$21,2,0)=7000,0,VLOOKUP(VLOOKUP(AN973,MAPPING!$B$16:$D$21,2,1),MAPPING!$C$16:$E$21,2,0)))</f>
        <v>0</v>
      </c>
      <c r="V973" s="58">
        <f>(K973*VLOOKUP(N973/K973,MAPPING!$B$23:$C$30,2,10))</f>
        <v>550</v>
      </c>
      <c r="W973" s="58">
        <f t="shared" si="314"/>
        <v>0</v>
      </c>
      <c r="X973" s="58">
        <f t="shared" si="315"/>
        <v>10340</v>
      </c>
      <c r="Y973" s="116">
        <f>ROUND(SUM(Q973:W973)/INVOICE!$I$5,2)</f>
        <v>7.42</v>
      </c>
      <c r="AA973" s="38" t="s">
        <v>685</v>
      </c>
      <c r="AB973" s="38" t="s">
        <v>93</v>
      </c>
      <c r="AC973" s="38" t="s">
        <v>6276</v>
      </c>
      <c r="AD973" s="38" t="s">
        <v>12545</v>
      </c>
      <c r="AE973" s="38" t="s">
        <v>12546</v>
      </c>
      <c r="AF973" s="38" t="s">
        <v>12547</v>
      </c>
      <c r="AG973" s="38" t="s">
        <v>1184</v>
      </c>
      <c r="AH973" s="38" t="s">
        <v>61</v>
      </c>
      <c r="AI973" s="38">
        <v>1</v>
      </c>
      <c r="AJ973" s="38">
        <v>1.65</v>
      </c>
      <c r="AK973" s="38">
        <v>4</v>
      </c>
      <c r="AL973" s="38">
        <v>4</v>
      </c>
      <c r="AM973" s="38" t="s">
        <v>65</v>
      </c>
      <c r="AN973" s="38">
        <v>158.47999999999999</v>
      </c>
      <c r="AO973" s="38" t="s">
        <v>62</v>
      </c>
      <c r="AP973" s="38" t="s">
        <v>62</v>
      </c>
      <c r="AQ973" s="38" t="s">
        <v>62</v>
      </c>
      <c r="AR973" s="38" t="s">
        <v>61</v>
      </c>
      <c r="AS973" s="38" t="s">
        <v>61</v>
      </c>
      <c r="AT973" s="38" t="s">
        <v>205</v>
      </c>
      <c r="AU973" s="38" t="s">
        <v>8802</v>
      </c>
      <c r="AV973" s="38" t="s">
        <v>207</v>
      </c>
      <c r="AW973" s="38" t="s">
        <v>61</v>
      </c>
      <c r="AX973" s="38" t="s">
        <v>63</v>
      </c>
      <c r="AY973" s="39" t="s">
        <v>12548</v>
      </c>
      <c r="AZ973" s="38" t="s">
        <v>12549</v>
      </c>
      <c r="BA973" s="39" t="s">
        <v>12549</v>
      </c>
      <c r="BB973" s="38" t="s">
        <v>2434</v>
      </c>
      <c r="BC973" s="38" t="s">
        <v>197</v>
      </c>
      <c r="BD973" s="38" t="s">
        <v>94</v>
      </c>
      <c r="BE973" s="38" t="s">
        <v>208</v>
      </c>
      <c r="BF973" s="38" t="s">
        <v>64</v>
      </c>
      <c r="BG973" s="38" t="s">
        <v>61</v>
      </c>
      <c r="BH973" s="38" t="s">
        <v>209</v>
      </c>
    </row>
    <row r="974" spans="2:60" x14ac:dyDescent="0.3">
      <c r="B974" s="55">
        <f t="shared" si="297"/>
        <v>970</v>
      </c>
      <c r="C974" s="55" t="str">
        <f t="shared" si="298"/>
        <v>NRT</v>
      </c>
      <c r="D974" s="55" t="str">
        <f t="shared" si="299"/>
        <v>2025-09-25</v>
      </c>
      <c r="E974" s="55" t="str">
        <f t="shared" si="300"/>
        <v>82020038185</v>
      </c>
      <c r="F974" s="55" t="str">
        <f t="shared" si="301"/>
        <v>PJP030167820</v>
      </c>
      <c r="G974" s="55" t="str">
        <f t="shared" si="302"/>
        <v>김가영</v>
      </c>
      <c r="H974" s="53" t="str">
        <f t="shared" si="303"/>
        <v>간이(Simple)</v>
      </c>
      <c r="I974" s="62">
        <f t="shared" si="304"/>
        <v>178.29</v>
      </c>
      <c r="J974" s="53" t="str">
        <f t="shared" si="305"/>
        <v>BIG BRIDGE INTL (BRCH USA)</v>
      </c>
      <c r="K974" s="55">
        <f t="shared" si="306"/>
        <v>1</v>
      </c>
      <c r="L974" s="54">
        <f t="shared" si="307"/>
        <v>1.65</v>
      </c>
      <c r="M974" s="54">
        <f t="shared" si="308"/>
        <v>1.2</v>
      </c>
      <c r="N974" s="54">
        <f t="shared" si="309"/>
        <v>1.7</v>
      </c>
      <c r="O974" s="54">
        <f t="shared" si="310"/>
        <v>2</v>
      </c>
      <c r="P974" s="55" t="str">
        <f t="shared" si="311"/>
        <v>6094325151773</v>
      </c>
      <c r="Q974" s="70">
        <f t="shared" si="312"/>
        <v>9790</v>
      </c>
      <c r="R974" s="58">
        <v>0</v>
      </c>
      <c r="S974" s="57">
        <f t="shared" si="313"/>
        <v>0</v>
      </c>
      <c r="T974" s="58">
        <v>0</v>
      </c>
      <c r="U974" s="58">
        <f>(IF(VLOOKUP(VLOOKUP(AN974,MAPPING!$B$16:$D$21,2,1),MAPPING!$C$16:$E$21,2,0)=7000,0,VLOOKUP(VLOOKUP(AN974,MAPPING!$B$16:$D$21,2,1),MAPPING!$C$16:$E$21,2,0)))</f>
        <v>0</v>
      </c>
      <c r="V974" s="58">
        <f>(K974*VLOOKUP(N974/K974,MAPPING!$B$23:$C$30,2,10))</f>
        <v>0</v>
      </c>
      <c r="W974" s="58">
        <f t="shared" si="314"/>
        <v>0</v>
      </c>
      <c r="X974" s="58">
        <f t="shared" si="315"/>
        <v>9790</v>
      </c>
      <c r="Y974" s="116">
        <f>ROUND(SUM(Q974:W974)/INVOICE!$I$5,2)</f>
        <v>7.02</v>
      </c>
      <c r="AA974" s="38" t="s">
        <v>685</v>
      </c>
      <c r="AB974" s="38" t="s">
        <v>93</v>
      </c>
      <c r="AC974" s="38" t="s">
        <v>6276</v>
      </c>
      <c r="AD974" s="38" t="s">
        <v>12550</v>
      </c>
      <c r="AE974" s="38" t="s">
        <v>482</v>
      </c>
      <c r="AF974" s="38" t="s">
        <v>12551</v>
      </c>
      <c r="AG974" s="38" t="s">
        <v>12552</v>
      </c>
      <c r="AH974" s="38" t="s">
        <v>61</v>
      </c>
      <c r="AI974" s="38">
        <v>1</v>
      </c>
      <c r="AJ974" s="38">
        <v>1.65</v>
      </c>
      <c r="AK974" s="38">
        <v>1.2</v>
      </c>
      <c r="AL974" s="38">
        <v>1.7</v>
      </c>
      <c r="AM974" s="38" t="s">
        <v>65</v>
      </c>
      <c r="AN974" s="38">
        <v>178.29</v>
      </c>
      <c r="AO974" s="38" t="s">
        <v>62</v>
      </c>
      <c r="AP974" s="38" t="s">
        <v>62</v>
      </c>
      <c r="AQ974" s="38" t="s">
        <v>62</v>
      </c>
      <c r="AR974" s="38" t="s">
        <v>61</v>
      </c>
      <c r="AS974" s="38" t="s">
        <v>61</v>
      </c>
      <c r="AT974" s="38" t="s">
        <v>205</v>
      </c>
      <c r="AU974" s="38" t="s">
        <v>8802</v>
      </c>
      <c r="AV974" s="38" t="s">
        <v>207</v>
      </c>
      <c r="AW974" s="38" t="s">
        <v>61</v>
      </c>
      <c r="AX974" s="38" t="s">
        <v>63</v>
      </c>
      <c r="AY974" s="39" t="s">
        <v>12553</v>
      </c>
      <c r="AZ974" s="38" t="s">
        <v>12554</v>
      </c>
      <c r="BA974" s="39" t="s">
        <v>12554</v>
      </c>
      <c r="BB974" s="38" t="s">
        <v>2434</v>
      </c>
      <c r="BC974" s="38" t="s">
        <v>197</v>
      </c>
      <c r="BD974" s="38" t="s">
        <v>94</v>
      </c>
      <c r="BE974" s="38" t="s">
        <v>208</v>
      </c>
      <c r="BF974" s="38" t="s">
        <v>64</v>
      </c>
      <c r="BG974" s="38" t="s">
        <v>61</v>
      </c>
      <c r="BH974" s="38" t="s">
        <v>209</v>
      </c>
    </row>
    <row r="975" spans="2:60" x14ac:dyDescent="0.3">
      <c r="B975" s="55">
        <f t="shared" si="297"/>
        <v>971</v>
      </c>
      <c r="C975" s="55" t="str">
        <f t="shared" si="298"/>
        <v>NRT</v>
      </c>
      <c r="D975" s="55" t="str">
        <f t="shared" si="299"/>
        <v>2025-09-25</v>
      </c>
      <c r="E975" s="55" t="str">
        <f t="shared" si="300"/>
        <v>82020038185</v>
      </c>
      <c r="F975" s="55" t="str">
        <f t="shared" si="301"/>
        <v>PJP030129020</v>
      </c>
      <c r="G975" s="55" t="str">
        <f t="shared" si="302"/>
        <v>윤가령</v>
      </c>
      <c r="H975" s="53" t="str">
        <f t="shared" si="303"/>
        <v>목록(Manifest)</v>
      </c>
      <c r="I975" s="62">
        <f t="shared" si="304"/>
        <v>113.9</v>
      </c>
      <c r="J975" s="53" t="str">
        <f t="shared" si="305"/>
        <v>BIG BRIDGE INTL (BRCH USA)</v>
      </c>
      <c r="K975" s="55">
        <f t="shared" si="306"/>
        <v>1</v>
      </c>
      <c r="L975" s="54">
        <f t="shared" si="307"/>
        <v>0.8</v>
      </c>
      <c r="M975" s="54">
        <f t="shared" si="308"/>
        <v>2.2000000000000002</v>
      </c>
      <c r="N975" s="54">
        <f t="shared" si="309"/>
        <v>2.2000000000000002</v>
      </c>
      <c r="O975" s="54">
        <f t="shared" si="310"/>
        <v>1</v>
      </c>
      <c r="P975" s="55" t="str">
        <f t="shared" si="311"/>
        <v>6094325151772</v>
      </c>
      <c r="Q975" s="70">
        <f t="shared" si="312"/>
        <v>7770</v>
      </c>
      <c r="R975" s="58">
        <v>0</v>
      </c>
      <c r="S975" s="57">
        <f t="shared" si="313"/>
        <v>0</v>
      </c>
      <c r="T975" s="58">
        <v>0</v>
      </c>
      <c r="U975" s="58">
        <f>(IF(VLOOKUP(VLOOKUP(AN975,MAPPING!$B$16:$D$21,2,1),MAPPING!$C$16:$E$21,2,0)=7000,0,VLOOKUP(VLOOKUP(AN975,MAPPING!$B$16:$D$21,2,1),MAPPING!$C$16:$E$21,2,0)))</f>
        <v>0</v>
      </c>
      <c r="V975" s="58">
        <f>(K975*VLOOKUP(N975/K975,MAPPING!$B$23:$C$30,2,10))</f>
        <v>550</v>
      </c>
      <c r="W975" s="58">
        <f t="shared" si="314"/>
        <v>0</v>
      </c>
      <c r="X975" s="58">
        <f t="shared" si="315"/>
        <v>8320</v>
      </c>
      <c r="Y975" s="116">
        <f>ROUND(SUM(Q975:W975)/INVOICE!$I$5,2)</f>
        <v>5.97</v>
      </c>
      <c r="AA975" s="38" t="s">
        <v>685</v>
      </c>
      <c r="AB975" s="38" t="s">
        <v>93</v>
      </c>
      <c r="AC975" s="38" t="s">
        <v>6276</v>
      </c>
      <c r="AD975" s="38" t="s">
        <v>12555</v>
      </c>
      <c r="AE975" s="38" t="s">
        <v>12556</v>
      </c>
      <c r="AF975" s="38" t="s">
        <v>12557</v>
      </c>
      <c r="AG975" s="38" t="s">
        <v>12558</v>
      </c>
      <c r="AH975" s="38" t="s">
        <v>61</v>
      </c>
      <c r="AI975" s="38">
        <v>1</v>
      </c>
      <c r="AJ975" s="38">
        <v>0.8</v>
      </c>
      <c r="AK975" s="38">
        <v>2.2000000000000002</v>
      </c>
      <c r="AL975" s="38">
        <v>2.2000000000000002</v>
      </c>
      <c r="AM975" s="38" t="s">
        <v>204</v>
      </c>
      <c r="AN975" s="38">
        <v>113.9</v>
      </c>
      <c r="AO975" s="38" t="s">
        <v>62</v>
      </c>
      <c r="AP975" s="38" t="s">
        <v>62</v>
      </c>
      <c r="AQ975" s="38" t="s">
        <v>62</v>
      </c>
      <c r="AR975" s="38" t="s">
        <v>61</v>
      </c>
      <c r="AS975" s="38" t="s">
        <v>61</v>
      </c>
      <c r="AT975" s="38" t="s">
        <v>205</v>
      </c>
      <c r="AU975" s="38" t="s">
        <v>8802</v>
      </c>
      <c r="AV975" s="38" t="s">
        <v>207</v>
      </c>
      <c r="AW975" s="38" t="s">
        <v>61</v>
      </c>
      <c r="AX975" s="38" t="s">
        <v>63</v>
      </c>
      <c r="AY975" s="39" t="s">
        <v>12559</v>
      </c>
      <c r="AZ975" s="38" t="s">
        <v>12560</v>
      </c>
      <c r="BA975" s="39" t="s">
        <v>12560</v>
      </c>
      <c r="BB975" s="38" t="s">
        <v>2434</v>
      </c>
      <c r="BC975" s="38" t="s">
        <v>197</v>
      </c>
      <c r="BD975" s="38" t="s">
        <v>94</v>
      </c>
      <c r="BE975" s="38" t="s">
        <v>208</v>
      </c>
      <c r="BF975" s="38" t="s">
        <v>64</v>
      </c>
      <c r="BG975" s="38" t="s">
        <v>61</v>
      </c>
      <c r="BH975" s="38" t="s">
        <v>209</v>
      </c>
    </row>
    <row r="976" spans="2:60" x14ac:dyDescent="0.3">
      <c r="B976" s="55">
        <f t="shared" si="297"/>
        <v>972</v>
      </c>
      <c r="C976" s="55" t="str">
        <f t="shared" si="298"/>
        <v>NRT</v>
      </c>
      <c r="D976" s="55" t="str">
        <f t="shared" si="299"/>
        <v>2025-09-25</v>
      </c>
      <c r="E976" s="55" t="str">
        <f t="shared" si="300"/>
        <v>82020038185</v>
      </c>
      <c r="F976" s="55" t="str">
        <f t="shared" si="301"/>
        <v>PJP030162931</v>
      </c>
      <c r="G976" s="55" t="str">
        <f t="shared" si="302"/>
        <v>이호규</v>
      </c>
      <c r="H976" s="53" t="str">
        <f t="shared" si="303"/>
        <v>목록(Manifest)</v>
      </c>
      <c r="I976" s="62">
        <f t="shared" si="304"/>
        <v>100.5</v>
      </c>
      <c r="J976" s="53" t="str">
        <f t="shared" si="305"/>
        <v>BIG BRIDGE INTL (BRCH USA)</v>
      </c>
      <c r="K976" s="55">
        <f t="shared" si="306"/>
        <v>1</v>
      </c>
      <c r="L976" s="54">
        <f t="shared" si="307"/>
        <v>2.5499999999999998</v>
      </c>
      <c r="M976" s="54">
        <f t="shared" si="308"/>
        <v>2.5</v>
      </c>
      <c r="N976" s="54">
        <f t="shared" si="309"/>
        <v>2.6</v>
      </c>
      <c r="O976" s="54">
        <f t="shared" si="310"/>
        <v>3</v>
      </c>
      <c r="P976" s="55" t="str">
        <f t="shared" si="311"/>
        <v>6094325151803</v>
      </c>
      <c r="Q976" s="70">
        <f t="shared" si="312"/>
        <v>11810</v>
      </c>
      <c r="R976" s="58">
        <v>0</v>
      </c>
      <c r="S976" s="57">
        <f t="shared" si="313"/>
        <v>0</v>
      </c>
      <c r="T976" s="58">
        <v>0</v>
      </c>
      <c r="U976" s="58">
        <f>(IF(VLOOKUP(VLOOKUP(AN976,MAPPING!$B$16:$D$21,2,1),MAPPING!$C$16:$E$21,2,0)=7000,0,VLOOKUP(VLOOKUP(AN976,MAPPING!$B$16:$D$21,2,1),MAPPING!$C$16:$E$21,2,0)))</f>
        <v>0</v>
      </c>
      <c r="V976" s="58">
        <f>(K976*VLOOKUP(N976/K976,MAPPING!$B$23:$C$30,2,10))</f>
        <v>550</v>
      </c>
      <c r="W976" s="58">
        <f t="shared" si="314"/>
        <v>0</v>
      </c>
      <c r="X976" s="58">
        <f t="shared" si="315"/>
        <v>12360</v>
      </c>
      <c r="Y976" s="116">
        <f>ROUND(SUM(Q976:W976)/INVOICE!$I$5,2)</f>
        <v>8.8699999999999992</v>
      </c>
      <c r="AA976" s="38" t="s">
        <v>685</v>
      </c>
      <c r="AB976" s="38" t="s">
        <v>93</v>
      </c>
      <c r="AC976" s="38" t="s">
        <v>6276</v>
      </c>
      <c r="AD976" s="38" t="s">
        <v>12561</v>
      </c>
      <c r="AE976" s="38" t="s">
        <v>8603</v>
      </c>
      <c r="AF976" s="38" t="s">
        <v>8604</v>
      </c>
      <c r="AG976" s="38" t="s">
        <v>8605</v>
      </c>
      <c r="AH976" s="38" t="s">
        <v>61</v>
      </c>
      <c r="AI976" s="38">
        <v>1</v>
      </c>
      <c r="AJ976" s="38">
        <v>2.5499999999999998</v>
      </c>
      <c r="AK976" s="38">
        <v>2.5</v>
      </c>
      <c r="AL976" s="38">
        <v>2.6</v>
      </c>
      <c r="AM976" s="38" t="s">
        <v>204</v>
      </c>
      <c r="AN976" s="38">
        <v>100.5</v>
      </c>
      <c r="AO976" s="38" t="s">
        <v>62</v>
      </c>
      <c r="AP976" s="38" t="s">
        <v>62</v>
      </c>
      <c r="AQ976" s="38" t="s">
        <v>62</v>
      </c>
      <c r="AR976" s="38" t="s">
        <v>61</v>
      </c>
      <c r="AS976" s="38" t="s">
        <v>61</v>
      </c>
      <c r="AT976" s="38" t="s">
        <v>205</v>
      </c>
      <c r="AU976" s="38" t="s">
        <v>8802</v>
      </c>
      <c r="AV976" s="38" t="s">
        <v>207</v>
      </c>
      <c r="AW976" s="38" t="s">
        <v>61</v>
      </c>
      <c r="AX976" s="38" t="s">
        <v>63</v>
      </c>
      <c r="AY976" s="39" t="s">
        <v>12562</v>
      </c>
      <c r="AZ976" s="38" t="s">
        <v>12563</v>
      </c>
      <c r="BA976" s="39" t="s">
        <v>12563</v>
      </c>
      <c r="BB976" s="38" t="s">
        <v>2434</v>
      </c>
      <c r="BC976" s="38" t="s">
        <v>197</v>
      </c>
      <c r="BD976" s="38" t="s">
        <v>94</v>
      </c>
      <c r="BE976" s="38" t="s">
        <v>208</v>
      </c>
      <c r="BF976" s="38" t="s">
        <v>64</v>
      </c>
      <c r="BG976" s="38" t="s">
        <v>61</v>
      </c>
      <c r="BH976" s="38" t="s">
        <v>209</v>
      </c>
    </row>
    <row r="977" spans="2:60" x14ac:dyDescent="0.3">
      <c r="B977" s="55">
        <f t="shared" si="297"/>
        <v>973</v>
      </c>
      <c r="C977" s="55" t="str">
        <f t="shared" si="298"/>
        <v>NRT</v>
      </c>
      <c r="D977" s="55" t="str">
        <f t="shared" si="299"/>
        <v>2025-09-25</v>
      </c>
      <c r="E977" s="55" t="str">
        <f t="shared" si="300"/>
        <v>82020038185</v>
      </c>
      <c r="F977" s="55" t="str">
        <f t="shared" si="301"/>
        <v>PJP030133348</v>
      </c>
      <c r="G977" s="55" t="str">
        <f t="shared" si="302"/>
        <v>박현재</v>
      </c>
      <c r="H977" s="53" t="str">
        <f t="shared" si="303"/>
        <v>목록(Manifest)</v>
      </c>
      <c r="I977" s="62">
        <f t="shared" si="304"/>
        <v>68.34</v>
      </c>
      <c r="J977" s="53" t="str">
        <f t="shared" si="305"/>
        <v>BIG BRIDGE INTL (BRCH USA)</v>
      </c>
      <c r="K977" s="55">
        <f t="shared" si="306"/>
        <v>1</v>
      </c>
      <c r="L977" s="54">
        <f t="shared" si="307"/>
        <v>0.8</v>
      </c>
      <c r="M977" s="54">
        <f t="shared" si="308"/>
        <v>1.2</v>
      </c>
      <c r="N977" s="54">
        <f t="shared" si="309"/>
        <v>1.2</v>
      </c>
      <c r="O977" s="54">
        <f t="shared" si="310"/>
        <v>1</v>
      </c>
      <c r="P977" s="55" t="str">
        <f t="shared" si="311"/>
        <v>6094325152092</v>
      </c>
      <c r="Q977" s="70">
        <f t="shared" si="312"/>
        <v>7770</v>
      </c>
      <c r="R977" s="58">
        <v>0</v>
      </c>
      <c r="S977" s="57">
        <f t="shared" si="313"/>
        <v>0</v>
      </c>
      <c r="T977" s="58">
        <v>0</v>
      </c>
      <c r="U977" s="58">
        <f>(IF(VLOOKUP(VLOOKUP(AN977,MAPPING!$B$16:$D$21,2,1),MAPPING!$C$16:$E$21,2,0)=7000,0,VLOOKUP(VLOOKUP(AN977,MAPPING!$B$16:$D$21,2,1),MAPPING!$C$16:$E$21,2,0)))</f>
        <v>0</v>
      </c>
      <c r="V977" s="58">
        <f>(K977*VLOOKUP(N977/K977,MAPPING!$B$23:$C$30,2,10))</f>
        <v>0</v>
      </c>
      <c r="W977" s="58">
        <f t="shared" si="314"/>
        <v>0</v>
      </c>
      <c r="X977" s="58">
        <f t="shared" si="315"/>
        <v>7770</v>
      </c>
      <c r="Y977" s="116">
        <f>ROUND(SUM(Q977:W977)/INVOICE!$I$5,2)</f>
        <v>5.57</v>
      </c>
      <c r="AA977" s="38" t="s">
        <v>685</v>
      </c>
      <c r="AB977" s="38" t="s">
        <v>93</v>
      </c>
      <c r="AC977" s="38" t="s">
        <v>6276</v>
      </c>
      <c r="AD977" s="38" t="s">
        <v>12564</v>
      </c>
      <c r="AE977" s="38" t="s">
        <v>12565</v>
      </c>
      <c r="AF977" s="38" t="s">
        <v>12566</v>
      </c>
      <c r="AG977" s="38" t="s">
        <v>8450</v>
      </c>
      <c r="AH977" s="38" t="s">
        <v>61</v>
      </c>
      <c r="AI977" s="38">
        <v>1</v>
      </c>
      <c r="AJ977" s="38">
        <v>0.8</v>
      </c>
      <c r="AK977" s="38">
        <v>1.2</v>
      </c>
      <c r="AL977" s="38">
        <v>1.2</v>
      </c>
      <c r="AM977" s="38" t="s">
        <v>204</v>
      </c>
      <c r="AN977" s="38">
        <v>68.34</v>
      </c>
      <c r="AO977" s="38" t="s">
        <v>62</v>
      </c>
      <c r="AP977" s="38" t="s">
        <v>62</v>
      </c>
      <c r="AQ977" s="38" t="s">
        <v>62</v>
      </c>
      <c r="AR977" s="38" t="s">
        <v>61</v>
      </c>
      <c r="AS977" s="38" t="s">
        <v>61</v>
      </c>
      <c r="AT977" s="38" t="s">
        <v>205</v>
      </c>
      <c r="AU977" s="38" t="s">
        <v>8802</v>
      </c>
      <c r="AV977" s="38" t="s">
        <v>207</v>
      </c>
      <c r="AW977" s="38" t="s">
        <v>61</v>
      </c>
      <c r="AX977" s="38" t="s">
        <v>63</v>
      </c>
      <c r="AY977" s="39" t="s">
        <v>12567</v>
      </c>
      <c r="AZ977" s="38" t="s">
        <v>12568</v>
      </c>
      <c r="BA977" s="39" t="s">
        <v>12568</v>
      </c>
      <c r="BB977" s="38" t="s">
        <v>2434</v>
      </c>
      <c r="BC977" s="38" t="s">
        <v>197</v>
      </c>
      <c r="BD977" s="38" t="s">
        <v>94</v>
      </c>
      <c r="BE977" s="38" t="s">
        <v>208</v>
      </c>
      <c r="BF977" s="38" t="s">
        <v>64</v>
      </c>
      <c r="BG977" s="38" t="s">
        <v>61</v>
      </c>
      <c r="BH977" s="38" t="s">
        <v>209</v>
      </c>
    </row>
    <row r="978" spans="2:60" x14ac:dyDescent="0.3">
      <c r="B978" s="55">
        <f t="shared" si="297"/>
        <v>974</v>
      </c>
      <c r="C978" s="55" t="str">
        <f t="shared" si="298"/>
        <v>NRT</v>
      </c>
      <c r="D978" s="55" t="str">
        <f t="shared" si="299"/>
        <v>2025-09-25</v>
      </c>
      <c r="E978" s="55" t="str">
        <f t="shared" si="300"/>
        <v>82020038185</v>
      </c>
      <c r="F978" s="55" t="str">
        <f t="shared" si="301"/>
        <v>PJP030149831</v>
      </c>
      <c r="G978" s="55" t="str">
        <f t="shared" si="302"/>
        <v>손태관</v>
      </c>
      <c r="H978" s="53" t="str">
        <f t="shared" si="303"/>
        <v>목록(Manifest)</v>
      </c>
      <c r="I978" s="62">
        <f t="shared" si="304"/>
        <v>45.56</v>
      </c>
      <c r="J978" s="53" t="str">
        <f t="shared" si="305"/>
        <v>BIG BRIDGE INTL (BRCH USA)</v>
      </c>
      <c r="K978" s="55">
        <f t="shared" si="306"/>
        <v>1</v>
      </c>
      <c r="L978" s="54">
        <f t="shared" si="307"/>
        <v>1.4</v>
      </c>
      <c r="M978" s="54">
        <f t="shared" si="308"/>
        <v>1.8</v>
      </c>
      <c r="N978" s="54">
        <f t="shared" si="309"/>
        <v>1.8</v>
      </c>
      <c r="O978" s="54">
        <f t="shared" si="310"/>
        <v>1.5</v>
      </c>
      <c r="P978" s="55" t="str">
        <f t="shared" si="311"/>
        <v>6094325150968</v>
      </c>
      <c r="Q978" s="70">
        <f t="shared" si="312"/>
        <v>8780</v>
      </c>
      <c r="R978" s="58">
        <v>0</v>
      </c>
      <c r="S978" s="57">
        <f t="shared" si="313"/>
        <v>0</v>
      </c>
      <c r="T978" s="58">
        <v>0</v>
      </c>
      <c r="U978" s="58">
        <f>(IF(VLOOKUP(VLOOKUP(AN978,MAPPING!$B$16:$D$21,2,1),MAPPING!$C$16:$E$21,2,0)=7000,0,VLOOKUP(VLOOKUP(AN978,MAPPING!$B$16:$D$21,2,1),MAPPING!$C$16:$E$21,2,0)))</f>
        <v>0</v>
      </c>
      <c r="V978" s="58">
        <f>(K978*VLOOKUP(N978/K978,MAPPING!$B$23:$C$30,2,10))</f>
        <v>0</v>
      </c>
      <c r="W978" s="58">
        <f t="shared" si="314"/>
        <v>0</v>
      </c>
      <c r="X978" s="58">
        <f t="shared" si="315"/>
        <v>8780</v>
      </c>
      <c r="Y978" s="116">
        <f>ROUND(SUM(Q978:W978)/INVOICE!$I$5,2)</f>
        <v>6.3</v>
      </c>
      <c r="AA978" s="38" t="s">
        <v>685</v>
      </c>
      <c r="AB978" s="38" t="s">
        <v>93</v>
      </c>
      <c r="AC978" s="38" t="s">
        <v>6276</v>
      </c>
      <c r="AD978" s="38" t="s">
        <v>12569</v>
      </c>
      <c r="AE978" s="38" t="s">
        <v>201</v>
      </c>
      <c r="AF978" s="38" t="s">
        <v>202</v>
      </c>
      <c r="AG978" s="38" t="s">
        <v>203</v>
      </c>
      <c r="AH978" s="38" t="s">
        <v>61</v>
      </c>
      <c r="AI978" s="38">
        <v>1</v>
      </c>
      <c r="AJ978" s="38">
        <v>1.4</v>
      </c>
      <c r="AK978" s="38">
        <v>1.8</v>
      </c>
      <c r="AL978" s="38">
        <v>1.8</v>
      </c>
      <c r="AM978" s="38" t="s">
        <v>204</v>
      </c>
      <c r="AN978" s="38">
        <v>45.56</v>
      </c>
      <c r="AO978" s="38" t="s">
        <v>62</v>
      </c>
      <c r="AP978" s="38" t="s">
        <v>62</v>
      </c>
      <c r="AQ978" s="38" t="s">
        <v>62</v>
      </c>
      <c r="AR978" s="38" t="s">
        <v>62</v>
      </c>
      <c r="AS978" s="38" t="s">
        <v>61</v>
      </c>
      <c r="AT978" s="38" t="s">
        <v>205</v>
      </c>
      <c r="AU978" s="38" t="s">
        <v>8802</v>
      </c>
      <c r="AV978" s="38" t="s">
        <v>207</v>
      </c>
      <c r="AW978" s="38" t="s">
        <v>61</v>
      </c>
      <c r="AX978" s="38" t="s">
        <v>63</v>
      </c>
      <c r="AY978" s="39" t="s">
        <v>12570</v>
      </c>
      <c r="AZ978" s="38" t="s">
        <v>12571</v>
      </c>
      <c r="BA978" s="39" t="s">
        <v>12571</v>
      </c>
      <c r="BB978" s="38" t="s">
        <v>2434</v>
      </c>
      <c r="BC978" s="38" t="s">
        <v>197</v>
      </c>
      <c r="BD978" s="38" t="s">
        <v>94</v>
      </c>
      <c r="BE978" s="38" t="s">
        <v>208</v>
      </c>
      <c r="BF978" s="38" t="s">
        <v>64</v>
      </c>
      <c r="BG978" s="38" t="s">
        <v>61</v>
      </c>
      <c r="BH978" s="38" t="s">
        <v>209</v>
      </c>
    </row>
    <row r="979" spans="2:60" x14ac:dyDescent="0.3">
      <c r="B979" s="55">
        <f t="shared" si="297"/>
        <v>975</v>
      </c>
      <c r="C979" s="55" t="str">
        <f t="shared" si="298"/>
        <v>NRT</v>
      </c>
      <c r="D979" s="55" t="str">
        <f t="shared" si="299"/>
        <v>2025-09-25</v>
      </c>
      <c r="E979" s="55" t="str">
        <f t="shared" si="300"/>
        <v>82020038185</v>
      </c>
      <c r="F979" s="55" t="str">
        <f t="shared" si="301"/>
        <v>PJP030132392</v>
      </c>
      <c r="G979" s="55" t="str">
        <f t="shared" si="302"/>
        <v>구자인</v>
      </c>
      <c r="H979" s="53" t="str">
        <f t="shared" si="303"/>
        <v>일반(목록배제,Normal-Manifest Exception)</v>
      </c>
      <c r="I979" s="62">
        <f t="shared" si="304"/>
        <v>33.5</v>
      </c>
      <c r="J979" s="53" t="str">
        <f t="shared" si="305"/>
        <v>BIG BRIDGE INTL (BRCH USA)</v>
      </c>
      <c r="K979" s="55">
        <f t="shared" si="306"/>
        <v>1</v>
      </c>
      <c r="L979" s="54">
        <f t="shared" si="307"/>
        <v>2.75</v>
      </c>
      <c r="M979" s="54">
        <f t="shared" si="308"/>
        <v>1.9</v>
      </c>
      <c r="N979" s="54">
        <f t="shared" si="309"/>
        <v>2.8</v>
      </c>
      <c r="O979" s="54">
        <f t="shared" si="310"/>
        <v>3</v>
      </c>
      <c r="P979" s="55" t="str">
        <f t="shared" si="311"/>
        <v>6094325151891</v>
      </c>
      <c r="Q979" s="70">
        <f t="shared" si="312"/>
        <v>11810</v>
      </c>
      <c r="R979" s="58">
        <v>0</v>
      </c>
      <c r="S979" s="57">
        <f t="shared" si="313"/>
        <v>0</v>
      </c>
      <c r="T979" s="58">
        <v>0</v>
      </c>
      <c r="U979" s="58">
        <f>(IF(VLOOKUP(VLOOKUP(AN979,MAPPING!$B$16:$D$21,2,1),MAPPING!$C$16:$E$21,2,0)=7000,0,VLOOKUP(VLOOKUP(AN979,MAPPING!$B$16:$D$21,2,1),MAPPING!$C$16:$E$21,2,0)))</f>
        <v>0</v>
      </c>
      <c r="V979" s="58">
        <f>(K979*VLOOKUP(N979/K979,MAPPING!$B$23:$C$30,2,10))</f>
        <v>550</v>
      </c>
      <c r="W979" s="58">
        <f t="shared" si="314"/>
        <v>0</v>
      </c>
      <c r="X979" s="58">
        <f t="shared" si="315"/>
        <v>12360</v>
      </c>
      <c r="Y979" s="116">
        <f>ROUND(SUM(Q979:W979)/INVOICE!$I$5,2)</f>
        <v>8.8699999999999992</v>
      </c>
      <c r="AA979" s="38" t="s">
        <v>685</v>
      </c>
      <c r="AB979" s="38" t="s">
        <v>93</v>
      </c>
      <c r="AC979" s="38" t="s">
        <v>6276</v>
      </c>
      <c r="AD979" s="38" t="s">
        <v>12572</v>
      </c>
      <c r="AE979" s="38" t="s">
        <v>12573</v>
      </c>
      <c r="AF979" s="38" t="s">
        <v>12574</v>
      </c>
      <c r="AG979" s="38" t="s">
        <v>12575</v>
      </c>
      <c r="AH979" s="38" t="s">
        <v>61</v>
      </c>
      <c r="AI979" s="38">
        <v>1</v>
      </c>
      <c r="AJ979" s="38">
        <v>2.75</v>
      </c>
      <c r="AK979" s="38">
        <v>1.9</v>
      </c>
      <c r="AL979" s="38">
        <v>2.8</v>
      </c>
      <c r="AM979" s="38" t="s">
        <v>66</v>
      </c>
      <c r="AN979" s="38">
        <v>33.5</v>
      </c>
      <c r="AO979" s="38" t="s">
        <v>62</v>
      </c>
      <c r="AP979" s="38" t="s">
        <v>62</v>
      </c>
      <c r="AQ979" s="38" t="s">
        <v>62</v>
      </c>
      <c r="AR979" s="38" t="s">
        <v>61</v>
      </c>
      <c r="AS979" s="38" t="s">
        <v>61</v>
      </c>
      <c r="AT979" s="38" t="s">
        <v>205</v>
      </c>
      <c r="AU979" s="38" t="s">
        <v>8802</v>
      </c>
      <c r="AV979" s="38" t="s">
        <v>207</v>
      </c>
      <c r="AW979" s="38" t="s">
        <v>61</v>
      </c>
      <c r="AX979" s="38" t="s">
        <v>63</v>
      </c>
      <c r="AY979" s="39" t="s">
        <v>12576</v>
      </c>
      <c r="AZ979" s="38" t="s">
        <v>12577</v>
      </c>
      <c r="BA979" s="39" t="s">
        <v>12577</v>
      </c>
      <c r="BB979" s="38" t="s">
        <v>2434</v>
      </c>
      <c r="BC979" s="38" t="s">
        <v>197</v>
      </c>
      <c r="BD979" s="38" t="s">
        <v>94</v>
      </c>
      <c r="BE979" s="38" t="s">
        <v>208</v>
      </c>
      <c r="BF979" s="38" t="s">
        <v>64</v>
      </c>
      <c r="BG979" s="38" t="s">
        <v>61</v>
      </c>
      <c r="BH979" s="38" t="s">
        <v>209</v>
      </c>
    </row>
    <row r="980" spans="2:60" x14ac:dyDescent="0.3">
      <c r="B980" s="55">
        <f t="shared" si="297"/>
        <v>976</v>
      </c>
      <c r="C980" s="55" t="str">
        <f t="shared" si="298"/>
        <v>NRT</v>
      </c>
      <c r="D980" s="55" t="str">
        <f t="shared" si="299"/>
        <v>2025-09-25</v>
      </c>
      <c r="E980" s="55" t="str">
        <f t="shared" si="300"/>
        <v>82020038185</v>
      </c>
      <c r="F980" s="55" t="str">
        <f t="shared" si="301"/>
        <v>PJP030154919</v>
      </c>
      <c r="G980" s="55" t="str">
        <f t="shared" si="302"/>
        <v>윤혜빈</v>
      </c>
      <c r="H980" s="53" t="str">
        <f t="shared" si="303"/>
        <v>목록(Manifest)</v>
      </c>
      <c r="I980" s="62">
        <f t="shared" si="304"/>
        <v>50.04</v>
      </c>
      <c r="J980" s="53" t="str">
        <f t="shared" si="305"/>
        <v>BIG BRIDGE INTL (BRCH USA)</v>
      </c>
      <c r="K980" s="55">
        <f t="shared" si="306"/>
        <v>1</v>
      </c>
      <c r="L980" s="54">
        <f t="shared" si="307"/>
        <v>0.3</v>
      </c>
      <c r="M980" s="54">
        <f t="shared" si="308"/>
        <v>0.7</v>
      </c>
      <c r="N980" s="54">
        <f t="shared" si="309"/>
        <v>0.7</v>
      </c>
      <c r="O980" s="54">
        <f t="shared" si="310"/>
        <v>0.5</v>
      </c>
      <c r="P980" s="55" t="str">
        <f t="shared" si="311"/>
        <v>6094325151494</v>
      </c>
      <c r="Q980" s="70">
        <f t="shared" si="312"/>
        <v>6760</v>
      </c>
      <c r="R980" s="58">
        <v>0</v>
      </c>
      <c r="S980" s="57">
        <f t="shared" si="313"/>
        <v>0</v>
      </c>
      <c r="T980" s="58">
        <v>0</v>
      </c>
      <c r="U980" s="58">
        <f>(IF(VLOOKUP(VLOOKUP(AN980,MAPPING!$B$16:$D$21,2,1),MAPPING!$C$16:$E$21,2,0)=7000,0,VLOOKUP(VLOOKUP(AN980,MAPPING!$B$16:$D$21,2,1),MAPPING!$C$16:$E$21,2,0)))</f>
        <v>0</v>
      </c>
      <c r="V980" s="58">
        <f>(K980*VLOOKUP(N980/K980,MAPPING!$B$23:$C$30,2,10))</f>
        <v>0</v>
      </c>
      <c r="W980" s="58">
        <f t="shared" si="314"/>
        <v>0</v>
      </c>
      <c r="X980" s="58">
        <f t="shared" si="315"/>
        <v>6760</v>
      </c>
      <c r="Y980" s="116">
        <f>ROUND(SUM(Q980:W980)/INVOICE!$I$5,2)</f>
        <v>4.8499999999999996</v>
      </c>
      <c r="AA980" s="38" t="s">
        <v>685</v>
      </c>
      <c r="AB980" s="38" t="s">
        <v>93</v>
      </c>
      <c r="AC980" s="38" t="s">
        <v>6276</v>
      </c>
      <c r="AD980" s="38" t="s">
        <v>12578</v>
      </c>
      <c r="AE980" s="38" t="s">
        <v>12579</v>
      </c>
      <c r="AF980" s="38" t="s">
        <v>12580</v>
      </c>
      <c r="AG980" s="38" t="s">
        <v>12581</v>
      </c>
      <c r="AH980" s="38" t="s">
        <v>61</v>
      </c>
      <c r="AI980" s="38">
        <v>1</v>
      </c>
      <c r="AJ980" s="38">
        <v>0.3</v>
      </c>
      <c r="AK980" s="38">
        <v>0.7</v>
      </c>
      <c r="AL980" s="38">
        <v>0.7</v>
      </c>
      <c r="AM980" s="38" t="s">
        <v>204</v>
      </c>
      <c r="AN980" s="38">
        <v>50.04</v>
      </c>
      <c r="AO980" s="38" t="s">
        <v>62</v>
      </c>
      <c r="AP980" s="38" t="s">
        <v>62</v>
      </c>
      <c r="AQ980" s="38" t="s">
        <v>62</v>
      </c>
      <c r="AR980" s="38" t="s">
        <v>61</v>
      </c>
      <c r="AS980" s="38" t="s">
        <v>61</v>
      </c>
      <c r="AT980" s="38" t="s">
        <v>205</v>
      </c>
      <c r="AU980" s="38" t="s">
        <v>8802</v>
      </c>
      <c r="AV980" s="38" t="s">
        <v>207</v>
      </c>
      <c r="AW980" s="38" t="s">
        <v>61</v>
      </c>
      <c r="AX980" s="38" t="s">
        <v>63</v>
      </c>
      <c r="AY980" s="39" t="s">
        <v>12582</v>
      </c>
      <c r="AZ980" s="38" t="s">
        <v>12583</v>
      </c>
      <c r="BA980" s="39" t="s">
        <v>12583</v>
      </c>
      <c r="BB980" s="38" t="s">
        <v>2434</v>
      </c>
      <c r="BC980" s="38" t="s">
        <v>197</v>
      </c>
      <c r="BD980" s="38" t="s">
        <v>94</v>
      </c>
      <c r="BE980" s="38" t="s">
        <v>208</v>
      </c>
      <c r="BF980" s="38" t="s">
        <v>64</v>
      </c>
      <c r="BG980" s="38" t="s">
        <v>61</v>
      </c>
      <c r="BH980" s="38" t="s">
        <v>209</v>
      </c>
    </row>
    <row r="981" spans="2:60" x14ac:dyDescent="0.3">
      <c r="B981" s="55">
        <f t="shared" si="297"/>
        <v>977</v>
      </c>
      <c r="C981" s="55" t="str">
        <f t="shared" si="298"/>
        <v>NRT</v>
      </c>
      <c r="D981" s="55" t="str">
        <f t="shared" si="299"/>
        <v>2025-09-25</v>
      </c>
      <c r="E981" s="55" t="str">
        <f t="shared" si="300"/>
        <v>82020038185</v>
      </c>
      <c r="F981" s="55" t="str">
        <f t="shared" si="301"/>
        <v>PJP030159559</v>
      </c>
      <c r="G981" s="55" t="str">
        <f t="shared" si="302"/>
        <v>배병재</v>
      </c>
      <c r="H981" s="53" t="str">
        <f t="shared" si="303"/>
        <v>목록(Manifest)</v>
      </c>
      <c r="I981" s="62">
        <f t="shared" si="304"/>
        <v>32.82</v>
      </c>
      <c r="J981" s="53" t="str">
        <f t="shared" si="305"/>
        <v>BIG BRIDGE INTL (BRCH USA)</v>
      </c>
      <c r="K981" s="55">
        <f t="shared" si="306"/>
        <v>1</v>
      </c>
      <c r="L981" s="54">
        <f t="shared" si="307"/>
        <v>0.45</v>
      </c>
      <c r="M981" s="54">
        <f t="shared" si="308"/>
        <v>1.1000000000000001</v>
      </c>
      <c r="N981" s="54">
        <f t="shared" si="309"/>
        <v>1.1000000000000001</v>
      </c>
      <c r="O981" s="54">
        <f t="shared" si="310"/>
        <v>0.5</v>
      </c>
      <c r="P981" s="55" t="str">
        <f t="shared" si="311"/>
        <v>6094325152039</v>
      </c>
      <c r="Q981" s="70">
        <f t="shared" si="312"/>
        <v>6760</v>
      </c>
      <c r="R981" s="58">
        <v>0</v>
      </c>
      <c r="S981" s="57">
        <f t="shared" si="313"/>
        <v>0</v>
      </c>
      <c r="T981" s="58">
        <v>0</v>
      </c>
      <c r="U981" s="58">
        <f>(IF(VLOOKUP(VLOOKUP(AN981,MAPPING!$B$16:$D$21,2,1),MAPPING!$C$16:$E$21,2,0)=7000,0,VLOOKUP(VLOOKUP(AN981,MAPPING!$B$16:$D$21,2,1),MAPPING!$C$16:$E$21,2,0)))</f>
        <v>0</v>
      </c>
      <c r="V981" s="58">
        <f>(K981*VLOOKUP(N981/K981,MAPPING!$B$23:$C$30,2,10))</f>
        <v>0</v>
      </c>
      <c r="W981" s="58">
        <f t="shared" si="314"/>
        <v>0</v>
      </c>
      <c r="X981" s="58">
        <f t="shared" si="315"/>
        <v>6760</v>
      </c>
      <c r="Y981" s="116">
        <f>ROUND(SUM(Q981:W981)/INVOICE!$I$5,2)</f>
        <v>4.8499999999999996</v>
      </c>
      <c r="AA981" s="38" t="s">
        <v>685</v>
      </c>
      <c r="AB981" s="38" t="s">
        <v>93</v>
      </c>
      <c r="AC981" s="38" t="s">
        <v>6276</v>
      </c>
      <c r="AD981" s="38" t="s">
        <v>12584</v>
      </c>
      <c r="AE981" s="38" t="s">
        <v>12585</v>
      </c>
      <c r="AF981" s="38" t="s">
        <v>12586</v>
      </c>
      <c r="AG981" s="38" t="s">
        <v>12587</v>
      </c>
      <c r="AH981" s="38" t="s">
        <v>61</v>
      </c>
      <c r="AI981" s="38">
        <v>1</v>
      </c>
      <c r="AJ981" s="38">
        <v>0.45</v>
      </c>
      <c r="AK981" s="38">
        <v>1.1000000000000001</v>
      </c>
      <c r="AL981" s="38">
        <v>1.1000000000000001</v>
      </c>
      <c r="AM981" s="38" t="s">
        <v>204</v>
      </c>
      <c r="AN981" s="38">
        <v>32.82</v>
      </c>
      <c r="AO981" s="38" t="s">
        <v>62</v>
      </c>
      <c r="AP981" s="38" t="s">
        <v>62</v>
      </c>
      <c r="AQ981" s="38" t="s">
        <v>62</v>
      </c>
      <c r="AR981" s="38" t="s">
        <v>61</v>
      </c>
      <c r="AS981" s="38" t="s">
        <v>61</v>
      </c>
      <c r="AT981" s="38" t="s">
        <v>205</v>
      </c>
      <c r="AU981" s="38" t="s">
        <v>8802</v>
      </c>
      <c r="AV981" s="38" t="s">
        <v>207</v>
      </c>
      <c r="AW981" s="38" t="s">
        <v>61</v>
      </c>
      <c r="AX981" s="38" t="s">
        <v>63</v>
      </c>
      <c r="AY981" s="39" t="s">
        <v>12588</v>
      </c>
      <c r="AZ981" s="38" t="s">
        <v>12589</v>
      </c>
      <c r="BA981" s="39" t="s">
        <v>12589</v>
      </c>
      <c r="BB981" s="38" t="s">
        <v>2434</v>
      </c>
      <c r="BC981" s="38" t="s">
        <v>197</v>
      </c>
      <c r="BD981" s="38" t="s">
        <v>94</v>
      </c>
      <c r="BE981" s="38" t="s">
        <v>208</v>
      </c>
      <c r="BF981" s="38" t="s">
        <v>64</v>
      </c>
      <c r="BG981" s="38" t="s">
        <v>61</v>
      </c>
      <c r="BH981" s="38" t="s">
        <v>209</v>
      </c>
    </row>
    <row r="982" spans="2:60" x14ac:dyDescent="0.3">
      <c r="B982" s="55">
        <f t="shared" si="297"/>
        <v>978</v>
      </c>
      <c r="C982" s="55" t="str">
        <f t="shared" si="298"/>
        <v>NRT</v>
      </c>
      <c r="D982" s="55" t="str">
        <f t="shared" si="299"/>
        <v>2025-09-25</v>
      </c>
      <c r="E982" s="55" t="str">
        <f t="shared" si="300"/>
        <v>82020038185</v>
      </c>
      <c r="F982" s="55" t="str">
        <f t="shared" si="301"/>
        <v>PJP030135642</v>
      </c>
      <c r="G982" s="55" t="str">
        <f t="shared" si="302"/>
        <v>박영빈</v>
      </c>
      <c r="H982" s="53" t="str">
        <f t="shared" si="303"/>
        <v>간이(Simple)</v>
      </c>
      <c r="I982" s="62">
        <f t="shared" si="304"/>
        <v>232.16</v>
      </c>
      <c r="J982" s="53" t="str">
        <f t="shared" si="305"/>
        <v>BIG BRIDGE INTL (BRCH USA)</v>
      </c>
      <c r="K982" s="55">
        <f t="shared" si="306"/>
        <v>1</v>
      </c>
      <c r="L982" s="54">
        <f t="shared" si="307"/>
        <v>0.85</v>
      </c>
      <c r="M982" s="54">
        <f t="shared" si="308"/>
        <v>2</v>
      </c>
      <c r="N982" s="54">
        <f t="shared" si="309"/>
        <v>2</v>
      </c>
      <c r="O982" s="54">
        <f t="shared" si="310"/>
        <v>1</v>
      </c>
      <c r="P982" s="55" t="str">
        <f t="shared" si="311"/>
        <v>6094325151181</v>
      </c>
      <c r="Q982" s="70">
        <f t="shared" si="312"/>
        <v>7770</v>
      </c>
      <c r="R982" s="58">
        <v>0</v>
      </c>
      <c r="S982" s="57">
        <f t="shared" si="313"/>
        <v>0</v>
      </c>
      <c r="T982" s="58">
        <v>0</v>
      </c>
      <c r="U982" s="58">
        <f>(IF(VLOOKUP(VLOOKUP(AN982,MAPPING!$B$16:$D$21,2,1),MAPPING!$C$16:$E$21,2,0)=7000,0,VLOOKUP(VLOOKUP(AN982,MAPPING!$B$16:$D$21,2,1),MAPPING!$C$16:$E$21,2,0)))</f>
        <v>0</v>
      </c>
      <c r="V982" s="58">
        <f>(K982*VLOOKUP(N982/K982,MAPPING!$B$23:$C$30,2,10))</f>
        <v>0</v>
      </c>
      <c r="W982" s="58">
        <f t="shared" si="314"/>
        <v>0</v>
      </c>
      <c r="X982" s="58">
        <f t="shared" si="315"/>
        <v>7770</v>
      </c>
      <c r="Y982" s="116">
        <f>ROUND(SUM(Q982:W982)/INVOICE!$I$5,2)</f>
        <v>5.57</v>
      </c>
      <c r="AA982" s="38" t="s">
        <v>685</v>
      </c>
      <c r="AB982" s="38" t="s">
        <v>93</v>
      </c>
      <c r="AC982" s="38" t="s">
        <v>6276</v>
      </c>
      <c r="AD982" s="38" t="s">
        <v>12590</v>
      </c>
      <c r="AE982" s="38" t="s">
        <v>12591</v>
      </c>
      <c r="AF982" s="38" t="s">
        <v>12592</v>
      </c>
      <c r="AG982" s="38" t="s">
        <v>12593</v>
      </c>
      <c r="AH982" s="38" t="s">
        <v>61</v>
      </c>
      <c r="AI982" s="38">
        <v>1</v>
      </c>
      <c r="AJ982" s="38">
        <v>0.85</v>
      </c>
      <c r="AK982" s="38">
        <v>2</v>
      </c>
      <c r="AL982" s="38">
        <v>2</v>
      </c>
      <c r="AM982" s="38" t="s">
        <v>65</v>
      </c>
      <c r="AN982" s="38">
        <v>232.16</v>
      </c>
      <c r="AO982" s="38" t="s">
        <v>62</v>
      </c>
      <c r="AP982" s="38" t="s">
        <v>62</v>
      </c>
      <c r="AQ982" s="38" t="s">
        <v>62</v>
      </c>
      <c r="AR982" s="38" t="s">
        <v>61</v>
      </c>
      <c r="AS982" s="38" t="s">
        <v>61</v>
      </c>
      <c r="AT982" s="38" t="s">
        <v>205</v>
      </c>
      <c r="AU982" s="38" t="s">
        <v>8802</v>
      </c>
      <c r="AV982" s="38" t="s">
        <v>207</v>
      </c>
      <c r="AW982" s="38" t="s">
        <v>61</v>
      </c>
      <c r="AX982" s="38" t="s">
        <v>63</v>
      </c>
      <c r="AY982" s="39" t="s">
        <v>12594</v>
      </c>
      <c r="AZ982" s="38" t="s">
        <v>12595</v>
      </c>
      <c r="BA982" s="39" t="s">
        <v>12595</v>
      </c>
      <c r="BB982" s="38" t="s">
        <v>2434</v>
      </c>
      <c r="BC982" s="38" t="s">
        <v>197</v>
      </c>
      <c r="BD982" s="38" t="s">
        <v>94</v>
      </c>
      <c r="BE982" s="38" t="s">
        <v>208</v>
      </c>
      <c r="BF982" s="38" t="s">
        <v>64</v>
      </c>
      <c r="BG982" s="38" t="s">
        <v>61</v>
      </c>
      <c r="BH982" s="38" t="s">
        <v>209</v>
      </c>
    </row>
    <row r="983" spans="2:60" x14ac:dyDescent="0.3">
      <c r="B983" s="55">
        <f t="shared" si="297"/>
        <v>979</v>
      </c>
      <c r="C983" s="55" t="str">
        <f t="shared" si="298"/>
        <v>NRT</v>
      </c>
      <c r="D983" s="55" t="str">
        <f t="shared" si="299"/>
        <v>2025-09-25</v>
      </c>
      <c r="E983" s="55" t="str">
        <f t="shared" si="300"/>
        <v>82020038185</v>
      </c>
      <c r="F983" s="55" t="str">
        <f t="shared" si="301"/>
        <v>PJP030139840</v>
      </c>
      <c r="G983" s="55" t="str">
        <f t="shared" si="302"/>
        <v>임영훈</v>
      </c>
      <c r="H983" s="53" t="str">
        <f t="shared" si="303"/>
        <v>목록(Manifest)</v>
      </c>
      <c r="I983" s="62">
        <f t="shared" si="304"/>
        <v>110.55</v>
      </c>
      <c r="J983" s="53" t="str">
        <f t="shared" si="305"/>
        <v>BIG BRIDGE INTL (BRCH USA)</v>
      </c>
      <c r="K983" s="55">
        <f t="shared" si="306"/>
        <v>1</v>
      </c>
      <c r="L983" s="54">
        <f t="shared" si="307"/>
        <v>0.8</v>
      </c>
      <c r="M983" s="54">
        <f t="shared" si="308"/>
        <v>2.1</v>
      </c>
      <c r="N983" s="54">
        <f t="shared" si="309"/>
        <v>2.1</v>
      </c>
      <c r="O983" s="54">
        <f t="shared" si="310"/>
        <v>1</v>
      </c>
      <c r="P983" s="55" t="str">
        <f t="shared" si="311"/>
        <v>6094325151922</v>
      </c>
      <c r="Q983" s="70">
        <f t="shared" si="312"/>
        <v>7770</v>
      </c>
      <c r="R983" s="58">
        <v>0</v>
      </c>
      <c r="S983" s="57">
        <f t="shared" si="313"/>
        <v>0</v>
      </c>
      <c r="T983" s="58">
        <v>0</v>
      </c>
      <c r="U983" s="58">
        <f>(IF(VLOOKUP(VLOOKUP(AN983,MAPPING!$B$16:$D$21,2,1),MAPPING!$C$16:$E$21,2,0)=7000,0,VLOOKUP(VLOOKUP(AN983,MAPPING!$B$16:$D$21,2,1),MAPPING!$C$16:$E$21,2,0)))</f>
        <v>0</v>
      </c>
      <c r="V983" s="58">
        <f>(K983*VLOOKUP(N983/K983,MAPPING!$B$23:$C$30,2,10))</f>
        <v>550</v>
      </c>
      <c r="W983" s="58">
        <f t="shared" si="314"/>
        <v>0</v>
      </c>
      <c r="X983" s="58">
        <f t="shared" si="315"/>
        <v>8320</v>
      </c>
      <c r="Y983" s="116">
        <f>ROUND(SUM(Q983:W983)/INVOICE!$I$5,2)</f>
        <v>5.97</v>
      </c>
      <c r="AA983" s="38" t="s">
        <v>685</v>
      </c>
      <c r="AB983" s="38" t="s">
        <v>93</v>
      </c>
      <c r="AC983" s="38" t="s">
        <v>6276</v>
      </c>
      <c r="AD983" s="38" t="s">
        <v>12596</v>
      </c>
      <c r="AE983" s="38" t="s">
        <v>12597</v>
      </c>
      <c r="AF983" s="38" t="s">
        <v>12598</v>
      </c>
      <c r="AG983" s="38" t="s">
        <v>463</v>
      </c>
      <c r="AH983" s="38" t="s">
        <v>61</v>
      </c>
      <c r="AI983" s="38">
        <v>1</v>
      </c>
      <c r="AJ983" s="38">
        <v>0.8</v>
      </c>
      <c r="AK983" s="38">
        <v>2.1</v>
      </c>
      <c r="AL983" s="38">
        <v>2.1</v>
      </c>
      <c r="AM983" s="38" t="s">
        <v>204</v>
      </c>
      <c r="AN983" s="38">
        <v>110.55</v>
      </c>
      <c r="AO983" s="38" t="s">
        <v>62</v>
      </c>
      <c r="AP983" s="38" t="s">
        <v>62</v>
      </c>
      <c r="AQ983" s="38" t="s">
        <v>62</v>
      </c>
      <c r="AR983" s="38" t="s">
        <v>61</v>
      </c>
      <c r="AS983" s="38" t="s">
        <v>61</v>
      </c>
      <c r="AT983" s="38" t="s">
        <v>205</v>
      </c>
      <c r="AU983" s="38" t="s">
        <v>8802</v>
      </c>
      <c r="AV983" s="38" t="s">
        <v>207</v>
      </c>
      <c r="AW983" s="38" t="s">
        <v>61</v>
      </c>
      <c r="AX983" s="38" t="s">
        <v>63</v>
      </c>
      <c r="AY983" s="39" t="s">
        <v>12599</v>
      </c>
      <c r="AZ983" s="38" t="s">
        <v>12600</v>
      </c>
      <c r="BA983" s="39" t="s">
        <v>12600</v>
      </c>
      <c r="BB983" s="38" t="s">
        <v>2434</v>
      </c>
      <c r="BC983" s="38" t="s">
        <v>197</v>
      </c>
      <c r="BD983" s="38" t="s">
        <v>94</v>
      </c>
      <c r="BE983" s="38" t="s">
        <v>208</v>
      </c>
      <c r="BF983" s="38" t="s">
        <v>64</v>
      </c>
      <c r="BG983" s="38" t="s">
        <v>61</v>
      </c>
      <c r="BH983" s="38" t="s">
        <v>209</v>
      </c>
    </row>
    <row r="984" spans="2:60" x14ac:dyDescent="0.3">
      <c r="B984" s="55">
        <f t="shared" si="297"/>
        <v>980</v>
      </c>
      <c r="C984" s="55" t="str">
        <f t="shared" si="298"/>
        <v>NRT</v>
      </c>
      <c r="D984" s="55" t="str">
        <f t="shared" si="299"/>
        <v>2025-09-25</v>
      </c>
      <c r="E984" s="55" t="str">
        <f t="shared" si="300"/>
        <v>82020038185</v>
      </c>
      <c r="F984" s="55" t="str">
        <f t="shared" si="301"/>
        <v>PJP030128659</v>
      </c>
      <c r="G984" s="55" t="str">
        <f t="shared" si="302"/>
        <v>강민경</v>
      </c>
      <c r="H984" s="53" t="str">
        <f t="shared" si="303"/>
        <v>목록(Manifest)</v>
      </c>
      <c r="I984" s="62">
        <f t="shared" si="304"/>
        <v>80.12</v>
      </c>
      <c r="J984" s="53" t="str">
        <f t="shared" si="305"/>
        <v>BIG BRIDGE INTL (BRCH USA)</v>
      </c>
      <c r="K984" s="55">
        <f t="shared" si="306"/>
        <v>1</v>
      </c>
      <c r="L984" s="54">
        <f t="shared" si="307"/>
        <v>2.25</v>
      </c>
      <c r="M984" s="54">
        <f t="shared" si="308"/>
        <v>2.6</v>
      </c>
      <c r="N984" s="54">
        <f t="shared" si="309"/>
        <v>2.6</v>
      </c>
      <c r="O984" s="54">
        <f t="shared" si="310"/>
        <v>2.5</v>
      </c>
      <c r="P984" s="55" t="str">
        <f t="shared" si="311"/>
        <v>6094325151818</v>
      </c>
      <c r="Q984" s="70">
        <f t="shared" si="312"/>
        <v>10800</v>
      </c>
      <c r="R984" s="58">
        <v>0</v>
      </c>
      <c r="S984" s="57">
        <f t="shared" si="313"/>
        <v>0</v>
      </c>
      <c r="T984" s="58">
        <v>0</v>
      </c>
      <c r="U984" s="58">
        <f>(IF(VLOOKUP(VLOOKUP(AN984,MAPPING!$B$16:$D$21,2,1),MAPPING!$C$16:$E$21,2,0)=7000,0,VLOOKUP(VLOOKUP(AN984,MAPPING!$B$16:$D$21,2,1),MAPPING!$C$16:$E$21,2,0)))</f>
        <v>0</v>
      </c>
      <c r="V984" s="58">
        <f>(K984*VLOOKUP(N984/K984,MAPPING!$B$23:$C$30,2,10))</f>
        <v>550</v>
      </c>
      <c r="W984" s="58">
        <f t="shared" si="314"/>
        <v>0</v>
      </c>
      <c r="X984" s="58">
        <f t="shared" si="315"/>
        <v>11350</v>
      </c>
      <c r="Y984" s="116">
        <f>ROUND(SUM(Q984:W984)/INVOICE!$I$5,2)</f>
        <v>8.14</v>
      </c>
      <c r="AA984" s="38" t="s">
        <v>685</v>
      </c>
      <c r="AB984" s="38" t="s">
        <v>93</v>
      </c>
      <c r="AC984" s="38" t="s">
        <v>6276</v>
      </c>
      <c r="AD984" s="38" t="s">
        <v>12601</v>
      </c>
      <c r="AE984" s="38" t="s">
        <v>12602</v>
      </c>
      <c r="AF984" s="38" t="s">
        <v>12603</v>
      </c>
      <c r="AG984" s="38" t="s">
        <v>12604</v>
      </c>
      <c r="AH984" s="38" t="s">
        <v>61</v>
      </c>
      <c r="AI984" s="38">
        <v>1</v>
      </c>
      <c r="AJ984" s="38">
        <v>2.25</v>
      </c>
      <c r="AK984" s="38">
        <v>2.6</v>
      </c>
      <c r="AL984" s="38">
        <v>2.6</v>
      </c>
      <c r="AM984" s="38" t="s">
        <v>204</v>
      </c>
      <c r="AN984" s="38">
        <v>80.12</v>
      </c>
      <c r="AO984" s="38" t="s">
        <v>62</v>
      </c>
      <c r="AP984" s="38" t="s">
        <v>62</v>
      </c>
      <c r="AQ984" s="38" t="s">
        <v>62</v>
      </c>
      <c r="AR984" s="38" t="s">
        <v>61</v>
      </c>
      <c r="AS984" s="38" t="s">
        <v>61</v>
      </c>
      <c r="AT984" s="38" t="s">
        <v>205</v>
      </c>
      <c r="AU984" s="38" t="s">
        <v>8802</v>
      </c>
      <c r="AV984" s="38" t="s">
        <v>207</v>
      </c>
      <c r="AW984" s="38" t="s">
        <v>61</v>
      </c>
      <c r="AX984" s="38" t="s">
        <v>63</v>
      </c>
      <c r="AY984" s="39" t="s">
        <v>12605</v>
      </c>
      <c r="AZ984" s="38" t="s">
        <v>12606</v>
      </c>
      <c r="BA984" s="39" t="s">
        <v>12606</v>
      </c>
      <c r="BB984" s="38" t="s">
        <v>2434</v>
      </c>
      <c r="BC984" s="38" t="s">
        <v>197</v>
      </c>
      <c r="BD984" s="38" t="s">
        <v>94</v>
      </c>
      <c r="BE984" s="38" t="s">
        <v>208</v>
      </c>
      <c r="BF984" s="38" t="s">
        <v>64</v>
      </c>
      <c r="BG984" s="38" t="s">
        <v>61</v>
      </c>
      <c r="BH984" s="38" t="s">
        <v>209</v>
      </c>
    </row>
    <row r="985" spans="2:60" x14ac:dyDescent="0.3">
      <c r="B985" s="55">
        <f t="shared" si="297"/>
        <v>981</v>
      </c>
      <c r="C985" s="55" t="str">
        <f t="shared" si="298"/>
        <v>NRT</v>
      </c>
      <c r="D985" s="55" t="str">
        <f t="shared" si="299"/>
        <v>2025-09-25</v>
      </c>
      <c r="E985" s="55" t="str">
        <f t="shared" si="300"/>
        <v>82020038185</v>
      </c>
      <c r="F985" s="55" t="str">
        <f t="shared" si="301"/>
        <v>PJP030130816</v>
      </c>
      <c r="G985" s="55" t="str">
        <f t="shared" si="302"/>
        <v>타요스테이지</v>
      </c>
      <c r="H985" s="53" t="str">
        <f t="shared" si="303"/>
        <v>간이(Simple)</v>
      </c>
      <c r="I985" s="62">
        <f t="shared" si="304"/>
        <v>478.64</v>
      </c>
      <c r="J985" s="53" t="str">
        <f t="shared" si="305"/>
        <v>BIG BRIDGE INTL (BRCH USA)</v>
      </c>
      <c r="K985" s="55">
        <f t="shared" si="306"/>
        <v>2</v>
      </c>
      <c r="L985" s="54">
        <f t="shared" si="307"/>
        <v>17.899999999999999</v>
      </c>
      <c r="M985" s="54">
        <f t="shared" si="308"/>
        <v>0.2</v>
      </c>
      <c r="N985" s="54">
        <f t="shared" si="309"/>
        <v>18</v>
      </c>
      <c r="O985" s="54">
        <f t="shared" si="310"/>
        <v>18</v>
      </c>
      <c r="P985" s="55" t="str">
        <f t="shared" si="311"/>
        <v>6094325151653 (2)</v>
      </c>
      <c r="Q985" s="70">
        <f t="shared" si="312"/>
        <v>42110</v>
      </c>
      <c r="R985" s="58">
        <v>0</v>
      </c>
      <c r="S985" s="57">
        <f t="shared" si="313"/>
        <v>2500</v>
      </c>
      <c r="T985" s="58">
        <v>0</v>
      </c>
      <c r="U985" s="58">
        <f>(IF(VLOOKUP(VLOOKUP(AN985,MAPPING!$B$16:$D$21,2,1),MAPPING!$C$16:$E$21,2,0)=7000,0,VLOOKUP(VLOOKUP(AN985,MAPPING!$B$16:$D$21,2,1),MAPPING!$C$16:$E$21,2,0)))</f>
        <v>0</v>
      </c>
      <c r="V985" s="58">
        <f>(K985*VLOOKUP(N985/K985,MAPPING!$B$23:$C$30,2,10))</f>
        <v>2400</v>
      </c>
      <c r="W985" s="58">
        <f t="shared" si="314"/>
        <v>0</v>
      </c>
      <c r="X985" s="58">
        <f t="shared" si="315"/>
        <v>47010</v>
      </c>
      <c r="Y985" s="116">
        <f>ROUND(SUM(Q985:W985)/INVOICE!$I$5,2)</f>
        <v>33.72</v>
      </c>
      <c r="AA985" s="38" t="s">
        <v>685</v>
      </c>
      <c r="AB985" s="38" t="s">
        <v>93</v>
      </c>
      <c r="AC985" s="38" t="s">
        <v>6276</v>
      </c>
      <c r="AD985" s="38" t="s">
        <v>12607</v>
      </c>
      <c r="AE985" s="38" t="s">
        <v>12608</v>
      </c>
      <c r="AF985" s="38" t="s">
        <v>12609</v>
      </c>
      <c r="AG985" s="38" t="s">
        <v>12610</v>
      </c>
      <c r="AH985" s="38" t="s">
        <v>156</v>
      </c>
      <c r="AI985" s="38">
        <v>2</v>
      </c>
      <c r="AJ985" s="38">
        <v>17.899999999999999</v>
      </c>
      <c r="AK985" s="38">
        <v>0.2</v>
      </c>
      <c r="AL985" s="38">
        <v>18</v>
      </c>
      <c r="AM985" s="38" t="s">
        <v>65</v>
      </c>
      <c r="AN985" s="38">
        <v>478.64</v>
      </c>
      <c r="AO985" s="38" t="s">
        <v>62</v>
      </c>
      <c r="AP985" s="38" t="s">
        <v>62</v>
      </c>
      <c r="AQ985" s="38" t="s">
        <v>62</v>
      </c>
      <c r="AR985" s="38" t="s">
        <v>61</v>
      </c>
      <c r="AS985" s="38" t="s">
        <v>61</v>
      </c>
      <c r="AT985" s="38" t="s">
        <v>205</v>
      </c>
      <c r="AU985" s="38" t="s">
        <v>8802</v>
      </c>
      <c r="AV985" s="38" t="s">
        <v>207</v>
      </c>
      <c r="AW985" s="38" t="s">
        <v>61</v>
      </c>
      <c r="AX985" s="38" t="s">
        <v>63</v>
      </c>
      <c r="AY985" s="39" t="s">
        <v>12611</v>
      </c>
      <c r="AZ985" s="38" t="s">
        <v>12612</v>
      </c>
      <c r="BA985" s="39" t="s">
        <v>12612</v>
      </c>
      <c r="BB985" s="38" t="s">
        <v>2434</v>
      </c>
      <c r="BC985" s="38" t="s">
        <v>197</v>
      </c>
      <c r="BD985" s="38" t="s">
        <v>94</v>
      </c>
      <c r="BE985" s="38" t="s">
        <v>208</v>
      </c>
      <c r="BF985" s="38" t="s">
        <v>64</v>
      </c>
      <c r="BG985" s="38" t="s">
        <v>61</v>
      </c>
      <c r="BH985" s="38" t="s">
        <v>209</v>
      </c>
    </row>
    <row r="986" spans="2:60" x14ac:dyDescent="0.3">
      <c r="B986" s="55">
        <f t="shared" si="297"/>
        <v>982</v>
      </c>
      <c r="C986" s="55" t="str">
        <f t="shared" si="298"/>
        <v>NRT</v>
      </c>
      <c r="D986" s="55" t="str">
        <f t="shared" si="299"/>
        <v>2025-09-25</v>
      </c>
      <c r="E986" s="55" t="str">
        <f t="shared" si="300"/>
        <v>82020038185</v>
      </c>
      <c r="F986" s="55" t="str">
        <f t="shared" si="301"/>
        <v>PJP030160710</v>
      </c>
      <c r="G986" s="55" t="str">
        <f t="shared" si="302"/>
        <v>홍용기</v>
      </c>
      <c r="H986" s="53" t="str">
        <f t="shared" si="303"/>
        <v>목록(Manifest)</v>
      </c>
      <c r="I986" s="62">
        <f t="shared" si="304"/>
        <v>117.85</v>
      </c>
      <c r="J986" s="53" t="str">
        <f t="shared" si="305"/>
        <v>BIG BRIDGE INTL (BRCH USA)</v>
      </c>
      <c r="K986" s="55">
        <f t="shared" si="306"/>
        <v>1</v>
      </c>
      <c r="L986" s="54">
        <f t="shared" si="307"/>
        <v>3.4</v>
      </c>
      <c r="M986" s="54">
        <f t="shared" si="308"/>
        <v>4.8</v>
      </c>
      <c r="N986" s="54">
        <f t="shared" si="309"/>
        <v>4.8</v>
      </c>
      <c r="O986" s="54">
        <f t="shared" si="310"/>
        <v>3.5</v>
      </c>
      <c r="P986" s="55" t="str">
        <f t="shared" si="311"/>
        <v>6094325151727</v>
      </c>
      <c r="Q986" s="70">
        <f t="shared" si="312"/>
        <v>12820</v>
      </c>
      <c r="R986" s="58">
        <v>0</v>
      </c>
      <c r="S986" s="57">
        <f t="shared" si="313"/>
        <v>0</v>
      </c>
      <c r="T986" s="58">
        <v>0</v>
      </c>
      <c r="U986" s="58">
        <f>(IF(VLOOKUP(VLOOKUP(AN986,MAPPING!$B$16:$D$21,2,1),MAPPING!$C$16:$E$21,2,0)=7000,0,VLOOKUP(VLOOKUP(AN986,MAPPING!$B$16:$D$21,2,1),MAPPING!$C$16:$E$21,2,0)))</f>
        <v>0</v>
      </c>
      <c r="V986" s="58">
        <f>(K986*VLOOKUP(N986/K986,MAPPING!$B$23:$C$30,2,10))</f>
        <v>550</v>
      </c>
      <c r="W986" s="58">
        <f t="shared" si="314"/>
        <v>0</v>
      </c>
      <c r="X986" s="58">
        <f t="shared" si="315"/>
        <v>13370</v>
      </c>
      <c r="Y986" s="116">
        <f>ROUND(SUM(Q986:W986)/INVOICE!$I$5,2)</f>
        <v>9.59</v>
      </c>
      <c r="AA986" s="38" t="s">
        <v>685</v>
      </c>
      <c r="AB986" s="38" t="s">
        <v>93</v>
      </c>
      <c r="AC986" s="38" t="s">
        <v>6276</v>
      </c>
      <c r="AD986" s="38" t="s">
        <v>12613</v>
      </c>
      <c r="AE986" s="38" t="s">
        <v>10171</v>
      </c>
      <c r="AF986" s="38" t="s">
        <v>7907</v>
      </c>
      <c r="AG986" s="38" t="s">
        <v>7908</v>
      </c>
      <c r="AH986" s="38" t="s">
        <v>61</v>
      </c>
      <c r="AI986" s="38">
        <v>1</v>
      </c>
      <c r="AJ986" s="38">
        <v>3.4</v>
      </c>
      <c r="AK986" s="38">
        <v>4.8</v>
      </c>
      <c r="AL986" s="38">
        <v>4.8</v>
      </c>
      <c r="AM986" s="38" t="s">
        <v>204</v>
      </c>
      <c r="AN986" s="38">
        <v>117.85</v>
      </c>
      <c r="AO986" s="38" t="s">
        <v>62</v>
      </c>
      <c r="AP986" s="38" t="s">
        <v>62</v>
      </c>
      <c r="AQ986" s="38" t="s">
        <v>62</v>
      </c>
      <c r="AR986" s="38" t="s">
        <v>61</v>
      </c>
      <c r="AS986" s="38" t="s">
        <v>61</v>
      </c>
      <c r="AT986" s="38" t="s">
        <v>205</v>
      </c>
      <c r="AU986" s="38" t="s">
        <v>8802</v>
      </c>
      <c r="AV986" s="38" t="s">
        <v>207</v>
      </c>
      <c r="AW986" s="38" t="s">
        <v>61</v>
      </c>
      <c r="AX986" s="38" t="s">
        <v>63</v>
      </c>
      <c r="AY986" s="39" t="s">
        <v>12614</v>
      </c>
      <c r="AZ986" s="38" t="s">
        <v>12615</v>
      </c>
      <c r="BA986" s="39" t="s">
        <v>12615</v>
      </c>
      <c r="BB986" s="38" t="s">
        <v>2434</v>
      </c>
      <c r="BC986" s="38" t="s">
        <v>197</v>
      </c>
      <c r="BD986" s="38" t="s">
        <v>94</v>
      </c>
      <c r="BE986" s="38" t="s">
        <v>208</v>
      </c>
      <c r="BF986" s="38" t="s">
        <v>64</v>
      </c>
      <c r="BG986" s="38" t="s">
        <v>61</v>
      </c>
      <c r="BH986" s="38" t="s">
        <v>209</v>
      </c>
    </row>
    <row r="987" spans="2:60" x14ac:dyDescent="0.3">
      <c r="B987" s="55">
        <f t="shared" si="297"/>
        <v>983</v>
      </c>
      <c r="C987" s="55" t="str">
        <f t="shared" si="298"/>
        <v>NRT</v>
      </c>
      <c r="D987" s="55" t="str">
        <f t="shared" si="299"/>
        <v>2025-09-25</v>
      </c>
      <c r="E987" s="55" t="str">
        <f t="shared" si="300"/>
        <v>82020038185</v>
      </c>
      <c r="F987" s="55" t="str">
        <f t="shared" si="301"/>
        <v>PJP030166966</v>
      </c>
      <c r="G987" s="55" t="str">
        <f t="shared" si="302"/>
        <v>타요스테이지</v>
      </c>
      <c r="H987" s="53" t="str">
        <f t="shared" si="303"/>
        <v>간이(Simple)</v>
      </c>
      <c r="I987" s="62">
        <f t="shared" si="304"/>
        <v>478.64</v>
      </c>
      <c r="J987" s="53" t="str">
        <f t="shared" si="305"/>
        <v>BIG BRIDGE INTL (BRCH USA)</v>
      </c>
      <c r="K987" s="55">
        <f t="shared" si="306"/>
        <v>2</v>
      </c>
      <c r="L987" s="54">
        <f t="shared" si="307"/>
        <v>17.7</v>
      </c>
      <c r="M987" s="54">
        <f t="shared" si="308"/>
        <v>0.2</v>
      </c>
      <c r="N987" s="54">
        <f t="shared" si="309"/>
        <v>18</v>
      </c>
      <c r="O987" s="54">
        <f t="shared" si="310"/>
        <v>18</v>
      </c>
      <c r="P987" s="55" t="str">
        <f t="shared" si="311"/>
        <v>6094325151708 (2)</v>
      </c>
      <c r="Q987" s="70">
        <f t="shared" si="312"/>
        <v>42110</v>
      </c>
      <c r="R987" s="58">
        <v>0</v>
      </c>
      <c r="S987" s="57">
        <f t="shared" si="313"/>
        <v>2500</v>
      </c>
      <c r="T987" s="58">
        <v>0</v>
      </c>
      <c r="U987" s="58">
        <f>(IF(VLOOKUP(VLOOKUP(AN987,MAPPING!$B$16:$D$21,2,1),MAPPING!$C$16:$E$21,2,0)=7000,0,VLOOKUP(VLOOKUP(AN987,MAPPING!$B$16:$D$21,2,1),MAPPING!$C$16:$E$21,2,0)))</f>
        <v>0</v>
      </c>
      <c r="V987" s="58">
        <f>(K987*VLOOKUP(N987/K987,MAPPING!$B$23:$C$30,2,10))</f>
        <v>2400</v>
      </c>
      <c r="W987" s="58">
        <f t="shared" si="314"/>
        <v>0</v>
      </c>
      <c r="X987" s="58">
        <f t="shared" si="315"/>
        <v>47010</v>
      </c>
      <c r="Y987" s="116">
        <f>ROUND(SUM(Q987:W987)/INVOICE!$I$5,2)</f>
        <v>33.72</v>
      </c>
      <c r="AA987" s="38" t="s">
        <v>685</v>
      </c>
      <c r="AB987" s="38" t="s">
        <v>93</v>
      </c>
      <c r="AC987" s="38" t="s">
        <v>6276</v>
      </c>
      <c r="AD987" s="38" t="s">
        <v>12616</v>
      </c>
      <c r="AE987" s="38" t="s">
        <v>12608</v>
      </c>
      <c r="AF987" s="38" t="s">
        <v>12609</v>
      </c>
      <c r="AG987" s="38" t="s">
        <v>12610</v>
      </c>
      <c r="AH987" s="38" t="s">
        <v>156</v>
      </c>
      <c r="AI987" s="38">
        <v>2</v>
      </c>
      <c r="AJ987" s="38">
        <v>17.7</v>
      </c>
      <c r="AK987" s="38">
        <v>0.2</v>
      </c>
      <c r="AL987" s="38">
        <v>18</v>
      </c>
      <c r="AM987" s="38" t="s">
        <v>65</v>
      </c>
      <c r="AN987" s="38">
        <v>478.64</v>
      </c>
      <c r="AO987" s="38" t="s">
        <v>62</v>
      </c>
      <c r="AP987" s="38" t="s">
        <v>62</v>
      </c>
      <c r="AQ987" s="38" t="s">
        <v>62</v>
      </c>
      <c r="AR987" s="38" t="s">
        <v>61</v>
      </c>
      <c r="AS987" s="38" t="s">
        <v>61</v>
      </c>
      <c r="AT987" s="38" t="s">
        <v>205</v>
      </c>
      <c r="AU987" s="38" t="s">
        <v>8802</v>
      </c>
      <c r="AV987" s="38" t="s">
        <v>207</v>
      </c>
      <c r="AW987" s="38" t="s">
        <v>61</v>
      </c>
      <c r="AX987" s="38" t="s">
        <v>63</v>
      </c>
      <c r="AY987" s="39" t="s">
        <v>12617</v>
      </c>
      <c r="AZ987" s="38" t="s">
        <v>12618</v>
      </c>
      <c r="BA987" s="39" t="s">
        <v>12618</v>
      </c>
      <c r="BB987" s="38" t="s">
        <v>2434</v>
      </c>
      <c r="BC987" s="38" t="s">
        <v>197</v>
      </c>
      <c r="BD987" s="38" t="s">
        <v>94</v>
      </c>
      <c r="BE987" s="38" t="s">
        <v>208</v>
      </c>
      <c r="BF987" s="38" t="s">
        <v>64</v>
      </c>
      <c r="BG987" s="38" t="s">
        <v>61</v>
      </c>
      <c r="BH987" s="38" t="s">
        <v>209</v>
      </c>
    </row>
    <row r="988" spans="2:60" x14ac:dyDescent="0.3">
      <c r="B988" s="55">
        <f t="shared" si="297"/>
        <v>984</v>
      </c>
      <c r="C988" s="55" t="str">
        <f t="shared" si="298"/>
        <v>NRT</v>
      </c>
      <c r="D988" s="55" t="str">
        <f t="shared" si="299"/>
        <v>2025-09-25</v>
      </c>
      <c r="E988" s="55" t="str">
        <f t="shared" si="300"/>
        <v>82020038185</v>
      </c>
      <c r="F988" s="55" t="str">
        <f t="shared" si="301"/>
        <v>PJP030135569</v>
      </c>
      <c r="G988" s="55" t="str">
        <f t="shared" si="302"/>
        <v>타요스테이지</v>
      </c>
      <c r="H988" s="53" t="str">
        <f t="shared" si="303"/>
        <v>간이(Simple)</v>
      </c>
      <c r="I988" s="62">
        <f t="shared" si="304"/>
        <v>418.81</v>
      </c>
      <c r="J988" s="53" t="str">
        <f t="shared" si="305"/>
        <v>BIG BRIDGE INTL (BRCH USA)</v>
      </c>
      <c r="K988" s="55">
        <f t="shared" si="306"/>
        <v>2</v>
      </c>
      <c r="L988" s="54">
        <f t="shared" si="307"/>
        <v>15.3</v>
      </c>
      <c r="M988" s="54">
        <f t="shared" si="308"/>
        <v>0.2</v>
      </c>
      <c r="N988" s="54">
        <f t="shared" si="309"/>
        <v>15.5</v>
      </c>
      <c r="O988" s="54">
        <f t="shared" si="310"/>
        <v>15.5</v>
      </c>
      <c r="P988" s="55" t="str">
        <f t="shared" si="311"/>
        <v>6094325151551 (2)</v>
      </c>
      <c r="Q988" s="70">
        <f t="shared" si="312"/>
        <v>37060</v>
      </c>
      <c r="R988" s="58">
        <v>0</v>
      </c>
      <c r="S988" s="57">
        <f t="shared" si="313"/>
        <v>2500</v>
      </c>
      <c r="T988" s="58">
        <v>0</v>
      </c>
      <c r="U988" s="58">
        <f>(IF(VLOOKUP(VLOOKUP(AN988,MAPPING!$B$16:$D$21,2,1),MAPPING!$C$16:$E$21,2,0)=7000,0,VLOOKUP(VLOOKUP(AN988,MAPPING!$B$16:$D$21,2,1),MAPPING!$C$16:$E$21,2,0)))</f>
        <v>0</v>
      </c>
      <c r="V988" s="58">
        <f>(K988*VLOOKUP(N988/K988,MAPPING!$B$23:$C$30,2,10))</f>
        <v>2400</v>
      </c>
      <c r="W988" s="58">
        <f t="shared" si="314"/>
        <v>0</v>
      </c>
      <c r="X988" s="58">
        <f t="shared" si="315"/>
        <v>41960</v>
      </c>
      <c r="Y988" s="116">
        <f>ROUND(SUM(Q988:W988)/INVOICE!$I$5,2)</f>
        <v>30.1</v>
      </c>
      <c r="AA988" s="38" t="s">
        <v>685</v>
      </c>
      <c r="AB988" s="38" t="s">
        <v>93</v>
      </c>
      <c r="AC988" s="38" t="s">
        <v>6276</v>
      </c>
      <c r="AD988" s="38" t="s">
        <v>12619</v>
      </c>
      <c r="AE988" s="38" t="s">
        <v>12608</v>
      </c>
      <c r="AF988" s="38" t="s">
        <v>12609</v>
      </c>
      <c r="AG988" s="38" t="s">
        <v>12610</v>
      </c>
      <c r="AH988" s="38" t="s">
        <v>156</v>
      </c>
      <c r="AI988" s="38">
        <v>2</v>
      </c>
      <c r="AJ988" s="38">
        <v>15.3</v>
      </c>
      <c r="AK988" s="38">
        <v>0.2</v>
      </c>
      <c r="AL988" s="38">
        <v>15.5</v>
      </c>
      <c r="AM988" s="38" t="s">
        <v>65</v>
      </c>
      <c r="AN988" s="38">
        <v>418.81</v>
      </c>
      <c r="AO988" s="38" t="s">
        <v>62</v>
      </c>
      <c r="AP988" s="38" t="s">
        <v>62</v>
      </c>
      <c r="AQ988" s="38" t="s">
        <v>62</v>
      </c>
      <c r="AR988" s="38" t="s">
        <v>61</v>
      </c>
      <c r="AS988" s="38" t="s">
        <v>61</v>
      </c>
      <c r="AT988" s="38" t="s">
        <v>205</v>
      </c>
      <c r="AU988" s="38" t="s">
        <v>8802</v>
      </c>
      <c r="AV988" s="38" t="s">
        <v>207</v>
      </c>
      <c r="AW988" s="38" t="s">
        <v>61</v>
      </c>
      <c r="AX988" s="38" t="s">
        <v>63</v>
      </c>
      <c r="AY988" s="39" t="s">
        <v>12620</v>
      </c>
      <c r="AZ988" s="38" t="s">
        <v>12621</v>
      </c>
      <c r="BA988" s="39" t="s">
        <v>12621</v>
      </c>
      <c r="BB988" s="38" t="s">
        <v>2434</v>
      </c>
      <c r="BC988" s="38" t="s">
        <v>197</v>
      </c>
      <c r="BD988" s="38" t="s">
        <v>94</v>
      </c>
      <c r="BE988" s="38" t="s">
        <v>208</v>
      </c>
      <c r="BF988" s="38" t="s">
        <v>64</v>
      </c>
      <c r="BG988" s="38" t="s">
        <v>61</v>
      </c>
      <c r="BH988" s="38" t="s">
        <v>209</v>
      </c>
    </row>
    <row r="989" spans="2:60" x14ac:dyDescent="0.3">
      <c r="B989" s="55">
        <f t="shared" si="297"/>
        <v>985</v>
      </c>
      <c r="C989" s="55" t="str">
        <f t="shared" si="298"/>
        <v>NRT</v>
      </c>
      <c r="D989" s="55" t="str">
        <f t="shared" si="299"/>
        <v>2025-09-25</v>
      </c>
      <c r="E989" s="55" t="str">
        <f t="shared" si="300"/>
        <v>82020038185</v>
      </c>
      <c r="F989" s="55" t="str">
        <f t="shared" si="301"/>
        <v>PJP030132585</v>
      </c>
      <c r="G989" s="55" t="str">
        <f t="shared" si="302"/>
        <v>최종규</v>
      </c>
      <c r="H989" s="53" t="str">
        <f t="shared" si="303"/>
        <v>일반(목록배제,Normal-Manifest Exception)</v>
      </c>
      <c r="I989" s="62">
        <f t="shared" si="304"/>
        <v>119.11</v>
      </c>
      <c r="J989" s="53" t="str">
        <f t="shared" si="305"/>
        <v>BIG BRIDGE INTL (BRCH USA)</v>
      </c>
      <c r="K989" s="55">
        <f t="shared" si="306"/>
        <v>1</v>
      </c>
      <c r="L989" s="54">
        <f t="shared" si="307"/>
        <v>0.55000000000000004</v>
      </c>
      <c r="M989" s="54">
        <f t="shared" si="308"/>
        <v>1.5</v>
      </c>
      <c r="N989" s="54">
        <f t="shared" si="309"/>
        <v>1.5</v>
      </c>
      <c r="O989" s="54">
        <f t="shared" si="310"/>
        <v>1</v>
      </c>
      <c r="P989" s="55" t="str">
        <f t="shared" si="311"/>
        <v>6094325151651</v>
      </c>
      <c r="Q989" s="70">
        <f t="shared" si="312"/>
        <v>7770</v>
      </c>
      <c r="R989" s="58">
        <v>0</v>
      </c>
      <c r="S989" s="57">
        <f t="shared" si="313"/>
        <v>0</v>
      </c>
      <c r="T989" s="58">
        <v>0</v>
      </c>
      <c r="U989" s="58">
        <f>(IF(VLOOKUP(VLOOKUP(AN989,MAPPING!$B$16:$D$21,2,1),MAPPING!$C$16:$E$21,2,0)=7000,0,VLOOKUP(VLOOKUP(AN989,MAPPING!$B$16:$D$21,2,1),MAPPING!$C$16:$E$21,2,0)))</f>
        <v>0</v>
      </c>
      <c r="V989" s="58">
        <f>(K989*VLOOKUP(N989/K989,MAPPING!$B$23:$C$30,2,10))</f>
        <v>0</v>
      </c>
      <c r="W989" s="58">
        <f t="shared" si="314"/>
        <v>0</v>
      </c>
      <c r="X989" s="58">
        <f t="shared" si="315"/>
        <v>7770</v>
      </c>
      <c r="Y989" s="116">
        <f>ROUND(SUM(Q989:W989)/INVOICE!$I$5,2)</f>
        <v>5.57</v>
      </c>
      <c r="AA989" s="38" t="s">
        <v>685</v>
      </c>
      <c r="AB989" s="38" t="s">
        <v>93</v>
      </c>
      <c r="AC989" s="38" t="s">
        <v>6276</v>
      </c>
      <c r="AD989" s="38" t="s">
        <v>12622</v>
      </c>
      <c r="AE989" s="38" t="s">
        <v>12623</v>
      </c>
      <c r="AF989" s="38" t="s">
        <v>12624</v>
      </c>
      <c r="AG989" s="38" t="s">
        <v>12625</v>
      </c>
      <c r="AH989" s="38" t="s">
        <v>61</v>
      </c>
      <c r="AI989" s="38">
        <v>1</v>
      </c>
      <c r="AJ989" s="38">
        <v>0.55000000000000004</v>
      </c>
      <c r="AK989" s="38">
        <v>1.5</v>
      </c>
      <c r="AL989" s="38">
        <v>1.5</v>
      </c>
      <c r="AM989" s="38" t="s">
        <v>66</v>
      </c>
      <c r="AN989" s="38">
        <v>119.11</v>
      </c>
      <c r="AO989" s="38" t="s">
        <v>62</v>
      </c>
      <c r="AP989" s="38" t="s">
        <v>62</v>
      </c>
      <c r="AQ989" s="38" t="s">
        <v>62</v>
      </c>
      <c r="AR989" s="38" t="s">
        <v>61</v>
      </c>
      <c r="AS989" s="38" t="s">
        <v>61</v>
      </c>
      <c r="AT989" s="38" t="s">
        <v>205</v>
      </c>
      <c r="AU989" s="38" t="s">
        <v>8802</v>
      </c>
      <c r="AV989" s="38" t="s">
        <v>207</v>
      </c>
      <c r="AW989" s="38" t="s">
        <v>61</v>
      </c>
      <c r="AX989" s="38" t="s">
        <v>63</v>
      </c>
      <c r="AY989" s="39" t="s">
        <v>12626</v>
      </c>
      <c r="AZ989" s="38" t="s">
        <v>12627</v>
      </c>
      <c r="BA989" s="39" t="s">
        <v>12627</v>
      </c>
      <c r="BB989" s="38" t="s">
        <v>2434</v>
      </c>
      <c r="BC989" s="38" t="s">
        <v>197</v>
      </c>
      <c r="BD989" s="38" t="s">
        <v>94</v>
      </c>
      <c r="BE989" s="38" t="s">
        <v>208</v>
      </c>
      <c r="BF989" s="38" t="s">
        <v>64</v>
      </c>
      <c r="BG989" s="38" t="s">
        <v>61</v>
      </c>
      <c r="BH989" s="38" t="s">
        <v>209</v>
      </c>
    </row>
    <row r="990" spans="2:60" x14ac:dyDescent="0.3">
      <c r="B990" s="55">
        <f t="shared" si="297"/>
        <v>986</v>
      </c>
      <c r="C990" s="55" t="str">
        <f t="shared" si="298"/>
        <v>NRT</v>
      </c>
      <c r="D990" s="55" t="str">
        <f t="shared" si="299"/>
        <v>2025-09-25</v>
      </c>
      <c r="E990" s="55" t="str">
        <f t="shared" si="300"/>
        <v>82020038185</v>
      </c>
      <c r="F990" s="55" t="str">
        <f t="shared" si="301"/>
        <v>PJP030133554</v>
      </c>
      <c r="G990" s="55" t="str">
        <f t="shared" si="302"/>
        <v>박상준</v>
      </c>
      <c r="H990" s="53" t="str">
        <f t="shared" si="303"/>
        <v>목록(Manifest)</v>
      </c>
      <c r="I990" s="62">
        <f t="shared" si="304"/>
        <v>97.28</v>
      </c>
      <c r="J990" s="53" t="str">
        <f t="shared" si="305"/>
        <v>BIG BRIDGE INTL (BRCH USA)</v>
      </c>
      <c r="K990" s="55">
        <f t="shared" si="306"/>
        <v>1</v>
      </c>
      <c r="L990" s="54">
        <f t="shared" si="307"/>
        <v>0.45</v>
      </c>
      <c r="M990" s="54">
        <f t="shared" si="308"/>
        <v>0.8</v>
      </c>
      <c r="N990" s="54">
        <f t="shared" si="309"/>
        <v>0.8</v>
      </c>
      <c r="O990" s="54">
        <f t="shared" si="310"/>
        <v>0.5</v>
      </c>
      <c r="P990" s="55" t="str">
        <f t="shared" si="311"/>
        <v>6094325150756</v>
      </c>
      <c r="Q990" s="70">
        <f t="shared" si="312"/>
        <v>6760</v>
      </c>
      <c r="R990" s="58">
        <v>0</v>
      </c>
      <c r="S990" s="57">
        <f t="shared" si="313"/>
        <v>0</v>
      </c>
      <c r="T990" s="58">
        <v>0</v>
      </c>
      <c r="U990" s="58">
        <f>(IF(VLOOKUP(VLOOKUP(AN990,MAPPING!$B$16:$D$21,2,1),MAPPING!$C$16:$E$21,2,0)=7000,0,VLOOKUP(VLOOKUP(AN990,MAPPING!$B$16:$D$21,2,1),MAPPING!$C$16:$E$21,2,0)))</f>
        <v>0</v>
      </c>
      <c r="V990" s="58">
        <f>(K990*VLOOKUP(N990/K990,MAPPING!$B$23:$C$30,2,10))</f>
        <v>0</v>
      </c>
      <c r="W990" s="58">
        <f t="shared" si="314"/>
        <v>0</v>
      </c>
      <c r="X990" s="58">
        <f t="shared" si="315"/>
        <v>6760</v>
      </c>
      <c r="Y990" s="116">
        <f>ROUND(SUM(Q990:W990)/INVOICE!$I$5,2)</f>
        <v>4.8499999999999996</v>
      </c>
      <c r="AA990" s="38" t="s">
        <v>685</v>
      </c>
      <c r="AB990" s="38" t="s">
        <v>93</v>
      </c>
      <c r="AC990" s="38" t="s">
        <v>6276</v>
      </c>
      <c r="AD990" s="38" t="s">
        <v>12628</v>
      </c>
      <c r="AE990" s="38" t="s">
        <v>286</v>
      </c>
      <c r="AF990" s="38" t="s">
        <v>287</v>
      </c>
      <c r="AG990" s="38" t="s">
        <v>288</v>
      </c>
      <c r="AH990" s="38" t="s">
        <v>61</v>
      </c>
      <c r="AI990" s="38">
        <v>1</v>
      </c>
      <c r="AJ990" s="38">
        <v>0.45</v>
      </c>
      <c r="AK990" s="38">
        <v>0.8</v>
      </c>
      <c r="AL990" s="38">
        <v>0.8</v>
      </c>
      <c r="AM990" s="38" t="s">
        <v>204</v>
      </c>
      <c r="AN990" s="38">
        <v>97.28</v>
      </c>
      <c r="AO990" s="38" t="s">
        <v>62</v>
      </c>
      <c r="AP990" s="38" t="s">
        <v>62</v>
      </c>
      <c r="AQ990" s="38" t="s">
        <v>62</v>
      </c>
      <c r="AR990" s="38" t="s">
        <v>61</v>
      </c>
      <c r="AS990" s="38" t="s">
        <v>61</v>
      </c>
      <c r="AT990" s="38" t="s">
        <v>205</v>
      </c>
      <c r="AU990" s="38" t="s">
        <v>8802</v>
      </c>
      <c r="AV990" s="38" t="s">
        <v>207</v>
      </c>
      <c r="AW990" s="38" t="s">
        <v>61</v>
      </c>
      <c r="AX990" s="38" t="s">
        <v>63</v>
      </c>
      <c r="AY990" s="39" t="s">
        <v>12629</v>
      </c>
      <c r="AZ990" s="38" t="s">
        <v>12630</v>
      </c>
      <c r="BA990" s="39" t="s">
        <v>12630</v>
      </c>
      <c r="BB990" s="38" t="s">
        <v>2434</v>
      </c>
      <c r="BC990" s="38" t="s">
        <v>197</v>
      </c>
      <c r="BD990" s="38" t="s">
        <v>94</v>
      </c>
      <c r="BE990" s="38" t="s">
        <v>208</v>
      </c>
      <c r="BF990" s="38" t="s">
        <v>64</v>
      </c>
      <c r="BG990" s="38" t="s">
        <v>61</v>
      </c>
      <c r="BH990" s="38" t="s">
        <v>209</v>
      </c>
    </row>
    <row r="991" spans="2:60" x14ac:dyDescent="0.3">
      <c r="B991" s="55">
        <f t="shared" si="297"/>
        <v>987</v>
      </c>
      <c r="C991" s="55" t="str">
        <f t="shared" si="298"/>
        <v>NRT</v>
      </c>
      <c r="D991" s="55" t="str">
        <f t="shared" si="299"/>
        <v>2025-09-25</v>
      </c>
      <c r="E991" s="55" t="str">
        <f t="shared" si="300"/>
        <v>82020038185</v>
      </c>
      <c r="F991" s="55" t="str">
        <f t="shared" si="301"/>
        <v>PJP030136080</v>
      </c>
      <c r="G991" s="55" t="str">
        <f t="shared" si="302"/>
        <v>박준영</v>
      </c>
      <c r="H991" s="53" t="str">
        <f t="shared" si="303"/>
        <v>일반(목록배제,Normal-Manifest Exception)</v>
      </c>
      <c r="I991" s="62">
        <f t="shared" si="304"/>
        <v>100.1</v>
      </c>
      <c r="J991" s="53" t="str">
        <f t="shared" si="305"/>
        <v>BIG BRIDGE INTL (BRCH USA)</v>
      </c>
      <c r="K991" s="55">
        <f t="shared" si="306"/>
        <v>1</v>
      </c>
      <c r="L991" s="54">
        <f t="shared" si="307"/>
        <v>0.45</v>
      </c>
      <c r="M991" s="54">
        <f t="shared" si="308"/>
        <v>1.1000000000000001</v>
      </c>
      <c r="N991" s="54">
        <f t="shared" si="309"/>
        <v>1.1000000000000001</v>
      </c>
      <c r="O991" s="54">
        <f t="shared" si="310"/>
        <v>0.5</v>
      </c>
      <c r="P991" s="55" t="str">
        <f t="shared" si="311"/>
        <v>6094325151929</v>
      </c>
      <c r="Q991" s="70">
        <f t="shared" si="312"/>
        <v>6760</v>
      </c>
      <c r="R991" s="58">
        <v>0</v>
      </c>
      <c r="S991" s="57">
        <f t="shared" si="313"/>
        <v>0</v>
      </c>
      <c r="T991" s="58">
        <v>0</v>
      </c>
      <c r="U991" s="58">
        <f>(IF(VLOOKUP(VLOOKUP(AN991,MAPPING!$B$16:$D$21,2,1),MAPPING!$C$16:$E$21,2,0)=7000,0,VLOOKUP(VLOOKUP(AN991,MAPPING!$B$16:$D$21,2,1),MAPPING!$C$16:$E$21,2,0)))</f>
        <v>0</v>
      </c>
      <c r="V991" s="58">
        <f>(K991*VLOOKUP(N991/K991,MAPPING!$B$23:$C$30,2,10))</f>
        <v>0</v>
      </c>
      <c r="W991" s="58">
        <f t="shared" si="314"/>
        <v>0</v>
      </c>
      <c r="X991" s="58">
        <f t="shared" si="315"/>
        <v>6760</v>
      </c>
      <c r="Y991" s="116">
        <f>ROUND(SUM(Q991:W991)/INVOICE!$I$5,2)</f>
        <v>4.8499999999999996</v>
      </c>
      <c r="AA991" s="38" t="s">
        <v>685</v>
      </c>
      <c r="AB991" s="38" t="s">
        <v>93</v>
      </c>
      <c r="AC991" s="38" t="s">
        <v>6276</v>
      </c>
      <c r="AD991" s="38" t="s">
        <v>12631</v>
      </c>
      <c r="AE991" s="38" t="s">
        <v>12632</v>
      </c>
      <c r="AF991" s="38" t="s">
        <v>12633</v>
      </c>
      <c r="AG991" s="38" t="s">
        <v>12634</v>
      </c>
      <c r="AH991" s="38" t="s">
        <v>61</v>
      </c>
      <c r="AI991" s="38">
        <v>1</v>
      </c>
      <c r="AJ991" s="38">
        <v>0.45</v>
      </c>
      <c r="AK991" s="38">
        <v>1.1000000000000001</v>
      </c>
      <c r="AL991" s="38">
        <v>1.1000000000000001</v>
      </c>
      <c r="AM991" s="38" t="s">
        <v>66</v>
      </c>
      <c r="AN991" s="38">
        <v>100.1</v>
      </c>
      <c r="AO991" s="38" t="s">
        <v>62</v>
      </c>
      <c r="AP991" s="38" t="s">
        <v>62</v>
      </c>
      <c r="AQ991" s="38" t="s">
        <v>62</v>
      </c>
      <c r="AR991" s="38" t="s">
        <v>61</v>
      </c>
      <c r="AS991" s="38" t="s">
        <v>61</v>
      </c>
      <c r="AT991" s="38" t="s">
        <v>205</v>
      </c>
      <c r="AU991" s="38" t="s">
        <v>8802</v>
      </c>
      <c r="AV991" s="38" t="s">
        <v>207</v>
      </c>
      <c r="AW991" s="38" t="s">
        <v>61</v>
      </c>
      <c r="AX991" s="38" t="s">
        <v>63</v>
      </c>
      <c r="AY991" s="39" t="s">
        <v>12635</v>
      </c>
      <c r="AZ991" s="38" t="s">
        <v>12636</v>
      </c>
      <c r="BA991" s="39" t="s">
        <v>12636</v>
      </c>
      <c r="BB991" s="38" t="s">
        <v>2434</v>
      </c>
      <c r="BC991" s="38" t="s">
        <v>197</v>
      </c>
      <c r="BD991" s="38" t="s">
        <v>94</v>
      </c>
      <c r="BE991" s="38" t="s">
        <v>208</v>
      </c>
      <c r="BF991" s="38" t="s">
        <v>64</v>
      </c>
      <c r="BG991" s="38" t="s">
        <v>61</v>
      </c>
      <c r="BH991" s="38" t="s">
        <v>209</v>
      </c>
    </row>
    <row r="992" spans="2:60" x14ac:dyDescent="0.3">
      <c r="B992" s="55">
        <f t="shared" si="297"/>
        <v>988</v>
      </c>
      <c r="C992" s="55" t="str">
        <f t="shared" si="298"/>
        <v>NRT</v>
      </c>
      <c r="D992" s="55" t="str">
        <f t="shared" si="299"/>
        <v>2025-09-25</v>
      </c>
      <c r="E992" s="55" t="str">
        <f t="shared" si="300"/>
        <v>82020038185</v>
      </c>
      <c r="F992" s="55" t="str">
        <f t="shared" si="301"/>
        <v>PJP030160558</v>
      </c>
      <c r="G992" s="55" t="str">
        <f t="shared" si="302"/>
        <v>이아연</v>
      </c>
      <c r="H992" s="53" t="str">
        <f t="shared" si="303"/>
        <v>목록(Manifest)</v>
      </c>
      <c r="I992" s="62">
        <f t="shared" si="304"/>
        <v>134</v>
      </c>
      <c r="J992" s="53" t="str">
        <f t="shared" si="305"/>
        <v>BIG BRIDGE INTL (BRCH USA)</v>
      </c>
      <c r="K992" s="55">
        <f t="shared" si="306"/>
        <v>1</v>
      </c>
      <c r="L992" s="54">
        <f t="shared" si="307"/>
        <v>0.6</v>
      </c>
      <c r="M992" s="54">
        <f t="shared" si="308"/>
        <v>1.7</v>
      </c>
      <c r="N992" s="54">
        <f t="shared" si="309"/>
        <v>1.7</v>
      </c>
      <c r="O992" s="54">
        <f t="shared" si="310"/>
        <v>1</v>
      </c>
      <c r="P992" s="55" t="str">
        <f t="shared" si="311"/>
        <v>6094325151943</v>
      </c>
      <c r="Q992" s="70">
        <f t="shared" si="312"/>
        <v>7770</v>
      </c>
      <c r="R992" s="58">
        <v>0</v>
      </c>
      <c r="S992" s="57">
        <f t="shared" si="313"/>
        <v>0</v>
      </c>
      <c r="T992" s="58">
        <v>0</v>
      </c>
      <c r="U992" s="58">
        <f>(IF(VLOOKUP(VLOOKUP(AN992,MAPPING!$B$16:$D$21,2,1),MAPPING!$C$16:$E$21,2,0)=7000,0,VLOOKUP(VLOOKUP(AN992,MAPPING!$B$16:$D$21,2,1),MAPPING!$C$16:$E$21,2,0)))</f>
        <v>0</v>
      </c>
      <c r="V992" s="58">
        <f>(K992*VLOOKUP(N992/K992,MAPPING!$B$23:$C$30,2,10))</f>
        <v>0</v>
      </c>
      <c r="W992" s="58">
        <f t="shared" si="314"/>
        <v>0</v>
      </c>
      <c r="X992" s="58">
        <f t="shared" si="315"/>
        <v>7770</v>
      </c>
      <c r="Y992" s="116">
        <f>ROUND(SUM(Q992:W992)/INVOICE!$I$5,2)</f>
        <v>5.57</v>
      </c>
      <c r="AA992" s="38" t="s">
        <v>685</v>
      </c>
      <c r="AB992" s="38" t="s">
        <v>93</v>
      </c>
      <c r="AC992" s="38" t="s">
        <v>6276</v>
      </c>
      <c r="AD992" s="38" t="s">
        <v>12637</v>
      </c>
      <c r="AE992" s="38" t="s">
        <v>289</v>
      </c>
      <c r="AF992" s="38" t="s">
        <v>290</v>
      </c>
      <c r="AG992" s="38" t="s">
        <v>12638</v>
      </c>
      <c r="AH992" s="38" t="s">
        <v>61</v>
      </c>
      <c r="AI992" s="38">
        <v>1</v>
      </c>
      <c r="AJ992" s="38">
        <v>0.6</v>
      </c>
      <c r="AK992" s="38">
        <v>1.7</v>
      </c>
      <c r="AL992" s="38">
        <v>1.7</v>
      </c>
      <c r="AM992" s="38" t="s">
        <v>204</v>
      </c>
      <c r="AN992" s="38">
        <v>134</v>
      </c>
      <c r="AO992" s="38" t="s">
        <v>62</v>
      </c>
      <c r="AP992" s="38" t="s">
        <v>62</v>
      </c>
      <c r="AQ992" s="38" t="s">
        <v>62</v>
      </c>
      <c r="AR992" s="38" t="s">
        <v>61</v>
      </c>
      <c r="AS992" s="38" t="s">
        <v>61</v>
      </c>
      <c r="AT992" s="38" t="s">
        <v>205</v>
      </c>
      <c r="AU992" s="38" t="s">
        <v>8802</v>
      </c>
      <c r="AV992" s="38" t="s">
        <v>207</v>
      </c>
      <c r="AW992" s="38" t="s">
        <v>61</v>
      </c>
      <c r="AX992" s="38" t="s">
        <v>63</v>
      </c>
      <c r="AY992" s="39" t="s">
        <v>12639</v>
      </c>
      <c r="AZ992" s="38" t="s">
        <v>12640</v>
      </c>
      <c r="BA992" s="39" t="s">
        <v>12640</v>
      </c>
      <c r="BB992" s="38" t="s">
        <v>2434</v>
      </c>
      <c r="BC992" s="38" t="s">
        <v>197</v>
      </c>
      <c r="BD992" s="38" t="s">
        <v>94</v>
      </c>
      <c r="BE992" s="38" t="s">
        <v>208</v>
      </c>
      <c r="BF992" s="38" t="s">
        <v>64</v>
      </c>
      <c r="BG992" s="38" t="s">
        <v>61</v>
      </c>
      <c r="BH992" s="38" t="s">
        <v>209</v>
      </c>
    </row>
    <row r="993" spans="2:60" x14ac:dyDescent="0.3">
      <c r="B993" s="55">
        <f t="shared" si="297"/>
        <v>989</v>
      </c>
      <c r="C993" s="55" t="str">
        <f t="shared" si="298"/>
        <v>NRT</v>
      </c>
      <c r="D993" s="55" t="str">
        <f t="shared" si="299"/>
        <v>2025-09-25</v>
      </c>
      <c r="E993" s="55" t="str">
        <f t="shared" si="300"/>
        <v>82020038185</v>
      </c>
      <c r="F993" s="55" t="str">
        <f t="shared" si="301"/>
        <v>PJP030148806</v>
      </c>
      <c r="G993" s="55" t="str">
        <f t="shared" si="302"/>
        <v>노지민</v>
      </c>
      <c r="H993" s="53" t="str">
        <f t="shared" si="303"/>
        <v>목록(Manifest)</v>
      </c>
      <c r="I993" s="62">
        <f t="shared" si="304"/>
        <v>44.22</v>
      </c>
      <c r="J993" s="53" t="str">
        <f t="shared" si="305"/>
        <v>BIG BRIDGE INTL (BRCH USA)</v>
      </c>
      <c r="K993" s="55">
        <f t="shared" si="306"/>
        <v>1</v>
      </c>
      <c r="L993" s="54">
        <f t="shared" si="307"/>
        <v>1.1000000000000001</v>
      </c>
      <c r="M993" s="54">
        <f t="shared" si="308"/>
        <v>3.1</v>
      </c>
      <c r="N993" s="54">
        <f t="shared" si="309"/>
        <v>3.1</v>
      </c>
      <c r="O993" s="54">
        <f t="shared" si="310"/>
        <v>1.5</v>
      </c>
      <c r="P993" s="55" t="str">
        <f t="shared" si="311"/>
        <v>6094325150780</v>
      </c>
      <c r="Q993" s="70">
        <f t="shared" si="312"/>
        <v>8780</v>
      </c>
      <c r="R993" s="58">
        <v>0</v>
      </c>
      <c r="S993" s="57">
        <f t="shared" si="313"/>
        <v>0</v>
      </c>
      <c r="T993" s="58">
        <v>0</v>
      </c>
      <c r="U993" s="58">
        <f>(IF(VLOOKUP(VLOOKUP(AN993,MAPPING!$B$16:$D$21,2,1),MAPPING!$C$16:$E$21,2,0)=7000,0,VLOOKUP(VLOOKUP(AN993,MAPPING!$B$16:$D$21,2,1),MAPPING!$C$16:$E$21,2,0)))</f>
        <v>0</v>
      </c>
      <c r="V993" s="58">
        <f>(K993*VLOOKUP(N993/K993,MAPPING!$B$23:$C$30,2,10))</f>
        <v>550</v>
      </c>
      <c r="W993" s="58">
        <f t="shared" si="314"/>
        <v>0</v>
      </c>
      <c r="X993" s="58">
        <f t="shared" si="315"/>
        <v>9330</v>
      </c>
      <c r="Y993" s="116">
        <f>ROUND(SUM(Q993:W993)/INVOICE!$I$5,2)</f>
        <v>6.69</v>
      </c>
      <c r="AA993" s="38" t="s">
        <v>685</v>
      </c>
      <c r="AB993" s="38" t="s">
        <v>93</v>
      </c>
      <c r="AC993" s="38" t="s">
        <v>6276</v>
      </c>
      <c r="AD993" s="38" t="s">
        <v>12641</v>
      </c>
      <c r="AE993" s="38" t="s">
        <v>12642</v>
      </c>
      <c r="AF993" s="38" t="s">
        <v>12643</v>
      </c>
      <c r="AG993" s="38" t="s">
        <v>12644</v>
      </c>
      <c r="AH993" s="38" t="s">
        <v>61</v>
      </c>
      <c r="AI993" s="38">
        <v>1</v>
      </c>
      <c r="AJ993" s="38">
        <v>1.1000000000000001</v>
      </c>
      <c r="AK993" s="38">
        <v>3.1</v>
      </c>
      <c r="AL993" s="38">
        <v>3.1</v>
      </c>
      <c r="AM993" s="38" t="s">
        <v>204</v>
      </c>
      <c r="AN993" s="38">
        <v>44.22</v>
      </c>
      <c r="AO993" s="38" t="s">
        <v>62</v>
      </c>
      <c r="AP993" s="38" t="s">
        <v>62</v>
      </c>
      <c r="AQ993" s="38" t="s">
        <v>62</v>
      </c>
      <c r="AR993" s="38" t="s">
        <v>61</v>
      </c>
      <c r="AS993" s="38" t="s">
        <v>61</v>
      </c>
      <c r="AT993" s="38" t="s">
        <v>205</v>
      </c>
      <c r="AU993" s="38" t="s">
        <v>8802</v>
      </c>
      <c r="AV993" s="38" t="s">
        <v>207</v>
      </c>
      <c r="AW993" s="38" t="s">
        <v>61</v>
      </c>
      <c r="AX993" s="38" t="s">
        <v>63</v>
      </c>
      <c r="AY993" s="39" t="s">
        <v>12645</v>
      </c>
      <c r="AZ993" s="38" t="s">
        <v>12646</v>
      </c>
      <c r="BA993" s="39" t="s">
        <v>12646</v>
      </c>
      <c r="BB993" s="38" t="s">
        <v>2434</v>
      </c>
      <c r="BC993" s="38" t="s">
        <v>197</v>
      </c>
      <c r="BD993" s="38" t="s">
        <v>94</v>
      </c>
      <c r="BE993" s="38" t="s">
        <v>208</v>
      </c>
      <c r="BF993" s="38" t="s">
        <v>64</v>
      </c>
      <c r="BG993" s="38" t="s">
        <v>61</v>
      </c>
      <c r="BH993" s="38" t="s">
        <v>209</v>
      </c>
    </row>
    <row r="994" spans="2:60" x14ac:dyDescent="0.3">
      <c r="B994" s="55">
        <f t="shared" si="297"/>
        <v>990</v>
      </c>
      <c r="C994" s="55" t="str">
        <f t="shared" si="298"/>
        <v>NRT</v>
      </c>
      <c r="D994" s="55" t="str">
        <f t="shared" si="299"/>
        <v>2025-09-25</v>
      </c>
      <c r="E994" s="55" t="str">
        <f t="shared" si="300"/>
        <v>82020038185</v>
      </c>
      <c r="F994" s="55" t="str">
        <f t="shared" si="301"/>
        <v>PJP030131387</v>
      </c>
      <c r="G994" s="55" t="str">
        <f t="shared" si="302"/>
        <v>김휘중</v>
      </c>
      <c r="H994" s="53" t="str">
        <f t="shared" si="303"/>
        <v>목록(Manifest)</v>
      </c>
      <c r="I994" s="62">
        <f t="shared" si="304"/>
        <v>138.69</v>
      </c>
      <c r="J994" s="53" t="str">
        <f t="shared" si="305"/>
        <v>BIG BRIDGE INTL (BRCH USA)</v>
      </c>
      <c r="K994" s="55">
        <f t="shared" si="306"/>
        <v>1</v>
      </c>
      <c r="L994" s="54">
        <f t="shared" si="307"/>
        <v>0.5</v>
      </c>
      <c r="M994" s="54">
        <f t="shared" si="308"/>
        <v>0.5</v>
      </c>
      <c r="N994" s="54">
        <f t="shared" si="309"/>
        <v>0.5</v>
      </c>
      <c r="O994" s="54">
        <f t="shared" si="310"/>
        <v>0.5</v>
      </c>
      <c r="P994" s="55" t="str">
        <f t="shared" si="311"/>
        <v>6094325151781</v>
      </c>
      <c r="Q994" s="70">
        <f t="shared" si="312"/>
        <v>6760</v>
      </c>
      <c r="R994" s="58">
        <v>0</v>
      </c>
      <c r="S994" s="57">
        <f t="shared" si="313"/>
        <v>0</v>
      </c>
      <c r="T994" s="58">
        <v>0</v>
      </c>
      <c r="U994" s="58">
        <f>(IF(VLOOKUP(VLOOKUP(AN994,MAPPING!$B$16:$D$21,2,1),MAPPING!$C$16:$E$21,2,0)=7000,0,VLOOKUP(VLOOKUP(AN994,MAPPING!$B$16:$D$21,2,1),MAPPING!$C$16:$E$21,2,0)))</f>
        <v>0</v>
      </c>
      <c r="V994" s="58">
        <f>(K994*VLOOKUP(N994/K994,MAPPING!$B$23:$C$30,2,10))</f>
        <v>0</v>
      </c>
      <c r="W994" s="58">
        <f t="shared" si="314"/>
        <v>0</v>
      </c>
      <c r="X994" s="58">
        <f t="shared" si="315"/>
        <v>6760</v>
      </c>
      <c r="Y994" s="116">
        <f>ROUND(SUM(Q994:W994)/INVOICE!$I$5,2)</f>
        <v>4.8499999999999996</v>
      </c>
      <c r="AA994" s="38" t="s">
        <v>685</v>
      </c>
      <c r="AB994" s="38" t="s">
        <v>93</v>
      </c>
      <c r="AC994" s="38" t="s">
        <v>6276</v>
      </c>
      <c r="AD994" s="38" t="s">
        <v>12647</v>
      </c>
      <c r="AE994" s="38" t="s">
        <v>12648</v>
      </c>
      <c r="AF994" s="38" t="s">
        <v>12649</v>
      </c>
      <c r="AG994" s="38" t="s">
        <v>12650</v>
      </c>
      <c r="AH994" s="38" t="s">
        <v>61</v>
      </c>
      <c r="AI994" s="38">
        <v>1</v>
      </c>
      <c r="AJ994" s="38">
        <v>0.5</v>
      </c>
      <c r="AK994" s="38">
        <v>0.5</v>
      </c>
      <c r="AL994" s="38">
        <v>0.5</v>
      </c>
      <c r="AM994" s="38" t="s">
        <v>204</v>
      </c>
      <c r="AN994" s="38">
        <v>138.69</v>
      </c>
      <c r="AO994" s="38" t="s">
        <v>62</v>
      </c>
      <c r="AP994" s="38" t="s">
        <v>62</v>
      </c>
      <c r="AQ994" s="38" t="s">
        <v>62</v>
      </c>
      <c r="AR994" s="38" t="s">
        <v>61</v>
      </c>
      <c r="AS994" s="38" t="s">
        <v>61</v>
      </c>
      <c r="AT994" s="38" t="s">
        <v>205</v>
      </c>
      <c r="AU994" s="38" t="s">
        <v>8802</v>
      </c>
      <c r="AV994" s="38" t="s">
        <v>207</v>
      </c>
      <c r="AW994" s="38" t="s">
        <v>61</v>
      </c>
      <c r="AX994" s="38" t="s">
        <v>63</v>
      </c>
      <c r="AY994" s="39" t="s">
        <v>12651</v>
      </c>
      <c r="AZ994" s="38" t="s">
        <v>12652</v>
      </c>
      <c r="BA994" s="39" t="s">
        <v>12652</v>
      </c>
      <c r="BB994" s="38" t="s">
        <v>2434</v>
      </c>
      <c r="BC994" s="38" t="s">
        <v>197</v>
      </c>
      <c r="BD994" s="38" t="s">
        <v>94</v>
      </c>
      <c r="BE994" s="38" t="s">
        <v>208</v>
      </c>
      <c r="BF994" s="38" t="s">
        <v>64</v>
      </c>
      <c r="BG994" s="38" t="s">
        <v>61</v>
      </c>
      <c r="BH994" s="38" t="s">
        <v>209</v>
      </c>
    </row>
    <row r="995" spans="2:60" x14ac:dyDescent="0.3">
      <c r="B995" s="55">
        <f t="shared" si="297"/>
        <v>991</v>
      </c>
      <c r="C995" s="55" t="str">
        <f t="shared" si="298"/>
        <v>NRT</v>
      </c>
      <c r="D995" s="55" t="str">
        <f t="shared" si="299"/>
        <v>2025-09-25</v>
      </c>
      <c r="E995" s="55" t="str">
        <f t="shared" si="300"/>
        <v>82020038185</v>
      </c>
      <c r="F995" s="55" t="str">
        <f t="shared" si="301"/>
        <v>PJP030134123</v>
      </c>
      <c r="G995" s="55" t="str">
        <f t="shared" si="302"/>
        <v>전아현</v>
      </c>
      <c r="H995" s="53" t="str">
        <f t="shared" si="303"/>
        <v>목록(Manifest)</v>
      </c>
      <c r="I995" s="62">
        <f t="shared" si="304"/>
        <v>76.06</v>
      </c>
      <c r="J995" s="53" t="str">
        <f t="shared" si="305"/>
        <v>BIG BRIDGE INTL (BRCH USA)</v>
      </c>
      <c r="K995" s="55">
        <f t="shared" si="306"/>
        <v>1</v>
      </c>
      <c r="L995" s="54">
        <f t="shared" si="307"/>
        <v>0.65</v>
      </c>
      <c r="M995" s="54">
        <f t="shared" si="308"/>
        <v>0.8</v>
      </c>
      <c r="N995" s="54">
        <f t="shared" si="309"/>
        <v>0.8</v>
      </c>
      <c r="O995" s="54">
        <f t="shared" si="310"/>
        <v>1</v>
      </c>
      <c r="P995" s="55" t="str">
        <f t="shared" si="311"/>
        <v>6094325151967</v>
      </c>
      <c r="Q995" s="70">
        <f t="shared" si="312"/>
        <v>7770</v>
      </c>
      <c r="R995" s="58">
        <v>0</v>
      </c>
      <c r="S995" s="57">
        <f t="shared" si="313"/>
        <v>0</v>
      </c>
      <c r="T995" s="58">
        <v>0</v>
      </c>
      <c r="U995" s="58">
        <f>(IF(VLOOKUP(VLOOKUP(AN995,MAPPING!$B$16:$D$21,2,1),MAPPING!$C$16:$E$21,2,0)=7000,0,VLOOKUP(VLOOKUP(AN995,MAPPING!$B$16:$D$21,2,1),MAPPING!$C$16:$E$21,2,0)))</f>
        <v>0</v>
      </c>
      <c r="V995" s="58">
        <f>(K995*VLOOKUP(N995/K995,MAPPING!$B$23:$C$30,2,10))</f>
        <v>0</v>
      </c>
      <c r="W995" s="58">
        <f t="shared" si="314"/>
        <v>0</v>
      </c>
      <c r="X995" s="58">
        <f t="shared" si="315"/>
        <v>7770</v>
      </c>
      <c r="Y995" s="116">
        <f>ROUND(SUM(Q995:W995)/INVOICE!$I$5,2)</f>
        <v>5.57</v>
      </c>
      <c r="AA995" s="38" t="s">
        <v>685</v>
      </c>
      <c r="AB995" s="38" t="s">
        <v>93</v>
      </c>
      <c r="AC995" s="38" t="s">
        <v>6276</v>
      </c>
      <c r="AD995" s="38" t="s">
        <v>12653</v>
      </c>
      <c r="AE995" s="38" t="s">
        <v>12654</v>
      </c>
      <c r="AF995" s="38" t="s">
        <v>12655</v>
      </c>
      <c r="AG995" s="38" t="s">
        <v>12656</v>
      </c>
      <c r="AH995" s="38" t="s">
        <v>61</v>
      </c>
      <c r="AI995" s="38">
        <v>1</v>
      </c>
      <c r="AJ995" s="38">
        <v>0.65</v>
      </c>
      <c r="AK995" s="38">
        <v>0.8</v>
      </c>
      <c r="AL995" s="38">
        <v>0.8</v>
      </c>
      <c r="AM995" s="38" t="s">
        <v>204</v>
      </c>
      <c r="AN995" s="38">
        <v>76.06</v>
      </c>
      <c r="AO995" s="38" t="s">
        <v>62</v>
      </c>
      <c r="AP995" s="38" t="s">
        <v>62</v>
      </c>
      <c r="AQ995" s="38" t="s">
        <v>62</v>
      </c>
      <c r="AR995" s="38" t="s">
        <v>61</v>
      </c>
      <c r="AS995" s="38" t="s">
        <v>61</v>
      </c>
      <c r="AT995" s="38" t="s">
        <v>205</v>
      </c>
      <c r="AU995" s="38" t="s">
        <v>8802</v>
      </c>
      <c r="AV995" s="38" t="s">
        <v>207</v>
      </c>
      <c r="AW995" s="38" t="s">
        <v>61</v>
      </c>
      <c r="AX995" s="38" t="s">
        <v>63</v>
      </c>
      <c r="AY995" s="39" t="s">
        <v>12657</v>
      </c>
      <c r="AZ995" s="38" t="s">
        <v>12658</v>
      </c>
      <c r="BA995" s="39" t="s">
        <v>12658</v>
      </c>
      <c r="BB995" s="38" t="s">
        <v>2434</v>
      </c>
      <c r="BC995" s="38" t="s">
        <v>197</v>
      </c>
      <c r="BD995" s="38" t="s">
        <v>94</v>
      </c>
      <c r="BE995" s="38" t="s">
        <v>208</v>
      </c>
      <c r="BF995" s="38" t="s">
        <v>64</v>
      </c>
      <c r="BG995" s="38" t="s">
        <v>61</v>
      </c>
      <c r="BH995" s="38" t="s">
        <v>209</v>
      </c>
    </row>
    <row r="996" spans="2:60" x14ac:dyDescent="0.3">
      <c r="B996" s="55">
        <f t="shared" si="297"/>
        <v>992</v>
      </c>
      <c r="C996" s="55" t="str">
        <f t="shared" si="298"/>
        <v>NRT</v>
      </c>
      <c r="D996" s="55" t="str">
        <f t="shared" si="299"/>
        <v>2025-09-25</v>
      </c>
      <c r="E996" s="55" t="str">
        <f t="shared" si="300"/>
        <v>82020038185</v>
      </c>
      <c r="F996" s="55" t="str">
        <f t="shared" si="301"/>
        <v>PJP030130561</v>
      </c>
      <c r="G996" s="55" t="str">
        <f t="shared" si="302"/>
        <v>언더세컨드</v>
      </c>
      <c r="H996" s="53" t="str">
        <f t="shared" si="303"/>
        <v>일반(NORMAL)</v>
      </c>
      <c r="I996" s="62">
        <f t="shared" si="304"/>
        <v>3334.27</v>
      </c>
      <c r="J996" s="53" t="str">
        <f t="shared" si="305"/>
        <v>BIG BRIDGE INTL (BRCH USA)</v>
      </c>
      <c r="K996" s="55">
        <f t="shared" si="306"/>
        <v>3</v>
      </c>
      <c r="L996" s="54">
        <f t="shared" si="307"/>
        <v>33.090000000000003</v>
      </c>
      <c r="M996" s="54">
        <f t="shared" si="308"/>
        <v>0.2</v>
      </c>
      <c r="N996" s="54">
        <f t="shared" si="309"/>
        <v>33.5</v>
      </c>
      <c r="O996" s="54">
        <f t="shared" si="310"/>
        <v>33.5</v>
      </c>
      <c r="P996" s="55" t="str">
        <f t="shared" si="311"/>
        <v>6094325151360 (3)</v>
      </c>
      <c r="Q996" s="70">
        <f t="shared" si="312"/>
        <v>73420</v>
      </c>
      <c r="R996" s="58">
        <v>0</v>
      </c>
      <c r="S996" s="57">
        <f t="shared" si="313"/>
        <v>5000</v>
      </c>
      <c r="T996" s="58">
        <v>0</v>
      </c>
      <c r="U996" s="58">
        <f>(IF(VLOOKUP(VLOOKUP(AN996,MAPPING!$B$16:$D$21,2,1),MAPPING!$C$16:$E$21,2,0)=7000,0,VLOOKUP(VLOOKUP(AN996,MAPPING!$B$16:$D$21,2,1),MAPPING!$C$16:$E$21,2,0)))</f>
        <v>15000</v>
      </c>
      <c r="V996" s="58">
        <f>(K996*VLOOKUP(N996/K996,MAPPING!$B$23:$C$30,2,10))</f>
        <v>13500</v>
      </c>
      <c r="W996" s="58">
        <f t="shared" si="314"/>
        <v>1600</v>
      </c>
      <c r="X996" s="58">
        <f t="shared" si="315"/>
        <v>108520</v>
      </c>
      <c r="Y996" s="116">
        <f>ROUND(SUM(Q996:W996)/INVOICE!$I$5,2)</f>
        <v>77.849999999999994</v>
      </c>
      <c r="AA996" s="38" t="s">
        <v>685</v>
      </c>
      <c r="AB996" s="38" t="s">
        <v>93</v>
      </c>
      <c r="AC996" s="38" t="s">
        <v>6276</v>
      </c>
      <c r="AD996" s="38" t="s">
        <v>12659</v>
      </c>
      <c r="AE996" s="38" t="s">
        <v>7906</v>
      </c>
      <c r="AF996" s="38" t="s">
        <v>7907</v>
      </c>
      <c r="AG996" s="38" t="s">
        <v>7908</v>
      </c>
      <c r="AH996" s="38" t="s">
        <v>156</v>
      </c>
      <c r="AI996" s="38">
        <v>3</v>
      </c>
      <c r="AJ996" s="38">
        <v>33.090000000000003</v>
      </c>
      <c r="AK996" s="38">
        <v>0.2</v>
      </c>
      <c r="AL996" s="38">
        <v>33.5</v>
      </c>
      <c r="AM996" s="38" t="s">
        <v>68</v>
      </c>
      <c r="AN996" s="38">
        <v>3334.27</v>
      </c>
      <c r="AO996" s="38" t="s">
        <v>62</v>
      </c>
      <c r="AP996" s="38" t="s">
        <v>62</v>
      </c>
      <c r="AQ996" s="38" t="s">
        <v>62</v>
      </c>
      <c r="AR996" s="38" t="s">
        <v>61</v>
      </c>
      <c r="AS996" s="38" t="s">
        <v>61</v>
      </c>
      <c r="AT996" s="38" t="s">
        <v>205</v>
      </c>
      <c r="AU996" s="38" t="s">
        <v>8802</v>
      </c>
      <c r="AV996" s="38" t="s">
        <v>207</v>
      </c>
      <c r="AW996" s="38" t="s">
        <v>61</v>
      </c>
      <c r="AX996" s="38" t="s">
        <v>63</v>
      </c>
      <c r="AY996" s="39" t="s">
        <v>12660</v>
      </c>
      <c r="AZ996" s="38" t="s">
        <v>12661</v>
      </c>
      <c r="BA996" s="39" t="s">
        <v>12661</v>
      </c>
      <c r="BB996" s="38" t="s">
        <v>2434</v>
      </c>
      <c r="BC996" s="38" t="s">
        <v>197</v>
      </c>
      <c r="BD996" s="38" t="s">
        <v>94</v>
      </c>
      <c r="BE996" s="38" t="s">
        <v>208</v>
      </c>
      <c r="BF996" s="38" t="s">
        <v>64</v>
      </c>
      <c r="BG996" s="38" t="s">
        <v>61</v>
      </c>
      <c r="BH996" s="38" t="s">
        <v>209</v>
      </c>
    </row>
    <row r="997" spans="2:60" x14ac:dyDescent="0.3">
      <c r="B997" s="55">
        <f t="shared" si="297"/>
        <v>993</v>
      </c>
      <c r="C997" s="55" t="str">
        <f t="shared" si="298"/>
        <v>NRT</v>
      </c>
      <c r="D997" s="55" t="str">
        <f t="shared" si="299"/>
        <v>2025-09-25</v>
      </c>
      <c r="E997" s="55" t="str">
        <f t="shared" si="300"/>
        <v>82020038185</v>
      </c>
      <c r="F997" s="55" t="str">
        <f t="shared" si="301"/>
        <v>PJP030130713</v>
      </c>
      <c r="G997" s="55" t="str">
        <f t="shared" si="302"/>
        <v>현진관</v>
      </c>
      <c r="H997" s="53" t="str">
        <f t="shared" si="303"/>
        <v>일반(목록배제,Normal-Manifest Exception)</v>
      </c>
      <c r="I997" s="62">
        <f t="shared" si="304"/>
        <v>100.5</v>
      </c>
      <c r="J997" s="53" t="str">
        <f t="shared" si="305"/>
        <v>BIG BRIDGE INTL (BRCH USA)</v>
      </c>
      <c r="K997" s="55">
        <f t="shared" si="306"/>
        <v>1</v>
      </c>
      <c r="L997" s="54">
        <f t="shared" si="307"/>
        <v>0.5</v>
      </c>
      <c r="M997" s="54">
        <f t="shared" si="308"/>
        <v>0.9</v>
      </c>
      <c r="N997" s="54">
        <f t="shared" si="309"/>
        <v>0.9</v>
      </c>
      <c r="O997" s="54">
        <f t="shared" si="310"/>
        <v>0.5</v>
      </c>
      <c r="P997" s="55" t="str">
        <f t="shared" si="311"/>
        <v>6094325151620</v>
      </c>
      <c r="Q997" s="70">
        <f t="shared" si="312"/>
        <v>6760</v>
      </c>
      <c r="R997" s="58">
        <v>0</v>
      </c>
      <c r="S997" s="57">
        <f t="shared" si="313"/>
        <v>0</v>
      </c>
      <c r="T997" s="58">
        <v>0</v>
      </c>
      <c r="U997" s="58">
        <f>(IF(VLOOKUP(VLOOKUP(AN997,MAPPING!$B$16:$D$21,2,1),MAPPING!$C$16:$E$21,2,0)=7000,0,VLOOKUP(VLOOKUP(AN997,MAPPING!$B$16:$D$21,2,1),MAPPING!$C$16:$E$21,2,0)))</f>
        <v>0</v>
      </c>
      <c r="V997" s="58">
        <f>(K997*VLOOKUP(N997/K997,MAPPING!$B$23:$C$30,2,10))</f>
        <v>0</v>
      </c>
      <c r="W997" s="58">
        <f t="shared" si="314"/>
        <v>0</v>
      </c>
      <c r="X997" s="58">
        <f t="shared" si="315"/>
        <v>6760</v>
      </c>
      <c r="Y997" s="116">
        <f>ROUND(SUM(Q997:W997)/INVOICE!$I$5,2)</f>
        <v>4.8499999999999996</v>
      </c>
      <c r="AA997" s="38" t="s">
        <v>685</v>
      </c>
      <c r="AB997" s="38" t="s">
        <v>93</v>
      </c>
      <c r="AC997" s="38" t="s">
        <v>6276</v>
      </c>
      <c r="AD997" s="38" t="s">
        <v>12662</v>
      </c>
      <c r="AE997" s="38" t="s">
        <v>12663</v>
      </c>
      <c r="AF997" s="38" t="s">
        <v>12664</v>
      </c>
      <c r="AG997" s="38" t="s">
        <v>12665</v>
      </c>
      <c r="AH997" s="38" t="s">
        <v>61</v>
      </c>
      <c r="AI997" s="38">
        <v>1</v>
      </c>
      <c r="AJ997" s="38">
        <v>0.5</v>
      </c>
      <c r="AK997" s="38">
        <v>0.9</v>
      </c>
      <c r="AL997" s="38">
        <v>0.9</v>
      </c>
      <c r="AM997" s="38" t="s">
        <v>66</v>
      </c>
      <c r="AN997" s="38">
        <v>100.5</v>
      </c>
      <c r="AO997" s="38" t="s">
        <v>62</v>
      </c>
      <c r="AP997" s="38" t="s">
        <v>62</v>
      </c>
      <c r="AQ997" s="38" t="s">
        <v>62</v>
      </c>
      <c r="AR997" s="38" t="s">
        <v>61</v>
      </c>
      <c r="AS997" s="38" t="s">
        <v>61</v>
      </c>
      <c r="AT997" s="38" t="s">
        <v>205</v>
      </c>
      <c r="AU997" s="38" t="s">
        <v>8802</v>
      </c>
      <c r="AV997" s="38" t="s">
        <v>207</v>
      </c>
      <c r="AW997" s="38" t="s">
        <v>61</v>
      </c>
      <c r="AX997" s="38" t="s">
        <v>63</v>
      </c>
      <c r="AY997" s="39" t="s">
        <v>12666</v>
      </c>
      <c r="AZ997" s="38" t="s">
        <v>12667</v>
      </c>
      <c r="BA997" s="39" t="s">
        <v>12667</v>
      </c>
      <c r="BB997" s="38" t="s">
        <v>2434</v>
      </c>
      <c r="BC997" s="38" t="s">
        <v>197</v>
      </c>
      <c r="BD997" s="38" t="s">
        <v>94</v>
      </c>
      <c r="BE997" s="38" t="s">
        <v>208</v>
      </c>
      <c r="BF997" s="38" t="s">
        <v>64</v>
      </c>
      <c r="BG997" s="38" t="s">
        <v>61</v>
      </c>
      <c r="BH997" s="38" t="s">
        <v>209</v>
      </c>
    </row>
    <row r="998" spans="2:60" x14ac:dyDescent="0.3">
      <c r="B998" s="55">
        <f t="shared" si="297"/>
        <v>994</v>
      </c>
      <c r="C998" s="55" t="str">
        <f t="shared" si="298"/>
        <v>NRT</v>
      </c>
      <c r="D998" s="55" t="str">
        <f t="shared" si="299"/>
        <v>2025-09-25</v>
      </c>
      <c r="E998" s="55" t="str">
        <f t="shared" si="300"/>
        <v>82020038185</v>
      </c>
      <c r="F998" s="55" t="str">
        <f t="shared" si="301"/>
        <v>PJP030162552</v>
      </c>
      <c r="G998" s="55" t="str">
        <f t="shared" si="302"/>
        <v>전명주</v>
      </c>
      <c r="H998" s="53" t="str">
        <f t="shared" si="303"/>
        <v>일반(목록배제,Normal-Manifest Exception)</v>
      </c>
      <c r="I998" s="62">
        <f t="shared" si="304"/>
        <v>100.5</v>
      </c>
      <c r="J998" s="53" t="str">
        <f t="shared" si="305"/>
        <v>BIG BRIDGE INTL (BRCH USA)</v>
      </c>
      <c r="K998" s="55">
        <f t="shared" si="306"/>
        <v>1</v>
      </c>
      <c r="L998" s="54">
        <f t="shared" si="307"/>
        <v>0.45</v>
      </c>
      <c r="M998" s="54">
        <f t="shared" si="308"/>
        <v>1.3</v>
      </c>
      <c r="N998" s="54">
        <f t="shared" si="309"/>
        <v>1.3</v>
      </c>
      <c r="O998" s="54">
        <f t="shared" si="310"/>
        <v>0.5</v>
      </c>
      <c r="P998" s="55" t="str">
        <f t="shared" si="311"/>
        <v>6094325152107</v>
      </c>
      <c r="Q998" s="70">
        <f t="shared" si="312"/>
        <v>6760</v>
      </c>
      <c r="R998" s="58">
        <v>0</v>
      </c>
      <c r="S998" s="57">
        <f t="shared" si="313"/>
        <v>0</v>
      </c>
      <c r="T998" s="58">
        <v>0</v>
      </c>
      <c r="U998" s="58">
        <f>(IF(VLOOKUP(VLOOKUP(AN998,MAPPING!$B$16:$D$21,2,1),MAPPING!$C$16:$E$21,2,0)=7000,0,VLOOKUP(VLOOKUP(AN998,MAPPING!$B$16:$D$21,2,1),MAPPING!$C$16:$E$21,2,0)))</f>
        <v>0</v>
      </c>
      <c r="V998" s="58">
        <f>(K998*VLOOKUP(N998/K998,MAPPING!$B$23:$C$30,2,10))</f>
        <v>0</v>
      </c>
      <c r="W998" s="58">
        <f t="shared" si="314"/>
        <v>0</v>
      </c>
      <c r="X998" s="58">
        <f t="shared" si="315"/>
        <v>6760</v>
      </c>
      <c r="Y998" s="116">
        <f>ROUND(SUM(Q998:W998)/INVOICE!$I$5,2)</f>
        <v>4.8499999999999996</v>
      </c>
      <c r="AA998" s="38" t="s">
        <v>685</v>
      </c>
      <c r="AB998" s="38" t="s">
        <v>93</v>
      </c>
      <c r="AC998" s="38" t="s">
        <v>6276</v>
      </c>
      <c r="AD998" s="38" t="s">
        <v>12668</v>
      </c>
      <c r="AE998" s="38" t="s">
        <v>12669</v>
      </c>
      <c r="AF998" s="38" t="s">
        <v>12670</v>
      </c>
      <c r="AG998" s="38" t="s">
        <v>12671</v>
      </c>
      <c r="AH998" s="38" t="s">
        <v>61</v>
      </c>
      <c r="AI998" s="38">
        <v>1</v>
      </c>
      <c r="AJ998" s="38">
        <v>0.45</v>
      </c>
      <c r="AK998" s="38">
        <v>1.3</v>
      </c>
      <c r="AL998" s="38">
        <v>1.3</v>
      </c>
      <c r="AM998" s="38" t="s">
        <v>66</v>
      </c>
      <c r="AN998" s="38">
        <v>100.5</v>
      </c>
      <c r="AO998" s="38" t="s">
        <v>62</v>
      </c>
      <c r="AP998" s="38" t="s">
        <v>62</v>
      </c>
      <c r="AQ998" s="38" t="s">
        <v>62</v>
      </c>
      <c r="AR998" s="38" t="s">
        <v>61</v>
      </c>
      <c r="AS998" s="38" t="s">
        <v>61</v>
      </c>
      <c r="AT998" s="38" t="s">
        <v>205</v>
      </c>
      <c r="AU998" s="38" t="s">
        <v>8802</v>
      </c>
      <c r="AV998" s="38" t="s">
        <v>207</v>
      </c>
      <c r="AW998" s="38" t="s">
        <v>61</v>
      </c>
      <c r="AX998" s="38" t="s">
        <v>63</v>
      </c>
      <c r="AY998" s="39" t="s">
        <v>12672</v>
      </c>
      <c r="AZ998" s="38" t="s">
        <v>12673</v>
      </c>
      <c r="BA998" s="39" t="s">
        <v>12673</v>
      </c>
      <c r="BB998" s="38" t="s">
        <v>2434</v>
      </c>
      <c r="BC998" s="38" t="s">
        <v>197</v>
      </c>
      <c r="BD998" s="38" t="s">
        <v>94</v>
      </c>
      <c r="BE998" s="38" t="s">
        <v>208</v>
      </c>
      <c r="BF998" s="38" t="s">
        <v>64</v>
      </c>
      <c r="BG998" s="38" t="s">
        <v>61</v>
      </c>
      <c r="BH998" s="38" t="s">
        <v>209</v>
      </c>
    </row>
    <row r="999" spans="2:60" x14ac:dyDescent="0.3">
      <c r="B999" s="55">
        <f t="shared" si="297"/>
        <v>995</v>
      </c>
      <c r="C999" s="55" t="str">
        <f t="shared" si="298"/>
        <v>NRT</v>
      </c>
      <c r="D999" s="55" t="str">
        <f t="shared" si="299"/>
        <v>2025-09-25</v>
      </c>
      <c r="E999" s="55" t="str">
        <f t="shared" si="300"/>
        <v>82020038185</v>
      </c>
      <c r="F999" s="55" t="str">
        <f t="shared" si="301"/>
        <v>PJP030164122</v>
      </c>
      <c r="G999" s="55" t="str">
        <f t="shared" si="302"/>
        <v>강민구</v>
      </c>
      <c r="H999" s="53" t="str">
        <f t="shared" si="303"/>
        <v>목록(Manifest)</v>
      </c>
      <c r="I999" s="62">
        <f t="shared" si="304"/>
        <v>52.27</v>
      </c>
      <c r="J999" s="53" t="str">
        <f t="shared" si="305"/>
        <v>BIG BRIDGE INTL (BRCH USA)</v>
      </c>
      <c r="K999" s="55">
        <f t="shared" si="306"/>
        <v>1</v>
      </c>
      <c r="L999" s="54">
        <f t="shared" si="307"/>
        <v>0.55000000000000004</v>
      </c>
      <c r="M999" s="54">
        <f t="shared" si="308"/>
        <v>1.2</v>
      </c>
      <c r="N999" s="54">
        <f t="shared" si="309"/>
        <v>1.2</v>
      </c>
      <c r="O999" s="54">
        <f t="shared" si="310"/>
        <v>1</v>
      </c>
      <c r="P999" s="55" t="str">
        <f t="shared" si="311"/>
        <v>6094325150079</v>
      </c>
      <c r="Q999" s="70">
        <f t="shared" si="312"/>
        <v>7770</v>
      </c>
      <c r="R999" s="58">
        <v>0</v>
      </c>
      <c r="S999" s="57">
        <f t="shared" si="313"/>
        <v>0</v>
      </c>
      <c r="T999" s="58">
        <v>0</v>
      </c>
      <c r="U999" s="58">
        <f>(IF(VLOOKUP(VLOOKUP(AN999,MAPPING!$B$16:$D$21,2,1),MAPPING!$C$16:$E$21,2,0)=7000,0,VLOOKUP(VLOOKUP(AN999,MAPPING!$B$16:$D$21,2,1),MAPPING!$C$16:$E$21,2,0)))</f>
        <v>0</v>
      </c>
      <c r="V999" s="58">
        <f>(K999*VLOOKUP(N999/K999,MAPPING!$B$23:$C$30,2,10))</f>
        <v>0</v>
      </c>
      <c r="W999" s="58">
        <f t="shared" si="314"/>
        <v>0</v>
      </c>
      <c r="X999" s="58">
        <f t="shared" si="315"/>
        <v>7770</v>
      </c>
      <c r="Y999" s="116">
        <f>ROUND(SUM(Q999:W999)/INVOICE!$I$5,2)</f>
        <v>5.57</v>
      </c>
      <c r="AA999" s="38" t="s">
        <v>685</v>
      </c>
      <c r="AB999" s="38" t="s">
        <v>93</v>
      </c>
      <c r="AC999" s="38" t="s">
        <v>6276</v>
      </c>
      <c r="AD999" s="38" t="s">
        <v>12674</v>
      </c>
      <c r="AE999" s="38" t="s">
        <v>11524</v>
      </c>
      <c r="AF999" s="38" t="s">
        <v>11525</v>
      </c>
      <c r="AG999" s="38" t="s">
        <v>11526</v>
      </c>
      <c r="AH999" s="38" t="s">
        <v>61</v>
      </c>
      <c r="AI999" s="38">
        <v>1</v>
      </c>
      <c r="AJ999" s="38">
        <v>0.55000000000000004</v>
      </c>
      <c r="AK999" s="38">
        <v>1.2</v>
      </c>
      <c r="AL999" s="38">
        <v>1.2</v>
      </c>
      <c r="AM999" s="38" t="s">
        <v>204</v>
      </c>
      <c r="AN999" s="38">
        <v>52.27</v>
      </c>
      <c r="AO999" s="38" t="s">
        <v>62</v>
      </c>
      <c r="AP999" s="38" t="s">
        <v>62</v>
      </c>
      <c r="AQ999" s="38" t="s">
        <v>62</v>
      </c>
      <c r="AR999" s="38" t="s">
        <v>61</v>
      </c>
      <c r="AS999" s="38" t="s">
        <v>61</v>
      </c>
      <c r="AT999" s="38" t="s">
        <v>205</v>
      </c>
      <c r="AU999" s="38" t="s">
        <v>8802</v>
      </c>
      <c r="AV999" s="38" t="s">
        <v>207</v>
      </c>
      <c r="AW999" s="38" t="s">
        <v>61</v>
      </c>
      <c r="AX999" s="38" t="s">
        <v>63</v>
      </c>
      <c r="AY999" s="39" t="s">
        <v>12675</v>
      </c>
      <c r="AZ999" s="38" t="s">
        <v>12676</v>
      </c>
      <c r="BA999" s="39" t="s">
        <v>12676</v>
      </c>
      <c r="BB999" s="38" t="s">
        <v>2434</v>
      </c>
      <c r="BC999" s="38" t="s">
        <v>197</v>
      </c>
      <c r="BD999" s="38" t="s">
        <v>94</v>
      </c>
      <c r="BE999" s="38" t="s">
        <v>208</v>
      </c>
      <c r="BF999" s="38" t="s">
        <v>64</v>
      </c>
      <c r="BG999" s="38" t="s">
        <v>61</v>
      </c>
      <c r="BH999" s="38" t="s">
        <v>209</v>
      </c>
    </row>
    <row r="1000" spans="2:60" x14ac:dyDescent="0.3">
      <c r="B1000" s="55">
        <f t="shared" si="297"/>
        <v>996</v>
      </c>
      <c r="C1000" s="55" t="str">
        <f t="shared" si="298"/>
        <v>NRT</v>
      </c>
      <c r="D1000" s="55" t="str">
        <f t="shared" si="299"/>
        <v>2025-09-25</v>
      </c>
      <c r="E1000" s="55" t="str">
        <f t="shared" si="300"/>
        <v>82020038185</v>
      </c>
      <c r="F1000" s="55" t="str">
        <f t="shared" si="301"/>
        <v>PJP030150490</v>
      </c>
      <c r="G1000" s="55" t="str">
        <f t="shared" si="302"/>
        <v>양민호</v>
      </c>
      <c r="H1000" s="53" t="str">
        <f t="shared" si="303"/>
        <v>일반(목록배제,Normal-Manifest Exception)</v>
      </c>
      <c r="I1000" s="62">
        <f t="shared" si="304"/>
        <v>100.5</v>
      </c>
      <c r="J1000" s="53" t="str">
        <f t="shared" si="305"/>
        <v>BIG BRIDGE INTL (BRCH USA)</v>
      </c>
      <c r="K1000" s="55">
        <f t="shared" si="306"/>
        <v>1</v>
      </c>
      <c r="L1000" s="54">
        <f t="shared" si="307"/>
        <v>0.45</v>
      </c>
      <c r="M1000" s="54">
        <f t="shared" si="308"/>
        <v>0.8</v>
      </c>
      <c r="N1000" s="54">
        <f t="shared" si="309"/>
        <v>0.8</v>
      </c>
      <c r="O1000" s="54">
        <f t="shared" si="310"/>
        <v>0.5</v>
      </c>
      <c r="P1000" s="55" t="str">
        <f t="shared" si="311"/>
        <v>6094325151971</v>
      </c>
      <c r="Q1000" s="70">
        <f t="shared" si="312"/>
        <v>6760</v>
      </c>
      <c r="R1000" s="58">
        <v>0</v>
      </c>
      <c r="S1000" s="57">
        <f t="shared" si="313"/>
        <v>0</v>
      </c>
      <c r="T1000" s="58">
        <v>0</v>
      </c>
      <c r="U1000" s="58">
        <f>(IF(VLOOKUP(VLOOKUP(AN1000,MAPPING!$B$16:$D$21,2,1),MAPPING!$C$16:$E$21,2,0)=7000,0,VLOOKUP(VLOOKUP(AN1000,MAPPING!$B$16:$D$21,2,1),MAPPING!$C$16:$E$21,2,0)))</f>
        <v>0</v>
      </c>
      <c r="V1000" s="58">
        <f>(K1000*VLOOKUP(N1000/K1000,MAPPING!$B$23:$C$30,2,10))</f>
        <v>0</v>
      </c>
      <c r="W1000" s="58">
        <f t="shared" si="314"/>
        <v>0</v>
      </c>
      <c r="X1000" s="58">
        <f t="shared" si="315"/>
        <v>6760</v>
      </c>
      <c r="Y1000" s="116">
        <f>ROUND(SUM(Q1000:W1000)/INVOICE!$I$5,2)</f>
        <v>4.8499999999999996</v>
      </c>
      <c r="AA1000" s="38" t="s">
        <v>685</v>
      </c>
      <c r="AB1000" s="38" t="s">
        <v>93</v>
      </c>
      <c r="AC1000" s="38" t="s">
        <v>6276</v>
      </c>
      <c r="AD1000" s="38" t="s">
        <v>12677</v>
      </c>
      <c r="AE1000" s="38" t="s">
        <v>12678</v>
      </c>
      <c r="AF1000" s="38" t="s">
        <v>12679</v>
      </c>
      <c r="AG1000" s="38" t="s">
        <v>12680</v>
      </c>
      <c r="AH1000" s="38" t="s">
        <v>61</v>
      </c>
      <c r="AI1000" s="38">
        <v>1</v>
      </c>
      <c r="AJ1000" s="38">
        <v>0.45</v>
      </c>
      <c r="AK1000" s="38">
        <v>0.8</v>
      </c>
      <c r="AL1000" s="38">
        <v>0.8</v>
      </c>
      <c r="AM1000" s="38" t="s">
        <v>66</v>
      </c>
      <c r="AN1000" s="38">
        <v>100.5</v>
      </c>
      <c r="AO1000" s="38" t="s">
        <v>62</v>
      </c>
      <c r="AP1000" s="38" t="s">
        <v>62</v>
      </c>
      <c r="AQ1000" s="38" t="s">
        <v>62</v>
      </c>
      <c r="AR1000" s="38" t="s">
        <v>61</v>
      </c>
      <c r="AS1000" s="38" t="s">
        <v>61</v>
      </c>
      <c r="AT1000" s="38" t="s">
        <v>205</v>
      </c>
      <c r="AU1000" s="38" t="s">
        <v>8802</v>
      </c>
      <c r="AV1000" s="38" t="s">
        <v>207</v>
      </c>
      <c r="AW1000" s="38" t="s">
        <v>61</v>
      </c>
      <c r="AX1000" s="38" t="s">
        <v>63</v>
      </c>
      <c r="AY1000" s="39" t="s">
        <v>12681</v>
      </c>
      <c r="AZ1000" s="38" t="s">
        <v>12682</v>
      </c>
      <c r="BA1000" s="39" t="s">
        <v>12682</v>
      </c>
      <c r="BB1000" s="38" t="s">
        <v>2434</v>
      </c>
      <c r="BC1000" s="38" t="s">
        <v>197</v>
      </c>
      <c r="BD1000" s="38" t="s">
        <v>94</v>
      </c>
      <c r="BE1000" s="38" t="s">
        <v>208</v>
      </c>
      <c r="BF1000" s="38" t="s">
        <v>64</v>
      </c>
      <c r="BG1000" s="38" t="s">
        <v>61</v>
      </c>
      <c r="BH1000" s="38" t="s">
        <v>209</v>
      </c>
    </row>
    <row r="1001" spans="2:60" x14ac:dyDescent="0.3">
      <c r="B1001" s="55">
        <f t="shared" si="297"/>
        <v>997</v>
      </c>
      <c r="C1001" s="55" t="str">
        <f t="shared" si="298"/>
        <v>NRT</v>
      </c>
      <c r="D1001" s="55" t="str">
        <f t="shared" si="299"/>
        <v>2025-09-25</v>
      </c>
      <c r="E1001" s="55" t="str">
        <f t="shared" si="300"/>
        <v>82020038185</v>
      </c>
      <c r="F1001" s="55" t="str">
        <f t="shared" si="301"/>
        <v>PJP030166758</v>
      </c>
      <c r="G1001" s="55" t="str">
        <f t="shared" si="302"/>
        <v>김민재</v>
      </c>
      <c r="H1001" s="53" t="str">
        <f t="shared" si="303"/>
        <v>목록(Manifest)</v>
      </c>
      <c r="I1001" s="62">
        <f t="shared" si="304"/>
        <v>24.72</v>
      </c>
      <c r="J1001" s="53" t="str">
        <f t="shared" si="305"/>
        <v>BIG BRIDGE INTL (BRCH USA)</v>
      </c>
      <c r="K1001" s="55">
        <f t="shared" si="306"/>
        <v>1</v>
      </c>
      <c r="L1001" s="54">
        <f t="shared" si="307"/>
        <v>0.9</v>
      </c>
      <c r="M1001" s="54">
        <f t="shared" si="308"/>
        <v>0.9</v>
      </c>
      <c r="N1001" s="54">
        <f t="shared" si="309"/>
        <v>0.9</v>
      </c>
      <c r="O1001" s="54">
        <f t="shared" si="310"/>
        <v>1</v>
      </c>
      <c r="P1001" s="55" t="str">
        <f t="shared" si="311"/>
        <v>6094325151899</v>
      </c>
      <c r="Q1001" s="70">
        <f t="shared" si="312"/>
        <v>7770</v>
      </c>
      <c r="R1001" s="58">
        <v>0</v>
      </c>
      <c r="S1001" s="57">
        <f t="shared" si="313"/>
        <v>0</v>
      </c>
      <c r="T1001" s="58">
        <v>0</v>
      </c>
      <c r="U1001" s="58">
        <f>(IF(VLOOKUP(VLOOKUP(AN1001,MAPPING!$B$16:$D$21,2,1),MAPPING!$C$16:$E$21,2,0)=7000,0,VLOOKUP(VLOOKUP(AN1001,MAPPING!$B$16:$D$21,2,1),MAPPING!$C$16:$E$21,2,0)))</f>
        <v>0</v>
      </c>
      <c r="V1001" s="58">
        <f>(K1001*VLOOKUP(N1001/K1001,MAPPING!$B$23:$C$30,2,10))</f>
        <v>0</v>
      </c>
      <c r="W1001" s="58">
        <f t="shared" si="314"/>
        <v>0</v>
      </c>
      <c r="X1001" s="58">
        <f t="shared" si="315"/>
        <v>7770</v>
      </c>
      <c r="Y1001" s="116">
        <f>ROUND(SUM(Q1001:W1001)/INVOICE!$I$5,2)</f>
        <v>5.57</v>
      </c>
      <c r="AA1001" s="38" t="s">
        <v>685</v>
      </c>
      <c r="AB1001" s="38" t="s">
        <v>93</v>
      </c>
      <c r="AC1001" s="38" t="s">
        <v>6276</v>
      </c>
      <c r="AD1001" s="38" t="s">
        <v>12683</v>
      </c>
      <c r="AE1001" s="38" t="s">
        <v>586</v>
      </c>
      <c r="AF1001" s="38" t="s">
        <v>12684</v>
      </c>
      <c r="AG1001" s="38" t="s">
        <v>12685</v>
      </c>
      <c r="AH1001" s="38" t="s">
        <v>61</v>
      </c>
      <c r="AI1001" s="38">
        <v>1</v>
      </c>
      <c r="AJ1001" s="38">
        <v>0.9</v>
      </c>
      <c r="AK1001" s="38">
        <v>0.9</v>
      </c>
      <c r="AL1001" s="38">
        <v>0.9</v>
      </c>
      <c r="AM1001" s="38" t="s">
        <v>204</v>
      </c>
      <c r="AN1001" s="38">
        <v>24.72</v>
      </c>
      <c r="AO1001" s="38" t="s">
        <v>62</v>
      </c>
      <c r="AP1001" s="38" t="s">
        <v>62</v>
      </c>
      <c r="AQ1001" s="38" t="s">
        <v>62</v>
      </c>
      <c r="AR1001" s="38" t="s">
        <v>61</v>
      </c>
      <c r="AS1001" s="38" t="s">
        <v>61</v>
      </c>
      <c r="AT1001" s="38" t="s">
        <v>205</v>
      </c>
      <c r="AU1001" s="38" t="s">
        <v>8802</v>
      </c>
      <c r="AV1001" s="38" t="s">
        <v>207</v>
      </c>
      <c r="AW1001" s="38" t="s">
        <v>61</v>
      </c>
      <c r="AX1001" s="38" t="s">
        <v>63</v>
      </c>
      <c r="AY1001" s="39" t="s">
        <v>12686</v>
      </c>
      <c r="AZ1001" s="38" t="s">
        <v>12687</v>
      </c>
      <c r="BA1001" s="39" t="s">
        <v>12687</v>
      </c>
      <c r="BB1001" s="38" t="s">
        <v>2434</v>
      </c>
      <c r="BC1001" s="38" t="s">
        <v>197</v>
      </c>
      <c r="BD1001" s="38" t="s">
        <v>94</v>
      </c>
      <c r="BE1001" s="38" t="s">
        <v>208</v>
      </c>
      <c r="BF1001" s="38" t="s">
        <v>64</v>
      </c>
      <c r="BG1001" s="38" t="s">
        <v>61</v>
      </c>
      <c r="BH1001" s="38" t="s">
        <v>209</v>
      </c>
    </row>
    <row r="1002" spans="2:60" x14ac:dyDescent="0.3">
      <c r="B1002" s="55">
        <f t="shared" si="297"/>
        <v>998</v>
      </c>
      <c r="C1002" s="55" t="str">
        <f t="shared" si="298"/>
        <v>NRT</v>
      </c>
      <c r="D1002" s="55" t="str">
        <f t="shared" si="299"/>
        <v>2025-09-25</v>
      </c>
      <c r="E1002" s="55" t="str">
        <f t="shared" si="300"/>
        <v>82020038185</v>
      </c>
      <c r="F1002" s="55" t="str">
        <f t="shared" si="301"/>
        <v>PJP030167900</v>
      </c>
      <c r="G1002" s="55" t="str">
        <f t="shared" si="302"/>
        <v>서지현</v>
      </c>
      <c r="H1002" s="53" t="str">
        <f t="shared" si="303"/>
        <v>목록(Manifest)</v>
      </c>
      <c r="I1002" s="62">
        <f t="shared" si="304"/>
        <v>140.69999999999999</v>
      </c>
      <c r="J1002" s="53" t="str">
        <f t="shared" si="305"/>
        <v>BIG BRIDGE INTL (BRCH USA)</v>
      </c>
      <c r="K1002" s="55">
        <f t="shared" si="306"/>
        <v>1</v>
      </c>
      <c r="L1002" s="54">
        <f t="shared" si="307"/>
        <v>5.2</v>
      </c>
      <c r="M1002" s="54">
        <f t="shared" si="308"/>
        <v>8</v>
      </c>
      <c r="N1002" s="54">
        <f t="shared" si="309"/>
        <v>8</v>
      </c>
      <c r="O1002" s="54">
        <f t="shared" si="310"/>
        <v>5.5</v>
      </c>
      <c r="P1002" s="55" t="str">
        <f t="shared" si="311"/>
        <v>6094325151939</v>
      </c>
      <c r="Q1002" s="70">
        <f t="shared" si="312"/>
        <v>16860</v>
      </c>
      <c r="R1002" s="58">
        <v>0</v>
      </c>
      <c r="S1002" s="57">
        <f t="shared" si="313"/>
        <v>0</v>
      </c>
      <c r="T1002" s="58">
        <v>0</v>
      </c>
      <c r="U1002" s="58">
        <f>(IF(VLOOKUP(VLOOKUP(AN1002,MAPPING!$B$16:$D$21,2,1),MAPPING!$C$16:$E$21,2,0)=7000,0,VLOOKUP(VLOOKUP(AN1002,MAPPING!$B$16:$D$21,2,1),MAPPING!$C$16:$E$21,2,0)))</f>
        <v>0</v>
      </c>
      <c r="V1002" s="58">
        <f>(K1002*VLOOKUP(N1002/K1002,MAPPING!$B$23:$C$30,2,10))</f>
        <v>1200</v>
      </c>
      <c r="W1002" s="58">
        <f t="shared" si="314"/>
        <v>0</v>
      </c>
      <c r="X1002" s="58">
        <f t="shared" si="315"/>
        <v>18060</v>
      </c>
      <c r="Y1002" s="116">
        <f>ROUND(SUM(Q1002:W1002)/INVOICE!$I$5,2)</f>
        <v>12.96</v>
      </c>
      <c r="AA1002" s="38" t="s">
        <v>685</v>
      </c>
      <c r="AB1002" s="38" t="s">
        <v>93</v>
      </c>
      <c r="AC1002" s="38" t="s">
        <v>6276</v>
      </c>
      <c r="AD1002" s="38" t="s">
        <v>12688</v>
      </c>
      <c r="AE1002" s="38" t="s">
        <v>11621</v>
      </c>
      <c r="AF1002" s="38" t="s">
        <v>12689</v>
      </c>
      <c r="AG1002" s="38" t="s">
        <v>12690</v>
      </c>
      <c r="AH1002" s="38" t="s">
        <v>61</v>
      </c>
      <c r="AI1002" s="38">
        <v>1</v>
      </c>
      <c r="AJ1002" s="38">
        <v>5.2</v>
      </c>
      <c r="AK1002" s="38">
        <v>8</v>
      </c>
      <c r="AL1002" s="38">
        <v>8</v>
      </c>
      <c r="AM1002" s="38" t="s">
        <v>204</v>
      </c>
      <c r="AN1002" s="38">
        <v>140.69999999999999</v>
      </c>
      <c r="AO1002" s="38" t="s">
        <v>62</v>
      </c>
      <c r="AP1002" s="38" t="s">
        <v>62</v>
      </c>
      <c r="AQ1002" s="38" t="s">
        <v>62</v>
      </c>
      <c r="AR1002" s="38" t="s">
        <v>61</v>
      </c>
      <c r="AS1002" s="38" t="s">
        <v>61</v>
      </c>
      <c r="AT1002" s="38" t="s">
        <v>205</v>
      </c>
      <c r="AU1002" s="38" t="s">
        <v>8802</v>
      </c>
      <c r="AV1002" s="38" t="s">
        <v>207</v>
      </c>
      <c r="AW1002" s="38" t="s">
        <v>61</v>
      </c>
      <c r="AX1002" s="38" t="s">
        <v>63</v>
      </c>
      <c r="AY1002" s="39" t="s">
        <v>12691</v>
      </c>
      <c r="AZ1002" s="38" t="s">
        <v>12692</v>
      </c>
      <c r="BA1002" s="39" t="s">
        <v>12692</v>
      </c>
      <c r="BB1002" s="38" t="s">
        <v>2434</v>
      </c>
      <c r="BC1002" s="38" t="s">
        <v>197</v>
      </c>
      <c r="BD1002" s="38" t="s">
        <v>94</v>
      </c>
      <c r="BE1002" s="38" t="s">
        <v>208</v>
      </c>
      <c r="BF1002" s="38" t="s">
        <v>64</v>
      </c>
      <c r="BG1002" s="38" t="s">
        <v>61</v>
      </c>
      <c r="BH1002" s="38" t="s">
        <v>209</v>
      </c>
    </row>
    <row r="1003" spans="2:60" x14ac:dyDescent="0.3">
      <c r="B1003" s="55">
        <f t="shared" si="297"/>
        <v>999</v>
      </c>
      <c r="C1003" s="55" t="str">
        <f t="shared" si="298"/>
        <v>NRT</v>
      </c>
      <c r="D1003" s="55" t="str">
        <f t="shared" si="299"/>
        <v>2025-09-25</v>
      </c>
      <c r="E1003" s="55" t="str">
        <f t="shared" si="300"/>
        <v>82020038185</v>
      </c>
      <c r="F1003" s="55" t="str">
        <f t="shared" si="301"/>
        <v>PJP030140566</v>
      </c>
      <c r="G1003" s="55" t="str">
        <f t="shared" si="302"/>
        <v>김일환</v>
      </c>
      <c r="H1003" s="53" t="str">
        <f t="shared" si="303"/>
        <v>목록(Manifest)</v>
      </c>
      <c r="I1003" s="62">
        <f t="shared" si="304"/>
        <v>122.83</v>
      </c>
      <c r="J1003" s="53" t="str">
        <f t="shared" si="305"/>
        <v>BIG BRIDGE INTL (BRCH USA)</v>
      </c>
      <c r="K1003" s="55">
        <f t="shared" si="306"/>
        <v>1</v>
      </c>
      <c r="L1003" s="54">
        <f t="shared" si="307"/>
        <v>6.2</v>
      </c>
      <c r="M1003" s="54">
        <f t="shared" si="308"/>
        <v>5.4</v>
      </c>
      <c r="N1003" s="54">
        <f t="shared" si="309"/>
        <v>6.5</v>
      </c>
      <c r="O1003" s="54">
        <f t="shared" si="310"/>
        <v>6.5</v>
      </c>
      <c r="P1003" s="55" t="str">
        <f t="shared" si="311"/>
        <v>6094325143505</v>
      </c>
      <c r="Q1003" s="70">
        <f t="shared" si="312"/>
        <v>18880</v>
      </c>
      <c r="R1003" s="58">
        <v>0</v>
      </c>
      <c r="S1003" s="57">
        <f t="shared" si="313"/>
        <v>0</v>
      </c>
      <c r="T1003" s="58">
        <v>0</v>
      </c>
      <c r="U1003" s="58">
        <f>(IF(VLOOKUP(VLOOKUP(AN1003,MAPPING!$B$16:$D$21,2,1),MAPPING!$C$16:$E$21,2,0)=7000,0,VLOOKUP(VLOOKUP(AN1003,MAPPING!$B$16:$D$21,2,1),MAPPING!$C$16:$E$21,2,0)))</f>
        <v>0</v>
      </c>
      <c r="V1003" s="58">
        <f>(K1003*VLOOKUP(N1003/K1003,MAPPING!$B$23:$C$30,2,10))</f>
        <v>1200</v>
      </c>
      <c r="W1003" s="58">
        <f t="shared" si="314"/>
        <v>0</v>
      </c>
      <c r="X1003" s="58">
        <f t="shared" si="315"/>
        <v>20080</v>
      </c>
      <c r="Y1003" s="116">
        <f>ROUND(SUM(Q1003:W1003)/INVOICE!$I$5,2)</f>
        <v>14.4</v>
      </c>
      <c r="AA1003" s="38" t="s">
        <v>685</v>
      </c>
      <c r="AB1003" s="38" t="s">
        <v>93</v>
      </c>
      <c r="AC1003" s="38" t="s">
        <v>6276</v>
      </c>
      <c r="AD1003" s="38" t="s">
        <v>12693</v>
      </c>
      <c r="AE1003" s="38" t="s">
        <v>656</v>
      </c>
      <c r="AF1003" s="38" t="s">
        <v>12694</v>
      </c>
      <c r="AG1003" s="38" t="s">
        <v>6836</v>
      </c>
      <c r="AH1003" s="38" t="s">
        <v>61</v>
      </c>
      <c r="AI1003" s="38">
        <v>1</v>
      </c>
      <c r="AJ1003" s="38">
        <v>6.2</v>
      </c>
      <c r="AK1003" s="38">
        <v>5.4</v>
      </c>
      <c r="AL1003" s="38">
        <v>6.5</v>
      </c>
      <c r="AM1003" s="38" t="s">
        <v>204</v>
      </c>
      <c r="AN1003" s="38">
        <v>122.83</v>
      </c>
      <c r="AO1003" s="38" t="s">
        <v>62</v>
      </c>
      <c r="AP1003" s="38" t="s">
        <v>62</v>
      </c>
      <c r="AQ1003" s="38" t="s">
        <v>62</v>
      </c>
      <c r="AR1003" s="38" t="s">
        <v>61</v>
      </c>
      <c r="AS1003" s="38" t="s">
        <v>61</v>
      </c>
      <c r="AT1003" s="38" t="s">
        <v>205</v>
      </c>
      <c r="AU1003" s="38" t="s">
        <v>8802</v>
      </c>
      <c r="AV1003" s="38" t="s">
        <v>207</v>
      </c>
      <c r="AW1003" s="38" t="s">
        <v>61</v>
      </c>
      <c r="AX1003" s="38" t="s">
        <v>63</v>
      </c>
      <c r="AY1003" s="39" t="s">
        <v>12695</v>
      </c>
      <c r="AZ1003" s="38" t="s">
        <v>12696</v>
      </c>
      <c r="BA1003" s="39" t="s">
        <v>12696</v>
      </c>
      <c r="BB1003" s="38" t="s">
        <v>2434</v>
      </c>
      <c r="BC1003" s="38" t="s">
        <v>197</v>
      </c>
      <c r="BD1003" s="38" t="s">
        <v>94</v>
      </c>
      <c r="BE1003" s="38" t="s">
        <v>208</v>
      </c>
      <c r="BF1003" s="38" t="s">
        <v>64</v>
      </c>
      <c r="BG1003" s="38" t="s">
        <v>61</v>
      </c>
      <c r="BH1003" s="38" t="s">
        <v>209</v>
      </c>
    </row>
    <row r="1004" spans="2:60" x14ac:dyDescent="0.3">
      <c r="B1004" s="55">
        <f t="shared" si="297"/>
        <v>1000</v>
      </c>
      <c r="C1004" s="55" t="str">
        <f t="shared" si="298"/>
        <v>NRT</v>
      </c>
      <c r="D1004" s="55" t="str">
        <f t="shared" si="299"/>
        <v>2025-09-25</v>
      </c>
      <c r="E1004" s="55" t="str">
        <f t="shared" si="300"/>
        <v>82020038185</v>
      </c>
      <c r="F1004" s="55" t="str">
        <f t="shared" si="301"/>
        <v>PJP030163649</v>
      </c>
      <c r="G1004" s="55" t="str">
        <f t="shared" si="302"/>
        <v>박설</v>
      </c>
      <c r="H1004" s="53" t="str">
        <f t="shared" si="303"/>
        <v>일반(목록배제,Normal-Manifest Exception)</v>
      </c>
      <c r="I1004" s="62">
        <f t="shared" si="304"/>
        <v>100.5</v>
      </c>
      <c r="J1004" s="53" t="str">
        <f t="shared" si="305"/>
        <v>BIG BRIDGE INTL (BRCH USA)</v>
      </c>
      <c r="K1004" s="55">
        <f t="shared" si="306"/>
        <v>1</v>
      </c>
      <c r="L1004" s="54">
        <f t="shared" si="307"/>
        <v>0.95</v>
      </c>
      <c r="M1004" s="54">
        <f t="shared" si="308"/>
        <v>1.3</v>
      </c>
      <c r="N1004" s="54">
        <f t="shared" si="309"/>
        <v>1.3</v>
      </c>
      <c r="O1004" s="54">
        <f t="shared" si="310"/>
        <v>1</v>
      </c>
      <c r="P1004" s="55" t="str">
        <f t="shared" si="311"/>
        <v>6094325151880</v>
      </c>
      <c r="Q1004" s="70">
        <f t="shared" si="312"/>
        <v>7770</v>
      </c>
      <c r="R1004" s="58">
        <v>0</v>
      </c>
      <c r="S1004" s="57">
        <f t="shared" si="313"/>
        <v>0</v>
      </c>
      <c r="T1004" s="58">
        <v>0</v>
      </c>
      <c r="U1004" s="58">
        <f>(IF(VLOOKUP(VLOOKUP(AN1004,MAPPING!$B$16:$D$21,2,1),MAPPING!$C$16:$E$21,2,0)=7000,0,VLOOKUP(VLOOKUP(AN1004,MAPPING!$B$16:$D$21,2,1),MAPPING!$C$16:$E$21,2,0)))</f>
        <v>0</v>
      </c>
      <c r="V1004" s="58">
        <f>(K1004*VLOOKUP(N1004/K1004,MAPPING!$B$23:$C$30,2,10))</f>
        <v>0</v>
      </c>
      <c r="W1004" s="58">
        <f t="shared" si="314"/>
        <v>0</v>
      </c>
      <c r="X1004" s="58">
        <f t="shared" si="315"/>
        <v>7770</v>
      </c>
      <c r="Y1004" s="116">
        <f>ROUND(SUM(Q1004:W1004)/INVOICE!$I$5,2)</f>
        <v>5.57</v>
      </c>
      <c r="AA1004" s="38" t="s">
        <v>685</v>
      </c>
      <c r="AB1004" s="38" t="s">
        <v>93</v>
      </c>
      <c r="AC1004" s="38" t="s">
        <v>6276</v>
      </c>
      <c r="AD1004" s="38" t="s">
        <v>12697</v>
      </c>
      <c r="AE1004" s="38" t="s">
        <v>12698</v>
      </c>
      <c r="AF1004" s="38" t="s">
        <v>12699</v>
      </c>
      <c r="AG1004" s="38" t="s">
        <v>7498</v>
      </c>
      <c r="AH1004" s="38" t="s">
        <v>61</v>
      </c>
      <c r="AI1004" s="38">
        <v>1</v>
      </c>
      <c r="AJ1004" s="38">
        <v>0.95</v>
      </c>
      <c r="AK1004" s="38">
        <v>1.3</v>
      </c>
      <c r="AL1004" s="38">
        <v>1.3</v>
      </c>
      <c r="AM1004" s="38" t="s">
        <v>66</v>
      </c>
      <c r="AN1004" s="38">
        <v>100.5</v>
      </c>
      <c r="AO1004" s="38" t="s">
        <v>62</v>
      </c>
      <c r="AP1004" s="38" t="s">
        <v>62</v>
      </c>
      <c r="AQ1004" s="38" t="s">
        <v>62</v>
      </c>
      <c r="AR1004" s="38" t="s">
        <v>61</v>
      </c>
      <c r="AS1004" s="38" t="s">
        <v>61</v>
      </c>
      <c r="AT1004" s="38" t="s">
        <v>205</v>
      </c>
      <c r="AU1004" s="38" t="s">
        <v>8802</v>
      </c>
      <c r="AV1004" s="38" t="s">
        <v>207</v>
      </c>
      <c r="AW1004" s="38" t="s">
        <v>61</v>
      </c>
      <c r="AX1004" s="38" t="s">
        <v>63</v>
      </c>
      <c r="AY1004" s="39" t="s">
        <v>12700</v>
      </c>
      <c r="AZ1004" s="38" t="s">
        <v>12701</v>
      </c>
      <c r="BA1004" s="39" t="s">
        <v>12701</v>
      </c>
      <c r="BB1004" s="38" t="s">
        <v>2434</v>
      </c>
      <c r="BC1004" s="38" t="s">
        <v>197</v>
      </c>
      <c r="BD1004" s="38" t="s">
        <v>94</v>
      </c>
      <c r="BE1004" s="38" t="s">
        <v>208</v>
      </c>
      <c r="BF1004" s="38" t="s">
        <v>64</v>
      </c>
      <c r="BG1004" s="38" t="s">
        <v>61</v>
      </c>
      <c r="BH1004" s="38" t="s">
        <v>209</v>
      </c>
    </row>
    <row r="1005" spans="2:60" x14ac:dyDescent="0.3">
      <c r="B1005" s="55">
        <f t="shared" si="297"/>
        <v>1001</v>
      </c>
      <c r="C1005" s="55" t="str">
        <f t="shared" si="298"/>
        <v>NRT</v>
      </c>
      <c r="D1005" s="55" t="str">
        <f t="shared" si="299"/>
        <v>2025-09-25</v>
      </c>
      <c r="E1005" s="55" t="str">
        <f t="shared" si="300"/>
        <v>82020038185</v>
      </c>
      <c r="F1005" s="55" t="str">
        <f t="shared" si="301"/>
        <v>PJP030140678</v>
      </c>
      <c r="G1005" s="55" t="str">
        <f t="shared" si="302"/>
        <v>한지현</v>
      </c>
      <c r="H1005" s="53" t="str">
        <f t="shared" si="303"/>
        <v>일반(목록배제,Normal-Manifest Exception)</v>
      </c>
      <c r="I1005" s="62">
        <f t="shared" si="304"/>
        <v>53.6</v>
      </c>
      <c r="J1005" s="53" t="str">
        <f t="shared" si="305"/>
        <v>BIG BRIDGE INTL (BRCH USA)</v>
      </c>
      <c r="K1005" s="55">
        <f t="shared" si="306"/>
        <v>1</v>
      </c>
      <c r="L1005" s="54">
        <f t="shared" si="307"/>
        <v>1.75</v>
      </c>
      <c r="M1005" s="54">
        <f t="shared" si="308"/>
        <v>1.3</v>
      </c>
      <c r="N1005" s="54">
        <f t="shared" si="309"/>
        <v>1.8</v>
      </c>
      <c r="O1005" s="54">
        <f t="shared" si="310"/>
        <v>2</v>
      </c>
      <c r="P1005" s="55" t="str">
        <f t="shared" si="311"/>
        <v>6094325151793</v>
      </c>
      <c r="Q1005" s="70">
        <f t="shared" si="312"/>
        <v>9790</v>
      </c>
      <c r="R1005" s="58">
        <v>0</v>
      </c>
      <c r="S1005" s="57">
        <f t="shared" si="313"/>
        <v>0</v>
      </c>
      <c r="T1005" s="58">
        <v>0</v>
      </c>
      <c r="U1005" s="58">
        <f>(IF(VLOOKUP(VLOOKUP(AN1005,MAPPING!$B$16:$D$21,2,1),MAPPING!$C$16:$E$21,2,0)=7000,0,VLOOKUP(VLOOKUP(AN1005,MAPPING!$B$16:$D$21,2,1),MAPPING!$C$16:$E$21,2,0)))</f>
        <v>0</v>
      </c>
      <c r="V1005" s="58">
        <f>(K1005*VLOOKUP(N1005/K1005,MAPPING!$B$23:$C$30,2,10))</f>
        <v>0</v>
      </c>
      <c r="W1005" s="58">
        <f t="shared" si="314"/>
        <v>0</v>
      </c>
      <c r="X1005" s="58">
        <f t="shared" si="315"/>
        <v>9790</v>
      </c>
      <c r="Y1005" s="116">
        <f>ROUND(SUM(Q1005:W1005)/INVOICE!$I$5,2)</f>
        <v>7.02</v>
      </c>
      <c r="AA1005" s="38" t="s">
        <v>685</v>
      </c>
      <c r="AB1005" s="38" t="s">
        <v>93</v>
      </c>
      <c r="AC1005" s="38" t="s">
        <v>6276</v>
      </c>
      <c r="AD1005" s="38" t="s">
        <v>12702</v>
      </c>
      <c r="AE1005" s="38" t="s">
        <v>12426</v>
      </c>
      <c r="AF1005" s="38" t="s">
        <v>12427</v>
      </c>
      <c r="AG1005" s="38" t="s">
        <v>12428</v>
      </c>
      <c r="AH1005" s="38" t="s">
        <v>61</v>
      </c>
      <c r="AI1005" s="38">
        <v>1</v>
      </c>
      <c r="AJ1005" s="38">
        <v>1.75</v>
      </c>
      <c r="AK1005" s="38">
        <v>1.3</v>
      </c>
      <c r="AL1005" s="38">
        <v>1.8</v>
      </c>
      <c r="AM1005" s="38" t="s">
        <v>66</v>
      </c>
      <c r="AN1005" s="38">
        <v>53.6</v>
      </c>
      <c r="AO1005" s="38" t="s">
        <v>62</v>
      </c>
      <c r="AP1005" s="38" t="s">
        <v>62</v>
      </c>
      <c r="AQ1005" s="38" t="s">
        <v>62</v>
      </c>
      <c r="AR1005" s="38" t="s">
        <v>61</v>
      </c>
      <c r="AS1005" s="38" t="s">
        <v>61</v>
      </c>
      <c r="AT1005" s="38" t="s">
        <v>205</v>
      </c>
      <c r="AU1005" s="38" t="s">
        <v>8802</v>
      </c>
      <c r="AV1005" s="38" t="s">
        <v>207</v>
      </c>
      <c r="AW1005" s="38" t="s">
        <v>61</v>
      </c>
      <c r="AX1005" s="38" t="s">
        <v>63</v>
      </c>
      <c r="AY1005" s="39" t="s">
        <v>12703</v>
      </c>
      <c r="AZ1005" s="38" t="s">
        <v>12704</v>
      </c>
      <c r="BA1005" s="39" t="s">
        <v>12704</v>
      </c>
      <c r="BB1005" s="38" t="s">
        <v>2434</v>
      </c>
      <c r="BC1005" s="38" t="s">
        <v>197</v>
      </c>
      <c r="BD1005" s="38" t="s">
        <v>94</v>
      </c>
      <c r="BE1005" s="38" t="s">
        <v>208</v>
      </c>
      <c r="BF1005" s="38" t="s">
        <v>64</v>
      </c>
      <c r="BG1005" s="38" t="s">
        <v>61</v>
      </c>
      <c r="BH1005" s="38" t="s">
        <v>209</v>
      </c>
    </row>
    <row r="1006" spans="2:60" x14ac:dyDescent="0.3">
      <c r="B1006" s="55">
        <f t="shared" si="297"/>
        <v>1002</v>
      </c>
      <c r="C1006" s="55" t="str">
        <f t="shared" si="298"/>
        <v>NRT</v>
      </c>
      <c r="D1006" s="55" t="str">
        <f t="shared" si="299"/>
        <v>2025-09-25</v>
      </c>
      <c r="E1006" s="55" t="str">
        <f t="shared" si="300"/>
        <v>82020038185</v>
      </c>
      <c r="F1006" s="55" t="str">
        <f t="shared" si="301"/>
        <v>PJP030146343</v>
      </c>
      <c r="G1006" s="55" t="str">
        <f t="shared" si="302"/>
        <v>이성빈</v>
      </c>
      <c r="H1006" s="53" t="str">
        <f t="shared" si="303"/>
        <v>일반(목록배제,Normal-Manifest Exception)</v>
      </c>
      <c r="I1006" s="62">
        <f t="shared" si="304"/>
        <v>112.56</v>
      </c>
      <c r="J1006" s="53" t="str">
        <f t="shared" si="305"/>
        <v>BIG BRIDGE INTL (BRCH USA)</v>
      </c>
      <c r="K1006" s="55">
        <f t="shared" si="306"/>
        <v>1</v>
      </c>
      <c r="L1006" s="54">
        <f t="shared" si="307"/>
        <v>0.45</v>
      </c>
      <c r="M1006" s="54">
        <f t="shared" si="308"/>
        <v>0.8</v>
      </c>
      <c r="N1006" s="54">
        <f t="shared" si="309"/>
        <v>0.8</v>
      </c>
      <c r="O1006" s="54">
        <f t="shared" si="310"/>
        <v>0.5</v>
      </c>
      <c r="P1006" s="55" t="str">
        <f t="shared" si="311"/>
        <v>6094325151957</v>
      </c>
      <c r="Q1006" s="70">
        <f t="shared" si="312"/>
        <v>6760</v>
      </c>
      <c r="R1006" s="58">
        <v>0</v>
      </c>
      <c r="S1006" s="57">
        <f t="shared" si="313"/>
        <v>0</v>
      </c>
      <c r="T1006" s="58">
        <v>0</v>
      </c>
      <c r="U1006" s="58">
        <f>(IF(VLOOKUP(VLOOKUP(AN1006,MAPPING!$B$16:$D$21,2,1),MAPPING!$C$16:$E$21,2,0)=7000,0,VLOOKUP(VLOOKUP(AN1006,MAPPING!$B$16:$D$21,2,1),MAPPING!$C$16:$E$21,2,0)))</f>
        <v>0</v>
      </c>
      <c r="V1006" s="58">
        <f>(K1006*VLOOKUP(N1006/K1006,MAPPING!$B$23:$C$30,2,10))</f>
        <v>0</v>
      </c>
      <c r="W1006" s="58">
        <f t="shared" si="314"/>
        <v>0</v>
      </c>
      <c r="X1006" s="58">
        <f t="shared" si="315"/>
        <v>6760</v>
      </c>
      <c r="Y1006" s="116">
        <f>ROUND(SUM(Q1006:W1006)/INVOICE!$I$5,2)</f>
        <v>4.8499999999999996</v>
      </c>
      <c r="AA1006" s="38" t="s">
        <v>685</v>
      </c>
      <c r="AB1006" s="38" t="s">
        <v>93</v>
      </c>
      <c r="AC1006" s="38" t="s">
        <v>6276</v>
      </c>
      <c r="AD1006" s="38" t="s">
        <v>12705</v>
      </c>
      <c r="AE1006" s="38" t="s">
        <v>12706</v>
      </c>
      <c r="AF1006" s="38" t="s">
        <v>12707</v>
      </c>
      <c r="AG1006" s="38" t="s">
        <v>12708</v>
      </c>
      <c r="AH1006" s="38" t="s">
        <v>156</v>
      </c>
      <c r="AI1006" s="38">
        <v>1</v>
      </c>
      <c r="AJ1006" s="38">
        <v>0.45</v>
      </c>
      <c r="AK1006" s="38">
        <v>0.8</v>
      </c>
      <c r="AL1006" s="38">
        <v>0.8</v>
      </c>
      <c r="AM1006" s="38" t="s">
        <v>66</v>
      </c>
      <c r="AN1006" s="38">
        <v>112.56</v>
      </c>
      <c r="AO1006" s="38" t="s">
        <v>62</v>
      </c>
      <c r="AP1006" s="38" t="s">
        <v>62</v>
      </c>
      <c r="AQ1006" s="38" t="s">
        <v>62</v>
      </c>
      <c r="AR1006" s="38" t="s">
        <v>61</v>
      </c>
      <c r="AS1006" s="38" t="s">
        <v>61</v>
      </c>
      <c r="AT1006" s="38" t="s">
        <v>205</v>
      </c>
      <c r="AU1006" s="38" t="s">
        <v>8802</v>
      </c>
      <c r="AV1006" s="38" t="s">
        <v>207</v>
      </c>
      <c r="AW1006" s="38" t="s">
        <v>61</v>
      </c>
      <c r="AX1006" s="38" t="s">
        <v>63</v>
      </c>
      <c r="AY1006" s="39" t="s">
        <v>12709</v>
      </c>
      <c r="AZ1006" s="38" t="s">
        <v>12710</v>
      </c>
      <c r="BA1006" s="39" t="s">
        <v>12710</v>
      </c>
      <c r="BB1006" s="38" t="s">
        <v>2434</v>
      </c>
      <c r="BC1006" s="38" t="s">
        <v>197</v>
      </c>
      <c r="BD1006" s="38" t="s">
        <v>94</v>
      </c>
      <c r="BE1006" s="38" t="s">
        <v>208</v>
      </c>
      <c r="BF1006" s="38" t="s">
        <v>64</v>
      </c>
      <c r="BG1006" s="38" t="s">
        <v>61</v>
      </c>
      <c r="BH1006" s="38" t="s">
        <v>209</v>
      </c>
    </row>
    <row r="1007" spans="2:60" x14ac:dyDescent="0.3">
      <c r="B1007" s="55">
        <f t="shared" si="297"/>
        <v>1003</v>
      </c>
      <c r="C1007" s="55" t="str">
        <f t="shared" si="298"/>
        <v>NRT</v>
      </c>
      <c r="D1007" s="55" t="str">
        <f t="shared" si="299"/>
        <v>2025-09-25</v>
      </c>
      <c r="E1007" s="55" t="str">
        <f t="shared" si="300"/>
        <v>82020038185</v>
      </c>
      <c r="F1007" s="55" t="str">
        <f t="shared" si="301"/>
        <v>PJP030146216</v>
      </c>
      <c r="G1007" s="55" t="str">
        <f t="shared" si="302"/>
        <v>이수경</v>
      </c>
      <c r="H1007" s="53" t="str">
        <f t="shared" si="303"/>
        <v>목록(Manifest)</v>
      </c>
      <c r="I1007" s="62">
        <f t="shared" si="304"/>
        <v>134.6</v>
      </c>
      <c r="J1007" s="53" t="str">
        <f t="shared" si="305"/>
        <v>BIG BRIDGE INTL (BRCH USA)</v>
      </c>
      <c r="K1007" s="55">
        <f t="shared" si="306"/>
        <v>1</v>
      </c>
      <c r="L1007" s="54">
        <f t="shared" si="307"/>
        <v>1.65</v>
      </c>
      <c r="M1007" s="54">
        <f t="shared" si="308"/>
        <v>1.7</v>
      </c>
      <c r="N1007" s="54">
        <f t="shared" si="309"/>
        <v>1.7</v>
      </c>
      <c r="O1007" s="54">
        <f t="shared" si="310"/>
        <v>2</v>
      </c>
      <c r="P1007" s="55" t="str">
        <f t="shared" si="311"/>
        <v>6094325150924</v>
      </c>
      <c r="Q1007" s="70">
        <f t="shared" si="312"/>
        <v>9790</v>
      </c>
      <c r="R1007" s="58">
        <v>0</v>
      </c>
      <c r="S1007" s="57">
        <f t="shared" si="313"/>
        <v>0</v>
      </c>
      <c r="T1007" s="58">
        <v>0</v>
      </c>
      <c r="U1007" s="58">
        <f>(IF(VLOOKUP(VLOOKUP(AN1007,MAPPING!$B$16:$D$21,2,1),MAPPING!$C$16:$E$21,2,0)=7000,0,VLOOKUP(VLOOKUP(AN1007,MAPPING!$B$16:$D$21,2,1),MAPPING!$C$16:$E$21,2,0)))</f>
        <v>0</v>
      </c>
      <c r="V1007" s="58">
        <f>(K1007*VLOOKUP(N1007/K1007,MAPPING!$B$23:$C$30,2,10))</f>
        <v>0</v>
      </c>
      <c r="W1007" s="58">
        <f t="shared" si="314"/>
        <v>0</v>
      </c>
      <c r="X1007" s="58">
        <f t="shared" si="315"/>
        <v>9790</v>
      </c>
      <c r="Y1007" s="116">
        <f>ROUND(SUM(Q1007:W1007)/INVOICE!$I$5,2)</f>
        <v>7.02</v>
      </c>
      <c r="AA1007" s="38" t="s">
        <v>685</v>
      </c>
      <c r="AB1007" s="38" t="s">
        <v>93</v>
      </c>
      <c r="AC1007" s="38" t="s">
        <v>6276</v>
      </c>
      <c r="AD1007" s="38" t="s">
        <v>12711</v>
      </c>
      <c r="AE1007" s="38" t="s">
        <v>12270</v>
      </c>
      <c r="AF1007" s="38" t="s">
        <v>12271</v>
      </c>
      <c r="AG1007" s="38" t="s">
        <v>12712</v>
      </c>
      <c r="AH1007" s="38" t="s">
        <v>61</v>
      </c>
      <c r="AI1007" s="38">
        <v>1</v>
      </c>
      <c r="AJ1007" s="38">
        <v>1.65</v>
      </c>
      <c r="AK1007" s="38">
        <v>1.7</v>
      </c>
      <c r="AL1007" s="38">
        <v>1.7</v>
      </c>
      <c r="AM1007" s="38" t="s">
        <v>204</v>
      </c>
      <c r="AN1007" s="38">
        <v>134.6</v>
      </c>
      <c r="AO1007" s="38" t="s">
        <v>62</v>
      </c>
      <c r="AP1007" s="38" t="s">
        <v>62</v>
      </c>
      <c r="AQ1007" s="38" t="s">
        <v>62</v>
      </c>
      <c r="AR1007" s="38" t="s">
        <v>61</v>
      </c>
      <c r="AS1007" s="38" t="s">
        <v>61</v>
      </c>
      <c r="AT1007" s="38" t="s">
        <v>205</v>
      </c>
      <c r="AU1007" s="38" t="s">
        <v>8802</v>
      </c>
      <c r="AV1007" s="38" t="s">
        <v>207</v>
      </c>
      <c r="AW1007" s="38" t="s">
        <v>61</v>
      </c>
      <c r="AX1007" s="38" t="s">
        <v>63</v>
      </c>
      <c r="AY1007" s="39" t="s">
        <v>12713</v>
      </c>
      <c r="AZ1007" s="38" t="s">
        <v>12714</v>
      </c>
      <c r="BA1007" s="39" t="s">
        <v>12714</v>
      </c>
      <c r="BB1007" s="38" t="s">
        <v>2434</v>
      </c>
      <c r="BC1007" s="38" t="s">
        <v>197</v>
      </c>
      <c r="BD1007" s="38" t="s">
        <v>94</v>
      </c>
      <c r="BE1007" s="38" t="s">
        <v>208</v>
      </c>
      <c r="BF1007" s="38" t="s">
        <v>64</v>
      </c>
      <c r="BG1007" s="38" t="s">
        <v>61</v>
      </c>
      <c r="BH1007" s="38" t="s">
        <v>209</v>
      </c>
    </row>
    <row r="1008" spans="2:60" x14ac:dyDescent="0.3">
      <c r="B1008" s="55">
        <f t="shared" si="297"/>
        <v>1004</v>
      </c>
      <c r="C1008" s="55" t="str">
        <f t="shared" si="298"/>
        <v>NRT</v>
      </c>
      <c r="D1008" s="55" t="str">
        <f t="shared" si="299"/>
        <v>2025-09-25</v>
      </c>
      <c r="E1008" s="55" t="str">
        <f t="shared" si="300"/>
        <v>82020038185</v>
      </c>
      <c r="F1008" s="55" t="str">
        <f t="shared" si="301"/>
        <v>PJP026434902</v>
      </c>
      <c r="G1008" s="55" t="str">
        <f t="shared" si="302"/>
        <v>김민재</v>
      </c>
      <c r="H1008" s="53" t="str">
        <f t="shared" si="303"/>
        <v>목록(Manifest)</v>
      </c>
      <c r="I1008" s="62">
        <f t="shared" si="304"/>
        <v>95.47</v>
      </c>
      <c r="J1008" s="53" t="str">
        <f t="shared" si="305"/>
        <v>BIG BRIDGE INTL (BRCH USA)</v>
      </c>
      <c r="K1008" s="55">
        <f t="shared" si="306"/>
        <v>2</v>
      </c>
      <c r="L1008" s="54">
        <f t="shared" si="307"/>
        <v>15.2</v>
      </c>
      <c r="M1008" s="54">
        <f t="shared" si="308"/>
        <v>0.2</v>
      </c>
      <c r="N1008" s="54">
        <f t="shared" si="309"/>
        <v>15.5</v>
      </c>
      <c r="O1008" s="54">
        <f t="shared" si="310"/>
        <v>15.5</v>
      </c>
      <c r="P1008" s="55" t="str">
        <f t="shared" si="311"/>
        <v>6094325151711 (2)</v>
      </c>
      <c r="Q1008" s="70">
        <f t="shared" si="312"/>
        <v>37060</v>
      </c>
      <c r="R1008" s="58">
        <v>0</v>
      </c>
      <c r="S1008" s="57">
        <f t="shared" si="313"/>
        <v>2500</v>
      </c>
      <c r="T1008" s="58">
        <v>0</v>
      </c>
      <c r="U1008" s="58">
        <f>(IF(VLOOKUP(VLOOKUP(AN1008,MAPPING!$B$16:$D$21,2,1),MAPPING!$C$16:$E$21,2,0)=7000,0,VLOOKUP(VLOOKUP(AN1008,MAPPING!$B$16:$D$21,2,1),MAPPING!$C$16:$E$21,2,0)))</f>
        <v>0</v>
      </c>
      <c r="V1008" s="58">
        <f>(K1008*VLOOKUP(N1008/K1008,MAPPING!$B$23:$C$30,2,10))</f>
        <v>2400</v>
      </c>
      <c r="W1008" s="58">
        <f t="shared" si="314"/>
        <v>0</v>
      </c>
      <c r="X1008" s="58">
        <f t="shared" si="315"/>
        <v>41960</v>
      </c>
      <c r="Y1008" s="116">
        <f>ROUND(SUM(Q1008:W1008)/INVOICE!$I$5,2)</f>
        <v>30.1</v>
      </c>
      <c r="AA1008" s="38" t="s">
        <v>685</v>
      </c>
      <c r="AB1008" s="38" t="s">
        <v>93</v>
      </c>
      <c r="AC1008" s="38" t="s">
        <v>6276</v>
      </c>
      <c r="AD1008" s="38" t="s">
        <v>12715</v>
      </c>
      <c r="AE1008" s="38" t="s">
        <v>586</v>
      </c>
      <c r="AF1008" s="38" t="s">
        <v>12684</v>
      </c>
      <c r="AG1008" s="38" t="s">
        <v>12685</v>
      </c>
      <c r="AH1008" s="38" t="s">
        <v>61</v>
      </c>
      <c r="AI1008" s="38">
        <v>2</v>
      </c>
      <c r="AJ1008" s="38">
        <v>15.2</v>
      </c>
      <c r="AK1008" s="38">
        <v>0.2</v>
      </c>
      <c r="AL1008" s="38">
        <v>15.5</v>
      </c>
      <c r="AM1008" s="38" t="s">
        <v>204</v>
      </c>
      <c r="AN1008" s="38">
        <v>95.47</v>
      </c>
      <c r="AO1008" s="38" t="s">
        <v>62</v>
      </c>
      <c r="AP1008" s="38" t="s">
        <v>62</v>
      </c>
      <c r="AQ1008" s="38" t="s">
        <v>62</v>
      </c>
      <c r="AR1008" s="38" t="s">
        <v>61</v>
      </c>
      <c r="AS1008" s="38" t="s">
        <v>61</v>
      </c>
      <c r="AT1008" s="38" t="s">
        <v>205</v>
      </c>
      <c r="AU1008" s="38" t="s">
        <v>8802</v>
      </c>
      <c r="AV1008" s="38" t="s">
        <v>207</v>
      </c>
      <c r="AW1008" s="38" t="s">
        <v>61</v>
      </c>
      <c r="AX1008" s="38" t="s">
        <v>63</v>
      </c>
      <c r="AY1008" s="39" t="s">
        <v>12716</v>
      </c>
      <c r="AZ1008" s="38" t="s">
        <v>12717</v>
      </c>
      <c r="BA1008" s="39" t="s">
        <v>12717</v>
      </c>
      <c r="BB1008" s="38" t="s">
        <v>2434</v>
      </c>
      <c r="BC1008" s="38" t="s">
        <v>197</v>
      </c>
      <c r="BD1008" s="38" t="s">
        <v>94</v>
      </c>
      <c r="BE1008" s="38" t="s">
        <v>208</v>
      </c>
      <c r="BF1008" s="38" t="s">
        <v>64</v>
      </c>
      <c r="BG1008" s="38" t="s">
        <v>61</v>
      </c>
      <c r="BH1008" s="38" t="s">
        <v>209</v>
      </c>
    </row>
    <row r="1009" spans="2:60" x14ac:dyDescent="0.3">
      <c r="B1009" s="55">
        <f t="shared" si="297"/>
        <v>1005</v>
      </c>
      <c r="C1009" s="55" t="str">
        <f t="shared" si="298"/>
        <v>NRT</v>
      </c>
      <c r="D1009" s="55" t="str">
        <f t="shared" si="299"/>
        <v>2025-09-25</v>
      </c>
      <c r="E1009" s="55" t="str">
        <f t="shared" si="300"/>
        <v>82020038185</v>
      </c>
      <c r="F1009" s="55" t="str">
        <f t="shared" si="301"/>
        <v>PJP030159877</v>
      </c>
      <c r="G1009" s="55" t="str">
        <f t="shared" si="302"/>
        <v>황주영</v>
      </c>
      <c r="H1009" s="53" t="str">
        <f t="shared" si="303"/>
        <v>목록(Manifest)</v>
      </c>
      <c r="I1009" s="62">
        <f t="shared" si="304"/>
        <v>127.3</v>
      </c>
      <c r="J1009" s="53" t="str">
        <f t="shared" si="305"/>
        <v>BIG BRIDGE INTL (BRCH USA)</v>
      </c>
      <c r="K1009" s="55">
        <f t="shared" si="306"/>
        <v>1</v>
      </c>
      <c r="L1009" s="54">
        <f t="shared" si="307"/>
        <v>1.7</v>
      </c>
      <c r="M1009" s="54">
        <f t="shared" si="308"/>
        <v>4.9000000000000004</v>
      </c>
      <c r="N1009" s="54">
        <f t="shared" si="309"/>
        <v>4.9000000000000004</v>
      </c>
      <c r="O1009" s="54">
        <f t="shared" si="310"/>
        <v>2</v>
      </c>
      <c r="P1009" s="55" t="str">
        <f t="shared" si="311"/>
        <v>6094325152007</v>
      </c>
      <c r="Q1009" s="70">
        <f t="shared" si="312"/>
        <v>9790</v>
      </c>
      <c r="R1009" s="58">
        <v>0</v>
      </c>
      <c r="S1009" s="57">
        <f t="shared" si="313"/>
        <v>0</v>
      </c>
      <c r="T1009" s="58">
        <v>0</v>
      </c>
      <c r="U1009" s="58">
        <f>(IF(VLOOKUP(VLOOKUP(AN1009,MAPPING!$B$16:$D$21,2,1),MAPPING!$C$16:$E$21,2,0)=7000,0,VLOOKUP(VLOOKUP(AN1009,MAPPING!$B$16:$D$21,2,1),MAPPING!$C$16:$E$21,2,0)))</f>
        <v>0</v>
      </c>
      <c r="V1009" s="58">
        <f>(K1009*VLOOKUP(N1009/K1009,MAPPING!$B$23:$C$30,2,10))</f>
        <v>550</v>
      </c>
      <c r="W1009" s="58">
        <f t="shared" si="314"/>
        <v>0</v>
      </c>
      <c r="X1009" s="58">
        <f t="shared" si="315"/>
        <v>10340</v>
      </c>
      <c r="Y1009" s="116">
        <f>ROUND(SUM(Q1009:W1009)/INVOICE!$I$5,2)</f>
        <v>7.42</v>
      </c>
      <c r="AA1009" s="38" t="s">
        <v>685</v>
      </c>
      <c r="AB1009" s="38" t="s">
        <v>93</v>
      </c>
      <c r="AC1009" s="38" t="s">
        <v>6276</v>
      </c>
      <c r="AD1009" s="38" t="s">
        <v>12718</v>
      </c>
      <c r="AE1009" s="38" t="s">
        <v>11633</v>
      </c>
      <c r="AF1009" s="38" t="s">
        <v>11634</v>
      </c>
      <c r="AG1009" s="38" t="s">
        <v>12719</v>
      </c>
      <c r="AH1009" s="38" t="s">
        <v>61</v>
      </c>
      <c r="AI1009" s="38">
        <v>1</v>
      </c>
      <c r="AJ1009" s="38">
        <v>1.7</v>
      </c>
      <c r="AK1009" s="38">
        <v>4.9000000000000004</v>
      </c>
      <c r="AL1009" s="38">
        <v>4.9000000000000004</v>
      </c>
      <c r="AM1009" s="38" t="s">
        <v>204</v>
      </c>
      <c r="AN1009" s="38">
        <v>127.3</v>
      </c>
      <c r="AO1009" s="38" t="s">
        <v>62</v>
      </c>
      <c r="AP1009" s="38" t="s">
        <v>62</v>
      </c>
      <c r="AQ1009" s="38" t="s">
        <v>62</v>
      </c>
      <c r="AR1009" s="38" t="s">
        <v>61</v>
      </c>
      <c r="AS1009" s="38" t="s">
        <v>61</v>
      </c>
      <c r="AT1009" s="38" t="s">
        <v>205</v>
      </c>
      <c r="AU1009" s="38" t="s">
        <v>8802</v>
      </c>
      <c r="AV1009" s="38" t="s">
        <v>207</v>
      </c>
      <c r="AW1009" s="38" t="s">
        <v>61</v>
      </c>
      <c r="AX1009" s="38" t="s">
        <v>63</v>
      </c>
      <c r="AY1009" s="39" t="s">
        <v>12720</v>
      </c>
      <c r="AZ1009" s="38" t="s">
        <v>12721</v>
      </c>
      <c r="BA1009" s="39" t="s">
        <v>12721</v>
      </c>
      <c r="BB1009" s="38" t="s">
        <v>2434</v>
      </c>
      <c r="BC1009" s="38" t="s">
        <v>197</v>
      </c>
      <c r="BD1009" s="38" t="s">
        <v>94</v>
      </c>
      <c r="BE1009" s="38" t="s">
        <v>208</v>
      </c>
      <c r="BF1009" s="38" t="s">
        <v>64</v>
      </c>
      <c r="BG1009" s="38" t="s">
        <v>61</v>
      </c>
      <c r="BH1009" s="38" t="s">
        <v>209</v>
      </c>
    </row>
    <row r="1010" spans="2:60" x14ac:dyDescent="0.3">
      <c r="B1010" s="55">
        <f t="shared" si="297"/>
        <v>1006</v>
      </c>
      <c r="C1010" s="55" t="str">
        <f t="shared" si="298"/>
        <v>NRT</v>
      </c>
      <c r="D1010" s="55" t="str">
        <f t="shared" si="299"/>
        <v>2025-09-25</v>
      </c>
      <c r="E1010" s="55" t="str">
        <f t="shared" si="300"/>
        <v>82020038185</v>
      </c>
      <c r="F1010" s="55" t="str">
        <f t="shared" si="301"/>
        <v>PJP030133479</v>
      </c>
      <c r="G1010" s="55" t="str">
        <f t="shared" si="302"/>
        <v>문지혜</v>
      </c>
      <c r="H1010" s="53" t="str">
        <f t="shared" si="303"/>
        <v>목록(Manifest)</v>
      </c>
      <c r="I1010" s="62">
        <f t="shared" si="304"/>
        <v>133.58000000000001</v>
      </c>
      <c r="J1010" s="53" t="str">
        <f t="shared" si="305"/>
        <v>BIG BRIDGE INTL (BRCH USA)</v>
      </c>
      <c r="K1010" s="55">
        <f t="shared" si="306"/>
        <v>1</v>
      </c>
      <c r="L1010" s="54">
        <f t="shared" si="307"/>
        <v>12.4</v>
      </c>
      <c r="M1010" s="54">
        <f t="shared" si="308"/>
        <v>15.3</v>
      </c>
      <c r="N1010" s="54">
        <f t="shared" si="309"/>
        <v>15.5</v>
      </c>
      <c r="O1010" s="54">
        <f t="shared" si="310"/>
        <v>12.5</v>
      </c>
      <c r="P1010" s="55" t="str">
        <f t="shared" si="311"/>
        <v>6094325151645</v>
      </c>
      <c r="Q1010" s="70">
        <f t="shared" si="312"/>
        <v>31000</v>
      </c>
      <c r="R1010" s="58">
        <v>0</v>
      </c>
      <c r="S1010" s="57">
        <f t="shared" si="313"/>
        <v>0</v>
      </c>
      <c r="T1010" s="58">
        <v>0</v>
      </c>
      <c r="U1010" s="58">
        <f>(IF(VLOOKUP(VLOOKUP(AN1010,MAPPING!$B$16:$D$21,2,1),MAPPING!$C$16:$E$21,2,0)=7000,0,VLOOKUP(VLOOKUP(AN1010,MAPPING!$B$16:$D$21,2,1),MAPPING!$C$16:$E$21,2,0)))</f>
        <v>0</v>
      </c>
      <c r="V1010" s="58">
        <f>(K1010*VLOOKUP(N1010/K1010,MAPPING!$B$23:$C$30,2,10))</f>
        <v>4500</v>
      </c>
      <c r="W1010" s="58">
        <f t="shared" si="314"/>
        <v>0</v>
      </c>
      <c r="X1010" s="58">
        <f t="shared" si="315"/>
        <v>35500</v>
      </c>
      <c r="Y1010" s="116">
        <f>ROUND(SUM(Q1010:W1010)/INVOICE!$I$5,2)</f>
        <v>25.47</v>
      </c>
      <c r="AA1010" s="38" t="s">
        <v>685</v>
      </c>
      <c r="AB1010" s="38" t="s">
        <v>93</v>
      </c>
      <c r="AC1010" s="38" t="s">
        <v>6276</v>
      </c>
      <c r="AD1010" s="38" t="s">
        <v>12722</v>
      </c>
      <c r="AE1010" s="38" t="s">
        <v>12723</v>
      </c>
      <c r="AF1010" s="38" t="s">
        <v>12724</v>
      </c>
      <c r="AG1010" s="38" t="s">
        <v>12725</v>
      </c>
      <c r="AH1010" s="38" t="s">
        <v>61</v>
      </c>
      <c r="AI1010" s="38">
        <v>1</v>
      </c>
      <c r="AJ1010" s="38">
        <v>12.4</v>
      </c>
      <c r="AK1010" s="38">
        <v>15.3</v>
      </c>
      <c r="AL1010" s="38">
        <v>15.5</v>
      </c>
      <c r="AM1010" s="38" t="s">
        <v>204</v>
      </c>
      <c r="AN1010" s="38">
        <v>133.58000000000001</v>
      </c>
      <c r="AO1010" s="38" t="s">
        <v>62</v>
      </c>
      <c r="AP1010" s="38" t="s">
        <v>62</v>
      </c>
      <c r="AQ1010" s="38" t="s">
        <v>62</v>
      </c>
      <c r="AR1010" s="38" t="s">
        <v>61</v>
      </c>
      <c r="AS1010" s="38" t="s">
        <v>61</v>
      </c>
      <c r="AT1010" s="38" t="s">
        <v>205</v>
      </c>
      <c r="AU1010" s="38" t="s">
        <v>8802</v>
      </c>
      <c r="AV1010" s="38" t="s">
        <v>207</v>
      </c>
      <c r="AW1010" s="38" t="s">
        <v>61</v>
      </c>
      <c r="AX1010" s="38" t="s">
        <v>63</v>
      </c>
      <c r="AY1010" s="39" t="s">
        <v>12726</v>
      </c>
      <c r="AZ1010" s="38" t="s">
        <v>12727</v>
      </c>
      <c r="BA1010" s="39" t="s">
        <v>12727</v>
      </c>
      <c r="BB1010" s="38" t="s">
        <v>2434</v>
      </c>
      <c r="BC1010" s="38" t="s">
        <v>197</v>
      </c>
      <c r="BD1010" s="38" t="s">
        <v>94</v>
      </c>
      <c r="BE1010" s="38" t="s">
        <v>208</v>
      </c>
      <c r="BF1010" s="38" t="s">
        <v>64</v>
      </c>
      <c r="BG1010" s="38" t="s">
        <v>61</v>
      </c>
      <c r="BH1010" s="38" t="s">
        <v>209</v>
      </c>
    </row>
    <row r="1011" spans="2:60" x14ac:dyDescent="0.3">
      <c r="B1011" s="55">
        <f t="shared" si="297"/>
        <v>1007</v>
      </c>
      <c r="C1011" s="55" t="str">
        <f t="shared" si="298"/>
        <v>NRT</v>
      </c>
      <c r="D1011" s="55" t="str">
        <f t="shared" si="299"/>
        <v>2025-09-25</v>
      </c>
      <c r="E1011" s="55" t="str">
        <f t="shared" si="300"/>
        <v>82020038185</v>
      </c>
      <c r="F1011" s="55" t="str">
        <f t="shared" si="301"/>
        <v>PJP026440998</v>
      </c>
      <c r="G1011" s="55" t="str">
        <f t="shared" si="302"/>
        <v>김재성</v>
      </c>
      <c r="H1011" s="53" t="str">
        <f t="shared" si="303"/>
        <v>목록(Manifest)</v>
      </c>
      <c r="I1011" s="62">
        <f t="shared" si="304"/>
        <v>36.85</v>
      </c>
      <c r="J1011" s="53" t="str">
        <f t="shared" si="305"/>
        <v>BIG BRIDGE INTL (BRCH USA)</v>
      </c>
      <c r="K1011" s="55">
        <f t="shared" si="306"/>
        <v>1</v>
      </c>
      <c r="L1011" s="54">
        <f t="shared" si="307"/>
        <v>0.5</v>
      </c>
      <c r="M1011" s="54">
        <f t="shared" si="308"/>
        <v>2.2000000000000002</v>
      </c>
      <c r="N1011" s="54">
        <f t="shared" si="309"/>
        <v>2.2000000000000002</v>
      </c>
      <c r="O1011" s="54">
        <f t="shared" si="310"/>
        <v>0.5</v>
      </c>
      <c r="P1011" s="55" t="str">
        <f t="shared" si="311"/>
        <v>6094325151854</v>
      </c>
      <c r="Q1011" s="70">
        <f t="shared" si="312"/>
        <v>6760</v>
      </c>
      <c r="R1011" s="58">
        <v>0</v>
      </c>
      <c r="S1011" s="57">
        <f t="shared" si="313"/>
        <v>0</v>
      </c>
      <c r="T1011" s="58">
        <v>0</v>
      </c>
      <c r="U1011" s="58">
        <f>(IF(VLOOKUP(VLOOKUP(AN1011,MAPPING!$B$16:$D$21,2,1),MAPPING!$C$16:$E$21,2,0)=7000,0,VLOOKUP(VLOOKUP(AN1011,MAPPING!$B$16:$D$21,2,1),MAPPING!$C$16:$E$21,2,0)))</f>
        <v>0</v>
      </c>
      <c r="V1011" s="58">
        <f>(K1011*VLOOKUP(N1011/K1011,MAPPING!$B$23:$C$30,2,10))</f>
        <v>550</v>
      </c>
      <c r="W1011" s="58">
        <f t="shared" si="314"/>
        <v>0</v>
      </c>
      <c r="X1011" s="58">
        <f t="shared" si="315"/>
        <v>7310</v>
      </c>
      <c r="Y1011" s="116">
        <f>ROUND(SUM(Q1011:W1011)/INVOICE!$I$5,2)</f>
        <v>5.24</v>
      </c>
      <c r="AA1011" s="38" t="s">
        <v>685</v>
      </c>
      <c r="AB1011" s="38" t="s">
        <v>93</v>
      </c>
      <c r="AC1011" s="38" t="s">
        <v>6276</v>
      </c>
      <c r="AD1011" s="38" t="s">
        <v>12728</v>
      </c>
      <c r="AE1011" s="38" t="s">
        <v>12729</v>
      </c>
      <c r="AF1011" s="38" t="s">
        <v>12730</v>
      </c>
      <c r="AG1011" s="38" t="s">
        <v>12731</v>
      </c>
      <c r="AH1011" s="38" t="s">
        <v>61</v>
      </c>
      <c r="AI1011" s="38">
        <v>1</v>
      </c>
      <c r="AJ1011" s="38">
        <v>0.5</v>
      </c>
      <c r="AK1011" s="38">
        <v>2.2000000000000002</v>
      </c>
      <c r="AL1011" s="38">
        <v>2.2000000000000002</v>
      </c>
      <c r="AM1011" s="38" t="s">
        <v>204</v>
      </c>
      <c r="AN1011" s="38">
        <v>36.85</v>
      </c>
      <c r="AO1011" s="38" t="s">
        <v>62</v>
      </c>
      <c r="AP1011" s="38" t="s">
        <v>62</v>
      </c>
      <c r="AQ1011" s="38" t="s">
        <v>62</v>
      </c>
      <c r="AR1011" s="38" t="s">
        <v>61</v>
      </c>
      <c r="AS1011" s="38" t="s">
        <v>61</v>
      </c>
      <c r="AT1011" s="38" t="s">
        <v>205</v>
      </c>
      <c r="AU1011" s="38" t="s">
        <v>8802</v>
      </c>
      <c r="AV1011" s="38" t="s">
        <v>207</v>
      </c>
      <c r="AW1011" s="38" t="s">
        <v>61</v>
      </c>
      <c r="AX1011" s="38" t="s">
        <v>63</v>
      </c>
      <c r="AY1011" s="39" t="s">
        <v>12732</v>
      </c>
      <c r="AZ1011" s="38" t="s">
        <v>12733</v>
      </c>
      <c r="BA1011" s="39" t="s">
        <v>12733</v>
      </c>
      <c r="BB1011" s="38" t="s">
        <v>2434</v>
      </c>
      <c r="BC1011" s="38" t="s">
        <v>197</v>
      </c>
      <c r="BD1011" s="38" t="s">
        <v>94</v>
      </c>
      <c r="BE1011" s="38" t="s">
        <v>208</v>
      </c>
      <c r="BF1011" s="38" t="s">
        <v>64</v>
      </c>
      <c r="BG1011" s="38" t="s">
        <v>61</v>
      </c>
      <c r="BH1011" s="38" t="s">
        <v>209</v>
      </c>
    </row>
    <row r="1012" spans="2:60" x14ac:dyDescent="0.3">
      <c r="B1012" s="55">
        <f t="shared" si="297"/>
        <v>1008</v>
      </c>
      <c r="C1012" s="55" t="str">
        <f t="shared" si="298"/>
        <v>NRT</v>
      </c>
      <c r="D1012" s="55" t="str">
        <f t="shared" si="299"/>
        <v>2025-09-25</v>
      </c>
      <c r="E1012" s="55" t="str">
        <f t="shared" si="300"/>
        <v>82020038185</v>
      </c>
      <c r="F1012" s="55" t="str">
        <f t="shared" si="301"/>
        <v>PJP030161576</v>
      </c>
      <c r="G1012" s="55" t="str">
        <f t="shared" si="302"/>
        <v>김혜은</v>
      </c>
      <c r="H1012" s="53" t="str">
        <f t="shared" si="303"/>
        <v>목록(Manifest)</v>
      </c>
      <c r="I1012" s="62">
        <f t="shared" si="304"/>
        <v>25.8</v>
      </c>
      <c r="J1012" s="53" t="str">
        <f t="shared" si="305"/>
        <v>BIG BRIDGE INTL (BRCH USA)</v>
      </c>
      <c r="K1012" s="55">
        <f t="shared" si="306"/>
        <v>1</v>
      </c>
      <c r="L1012" s="54">
        <f t="shared" si="307"/>
        <v>0.75</v>
      </c>
      <c r="M1012" s="54">
        <f t="shared" si="308"/>
        <v>1.2</v>
      </c>
      <c r="N1012" s="54">
        <f t="shared" si="309"/>
        <v>1.2</v>
      </c>
      <c r="O1012" s="54">
        <f t="shared" si="310"/>
        <v>1</v>
      </c>
      <c r="P1012" s="55" t="str">
        <f t="shared" si="311"/>
        <v>6094325151776</v>
      </c>
      <c r="Q1012" s="70">
        <f t="shared" si="312"/>
        <v>7770</v>
      </c>
      <c r="R1012" s="58">
        <v>0</v>
      </c>
      <c r="S1012" s="57">
        <f t="shared" si="313"/>
        <v>0</v>
      </c>
      <c r="T1012" s="58">
        <v>0</v>
      </c>
      <c r="U1012" s="58">
        <f>(IF(VLOOKUP(VLOOKUP(AN1012,MAPPING!$B$16:$D$21,2,1),MAPPING!$C$16:$E$21,2,0)=7000,0,VLOOKUP(VLOOKUP(AN1012,MAPPING!$B$16:$D$21,2,1),MAPPING!$C$16:$E$21,2,0)))</f>
        <v>0</v>
      </c>
      <c r="V1012" s="58">
        <f>(K1012*VLOOKUP(N1012/K1012,MAPPING!$B$23:$C$30,2,10))</f>
        <v>0</v>
      </c>
      <c r="W1012" s="58">
        <f t="shared" si="314"/>
        <v>0</v>
      </c>
      <c r="X1012" s="58">
        <f t="shared" si="315"/>
        <v>7770</v>
      </c>
      <c r="Y1012" s="116">
        <f>ROUND(SUM(Q1012:W1012)/INVOICE!$I$5,2)</f>
        <v>5.57</v>
      </c>
      <c r="AA1012" s="38" t="s">
        <v>685</v>
      </c>
      <c r="AB1012" s="38" t="s">
        <v>93</v>
      </c>
      <c r="AC1012" s="38" t="s">
        <v>6276</v>
      </c>
      <c r="AD1012" s="38" t="s">
        <v>12734</v>
      </c>
      <c r="AE1012" s="38" t="s">
        <v>12735</v>
      </c>
      <c r="AF1012" s="38" t="s">
        <v>12736</v>
      </c>
      <c r="AG1012" s="38" t="s">
        <v>12737</v>
      </c>
      <c r="AH1012" s="38" t="s">
        <v>61</v>
      </c>
      <c r="AI1012" s="38">
        <v>1</v>
      </c>
      <c r="AJ1012" s="38">
        <v>0.75</v>
      </c>
      <c r="AK1012" s="38">
        <v>1.2</v>
      </c>
      <c r="AL1012" s="38">
        <v>1.2</v>
      </c>
      <c r="AM1012" s="38" t="s">
        <v>204</v>
      </c>
      <c r="AN1012" s="38">
        <v>25.8</v>
      </c>
      <c r="AO1012" s="38" t="s">
        <v>62</v>
      </c>
      <c r="AP1012" s="38" t="s">
        <v>62</v>
      </c>
      <c r="AQ1012" s="38" t="s">
        <v>62</v>
      </c>
      <c r="AR1012" s="38" t="s">
        <v>61</v>
      </c>
      <c r="AS1012" s="38" t="s">
        <v>61</v>
      </c>
      <c r="AT1012" s="38" t="s">
        <v>205</v>
      </c>
      <c r="AU1012" s="38" t="s">
        <v>8802</v>
      </c>
      <c r="AV1012" s="38" t="s">
        <v>207</v>
      </c>
      <c r="AW1012" s="38" t="s">
        <v>61</v>
      </c>
      <c r="AX1012" s="38" t="s">
        <v>63</v>
      </c>
      <c r="AY1012" s="39" t="s">
        <v>12738</v>
      </c>
      <c r="AZ1012" s="38" t="s">
        <v>12739</v>
      </c>
      <c r="BA1012" s="39" t="s">
        <v>12739</v>
      </c>
      <c r="BB1012" s="38" t="s">
        <v>2434</v>
      </c>
      <c r="BC1012" s="38" t="s">
        <v>197</v>
      </c>
      <c r="BD1012" s="38" t="s">
        <v>94</v>
      </c>
      <c r="BE1012" s="38" t="s">
        <v>208</v>
      </c>
      <c r="BF1012" s="38" t="s">
        <v>64</v>
      </c>
      <c r="BG1012" s="38" t="s">
        <v>61</v>
      </c>
      <c r="BH1012" s="38" t="s">
        <v>209</v>
      </c>
    </row>
    <row r="1013" spans="2:60" x14ac:dyDescent="0.3">
      <c r="B1013" s="55">
        <f t="shared" si="297"/>
        <v>1009</v>
      </c>
      <c r="C1013" s="55" t="str">
        <f t="shared" si="298"/>
        <v>NRT</v>
      </c>
      <c r="D1013" s="55" t="str">
        <f t="shared" si="299"/>
        <v>2025-09-25</v>
      </c>
      <c r="E1013" s="55" t="str">
        <f t="shared" si="300"/>
        <v>82020038185</v>
      </c>
      <c r="F1013" s="55" t="str">
        <f t="shared" si="301"/>
        <v>PJP030166904</v>
      </c>
      <c r="G1013" s="55" t="str">
        <f t="shared" si="302"/>
        <v>정제원</v>
      </c>
      <c r="H1013" s="53" t="str">
        <f t="shared" si="303"/>
        <v>일반(목록배제,Normal-Manifest Exception)</v>
      </c>
      <c r="I1013" s="62">
        <f t="shared" si="304"/>
        <v>100.5</v>
      </c>
      <c r="J1013" s="53" t="str">
        <f t="shared" si="305"/>
        <v>BIG BRIDGE INTL (BRCH USA)</v>
      </c>
      <c r="K1013" s="55">
        <f t="shared" si="306"/>
        <v>1</v>
      </c>
      <c r="L1013" s="54">
        <f t="shared" si="307"/>
        <v>0.5</v>
      </c>
      <c r="M1013" s="54">
        <f t="shared" si="308"/>
        <v>0.8</v>
      </c>
      <c r="N1013" s="54">
        <f t="shared" si="309"/>
        <v>0.8</v>
      </c>
      <c r="O1013" s="54">
        <f t="shared" si="310"/>
        <v>0.5</v>
      </c>
      <c r="P1013" s="55" t="str">
        <f t="shared" si="311"/>
        <v>6094325151602</v>
      </c>
      <c r="Q1013" s="70">
        <f t="shared" si="312"/>
        <v>6760</v>
      </c>
      <c r="R1013" s="58">
        <v>0</v>
      </c>
      <c r="S1013" s="57">
        <f t="shared" si="313"/>
        <v>0</v>
      </c>
      <c r="T1013" s="58">
        <v>0</v>
      </c>
      <c r="U1013" s="58">
        <f>(IF(VLOOKUP(VLOOKUP(AN1013,MAPPING!$B$16:$D$21,2,1),MAPPING!$C$16:$E$21,2,0)=7000,0,VLOOKUP(VLOOKUP(AN1013,MAPPING!$B$16:$D$21,2,1),MAPPING!$C$16:$E$21,2,0)))</f>
        <v>0</v>
      </c>
      <c r="V1013" s="58">
        <f>(K1013*VLOOKUP(N1013/K1013,MAPPING!$B$23:$C$30,2,10))</f>
        <v>0</v>
      </c>
      <c r="W1013" s="58">
        <f t="shared" si="314"/>
        <v>0</v>
      </c>
      <c r="X1013" s="58">
        <f t="shared" si="315"/>
        <v>6760</v>
      </c>
      <c r="Y1013" s="116">
        <f>ROUND(SUM(Q1013:W1013)/INVOICE!$I$5,2)</f>
        <v>4.8499999999999996</v>
      </c>
      <c r="AA1013" s="38" t="s">
        <v>685</v>
      </c>
      <c r="AB1013" s="38" t="s">
        <v>93</v>
      </c>
      <c r="AC1013" s="38" t="s">
        <v>6276</v>
      </c>
      <c r="AD1013" s="38" t="s">
        <v>12740</v>
      </c>
      <c r="AE1013" s="38" t="s">
        <v>12741</v>
      </c>
      <c r="AF1013" s="38" t="s">
        <v>12742</v>
      </c>
      <c r="AG1013" s="38" t="s">
        <v>12743</v>
      </c>
      <c r="AH1013" s="38" t="s">
        <v>61</v>
      </c>
      <c r="AI1013" s="38">
        <v>1</v>
      </c>
      <c r="AJ1013" s="38">
        <v>0.5</v>
      </c>
      <c r="AK1013" s="38">
        <v>0.8</v>
      </c>
      <c r="AL1013" s="38">
        <v>0.8</v>
      </c>
      <c r="AM1013" s="38" t="s">
        <v>66</v>
      </c>
      <c r="AN1013" s="38">
        <v>100.5</v>
      </c>
      <c r="AO1013" s="38" t="s">
        <v>62</v>
      </c>
      <c r="AP1013" s="38" t="s">
        <v>62</v>
      </c>
      <c r="AQ1013" s="38" t="s">
        <v>62</v>
      </c>
      <c r="AR1013" s="38" t="s">
        <v>61</v>
      </c>
      <c r="AS1013" s="38" t="s">
        <v>61</v>
      </c>
      <c r="AT1013" s="38" t="s">
        <v>205</v>
      </c>
      <c r="AU1013" s="38" t="s">
        <v>8802</v>
      </c>
      <c r="AV1013" s="38" t="s">
        <v>207</v>
      </c>
      <c r="AW1013" s="38" t="s">
        <v>61</v>
      </c>
      <c r="AX1013" s="38" t="s">
        <v>63</v>
      </c>
      <c r="AY1013" s="39" t="s">
        <v>12744</v>
      </c>
      <c r="AZ1013" s="38" t="s">
        <v>12745</v>
      </c>
      <c r="BA1013" s="39" t="s">
        <v>12745</v>
      </c>
      <c r="BB1013" s="38" t="s">
        <v>2434</v>
      </c>
      <c r="BC1013" s="38" t="s">
        <v>197</v>
      </c>
      <c r="BD1013" s="38" t="s">
        <v>94</v>
      </c>
      <c r="BE1013" s="38" t="s">
        <v>208</v>
      </c>
      <c r="BF1013" s="38" t="s">
        <v>64</v>
      </c>
      <c r="BG1013" s="38" t="s">
        <v>61</v>
      </c>
      <c r="BH1013" s="38" t="s">
        <v>209</v>
      </c>
    </row>
    <row r="1014" spans="2:60" x14ac:dyDescent="0.3">
      <c r="B1014" s="55">
        <f t="shared" si="297"/>
        <v>1010</v>
      </c>
      <c r="C1014" s="55" t="str">
        <f t="shared" si="298"/>
        <v>NRT</v>
      </c>
      <c r="D1014" s="55" t="str">
        <f t="shared" si="299"/>
        <v>2025-09-25</v>
      </c>
      <c r="E1014" s="55" t="str">
        <f t="shared" si="300"/>
        <v>82020038185</v>
      </c>
      <c r="F1014" s="55" t="str">
        <f t="shared" si="301"/>
        <v>PJP030131977</v>
      </c>
      <c r="G1014" s="55" t="str">
        <f t="shared" si="302"/>
        <v>김영준</v>
      </c>
      <c r="H1014" s="53" t="str">
        <f t="shared" si="303"/>
        <v>목록(Manifest)</v>
      </c>
      <c r="I1014" s="62">
        <f t="shared" si="304"/>
        <v>3.35</v>
      </c>
      <c r="J1014" s="53" t="str">
        <f t="shared" si="305"/>
        <v>BIG BRIDGE INTL (BRCH USA)</v>
      </c>
      <c r="K1014" s="55">
        <f t="shared" si="306"/>
        <v>1</v>
      </c>
      <c r="L1014" s="54">
        <f t="shared" si="307"/>
        <v>0.25</v>
      </c>
      <c r="M1014" s="54">
        <f t="shared" si="308"/>
        <v>0.8</v>
      </c>
      <c r="N1014" s="54">
        <f t="shared" si="309"/>
        <v>0.8</v>
      </c>
      <c r="O1014" s="54">
        <f t="shared" si="310"/>
        <v>0.5</v>
      </c>
      <c r="P1014" s="55" t="str">
        <f t="shared" si="311"/>
        <v>6094325151722</v>
      </c>
      <c r="Q1014" s="70">
        <f t="shared" si="312"/>
        <v>6760</v>
      </c>
      <c r="R1014" s="58">
        <v>0</v>
      </c>
      <c r="S1014" s="57">
        <f t="shared" si="313"/>
        <v>0</v>
      </c>
      <c r="T1014" s="58">
        <v>0</v>
      </c>
      <c r="U1014" s="58">
        <f>(IF(VLOOKUP(VLOOKUP(AN1014,MAPPING!$B$16:$D$21,2,1),MAPPING!$C$16:$E$21,2,0)=7000,0,VLOOKUP(VLOOKUP(AN1014,MAPPING!$B$16:$D$21,2,1),MAPPING!$C$16:$E$21,2,0)))</f>
        <v>0</v>
      </c>
      <c r="V1014" s="58">
        <f>(K1014*VLOOKUP(N1014/K1014,MAPPING!$B$23:$C$30,2,10))</f>
        <v>0</v>
      </c>
      <c r="W1014" s="58">
        <f t="shared" si="314"/>
        <v>0</v>
      </c>
      <c r="X1014" s="58">
        <f t="shared" si="315"/>
        <v>6760</v>
      </c>
      <c r="Y1014" s="116">
        <f>ROUND(SUM(Q1014:W1014)/INVOICE!$I$5,2)</f>
        <v>4.8499999999999996</v>
      </c>
      <c r="AA1014" s="38" t="s">
        <v>685</v>
      </c>
      <c r="AB1014" s="38" t="s">
        <v>93</v>
      </c>
      <c r="AC1014" s="38" t="s">
        <v>6276</v>
      </c>
      <c r="AD1014" s="38" t="s">
        <v>12746</v>
      </c>
      <c r="AE1014" s="38" t="s">
        <v>4487</v>
      </c>
      <c r="AF1014" s="38" t="s">
        <v>12747</v>
      </c>
      <c r="AG1014" s="38" t="s">
        <v>282</v>
      </c>
      <c r="AH1014" s="38" t="s">
        <v>61</v>
      </c>
      <c r="AI1014" s="38">
        <v>1</v>
      </c>
      <c r="AJ1014" s="38">
        <v>0.25</v>
      </c>
      <c r="AK1014" s="38">
        <v>0.8</v>
      </c>
      <c r="AL1014" s="38">
        <v>0.8</v>
      </c>
      <c r="AM1014" s="38" t="s">
        <v>204</v>
      </c>
      <c r="AN1014" s="38">
        <v>3.35</v>
      </c>
      <c r="AO1014" s="38" t="s">
        <v>62</v>
      </c>
      <c r="AP1014" s="38" t="s">
        <v>62</v>
      </c>
      <c r="AQ1014" s="38" t="s">
        <v>62</v>
      </c>
      <c r="AR1014" s="38" t="s">
        <v>61</v>
      </c>
      <c r="AS1014" s="38" t="s">
        <v>61</v>
      </c>
      <c r="AT1014" s="38" t="s">
        <v>205</v>
      </c>
      <c r="AU1014" s="38" t="s">
        <v>8802</v>
      </c>
      <c r="AV1014" s="38" t="s">
        <v>207</v>
      </c>
      <c r="AW1014" s="38" t="s">
        <v>61</v>
      </c>
      <c r="AX1014" s="38" t="s">
        <v>63</v>
      </c>
      <c r="AY1014" s="39" t="s">
        <v>12748</v>
      </c>
      <c r="AZ1014" s="38" t="s">
        <v>12749</v>
      </c>
      <c r="BA1014" s="39" t="s">
        <v>12749</v>
      </c>
      <c r="BB1014" s="38" t="s">
        <v>2434</v>
      </c>
      <c r="BC1014" s="38" t="s">
        <v>197</v>
      </c>
      <c r="BD1014" s="38" t="s">
        <v>94</v>
      </c>
      <c r="BE1014" s="38" t="s">
        <v>208</v>
      </c>
      <c r="BF1014" s="38" t="s">
        <v>64</v>
      </c>
      <c r="BG1014" s="38" t="s">
        <v>61</v>
      </c>
      <c r="BH1014" s="38" t="s">
        <v>209</v>
      </c>
    </row>
    <row r="1015" spans="2:60" x14ac:dyDescent="0.3">
      <c r="B1015" s="55">
        <f t="shared" si="297"/>
        <v>1011</v>
      </c>
      <c r="C1015" s="55" t="str">
        <f t="shared" si="298"/>
        <v>NRT</v>
      </c>
      <c r="D1015" s="55" t="str">
        <f t="shared" si="299"/>
        <v>2025-09-25</v>
      </c>
      <c r="E1015" s="55" t="str">
        <f t="shared" si="300"/>
        <v>82020038185</v>
      </c>
      <c r="F1015" s="55" t="str">
        <f t="shared" si="301"/>
        <v>PJP030153783</v>
      </c>
      <c r="G1015" s="55" t="str">
        <f t="shared" si="302"/>
        <v>윤희승</v>
      </c>
      <c r="H1015" s="53" t="str">
        <f t="shared" si="303"/>
        <v>목록(Manifest)</v>
      </c>
      <c r="I1015" s="62">
        <f t="shared" si="304"/>
        <v>44.96</v>
      </c>
      <c r="J1015" s="53" t="str">
        <f t="shared" si="305"/>
        <v>BIG BRIDGE INTL (BRCH USA)</v>
      </c>
      <c r="K1015" s="55">
        <f t="shared" si="306"/>
        <v>1</v>
      </c>
      <c r="L1015" s="54">
        <f t="shared" si="307"/>
        <v>0.7</v>
      </c>
      <c r="M1015" s="54">
        <f t="shared" si="308"/>
        <v>1</v>
      </c>
      <c r="N1015" s="54">
        <f t="shared" si="309"/>
        <v>1</v>
      </c>
      <c r="O1015" s="54">
        <f t="shared" si="310"/>
        <v>1</v>
      </c>
      <c r="P1015" s="55" t="str">
        <f t="shared" si="311"/>
        <v>6094325152010</v>
      </c>
      <c r="Q1015" s="70">
        <f t="shared" si="312"/>
        <v>7770</v>
      </c>
      <c r="R1015" s="58">
        <v>0</v>
      </c>
      <c r="S1015" s="57">
        <f t="shared" si="313"/>
        <v>0</v>
      </c>
      <c r="T1015" s="58">
        <v>0</v>
      </c>
      <c r="U1015" s="58">
        <f>(IF(VLOOKUP(VLOOKUP(AN1015,MAPPING!$B$16:$D$21,2,1),MAPPING!$C$16:$E$21,2,0)=7000,0,VLOOKUP(VLOOKUP(AN1015,MAPPING!$B$16:$D$21,2,1),MAPPING!$C$16:$E$21,2,0)))</f>
        <v>0</v>
      </c>
      <c r="V1015" s="58">
        <f>(K1015*VLOOKUP(N1015/K1015,MAPPING!$B$23:$C$30,2,10))</f>
        <v>0</v>
      </c>
      <c r="W1015" s="58">
        <f t="shared" si="314"/>
        <v>0</v>
      </c>
      <c r="X1015" s="58">
        <f t="shared" si="315"/>
        <v>7770</v>
      </c>
      <c r="Y1015" s="116">
        <f>ROUND(SUM(Q1015:W1015)/INVOICE!$I$5,2)</f>
        <v>5.57</v>
      </c>
      <c r="AA1015" s="38" t="s">
        <v>685</v>
      </c>
      <c r="AB1015" s="38" t="s">
        <v>93</v>
      </c>
      <c r="AC1015" s="38" t="s">
        <v>6276</v>
      </c>
      <c r="AD1015" s="38" t="s">
        <v>12750</v>
      </c>
      <c r="AE1015" s="38" t="s">
        <v>12751</v>
      </c>
      <c r="AF1015" s="38" t="s">
        <v>12752</v>
      </c>
      <c r="AG1015" s="38" t="s">
        <v>12753</v>
      </c>
      <c r="AH1015" s="38" t="s">
        <v>61</v>
      </c>
      <c r="AI1015" s="38">
        <v>1</v>
      </c>
      <c r="AJ1015" s="38">
        <v>0.7</v>
      </c>
      <c r="AK1015" s="38">
        <v>1</v>
      </c>
      <c r="AL1015" s="38">
        <v>1</v>
      </c>
      <c r="AM1015" s="38" t="s">
        <v>204</v>
      </c>
      <c r="AN1015" s="38">
        <v>44.96</v>
      </c>
      <c r="AO1015" s="38" t="s">
        <v>62</v>
      </c>
      <c r="AP1015" s="38" t="s">
        <v>62</v>
      </c>
      <c r="AQ1015" s="38" t="s">
        <v>62</v>
      </c>
      <c r="AR1015" s="38" t="s">
        <v>61</v>
      </c>
      <c r="AS1015" s="38" t="s">
        <v>61</v>
      </c>
      <c r="AT1015" s="38" t="s">
        <v>205</v>
      </c>
      <c r="AU1015" s="38" t="s">
        <v>8802</v>
      </c>
      <c r="AV1015" s="38" t="s">
        <v>207</v>
      </c>
      <c r="AW1015" s="38" t="s">
        <v>61</v>
      </c>
      <c r="AX1015" s="38" t="s">
        <v>63</v>
      </c>
      <c r="AY1015" s="39" t="s">
        <v>12754</v>
      </c>
      <c r="AZ1015" s="38" t="s">
        <v>12755</v>
      </c>
      <c r="BA1015" s="39" t="s">
        <v>12755</v>
      </c>
      <c r="BB1015" s="38" t="s">
        <v>2434</v>
      </c>
      <c r="BC1015" s="38" t="s">
        <v>197</v>
      </c>
      <c r="BD1015" s="38" t="s">
        <v>94</v>
      </c>
      <c r="BE1015" s="38" t="s">
        <v>208</v>
      </c>
      <c r="BF1015" s="38" t="s">
        <v>64</v>
      </c>
      <c r="BG1015" s="38" t="s">
        <v>61</v>
      </c>
      <c r="BH1015" s="38" t="s">
        <v>209</v>
      </c>
    </row>
    <row r="1016" spans="2:60" x14ac:dyDescent="0.3">
      <c r="B1016" s="55">
        <f t="shared" si="297"/>
        <v>1012</v>
      </c>
      <c r="C1016" s="55" t="str">
        <f t="shared" si="298"/>
        <v>NRT</v>
      </c>
      <c r="D1016" s="55" t="str">
        <f t="shared" si="299"/>
        <v>2025-09-25</v>
      </c>
      <c r="E1016" s="55" t="str">
        <f t="shared" si="300"/>
        <v>82020038185</v>
      </c>
      <c r="F1016" s="55" t="str">
        <f t="shared" si="301"/>
        <v>PJP030167535</v>
      </c>
      <c r="G1016" s="55" t="str">
        <f t="shared" si="302"/>
        <v>공소정</v>
      </c>
      <c r="H1016" s="53" t="str">
        <f t="shared" si="303"/>
        <v>목록(Manifest)</v>
      </c>
      <c r="I1016" s="62">
        <f t="shared" si="304"/>
        <v>125.31</v>
      </c>
      <c r="J1016" s="53" t="str">
        <f t="shared" si="305"/>
        <v>BIG BRIDGE INTL (BRCH USA)</v>
      </c>
      <c r="K1016" s="55">
        <f t="shared" si="306"/>
        <v>1</v>
      </c>
      <c r="L1016" s="54">
        <f t="shared" si="307"/>
        <v>1.4</v>
      </c>
      <c r="M1016" s="54">
        <f t="shared" si="308"/>
        <v>2.8</v>
      </c>
      <c r="N1016" s="54">
        <f t="shared" si="309"/>
        <v>2.8</v>
      </c>
      <c r="O1016" s="54">
        <f t="shared" si="310"/>
        <v>1.5</v>
      </c>
      <c r="P1016" s="55" t="str">
        <f t="shared" si="311"/>
        <v>6094325150345</v>
      </c>
      <c r="Q1016" s="70">
        <f t="shared" si="312"/>
        <v>8780</v>
      </c>
      <c r="R1016" s="58">
        <v>0</v>
      </c>
      <c r="S1016" s="57">
        <f t="shared" si="313"/>
        <v>0</v>
      </c>
      <c r="T1016" s="58">
        <v>0</v>
      </c>
      <c r="U1016" s="58">
        <f>(IF(VLOOKUP(VLOOKUP(AN1016,MAPPING!$B$16:$D$21,2,1),MAPPING!$C$16:$E$21,2,0)=7000,0,VLOOKUP(VLOOKUP(AN1016,MAPPING!$B$16:$D$21,2,1),MAPPING!$C$16:$E$21,2,0)))</f>
        <v>0</v>
      </c>
      <c r="V1016" s="58">
        <f>(K1016*VLOOKUP(N1016/K1016,MAPPING!$B$23:$C$30,2,10))</f>
        <v>550</v>
      </c>
      <c r="W1016" s="58">
        <f t="shared" si="314"/>
        <v>0</v>
      </c>
      <c r="X1016" s="58">
        <f t="shared" si="315"/>
        <v>9330</v>
      </c>
      <c r="Y1016" s="116">
        <f>ROUND(SUM(Q1016:W1016)/INVOICE!$I$5,2)</f>
        <v>6.69</v>
      </c>
      <c r="AA1016" s="38" t="s">
        <v>685</v>
      </c>
      <c r="AB1016" s="38" t="s">
        <v>93</v>
      </c>
      <c r="AC1016" s="38" t="s">
        <v>6276</v>
      </c>
      <c r="AD1016" s="38" t="s">
        <v>12756</v>
      </c>
      <c r="AE1016" s="38" t="s">
        <v>8664</v>
      </c>
      <c r="AF1016" s="38" t="s">
        <v>8665</v>
      </c>
      <c r="AG1016" s="38" t="s">
        <v>8666</v>
      </c>
      <c r="AH1016" s="38" t="s">
        <v>61</v>
      </c>
      <c r="AI1016" s="38">
        <v>1</v>
      </c>
      <c r="AJ1016" s="38">
        <v>1.4</v>
      </c>
      <c r="AK1016" s="38">
        <v>2.8</v>
      </c>
      <c r="AL1016" s="38">
        <v>2.8</v>
      </c>
      <c r="AM1016" s="38" t="s">
        <v>204</v>
      </c>
      <c r="AN1016" s="38">
        <v>125.31</v>
      </c>
      <c r="AO1016" s="38" t="s">
        <v>62</v>
      </c>
      <c r="AP1016" s="38" t="s">
        <v>62</v>
      </c>
      <c r="AQ1016" s="38" t="s">
        <v>62</v>
      </c>
      <c r="AR1016" s="38" t="s">
        <v>61</v>
      </c>
      <c r="AS1016" s="38" t="s">
        <v>61</v>
      </c>
      <c r="AT1016" s="38" t="s">
        <v>205</v>
      </c>
      <c r="AU1016" s="38" t="s">
        <v>8802</v>
      </c>
      <c r="AV1016" s="38" t="s">
        <v>207</v>
      </c>
      <c r="AW1016" s="38" t="s">
        <v>61</v>
      </c>
      <c r="AX1016" s="38" t="s">
        <v>63</v>
      </c>
      <c r="AY1016" s="39" t="s">
        <v>12757</v>
      </c>
      <c r="AZ1016" s="38" t="s">
        <v>12758</v>
      </c>
      <c r="BA1016" s="39" t="s">
        <v>12758</v>
      </c>
      <c r="BB1016" s="38" t="s">
        <v>2434</v>
      </c>
      <c r="BC1016" s="38" t="s">
        <v>197</v>
      </c>
      <c r="BD1016" s="38" t="s">
        <v>94</v>
      </c>
      <c r="BE1016" s="38" t="s">
        <v>208</v>
      </c>
      <c r="BF1016" s="38" t="s">
        <v>64</v>
      </c>
      <c r="BG1016" s="38" t="s">
        <v>61</v>
      </c>
      <c r="BH1016" s="38" t="s">
        <v>209</v>
      </c>
    </row>
    <row r="1017" spans="2:60" x14ac:dyDescent="0.3">
      <c r="B1017" s="55">
        <f t="shared" si="297"/>
        <v>1013</v>
      </c>
      <c r="C1017" s="55" t="str">
        <f t="shared" si="298"/>
        <v>NRT</v>
      </c>
      <c r="D1017" s="55" t="str">
        <f t="shared" si="299"/>
        <v>2025-09-25</v>
      </c>
      <c r="E1017" s="55" t="str">
        <f t="shared" si="300"/>
        <v>82020038185</v>
      </c>
      <c r="F1017" s="55" t="str">
        <f t="shared" si="301"/>
        <v>PJP030151626</v>
      </c>
      <c r="G1017" s="55" t="str">
        <f t="shared" si="302"/>
        <v>차지희</v>
      </c>
      <c r="H1017" s="53" t="str">
        <f t="shared" si="303"/>
        <v>선별(검사,Manifest-Inspection)</v>
      </c>
      <c r="I1017" s="62">
        <f t="shared" si="304"/>
        <v>140.21</v>
      </c>
      <c r="J1017" s="53" t="str">
        <f t="shared" si="305"/>
        <v>BIG BRIDGE INTL (BRCH USA)</v>
      </c>
      <c r="K1017" s="55">
        <f t="shared" si="306"/>
        <v>1</v>
      </c>
      <c r="L1017" s="54">
        <f t="shared" si="307"/>
        <v>4</v>
      </c>
      <c r="M1017" s="54">
        <f t="shared" si="308"/>
        <v>0.2</v>
      </c>
      <c r="N1017" s="54">
        <f t="shared" si="309"/>
        <v>4</v>
      </c>
      <c r="O1017" s="54">
        <f t="shared" si="310"/>
        <v>4</v>
      </c>
      <c r="P1017" s="55" t="str">
        <f t="shared" si="311"/>
        <v>6094325151798</v>
      </c>
      <c r="Q1017" s="70">
        <f t="shared" si="312"/>
        <v>13830</v>
      </c>
      <c r="R1017" s="58">
        <v>0</v>
      </c>
      <c r="S1017" s="57">
        <f t="shared" si="313"/>
        <v>0</v>
      </c>
      <c r="T1017" s="58">
        <v>0</v>
      </c>
      <c r="U1017" s="58">
        <f>(IF(VLOOKUP(VLOOKUP(AN1017,MAPPING!$B$16:$D$21,2,1),MAPPING!$C$16:$E$21,2,0)=7000,0,VLOOKUP(VLOOKUP(AN1017,MAPPING!$B$16:$D$21,2,1),MAPPING!$C$16:$E$21,2,0)))</f>
        <v>0</v>
      </c>
      <c r="V1017" s="58">
        <f>(K1017*VLOOKUP(N1017/K1017,MAPPING!$B$23:$C$30,2,10))</f>
        <v>550</v>
      </c>
      <c r="W1017" s="58">
        <f t="shared" si="314"/>
        <v>0</v>
      </c>
      <c r="X1017" s="58">
        <f t="shared" si="315"/>
        <v>14380</v>
      </c>
      <c r="Y1017" s="116">
        <f>ROUND(SUM(Q1017:W1017)/INVOICE!$I$5,2)</f>
        <v>10.32</v>
      </c>
      <c r="AA1017" s="38" t="s">
        <v>685</v>
      </c>
      <c r="AB1017" s="38" t="s">
        <v>93</v>
      </c>
      <c r="AC1017" s="38" t="s">
        <v>6276</v>
      </c>
      <c r="AD1017" s="38" t="s">
        <v>12759</v>
      </c>
      <c r="AE1017" s="38" t="s">
        <v>6679</v>
      </c>
      <c r="AF1017" s="38" t="s">
        <v>9340</v>
      </c>
      <c r="AG1017" s="38" t="s">
        <v>9341</v>
      </c>
      <c r="AH1017" s="38" t="s">
        <v>61</v>
      </c>
      <c r="AI1017" s="38">
        <v>1</v>
      </c>
      <c r="AJ1017" s="38">
        <v>4</v>
      </c>
      <c r="AK1017" s="38">
        <v>0.2</v>
      </c>
      <c r="AL1017" s="38">
        <v>4</v>
      </c>
      <c r="AM1017" s="38" t="s">
        <v>67</v>
      </c>
      <c r="AN1017" s="38">
        <v>140.21</v>
      </c>
      <c r="AO1017" s="38" t="s">
        <v>62</v>
      </c>
      <c r="AP1017" s="38" t="s">
        <v>62</v>
      </c>
      <c r="AQ1017" s="38" t="s">
        <v>62</v>
      </c>
      <c r="AR1017" s="38" t="s">
        <v>61</v>
      </c>
      <c r="AS1017" s="38" t="s">
        <v>61</v>
      </c>
      <c r="AT1017" s="38" t="s">
        <v>205</v>
      </c>
      <c r="AU1017" s="38" t="s">
        <v>8802</v>
      </c>
      <c r="AV1017" s="38" t="s">
        <v>207</v>
      </c>
      <c r="AW1017" s="38" t="s">
        <v>61</v>
      </c>
      <c r="AX1017" s="38" t="s">
        <v>63</v>
      </c>
      <c r="AY1017" s="39" t="s">
        <v>12760</v>
      </c>
      <c r="AZ1017" s="38" t="s">
        <v>12761</v>
      </c>
      <c r="BA1017" s="39" t="s">
        <v>12761</v>
      </c>
      <c r="BB1017" s="38" t="s">
        <v>2434</v>
      </c>
      <c r="BC1017" s="38" t="s">
        <v>197</v>
      </c>
      <c r="BD1017" s="38" t="s">
        <v>94</v>
      </c>
      <c r="BE1017" s="38" t="s">
        <v>208</v>
      </c>
      <c r="BF1017" s="38" t="s">
        <v>64</v>
      </c>
      <c r="BG1017" s="38" t="s">
        <v>61</v>
      </c>
      <c r="BH1017" s="38" t="s">
        <v>209</v>
      </c>
    </row>
    <row r="1018" spans="2:60" x14ac:dyDescent="0.3">
      <c r="B1018" s="55">
        <f t="shared" si="297"/>
        <v>1014</v>
      </c>
      <c r="C1018" s="55" t="str">
        <f t="shared" si="298"/>
        <v>NRT</v>
      </c>
      <c r="D1018" s="55" t="str">
        <f t="shared" si="299"/>
        <v>2025-09-25</v>
      </c>
      <c r="E1018" s="55" t="str">
        <f t="shared" si="300"/>
        <v>82020038185</v>
      </c>
      <c r="F1018" s="55" t="str">
        <f t="shared" si="301"/>
        <v>PJP030129025</v>
      </c>
      <c r="G1018" s="55" t="str">
        <f t="shared" si="302"/>
        <v>조보라</v>
      </c>
      <c r="H1018" s="53" t="str">
        <f t="shared" si="303"/>
        <v>선별(검사,Manifest-Inspection)</v>
      </c>
      <c r="I1018" s="62">
        <f t="shared" si="304"/>
        <v>98.02</v>
      </c>
      <c r="J1018" s="53" t="str">
        <f t="shared" si="305"/>
        <v>BIG BRIDGE INTL (BRCH USA)</v>
      </c>
      <c r="K1018" s="55">
        <f t="shared" si="306"/>
        <v>1</v>
      </c>
      <c r="L1018" s="54">
        <f t="shared" si="307"/>
        <v>0.4</v>
      </c>
      <c r="M1018" s="54">
        <f t="shared" si="308"/>
        <v>2.2999999999999998</v>
      </c>
      <c r="N1018" s="54">
        <f t="shared" si="309"/>
        <v>2.2999999999999998</v>
      </c>
      <c r="O1018" s="54">
        <f t="shared" si="310"/>
        <v>0.5</v>
      </c>
      <c r="P1018" s="55" t="str">
        <f t="shared" si="311"/>
        <v>6094325151849</v>
      </c>
      <c r="Q1018" s="70">
        <f t="shared" si="312"/>
        <v>6760</v>
      </c>
      <c r="R1018" s="58">
        <v>0</v>
      </c>
      <c r="S1018" s="57">
        <f t="shared" si="313"/>
        <v>0</v>
      </c>
      <c r="T1018" s="58">
        <v>0</v>
      </c>
      <c r="U1018" s="58">
        <f>(IF(VLOOKUP(VLOOKUP(AN1018,MAPPING!$B$16:$D$21,2,1),MAPPING!$C$16:$E$21,2,0)=7000,0,VLOOKUP(VLOOKUP(AN1018,MAPPING!$B$16:$D$21,2,1),MAPPING!$C$16:$E$21,2,0)))</f>
        <v>0</v>
      </c>
      <c r="V1018" s="58">
        <f>(K1018*VLOOKUP(N1018/K1018,MAPPING!$B$23:$C$30,2,10))</f>
        <v>550</v>
      </c>
      <c r="W1018" s="58">
        <f t="shared" si="314"/>
        <v>0</v>
      </c>
      <c r="X1018" s="58">
        <f t="shared" si="315"/>
        <v>7310</v>
      </c>
      <c r="Y1018" s="116">
        <f>ROUND(SUM(Q1018:W1018)/INVOICE!$I$5,2)</f>
        <v>5.24</v>
      </c>
      <c r="AA1018" s="38" t="s">
        <v>685</v>
      </c>
      <c r="AB1018" s="38" t="s">
        <v>93</v>
      </c>
      <c r="AC1018" s="38" t="s">
        <v>6276</v>
      </c>
      <c r="AD1018" s="38" t="s">
        <v>12762</v>
      </c>
      <c r="AE1018" s="38" t="s">
        <v>12763</v>
      </c>
      <c r="AF1018" s="38" t="s">
        <v>12764</v>
      </c>
      <c r="AG1018" s="38" t="s">
        <v>674</v>
      </c>
      <c r="AH1018" s="38" t="s">
        <v>61</v>
      </c>
      <c r="AI1018" s="38">
        <v>1</v>
      </c>
      <c r="AJ1018" s="38">
        <v>0.4</v>
      </c>
      <c r="AK1018" s="38">
        <v>2.2999999999999998</v>
      </c>
      <c r="AL1018" s="38">
        <v>2.2999999999999998</v>
      </c>
      <c r="AM1018" s="38" t="s">
        <v>67</v>
      </c>
      <c r="AN1018" s="38">
        <v>98.02</v>
      </c>
      <c r="AO1018" s="38" t="s">
        <v>62</v>
      </c>
      <c r="AP1018" s="38" t="s">
        <v>62</v>
      </c>
      <c r="AQ1018" s="38" t="s">
        <v>62</v>
      </c>
      <c r="AR1018" s="38" t="s">
        <v>61</v>
      </c>
      <c r="AS1018" s="38" t="s">
        <v>61</v>
      </c>
      <c r="AT1018" s="38" t="s">
        <v>205</v>
      </c>
      <c r="AU1018" s="38" t="s">
        <v>8802</v>
      </c>
      <c r="AV1018" s="38" t="s">
        <v>207</v>
      </c>
      <c r="AW1018" s="38" t="s">
        <v>61</v>
      </c>
      <c r="AX1018" s="38" t="s">
        <v>63</v>
      </c>
      <c r="AY1018" s="39" t="s">
        <v>12765</v>
      </c>
      <c r="AZ1018" s="38" t="s">
        <v>12766</v>
      </c>
      <c r="BA1018" s="39" t="s">
        <v>12766</v>
      </c>
      <c r="BB1018" s="38" t="s">
        <v>2434</v>
      </c>
      <c r="BC1018" s="38" t="s">
        <v>197</v>
      </c>
      <c r="BD1018" s="38" t="s">
        <v>94</v>
      </c>
      <c r="BE1018" s="38" t="s">
        <v>208</v>
      </c>
      <c r="BF1018" s="38" t="s">
        <v>64</v>
      </c>
      <c r="BG1018" s="38" t="s">
        <v>61</v>
      </c>
      <c r="BH1018" s="38" t="s">
        <v>209</v>
      </c>
    </row>
    <row r="1019" spans="2:60" x14ac:dyDescent="0.3">
      <c r="B1019" s="55">
        <f t="shared" si="297"/>
        <v>1015</v>
      </c>
      <c r="C1019" s="55" t="str">
        <f t="shared" si="298"/>
        <v>NRT</v>
      </c>
      <c r="D1019" s="55" t="str">
        <f t="shared" si="299"/>
        <v>2025-09-25</v>
      </c>
      <c r="E1019" s="55" t="str">
        <f t="shared" si="300"/>
        <v>82020038185</v>
      </c>
      <c r="F1019" s="55" t="str">
        <f t="shared" si="301"/>
        <v>PJP030150161</v>
      </c>
      <c r="G1019" s="55" t="str">
        <f t="shared" si="302"/>
        <v>최민아</v>
      </c>
      <c r="H1019" s="53" t="str">
        <f t="shared" si="303"/>
        <v>선별(검사,Manifest-Inspection)</v>
      </c>
      <c r="I1019" s="62">
        <f t="shared" si="304"/>
        <v>55.28</v>
      </c>
      <c r="J1019" s="53" t="str">
        <f t="shared" si="305"/>
        <v>BIG BRIDGE INTL (BRCH USA)</v>
      </c>
      <c r="K1019" s="55">
        <f t="shared" si="306"/>
        <v>1</v>
      </c>
      <c r="L1019" s="54">
        <f t="shared" si="307"/>
        <v>2.4500000000000002</v>
      </c>
      <c r="M1019" s="54">
        <f t="shared" si="308"/>
        <v>6</v>
      </c>
      <c r="N1019" s="54">
        <f t="shared" si="309"/>
        <v>6</v>
      </c>
      <c r="O1019" s="54">
        <f t="shared" si="310"/>
        <v>2.5</v>
      </c>
      <c r="P1019" s="55" t="str">
        <f t="shared" si="311"/>
        <v>6094325151306</v>
      </c>
      <c r="Q1019" s="70">
        <f t="shared" si="312"/>
        <v>10800</v>
      </c>
      <c r="R1019" s="58">
        <v>0</v>
      </c>
      <c r="S1019" s="57">
        <f t="shared" si="313"/>
        <v>0</v>
      </c>
      <c r="T1019" s="58">
        <v>0</v>
      </c>
      <c r="U1019" s="58">
        <f>(IF(VLOOKUP(VLOOKUP(AN1019,MAPPING!$B$16:$D$21,2,1),MAPPING!$C$16:$E$21,2,0)=7000,0,VLOOKUP(VLOOKUP(AN1019,MAPPING!$B$16:$D$21,2,1),MAPPING!$C$16:$E$21,2,0)))</f>
        <v>0</v>
      </c>
      <c r="V1019" s="58">
        <f>(K1019*VLOOKUP(N1019/K1019,MAPPING!$B$23:$C$30,2,10))</f>
        <v>1200</v>
      </c>
      <c r="W1019" s="58">
        <f t="shared" si="314"/>
        <v>0</v>
      </c>
      <c r="X1019" s="58">
        <f t="shared" si="315"/>
        <v>12000</v>
      </c>
      <c r="Y1019" s="116">
        <f>ROUND(SUM(Q1019:W1019)/INVOICE!$I$5,2)</f>
        <v>8.61</v>
      </c>
      <c r="AA1019" s="38" t="s">
        <v>685</v>
      </c>
      <c r="AB1019" s="38" t="s">
        <v>93</v>
      </c>
      <c r="AC1019" s="38" t="s">
        <v>6276</v>
      </c>
      <c r="AD1019" s="38" t="s">
        <v>12767</v>
      </c>
      <c r="AE1019" s="38" t="s">
        <v>5113</v>
      </c>
      <c r="AF1019" s="38" t="s">
        <v>12768</v>
      </c>
      <c r="AG1019" s="38" t="s">
        <v>12769</v>
      </c>
      <c r="AH1019" s="38" t="s">
        <v>61</v>
      </c>
      <c r="AI1019" s="38">
        <v>1</v>
      </c>
      <c r="AJ1019" s="38">
        <v>2.4500000000000002</v>
      </c>
      <c r="AK1019" s="38">
        <v>6</v>
      </c>
      <c r="AL1019" s="38">
        <v>6</v>
      </c>
      <c r="AM1019" s="38" t="s">
        <v>67</v>
      </c>
      <c r="AN1019" s="38">
        <v>55.28</v>
      </c>
      <c r="AO1019" s="38" t="s">
        <v>62</v>
      </c>
      <c r="AP1019" s="38" t="s">
        <v>62</v>
      </c>
      <c r="AQ1019" s="38" t="s">
        <v>62</v>
      </c>
      <c r="AR1019" s="38" t="s">
        <v>61</v>
      </c>
      <c r="AS1019" s="38" t="s">
        <v>61</v>
      </c>
      <c r="AT1019" s="38" t="s">
        <v>205</v>
      </c>
      <c r="AU1019" s="38" t="s">
        <v>8802</v>
      </c>
      <c r="AV1019" s="38" t="s">
        <v>207</v>
      </c>
      <c r="AW1019" s="38" t="s">
        <v>61</v>
      </c>
      <c r="AX1019" s="38" t="s">
        <v>63</v>
      </c>
      <c r="AY1019" s="39" t="s">
        <v>12770</v>
      </c>
      <c r="AZ1019" s="38" t="s">
        <v>12771</v>
      </c>
      <c r="BA1019" s="39" t="s">
        <v>12771</v>
      </c>
      <c r="BB1019" s="38" t="s">
        <v>2434</v>
      </c>
      <c r="BC1019" s="38" t="s">
        <v>197</v>
      </c>
      <c r="BD1019" s="38" t="s">
        <v>94</v>
      </c>
      <c r="BE1019" s="38" t="s">
        <v>208</v>
      </c>
      <c r="BF1019" s="38" t="s">
        <v>64</v>
      </c>
      <c r="BG1019" s="38" t="s">
        <v>61</v>
      </c>
      <c r="BH1019" s="38" t="s">
        <v>209</v>
      </c>
    </row>
    <row r="1020" spans="2:60" x14ac:dyDescent="0.3">
      <c r="B1020" s="55">
        <f t="shared" si="297"/>
        <v>1016</v>
      </c>
      <c r="C1020" s="55" t="str">
        <f t="shared" si="298"/>
        <v>NRT</v>
      </c>
      <c r="D1020" s="55" t="str">
        <f t="shared" si="299"/>
        <v>2025-09-25</v>
      </c>
      <c r="E1020" s="55" t="str">
        <f t="shared" si="300"/>
        <v>82020038185</v>
      </c>
      <c r="F1020" s="55" t="str">
        <f t="shared" si="301"/>
        <v>PJP030148015</v>
      </c>
      <c r="G1020" s="55" t="str">
        <f t="shared" si="302"/>
        <v>김경옥</v>
      </c>
      <c r="H1020" s="53" t="str">
        <f t="shared" si="303"/>
        <v>간이(Simple)</v>
      </c>
      <c r="I1020" s="62">
        <f t="shared" si="304"/>
        <v>306.76</v>
      </c>
      <c r="J1020" s="53" t="str">
        <f t="shared" si="305"/>
        <v>BIG BRIDGE INTL (BRCH USA)</v>
      </c>
      <c r="K1020" s="55">
        <f t="shared" si="306"/>
        <v>1</v>
      </c>
      <c r="L1020" s="54">
        <f t="shared" si="307"/>
        <v>1.85</v>
      </c>
      <c r="M1020" s="54">
        <f t="shared" si="308"/>
        <v>2.6</v>
      </c>
      <c r="N1020" s="54">
        <f t="shared" si="309"/>
        <v>2.6</v>
      </c>
      <c r="O1020" s="54">
        <f t="shared" si="310"/>
        <v>2</v>
      </c>
      <c r="P1020" s="55" t="str">
        <f t="shared" si="311"/>
        <v>6094325151918</v>
      </c>
      <c r="Q1020" s="70">
        <f t="shared" si="312"/>
        <v>9790</v>
      </c>
      <c r="R1020" s="58">
        <v>0</v>
      </c>
      <c r="S1020" s="57">
        <f t="shared" si="313"/>
        <v>0</v>
      </c>
      <c r="T1020" s="58">
        <v>0</v>
      </c>
      <c r="U1020" s="58">
        <f>(IF(VLOOKUP(VLOOKUP(AN1020,MAPPING!$B$16:$D$21,2,1),MAPPING!$C$16:$E$21,2,0)=7000,0,VLOOKUP(VLOOKUP(AN1020,MAPPING!$B$16:$D$21,2,1),MAPPING!$C$16:$E$21,2,0)))</f>
        <v>0</v>
      </c>
      <c r="V1020" s="58">
        <f>(K1020*VLOOKUP(N1020/K1020,MAPPING!$B$23:$C$30,2,10))</f>
        <v>550</v>
      </c>
      <c r="W1020" s="58">
        <f t="shared" si="314"/>
        <v>0</v>
      </c>
      <c r="X1020" s="58">
        <f t="shared" si="315"/>
        <v>10340</v>
      </c>
      <c r="Y1020" s="116">
        <f>ROUND(SUM(Q1020:W1020)/INVOICE!$I$5,2)</f>
        <v>7.42</v>
      </c>
      <c r="AA1020" s="38" t="s">
        <v>685</v>
      </c>
      <c r="AB1020" s="38" t="s">
        <v>93</v>
      </c>
      <c r="AC1020" s="38" t="s">
        <v>6276</v>
      </c>
      <c r="AD1020" s="38" t="s">
        <v>12772</v>
      </c>
      <c r="AE1020" s="38" t="s">
        <v>12773</v>
      </c>
      <c r="AF1020" s="38" t="s">
        <v>12774</v>
      </c>
      <c r="AG1020" s="38" t="s">
        <v>12775</v>
      </c>
      <c r="AH1020" s="38" t="s">
        <v>61</v>
      </c>
      <c r="AI1020" s="38">
        <v>1</v>
      </c>
      <c r="AJ1020" s="38">
        <v>1.85</v>
      </c>
      <c r="AK1020" s="38">
        <v>2.6</v>
      </c>
      <c r="AL1020" s="38">
        <v>2.6</v>
      </c>
      <c r="AM1020" s="38" t="s">
        <v>65</v>
      </c>
      <c r="AN1020" s="38">
        <v>306.76</v>
      </c>
      <c r="AO1020" s="38" t="s">
        <v>62</v>
      </c>
      <c r="AP1020" s="38" t="s">
        <v>62</v>
      </c>
      <c r="AQ1020" s="38" t="s">
        <v>62</v>
      </c>
      <c r="AR1020" s="38" t="s">
        <v>61</v>
      </c>
      <c r="AS1020" s="38" t="s">
        <v>61</v>
      </c>
      <c r="AT1020" s="38" t="s">
        <v>205</v>
      </c>
      <c r="AU1020" s="38" t="s">
        <v>8802</v>
      </c>
      <c r="AV1020" s="38" t="s">
        <v>207</v>
      </c>
      <c r="AW1020" s="38" t="s">
        <v>61</v>
      </c>
      <c r="AX1020" s="38" t="s">
        <v>63</v>
      </c>
      <c r="AY1020" s="39" t="s">
        <v>12776</v>
      </c>
      <c r="AZ1020" s="38" t="s">
        <v>12777</v>
      </c>
      <c r="BA1020" s="39" t="s">
        <v>12777</v>
      </c>
      <c r="BB1020" s="38" t="s">
        <v>2434</v>
      </c>
      <c r="BC1020" s="38" t="s">
        <v>197</v>
      </c>
      <c r="BD1020" s="38" t="s">
        <v>94</v>
      </c>
      <c r="BE1020" s="38" t="s">
        <v>208</v>
      </c>
      <c r="BF1020" s="38" t="s">
        <v>64</v>
      </c>
      <c r="BG1020" s="38" t="s">
        <v>61</v>
      </c>
      <c r="BH1020" s="38" t="s">
        <v>209</v>
      </c>
    </row>
    <row r="1021" spans="2:60" x14ac:dyDescent="0.3">
      <c r="B1021" s="55">
        <f t="shared" si="297"/>
        <v>1017</v>
      </c>
      <c r="C1021" s="55" t="str">
        <f t="shared" si="298"/>
        <v>NRT</v>
      </c>
      <c r="D1021" s="55" t="str">
        <f t="shared" si="299"/>
        <v>2025-09-25</v>
      </c>
      <c r="E1021" s="55" t="str">
        <f t="shared" si="300"/>
        <v>82020038185</v>
      </c>
      <c r="F1021" s="55" t="str">
        <f t="shared" si="301"/>
        <v>PJP030138012</v>
      </c>
      <c r="G1021" s="55" t="str">
        <f t="shared" si="302"/>
        <v>이승은</v>
      </c>
      <c r="H1021" s="53" t="str">
        <f t="shared" si="303"/>
        <v>선별(검사,Manifest-Inspection)</v>
      </c>
      <c r="I1021" s="62">
        <f t="shared" si="304"/>
        <v>137.65</v>
      </c>
      <c r="J1021" s="53" t="str">
        <f t="shared" si="305"/>
        <v>BIG BRIDGE INTL (BRCH USA)</v>
      </c>
      <c r="K1021" s="55">
        <f t="shared" si="306"/>
        <v>1</v>
      </c>
      <c r="L1021" s="54">
        <f t="shared" si="307"/>
        <v>2.2000000000000002</v>
      </c>
      <c r="M1021" s="54">
        <f t="shared" si="308"/>
        <v>2.7</v>
      </c>
      <c r="N1021" s="54">
        <f t="shared" si="309"/>
        <v>2.7</v>
      </c>
      <c r="O1021" s="54">
        <f t="shared" si="310"/>
        <v>2.5</v>
      </c>
      <c r="P1021" s="55" t="str">
        <f t="shared" si="311"/>
        <v>6094325151823</v>
      </c>
      <c r="Q1021" s="70">
        <f t="shared" si="312"/>
        <v>10800</v>
      </c>
      <c r="R1021" s="58">
        <v>0</v>
      </c>
      <c r="S1021" s="57">
        <f t="shared" si="313"/>
        <v>0</v>
      </c>
      <c r="T1021" s="58">
        <v>0</v>
      </c>
      <c r="U1021" s="58">
        <f>(IF(VLOOKUP(VLOOKUP(AN1021,MAPPING!$B$16:$D$21,2,1),MAPPING!$C$16:$E$21,2,0)=7000,0,VLOOKUP(VLOOKUP(AN1021,MAPPING!$B$16:$D$21,2,1),MAPPING!$C$16:$E$21,2,0)))</f>
        <v>0</v>
      </c>
      <c r="V1021" s="58">
        <f>(K1021*VLOOKUP(N1021/K1021,MAPPING!$B$23:$C$30,2,10))</f>
        <v>550</v>
      </c>
      <c r="W1021" s="58">
        <f t="shared" si="314"/>
        <v>0</v>
      </c>
      <c r="X1021" s="58">
        <f t="shared" si="315"/>
        <v>11350</v>
      </c>
      <c r="Y1021" s="116">
        <f>ROUND(SUM(Q1021:W1021)/INVOICE!$I$5,2)</f>
        <v>8.14</v>
      </c>
      <c r="AA1021" s="38" t="s">
        <v>685</v>
      </c>
      <c r="AB1021" s="38" t="s">
        <v>93</v>
      </c>
      <c r="AC1021" s="38" t="s">
        <v>6276</v>
      </c>
      <c r="AD1021" s="38" t="s">
        <v>12778</v>
      </c>
      <c r="AE1021" s="38" t="s">
        <v>1598</v>
      </c>
      <c r="AF1021" s="38" t="s">
        <v>12779</v>
      </c>
      <c r="AG1021" s="38" t="s">
        <v>8939</v>
      </c>
      <c r="AH1021" s="38" t="s">
        <v>61</v>
      </c>
      <c r="AI1021" s="38">
        <v>1</v>
      </c>
      <c r="AJ1021" s="38">
        <v>2.2000000000000002</v>
      </c>
      <c r="AK1021" s="38">
        <v>2.7</v>
      </c>
      <c r="AL1021" s="38">
        <v>2.7</v>
      </c>
      <c r="AM1021" s="38" t="s">
        <v>67</v>
      </c>
      <c r="AN1021" s="38">
        <v>137.65</v>
      </c>
      <c r="AO1021" s="38" t="s">
        <v>62</v>
      </c>
      <c r="AP1021" s="38" t="s">
        <v>62</v>
      </c>
      <c r="AQ1021" s="38" t="s">
        <v>62</v>
      </c>
      <c r="AR1021" s="38" t="s">
        <v>61</v>
      </c>
      <c r="AS1021" s="38" t="s">
        <v>61</v>
      </c>
      <c r="AT1021" s="38" t="s">
        <v>205</v>
      </c>
      <c r="AU1021" s="38" t="s">
        <v>8802</v>
      </c>
      <c r="AV1021" s="38" t="s">
        <v>207</v>
      </c>
      <c r="AW1021" s="38" t="s">
        <v>61</v>
      </c>
      <c r="AX1021" s="38" t="s">
        <v>63</v>
      </c>
      <c r="AY1021" s="39" t="s">
        <v>12780</v>
      </c>
      <c r="AZ1021" s="38" t="s">
        <v>12781</v>
      </c>
      <c r="BA1021" s="39" t="s">
        <v>12781</v>
      </c>
      <c r="BB1021" s="38" t="s">
        <v>2434</v>
      </c>
      <c r="BC1021" s="38" t="s">
        <v>197</v>
      </c>
      <c r="BD1021" s="38" t="s">
        <v>94</v>
      </c>
      <c r="BE1021" s="38" t="s">
        <v>208</v>
      </c>
      <c r="BF1021" s="38" t="s">
        <v>64</v>
      </c>
      <c r="BG1021" s="38" t="s">
        <v>61</v>
      </c>
      <c r="BH1021" s="38" t="s">
        <v>209</v>
      </c>
    </row>
    <row r="1022" spans="2:60" x14ac:dyDescent="0.3">
      <c r="B1022" s="55">
        <f t="shared" si="297"/>
        <v>1018</v>
      </c>
      <c r="C1022" s="55" t="str">
        <f t="shared" si="298"/>
        <v>NRT</v>
      </c>
      <c r="D1022" s="55" t="str">
        <f t="shared" si="299"/>
        <v>2025-09-25</v>
      </c>
      <c r="E1022" s="55" t="str">
        <f t="shared" si="300"/>
        <v>82020038185</v>
      </c>
      <c r="F1022" s="55" t="str">
        <f t="shared" si="301"/>
        <v>PJP030160628</v>
      </c>
      <c r="G1022" s="55" t="str">
        <f t="shared" si="302"/>
        <v>강수한</v>
      </c>
      <c r="H1022" s="53" t="str">
        <f t="shared" si="303"/>
        <v>목록(Manifest)</v>
      </c>
      <c r="I1022" s="62">
        <f t="shared" si="304"/>
        <v>122.61</v>
      </c>
      <c r="J1022" s="53" t="str">
        <f t="shared" si="305"/>
        <v>BIG BRIDGE INTL (BRCH USA)</v>
      </c>
      <c r="K1022" s="55">
        <f t="shared" si="306"/>
        <v>1</v>
      </c>
      <c r="L1022" s="54">
        <f t="shared" si="307"/>
        <v>1.1499999999999999</v>
      </c>
      <c r="M1022" s="54">
        <f t="shared" si="308"/>
        <v>2.5</v>
      </c>
      <c r="N1022" s="54">
        <f t="shared" si="309"/>
        <v>2.5</v>
      </c>
      <c r="O1022" s="54">
        <f t="shared" si="310"/>
        <v>1.5</v>
      </c>
      <c r="P1022" s="55" t="str">
        <f t="shared" si="311"/>
        <v>6094325150740</v>
      </c>
      <c r="Q1022" s="70">
        <f t="shared" si="312"/>
        <v>8780</v>
      </c>
      <c r="R1022" s="58">
        <v>0</v>
      </c>
      <c r="S1022" s="57">
        <f t="shared" si="313"/>
        <v>0</v>
      </c>
      <c r="T1022" s="58">
        <v>0</v>
      </c>
      <c r="U1022" s="58">
        <f>(IF(VLOOKUP(VLOOKUP(AN1022,MAPPING!$B$16:$D$21,2,1),MAPPING!$C$16:$E$21,2,0)=7000,0,VLOOKUP(VLOOKUP(AN1022,MAPPING!$B$16:$D$21,2,1),MAPPING!$C$16:$E$21,2,0)))</f>
        <v>0</v>
      </c>
      <c r="V1022" s="58">
        <f>(K1022*VLOOKUP(N1022/K1022,MAPPING!$B$23:$C$30,2,10))</f>
        <v>550</v>
      </c>
      <c r="W1022" s="58">
        <f t="shared" si="314"/>
        <v>0</v>
      </c>
      <c r="X1022" s="58">
        <f t="shared" si="315"/>
        <v>9330</v>
      </c>
      <c r="Y1022" s="116">
        <f>ROUND(SUM(Q1022:W1022)/INVOICE!$I$5,2)</f>
        <v>6.69</v>
      </c>
      <c r="AA1022" s="38" t="s">
        <v>685</v>
      </c>
      <c r="AB1022" s="38" t="s">
        <v>93</v>
      </c>
      <c r="AC1022" s="38" t="s">
        <v>6276</v>
      </c>
      <c r="AD1022" s="38" t="s">
        <v>12782</v>
      </c>
      <c r="AE1022" s="38" t="s">
        <v>298</v>
      </c>
      <c r="AF1022" s="38" t="s">
        <v>299</v>
      </c>
      <c r="AG1022" s="38" t="s">
        <v>300</v>
      </c>
      <c r="AH1022" s="38" t="s">
        <v>61</v>
      </c>
      <c r="AI1022" s="38">
        <v>1</v>
      </c>
      <c r="AJ1022" s="38">
        <v>1.1499999999999999</v>
      </c>
      <c r="AK1022" s="38">
        <v>2.5</v>
      </c>
      <c r="AL1022" s="38">
        <v>2.5</v>
      </c>
      <c r="AM1022" s="38" t="s">
        <v>204</v>
      </c>
      <c r="AN1022" s="38">
        <v>122.61</v>
      </c>
      <c r="AO1022" s="38" t="s">
        <v>62</v>
      </c>
      <c r="AP1022" s="38" t="s">
        <v>62</v>
      </c>
      <c r="AQ1022" s="38" t="s">
        <v>62</v>
      </c>
      <c r="AR1022" s="38" t="s">
        <v>61</v>
      </c>
      <c r="AS1022" s="38" t="s">
        <v>61</v>
      </c>
      <c r="AT1022" s="38" t="s">
        <v>205</v>
      </c>
      <c r="AU1022" s="38" t="s">
        <v>8802</v>
      </c>
      <c r="AV1022" s="38" t="s">
        <v>207</v>
      </c>
      <c r="AW1022" s="38" t="s">
        <v>61</v>
      </c>
      <c r="AX1022" s="38" t="s">
        <v>63</v>
      </c>
      <c r="AY1022" s="39" t="s">
        <v>12783</v>
      </c>
      <c r="AZ1022" s="38" t="s">
        <v>12784</v>
      </c>
      <c r="BA1022" s="39" t="s">
        <v>12784</v>
      </c>
      <c r="BB1022" s="38" t="s">
        <v>2434</v>
      </c>
      <c r="BC1022" s="38" t="s">
        <v>197</v>
      </c>
      <c r="BD1022" s="38" t="s">
        <v>94</v>
      </c>
      <c r="BE1022" s="38" t="s">
        <v>208</v>
      </c>
      <c r="BF1022" s="38" t="s">
        <v>64</v>
      </c>
      <c r="BG1022" s="38" t="s">
        <v>61</v>
      </c>
      <c r="BH1022" s="38" t="s">
        <v>209</v>
      </c>
    </row>
    <row r="1023" spans="2:60" x14ac:dyDescent="0.3">
      <c r="B1023" s="55">
        <f t="shared" si="297"/>
        <v>1019</v>
      </c>
      <c r="C1023" s="55" t="str">
        <f t="shared" si="298"/>
        <v>NRT</v>
      </c>
      <c r="D1023" s="55" t="str">
        <f t="shared" si="299"/>
        <v>2025-09-25</v>
      </c>
      <c r="E1023" s="55" t="str">
        <f t="shared" si="300"/>
        <v>82020038185</v>
      </c>
      <c r="F1023" s="55" t="str">
        <f t="shared" si="301"/>
        <v>PJP030139189</v>
      </c>
      <c r="G1023" s="55" t="str">
        <f t="shared" si="302"/>
        <v>유건희</v>
      </c>
      <c r="H1023" s="53" t="str">
        <f t="shared" si="303"/>
        <v>목록(Manifest)</v>
      </c>
      <c r="I1023" s="62">
        <f t="shared" si="304"/>
        <v>141.52000000000001</v>
      </c>
      <c r="J1023" s="53" t="str">
        <f t="shared" si="305"/>
        <v>BIG BRIDGE INTL (BRCH USA)</v>
      </c>
      <c r="K1023" s="55">
        <f t="shared" si="306"/>
        <v>1</v>
      </c>
      <c r="L1023" s="54">
        <f t="shared" si="307"/>
        <v>1.5</v>
      </c>
      <c r="M1023" s="54">
        <f t="shared" si="308"/>
        <v>5.7</v>
      </c>
      <c r="N1023" s="54">
        <f t="shared" si="309"/>
        <v>6</v>
      </c>
      <c r="O1023" s="54">
        <f t="shared" si="310"/>
        <v>1.5</v>
      </c>
      <c r="P1023" s="55" t="str">
        <f t="shared" si="311"/>
        <v>6094325151280</v>
      </c>
      <c r="Q1023" s="70">
        <f t="shared" si="312"/>
        <v>8780</v>
      </c>
      <c r="R1023" s="58">
        <v>0</v>
      </c>
      <c r="S1023" s="57">
        <f t="shared" si="313"/>
        <v>0</v>
      </c>
      <c r="T1023" s="58">
        <v>0</v>
      </c>
      <c r="U1023" s="58">
        <f>(IF(VLOOKUP(VLOOKUP(AN1023,MAPPING!$B$16:$D$21,2,1),MAPPING!$C$16:$E$21,2,0)=7000,0,VLOOKUP(VLOOKUP(AN1023,MAPPING!$B$16:$D$21,2,1),MAPPING!$C$16:$E$21,2,0)))</f>
        <v>0</v>
      </c>
      <c r="V1023" s="58">
        <f>(K1023*VLOOKUP(N1023/K1023,MAPPING!$B$23:$C$30,2,10))</f>
        <v>1200</v>
      </c>
      <c r="W1023" s="58">
        <f t="shared" si="314"/>
        <v>0</v>
      </c>
      <c r="X1023" s="58">
        <f t="shared" si="315"/>
        <v>9980</v>
      </c>
      <c r="Y1023" s="116">
        <f>ROUND(SUM(Q1023:W1023)/INVOICE!$I$5,2)</f>
        <v>7.16</v>
      </c>
      <c r="AA1023" s="38" t="s">
        <v>685</v>
      </c>
      <c r="AB1023" s="38" t="s">
        <v>93</v>
      </c>
      <c r="AC1023" s="38" t="s">
        <v>6276</v>
      </c>
      <c r="AD1023" s="38" t="s">
        <v>12785</v>
      </c>
      <c r="AE1023" s="38" t="s">
        <v>9209</v>
      </c>
      <c r="AF1023" s="38" t="s">
        <v>9210</v>
      </c>
      <c r="AG1023" s="38" t="s">
        <v>9211</v>
      </c>
      <c r="AH1023" s="38" t="s">
        <v>61</v>
      </c>
      <c r="AI1023" s="38">
        <v>1</v>
      </c>
      <c r="AJ1023" s="38">
        <v>1.5</v>
      </c>
      <c r="AK1023" s="38">
        <v>5.7</v>
      </c>
      <c r="AL1023" s="38">
        <v>6</v>
      </c>
      <c r="AM1023" s="38" t="s">
        <v>204</v>
      </c>
      <c r="AN1023" s="38">
        <v>141.52000000000001</v>
      </c>
      <c r="AO1023" s="38" t="s">
        <v>62</v>
      </c>
      <c r="AP1023" s="38" t="s">
        <v>62</v>
      </c>
      <c r="AQ1023" s="38" t="s">
        <v>62</v>
      </c>
      <c r="AR1023" s="38" t="s">
        <v>61</v>
      </c>
      <c r="AS1023" s="38" t="s">
        <v>61</v>
      </c>
      <c r="AT1023" s="38" t="s">
        <v>205</v>
      </c>
      <c r="AU1023" s="38" t="s">
        <v>8802</v>
      </c>
      <c r="AV1023" s="38" t="s">
        <v>207</v>
      </c>
      <c r="AW1023" s="38" t="s">
        <v>61</v>
      </c>
      <c r="AX1023" s="38" t="s">
        <v>63</v>
      </c>
      <c r="AY1023" s="39" t="s">
        <v>12786</v>
      </c>
      <c r="AZ1023" s="38" t="s">
        <v>12787</v>
      </c>
      <c r="BA1023" s="39" t="s">
        <v>12787</v>
      </c>
      <c r="BB1023" s="38" t="s">
        <v>2434</v>
      </c>
      <c r="BC1023" s="38" t="s">
        <v>197</v>
      </c>
      <c r="BD1023" s="38" t="s">
        <v>94</v>
      </c>
      <c r="BE1023" s="38" t="s">
        <v>208</v>
      </c>
      <c r="BF1023" s="38" t="s">
        <v>64</v>
      </c>
      <c r="BG1023" s="38" t="s">
        <v>61</v>
      </c>
      <c r="BH1023" s="38" t="s">
        <v>209</v>
      </c>
    </row>
    <row r="1024" spans="2:60" x14ac:dyDescent="0.3">
      <c r="B1024" s="55">
        <f t="shared" si="297"/>
        <v>1020</v>
      </c>
      <c r="C1024" s="55" t="str">
        <f t="shared" si="298"/>
        <v>NRT</v>
      </c>
      <c r="D1024" s="55" t="str">
        <f t="shared" si="299"/>
        <v>2025-09-25</v>
      </c>
      <c r="E1024" s="55" t="str">
        <f t="shared" si="300"/>
        <v>82020038185</v>
      </c>
      <c r="F1024" s="55" t="str">
        <f t="shared" si="301"/>
        <v>PJP030155044</v>
      </c>
      <c r="G1024" s="55" t="str">
        <f t="shared" si="302"/>
        <v>더블유에스</v>
      </c>
      <c r="H1024" s="53" t="str">
        <f t="shared" si="303"/>
        <v>간이(Simple)</v>
      </c>
      <c r="I1024" s="62">
        <f t="shared" si="304"/>
        <v>1507.5</v>
      </c>
      <c r="J1024" s="53" t="str">
        <f t="shared" si="305"/>
        <v>BIG BRIDGE INTL (BRCH USA)</v>
      </c>
      <c r="K1024" s="55">
        <f t="shared" si="306"/>
        <v>1</v>
      </c>
      <c r="L1024" s="54">
        <f t="shared" si="307"/>
        <v>11.6</v>
      </c>
      <c r="M1024" s="54">
        <f t="shared" si="308"/>
        <v>11.6</v>
      </c>
      <c r="N1024" s="54">
        <f t="shared" si="309"/>
        <v>12</v>
      </c>
      <c r="O1024" s="54">
        <f t="shared" si="310"/>
        <v>12</v>
      </c>
      <c r="P1024" s="55" t="str">
        <f t="shared" si="311"/>
        <v>6094325151874</v>
      </c>
      <c r="Q1024" s="70">
        <f t="shared" si="312"/>
        <v>29990</v>
      </c>
      <c r="R1024" s="58">
        <v>0</v>
      </c>
      <c r="S1024" s="57">
        <f t="shared" si="313"/>
        <v>0</v>
      </c>
      <c r="T1024" s="58">
        <v>0</v>
      </c>
      <c r="U1024" s="58">
        <f>(IF(VLOOKUP(VLOOKUP(AN1024,MAPPING!$B$16:$D$21,2,1),MAPPING!$C$16:$E$21,2,0)=7000,0,VLOOKUP(VLOOKUP(AN1024,MAPPING!$B$16:$D$21,2,1),MAPPING!$C$16:$E$21,2,0)))</f>
        <v>0</v>
      </c>
      <c r="V1024" s="58">
        <f>(K1024*VLOOKUP(N1024/K1024,MAPPING!$B$23:$C$30,2,10))</f>
        <v>4500</v>
      </c>
      <c r="W1024" s="58">
        <f t="shared" si="314"/>
        <v>0</v>
      </c>
      <c r="X1024" s="58">
        <f t="shared" si="315"/>
        <v>34490</v>
      </c>
      <c r="Y1024" s="116">
        <f>ROUND(SUM(Q1024:W1024)/INVOICE!$I$5,2)</f>
        <v>24.74</v>
      </c>
      <c r="AA1024" s="38" t="s">
        <v>685</v>
      </c>
      <c r="AB1024" s="38" t="s">
        <v>93</v>
      </c>
      <c r="AC1024" s="38" t="s">
        <v>6276</v>
      </c>
      <c r="AD1024" s="38" t="s">
        <v>12788</v>
      </c>
      <c r="AE1024" s="38" t="s">
        <v>12789</v>
      </c>
      <c r="AF1024" s="38" t="s">
        <v>12790</v>
      </c>
      <c r="AG1024" s="38" t="s">
        <v>616</v>
      </c>
      <c r="AH1024" s="38" t="s">
        <v>156</v>
      </c>
      <c r="AI1024" s="38">
        <v>1</v>
      </c>
      <c r="AJ1024" s="38">
        <v>11.6</v>
      </c>
      <c r="AK1024" s="38">
        <v>11.6</v>
      </c>
      <c r="AL1024" s="38">
        <v>12</v>
      </c>
      <c r="AM1024" s="38" t="s">
        <v>65</v>
      </c>
      <c r="AN1024" s="38">
        <v>1507.5</v>
      </c>
      <c r="AO1024" s="38" t="s">
        <v>62</v>
      </c>
      <c r="AP1024" s="38" t="s">
        <v>61</v>
      </c>
      <c r="AQ1024" s="38" t="s">
        <v>61</v>
      </c>
      <c r="AR1024" s="38" t="s">
        <v>61</v>
      </c>
      <c r="AS1024" s="38" t="s">
        <v>61</v>
      </c>
      <c r="AT1024" s="38" t="s">
        <v>205</v>
      </c>
      <c r="AU1024" s="38" t="s">
        <v>8802</v>
      </c>
      <c r="AV1024" s="38" t="s">
        <v>207</v>
      </c>
      <c r="AW1024" s="38" t="s">
        <v>61</v>
      </c>
      <c r="AX1024" s="38" t="s">
        <v>63</v>
      </c>
      <c r="AY1024" s="39" t="s">
        <v>12791</v>
      </c>
      <c r="AZ1024" s="38" t="s">
        <v>12792</v>
      </c>
      <c r="BA1024" s="39" t="s">
        <v>12792</v>
      </c>
      <c r="BB1024" s="38" t="s">
        <v>2434</v>
      </c>
      <c r="BC1024" s="38" t="s">
        <v>197</v>
      </c>
      <c r="BD1024" s="38" t="s">
        <v>94</v>
      </c>
      <c r="BE1024" s="38" t="s">
        <v>208</v>
      </c>
      <c r="BF1024" s="38" t="s">
        <v>64</v>
      </c>
      <c r="BG1024" s="38" t="s">
        <v>61</v>
      </c>
      <c r="BH1024" s="38" t="s">
        <v>209</v>
      </c>
    </row>
    <row r="1025" spans="2:60" x14ac:dyDescent="0.3">
      <c r="B1025" s="55">
        <f t="shared" si="297"/>
        <v>1021</v>
      </c>
      <c r="C1025" s="55" t="str">
        <f t="shared" si="298"/>
        <v>NRT</v>
      </c>
      <c r="D1025" s="55" t="str">
        <f t="shared" si="299"/>
        <v>2025-09-25</v>
      </c>
      <c r="E1025" s="55" t="str">
        <f t="shared" si="300"/>
        <v>82020038185</v>
      </c>
      <c r="F1025" s="55" t="str">
        <f t="shared" si="301"/>
        <v>PJP030131175</v>
      </c>
      <c r="G1025" s="55" t="str">
        <f t="shared" si="302"/>
        <v>김인우</v>
      </c>
      <c r="H1025" s="53" t="str">
        <f t="shared" si="303"/>
        <v>목록(Manifest)</v>
      </c>
      <c r="I1025" s="62">
        <f t="shared" si="304"/>
        <v>56.28</v>
      </c>
      <c r="J1025" s="53" t="str">
        <f t="shared" si="305"/>
        <v>BIG BRIDGE INTL (BRCH USA)</v>
      </c>
      <c r="K1025" s="55">
        <f t="shared" si="306"/>
        <v>1</v>
      </c>
      <c r="L1025" s="54">
        <f t="shared" si="307"/>
        <v>0.25</v>
      </c>
      <c r="M1025" s="54">
        <f t="shared" si="308"/>
        <v>0.3</v>
      </c>
      <c r="N1025" s="54">
        <f t="shared" si="309"/>
        <v>0.3</v>
      </c>
      <c r="O1025" s="54">
        <f t="shared" si="310"/>
        <v>0.5</v>
      </c>
      <c r="P1025" s="55" t="str">
        <f t="shared" si="311"/>
        <v>6094325149613</v>
      </c>
      <c r="Q1025" s="70">
        <f t="shared" si="312"/>
        <v>6760</v>
      </c>
      <c r="R1025" s="58">
        <v>0</v>
      </c>
      <c r="S1025" s="57">
        <f t="shared" si="313"/>
        <v>0</v>
      </c>
      <c r="T1025" s="58">
        <v>0</v>
      </c>
      <c r="U1025" s="58">
        <f>(IF(VLOOKUP(VLOOKUP(AN1025,MAPPING!$B$16:$D$21,2,1),MAPPING!$C$16:$E$21,2,0)=7000,0,VLOOKUP(VLOOKUP(AN1025,MAPPING!$B$16:$D$21,2,1),MAPPING!$C$16:$E$21,2,0)))</f>
        <v>0</v>
      </c>
      <c r="V1025" s="58">
        <f>(K1025*VLOOKUP(N1025/K1025,MAPPING!$B$23:$C$30,2,10))</f>
        <v>0</v>
      </c>
      <c r="W1025" s="58">
        <f t="shared" si="314"/>
        <v>0</v>
      </c>
      <c r="X1025" s="58">
        <f t="shared" si="315"/>
        <v>6760</v>
      </c>
      <c r="Y1025" s="116">
        <f>ROUND(SUM(Q1025:W1025)/INVOICE!$I$5,2)</f>
        <v>4.8499999999999996</v>
      </c>
      <c r="AA1025" s="38" t="s">
        <v>685</v>
      </c>
      <c r="AB1025" s="38" t="s">
        <v>93</v>
      </c>
      <c r="AC1025" s="38" t="s">
        <v>6276</v>
      </c>
      <c r="AD1025" s="38" t="s">
        <v>12793</v>
      </c>
      <c r="AE1025" s="38" t="s">
        <v>10756</v>
      </c>
      <c r="AF1025" s="38" t="s">
        <v>10757</v>
      </c>
      <c r="AG1025" s="38" t="s">
        <v>10758</v>
      </c>
      <c r="AH1025" s="38" t="s">
        <v>61</v>
      </c>
      <c r="AI1025" s="38">
        <v>1</v>
      </c>
      <c r="AJ1025" s="38">
        <v>0.25</v>
      </c>
      <c r="AK1025" s="38">
        <v>0.3</v>
      </c>
      <c r="AL1025" s="38">
        <v>0.3</v>
      </c>
      <c r="AM1025" s="38" t="s">
        <v>204</v>
      </c>
      <c r="AN1025" s="38">
        <v>56.28</v>
      </c>
      <c r="AO1025" s="38" t="s">
        <v>62</v>
      </c>
      <c r="AP1025" s="38" t="s">
        <v>62</v>
      </c>
      <c r="AQ1025" s="38" t="s">
        <v>62</v>
      </c>
      <c r="AR1025" s="38" t="s">
        <v>61</v>
      </c>
      <c r="AS1025" s="38" t="s">
        <v>61</v>
      </c>
      <c r="AT1025" s="38" t="s">
        <v>205</v>
      </c>
      <c r="AU1025" s="38" t="s">
        <v>8802</v>
      </c>
      <c r="AV1025" s="38" t="s">
        <v>207</v>
      </c>
      <c r="AW1025" s="38" t="s">
        <v>61</v>
      </c>
      <c r="AX1025" s="38" t="s">
        <v>63</v>
      </c>
      <c r="AY1025" s="39" t="s">
        <v>12794</v>
      </c>
      <c r="AZ1025" s="38" t="s">
        <v>12795</v>
      </c>
      <c r="BA1025" s="39" t="s">
        <v>12795</v>
      </c>
      <c r="BB1025" s="38" t="s">
        <v>2434</v>
      </c>
      <c r="BC1025" s="38" t="s">
        <v>197</v>
      </c>
      <c r="BD1025" s="38" t="s">
        <v>94</v>
      </c>
      <c r="BE1025" s="38" t="s">
        <v>208</v>
      </c>
      <c r="BF1025" s="38" t="s">
        <v>64</v>
      </c>
      <c r="BG1025" s="38" t="s">
        <v>61</v>
      </c>
      <c r="BH1025" s="38" t="s">
        <v>209</v>
      </c>
    </row>
    <row r="1026" spans="2:60" x14ac:dyDescent="0.3">
      <c r="B1026" s="55">
        <f t="shared" si="297"/>
        <v>1022</v>
      </c>
      <c r="C1026" s="55" t="str">
        <f t="shared" si="298"/>
        <v>NRT</v>
      </c>
      <c r="D1026" s="55" t="str">
        <f t="shared" si="299"/>
        <v>2025-09-26</v>
      </c>
      <c r="E1026" s="55" t="str">
        <f t="shared" si="300"/>
        <v>82020038196</v>
      </c>
      <c r="F1026" s="55" t="str">
        <f t="shared" si="301"/>
        <v>PJP030129591</v>
      </c>
      <c r="G1026" s="55" t="str">
        <f t="shared" si="302"/>
        <v>더블유에스컴퍼니</v>
      </c>
      <c r="H1026" s="53" t="str">
        <f t="shared" si="303"/>
        <v>일반(NORMAL)</v>
      </c>
      <c r="I1026" s="62">
        <f t="shared" si="304"/>
        <v>10552.5</v>
      </c>
      <c r="J1026" s="53" t="str">
        <f t="shared" si="305"/>
        <v>BIG BRIDGE INTL (BRCH USA)</v>
      </c>
      <c r="K1026" s="55">
        <f t="shared" si="306"/>
        <v>4</v>
      </c>
      <c r="L1026" s="54">
        <f t="shared" si="307"/>
        <v>77</v>
      </c>
      <c r="M1026" s="54">
        <f t="shared" si="308"/>
        <v>0.2</v>
      </c>
      <c r="N1026" s="54">
        <f t="shared" si="309"/>
        <v>77</v>
      </c>
      <c r="O1026" s="54">
        <f t="shared" si="310"/>
        <v>77</v>
      </c>
      <c r="P1026" s="55" t="str">
        <f t="shared" si="311"/>
        <v>6094325137486 (4)</v>
      </c>
      <c r="Q1026" s="70">
        <f t="shared" si="312"/>
        <v>161290</v>
      </c>
      <c r="R1026" s="58">
        <v>0</v>
      </c>
      <c r="S1026" s="57">
        <f t="shared" si="313"/>
        <v>7500</v>
      </c>
      <c r="T1026" s="58">
        <v>0</v>
      </c>
      <c r="U1026" s="58">
        <f>(IF(VLOOKUP(VLOOKUP(AN1026,MAPPING!$B$16:$D$21,2,1),MAPPING!$C$16:$E$21,2,0)=7000,0,VLOOKUP(VLOOKUP(AN1026,MAPPING!$B$16:$D$21,2,1),MAPPING!$C$16:$E$21,2,0)))</f>
        <v>25000</v>
      </c>
      <c r="V1026" s="58">
        <f>(K1026*VLOOKUP(N1026/K1026,MAPPING!$B$23:$C$30,2,10))</f>
        <v>18000</v>
      </c>
      <c r="W1026" s="58">
        <f t="shared" si="314"/>
        <v>18800</v>
      </c>
      <c r="X1026" s="58">
        <f t="shared" si="315"/>
        <v>230590</v>
      </c>
      <c r="Y1026" s="116">
        <f>ROUND(SUM(Q1026:W1026)/INVOICE!$I$5,2)</f>
        <v>165.41</v>
      </c>
      <c r="AA1026" s="38" t="s">
        <v>7090</v>
      </c>
      <c r="AB1026" s="38" t="s">
        <v>93</v>
      </c>
      <c r="AC1026" s="38" t="s">
        <v>7091</v>
      </c>
      <c r="AD1026" s="38" t="s">
        <v>12796</v>
      </c>
      <c r="AE1026" s="38" t="s">
        <v>12797</v>
      </c>
      <c r="AF1026" s="38" t="s">
        <v>12798</v>
      </c>
      <c r="AG1026" s="38" t="s">
        <v>616</v>
      </c>
      <c r="AH1026" s="38" t="s">
        <v>156</v>
      </c>
      <c r="AI1026" s="38">
        <v>4</v>
      </c>
      <c r="AJ1026" s="38">
        <v>77</v>
      </c>
      <c r="AK1026" s="38">
        <v>0.2</v>
      </c>
      <c r="AL1026" s="38">
        <v>77</v>
      </c>
      <c r="AM1026" s="38" t="s">
        <v>68</v>
      </c>
      <c r="AN1026" s="38">
        <v>10552.5</v>
      </c>
      <c r="AO1026" s="38" t="s">
        <v>62</v>
      </c>
      <c r="AP1026" s="38" t="s">
        <v>62</v>
      </c>
      <c r="AQ1026" s="38" t="s">
        <v>62</v>
      </c>
      <c r="AR1026" s="38" t="s">
        <v>61</v>
      </c>
      <c r="AS1026" s="38" t="s">
        <v>61</v>
      </c>
      <c r="AT1026" s="38" t="s">
        <v>205</v>
      </c>
      <c r="AU1026" s="38" t="s">
        <v>8802</v>
      </c>
      <c r="AV1026" s="38" t="s">
        <v>207</v>
      </c>
      <c r="AW1026" s="38" t="s">
        <v>61</v>
      </c>
      <c r="AX1026" s="38" t="s">
        <v>63</v>
      </c>
      <c r="AY1026" s="39" t="s">
        <v>12799</v>
      </c>
      <c r="AZ1026" s="38" t="s">
        <v>12800</v>
      </c>
      <c r="BA1026" s="39" t="s">
        <v>12800</v>
      </c>
      <c r="BB1026" s="38" t="s">
        <v>2434</v>
      </c>
      <c r="BC1026" s="38" t="s">
        <v>197</v>
      </c>
      <c r="BD1026" s="38" t="s">
        <v>94</v>
      </c>
      <c r="BE1026" s="38" t="s">
        <v>208</v>
      </c>
      <c r="BF1026" s="38" t="s">
        <v>64</v>
      </c>
      <c r="BG1026" s="38" t="s">
        <v>61</v>
      </c>
      <c r="BH1026" s="38" t="s">
        <v>209</v>
      </c>
    </row>
    <row r="1027" spans="2:60" x14ac:dyDescent="0.3">
      <c r="B1027" s="55">
        <f t="shared" si="297"/>
        <v>1023</v>
      </c>
      <c r="C1027" s="55" t="str">
        <f t="shared" si="298"/>
        <v>NRT</v>
      </c>
      <c r="D1027" s="55" t="str">
        <f t="shared" si="299"/>
        <v>2025-09-26</v>
      </c>
      <c r="E1027" s="55" t="str">
        <f t="shared" si="300"/>
        <v>82020038196</v>
      </c>
      <c r="F1027" s="55" t="str">
        <f t="shared" si="301"/>
        <v>PJP030163317</v>
      </c>
      <c r="G1027" s="55" t="str">
        <f t="shared" si="302"/>
        <v>김세아</v>
      </c>
      <c r="H1027" s="53" t="str">
        <f t="shared" si="303"/>
        <v>목록(Manifest)</v>
      </c>
      <c r="I1027" s="62">
        <f t="shared" si="304"/>
        <v>59.48</v>
      </c>
      <c r="J1027" s="53" t="str">
        <f t="shared" si="305"/>
        <v>BIG BRIDGE INTL (BRCH USA)</v>
      </c>
      <c r="K1027" s="55">
        <f t="shared" si="306"/>
        <v>1</v>
      </c>
      <c r="L1027" s="54">
        <f t="shared" si="307"/>
        <v>1.25</v>
      </c>
      <c r="M1027" s="54">
        <f t="shared" si="308"/>
        <v>3</v>
      </c>
      <c r="N1027" s="54">
        <f t="shared" si="309"/>
        <v>3</v>
      </c>
      <c r="O1027" s="54">
        <f t="shared" si="310"/>
        <v>1.5</v>
      </c>
      <c r="P1027" s="55" t="str">
        <f t="shared" si="311"/>
        <v>6094325147512</v>
      </c>
      <c r="Q1027" s="70">
        <f t="shared" si="312"/>
        <v>8780</v>
      </c>
      <c r="R1027" s="58">
        <v>0</v>
      </c>
      <c r="S1027" s="57">
        <f t="shared" si="313"/>
        <v>0</v>
      </c>
      <c r="T1027" s="58">
        <v>0</v>
      </c>
      <c r="U1027" s="58">
        <f>(IF(VLOOKUP(VLOOKUP(AN1027,MAPPING!$B$16:$D$21,2,1),MAPPING!$C$16:$E$21,2,0)=7000,0,VLOOKUP(VLOOKUP(AN1027,MAPPING!$B$16:$D$21,2,1),MAPPING!$C$16:$E$21,2,0)))</f>
        <v>0</v>
      </c>
      <c r="V1027" s="58">
        <f>(K1027*VLOOKUP(N1027/K1027,MAPPING!$B$23:$C$30,2,10))</f>
        <v>550</v>
      </c>
      <c r="W1027" s="58">
        <f t="shared" si="314"/>
        <v>0</v>
      </c>
      <c r="X1027" s="58">
        <f t="shared" si="315"/>
        <v>9330</v>
      </c>
      <c r="Y1027" s="116">
        <f>ROUND(SUM(Q1027:W1027)/INVOICE!$I$5,2)</f>
        <v>6.69</v>
      </c>
      <c r="AA1027" s="38" t="s">
        <v>7090</v>
      </c>
      <c r="AB1027" s="38" t="s">
        <v>93</v>
      </c>
      <c r="AC1027" s="38" t="s">
        <v>7091</v>
      </c>
      <c r="AD1027" s="38" t="s">
        <v>12801</v>
      </c>
      <c r="AE1027" s="38" t="s">
        <v>12802</v>
      </c>
      <c r="AF1027" s="38" t="s">
        <v>12803</v>
      </c>
      <c r="AG1027" s="38" t="s">
        <v>12804</v>
      </c>
      <c r="AH1027" s="38" t="s">
        <v>61</v>
      </c>
      <c r="AI1027" s="38">
        <v>1</v>
      </c>
      <c r="AJ1027" s="38">
        <v>1.25</v>
      </c>
      <c r="AK1027" s="38">
        <v>3</v>
      </c>
      <c r="AL1027" s="38">
        <v>3</v>
      </c>
      <c r="AM1027" s="38" t="s">
        <v>204</v>
      </c>
      <c r="AN1027" s="38">
        <v>59.48</v>
      </c>
      <c r="AO1027" s="38" t="s">
        <v>62</v>
      </c>
      <c r="AP1027" s="38" t="s">
        <v>62</v>
      </c>
      <c r="AQ1027" s="38" t="s">
        <v>62</v>
      </c>
      <c r="AR1027" s="38" t="s">
        <v>61</v>
      </c>
      <c r="AS1027" s="38" t="s">
        <v>61</v>
      </c>
      <c r="AT1027" s="38" t="s">
        <v>205</v>
      </c>
      <c r="AU1027" s="38" t="s">
        <v>8802</v>
      </c>
      <c r="AV1027" s="38" t="s">
        <v>207</v>
      </c>
      <c r="AW1027" s="38" t="s">
        <v>61</v>
      </c>
      <c r="AX1027" s="38" t="s">
        <v>63</v>
      </c>
      <c r="AY1027" s="39" t="s">
        <v>12805</v>
      </c>
      <c r="AZ1027" s="38" t="s">
        <v>12806</v>
      </c>
      <c r="BA1027" s="39" t="s">
        <v>12806</v>
      </c>
      <c r="BB1027" s="38" t="s">
        <v>2434</v>
      </c>
      <c r="BC1027" s="38" t="s">
        <v>197</v>
      </c>
      <c r="BD1027" s="38" t="s">
        <v>94</v>
      </c>
      <c r="BE1027" s="38" t="s">
        <v>208</v>
      </c>
      <c r="BF1027" s="38" t="s">
        <v>64</v>
      </c>
      <c r="BG1027" s="38" t="s">
        <v>61</v>
      </c>
      <c r="BH1027" s="38" t="s">
        <v>209</v>
      </c>
    </row>
    <row r="1028" spans="2:60" x14ac:dyDescent="0.3">
      <c r="B1028" s="55">
        <f t="shared" si="297"/>
        <v>1024</v>
      </c>
      <c r="C1028" s="55" t="str">
        <f t="shared" si="298"/>
        <v>NRT</v>
      </c>
      <c r="D1028" s="55" t="str">
        <f t="shared" si="299"/>
        <v>2025-09-26</v>
      </c>
      <c r="E1028" s="55" t="str">
        <f t="shared" si="300"/>
        <v>82020038196</v>
      </c>
      <c r="F1028" s="55" t="str">
        <f t="shared" si="301"/>
        <v>PJP030156348</v>
      </c>
      <c r="G1028" s="55" t="str">
        <f t="shared" si="302"/>
        <v>이승은</v>
      </c>
      <c r="H1028" s="53" t="str">
        <f t="shared" si="303"/>
        <v>목록(Manifest)</v>
      </c>
      <c r="I1028" s="62">
        <f t="shared" si="304"/>
        <v>145.46</v>
      </c>
      <c r="J1028" s="53" t="str">
        <f t="shared" si="305"/>
        <v>BIG BRIDGE INTL (BRCH USA)</v>
      </c>
      <c r="K1028" s="55">
        <f t="shared" si="306"/>
        <v>1</v>
      </c>
      <c r="L1028" s="54">
        <f t="shared" si="307"/>
        <v>0.95</v>
      </c>
      <c r="M1028" s="54">
        <f t="shared" si="308"/>
        <v>2.6</v>
      </c>
      <c r="N1028" s="54">
        <f t="shared" si="309"/>
        <v>2.6</v>
      </c>
      <c r="O1028" s="54">
        <f t="shared" si="310"/>
        <v>1</v>
      </c>
      <c r="P1028" s="55" t="str">
        <f t="shared" si="311"/>
        <v>6094325152044</v>
      </c>
      <c r="Q1028" s="70">
        <f t="shared" si="312"/>
        <v>7770</v>
      </c>
      <c r="R1028" s="58">
        <v>0</v>
      </c>
      <c r="S1028" s="57">
        <f t="shared" si="313"/>
        <v>0</v>
      </c>
      <c r="T1028" s="58">
        <v>0</v>
      </c>
      <c r="U1028" s="58">
        <f>(IF(VLOOKUP(VLOOKUP(AN1028,MAPPING!$B$16:$D$21,2,1),MAPPING!$C$16:$E$21,2,0)=7000,0,VLOOKUP(VLOOKUP(AN1028,MAPPING!$B$16:$D$21,2,1),MAPPING!$C$16:$E$21,2,0)))</f>
        <v>0</v>
      </c>
      <c r="V1028" s="58">
        <f>(K1028*VLOOKUP(N1028/K1028,MAPPING!$B$23:$C$30,2,10))</f>
        <v>550</v>
      </c>
      <c r="W1028" s="58">
        <f t="shared" si="314"/>
        <v>0</v>
      </c>
      <c r="X1028" s="58">
        <f t="shared" si="315"/>
        <v>8320</v>
      </c>
      <c r="Y1028" s="116">
        <f>ROUND(SUM(Q1028:W1028)/INVOICE!$I$5,2)</f>
        <v>5.97</v>
      </c>
      <c r="AA1028" s="38" t="s">
        <v>7090</v>
      </c>
      <c r="AB1028" s="38" t="s">
        <v>93</v>
      </c>
      <c r="AC1028" s="38" t="s">
        <v>7091</v>
      </c>
      <c r="AD1028" s="38" t="s">
        <v>12807</v>
      </c>
      <c r="AE1028" s="38" t="s">
        <v>1598</v>
      </c>
      <c r="AF1028" s="38" t="s">
        <v>12779</v>
      </c>
      <c r="AG1028" s="38" t="s">
        <v>8939</v>
      </c>
      <c r="AH1028" s="38" t="s">
        <v>61</v>
      </c>
      <c r="AI1028" s="38">
        <v>1</v>
      </c>
      <c r="AJ1028" s="38">
        <v>0.95</v>
      </c>
      <c r="AK1028" s="38">
        <v>2.6</v>
      </c>
      <c r="AL1028" s="38">
        <v>2.6</v>
      </c>
      <c r="AM1028" s="38" t="s">
        <v>204</v>
      </c>
      <c r="AN1028" s="38">
        <v>145.46</v>
      </c>
      <c r="AO1028" s="38" t="s">
        <v>62</v>
      </c>
      <c r="AP1028" s="38" t="s">
        <v>62</v>
      </c>
      <c r="AQ1028" s="38" t="s">
        <v>62</v>
      </c>
      <c r="AR1028" s="38" t="s">
        <v>61</v>
      </c>
      <c r="AS1028" s="38" t="s">
        <v>61</v>
      </c>
      <c r="AT1028" s="38" t="s">
        <v>205</v>
      </c>
      <c r="AU1028" s="38" t="s">
        <v>8802</v>
      </c>
      <c r="AV1028" s="38" t="s">
        <v>207</v>
      </c>
      <c r="AW1028" s="38" t="s">
        <v>61</v>
      </c>
      <c r="AX1028" s="38" t="s">
        <v>63</v>
      </c>
      <c r="AY1028" s="39" t="s">
        <v>12808</v>
      </c>
      <c r="AZ1028" s="38" t="s">
        <v>12809</v>
      </c>
      <c r="BA1028" s="39" t="s">
        <v>12809</v>
      </c>
      <c r="BB1028" s="38" t="s">
        <v>2434</v>
      </c>
      <c r="BC1028" s="38" t="s">
        <v>197</v>
      </c>
      <c r="BD1028" s="38" t="s">
        <v>94</v>
      </c>
      <c r="BE1028" s="38" t="s">
        <v>208</v>
      </c>
      <c r="BF1028" s="38" t="s">
        <v>64</v>
      </c>
      <c r="BG1028" s="38" t="s">
        <v>61</v>
      </c>
      <c r="BH1028" s="38" t="s">
        <v>209</v>
      </c>
    </row>
    <row r="1029" spans="2:60" x14ac:dyDescent="0.3">
      <c r="B1029" s="55">
        <f t="shared" si="297"/>
        <v>1025</v>
      </c>
      <c r="C1029" s="55" t="str">
        <f t="shared" si="298"/>
        <v>NRT</v>
      </c>
      <c r="D1029" s="55" t="str">
        <f t="shared" si="299"/>
        <v>2025-09-26</v>
      </c>
      <c r="E1029" s="55" t="str">
        <f t="shared" si="300"/>
        <v>82020038196</v>
      </c>
      <c r="F1029" s="55" t="str">
        <f t="shared" si="301"/>
        <v>PJP030152934</v>
      </c>
      <c r="G1029" s="55" t="str">
        <f t="shared" si="302"/>
        <v>장지원</v>
      </c>
      <c r="H1029" s="53" t="str">
        <f t="shared" si="303"/>
        <v>간이(Simple)</v>
      </c>
      <c r="I1029" s="62">
        <f t="shared" si="304"/>
        <v>266.66000000000003</v>
      </c>
      <c r="J1029" s="53" t="str">
        <f t="shared" si="305"/>
        <v>BIG BRIDGE INTL (BRCH USA)</v>
      </c>
      <c r="K1029" s="55">
        <f t="shared" si="306"/>
        <v>1</v>
      </c>
      <c r="L1029" s="54">
        <f t="shared" si="307"/>
        <v>0.8</v>
      </c>
      <c r="M1029" s="54">
        <f t="shared" si="308"/>
        <v>1.7</v>
      </c>
      <c r="N1029" s="54">
        <f t="shared" si="309"/>
        <v>1.7</v>
      </c>
      <c r="O1029" s="54">
        <f t="shared" si="310"/>
        <v>1</v>
      </c>
      <c r="P1029" s="55" t="str">
        <f t="shared" si="311"/>
        <v>6094325152029</v>
      </c>
      <c r="Q1029" s="70">
        <f t="shared" si="312"/>
        <v>7770</v>
      </c>
      <c r="R1029" s="58">
        <v>0</v>
      </c>
      <c r="S1029" s="57">
        <f t="shared" si="313"/>
        <v>0</v>
      </c>
      <c r="T1029" s="58">
        <v>0</v>
      </c>
      <c r="U1029" s="58">
        <f>(IF(VLOOKUP(VLOOKUP(AN1029,MAPPING!$B$16:$D$21,2,1),MAPPING!$C$16:$E$21,2,0)=7000,0,VLOOKUP(VLOOKUP(AN1029,MAPPING!$B$16:$D$21,2,1),MAPPING!$C$16:$E$21,2,0)))</f>
        <v>0</v>
      </c>
      <c r="V1029" s="58">
        <f>(K1029*VLOOKUP(N1029/K1029,MAPPING!$B$23:$C$30,2,10))</f>
        <v>0</v>
      </c>
      <c r="W1029" s="58">
        <f t="shared" si="314"/>
        <v>0</v>
      </c>
      <c r="X1029" s="58">
        <f t="shared" si="315"/>
        <v>7770</v>
      </c>
      <c r="Y1029" s="116">
        <f>ROUND(SUM(Q1029:W1029)/INVOICE!$I$5,2)</f>
        <v>5.57</v>
      </c>
      <c r="AA1029" s="38" t="s">
        <v>7090</v>
      </c>
      <c r="AB1029" s="38" t="s">
        <v>93</v>
      </c>
      <c r="AC1029" s="38" t="s">
        <v>7091</v>
      </c>
      <c r="AD1029" s="38" t="s">
        <v>12810</v>
      </c>
      <c r="AE1029" s="38" t="s">
        <v>12811</v>
      </c>
      <c r="AF1029" s="38" t="s">
        <v>12812</v>
      </c>
      <c r="AG1029" s="38" t="s">
        <v>12813</v>
      </c>
      <c r="AH1029" s="38" t="s">
        <v>61</v>
      </c>
      <c r="AI1029" s="38">
        <v>1</v>
      </c>
      <c r="AJ1029" s="38">
        <v>0.8</v>
      </c>
      <c r="AK1029" s="38">
        <v>1.7</v>
      </c>
      <c r="AL1029" s="38">
        <v>1.7</v>
      </c>
      <c r="AM1029" s="38" t="s">
        <v>65</v>
      </c>
      <c r="AN1029" s="38">
        <v>266.66000000000003</v>
      </c>
      <c r="AO1029" s="38" t="s">
        <v>62</v>
      </c>
      <c r="AP1029" s="38" t="s">
        <v>62</v>
      </c>
      <c r="AQ1029" s="38" t="s">
        <v>62</v>
      </c>
      <c r="AR1029" s="38" t="s">
        <v>61</v>
      </c>
      <c r="AS1029" s="38" t="s">
        <v>61</v>
      </c>
      <c r="AT1029" s="38" t="s">
        <v>205</v>
      </c>
      <c r="AU1029" s="38" t="s">
        <v>8802</v>
      </c>
      <c r="AV1029" s="38" t="s">
        <v>207</v>
      </c>
      <c r="AW1029" s="38" t="s">
        <v>61</v>
      </c>
      <c r="AX1029" s="38" t="s">
        <v>63</v>
      </c>
      <c r="AY1029" s="39" t="s">
        <v>12814</v>
      </c>
      <c r="AZ1029" s="38" t="s">
        <v>12815</v>
      </c>
      <c r="BA1029" s="39" t="s">
        <v>12815</v>
      </c>
      <c r="BB1029" s="38" t="s">
        <v>2434</v>
      </c>
      <c r="BC1029" s="38" t="s">
        <v>197</v>
      </c>
      <c r="BD1029" s="38" t="s">
        <v>94</v>
      </c>
      <c r="BE1029" s="38" t="s">
        <v>208</v>
      </c>
      <c r="BF1029" s="38" t="s">
        <v>64</v>
      </c>
      <c r="BG1029" s="38" t="s">
        <v>61</v>
      </c>
      <c r="BH1029" s="38" t="s">
        <v>209</v>
      </c>
    </row>
    <row r="1030" spans="2:60" x14ac:dyDescent="0.3">
      <c r="B1030" s="55">
        <f t="shared" ref="B1030:B1093" si="316">B1029+1</f>
        <v>1026</v>
      </c>
      <c r="C1030" s="55" t="str">
        <f t="shared" si="298"/>
        <v>NRT</v>
      </c>
      <c r="D1030" s="55" t="str">
        <f t="shared" si="299"/>
        <v>2025-09-26</v>
      </c>
      <c r="E1030" s="55" t="str">
        <f t="shared" si="300"/>
        <v>82020038196</v>
      </c>
      <c r="F1030" s="55" t="str">
        <f t="shared" si="301"/>
        <v>PJP030163754</v>
      </c>
      <c r="G1030" s="55" t="str">
        <f t="shared" si="302"/>
        <v>이원영</v>
      </c>
      <c r="H1030" s="53" t="str">
        <f t="shared" si="303"/>
        <v>일반(목록배제,Normal-Manifest Exception)</v>
      </c>
      <c r="I1030" s="62">
        <f t="shared" si="304"/>
        <v>42.75</v>
      </c>
      <c r="J1030" s="53" t="str">
        <f t="shared" si="305"/>
        <v>BIG BRIDGE INTL (BRCH USA)</v>
      </c>
      <c r="K1030" s="55">
        <f t="shared" si="306"/>
        <v>1</v>
      </c>
      <c r="L1030" s="54">
        <f t="shared" si="307"/>
        <v>9.6</v>
      </c>
      <c r="M1030" s="54">
        <f t="shared" si="308"/>
        <v>3.2</v>
      </c>
      <c r="N1030" s="54">
        <f t="shared" si="309"/>
        <v>10</v>
      </c>
      <c r="O1030" s="54">
        <f t="shared" si="310"/>
        <v>10</v>
      </c>
      <c r="P1030" s="55" t="str">
        <f t="shared" si="311"/>
        <v>6094325150897</v>
      </c>
      <c r="Q1030" s="70">
        <f t="shared" si="312"/>
        <v>25950</v>
      </c>
      <c r="R1030" s="58">
        <v>0</v>
      </c>
      <c r="S1030" s="57">
        <f t="shared" si="313"/>
        <v>0</v>
      </c>
      <c r="T1030" s="58">
        <v>0</v>
      </c>
      <c r="U1030" s="58">
        <f>(IF(VLOOKUP(VLOOKUP(AN1030,MAPPING!$B$16:$D$21,2,1),MAPPING!$C$16:$E$21,2,0)=7000,0,VLOOKUP(VLOOKUP(AN1030,MAPPING!$B$16:$D$21,2,1),MAPPING!$C$16:$E$21,2,0)))</f>
        <v>0</v>
      </c>
      <c r="V1030" s="58">
        <f>(K1030*VLOOKUP(N1030/K1030,MAPPING!$B$23:$C$30,2,10))</f>
        <v>1200</v>
      </c>
      <c r="W1030" s="58">
        <f t="shared" si="314"/>
        <v>0</v>
      </c>
      <c r="X1030" s="58">
        <f t="shared" si="315"/>
        <v>27150</v>
      </c>
      <c r="Y1030" s="116">
        <f>ROUND(SUM(Q1030:W1030)/INVOICE!$I$5,2)</f>
        <v>19.48</v>
      </c>
      <c r="AA1030" s="38" t="s">
        <v>7090</v>
      </c>
      <c r="AB1030" s="38" t="s">
        <v>93</v>
      </c>
      <c r="AC1030" s="38" t="s">
        <v>7091</v>
      </c>
      <c r="AD1030" s="38" t="s">
        <v>12816</v>
      </c>
      <c r="AE1030" s="38" t="s">
        <v>12817</v>
      </c>
      <c r="AF1030" s="38" t="s">
        <v>12818</v>
      </c>
      <c r="AG1030" s="38" t="s">
        <v>12819</v>
      </c>
      <c r="AH1030" s="38" t="s">
        <v>61</v>
      </c>
      <c r="AI1030" s="38">
        <v>1</v>
      </c>
      <c r="AJ1030" s="38">
        <v>9.6</v>
      </c>
      <c r="AK1030" s="38">
        <v>3.2</v>
      </c>
      <c r="AL1030" s="38">
        <v>10</v>
      </c>
      <c r="AM1030" s="38" t="s">
        <v>66</v>
      </c>
      <c r="AN1030" s="38">
        <v>42.75</v>
      </c>
      <c r="AO1030" s="38" t="s">
        <v>62</v>
      </c>
      <c r="AP1030" s="38" t="s">
        <v>61</v>
      </c>
      <c r="AQ1030" s="38" t="s">
        <v>61</v>
      </c>
      <c r="AR1030" s="38" t="s">
        <v>61</v>
      </c>
      <c r="AS1030" s="38" t="s">
        <v>61</v>
      </c>
      <c r="AT1030" s="38" t="s">
        <v>205</v>
      </c>
      <c r="AU1030" s="38" t="s">
        <v>8802</v>
      </c>
      <c r="AV1030" s="38" t="s">
        <v>207</v>
      </c>
      <c r="AW1030" s="38" t="s">
        <v>61</v>
      </c>
      <c r="AX1030" s="38" t="s">
        <v>63</v>
      </c>
      <c r="AY1030" s="39" t="s">
        <v>12820</v>
      </c>
      <c r="AZ1030" s="38" t="s">
        <v>12821</v>
      </c>
      <c r="BA1030" s="39" t="s">
        <v>12821</v>
      </c>
      <c r="BB1030" s="38" t="s">
        <v>2434</v>
      </c>
      <c r="BC1030" s="38" t="s">
        <v>197</v>
      </c>
      <c r="BD1030" s="38" t="s">
        <v>94</v>
      </c>
      <c r="BE1030" s="38" t="s">
        <v>208</v>
      </c>
      <c r="BF1030" s="38" t="s">
        <v>64</v>
      </c>
      <c r="BG1030" s="38" t="s">
        <v>61</v>
      </c>
      <c r="BH1030" s="38" t="s">
        <v>209</v>
      </c>
    </row>
    <row r="1031" spans="2:60" x14ac:dyDescent="0.3">
      <c r="B1031" s="55">
        <f t="shared" si="316"/>
        <v>1027</v>
      </c>
      <c r="C1031" s="55" t="str">
        <f t="shared" ref="C1031:C1094" si="317">AB1031</f>
        <v>NRT</v>
      </c>
      <c r="D1031" s="55" t="str">
        <f t="shared" ref="D1031:D1094" si="318">AA1031</f>
        <v>2025-09-26</v>
      </c>
      <c r="E1031" s="55" t="str">
        <f t="shared" ref="E1031:E1094" si="319">AC1031</f>
        <v>82020038196</v>
      </c>
      <c r="F1031" s="55" t="str">
        <f t="shared" ref="F1031:F1094" si="320">AD1031</f>
        <v>PJP030163784</v>
      </c>
      <c r="G1031" s="55" t="str">
        <f t="shared" ref="G1031:G1094" si="321">AE1031</f>
        <v>박아영</v>
      </c>
      <c r="H1031" s="53" t="str">
        <f t="shared" ref="H1031:H1094" si="322">AM1031</f>
        <v>목록(Manifest)</v>
      </c>
      <c r="I1031" s="62">
        <f t="shared" ref="I1031:I1094" si="323">AN1031</f>
        <v>80.12</v>
      </c>
      <c r="J1031" s="53" t="str">
        <f t="shared" ref="J1031:J1094" si="324">AU1031</f>
        <v>BIG BRIDGE INTL (BRCH USA)</v>
      </c>
      <c r="K1031" s="55">
        <f t="shared" ref="K1031:K1094" si="325">AI1031</f>
        <v>1</v>
      </c>
      <c r="L1031" s="54">
        <f t="shared" ref="L1031:L1094" si="326">AJ1031</f>
        <v>2.2000000000000002</v>
      </c>
      <c r="M1031" s="54">
        <f t="shared" ref="M1031:M1094" si="327">AK1031</f>
        <v>2.6</v>
      </c>
      <c r="N1031" s="54">
        <f t="shared" ref="N1031:N1094" si="328">AL1031</f>
        <v>2.6</v>
      </c>
      <c r="O1031" s="54">
        <f t="shared" ref="O1031:O1094" si="329">CEILING(L1031,0.5)</f>
        <v>2.5</v>
      </c>
      <c r="P1031" s="55" t="str">
        <f t="shared" ref="P1031:P1094" si="330">AY1031</f>
        <v>6094325152144</v>
      </c>
      <c r="Q1031" s="70">
        <f t="shared" ref="Q1031:Q1094" si="331">6760+(O1031-0.5)/0.5*1010</f>
        <v>10800</v>
      </c>
      <c r="R1031" s="58">
        <v>0</v>
      </c>
      <c r="S1031" s="57">
        <f t="shared" ref="S1031:S1094" si="332">2500*(K1031-1)</f>
        <v>0</v>
      </c>
      <c r="T1031" s="58">
        <v>0</v>
      </c>
      <c r="U1031" s="58">
        <f>(IF(VLOOKUP(VLOOKUP(AN1031,MAPPING!$B$16:$D$21,2,1),MAPPING!$C$16:$E$21,2,0)=7000,0,VLOOKUP(VLOOKUP(AN1031,MAPPING!$B$16:$D$21,2,1),MAPPING!$C$16:$E$21,2,0)))</f>
        <v>0</v>
      </c>
      <c r="V1031" s="58">
        <f>(K1031*VLOOKUP(N1031/K1031,MAPPING!$B$23:$C$30,2,10))</f>
        <v>550</v>
      </c>
      <c r="W1031" s="58">
        <f t="shared" ref="W1031:W1094" si="333">IF(_xlfn.CEILING.MATH(N1031-30,1)&lt;0,0,_xlfn.CEILING.MATH(N1031-30,1))*400</f>
        <v>0</v>
      </c>
      <c r="X1031" s="58">
        <f t="shared" ref="X1031:X1094" si="334">SUM(Q1031:W1031)</f>
        <v>11350</v>
      </c>
      <c r="Y1031" s="116">
        <f>ROUND(SUM(Q1031:W1031)/INVOICE!$I$5,2)</f>
        <v>8.14</v>
      </c>
      <c r="AA1031" s="38" t="s">
        <v>7090</v>
      </c>
      <c r="AB1031" s="38" t="s">
        <v>93</v>
      </c>
      <c r="AC1031" s="38" t="s">
        <v>7091</v>
      </c>
      <c r="AD1031" s="38" t="s">
        <v>12822</v>
      </c>
      <c r="AE1031" s="38" t="s">
        <v>6497</v>
      </c>
      <c r="AF1031" s="38" t="s">
        <v>12823</v>
      </c>
      <c r="AG1031" s="38" t="s">
        <v>12824</v>
      </c>
      <c r="AH1031" s="38" t="s">
        <v>61</v>
      </c>
      <c r="AI1031" s="38">
        <v>1</v>
      </c>
      <c r="AJ1031" s="38">
        <v>2.2000000000000002</v>
      </c>
      <c r="AK1031" s="38">
        <v>2.6</v>
      </c>
      <c r="AL1031" s="38">
        <v>2.6</v>
      </c>
      <c r="AM1031" s="38" t="s">
        <v>204</v>
      </c>
      <c r="AN1031" s="38">
        <v>80.12</v>
      </c>
      <c r="AO1031" s="38" t="s">
        <v>62</v>
      </c>
      <c r="AP1031" s="38" t="s">
        <v>62</v>
      </c>
      <c r="AQ1031" s="38" t="s">
        <v>62</v>
      </c>
      <c r="AR1031" s="38" t="s">
        <v>61</v>
      </c>
      <c r="AS1031" s="38" t="s">
        <v>61</v>
      </c>
      <c r="AT1031" s="38" t="s">
        <v>205</v>
      </c>
      <c r="AU1031" s="38" t="s">
        <v>8802</v>
      </c>
      <c r="AV1031" s="38" t="s">
        <v>207</v>
      </c>
      <c r="AW1031" s="38" t="s">
        <v>61</v>
      </c>
      <c r="AX1031" s="38" t="s">
        <v>63</v>
      </c>
      <c r="AY1031" s="39" t="s">
        <v>12825</v>
      </c>
      <c r="AZ1031" s="38" t="s">
        <v>12826</v>
      </c>
      <c r="BA1031" s="39" t="s">
        <v>12826</v>
      </c>
      <c r="BB1031" s="38" t="s">
        <v>2434</v>
      </c>
      <c r="BC1031" s="38" t="s">
        <v>197</v>
      </c>
      <c r="BD1031" s="38" t="s">
        <v>94</v>
      </c>
      <c r="BE1031" s="38" t="s">
        <v>208</v>
      </c>
      <c r="BF1031" s="38" t="s">
        <v>64</v>
      </c>
      <c r="BG1031" s="38" t="s">
        <v>61</v>
      </c>
      <c r="BH1031" s="38" t="s">
        <v>209</v>
      </c>
    </row>
    <row r="1032" spans="2:60" x14ac:dyDescent="0.3">
      <c r="B1032" s="55">
        <f t="shared" si="316"/>
        <v>1028</v>
      </c>
      <c r="C1032" s="55" t="str">
        <f t="shared" si="317"/>
        <v>NRT</v>
      </c>
      <c r="D1032" s="55" t="str">
        <f t="shared" si="318"/>
        <v>2025-09-26</v>
      </c>
      <c r="E1032" s="55" t="str">
        <f t="shared" si="319"/>
        <v>82020038196</v>
      </c>
      <c r="F1032" s="55" t="str">
        <f t="shared" si="320"/>
        <v>PJP030146382</v>
      </c>
      <c r="G1032" s="55" t="str">
        <f t="shared" si="321"/>
        <v>서태진</v>
      </c>
      <c r="H1032" s="53" t="str">
        <f t="shared" si="322"/>
        <v>일반(목록배제,Normal-Manifest Exception)</v>
      </c>
      <c r="I1032" s="62">
        <f t="shared" si="323"/>
        <v>67</v>
      </c>
      <c r="J1032" s="53" t="str">
        <f t="shared" si="324"/>
        <v>BIG BRIDGE INTL (BRCH USA)</v>
      </c>
      <c r="K1032" s="55">
        <f t="shared" si="325"/>
        <v>1</v>
      </c>
      <c r="L1032" s="54">
        <f t="shared" si="326"/>
        <v>2.9</v>
      </c>
      <c r="M1032" s="54">
        <f t="shared" si="327"/>
        <v>4.7</v>
      </c>
      <c r="N1032" s="54">
        <f t="shared" si="328"/>
        <v>4.7</v>
      </c>
      <c r="O1032" s="54">
        <f t="shared" si="329"/>
        <v>3</v>
      </c>
      <c r="P1032" s="55" t="str">
        <f t="shared" si="330"/>
        <v>6094325151962</v>
      </c>
      <c r="Q1032" s="70">
        <f t="shared" si="331"/>
        <v>11810</v>
      </c>
      <c r="R1032" s="58">
        <v>0</v>
      </c>
      <c r="S1032" s="57">
        <f t="shared" si="332"/>
        <v>0</v>
      </c>
      <c r="T1032" s="58">
        <v>0</v>
      </c>
      <c r="U1032" s="58">
        <f>(IF(VLOOKUP(VLOOKUP(AN1032,MAPPING!$B$16:$D$21,2,1),MAPPING!$C$16:$E$21,2,0)=7000,0,VLOOKUP(VLOOKUP(AN1032,MAPPING!$B$16:$D$21,2,1),MAPPING!$C$16:$E$21,2,0)))</f>
        <v>0</v>
      </c>
      <c r="V1032" s="58">
        <f>(K1032*VLOOKUP(N1032/K1032,MAPPING!$B$23:$C$30,2,10))</f>
        <v>550</v>
      </c>
      <c r="W1032" s="58">
        <f t="shared" si="333"/>
        <v>0</v>
      </c>
      <c r="X1032" s="58">
        <f t="shared" si="334"/>
        <v>12360</v>
      </c>
      <c r="Y1032" s="116">
        <f>ROUND(SUM(Q1032:W1032)/INVOICE!$I$5,2)</f>
        <v>8.8699999999999992</v>
      </c>
      <c r="AA1032" s="38" t="s">
        <v>7090</v>
      </c>
      <c r="AB1032" s="38" t="s">
        <v>93</v>
      </c>
      <c r="AC1032" s="38" t="s">
        <v>7091</v>
      </c>
      <c r="AD1032" s="38" t="s">
        <v>12827</v>
      </c>
      <c r="AE1032" s="38" t="s">
        <v>12828</v>
      </c>
      <c r="AF1032" s="38" t="s">
        <v>12829</v>
      </c>
      <c r="AG1032" s="38" t="s">
        <v>12830</v>
      </c>
      <c r="AH1032" s="38" t="s">
        <v>61</v>
      </c>
      <c r="AI1032" s="38">
        <v>1</v>
      </c>
      <c r="AJ1032" s="38">
        <v>2.9</v>
      </c>
      <c r="AK1032" s="38">
        <v>4.7</v>
      </c>
      <c r="AL1032" s="38">
        <v>4.7</v>
      </c>
      <c r="AM1032" s="38" t="s">
        <v>66</v>
      </c>
      <c r="AN1032" s="38">
        <v>67</v>
      </c>
      <c r="AO1032" s="38" t="s">
        <v>62</v>
      </c>
      <c r="AP1032" s="38" t="s">
        <v>62</v>
      </c>
      <c r="AQ1032" s="38" t="s">
        <v>62</v>
      </c>
      <c r="AR1032" s="38" t="s">
        <v>61</v>
      </c>
      <c r="AS1032" s="38" t="s">
        <v>61</v>
      </c>
      <c r="AT1032" s="38" t="s">
        <v>205</v>
      </c>
      <c r="AU1032" s="38" t="s">
        <v>8802</v>
      </c>
      <c r="AV1032" s="38" t="s">
        <v>207</v>
      </c>
      <c r="AW1032" s="38" t="s">
        <v>61</v>
      </c>
      <c r="AX1032" s="38" t="s">
        <v>63</v>
      </c>
      <c r="AY1032" s="39" t="s">
        <v>12831</v>
      </c>
      <c r="AZ1032" s="38" t="s">
        <v>12832</v>
      </c>
      <c r="BA1032" s="39" t="s">
        <v>12832</v>
      </c>
      <c r="BB1032" s="38" t="s">
        <v>2434</v>
      </c>
      <c r="BC1032" s="38" t="s">
        <v>197</v>
      </c>
      <c r="BD1032" s="38" t="s">
        <v>94</v>
      </c>
      <c r="BE1032" s="38" t="s">
        <v>208</v>
      </c>
      <c r="BF1032" s="38" t="s">
        <v>64</v>
      </c>
      <c r="BG1032" s="38" t="s">
        <v>61</v>
      </c>
      <c r="BH1032" s="38" t="s">
        <v>209</v>
      </c>
    </row>
    <row r="1033" spans="2:60" x14ac:dyDescent="0.3">
      <c r="B1033" s="55">
        <f t="shared" si="316"/>
        <v>1029</v>
      </c>
      <c r="C1033" s="55" t="str">
        <f t="shared" si="317"/>
        <v>NRT</v>
      </c>
      <c r="D1033" s="55" t="str">
        <f t="shared" si="318"/>
        <v>2025-09-26</v>
      </c>
      <c r="E1033" s="55" t="str">
        <f t="shared" si="319"/>
        <v>82020038196</v>
      </c>
      <c r="F1033" s="55" t="str">
        <f t="shared" si="320"/>
        <v>PJP030150831</v>
      </c>
      <c r="G1033" s="55" t="str">
        <f t="shared" si="321"/>
        <v>임호정</v>
      </c>
      <c r="H1033" s="53" t="str">
        <f t="shared" si="322"/>
        <v>목록(Manifest)</v>
      </c>
      <c r="I1033" s="62">
        <f t="shared" si="323"/>
        <v>93.69</v>
      </c>
      <c r="J1033" s="53" t="str">
        <f t="shared" si="324"/>
        <v>BIG BRIDGE INTL (BRCH USA)</v>
      </c>
      <c r="K1033" s="55">
        <f t="shared" si="325"/>
        <v>1</v>
      </c>
      <c r="L1033" s="54">
        <f t="shared" si="326"/>
        <v>1.05</v>
      </c>
      <c r="M1033" s="54">
        <f t="shared" si="327"/>
        <v>2.6</v>
      </c>
      <c r="N1033" s="54">
        <f t="shared" si="328"/>
        <v>2.6</v>
      </c>
      <c r="O1033" s="54">
        <f t="shared" si="329"/>
        <v>1.5</v>
      </c>
      <c r="P1033" s="55" t="str">
        <f t="shared" si="330"/>
        <v>6094325147351</v>
      </c>
      <c r="Q1033" s="70">
        <f t="shared" si="331"/>
        <v>8780</v>
      </c>
      <c r="R1033" s="58">
        <v>0</v>
      </c>
      <c r="S1033" s="57">
        <f t="shared" si="332"/>
        <v>0</v>
      </c>
      <c r="T1033" s="58">
        <v>0</v>
      </c>
      <c r="U1033" s="58">
        <f>(IF(VLOOKUP(VLOOKUP(AN1033,MAPPING!$B$16:$D$21,2,1),MAPPING!$C$16:$E$21,2,0)=7000,0,VLOOKUP(VLOOKUP(AN1033,MAPPING!$B$16:$D$21,2,1),MAPPING!$C$16:$E$21,2,0)))</f>
        <v>0</v>
      </c>
      <c r="V1033" s="58">
        <f>(K1033*VLOOKUP(N1033/K1033,MAPPING!$B$23:$C$30,2,10))</f>
        <v>550</v>
      </c>
      <c r="W1033" s="58">
        <f t="shared" si="333"/>
        <v>0</v>
      </c>
      <c r="X1033" s="58">
        <f t="shared" si="334"/>
        <v>9330</v>
      </c>
      <c r="Y1033" s="116">
        <f>ROUND(SUM(Q1033:W1033)/INVOICE!$I$5,2)</f>
        <v>6.69</v>
      </c>
      <c r="AA1033" s="38" t="s">
        <v>7090</v>
      </c>
      <c r="AB1033" s="38" t="s">
        <v>93</v>
      </c>
      <c r="AC1033" s="38" t="s">
        <v>7091</v>
      </c>
      <c r="AD1033" s="38" t="s">
        <v>12833</v>
      </c>
      <c r="AE1033" s="38" t="s">
        <v>12253</v>
      </c>
      <c r="AF1033" s="38" t="s">
        <v>12254</v>
      </c>
      <c r="AG1033" s="38" t="s">
        <v>12255</v>
      </c>
      <c r="AH1033" s="38" t="s">
        <v>61</v>
      </c>
      <c r="AI1033" s="38">
        <v>1</v>
      </c>
      <c r="AJ1033" s="38">
        <v>1.05</v>
      </c>
      <c r="AK1033" s="38">
        <v>2.6</v>
      </c>
      <c r="AL1033" s="38">
        <v>2.6</v>
      </c>
      <c r="AM1033" s="38" t="s">
        <v>204</v>
      </c>
      <c r="AN1033" s="38">
        <v>93.69</v>
      </c>
      <c r="AO1033" s="38" t="s">
        <v>62</v>
      </c>
      <c r="AP1033" s="38" t="s">
        <v>62</v>
      </c>
      <c r="AQ1033" s="38" t="s">
        <v>62</v>
      </c>
      <c r="AR1033" s="38" t="s">
        <v>61</v>
      </c>
      <c r="AS1033" s="38" t="s">
        <v>61</v>
      </c>
      <c r="AT1033" s="38" t="s">
        <v>205</v>
      </c>
      <c r="AU1033" s="38" t="s">
        <v>8802</v>
      </c>
      <c r="AV1033" s="38" t="s">
        <v>207</v>
      </c>
      <c r="AW1033" s="38" t="s">
        <v>61</v>
      </c>
      <c r="AX1033" s="38" t="s">
        <v>63</v>
      </c>
      <c r="AY1033" s="39" t="s">
        <v>12834</v>
      </c>
      <c r="AZ1033" s="38" t="s">
        <v>12835</v>
      </c>
      <c r="BA1033" s="39" t="s">
        <v>12835</v>
      </c>
      <c r="BB1033" s="38" t="s">
        <v>2434</v>
      </c>
      <c r="BC1033" s="38" t="s">
        <v>197</v>
      </c>
      <c r="BD1033" s="38" t="s">
        <v>94</v>
      </c>
      <c r="BE1033" s="38" t="s">
        <v>208</v>
      </c>
      <c r="BF1033" s="38" t="s">
        <v>64</v>
      </c>
      <c r="BG1033" s="38" t="s">
        <v>61</v>
      </c>
      <c r="BH1033" s="38" t="s">
        <v>209</v>
      </c>
    </row>
    <row r="1034" spans="2:60" x14ac:dyDescent="0.3">
      <c r="B1034" s="55">
        <f t="shared" si="316"/>
        <v>1030</v>
      </c>
      <c r="C1034" s="55" t="str">
        <f t="shared" si="317"/>
        <v>NRT</v>
      </c>
      <c r="D1034" s="55" t="str">
        <f t="shared" si="318"/>
        <v>2025-09-26</v>
      </c>
      <c r="E1034" s="55" t="str">
        <f t="shared" si="319"/>
        <v>82020038196</v>
      </c>
      <c r="F1034" s="55" t="str">
        <f t="shared" si="320"/>
        <v>PJP030151484</v>
      </c>
      <c r="G1034" s="55" t="str">
        <f t="shared" si="321"/>
        <v>서경인</v>
      </c>
      <c r="H1034" s="53" t="str">
        <f t="shared" si="322"/>
        <v>목록(Manifest)</v>
      </c>
      <c r="I1034" s="62">
        <f t="shared" si="323"/>
        <v>78.39</v>
      </c>
      <c r="J1034" s="53" t="str">
        <f t="shared" si="324"/>
        <v>BIG BRIDGE INTL (BRCH USA)</v>
      </c>
      <c r="K1034" s="55">
        <f t="shared" si="325"/>
        <v>1</v>
      </c>
      <c r="L1034" s="54">
        <f t="shared" si="326"/>
        <v>0.95</v>
      </c>
      <c r="M1034" s="54">
        <f t="shared" si="327"/>
        <v>1.5</v>
      </c>
      <c r="N1034" s="54">
        <f t="shared" si="328"/>
        <v>1.5</v>
      </c>
      <c r="O1034" s="54">
        <f t="shared" si="329"/>
        <v>1</v>
      </c>
      <c r="P1034" s="55" t="str">
        <f t="shared" si="330"/>
        <v>6094325153689</v>
      </c>
      <c r="Q1034" s="70">
        <f t="shared" si="331"/>
        <v>7770</v>
      </c>
      <c r="R1034" s="58">
        <v>0</v>
      </c>
      <c r="S1034" s="57">
        <f t="shared" si="332"/>
        <v>0</v>
      </c>
      <c r="T1034" s="58">
        <v>0</v>
      </c>
      <c r="U1034" s="58">
        <f>(IF(VLOOKUP(VLOOKUP(AN1034,MAPPING!$B$16:$D$21,2,1),MAPPING!$C$16:$E$21,2,0)=7000,0,VLOOKUP(VLOOKUP(AN1034,MAPPING!$B$16:$D$21,2,1),MAPPING!$C$16:$E$21,2,0)))</f>
        <v>0</v>
      </c>
      <c r="V1034" s="58">
        <f>(K1034*VLOOKUP(N1034/K1034,MAPPING!$B$23:$C$30,2,10))</f>
        <v>0</v>
      </c>
      <c r="W1034" s="58">
        <f t="shared" si="333"/>
        <v>0</v>
      </c>
      <c r="X1034" s="58">
        <f t="shared" si="334"/>
        <v>7770</v>
      </c>
      <c r="Y1034" s="116">
        <f>ROUND(SUM(Q1034:W1034)/INVOICE!$I$5,2)</f>
        <v>5.57</v>
      </c>
      <c r="AA1034" s="38" t="s">
        <v>7090</v>
      </c>
      <c r="AB1034" s="38" t="s">
        <v>93</v>
      </c>
      <c r="AC1034" s="38" t="s">
        <v>7091</v>
      </c>
      <c r="AD1034" s="38" t="s">
        <v>12836</v>
      </c>
      <c r="AE1034" s="38" t="s">
        <v>12837</v>
      </c>
      <c r="AF1034" s="38" t="s">
        <v>12838</v>
      </c>
      <c r="AG1034" s="38" t="s">
        <v>12839</v>
      </c>
      <c r="AH1034" s="38" t="s">
        <v>61</v>
      </c>
      <c r="AI1034" s="38">
        <v>1</v>
      </c>
      <c r="AJ1034" s="38">
        <v>0.95</v>
      </c>
      <c r="AK1034" s="38">
        <v>1.5</v>
      </c>
      <c r="AL1034" s="38">
        <v>1.5</v>
      </c>
      <c r="AM1034" s="38" t="s">
        <v>204</v>
      </c>
      <c r="AN1034" s="38">
        <v>78.39</v>
      </c>
      <c r="AO1034" s="38" t="s">
        <v>62</v>
      </c>
      <c r="AP1034" s="38" t="s">
        <v>62</v>
      </c>
      <c r="AQ1034" s="38" t="s">
        <v>62</v>
      </c>
      <c r="AR1034" s="38" t="s">
        <v>61</v>
      </c>
      <c r="AS1034" s="38" t="s">
        <v>61</v>
      </c>
      <c r="AT1034" s="38" t="s">
        <v>205</v>
      </c>
      <c r="AU1034" s="38" t="s">
        <v>8802</v>
      </c>
      <c r="AV1034" s="38" t="s">
        <v>207</v>
      </c>
      <c r="AW1034" s="38" t="s">
        <v>61</v>
      </c>
      <c r="AX1034" s="38" t="s">
        <v>63</v>
      </c>
      <c r="AY1034" s="39" t="s">
        <v>12840</v>
      </c>
      <c r="AZ1034" s="38" t="s">
        <v>12841</v>
      </c>
      <c r="BA1034" s="39" t="s">
        <v>12841</v>
      </c>
      <c r="BB1034" s="38" t="s">
        <v>2434</v>
      </c>
      <c r="BC1034" s="38" t="s">
        <v>197</v>
      </c>
      <c r="BD1034" s="38" t="s">
        <v>94</v>
      </c>
      <c r="BE1034" s="38" t="s">
        <v>208</v>
      </c>
      <c r="BF1034" s="38" t="s">
        <v>64</v>
      </c>
      <c r="BG1034" s="38" t="s">
        <v>61</v>
      </c>
      <c r="BH1034" s="38" t="s">
        <v>209</v>
      </c>
    </row>
    <row r="1035" spans="2:60" x14ac:dyDescent="0.3">
      <c r="B1035" s="55">
        <f t="shared" si="316"/>
        <v>1031</v>
      </c>
      <c r="C1035" s="55" t="str">
        <f t="shared" si="317"/>
        <v>NRT</v>
      </c>
      <c r="D1035" s="55" t="str">
        <f t="shared" si="318"/>
        <v>2025-09-26</v>
      </c>
      <c r="E1035" s="55" t="str">
        <f t="shared" si="319"/>
        <v>82020038196</v>
      </c>
      <c r="F1035" s="55" t="str">
        <f t="shared" si="320"/>
        <v>PJP030153990</v>
      </c>
      <c r="G1035" s="55" t="str">
        <f t="shared" si="321"/>
        <v>이선우</v>
      </c>
      <c r="H1035" s="53" t="str">
        <f t="shared" si="322"/>
        <v>일반(목록배제,Normal-Manifest Exception)</v>
      </c>
      <c r="I1035" s="62">
        <f t="shared" si="323"/>
        <v>100.5</v>
      </c>
      <c r="J1035" s="53" t="str">
        <f t="shared" si="324"/>
        <v>BIG BRIDGE INTL (BRCH USA)</v>
      </c>
      <c r="K1035" s="55">
        <f t="shared" si="325"/>
        <v>1</v>
      </c>
      <c r="L1035" s="54">
        <f t="shared" si="326"/>
        <v>0.4</v>
      </c>
      <c r="M1035" s="54">
        <f t="shared" si="327"/>
        <v>0.9</v>
      </c>
      <c r="N1035" s="54">
        <f t="shared" si="328"/>
        <v>0.9</v>
      </c>
      <c r="O1035" s="54">
        <f t="shared" si="329"/>
        <v>0.5</v>
      </c>
      <c r="P1035" s="55" t="str">
        <f t="shared" si="330"/>
        <v>6094325152214</v>
      </c>
      <c r="Q1035" s="70">
        <f t="shared" si="331"/>
        <v>6760</v>
      </c>
      <c r="R1035" s="58">
        <v>0</v>
      </c>
      <c r="S1035" s="57">
        <f t="shared" si="332"/>
        <v>0</v>
      </c>
      <c r="T1035" s="58">
        <v>0</v>
      </c>
      <c r="U1035" s="58">
        <f>(IF(VLOOKUP(VLOOKUP(AN1035,MAPPING!$B$16:$D$21,2,1),MAPPING!$C$16:$E$21,2,0)=7000,0,VLOOKUP(VLOOKUP(AN1035,MAPPING!$B$16:$D$21,2,1),MAPPING!$C$16:$E$21,2,0)))</f>
        <v>0</v>
      </c>
      <c r="V1035" s="58">
        <f>(K1035*VLOOKUP(N1035/K1035,MAPPING!$B$23:$C$30,2,10))</f>
        <v>0</v>
      </c>
      <c r="W1035" s="58">
        <f t="shared" si="333"/>
        <v>0</v>
      </c>
      <c r="X1035" s="58">
        <f t="shared" si="334"/>
        <v>6760</v>
      </c>
      <c r="Y1035" s="116">
        <f>ROUND(SUM(Q1035:W1035)/INVOICE!$I$5,2)</f>
        <v>4.8499999999999996</v>
      </c>
      <c r="AA1035" s="38" t="s">
        <v>7090</v>
      </c>
      <c r="AB1035" s="38" t="s">
        <v>93</v>
      </c>
      <c r="AC1035" s="38" t="s">
        <v>7091</v>
      </c>
      <c r="AD1035" s="38" t="s">
        <v>12842</v>
      </c>
      <c r="AE1035" s="38" t="s">
        <v>12843</v>
      </c>
      <c r="AF1035" s="38" t="s">
        <v>12844</v>
      </c>
      <c r="AG1035" s="38" t="s">
        <v>12845</v>
      </c>
      <c r="AH1035" s="38" t="s">
        <v>61</v>
      </c>
      <c r="AI1035" s="38">
        <v>1</v>
      </c>
      <c r="AJ1035" s="38">
        <v>0.4</v>
      </c>
      <c r="AK1035" s="38">
        <v>0.9</v>
      </c>
      <c r="AL1035" s="38">
        <v>0.9</v>
      </c>
      <c r="AM1035" s="38" t="s">
        <v>66</v>
      </c>
      <c r="AN1035" s="38">
        <v>100.5</v>
      </c>
      <c r="AO1035" s="38" t="s">
        <v>62</v>
      </c>
      <c r="AP1035" s="38" t="s">
        <v>62</v>
      </c>
      <c r="AQ1035" s="38" t="s">
        <v>62</v>
      </c>
      <c r="AR1035" s="38" t="s">
        <v>61</v>
      </c>
      <c r="AS1035" s="38" t="s">
        <v>61</v>
      </c>
      <c r="AT1035" s="38" t="s">
        <v>205</v>
      </c>
      <c r="AU1035" s="38" t="s">
        <v>8802</v>
      </c>
      <c r="AV1035" s="38" t="s">
        <v>207</v>
      </c>
      <c r="AW1035" s="38" t="s">
        <v>61</v>
      </c>
      <c r="AX1035" s="38" t="s">
        <v>63</v>
      </c>
      <c r="AY1035" s="39" t="s">
        <v>12846</v>
      </c>
      <c r="AZ1035" s="38" t="s">
        <v>12847</v>
      </c>
      <c r="BA1035" s="39" t="s">
        <v>12847</v>
      </c>
      <c r="BB1035" s="38" t="s">
        <v>2434</v>
      </c>
      <c r="BC1035" s="38" t="s">
        <v>197</v>
      </c>
      <c r="BD1035" s="38" t="s">
        <v>94</v>
      </c>
      <c r="BE1035" s="38" t="s">
        <v>208</v>
      </c>
      <c r="BF1035" s="38" t="s">
        <v>64</v>
      </c>
      <c r="BG1035" s="38" t="s">
        <v>61</v>
      </c>
      <c r="BH1035" s="38" t="s">
        <v>209</v>
      </c>
    </row>
    <row r="1036" spans="2:60" x14ac:dyDescent="0.3">
      <c r="B1036" s="55">
        <f t="shared" si="316"/>
        <v>1032</v>
      </c>
      <c r="C1036" s="55" t="str">
        <f t="shared" si="317"/>
        <v>NRT</v>
      </c>
      <c r="D1036" s="55" t="str">
        <f t="shared" si="318"/>
        <v>2025-09-26</v>
      </c>
      <c r="E1036" s="55" t="str">
        <f t="shared" si="319"/>
        <v>82020038196</v>
      </c>
      <c r="F1036" s="55" t="str">
        <f t="shared" si="320"/>
        <v>PJP030145240</v>
      </c>
      <c r="G1036" s="55" t="str">
        <f t="shared" si="321"/>
        <v>신민수</v>
      </c>
      <c r="H1036" s="53" t="str">
        <f t="shared" si="322"/>
        <v>일반(목록배제,Normal-Manifest Exception)</v>
      </c>
      <c r="I1036" s="62">
        <f t="shared" si="323"/>
        <v>100.5</v>
      </c>
      <c r="J1036" s="53" t="str">
        <f t="shared" si="324"/>
        <v>BIG BRIDGE INTL (BRCH USA)</v>
      </c>
      <c r="K1036" s="55">
        <f t="shared" si="325"/>
        <v>1</v>
      </c>
      <c r="L1036" s="54">
        <f t="shared" si="326"/>
        <v>0.5</v>
      </c>
      <c r="M1036" s="54">
        <f t="shared" si="327"/>
        <v>1.6</v>
      </c>
      <c r="N1036" s="54">
        <f t="shared" si="328"/>
        <v>1.6</v>
      </c>
      <c r="O1036" s="54">
        <f t="shared" si="329"/>
        <v>0.5</v>
      </c>
      <c r="P1036" s="55" t="str">
        <f t="shared" si="330"/>
        <v>6094325152184</v>
      </c>
      <c r="Q1036" s="70">
        <f t="shared" si="331"/>
        <v>6760</v>
      </c>
      <c r="R1036" s="58">
        <v>0</v>
      </c>
      <c r="S1036" s="57">
        <f t="shared" si="332"/>
        <v>0</v>
      </c>
      <c r="T1036" s="58">
        <v>0</v>
      </c>
      <c r="U1036" s="58">
        <f>(IF(VLOOKUP(VLOOKUP(AN1036,MAPPING!$B$16:$D$21,2,1),MAPPING!$C$16:$E$21,2,0)=7000,0,VLOOKUP(VLOOKUP(AN1036,MAPPING!$B$16:$D$21,2,1),MAPPING!$C$16:$E$21,2,0)))</f>
        <v>0</v>
      </c>
      <c r="V1036" s="58">
        <f>(K1036*VLOOKUP(N1036/K1036,MAPPING!$B$23:$C$30,2,10))</f>
        <v>0</v>
      </c>
      <c r="W1036" s="58">
        <f t="shared" si="333"/>
        <v>0</v>
      </c>
      <c r="X1036" s="58">
        <f t="shared" si="334"/>
        <v>6760</v>
      </c>
      <c r="Y1036" s="116">
        <f>ROUND(SUM(Q1036:W1036)/INVOICE!$I$5,2)</f>
        <v>4.8499999999999996</v>
      </c>
      <c r="AA1036" s="38" t="s">
        <v>7090</v>
      </c>
      <c r="AB1036" s="38" t="s">
        <v>93</v>
      </c>
      <c r="AC1036" s="38" t="s">
        <v>7091</v>
      </c>
      <c r="AD1036" s="38" t="s">
        <v>12848</v>
      </c>
      <c r="AE1036" s="38" t="s">
        <v>3252</v>
      </c>
      <c r="AF1036" s="38" t="s">
        <v>12849</v>
      </c>
      <c r="AG1036" s="38" t="s">
        <v>12850</v>
      </c>
      <c r="AH1036" s="38" t="s">
        <v>61</v>
      </c>
      <c r="AI1036" s="38">
        <v>1</v>
      </c>
      <c r="AJ1036" s="38">
        <v>0.5</v>
      </c>
      <c r="AK1036" s="38">
        <v>1.6</v>
      </c>
      <c r="AL1036" s="38">
        <v>1.6</v>
      </c>
      <c r="AM1036" s="38" t="s">
        <v>66</v>
      </c>
      <c r="AN1036" s="38">
        <v>100.5</v>
      </c>
      <c r="AO1036" s="38" t="s">
        <v>62</v>
      </c>
      <c r="AP1036" s="38" t="s">
        <v>62</v>
      </c>
      <c r="AQ1036" s="38" t="s">
        <v>62</v>
      </c>
      <c r="AR1036" s="38" t="s">
        <v>61</v>
      </c>
      <c r="AS1036" s="38" t="s">
        <v>61</v>
      </c>
      <c r="AT1036" s="38" t="s">
        <v>205</v>
      </c>
      <c r="AU1036" s="38" t="s">
        <v>8802</v>
      </c>
      <c r="AV1036" s="38" t="s">
        <v>207</v>
      </c>
      <c r="AW1036" s="38" t="s">
        <v>61</v>
      </c>
      <c r="AX1036" s="38" t="s">
        <v>63</v>
      </c>
      <c r="AY1036" s="39" t="s">
        <v>12851</v>
      </c>
      <c r="AZ1036" s="38" t="s">
        <v>12852</v>
      </c>
      <c r="BA1036" s="39" t="s">
        <v>12852</v>
      </c>
      <c r="BB1036" s="38" t="s">
        <v>2434</v>
      </c>
      <c r="BC1036" s="38" t="s">
        <v>197</v>
      </c>
      <c r="BD1036" s="38" t="s">
        <v>94</v>
      </c>
      <c r="BE1036" s="38" t="s">
        <v>208</v>
      </c>
      <c r="BF1036" s="38" t="s">
        <v>64</v>
      </c>
      <c r="BG1036" s="38" t="s">
        <v>61</v>
      </c>
      <c r="BH1036" s="38" t="s">
        <v>209</v>
      </c>
    </row>
    <row r="1037" spans="2:60" x14ac:dyDescent="0.3">
      <c r="B1037" s="55">
        <f t="shared" si="316"/>
        <v>1033</v>
      </c>
      <c r="C1037" s="55" t="str">
        <f t="shared" si="317"/>
        <v>NRT</v>
      </c>
      <c r="D1037" s="55" t="str">
        <f t="shared" si="318"/>
        <v>2025-09-26</v>
      </c>
      <c r="E1037" s="55" t="str">
        <f t="shared" si="319"/>
        <v>82020038196</v>
      </c>
      <c r="F1037" s="55" t="str">
        <f t="shared" si="320"/>
        <v>PJP030130481</v>
      </c>
      <c r="G1037" s="55" t="str">
        <f t="shared" si="321"/>
        <v>이동민</v>
      </c>
      <c r="H1037" s="53" t="str">
        <f t="shared" si="322"/>
        <v>목록(Manifest)</v>
      </c>
      <c r="I1037" s="62">
        <f t="shared" si="323"/>
        <v>133.87</v>
      </c>
      <c r="J1037" s="53" t="str">
        <f t="shared" si="324"/>
        <v>BIG BRIDGE INTL (BRCH USA)</v>
      </c>
      <c r="K1037" s="55">
        <f t="shared" si="325"/>
        <v>1</v>
      </c>
      <c r="L1037" s="54">
        <f t="shared" si="326"/>
        <v>1.45</v>
      </c>
      <c r="M1037" s="54">
        <f t="shared" si="327"/>
        <v>2.1</v>
      </c>
      <c r="N1037" s="54">
        <f t="shared" si="328"/>
        <v>2.1</v>
      </c>
      <c r="O1037" s="54">
        <f t="shared" si="329"/>
        <v>1.5</v>
      </c>
      <c r="P1037" s="55" t="str">
        <f t="shared" si="330"/>
        <v>6094325151180</v>
      </c>
      <c r="Q1037" s="70">
        <f t="shared" si="331"/>
        <v>8780</v>
      </c>
      <c r="R1037" s="58">
        <v>0</v>
      </c>
      <c r="S1037" s="57">
        <f t="shared" si="332"/>
        <v>0</v>
      </c>
      <c r="T1037" s="58">
        <v>0</v>
      </c>
      <c r="U1037" s="58">
        <f>(IF(VLOOKUP(VLOOKUP(AN1037,MAPPING!$B$16:$D$21,2,1),MAPPING!$C$16:$E$21,2,0)=7000,0,VLOOKUP(VLOOKUP(AN1037,MAPPING!$B$16:$D$21,2,1),MAPPING!$C$16:$E$21,2,0)))</f>
        <v>0</v>
      </c>
      <c r="V1037" s="58">
        <f>(K1037*VLOOKUP(N1037/K1037,MAPPING!$B$23:$C$30,2,10))</f>
        <v>550</v>
      </c>
      <c r="W1037" s="58">
        <f t="shared" si="333"/>
        <v>0</v>
      </c>
      <c r="X1037" s="58">
        <f t="shared" si="334"/>
        <v>9330</v>
      </c>
      <c r="Y1037" s="116">
        <f>ROUND(SUM(Q1037:W1037)/INVOICE!$I$5,2)</f>
        <v>6.69</v>
      </c>
      <c r="AA1037" s="38" t="s">
        <v>7090</v>
      </c>
      <c r="AB1037" s="38" t="s">
        <v>93</v>
      </c>
      <c r="AC1037" s="38" t="s">
        <v>7091</v>
      </c>
      <c r="AD1037" s="38" t="s">
        <v>12853</v>
      </c>
      <c r="AE1037" s="38" t="s">
        <v>323</v>
      </c>
      <c r="AF1037" s="38" t="s">
        <v>324</v>
      </c>
      <c r="AG1037" s="38" t="s">
        <v>325</v>
      </c>
      <c r="AH1037" s="38" t="s">
        <v>61</v>
      </c>
      <c r="AI1037" s="38">
        <v>1</v>
      </c>
      <c r="AJ1037" s="38">
        <v>1.45</v>
      </c>
      <c r="AK1037" s="38">
        <v>2.1</v>
      </c>
      <c r="AL1037" s="38">
        <v>2.1</v>
      </c>
      <c r="AM1037" s="38" t="s">
        <v>204</v>
      </c>
      <c r="AN1037" s="38">
        <v>133.87</v>
      </c>
      <c r="AO1037" s="38" t="s">
        <v>62</v>
      </c>
      <c r="AP1037" s="38" t="s">
        <v>62</v>
      </c>
      <c r="AQ1037" s="38" t="s">
        <v>62</v>
      </c>
      <c r="AR1037" s="38" t="s">
        <v>61</v>
      </c>
      <c r="AS1037" s="38" t="s">
        <v>61</v>
      </c>
      <c r="AT1037" s="38" t="s">
        <v>205</v>
      </c>
      <c r="AU1037" s="38" t="s">
        <v>8802</v>
      </c>
      <c r="AV1037" s="38" t="s">
        <v>207</v>
      </c>
      <c r="AW1037" s="38" t="s">
        <v>61</v>
      </c>
      <c r="AX1037" s="38" t="s">
        <v>63</v>
      </c>
      <c r="AY1037" s="39" t="s">
        <v>12854</v>
      </c>
      <c r="AZ1037" s="38" t="s">
        <v>12855</v>
      </c>
      <c r="BA1037" s="39" t="s">
        <v>12855</v>
      </c>
      <c r="BB1037" s="38" t="s">
        <v>2434</v>
      </c>
      <c r="BC1037" s="38" t="s">
        <v>197</v>
      </c>
      <c r="BD1037" s="38" t="s">
        <v>94</v>
      </c>
      <c r="BE1037" s="38" t="s">
        <v>208</v>
      </c>
      <c r="BF1037" s="38" t="s">
        <v>64</v>
      </c>
      <c r="BG1037" s="38" t="s">
        <v>61</v>
      </c>
      <c r="BH1037" s="38" t="s">
        <v>209</v>
      </c>
    </row>
    <row r="1038" spans="2:60" x14ac:dyDescent="0.3">
      <c r="B1038" s="55">
        <f t="shared" si="316"/>
        <v>1034</v>
      </c>
      <c r="C1038" s="55" t="str">
        <f t="shared" si="317"/>
        <v>NRT</v>
      </c>
      <c r="D1038" s="55" t="str">
        <f t="shared" si="318"/>
        <v>2025-09-26</v>
      </c>
      <c r="E1038" s="55" t="str">
        <f t="shared" si="319"/>
        <v>82020038196</v>
      </c>
      <c r="F1038" s="55" t="str">
        <f t="shared" si="320"/>
        <v>PJP030155264</v>
      </c>
      <c r="G1038" s="55" t="str">
        <f t="shared" si="321"/>
        <v>최해인</v>
      </c>
      <c r="H1038" s="53" t="str">
        <f t="shared" si="322"/>
        <v>목록(Manifest)</v>
      </c>
      <c r="I1038" s="62">
        <f t="shared" si="323"/>
        <v>26.53</v>
      </c>
      <c r="J1038" s="53" t="str">
        <f t="shared" si="324"/>
        <v>BIG BRIDGE INTL (BRCH USA)</v>
      </c>
      <c r="K1038" s="55">
        <f t="shared" si="325"/>
        <v>1</v>
      </c>
      <c r="L1038" s="54">
        <f t="shared" si="326"/>
        <v>0.4</v>
      </c>
      <c r="M1038" s="54">
        <f t="shared" si="327"/>
        <v>1.4</v>
      </c>
      <c r="N1038" s="54">
        <f t="shared" si="328"/>
        <v>1.4</v>
      </c>
      <c r="O1038" s="54">
        <f t="shared" si="329"/>
        <v>0.5</v>
      </c>
      <c r="P1038" s="55" t="str">
        <f t="shared" si="330"/>
        <v>6094325152002</v>
      </c>
      <c r="Q1038" s="70">
        <f t="shared" si="331"/>
        <v>6760</v>
      </c>
      <c r="R1038" s="58">
        <v>0</v>
      </c>
      <c r="S1038" s="57">
        <f t="shared" si="332"/>
        <v>0</v>
      </c>
      <c r="T1038" s="58">
        <v>0</v>
      </c>
      <c r="U1038" s="58">
        <f>(IF(VLOOKUP(VLOOKUP(AN1038,MAPPING!$B$16:$D$21,2,1),MAPPING!$C$16:$E$21,2,0)=7000,0,VLOOKUP(VLOOKUP(AN1038,MAPPING!$B$16:$D$21,2,1),MAPPING!$C$16:$E$21,2,0)))</f>
        <v>0</v>
      </c>
      <c r="V1038" s="58">
        <f>(K1038*VLOOKUP(N1038/K1038,MAPPING!$B$23:$C$30,2,10))</f>
        <v>0</v>
      </c>
      <c r="W1038" s="58">
        <f t="shared" si="333"/>
        <v>0</v>
      </c>
      <c r="X1038" s="58">
        <f t="shared" si="334"/>
        <v>6760</v>
      </c>
      <c r="Y1038" s="116">
        <f>ROUND(SUM(Q1038:W1038)/INVOICE!$I$5,2)</f>
        <v>4.8499999999999996</v>
      </c>
      <c r="AA1038" s="38" t="s">
        <v>7090</v>
      </c>
      <c r="AB1038" s="38" t="s">
        <v>93</v>
      </c>
      <c r="AC1038" s="38" t="s">
        <v>7091</v>
      </c>
      <c r="AD1038" s="38" t="s">
        <v>12856</v>
      </c>
      <c r="AE1038" s="38" t="s">
        <v>12857</v>
      </c>
      <c r="AF1038" s="38" t="s">
        <v>12858</v>
      </c>
      <c r="AG1038" s="38" t="s">
        <v>12859</v>
      </c>
      <c r="AH1038" s="38" t="s">
        <v>61</v>
      </c>
      <c r="AI1038" s="38">
        <v>1</v>
      </c>
      <c r="AJ1038" s="38">
        <v>0.4</v>
      </c>
      <c r="AK1038" s="38">
        <v>1.4</v>
      </c>
      <c r="AL1038" s="38">
        <v>1.4</v>
      </c>
      <c r="AM1038" s="38" t="s">
        <v>204</v>
      </c>
      <c r="AN1038" s="38">
        <v>26.53</v>
      </c>
      <c r="AO1038" s="38" t="s">
        <v>62</v>
      </c>
      <c r="AP1038" s="38" t="s">
        <v>62</v>
      </c>
      <c r="AQ1038" s="38" t="s">
        <v>62</v>
      </c>
      <c r="AR1038" s="38" t="s">
        <v>61</v>
      </c>
      <c r="AS1038" s="38" t="s">
        <v>61</v>
      </c>
      <c r="AT1038" s="38" t="s">
        <v>205</v>
      </c>
      <c r="AU1038" s="38" t="s">
        <v>8802</v>
      </c>
      <c r="AV1038" s="38" t="s">
        <v>207</v>
      </c>
      <c r="AW1038" s="38" t="s">
        <v>61</v>
      </c>
      <c r="AX1038" s="38" t="s">
        <v>63</v>
      </c>
      <c r="AY1038" s="39" t="s">
        <v>12860</v>
      </c>
      <c r="AZ1038" s="38" t="s">
        <v>12861</v>
      </c>
      <c r="BA1038" s="39" t="s">
        <v>12861</v>
      </c>
      <c r="BB1038" s="38" t="s">
        <v>2434</v>
      </c>
      <c r="BC1038" s="38" t="s">
        <v>197</v>
      </c>
      <c r="BD1038" s="38" t="s">
        <v>94</v>
      </c>
      <c r="BE1038" s="38" t="s">
        <v>208</v>
      </c>
      <c r="BF1038" s="38" t="s">
        <v>64</v>
      </c>
      <c r="BG1038" s="38" t="s">
        <v>61</v>
      </c>
      <c r="BH1038" s="38" t="s">
        <v>209</v>
      </c>
    </row>
    <row r="1039" spans="2:60" x14ac:dyDescent="0.3">
      <c r="B1039" s="55">
        <f t="shared" si="316"/>
        <v>1035</v>
      </c>
      <c r="C1039" s="55" t="str">
        <f t="shared" si="317"/>
        <v>NRT</v>
      </c>
      <c r="D1039" s="55" t="str">
        <f t="shared" si="318"/>
        <v>2025-09-26</v>
      </c>
      <c r="E1039" s="55" t="str">
        <f t="shared" si="319"/>
        <v>82020038196</v>
      </c>
      <c r="F1039" s="55" t="str">
        <f t="shared" si="320"/>
        <v>PJP030147816</v>
      </c>
      <c r="G1039" s="55" t="str">
        <f t="shared" si="321"/>
        <v>센시블 SENSIBLE</v>
      </c>
      <c r="H1039" s="53" t="str">
        <f t="shared" si="322"/>
        <v>간이(Simple)</v>
      </c>
      <c r="I1039" s="62">
        <f t="shared" si="323"/>
        <v>478.95</v>
      </c>
      <c r="J1039" s="53" t="str">
        <f t="shared" si="324"/>
        <v>BIG BRIDGE INTL (BRCH USA)</v>
      </c>
      <c r="K1039" s="55">
        <f t="shared" si="325"/>
        <v>1</v>
      </c>
      <c r="L1039" s="54">
        <f t="shared" si="326"/>
        <v>1.95</v>
      </c>
      <c r="M1039" s="54">
        <f t="shared" si="327"/>
        <v>3.5</v>
      </c>
      <c r="N1039" s="54">
        <f t="shared" si="328"/>
        <v>3.5</v>
      </c>
      <c r="O1039" s="54">
        <f t="shared" si="329"/>
        <v>2</v>
      </c>
      <c r="P1039" s="55" t="str">
        <f t="shared" si="330"/>
        <v>6094325151945</v>
      </c>
      <c r="Q1039" s="70">
        <f t="shared" si="331"/>
        <v>9790</v>
      </c>
      <c r="R1039" s="58">
        <v>0</v>
      </c>
      <c r="S1039" s="57">
        <f t="shared" si="332"/>
        <v>0</v>
      </c>
      <c r="T1039" s="58">
        <v>0</v>
      </c>
      <c r="U1039" s="58">
        <f>(IF(VLOOKUP(VLOOKUP(AN1039,MAPPING!$B$16:$D$21,2,1),MAPPING!$C$16:$E$21,2,0)=7000,0,VLOOKUP(VLOOKUP(AN1039,MAPPING!$B$16:$D$21,2,1),MAPPING!$C$16:$E$21,2,0)))</f>
        <v>0</v>
      </c>
      <c r="V1039" s="58">
        <f>(K1039*VLOOKUP(N1039/K1039,MAPPING!$B$23:$C$30,2,10))</f>
        <v>550</v>
      </c>
      <c r="W1039" s="58">
        <f t="shared" si="333"/>
        <v>0</v>
      </c>
      <c r="X1039" s="58">
        <f t="shared" si="334"/>
        <v>10340</v>
      </c>
      <c r="Y1039" s="116">
        <f>ROUND(SUM(Q1039:W1039)/INVOICE!$I$5,2)</f>
        <v>7.42</v>
      </c>
      <c r="AA1039" s="38" t="s">
        <v>7090</v>
      </c>
      <c r="AB1039" s="38" t="s">
        <v>93</v>
      </c>
      <c r="AC1039" s="38" t="s">
        <v>7091</v>
      </c>
      <c r="AD1039" s="38" t="s">
        <v>12862</v>
      </c>
      <c r="AE1039" s="38" t="s">
        <v>7767</v>
      </c>
      <c r="AF1039" s="38" t="s">
        <v>7768</v>
      </c>
      <c r="AG1039" s="38" t="s">
        <v>7769</v>
      </c>
      <c r="AH1039" s="38" t="s">
        <v>156</v>
      </c>
      <c r="AI1039" s="38">
        <v>1</v>
      </c>
      <c r="AJ1039" s="38">
        <v>1.95</v>
      </c>
      <c r="AK1039" s="38">
        <v>3.5</v>
      </c>
      <c r="AL1039" s="38">
        <v>3.5</v>
      </c>
      <c r="AM1039" s="38" t="s">
        <v>65</v>
      </c>
      <c r="AN1039" s="38">
        <v>478.95</v>
      </c>
      <c r="AO1039" s="38" t="s">
        <v>62</v>
      </c>
      <c r="AP1039" s="38" t="s">
        <v>62</v>
      </c>
      <c r="AQ1039" s="38" t="s">
        <v>62</v>
      </c>
      <c r="AR1039" s="38" t="s">
        <v>61</v>
      </c>
      <c r="AS1039" s="38" t="s">
        <v>61</v>
      </c>
      <c r="AT1039" s="38" t="s">
        <v>205</v>
      </c>
      <c r="AU1039" s="38" t="s">
        <v>8802</v>
      </c>
      <c r="AV1039" s="38" t="s">
        <v>207</v>
      </c>
      <c r="AW1039" s="38" t="s">
        <v>61</v>
      </c>
      <c r="AX1039" s="38" t="s">
        <v>63</v>
      </c>
      <c r="AY1039" s="39" t="s">
        <v>12863</v>
      </c>
      <c r="AZ1039" s="38" t="s">
        <v>12864</v>
      </c>
      <c r="BA1039" s="39" t="s">
        <v>12864</v>
      </c>
      <c r="BB1039" s="38" t="s">
        <v>2434</v>
      </c>
      <c r="BC1039" s="38" t="s">
        <v>197</v>
      </c>
      <c r="BD1039" s="38" t="s">
        <v>94</v>
      </c>
      <c r="BE1039" s="38" t="s">
        <v>208</v>
      </c>
      <c r="BF1039" s="38" t="s">
        <v>64</v>
      </c>
      <c r="BG1039" s="38" t="s">
        <v>61</v>
      </c>
      <c r="BH1039" s="38" t="s">
        <v>209</v>
      </c>
    </row>
    <row r="1040" spans="2:60" x14ac:dyDescent="0.3">
      <c r="B1040" s="55">
        <f t="shared" si="316"/>
        <v>1036</v>
      </c>
      <c r="C1040" s="55" t="str">
        <f t="shared" si="317"/>
        <v>NRT</v>
      </c>
      <c r="D1040" s="55" t="str">
        <f t="shared" si="318"/>
        <v>2025-09-26</v>
      </c>
      <c r="E1040" s="55" t="str">
        <f t="shared" si="319"/>
        <v>82020038196</v>
      </c>
      <c r="F1040" s="55" t="str">
        <f t="shared" si="320"/>
        <v>PJP030160880</v>
      </c>
      <c r="G1040" s="55" t="str">
        <f t="shared" si="321"/>
        <v>오하늘</v>
      </c>
      <c r="H1040" s="53" t="str">
        <f t="shared" si="322"/>
        <v>목록(Manifest)</v>
      </c>
      <c r="I1040" s="62">
        <f t="shared" si="323"/>
        <v>17.22</v>
      </c>
      <c r="J1040" s="53" t="str">
        <f t="shared" si="324"/>
        <v>BIG BRIDGE INTL (BRCH USA)</v>
      </c>
      <c r="K1040" s="55">
        <f t="shared" si="325"/>
        <v>1</v>
      </c>
      <c r="L1040" s="54">
        <f t="shared" si="326"/>
        <v>0.35</v>
      </c>
      <c r="M1040" s="54">
        <f t="shared" si="327"/>
        <v>1.1000000000000001</v>
      </c>
      <c r="N1040" s="54">
        <f t="shared" si="328"/>
        <v>1.1000000000000001</v>
      </c>
      <c r="O1040" s="54">
        <f t="shared" si="329"/>
        <v>0.5</v>
      </c>
      <c r="P1040" s="55" t="str">
        <f t="shared" si="330"/>
        <v>6094325151247</v>
      </c>
      <c r="Q1040" s="70">
        <f t="shared" si="331"/>
        <v>6760</v>
      </c>
      <c r="R1040" s="58">
        <v>0</v>
      </c>
      <c r="S1040" s="57">
        <f t="shared" si="332"/>
        <v>0</v>
      </c>
      <c r="T1040" s="58">
        <v>0</v>
      </c>
      <c r="U1040" s="58">
        <f>(IF(VLOOKUP(VLOOKUP(AN1040,MAPPING!$B$16:$D$21,2,1),MAPPING!$C$16:$E$21,2,0)=7000,0,VLOOKUP(VLOOKUP(AN1040,MAPPING!$B$16:$D$21,2,1),MAPPING!$C$16:$E$21,2,0)))</f>
        <v>0</v>
      </c>
      <c r="V1040" s="58">
        <f>(K1040*VLOOKUP(N1040/K1040,MAPPING!$B$23:$C$30,2,10))</f>
        <v>0</v>
      </c>
      <c r="W1040" s="58">
        <f t="shared" si="333"/>
        <v>0</v>
      </c>
      <c r="X1040" s="58">
        <f t="shared" si="334"/>
        <v>6760</v>
      </c>
      <c r="Y1040" s="116">
        <f>ROUND(SUM(Q1040:W1040)/INVOICE!$I$5,2)</f>
        <v>4.8499999999999996</v>
      </c>
      <c r="AA1040" s="38" t="s">
        <v>7090</v>
      </c>
      <c r="AB1040" s="38" t="s">
        <v>93</v>
      </c>
      <c r="AC1040" s="38" t="s">
        <v>7091</v>
      </c>
      <c r="AD1040" s="38" t="s">
        <v>12865</v>
      </c>
      <c r="AE1040" s="38" t="s">
        <v>12866</v>
      </c>
      <c r="AF1040" s="38" t="s">
        <v>12867</v>
      </c>
      <c r="AG1040" s="38" t="s">
        <v>8654</v>
      </c>
      <c r="AH1040" s="38" t="s">
        <v>61</v>
      </c>
      <c r="AI1040" s="38">
        <v>1</v>
      </c>
      <c r="AJ1040" s="38">
        <v>0.35</v>
      </c>
      <c r="AK1040" s="38">
        <v>1.1000000000000001</v>
      </c>
      <c r="AL1040" s="38">
        <v>1.1000000000000001</v>
      </c>
      <c r="AM1040" s="38" t="s">
        <v>204</v>
      </c>
      <c r="AN1040" s="38">
        <v>17.22</v>
      </c>
      <c r="AO1040" s="38" t="s">
        <v>62</v>
      </c>
      <c r="AP1040" s="38" t="s">
        <v>62</v>
      </c>
      <c r="AQ1040" s="38" t="s">
        <v>62</v>
      </c>
      <c r="AR1040" s="38" t="s">
        <v>61</v>
      </c>
      <c r="AS1040" s="38" t="s">
        <v>61</v>
      </c>
      <c r="AT1040" s="38" t="s">
        <v>205</v>
      </c>
      <c r="AU1040" s="38" t="s">
        <v>8802</v>
      </c>
      <c r="AV1040" s="38" t="s">
        <v>207</v>
      </c>
      <c r="AW1040" s="38" t="s">
        <v>61</v>
      </c>
      <c r="AX1040" s="38" t="s">
        <v>63</v>
      </c>
      <c r="AY1040" s="39" t="s">
        <v>12868</v>
      </c>
      <c r="AZ1040" s="38" t="s">
        <v>12869</v>
      </c>
      <c r="BA1040" s="39" t="s">
        <v>12869</v>
      </c>
      <c r="BB1040" s="38" t="s">
        <v>2434</v>
      </c>
      <c r="BC1040" s="38" t="s">
        <v>197</v>
      </c>
      <c r="BD1040" s="38" t="s">
        <v>94</v>
      </c>
      <c r="BE1040" s="38" t="s">
        <v>208</v>
      </c>
      <c r="BF1040" s="38" t="s">
        <v>64</v>
      </c>
      <c r="BG1040" s="38" t="s">
        <v>61</v>
      </c>
      <c r="BH1040" s="38" t="s">
        <v>209</v>
      </c>
    </row>
    <row r="1041" spans="2:60" x14ac:dyDescent="0.3">
      <c r="B1041" s="55">
        <f t="shared" si="316"/>
        <v>1037</v>
      </c>
      <c r="C1041" s="55" t="str">
        <f t="shared" si="317"/>
        <v>NRT</v>
      </c>
      <c r="D1041" s="55" t="str">
        <f t="shared" si="318"/>
        <v>2025-09-26</v>
      </c>
      <c r="E1041" s="55" t="str">
        <f t="shared" si="319"/>
        <v>82020038196</v>
      </c>
      <c r="F1041" s="55" t="str">
        <f t="shared" si="320"/>
        <v>PJP030152451</v>
      </c>
      <c r="G1041" s="55" t="str">
        <f t="shared" si="321"/>
        <v>이지연</v>
      </c>
      <c r="H1041" s="53" t="str">
        <f t="shared" si="322"/>
        <v>간이(Simple)</v>
      </c>
      <c r="I1041" s="62">
        <f t="shared" si="323"/>
        <v>660.33</v>
      </c>
      <c r="J1041" s="53" t="str">
        <f t="shared" si="324"/>
        <v>BIG BRIDGE INTL (BRCH USA)</v>
      </c>
      <c r="K1041" s="55">
        <f t="shared" si="325"/>
        <v>1</v>
      </c>
      <c r="L1041" s="54">
        <f t="shared" si="326"/>
        <v>3.35</v>
      </c>
      <c r="M1041" s="54">
        <f t="shared" si="327"/>
        <v>3.4</v>
      </c>
      <c r="N1041" s="54">
        <f t="shared" si="328"/>
        <v>3.4</v>
      </c>
      <c r="O1041" s="54">
        <f t="shared" si="329"/>
        <v>3.5</v>
      </c>
      <c r="P1041" s="55" t="str">
        <f t="shared" si="330"/>
        <v>6094325152021</v>
      </c>
      <c r="Q1041" s="70">
        <f t="shared" si="331"/>
        <v>12820</v>
      </c>
      <c r="R1041" s="58">
        <v>0</v>
      </c>
      <c r="S1041" s="57">
        <f t="shared" si="332"/>
        <v>0</v>
      </c>
      <c r="T1041" s="58">
        <v>0</v>
      </c>
      <c r="U1041" s="58">
        <f>(IF(VLOOKUP(VLOOKUP(AN1041,MAPPING!$B$16:$D$21,2,1),MAPPING!$C$16:$E$21,2,0)=7000,0,VLOOKUP(VLOOKUP(AN1041,MAPPING!$B$16:$D$21,2,1),MAPPING!$C$16:$E$21,2,0)))</f>
        <v>0</v>
      </c>
      <c r="V1041" s="58">
        <f>(K1041*VLOOKUP(N1041/K1041,MAPPING!$B$23:$C$30,2,10))</f>
        <v>550</v>
      </c>
      <c r="W1041" s="58">
        <f t="shared" si="333"/>
        <v>0</v>
      </c>
      <c r="X1041" s="58">
        <f t="shared" si="334"/>
        <v>13370</v>
      </c>
      <c r="Y1041" s="116">
        <f>ROUND(SUM(Q1041:W1041)/INVOICE!$I$5,2)</f>
        <v>9.59</v>
      </c>
      <c r="AA1041" s="38" t="s">
        <v>7090</v>
      </c>
      <c r="AB1041" s="38" t="s">
        <v>93</v>
      </c>
      <c r="AC1041" s="38" t="s">
        <v>7091</v>
      </c>
      <c r="AD1041" s="38" t="s">
        <v>12870</v>
      </c>
      <c r="AE1041" s="38" t="s">
        <v>11862</v>
      </c>
      <c r="AF1041" s="38" t="s">
        <v>12871</v>
      </c>
      <c r="AG1041" s="38" t="s">
        <v>12872</v>
      </c>
      <c r="AH1041" s="38" t="s">
        <v>61</v>
      </c>
      <c r="AI1041" s="38">
        <v>1</v>
      </c>
      <c r="AJ1041" s="38">
        <v>3.35</v>
      </c>
      <c r="AK1041" s="38">
        <v>3.4</v>
      </c>
      <c r="AL1041" s="38">
        <v>3.4</v>
      </c>
      <c r="AM1041" s="38" t="s">
        <v>65</v>
      </c>
      <c r="AN1041" s="38">
        <v>660.33</v>
      </c>
      <c r="AO1041" s="38" t="s">
        <v>62</v>
      </c>
      <c r="AP1041" s="38" t="s">
        <v>62</v>
      </c>
      <c r="AQ1041" s="38" t="s">
        <v>62</v>
      </c>
      <c r="AR1041" s="38" t="s">
        <v>61</v>
      </c>
      <c r="AS1041" s="38" t="s">
        <v>61</v>
      </c>
      <c r="AT1041" s="38" t="s">
        <v>205</v>
      </c>
      <c r="AU1041" s="38" t="s">
        <v>8802</v>
      </c>
      <c r="AV1041" s="38" t="s">
        <v>207</v>
      </c>
      <c r="AW1041" s="38" t="s">
        <v>61</v>
      </c>
      <c r="AX1041" s="38" t="s">
        <v>63</v>
      </c>
      <c r="AY1041" s="39" t="s">
        <v>12873</v>
      </c>
      <c r="AZ1041" s="38" t="s">
        <v>12874</v>
      </c>
      <c r="BA1041" s="39" t="s">
        <v>12874</v>
      </c>
      <c r="BB1041" s="38" t="s">
        <v>2434</v>
      </c>
      <c r="BC1041" s="38" t="s">
        <v>197</v>
      </c>
      <c r="BD1041" s="38" t="s">
        <v>94</v>
      </c>
      <c r="BE1041" s="38" t="s">
        <v>208</v>
      </c>
      <c r="BF1041" s="38" t="s">
        <v>64</v>
      </c>
      <c r="BG1041" s="38" t="s">
        <v>61</v>
      </c>
      <c r="BH1041" s="38" t="s">
        <v>209</v>
      </c>
    </row>
    <row r="1042" spans="2:60" x14ac:dyDescent="0.3">
      <c r="B1042" s="55">
        <f t="shared" si="316"/>
        <v>1038</v>
      </c>
      <c r="C1042" s="55" t="str">
        <f t="shared" si="317"/>
        <v>NRT</v>
      </c>
      <c r="D1042" s="55" t="str">
        <f t="shared" si="318"/>
        <v>2025-09-26</v>
      </c>
      <c r="E1042" s="55" t="str">
        <f t="shared" si="319"/>
        <v>82020038196</v>
      </c>
      <c r="F1042" s="55" t="str">
        <f t="shared" si="320"/>
        <v>PJP030155535</v>
      </c>
      <c r="G1042" s="55" t="str">
        <f t="shared" si="321"/>
        <v>김상민</v>
      </c>
      <c r="H1042" s="53" t="str">
        <f t="shared" si="322"/>
        <v>일반(목록배제,Normal-Manifest Exception)</v>
      </c>
      <c r="I1042" s="62">
        <f t="shared" si="323"/>
        <v>9.07</v>
      </c>
      <c r="J1042" s="53" t="str">
        <f t="shared" si="324"/>
        <v>BIG BRIDGE INTL (BRCH USA)</v>
      </c>
      <c r="K1042" s="55">
        <f t="shared" si="325"/>
        <v>1</v>
      </c>
      <c r="L1042" s="54">
        <f t="shared" si="326"/>
        <v>2.0499999999999998</v>
      </c>
      <c r="M1042" s="54">
        <f t="shared" si="327"/>
        <v>0.9</v>
      </c>
      <c r="N1042" s="54">
        <f t="shared" si="328"/>
        <v>2.1</v>
      </c>
      <c r="O1042" s="54">
        <f t="shared" si="329"/>
        <v>2.5</v>
      </c>
      <c r="P1042" s="55" t="str">
        <f t="shared" si="330"/>
        <v>6094325151946</v>
      </c>
      <c r="Q1042" s="70">
        <f t="shared" si="331"/>
        <v>10800</v>
      </c>
      <c r="R1042" s="58">
        <v>0</v>
      </c>
      <c r="S1042" s="57">
        <f t="shared" si="332"/>
        <v>0</v>
      </c>
      <c r="T1042" s="58">
        <v>0</v>
      </c>
      <c r="U1042" s="58">
        <f>(IF(VLOOKUP(VLOOKUP(AN1042,MAPPING!$B$16:$D$21,2,1),MAPPING!$C$16:$E$21,2,0)=7000,0,VLOOKUP(VLOOKUP(AN1042,MAPPING!$B$16:$D$21,2,1),MAPPING!$C$16:$E$21,2,0)))</f>
        <v>0</v>
      </c>
      <c r="V1042" s="58">
        <f>(K1042*VLOOKUP(N1042/K1042,MAPPING!$B$23:$C$30,2,10))</f>
        <v>550</v>
      </c>
      <c r="W1042" s="58">
        <f t="shared" si="333"/>
        <v>0</v>
      </c>
      <c r="X1042" s="58">
        <f t="shared" si="334"/>
        <v>11350</v>
      </c>
      <c r="Y1042" s="116">
        <f>ROUND(SUM(Q1042:W1042)/INVOICE!$I$5,2)</f>
        <v>8.14</v>
      </c>
      <c r="AA1042" s="38" t="s">
        <v>7090</v>
      </c>
      <c r="AB1042" s="38" t="s">
        <v>93</v>
      </c>
      <c r="AC1042" s="38" t="s">
        <v>7091</v>
      </c>
      <c r="AD1042" s="38" t="s">
        <v>12875</v>
      </c>
      <c r="AE1042" s="38" t="s">
        <v>12876</v>
      </c>
      <c r="AF1042" s="38" t="s">
        <v>12877</v>
      </c>
      <c r="AG1042" s="38" t="s">
        <v>12878</v>
      </c>
      <c r="AH1042" s="38" t="s">
        <v>61</v>
      </c>
      <c r="AI1042" s="38">
        <v>1</v>
      </c>
      <c r="AJ1042" s="38">
        <v>2.0499999999999998</v>
      </c>
      <c r="AK1042" s="38">
        <v>0.9</v>
      </c>
      <c r="AL1042" s="38">
        <v>2.1</v>
      </c>
      <c r="AM1042" s="38" t="s">
        <v>66</v>
      </c>
      <c r="AN1042" s="38">
        <v>9.07</v>
      </c>
      <c r="AO1042" s="38" t="s">
        <v>62</v>
      </c>
      <c r="AP1042" s="38" t="s">
        <v>62</v>
      </c>
      <c r="AQ1042" s="38" t="s">
        <v>62</v>
      </c>
      <c r="AR1042" s="38" t="s">
        <v>61</v>
      </c>
      <c r="AS1042" s="38" t="s">
        <v>61</v>
      </c>
      <c r="AT1042" s="38" t="s">
        <v>205</v>
      </c>
      <c r="AU1042" s="38" t="s">
        <v>8802</v>
      </c>
      <c r="AV1042" s="38" t="s">
        <v>207</v>
      </c>
      <c r="AW1042" s="38" t="s">
        <v>61</v>
      </c>
      <c r="AX1042" s="38" t="s">
        <v>63</v>
      </c>
      <c r="AY1042" s="39" t="s">
        <v>12879</v>
      </c>
      <c r="AZ1042" s="38" t="s">
        <v>12880</v>
      </c>
      <c r="BA1042" s="39" t="s">
        <v>12880</v>
      </c>
      <c r="BB1042" s="38" t="s">
        <v>2434</v>
      </c>
      <c r="BC1042" s="38" t="s">
        <v>197</v>
      </c>
      <c r="BD1042" s="38" t="s">
        <v>94</v>
      </c>
      <c r="BE1042" s="38" t="s">
        <v>208</v>
      </c>
      <c r="BF1042" s="38" t="s">
        <v>64</v>
      </c>
      <c r="BG1042" s="38" t="s">
        <v>61</v>
      </c>
      <c r="BH1042" s="38" t="s">
        <v>209</v>
      </c>
    </row>
    <row r="1043" spans="2:60" x14ac:dyDescent="0.3">
      <c r="B1043" s="55">
        <f t="shared" si="316"/>
        <v>1039</v>
      </c>
      <c r="C1043" s="55" t="str">
        <f t="shared" si="317"/>
        <v>NRT</v>
      </c>
      <c r="D1043" s="55" t="str">
        <f t="shared" si="318"/>
        <v>2025-09-26</v>
      </c>
      <c r="E1043" s="55" t="str">
        <f t="shared" si="319"/>
        <v>82020038196</v>
      </c>
      <c r="F1043" s="55" t="str">
        <f t="shared" si="320"/>
        <v>PJP030133679</v>
      </c>
      <c r="G1043" s="55" t="str">
        <f t="shared" si="321"/>
        <v>이채현</v>
      </c>
      <c r="H1043" s="53" t="str">
        <f t="shared" si="322"/>
        <v>목록(Manifest)</v>
      </c>
      <c r="I1043" s="62">
        <f t="shared" si="323"/>
        <v>34.93</v>
      </c>
      <c r="J1043" s="53" t="str">
        <f t="shared" si="324"/>
        <v>BIG BRIDGE INTL (BRCH USA)</v>
      </c>
      <c r="K1043" s="55">
        <f t="shared" si="325"/>
        <v>1</v>
      </c>
      <c r="L1043" s="54">
        <f t="shared" si="326"/>
        <v>0.35</v>
      </c>
      <c r="M1043" s="54">
        <f t="shared" si="327"/>
        <v>1.4</v>
      </c>
      <c r="N1043" s="54">
        <f t="shared" si="328"/>
        <v>1.4</v>
      </c>
      <c r="O1043" s="54">
        <f t="shared" si="329"/>
        <v>0.5</v>
      </c>
      <c r="P1043" s="55" t="str">
        <f t="shared" si="330"/>
        <v>6094325148932</v>
      </c>
      <c r="Q1043" s="70">
        <f t="shared" si="331"/>
        <v>6760</v>
      </c>
      <c r="R1043" s="58">
        <v>0</v>
      </c>
      <c r="S1043" s="57">
        <f t="shared" si="332"/>
        <v>0</v>
      </c>
      <c r="T1043" s="58">
        <v>0</v>
      </c>
      <c r="U1043" s="58">
        <f>(IF(VLOOKUP(VLOOKUP(AN1043,MAPPING!$B$16:$D$21,2,1),MAPPING!$C$16:$E$21,2,0)=7000,0,VLOOKUP(VLOOKUP(AN1043,MAPPING!$B$16:$D$21,2,1),MAPPING!$C$16:$E$21,2,0)))</f>
        <v>0</v>
      </c>
      <c r="V1043" s="58">
        <f>(K1043*VLOOKUP(N1043/K1043,MAPPING!$B$23:$C$30,2,10))</f>
        <v>0</v>
      </c>
      <c r="W1043" s="58">
        <f t="shared" si="333"/>
        <v>0</v>
      </c>
      <c r="X1043" s="58">
        <f t="shared" si="334"/>
        <v>6760</v>
      </c>
      <c r="Y1043" s="116">
        <f>ROUND(SUM(Q1043:W1043)/INVOICE!$I$5,2)</f>
        <v>4.8499999999999996</v>
      </c>
      <c r="AA1043" s="38" t="s">
        <v>7090</v>
      </c>
      <c r="AB1043" s="38" t="s">
        <v>93</v>
      </c>
      <c r="AC1043" s="38" t="s">
        <v>7091</v>
      </c>
      <c r="AD1043" s="38" t="s">
        <v>12881</v>
      </c>
      <c r="AE1043" s="38" t="s">
        <v>12169</v>
      </c>
      <c r="AF1043" s="38" t="s">
        <v>12882</v>
      </c>
      <c r="AG1043" s="38" t="s">
        <v>12883</v>
      </c>
      <c r="AH1043" s="38" t="s">
        <v>61</v>
      </c>
      <c r="AI1043" s="38">
        <v>1</v>
      </c>
      <c r="AJ1043" s="38">
        <v>0.35</v>
      </c>
      <c r="AK1043" s="38">
        <v>1.4</v>
      </c>
      <c r="AL1043" s="38">
        <v>1.4</v>
      </c>
      <c r="AM1043" s="38" t="s">
        <v>204</v>
      </c>
      <c r="AN1043" s="38">
        <v>34.93</v>
      </c>
      <c r="AO1043" s="38" t="s">
        <v>62</v>
      </c>
      <c r="AP1043" s="38" t="s">
        <v>62</v>
      </c>
      <c r="AQ1043" s="38" t="s">
        <v>62</v>
      </c>
      <c r="AR1043" s="38" t="s">
        <v>61</v>
      </c>
      <c r="AS1043" s="38" t="s">
        <v>61</v>
      </c>
      <c r="AT1043" s="38" t="s">
        <v>205</v>
      </c>
      <c r="AU1043" s="38" t="s">
        <v>8802</v>
      </c>
      <c r="AV1043" s="38" t="s">
        <v>207</v>
      </c>
      <c r="AW1043" s="38" t="s">
        <v>61</v>
      </c>
      <c r="AX1043" s="38" t="s">
        <v>63</v>
      </c>
      <c r="AY1043" s="39" t="s">
        <v>12884</v>
      </c>
      <c r="AZ1043" s="38" t="s">
        <v>12885</v>
      </c>
      <c r="BA1043" s="39" t="s">
        <v>12885</v>
      </c>
      <c r="BB1043" s="38" t="s">
        <v>2434</v>
      </c>
      <c r="BC1043" s="38" t="s">
        <v>197</v>
      </c>
      <c r="BD1043" s="38" t="s">
        <v>94</v>
      </c>
      <c r="BE1043" s="38" t="s">
        <v>208</v>
      </c>
      <c r="BF1043" s="38" t="s">
        <v>64</v>
      </c>
      <c r="BG1043" s="38" t="s">
        <v>61</v>
      </c>
      <c r="BH1043" s="38" t="s">
        <v>209</v>
      </c>
    </row>
    <row r="1044" spans="2:60" x14ac:dyDescent="0.3">
      <c r="B1044" s="55">
        <f t="shared" si="316"/>
        <v>1040</v>
      </c>
      <c r="C1044" s="55" t="str">
        <f t="shared" si="317"/>
        <v>NRT</v>
      </c>
      <c r="D1044" s="55" t="str">
        <f t="shared" si="318"/>
        <v>2025-09-26</v>
      </c>
      <c r="E1044" s="55" t="str">
        <f t="shared" si="319"/>
        <v>82020038196</v>
      </c>
      <c r="F1044" s="55" t="str">
        <f t="shared" si="320"/>
        <v>PJP030145745</v>
      </c>
      <c r="G1044" s="55" t="str">
        <f t="shared" si="321"/>
        <v>장진원</v>
      </c>
      <c r="H1044" s="53" t="str">
        <f t="shared" si="322"/>
        <v>목록(Manifest)</v>
      </c>
      <c r="I1044" s="62">
        <f t="shared" si="323"/>
        <v>93.73</v>
      </c>
      <c r="J1044" s="53" t="str">
        <f t="shared" si="324"/>
        <v>BIG BRIDGE INTL (BRCH USA)</v>
      </c>
      <c r="K1044" s="55">
        <f t="shared" si="325"/>
        <v>1</v>
      </c>
      <c r="L1044" s="54">
        <f t="shared" si="326"/>
        <v>1.2</v>
      </c>
      <c r="M1044" s="54">
        <f t="shared" si="327"/>
        <v>2.7</v>
      </c>
      <c r="N1044" s="54">
        <f t="shared" si="328"/>
        <v>2.7</v>
      </c>
      <c r="O1044" s="54">
        <f t="shared" si="329"/>
        <v>1.5</v>
      </c>
      <c r="P1044" s="55" t="str">
        <f t="shared" si="330"/>
        <v>6094325151675</v>
      </c>
      <c r="Q1044" s="70">
        <f t="shared" si="331"/>
        <v>8780</v>
      </c>
      <c r="R1044" s="58">
        <v>0</v>
      </c>
      <c r="S1044" s="57">
        <f t="shared" si="332"/>
        <v>0</v>
      </c>
      <c r="T1044" s="58">
        <v>0</v>
      </c>
      <c r="U1044" s="58">
        <f>(IF(VLOOKUP(VLOOKUP(AN1044,MAPPING!$B$16:$D$21,2,1),MAPPING!$C$16:$E$21,2,0)=7000,0,VLOOKUP(VLOOKUP(AN1044,MAPPING!$B$16:$D$21,2,1),MAPPING!$C$16:$E$21,2,0)))</f>
        <v>0</v>
      </c>
      <c r="V1044" s="58">
        <f>(K1044*VLOOKUP(N1044/K1044,MAPPING!$B$23:$C$30,2,10))</f>
        <v>550</v>
      </c>
      <c r="W1044" s="58">
        <f t="shared" si="333"/>
        <v>0</v>
      </c>
      <c r="X1044" s="58">
        <f t="shared" si="334"/>
        <v>9330</v>
      </c>
      <c r="Y1044" s="116">
        <f>ROUND(SUM(Q1044:W1044)/INVOICE!$I$5,2)</f>
        <v>6.69</v>
      </c>
      <c r="AA1044" s="38" t="s">
        <v>7090</v>
      </c>
      <c r="AB1044" s="38" t="s">
        <v>93</v>
      </c>
      <c r="AC1044" s="38" t="s">
        <v>7091</v>
      </c>
      <c r="AD1044" s="38" t="s">
        <v>12886</v>
      </c>
      <c r="AE1044" s="38" t="s">
        <v>12887</v>
      </c>
      <c r="AF1044" s="38" t="s">
        <v>12888</v>
      </c>
      <c r="AG1044" s="38" t="s">
        <v>12889</v>
      </c>
      <c r="AH1044" s="38" t="s">
        <v>61</v>
      </c>
      <c r="AI1044" s="38">
        <v>1</v>
      </c>
      <c r="AJ1044" s="38">
        <v>1.2</v>
      </c>
      <c r="AK1044" s="38">
        <v>2.7</v>
      </c>
      <c r="AL1044" s="38">
        <v>2.7</v>
      </c>
      <c r="AM1044" s="38" t="s">
        <v>204</v>
      </c>
      <c r="AN1044" s="38">
        <v>93.73</v>
      </c>
      <c r="AO1044" s="38" t="s">
        <v>62</v>
      </c>
      <c r="AP1044" s="38" t="s">
        <v>62</v>
      </c>
      <c r="AQ1044" s="38" t="s">
        <v>62</v>
      </c>
      <c r="AR1044" s="38" t="s">
        <v>61</v>
      </c>
      <c r="AS1044" s="38" t="s">
        <v>61</v>
      </c>
      <c r="AT1044" s="38" t="s">
        <v>205</v>
      </c>
      <c r="AU1044" s="38" t="s">
        <v>8802</v>
      </c>
      <c r="AV1044" s="38" t="s">
        <v>207</v>
      </c>
      <c r="AW1044" s="38" t="s">
        <v>61</v>
      </c>
      <c r="AX1044" s="38" t="s">
        <v>63</v>
      </c>
      <c r="AY1044" s="39" t="s">
        <v>12890</v>
      </c>
      <c r="AZ1044" s="38" t="s">
        <v>12891</v>
      </c>
      <c r="BA1044" s="39" t="s">
        <v>12891</v>
      </c>
      <c r="BB1044" s="38" t="s">
        <v>2434</v>
      </c>
      <c r="BC1044" s="38" t="s">
        <v>197</v>
      </c>
      <c r="BD1044" s="38" t="s">
        <v>94</v>
      </c>
      <c r="BE1044" s="38" t="s">
        <v>208</v>
      </c>
      <c r="BF1044" s="38" t="s">
        <v>64</v>
      </c>
      <c r="BG1044" s="38" t="s">
        <v>61</v>
      </c>
      <c r="BH1044" s="38" t="s">
        <v>209</v>
      </c>
    </row>
    <row r="1045" spans="2:60" x14ac:dyDescent="0.3">
      <c r="B1045" s="55">
        <f t="shared" si="316"/>
        <v>1041</v>
      </c>
      <c r="C1045" s="55" t="str">
        <f t="shared" si="317"/>
        <v>NRT</v>
      </c>
      <c r="D1045" s="55" t="str">
        <f t="shared" si="318"/>
        <v>2025-09-26</v>
      </c>
      <c r="E1045" s="55" t="str">
        <f t="shared" si="319"/>
        <v>82020038196</v>
      </c>
      <c r="F1045" s="55" t="str">
        <f t="shared" si="320"/>
        <v>PJP030159719</v>
      </c>
      <c r="G1045" s="55" t="str">
        <f t="shared" si="321"/>
        <v>김주희</v>
      </c>
      <c r="H1045" s="53" t="str">
        <f t="shared" si="322"/>
        <v>간이(Simple)</v>
      </c>
      <c r="I1045" s="62">
        <f t="shared" si="323"/>
        <v>193.63</v>
      </c>
      <c r="J1045" s="53" t="str">
        <f t="shared" si="324"/>
        <v>BIG BRIDGE INTL (BRCH USA)</v>
      </c>
      <c r="K1045" s="55">
        <f t="shared" si="325"/>
        <v>1</v>
      </c>
      <c r="L1045" s="54">
        <f t="shared" si="326"/>
        <v>0.6</v>
      </c>
      <c r="M1045" s="54">
        <f t="shared" si="327"/>
        <v>0.8</v>
      </c>
      <c r="N1045" s="54">
        <f t="shared" si="328"/>
        <v>0.8</v>
      </c>
      <c r="O1045" s="54">
        <f t="shared" si="329"/>
        <v>1</v>
      </c>
      <c r="P1045" s="55" t="str">
        <f t="shared" si="330"/>
        <v>6094325152060</v>
      </c>
      <c r="Q1045" s="70">
        <f t="shared" si="331"/>
        <v>7770</v>
      </c>
      <c r="R1045" s="58">
        <v>0</v>
      </c>
      <c r="S1045" s="57">
        <f t="shared" si="332"/>
        <v>0</v>
      </c>
      <c r="T1045" s="58">
        <v>0</v>
      </c>
      <c r="U1045" s="58">
        <f>(IF(VLOOKUP(VLOOKUP(AN1045,MAPPING!$B$16:$D$21,2,1),MAPPING!$C$16:$E$21,2,0)=7000,0,VLOOKUP(VLOOKUP(AN1045,MAPPING!$B$16:$D$21,2,1),MAPPING!$C$16:$E$21,2,0)))</f>
        <v>0</v>
      </c>
      <c r="V1045" s="58">
        <f>(K1045*VLOOKUP(N1045/K1045,MAPPING!$B$23:$C$30,2,10))</f>
        <v>0</v>
      </c>
      <c r="W1045" s="58">
        <f t="shared" si="333"/>
        <v>0</v>
      </c>
      <c r="X1045" s="58">
        <f t="shared" si="334"/>
        <v>7770</v>
      </c>
      <c r="Y1045" s="116">
        <f>ROUND(SUM(Q1045:W1045)/INVOICE!$I$5,2)</f>
        <v>5.57</v>
      </c>
      <c r="AA1045" s="38" t="s">
        <v>7090</v>
      </c>
      <c r="AB1045" s="38" t="s">
        <v>93</v>
      </c>
      <c r="AC1045" s="38" t="s">
        <v>7091</v>
      </c>
      <c r="AD1045" s="38" t="s">
        <v>12892</v>
      </c>
      <c r="AE1045" s="38" t="s">
        <v>12893</v>
      </c>
      <c r="AF1045" s="38" t="s">
        <v>12894</v>
      </c>
      <c r="AG1045" s="38" t="s">
        <v>12895</v>
      </c>
      <c r="AH1045" s="38" t="s">
        <v>61</v>
      </c>
      <c r="AI1045" s="38">
        <v>1</v>
      </c>
      <c r="AJ1045" s="38">
        <v>0.6</v>
      </c>
      <c r="AK1045" s="38">
        <v>0.8</v>
      </c>
      <c r="AL1045" s="38">
        <v>0.8</v>
      </c>
      <c r="AM1045" s="38" t="s">
        <v>65</v>
      </c>
      <c r="AN1045" s="38">
        <v>193.63</v>
      </c>
      <c r="AO1045" s="38" t="s">
        <v>62</v>
      </c>
      <c r="AP1045" s="38" t="s">
        <v>62</v>
      </c>
      <c r="AQ1045" s="38" t="s">
        <v>62</v>
      </c>
      <c r="AR1045" s="38" t="s">
        <v>61</v>
      </c>
      <c r="AS1045" s="38" t="s">
        <v>61</v>
      </c>
      <c r="AT1045" s="38" t="s">
        <v>205</v>
      </c>
      <c r="AU1045" s="38" t="s">
        <v>8802</v>
      </c>
      <c r="AV1045" s="38" t="s">
        <v>207</v>
      </c>
      <c r="AW1045" s="38" t="s">
        <v>61</v>
      </c>
      <c r="AX1045" s="38" t="s">
        <v>63</v>
      </c>
      <c r="AY1045" s="39" t="s">
        <v>12896</v>
      </c>
      <c r="AZ1045" s="38" t="s">
        <v>12897</v>
      </c>
      <c r="BA1045" s="39" t="s">
        <v>12897</v>
      </c>
      <c r="BB1045" s="38" t="s">
        <v>2434</v>
      </c>
      <c r="BC1045" s="38" t="s">
        <v>197</v>
      </c>
      <c r="BD1045" s="38" t="s">
        <v>94</v>
      </c>
      <c r="BE1045" s="38" t="s">
        <v>208</v>
      </c>
      <c r="BF1045" s="38" t="s">
        <v>64</v>
      </c>
      <c r="BG1045" s="38" t="s">
        <v>61</v>
      </c>
      <c r="BH1045" s="38" t="s">
        <v>209</v>
      </c>
    </row>
    <row r="1046" spans="2:60" x14ac:dyDescent="0.3">
      <c r="B1046" s="55">
        <f t="shared" si="316"/>
        <v>1042</v>
      </c>
      <c r="C1046" s="55" t="str">
        <f t="shared" si="317"/>
        <v>NRT</v>
      </c>
      <c r="D1046" s="55" t="str">
        <f t="shared" si="318"/>
        <v>2025-09-26</v>
      </c>
      <c r="E1046" s="55" t="str">
        <f t="shared" si="319"/>
        <v>82020038196</v>
      </c>
      <c r="F1046" s="55" t="str">
        <f t="shared" si="320"/>
        <v>PJP026435864</v>
      </c>
      <c r="G1046" s="55" t="str">
        <f t="shared" si="321"/>
        <v>센시블 SENSIBLE</v>
      </c>
      <c r="H1046" s="53" t="str">
        <f t="shared" si="322"/>
        <v>간이(Simple)</v>
      </c>
      <c r="I1046" s="62">
        <f t="shared" si="323"/>
        <v>1281.27</v>
      </c>
      <c r="J1046" s="53" t="str">
        <f t="shared" si="324"/>
        <v>BIG BRIDGE INTL (BRCH USA)</v>
      </c>
      <c r="K1046" s="55">
        <f t="shared" si="325"/>
        <v>1</v>
      </c>
      <c r="L1046" s="54">
        <f t="shared" si="326"/>
        <v>4.8</v>
      </c>
      <c r="M1046" s="54">
        <f t="shared" si="327"/>
        <v>5.4</v>
      </c>
      <c r="N1046" s="54">
        <f t="shared" si="328"/>
        <v>5.5</v>
      </c>
      <c r="O1046" s="54">
        <f t="shared" si="329"/>
        <v>5</v>
      </c>
      <c r="P1046" s="55" t="str">
        <f t="shared" si="330"/>
        <v>6094325151834</v>
      </c>
      <c r="Q1046" s="70">
        <f t="shared" si="331"/>
        <v>15850</v>
      </c>
      <c r="R1046" s="58">
        <v>0</v>
      </c>
      <c r="S1046" s="57">
        <f t="shared" si="332"/>
        <v>0</v>
      </c>
      <c r="T1046" s="58">
        <v>0</v>
      </c>
      <c r="U1046" s="58">
        <f>(IF(VLOOKUP(VLOOKUP(AN1046,MAPPING!$B$16:$D$21,2,1),MAPPING!$C$16:$E$21,2,0)=7000,0,VLOOKUP(VLOOKUP(AN1046,MAPPING!$B$16:$D$21,2,1),MAPPING!$C$16:$E$21,2,0)))</f>
        <v>0</v>
      </c>
      <c r="V1046" s="58">
        <f>(K1046*VLOOKUP(N1046/K1046,MAPPING!$B$23:$C$30,2,10))</f>
        <v>1200</v>
      </c>
      <c r="W1046" s="58">
        <f t="shared" si="333"/>
        <v>0</v>
      </c>
      <c r="X1046" s="58">
        <f t="shared" si="334"/>
        <v>17050</v>
      </c>
      <c r="Y1046" s="116">
        <f>ROUND(SUM(Q1046:W1046)/INVOICE!$I$5,2)</f>
        <v>12.23</v>
      </c>
      <c r="AA1046" s="38" t="s">
        <v>7090</v>
      </c>
      <c r="AB1046" s="38" t="s">
        <v>93</v>
      </c>
      <c r="AC1046" s="38" t="s">
        <v>7091</v>
      </c>
      <c r="AD1046" s="38" t="s">
        <v>12898</v>
      </c>
      <c r="AE1046" s="38" t="s">
        <v>7767</v>
      </c>
      <c r="AF1046" s="38" t="s">
        <v>7768</v>
      </c>
      <c r="AG1046" s="38" t="s">
        <v>7769</v>
      </c>
      <c r="AH1046" s="38" t="s">
        <v>156</v>
      </c>
      <c r="AI1046" s="38">
        <v>1</v>
      </c>
      <c r="AJ1046" s="38">
        <v>4.8</v>
      </c>
      <c r="AK1046" s="38">
        <v>5.4</v>
      </c>
      <c r="AL1046" s="38">
        <v>5.5</v>
      </c>
      <c r="AM1046" s="38" t="s">
        <v>65</v>
      </c>
      <c r="AN1046" s="38">
        <v>1281.27</v>
      </c>
      <c r="AO1046" s="38" t="s">
        <v>62</v>
      </c>
      <c r="AP1046" s="38" t="s">
        <v>62</v>
      </c>
      <c r="AQ1046" s="38" t="s">
        <v>62</v>
      </c>
      <c r="AR1046" s="38" t="s">
        <v>61</v>
      </c>
      <c r="AS1046" s="38" t="s">
        <v>61</v>
      </c>
      <c r="AT1046" s="38" t="s">
        <v>205</v>
      </c>
      <c r="AU1046" s="38" t="s">
        <v>8802</v>
      </c>
      <c r="AV1046" s="38" t="s">
        <v>207</v>
      </c>
      <c r="AW1046" s="38" t="s">
        <v>61</v>
      </c>
      <c r="AX1046" s="38" t="s">
        <v>63</v>
      </c>
      <c r="AY1046" s="39" t="s">
        <v>12899</v>
      </c>
      <c r="AZ1046" s="38" t="s">
        <v>12900</v>
      </c>
      <c r="BA1046" s="39" t="s">
        <v>12900</v>
      </c>
      <c r="BB1046" s="38" t="s">
        <v>2434</v>
      </c>
      <c r="BC1046" s="38" t="s">
        <v>197</v>
      </c>
      <c r="BD1046" s="38" t="s">
        <v>94</v>
      </c>
      <c r="BE1046" s="38" t="s">
        <v>208</v>
      </c>
      <c r="BF1046" s="38" t="s">
        <v>64</v>
      </c>
      <c r="BG1046" s="38" t="s">
        <v>61</v>
      </c>
      <c r="BH1046" s="38" t="s">
        <v>209</v>
      </c>
    </row>
    <row r="1047" spans="2:60" x14ac:dyDescent="0.3">
      <c r="B1047" s="55">
        <f t="shared" si="316"/>
        <v>1043</v>
      </c>
      <c r="C1047" s="55" t="str">
        <f t="shared" si="317"/>
        <v>NRT</v>
      </c>
      <c r="D1047" s="55" t="str">
        <f t="shared" si="318"/>
        <v>2025-09-26</v>
      </c>
      <c r="E1047" s="55" t="str">
        <f t="shared" si="319"/>
        <v>82020038196</v>
      </c>
      <c r="F1047" s="55" t="str">
        <f t="shared" si="320"/>
        <v>PJP030139869</v>
      </c>
      <c r="G1047" s="55" t="str">
        <f t="shared" si="321"/>
        <v>이유진</v>
      </c>
      <c r="H1047" s="53" t="str">
        <f t="shared" si="322"/>
        <v>목록(Manifest)</v>
      </c>
      <c r="I1047" s="62">
        <f t="shared" si="323"/>
        <v>100.97</v>
      </c>
      <c r="J1047" s="53" t="str">
        <f t="shared" si="324"/>
        <v>BIG BRIDGE INTL (BRCH USA)</v>
      </c>
      <c r="K1047" s="55">
        <f t="shared" si="325"/>
        <v>1</v>
      </c>
      <c r="L1047" s="54">
        <f t="shared" si="326"/>
        <v>0.55000000000000004</v>
      </c>
      <c r="M1047" s="54">
        <f t="shared" si="327"/>
        <v>1.3</v>
      </c>
      <c r="N1047" s="54">
        <f t="shared" si="328"/>
        <v>1.3</v>
      </c>
      <c r="O1047" s="54">
        <f t="shared" si="329"/>
        <v>1</v>
      </c>
      <c r="P1047" s="55" t="str">
        <f t="shared" si="330"/>
        <v>6094325151476</v>
      </c>
      <c r="Q1047" s="70">
        <f t="shared" si="331"/>
        <v>7770</v>
      </c>
      <c r="R1047" s="58">
        <v>0</v>
      </c>
      <c r="S1047" s="57">
        <f t="shared" si="332"/>
        <v>0</v>
      </c>
      <c r="T1047" s="58">
        <v>0</v>
      </c>
      <c r="U1047" s="58">
        <f>(IF(VLOOKUP(VLOOKUP(AN1047,MAPPING!$B$16:$D$21,2,1),MAPPING!$C$16:$E$21,2,0)=7000,0,VLOOKUP(VLOOKUP(AN1047,MAPPING!$B$16:$D$21,2,1),MAPPING!$C$16:$E$21,2,0)))</f>
        <v>0</v>
      </c>
      <c r="V1047" s="58">
        <f>(K1047*VLOOKUP(N1047/K1047,MAPPING!$B$23:$C$30,2,10))</f>
        <v>0</v>
      </c>
      <c r="W1047" s="58">
        <f t="shared" si="333"/>
        <v>0</v>
      </c>
      <c r="X1047" s="58">
        <f t="shared" si="334"/>
        <v>7770</v>
      </c>
      <c r="Y1047" s="116">
        <f>ROUND(SUM(Q1047:W1047)/INVOICE!$I$5,2)</f>
        <v>5.57</v>
      </c>
      <c r="AA1047" s="38" t="s">
        <v>7090</v>
      </c>
      <c r="AB1047" s="38" t="s">
        <v>93</v>
      </c>
      <c r="AC1047" s="38" t="s">
        <v>7091</v>
      </c>
      <c r="AD1047" s="38" t="s">
        <v>12901</v>
      </c>
      <c r="AE1047" s="38" t="s">
        <v>5213</v>
      </c>
      <c r="AF1047" s="38" t="s">
        <v>12902</v>
      </c>
      <c r="AG1047" s="38" t="s">
        <v>12903</v>
      </c>
      <c r="AH1047" s="38" t="s">
        <v>61</v>
      </c>
      <c r="AI1047" s="38">
        <v>1</v>
      </c>
      <c r="AJ1047" s="38">
        <v>0.55000000000000004</v>
      </c>
      <c r="AK1047" s="38">
        <v>1.3</v>
      </c>
      <c r="AL1047" s="38">
        <v>1.3</v>
      </c>
      <c r="AM1047" s="38" t="s">
        <v>204</v>
      </c>
      <c r="AN1047" s="38">
        <v>100.97</v>
      </c>
      <c r="AO1047" s="38" t="s">
        <v>62</v>
      </c>
      <c r="AP1047" s="38" t="s">
        <v>62</v>
      </c>
      <c r="AQ1047" s="38" t="s">
        <v>62</v>
      </c>
      <c r="AR1047" s="38" t="s">
        <v>61</v>
      </c>
      <c r="AS1047" s="38" t="s">
        <v>61</v>
      </c>
      <c r="AT1047" s="38" t="s">
        <v>205</v>
      </c>
      <c r="AU1047" s="38" t="s">
        <v>8802</v>
      </c>
      <c r="AV1047" s="38" t="s">
        <v>207</v>
      </c>
      <c r="AW1047" s="38" t="s">
        <v>61</v>
      </c>
      <c r="AX1047" s="38" t="s">
        <v>63</v>
      </c>
      <c r="AY1047" s="39" t="s">
        <v>12904</v>
      </c>
      <c r="AZ1047" s="38" t="s">
        <v>12905</v>
      </c>
      <c r="BA1047" s="39" t="s">
        <v>12905</v>
      </c>
      <c r="BB1047" s="38" t="s">
        <v>2434</v>
      </c>
      <c r="BC1047" s="38" t="s">
        <v>197</v>
      </c>
      <c r="BD1047" s="38" t="s">
        <v>94</v>
      </c>
      <c r="BE1047" s="38" t="s">
        <v>208</v>
      </c>
      <c r="BF1047" s="38" t="s">
        <v>64</v>
      </c>
      <c r="BG1047" s="38" t="s">
        <v>61</v>
      </c>
      <c r="BH1047" s="38" t="s">
        <v>209</v>
      </c>
    </row>
    <row r="1048" spans="2:60" x14ac:dyDescent="0.3">
      <c r="B1048" s="55">
        <f t="shared" si="316"/>
        <v>1044</v>
      </c>
      <c r="C1048" s="55" t="str">
        <f t="shared" si="317"/>
        <v>NRT</v>
      </c>
      <c r="D1048" s="55" t="str">
        <f t="shared" si="318"/>
        <v>2025-09-26</v>
      </c>
      <c r="E1048" s="55" t="str">
        <f t="shared" si="319"/>
        <v>82020038196</v>
      </c>
      <c r="F1048" s="55" t="str">
        <f t="shared" si="320"/>
        <v>PJP030143687</v>
      </c>
      <c r="G1048" s="55" t="str">
        <f t="shared" si="321"/>
        <v>김병국</v>
      </c>
      <c r="H1048" s="53" t="str">
        <f t="shared" si="322"/>
        <v>목록(Manifest)</v>
      </c>
      <c r="I1048" s="62">
        <f t="shared" si="323"/>
        <v>146.66999999999999</v>
      </c>
      <c r="J1048" s="53" t="str">
        <f t="shared" si="324"/>
        <v>BIG BRIDGE INTL (BRCH USA)</v>
      </c>
      <c r="K1048" s="55">
        <f t="shared" si="325"/>
        <v>1</v>
      </c>
      <c r="L1048" s="54">
        <f t="shared" si="326"/>
        <v>1.3</v>
      </c>
      <c r="M1048" s="54">
        <f t="shared" si="327"/>
        <v>3.8</v>
      </c>
      <c r="N1048" s="54">
        <f t="shared" si="328"/>
        <v>3.8</v>
      </c>
      <c r="O1048" s="54">
        <f t="shared" si="329"/>
        <v>1.5</v>
      </c>
      <c r="P1048" s="55" t="str">
        <f t="shared" si="330"/>
        <v>6094325143604</v>
      </c>
      <c r="Q1048" s="70">
        <f t="shared" si="331"/>
        <v>8780</v>
      </c>
      <c r="R1048" s="58">
        <v>0</v>
      </c>
      <c r="S1048" s="57">
        <f t="shared" si="332"/>
        <v>0</v>
      </c>
      <c r="T1048" s="58">
        <v>0</v>
      </c>
      <c r="U1048" s="58">
        <f>(IF(VLOOKUP(VLOOKUP(AN1048,MAPPING!$B$16:$D$21,2,1),MAPPING!$C$16:$E$21,2,0)=7000,0,VLOOKUP(VLOOKUP(AN1048,MAPPING!$B$16:$D$21,2,1),MAPPING!$C$16:$E$21,2,0)))</f>
        <v>0</v>
      </c>
      <c r="V1048" s="58">
        <f>(K1048*VLOOKUP(N1048/K1048,MAPPING!$B$23:$C$30,2,10))</f>
        <v>550</v>
      </c>
      <c r="W1048" s="58">
        <f t="shared" si="333"/>
        <v>0</v>
      </c>
      <c r="X1048" s="58">
        <f t="shared" si="334"/>
        <v>9330</v>
      </c>
      <c r="Y1048" s="116">
        <f>ROUND(SUM(Q1048:W1048)/INVOICE!$I$5,2)</f>
        <v>6.69</v>
      </c>
      <c r="AA1048" s="38" t="s">
        <v>7090</v>
      </c>
      <c r="AB1048" s="38" t="s">
        <v>93</v>
      </c>
      <c r="AC1048" s="38" t="s">
        <v>7091</v>
      </c>
      <c r="AD1048" s="38" t="s">
        <v>12906</v>
      </c>
      <c r="AE1048" s="38" t="s">
        <v>12907</v>
      </c>
      <c r="AF1048" s="38" t="s">
        <v>12908</v>
      </c>
      <c r="AG1048" s="38" t="s">
        <v>12909</v>
      </c>
      <c r="AH1048" s="38" t="s">
        <v>61</v>
      </c>
      <c r="AI1048" s="38">
        <v>1</v>
      </c>
      <c r="AJ1048" s="38">
        <v>1.3</v>
      </c>
      <c r="AK1048" s="38">
        <v>3.8</v>
      </c>
      <c r="AL1048" s="38">
        <v>3.8</v>
      </c>
      <c r="AM1048" s="38" t="s">
        <v>204</v>
      </c>
      <c r="AN1048" s="38">
        <v>146.66999999999999</v>
      </c>
      <c r="AO1048" s="38" t="s">
        <v>62</v>
      </c>
      <c r="AP1048" s="38" t="s">
        <v>62</v>
      </c>
      <c r="AQ1048" s="38" t="s">
        <v>62</v>
      </c>
      <c r="AR1048" s="38" t="s">
        <v>61</v>
      </c>
      <c r="AS1048" s="38" t="s">
        <v>61</v>
      </c>
      <c r="AT1048" s="38" t="s">
        <v>205</v>
      </c>
      <c r="AU1048" s="38" t="s">
        <v>8802</v>
      </c>
      <c r="AV1048" s="38" t="s">
        <v>207</v>
      </c>
      <c r="AW1048" s="38" t="s">
        <v>61</v>
      </c>
      <c r="AX1048" s="38" t="s">
        <v>63</v>
      </c>
      <c r="AY1048" s="39" t="s">
        <v>12910</v>
      </c>
      <c r="AZ1048" s="38" t="s">
        <v>12911</v>
      </c>
      <c r="BA1048" s="39" t="s">
        <v>12911</v>
      </c>
      <c r="BB1048" s="38" t="s">
        <v>2434</v>
      </c>
      <c r="BC1048" s="38" t="s">
        <v>197</v>
      </c>
      <c r="BD1048" s="38" t="s">
        <v>94</v>
      </c>
      <c r="BE1048" s="38" t="s">
        <v>208</v>
      </c>
      <c r="BF1048" s="38" t="s">
        <v>64</v>
      </c>
      <c r="BG1048" s="38" t="s">
        <v>61</v>
      </c>
      <c r="BH1048" s="38" t="s">
        <v>209</v>
      </c>
    </row>
    <row r="1049" spans="2:60" x14ac:dyDescent="0.3">
      <c r="B1049" s="55">
        <f t="shared" si="316"/>
        <v>1045</v>
      </c>
      <c r="C1049" s="55" t="str">
        <f t="shared" si="317"/>
        <v>NRT</v>
      </c>
      <c r="D1049" s="55" t="str">
        <f t="shared" si="318"/>
        <v>2025-09-26</v>
      </c>
      <c r="E1049" s="55" t="str">
        <f t="shared" si="319"/>
        <v>82020038196</v>
      </c>
      <c r="F1049" s="55" t="str">
        <f t="shared" si="320"/>
        <v>PJP030140670</v>
      </c>
      <c r="G1049" s="55" t="str">
        <f t="shared" si="321"/>
        <v>신영인</v>
      </c>
      <c r="H1049" s="53" t="str">
        <f t="shared" si="322"/>
        <v>일반(목록배제,Normal-Manifest Exception)</v>
      </c>
      <c r="I1049" s="62">
        <f t="shared" si="323"/>
        <v>98.58</v>
      </c>
      <c r="J1049" s="53" t="str">
        <f t="shared" si="324"/>
        <v>BIG BRIDGE INTL (BRCH USA)</v>
      </c>
      <c r="K1049" s="55">
        <f t="shared" si="325"/>
        <v>1</v>
      </c>
      <c r="L1049" s="54">
        <f t="shared" si="326"/>
        <v>0.95</v>
      </c>
      <c r="M1049" s="54">
        <f t="shared" si="327"/>
        <v>0.7</v>
      </c>
      <c r="N1049" s="54">
        <f t="shared" si="328"/>
        <v>1</v>
      </c>
      <c r="O1049" s="54">
        <f t="shared" si="329"/>
        <v>1</v>
      </c>
      <c r="P1049" s="55" t="str">
        <f t="shared" si="330"/>
        <v>6094325152111</v>
      </c>
      <c r="Q1049" s="70">
        <f t="shared" si="331"/>
        <v>7770</v>
      </c>
      <c r="R1049" s="58">
        <v>0</v>
      </c>
      <c r="S1049" s="57">
        <f t="shared" si="332"/>
        <v>0</v>
      </c>
      <c r="T1049" s="58">
        <v>0</v>
      </c>
      <c r="U1049" s="58">
        <f>(IF(VLOOKUP(VLOOKUP(AN1049,MAPPING!$B$16:$D$21,2,1),MAPPING!$C$16:$E$21,2,0)=7000,0,VLOOKUP(VLOOKUP(AN1049,MAPPING!$B$16:$D$21,2,1),MAPPING!$C$16:$E$21,2,0)))</f>
        <v>0</v>
      </c>
      <c r="V1049" s="58">
        <f>(K1049*VLOOKUP(N1049/K1049,MAPPING!$B$23:$C$30,2,10))</f>
        <v>0</v>
      </c>
      <c r="W1049" s="58">
        <f t="shared" si="333"/>
        <v>0</v>
      </c>
      <c r="X1049" s="58">
        <f t="shared" si="334"/>
        <v>7770</v>
      </c>
      <c r="Y1049" s="116">
        <f>ROUND(SUM(Q1049:W1049)/INVOICE!$I$5,2)</f>
        <v>5.57</v>
      </c>
      <c r="AA1049" s="38" t="s">
        <v>7090</v>
      </c>
      <c r="AB1049" s="38" t="s">
        <v>93</v>
      </c>
      <c r="AC1049" s="38" t="s">
        <v>7091</v>
      </c>
      <c r="AD1049" s="38" t="s">
        <v>12912</v>
      </c>
      <c r="AE1049" s="38" t="s">
        <v>12913</v>
      </c>
      <c r="AF1049" s="38" t="s">
        <v>12914</v>
      </c>
      <c r="AG1049" s="38" t="s">
        <v>1958</v>
      </c>
      <c r="AH1049" s="38" t="s">
        <v>61</v>
      </c>
      <c r="AI1049" s="38">
        <v>1</v>
      </c>
      <c r="AJ1049" s="38">
        <v>0.95</v>
      </c>
      <c r="AK1049" s="38">
        <v>0.7</v>
      </c>
      <c r="AL1049" s="38">
        <v>1</v>
      </c>
      <c r="AM1049" s="38" t="s">
        <v>66</v>
      </c>
      <c r="AN1049" s="38">
        <v>98.58</v>
      </c>
      <c r="AO1049" s="38" t="s">
        <v>62</v>
      </c>
      <c r="AP1049" s="38" t="s">
        <v>62</v>
      </c>
      <c r="AQ1049" s="38" t="s">
        <v>62</v>
      </c>
      <c r="AR1049" s="38" t="s">
        <v>61</v>
      </c>
      <c r="AS1049" s="38" t="s">
        <v>61</v>
      </c>
      <c r="AT1049" s="38" t="s">
        <v>205</v>
      </c>
      <c r="AU1049" s="38" t="s">
        <v>8802</v>
      </c>
      <c r="AV1049" s="38" t="s">
        <v>207</v>
      </c>
      <c r="AW1049" s="38" t="s">
        <v>61</v>
      </c>
      <c r="AX1049" s="38" t="s">
        <v>63</v>
      </c>
      <c r="AY1049" s="39" t="s">
        <v>12915</v>
      </c>
      <c r="AZ1049" s="38" t="s">
        <v>12916</v>
      </c>
      <c r="BA1049" s="39" t="s">
        <v>12916</v>
      </c>
      <c r="BB1049" s="38" t="s">
        <v>2434</v>
      </c>
      <c r="BC1049" s="38" t="s">
        <v>197</v>
      </c>
      <c r="BD1049" s="38" t="s">
        <v>94</v>
      </c>
      <c r="BE1049" s="38" t="s">
        <v>208</v>
      </c>
      <c r="BF1049" s="38" t="s">
        <v>64</v>
      </c>
      <c r="BG1049" s="38" t="s">
        <v>61</v>
      </c>
      <c r="BH1049" s="38" t="s">
        <v>209</v>
      </c>
    </row>
    <row r="1050" spans="2:60" x14ac:dyDescent="0.3">
      <c r="B1050" s="55">
        <f t="shared" si="316"/>
        <v>1046</v>
      </c>
      <c r="C1050" s="55" t="str">
        <f t="shared" si="317"/>
        <v>NRT</v>
      </c>
      <c r="D1050" s="55" t="str">
        <f t="shared" si="318"/>
        <v>2025-09-26</v>
      </c>
      <c r="E1050" s="55" t="str">
        <f t="shared" si="319"/>
        <v>82020038196</v>
      </c>
      <c r="F1050" s="55" t="str">
        <f t="shared" si="320"/>
        <v>PJP030153236</v>
      </c>
      <c r="G1050" s="55" t="str">
        <f t="shared" si="321"/>
        <v>김혜령</v>
      </c>
      <c r="H1050" s="53" t="str">
        <f t="shared" si="322"/>
        <v>목록(Manifest)</v>
      </c>
      <c r="I1050" s="62">
        <f t="shared" si="323"/>
        <v>87.7</v>
      </c>
      <c r="J1050" s="53" t="str">
        <f t="shared" si="324"/>
        <v>BIG BRIDGE INTL (BRCH USA)</v>
      </c>
      <c r="K1050" s="55">
        <f t="shared" si="325"/>
        <v>1</v>
      </c>
      <c r="L1050" s="54">
        <f t="shared" si="326"/>
        <v>0.4</v>
      </c>
      <c r="M1050" s="54">
        <f t="shared" si="327"/>
        <v>1.3</v>
      </c>
      <c r="N1050" s="54">
        <f t="shared" si="328"/>
        <v>1.3</v>
      </c>
      <c r="O1050" s="54">
        <f t="shared" si="329"/>
        <v>0.5</v>
      </c>
      <c r="P1050" s="55" t="str">
        <f t="shared" si="330"/>
        <v>6094325151931</v>
      </c>
      <c r="Q1050" s="70">
        <f t="shared" si="331"/>
        <v>6760</v>
      </c>
      <c r="R1050" s="58">
        <v>0</v>
      </c>
      <c r="S1050" s="57">
        <f t="shared" si="332"/>
        <v>0</v>
      </c>
      <c r="T1050" s="58">
        <v>0</v>
      </c>
      <c r="U1050" s="58">
        <f>(IF(VLOOKUP(VLOOKUP(AN1050,MAPPING!$B$16:$D$21,2,1),MAPPING!$C$16:$E$21,2,0)=7000,0,VLOOKUP(VLOOKUP(AN1050,MAPPING!$B$16:$D$21,2,1),MAPPING!$C$16:$E$21,2,0)))</f>
        <v>0</v>
      </c>
      <c r="V1050" s="58">
        <f>(K1050*VLOOKUP(N1050/K1050,MAPPING!$B$23:$C$30,2,10))</f>
        <v>0</v>
      </c>
      <c r="W1050" s="58">
        <f t="shared" si="333"/>
        <v>0</v>
      </c>
      <c r="X1050" s="58">
        <f t="shared" si="334"/>
        <v>6760</v>
      </c>
      <c r="Y1050" s="116">
        <f>ROUND(SUM(Q1050:W1050)/INVOICE!$I$5,2)</f>
        <v>4.8499999999999996</v>
      </c>
      <c r="AA1050" s="38" t="s">
        <v>7090</v>
      </c>
      <c r="AB1050" s="38" t="s">
        <v>93</v>
      </c>
      <c r="AC1050" s="38" t="s">
        <v>7091</v>
      </c>
      <c r="AD1050" s="38" t="s">
        <v>12917</v>
      </c>
      <c r="AE1050" s="38" t="s">
        <v>12918</v>
      </c>
      <c r="AF1050" s="38" t="s">
        <v>12919</v>
      </c>
      <c r="AG1050" s="38" t="s">
        <v>12920</v>
      </c>
      <c r="AH1050" s="38" t="s">
        <v>61</v>
      </c>
      <c r="AI1050" s="38">
        <v>1</v>
      </c>
      <c r="AJ1050" s="38">
        <v>0.4</v>
      </c>
      <c r="AK1050" s="38">
        <v>1.3</v>
      </c>
      <c r="AL1050" s="38">
        <v>1.3</v>
      </c>
      <c r="AM1050" s="38" t="s">
        <v>204</v>
      </c>
      <c r="AN1050" s="38">
        <v>87.7</v>
      </c>
      <c r="AO1050" s="38" t="s">
        <v>62</v>
      </c>
      <c r="AP1050" s="38" t="s">
        <v>62</v>
      </c>
      <c r="AQ1050" s="38" t="s">
        <v>62</v>
      </c>
      <c r="AR1050" s="38" t="s">
        <v>61</v>
      </c>
      <c r="AS1050" s="38" t="s">
        <v>61</v>
      </c>
      <c r="AT1050" s="38" t="s">
        <v>205</v>
      </c>
      <c r="AU1050" s="38" t="s">
        <v>8802</v>
      </c>
      <c r="AV1050" s="38" t="s">
        <v>207</v>
      </c>
      <c r="AW1050" s="38" t="s">
        <v>61</v>
      </c>
      <c r="AX1050" s="38" t="s">
        <v>63</v>
      </c>
      <c r="AY1050" s="39" t="s">
        <v>12921</v>
      </c>
      <c r="AZ1050" s="38" t="s">
        <v>12922</v>
      </c>
      <c r="BA1050" s="39" t="s">
        <v>12922</v>
      </c>
      <c r="BB1050" s="38" t="s">
        <v>2434</v>
      </c>
      <c r="BC1050" s="38" t="s">
        <v>197</v>
      </c>
      <c r="BD1050" s="38" t="s">
        <v>94</v>
      </c>
      <c r="BE1050" s="38" t="s">
        <v>208</v>
      </c>
      <c r="BF1050" s="38" t="s">
        <v>64</v>
      </c>
      <c r="BG1050" s="38" t="s">
        <v>61</v>
      </c>
      <c r="BH1050" s="38" t="s">
        <v>209</v>
      </c>
    </row>
    <row r="1051" spans="2:60" x14ac:dyDescent="0.3">
      <c r="B1051" s="55">
        <f t="shared" si="316"/>
        <v>1047</v>
      </c>
      <c r="C1051" s="55" t="str">
        <f t="shared" si="317"/>
        <v>NRT</v>
      </c>
      <c r="D1051" s="55" t="str">
        <f t="shared" si="318"/>
        <v>2025-09-26</v>
      </c>
      <c r="E1051" s="55" t="str">
        <f t="shared" si="319"/>
        <v>82020038196</v>
      </c>
      <c r="F1051" s="55" t="str">
        <f t="shared" si="320"/>
        <v>PJP030136027</v>
      </c>
      <c r="G1051" s="55" t="str">
        <f t="shared" si="321"/>
        <v>조은샘</v>
      </c>
      <c r="H1051" s="53" t="str">
        <f t="shared" si="322"/>
        <v>목록(Manifest)</v>
      </c>
      <c r="I1051" s="62">
        <f t="shared" si="323"/>
        <v>17.760000000000002</v>
      </c>
      <c r="J1051" s="53" t="str">
        <f t="shared" si="324"/>
        <v>BIG BRIDGE INTL (BRCH USA)</v>
      </c>
      <c r="K1051" s="55">
        <f t="shared" si="325"/>
        <v>1</v>
      </c>
      <c r="L1051" s="54">
        <f t="shared" si="326"/>
        <v>0.45</v>
      </c>
      <c r="M1051" s="54">
        <f t="shared" si="327"/>
        <v>0.4</v>
      </c>
      <c r="N1051" s="54">
        <f t="shared" si="328"/>
        <v>0.5</v>
      </c>
      <c r="O1051" s="54">
        <f t="shared" si="329"/>
        <v>0.5</v>
      </c>
      <c r="P1051" s="55" t="str">
        <f t="shared" si="330"/>
        <v>6094325151634</v>
      </c>
      <c r="Q1051" s="70">
        <f t="shared" si="331"/>
        <v>6760</v>
      </c>
      <c r="R1051" s="58">
        <v>0</v>
      </c>
      <c r="S1051" s="57">
        <f t="shared" si="332"/>
        <v>0</v>
      </c>
      <c r="T1051" s="58">
        <v>0</v>
      </c>
      <c r="U1051" s="58">
        <f>(IF(VLOOKUP(VLOOKUP(AN1051,MAPPING!$B$16:$D$21,2,1),MAPPING!$C$16:$E$21,2,0)=7000,0,VLOOKUP(VLOOKUP(AN1051,MAPPING!$B$16:$D$21,2,1),MAPPING!$C$16:$E$21,2,0)))</f>
        <v>0</v>
      </c>
      <c r="V1051" s="58">
        <f>(K1051*VLOOKUP(N1051/K1051,MAPPING!$B$23:$C$30,2,10))</f>
        <v>0</v>
      </c>
      <c r="W1051" s="58">
        <f t="shared" si="333"/>
        <v>0</v>
      </c>
      <c r="X1051" s="58">
        <f t="shared" si="334"/>
        <v>6760</v>
      </c>
      <c r="Y1051" s="116">
        <f>ROUND(SUM(Q1051:W1051)/INVOICE!$I$5,2)</f>
        <v>4.8499999999999996</v>
      </c>
      <c r="AA1051" s="38" t="s">
        <v>7090</v>
      </c>
      <c r="AB1051" s="38" t="s">
        <v>93</v>
      </c>
      <c r="AC1051" s="38" t="s">
        <v>7091</v>
      </c>
      <c r="AD1051" s="38" t="s">
        <v>12923</v>
      </c>
      <c r="AE1051" s="38" t="s">
        <v>12924</v>
      </c>
      <c r="AF1051" s="38" t="s">
        <v>12925</v>
      </c>
      <c r="AG1051" s="38" t="s">
        <v>12926</v>
      </c>
      <c r="AH1051" s="38" t="s">
        <v>61</v>
      </c>
      <c r="AI1051" s="38">
        <v>1</v>
      </c>
      <c r="AJ1051" s="38">
        <v>0.45</v>
      </c>
      <c r="AK1051" s="38">
        <v>0.4</v>
      </c>
      <c r="AL1051" s="38">
        <v>0.5</v>
      </c>
      <c r="AM1051" s="38" t="s">
        <v>204</v>
      </c>
      <c r="AN1051" s="38">
        <v>17.760000000000002</v>
      </c>
      <c r="AO1051" s="38" t="s">
        <v>62</v>
      </c>
      <c r="AP1051" s="38" t="s">
        <v>62</v>
      </c>
      <c r="AQ1051" s="38" t="s">
        <v>62</v>
      </c>
      <c r="AR1051" s="38" t="s">
        <v>61</v>
      </c>
      <c r="AS1051" s="38" t="s">
        <v>61</v>
      </c>
      <c r="AT1051" s="38" t="s">
        <v>205</v>
      </c>
      <c r="AU1051" s="38" t="s">
        <v>8802</v>
      </c>
      <c r="AV1051" s="38" t="s">
        <v>207</v>
      </c>
      <c r="AW1051" s="38" t="s">
        <v>61</v>
      </c>
      <c r="AX1051" s="38" t="s">
        <v>63</v>
      </c>
      <c r="AY1051" s="39" t="s">
        <v>12927</v>
      </c>
      <c r="AZ1051" s="38" t="s">
        <v>12928</v>
      </c>
      <c r="BA1051" s="39" t="s">
        <v>12928</v>
      </c>
      <c r="BB1051" s="38" t="s">
        <v>2434</v>
      </c>
      <c r="BC1051" s="38" t="s">
        <v>197</v>
      </c>
      <c r="BD1051" s="38" t="s">
        <v>94</v>
      </c>
      <c r="BE1051" s="38" t="s">
        <v>208</v>
      </c>
      <c r="BF1051" s="38" t="s">
        <v>64</v>
      </c>
      <c r="BG1051" s="38" t="s">
        <v>61</v>
      </c>
      <c r="BH1051" s="38" t="s">
        <v>209</v>
      </c>
    </row>
    <row r="1052" spans="2:60" x14ac:dyDescent="0.3">
      <c r="B1052" s="55">
        <f t="shared" si="316"/>
        <v>1048</v>
      </c>
      <c r="C1052" s="55" t="str">
        <f t="shared" si="317"/>
        <v>NRT</v>
      </c>
      <c r="D1052" s="55" t="str">
        <f t="shared" si="318"/>
        <v>2025-09-26</v>
      </c>
      <c r="E1052" s="55" t="str">
        <f t="shared" si="319"/>
        <v>82020038196</v>
      </c>
      <c r="F1052" s="55" t="str">
        <f t="shared" si="320"/>
        <v>PJP030158999</v>
      </c>
      <c r="G1052" s="55" t="str">
        <f t="shared" si="321"/>
        <v>장이주</v>
      </c>
      <c r="H1052" s="53" t="str">
        <f t="shared" si="322"/>
        <v>일반(목록배제,Normal-Manifest Exception)</v>
      </c>
      <c r="I1052" s="62">
        <f t="shared" si="323"/>
        <v>103.19</v>
      </c>
      <c r="J1052" s="53" t="str">
        <f t="shared" si="324"/>
        <v>BIG BRIDGE INTL (BRCH USA)</v>
      </c>
      <c r="K1052" s="55">
        <f t="shared" si="325"/>
        <v>1</v>
      </c>
      <c r="L1052" s="54">
        <f t="shared" si="326"/>
        <v>1.25</v>
      </c>
      <c r="M1052" s="54">
        <f t="shared" si="327"/>
        <v>3</v>
      </c>
      <c r="N1052" s="54">
        <f t="shared" si="328"/>
        <v>3</v>
      </c>
      <c r="O1052" s="54">
        <f t="shared" si="329"/>
        <v>1.5</v>
      </c>
      <c r="P1052" s="55" t="str">
        <f t="shared" si="330"/>
        <v>6094325150798</v>
      </c>
      <c r="Q1052" s="70">
        <f t="shared" si="331"/>
        <v>8780</v>
      </c>
      <c r="R1052" s="58">
        <v>0</v>
      </c>
      <c r="S1052" s="57">
        <f t="shared" si="332"/>
        <v>0</v>
      </c>
      <c r="T1052" s="58">
        <v>0</v>
      </c>
      <c r="U1052" s="58">
        <f>(IF(VLOOKUP(VLOOKUP(AN1052,MAPPING!$B$16:$D$21,2,1),MAPPING!$C$16:$E$21,2,0)=7000,0,VLOOKUP(VLOOKUP(AN1052,MAPPING!$B$16:$D$21,2,1),MAPPING!$C$16:$E$21,2,0)))</f>
        <v>0</v>
      </c>
      <c r="V1052" s="58">
        <f>(K1052*VLOOKUP(N1052/K1052,MAPPING!$B$23:$C$30,2,10))</f>
        <v>550</v>
      </c>
      <c r="W1052" s="58">
        <f t="shared" si="333"/>
        <v>0</v>
      </c>
      <c r="X1052" s="58">
        <f t="shared" si="334"/>
        <v>9330</v>
      </c>
      <c r="Y1052" s="116">
        <f>ROUND(SUM(Q1052:W1052)/INVOICE!$I$5,2)</f>
        <v>6.69</v>
      </c>
      <c r="AA1052" s="38" t="s">
        <v>7090</v>
      </c>
      <c r="AB1052" s="38" t="s">
        <v>93</v>
      </c>
      <c r="AC1052" s="38" t="s">
        <v>7091</v>
      </c>
      <c r="AD1052" s="38" t="s">
        <v>12929</v>
      </c>
      <c r="AE1052" s="38" t="s">
        <v>236</v>
      </c>
      <c r="AF1052" s="38" t="s">
        <v>237</v>
      </c>
      <c r="AG1052" s="38" t="s">
        <v>238</v>
      </c>
      <c r="AH1052" s="38" t="s">
        <v>61</v>
      </c>
      <c r="AI1052" s="38">
        <v>1</v>
      </c>
      <c r="AJ1052" s="38">
        <v>1.25</v>
      </c>
      <c r="AK1052" s="38">
        <v>3</v>
      </c>
      <c r="AL1052" s="38">
        <v>3</v>
      </c>
      <c r="AM1052" s="38" t="s">
        <v>66</v>
      </c>
      <c r="AN1052" s="38">
        <v>103.19</v>
      </c>
      <c r="AO1052" s="38" t="s">
        <v>62</v>
      </c>
      <c r="AP1052" s="38" t="s">
        <v>62</v>
      </c>
      <c r="AQ1052" s="38" t="s">
        <v>62</v>
      </c>
      <c r="AR1052" s="38" t="s">
        <v>61</v>
      </c>
      <c r="AS1052" s="38" t="s">
        <v>61</v>
      </c>
      <c r="AT1052" s="38" t="s">
        <v>205</v>
      </c>
      <c r="AU1052" s="38" t="s">
        <v>8802</v>
      </c>
      <c r="AV1052" s="38" t="s">
        <v>207</v>
      </c>
      <c r="AW1052" s="38" t="s">
        <v>61</v>
      </c>
      <c r="AX1052" s="38" t="s">
        <v>63</v>
      </c>
      <c r="AY1052" s="39" t="s">
        <v>12930</v>
      </c>
      <c r="AZ1052" s="38" t="s">
        <v>12931</v>
      </c>
      <c r="BA1052" s="39" t="s">
        <v>12931</v>
      </c>
      <c r="BB1052" s="38" t="s">
        <v>2434</v>
      </c>
      <c r="BC1052" s="38" t="s">
        <v>197</v>
      </c>
      <c r="BD1052" s="38" t="s">
        <v>94</v>
      </c>
      <c r="BE1052" s="38" t="s">
        <v>208</v>
      </c>
      <c r="BF1052" s="38" t="s">
        <v>64</v>
      </c>
      <c r="BG1052" s="38" t="s">
        <v>61</v>
      </c>
      <c r="BH1052" s="38" t="s">
        <v>209</v>
      </c>
    </row>
    <row r="1053" spans="2:60" x14ac:dyDescent="0.3">
      <c r="B1053" s="55">
        <f t="shared" si="316"/>
        <v>1049</v>
      </c>
      <c r="C1053" s="55" t="str">
        <f t="shared" si="317"/>
        <v>NRT</v>
      </c>
      <c r="D1053" s="55" t="str">
        <f t="shared" si="318"/>
        <v>2025-09-26</v>
      </c>
      <c r="E1053" s="55" t="str">
        <f t="shared" si="319"/>
        <v>82020038196</v>
      </c>
      <c r="F1053" s="55" t="str">
        <f t="shared" si="320"/>
        <v>PJP030158803</v>
      </c>
      <c r="G1053" s="55" t="str">
        <f t="shared" si="321"/>
        <v>곽창현</v>
      </c>
      <c r="H1053" s="53" t="str">
        <f t="shared" si="322"/>
        <v>목록(Manifest)</v>
      </c>
      <c r="I1053" s="62">
        <f t="shared" si="323"/>
        <v>41.79</v>
      </c>
      <c r="J1053" s="53" t="str">
        <f t="shared" si="324"/>
        <v>BIG BRIDGE INTL (BRCH USA)</v>
      </c>
      <c r="K1053" s="55">
        <f t="shared" si="325"/>
        <v>1</v>
      </c>
      <c r="L1053" s="54">
        <f t="shared" si="326"/>
        <v>2</v>
      </c>
      <c r="M1053" s="54">
        <f t="shared" si="327"/>
        <v>3.6</v>
      </c>
      <c r="N1053" s="54">
        <f t="shared" si="328"/>
        <v>3.6</v>
      </c>
      <c r="O1053" s="54">
        <f t="shared" si="329"/>
        <v>2</v>
      </c>
      <c r="P1053" s="55" t="str">
        <f t="shared" si="330"/>
        <v>6094325152008</v>
      </c>
      <c r="Q1053" s="70">
        <f t="shared" si="331"/>
        <v>9790</v>
      </c>
      <c r="R1053" s="58">
        <v>0</v>
      </c>
      <c r="S1053" s="57">
        <f t="shared" si="332"/>
        <v>0</v>
      </c>
      <c r="T1053" s="58">
        <v>0</v>
      </c>
      <c r="U1053" s="58">
        <f>(IF(VLOOKUP(VLOOKUP(AN1053,MAPPING!$B$16:$D$21,2,1),MAPPING!$C$16:$E$21,2,0)=7000,0,VLOOKUP(VLOOKUP(AN1053,MAPPING!$B$16:$D$21,2,1),MAPPING!$C$16:$E$21,2,0)))</f>
        <v>0</v>
      </c>
      <c r="V1053" s="58">
        <f>(K1053*VLOOKUP(N1053/K1053,MAPPING!$B$23:$C$30,2,10))</f>
        <v>550</v>
      </c>
      <c r="W1053" s="58">
        <f t="shared" si="333"/>
        <v>0</v>
      </c>
      <c r="X1053" s="58">
        <f t="shared" si="334"/>
        <v>10340</v>
      </c>
      <c r="Y1053" s="116">
        <f>ROUND(SUM(Q1053:W1053)/INVOICE!$I$5,2)</f>
        <v>7.42</v>
      </c>
      <c r="AA1053" s="38" t="s">
        <v>7090</v>
      </c>
      <c r="AB1053" s="38" t="s">
        <v>93</v>
      </c>
      <c r="AC1053" s="38" t="s">
        <v>7091</v>
      </c>
      <c r="AD1053" s="38" t="s">
        <v>12932</v>
      </c>
      <c r="AE1053" s="38" t="s">
        <v>12933</v>
      </c>
      <c r="AF1053" s="38" t="s">
        <v>12934</v>
      </c>
      <c r="AG1053" s="38" t="s">
        <v>12935</v>
      </c>
      <c r="AH1053" s="38" t="s">
        <v>61</v>
      </c>
      <c r="AI1053" s="38">
        <v>1</v>
      </c>
      <c r="AJ1053" s="38">
        <v>2</v>
      </c>
      <c r="AK1053" s="38">
        <v>3.6</v>
      </c>
      <c r="AL1053" s="38">
        <v>3.6</v>
      </c>
      <c r="AM1053" s="38" t="s">
        <v>204</v>
      </c>
      <c r="AN1053" s="38">
        <v>41.79</v>
      </c>
      <c r="AO1053" s="38" t="s">
        <v>62</v>
      </c>
      <c r="AP1053" s="38" t="s">
        <v>62</v>
      </c>
      <c r="AQ1053" s="38" t="s">
        <v>62</v>
      </c>
      <c r="AR1053" s="38" t="s">
        <v>61</v>
      </c>
      <c r="AS1053" s="38" t="s">
        <v>61</v>
      </c>
      <c r="AT1053" s="38" t="s">
        <v>205</v>
      </c>
      <c r="AU1053" s="38" t="s">
        <v>8802</v>
      </c>
      <c r="AV1053" s="38" t="s">
        <v>207</v>
      </c>
      <c r="AW1053" s="38" t="s">
        <v>61</v>
      </c>
      <c r="AX1053" s="38" t="s">
        <v>63</v>
      </c>
      <c r="AY1053" s="39" t="s">
        <v>12936</v>
      </c>
      <c r="AZ1053" s="38" t="s">
        <v>12937</v>
      </c>
      <c r="BA1053" s="39" t="s">
        <v>12937</v>
      </c>
      <c r="BB1053" s="38" t="s">
        <v>2434</v>
      </c>
      <c r="BC1053" s="38" t="s">
        <v>197</v>
      </c>
      <c r="BD1053" s="38" t="s">
        <v>94</v>
      </c>
      <c r="BE1053" s="38" t="s">
        <v>208</v>
      </c>
      <c r="BF1053" s="38" t="s">
        <v>64</v>
      </c>
      <c r="BG1053" s="38" t="s">
        <v>61</v>
      </c>
      <c r="BH1053" s="38" t="s">
        <v>209</v>
      </c>
    </row>
    <row r="1054" spans="2:60" x14ac:dyDescent="0.3">
      <c r="B1054" s="55">
        <f t="shared" si="316"/>
        <v>1050</v>
      </c>
      <c r="C1054" s="55" t="str">
        <f t="shared" si="317"/>
        <v>NRT</v>
      </c>
      <c r="D1054" s="55" t="str">
        <f t="shared" si="318"/>
        <v>2025-09-26</v>
      </c>
      <c r="E1054" s="55" t="str">
        <f t="shared" si="319"/>
        <v>82020038196</v>
      </c>
      <c r="F1054" s="55" t="str">
        <f t="shared" si="320"/>
        <v>PJP030145549</v>
      </c>
      <c r="G1054" s="55" t="str">
        <f t="shared" si="321"/>
        <v>슈글</v>
      </c>
      <c r="H1054" s="53" t="str">
        <f t="shared" si="322"/>
        <v>간이(Simple)</v>
      </c>
      <c r="I1054" s="62">
        <f t="shared" si="323"/>
        <v>643.20000000000005</v>
      </c>
      <c r="J1054" s="53" t="str">
        <f t="shared" si="324"/>
        <v>BIG BRIDGE INTL (BRCH USA)</v>
      </c>
      <c r="K1054" s="55">
        <f t="shared" si="325"/>
        <v>3</v>
      </c>
      <c r="L1054" s="54">
        <f t="shared" si="326"/>
        <v>32.49</v>
      </c>
      <c r="M1054" s="54">
        <f t="shared" si="327"/>
        <v>0.2</v>
      </c>
      <c r="N1054" s="54">
        <f t="shared" si="328"/>
        <v>32.5</v>
      </c>
      <c r="O1054" s="54">
        <f t="shared" si="329"/>
        <v>32.5</v>
      </c>
      <c r="P1054" s="55" t="str">
        <f t="shared" si="330"/>
        <v>6094325151864 (3)</v>
      </c>
      <c r="Q1054" s="70">
        <f t="shared" si="331"/>
        <v>71400</v>
      </c>
      <c r="R1054" s="58">
        <v>0</v>
      </c>
      <c r="S1054" s="57">
        <f t="shared" si="332"/>
        <v>5000</v>
      </c>
      <c r="T1054" s="58">
        <v>0</v>
      </c>
      <c r="U1054" s="58">
        <f>(IF(VLOOKUP(VLOOKUP(AN1054,MAPPING!$B$16:$D$21,2,1),MAPPING!$C$16:$E$21,2,0)=7000,0,VLOOKUP(VLOOKUP(AN1054,MAPPING!$B$16:$D$21,2,1),MAPPING!$C$16:$E$21,2,0)))</f>
        <v>0</v>
      </c>
      <c r="V1054" s="58">
        <f>(K1054*VLOOKUP(N1054/K1054,MAPPING!$B$23:$C$30,2,10))</f>
        <v>13500</v>
      </c>
      <c r="W1054" s="58">
        <f t="shared" si="333"/>
        <v>1200</v>
      </c>
      <c r="X1054" s="58">
        <f t="shared" si="334"/>
        <v>91100</v>
      </c>
      <c r="Y1054" s="116">
        <f>ROUND(SUM(Q1054:W1054)/INVOICE!$I$5,2)</f>
        <v>65.349999999999994</v>
      </c>
      <c r="AA1054" s="38" t="s">
        <v>7090</v>
      </c>
      <c r="AB1054" s="38" t="s">
        <v>93</v>
      </c>
      <c r="AC1054" s="38" t="s">
        <v>7091</v>
      </c>
      <c r="AD1054" s="38" t="s">
        <v>12938</v>
      </c>
      <c r="AE1054" s="38" t="s">
        <v>12939</v>
      </c>
      <c r="AF1054" s="38" t="s">
        <v>12940</v>
      </c>
      <c r="AG1054" s="38" t="s">
        <v>12941</v>
      </c>
      <c r="AH1054" s="38" t="s">
        <v>156</v>
      </c>
      <c r="AI1054" s="38">
        <v>3</v>
      </c>
      <c r="AJ1054" s="38">
        <v>32.49</v>
      </c>
      <c r="AK1054" s="38">
        <v>0.2</v>
      </c>
      <c r="AL1054" s="38">
        <v>32.5</v>
      </c>
      <c r="AM1054" s="38" t="s">
        <v>65</v>
      </c>
      <c r="AN1054" s="38">
        <v>643.20000000000005</v>
      </c>
      <c r="AO1054" s="38" t="s">
        <v>62</v>
      </c>
      <c r="AP1054" s="38" t="s">
        <v>61</v>
      </c>
      <c r="AQ1054" s="38" t="s">
        <v>61</v>
      </c>
      <c r="AR1054" s="38" t="s">
        <v>61</v>
      </c>
      <c r="AS1054" s="38" t="s">
        <v>61</v>
      </c>
      <c r="AT1054" s="38" t="s">
        <v>205</v>
      </c>
      <c r="AU1054" s="38" t="s">
        <v>8802</v>
      </c>
      <c r="AV1054" s="38" t="s">
        <v>207</v>
      </c>
      <c r="AW1054" s="38" t="s">
        <v>61</v>
      </c>
      <c r="AX1054" s="38" t="s">
        <v>63</v>
      </c>
      <c r="AY1054" s="39" t="s">
        <v>12942</v>
      </c>
      <c r="AZ1054" s="38" t="s">
        <v>12943</v>
      </c>
      <c r="BA1054" s="39" t="s">
        <v>12943</v>
      </c>
      <c r="BB1054" s="38" t="s">
        <v>2434</v>
      </c>
      <c r="BC1054" s="38" t="s">
        <v>197</v>
      </c>
      <c r="BD1054" s="38" t="s">
        <v>94</v>
      </c>
      <c r="BE1054" s="38" t="s">
        <v>208</v>
      </c>
      <c r="BF1054" s="38" t="s">
        <v>64</v>
      </c>
      <c r="BG1054" s="38" t="s">
        <v>61</v>
      </c>
      <c r="BH1054" s="38" t="s">
        <v>209</v>
      </c>
    </row>
    <row r="1055" spans="2:60" x14ac:dyDescent="0.3">
      <c r="B1055" s="55">
        <f t="shared" si="316"/>
        <v>1051</v>
      </c>
      <c r="C1055" s="55" t="str">
        <f t="shared" si="317"/>
        <v>NRT</v>
      </c>
      <c r="D1055" s="55" t="str">
        <f t="shared" si="318"/>
        <v>2025-09-26</v>
      </c>
      <c r="E1055" s="55" t="str">
        <f t="shared" si="319"/>
        <v>82020038196</v>
      </c>
      <c r="F1055" s="55" t="str">
        <f t="shared" si="320"/>
        <v>PJP030159113</v>
      </c>
      <c r="G1055" s="55" t="str">
        <f t="shared" si="321"/>
        <v>슈글</v>
      </c>
      <c r="H1055" s="53" t="str">
        <f t="shared" si="322"/>
        <v>간이(Simple)</v>
      </c>
      <c r="I1055" s="62">
        <f t="shared" si="323"/>
        <v>643.20000000000005</v>
      </c>
      <c r="J1055" s="53" t="str">
        <f t="shared" si="324"/>
        <v>BIG BRIDGE INTL (BRCH USA)</v>
      </c>
      <c r="K1055" s="55">
        <f t="shared" si="325"/>
        <v>3</v>
      </c>
      <c r="L1055" s="54">
        <f t="shared" si="326"/>
        <v>30.6</v>
      </c>
      <c r="M1055" s="54">
        <f t="shared" si="327"/>
        <v>0.2</v>
      </c>
      <c r="N1055" s="54">
        <f t="shared" si="328"/>
        <v>31</v>
      </c>
      <c r="O1055" s="54">
        <f t="shared" si="329"/>
        <v>31</v>
      </c>
      <c r="P1055" s="55" t="str">
        <f t="shared" si="330"/>
        <v>6094325152069 (3)</v>
      </c>
      <c r="Q1055" s="70">
        <f t="shared" si="331"/>
        <v>68370</v>
      </c>
      <c r="R1055" s="58">
        <v>0</v>
      </c>
      <c r="S1055" s="57">
        <f t="shared" si="332"/>
        <v>5000</v>
      </c>
      <c r="T1055" s="58">
        <v>0</v>
      </c>
      <c r="U1055" s="58">
        <f>(IF(VLOOKUP(VLOOKUP(AN1055,MAPPING!$B$16:$D$21,2,1),MAPPING!$C$16:$E$21,2,0)=7000,0,VLOOKUP(VLOOKUP(AN1055,MAPPING!$B$16:$D$21,2,1),MAPPING!$C$16:$E$21,2,0)))</f>
        <v>0</v>
      </c>
      <c r="V1055" s="58">
        <f>(K1055*VLOOKUP(N1055/K1055,MAPPING!$B$23:$C$30,2,10))</f>
        <v>13500</v>
      </c>
      <c r="W1055" s="58">
        <f t="shared" si="333"/>
        <v>400</v>
      </c>
      <c r="X1055" s="58">
        <f t="shared" si="334"/>
        <v>87270</v>
      </c>
      <c r="Y1055" s="116">
        <f>ROUND(SUM(Q1055:W1055)/INVOICE!$I$5,2)</f>
        <v>62.6</v>
      </c>
      <c r="AA1055" s="38" t="s">
        <v>7090</v>
      </c>
      <c r="AB1055" s="38" t="s">
        <v>93</v>
      </c>
      <c r="AC1055" s="38" t="s">
        <v>7091</v>
      </c>
      <c r="AD1055" s="38" t="s">
        <v>12944</v>
      </c>
      <c r="AE1055" s="38" t="s">
        <v>12939</v>
      </c>
      <c r="AF1055" s="38" t="s">
        <v>12940</v>
      </c>
      <c r="AG1055" s="38" t="s">
        <v>12941</v>
      </c>
      <c r="AH1055" s="38" t="s">
        <v>156</v>
      </c>
      <c r="AI1055" s="38">
        <v>3</v>
      </c>
      <c r="AJ1055" s="38">
        <v>30.6</v>
      </c>
      <c r="AK1055" s="38">
        <v>0.2</v>
      </c>
      <c r="AL1055" s="38">
        <v>31</v>
      </c>
      <c r="AM1055" s="38" t="s">
        <v>65</v>
      </c>
      <c r="AN1055" s="38">
        <v>643.20000000000005</v>
      </c>
      <c r="AO1055" s="38" t="s">
        <v>62</v>
      </c>
      <c r="AP1055" s="38" t="s">
        <v>61</v>
      </c>
      <c r="AQ1055" s="38" t="s">
        <v>61</v>
      </c>
      <c r="AR1055" s="38" t="s">
        <v>61</v>
      </c>
      <c r="AS1055" s="38" t="s">
        <v>61</v>
      </c>
      <c r="AT1055" s="38" t="s">
        <v>205</v>
      </c>
      <c r="AU1055" s="38" t="s">
        <v>8802</v>
      </c>
      <c r="AV1055" s="38" t="s">
        <v>207</v>
      </c>
      <c r="AW1055" s="38" t="s">
        <v>61</v>
      </c>
      <c r="AX1055" s="38" t="s">
        <v>63</v>
      </c>
      <c r="AY1055" s="39" t="s">
        <v>12945</v>
      </c>
      <c r="AZ1055" s="38" t="s">
        <v>12946</v>
      </c>
      <c r="BA1055" s="39" t="s">
        <v>12946</v>
      </c>
      <c r="BB1055" s="38" t="s">
        <v>2434</v>
      </c>
      <c r="BC1055" s="38" t="s">
        <v>197</v>
      </c>
      <c r="BD1055" s="38" t="s">
        <v>94</v>
      </c>
      <c r="BE1055" s="38" t="s">
        <v>208</v>
      </c>
      <c r="BF1055" s="38" t="s">
        <v>64</v>
      </c>
      <c r="BG1055" s="38" t="s">
        <v>61</v>
      </c>
      <c r="BH1055" s="38" t="s">
        <v>209</v>
      </c>
    </row>
    <row r="1056" spans="2:60" x14ac:dyDescent="0.3">
      <c r="B1056" s="55">
        <f t="shared" si="316"/>
        <v>1052</v>
      </c>
      <c r="C1056" s="55" t="str">
        <f t="shared" si="317"/>
        <v>NRT</v>
      </c>
      <c r="D1056" s="55" t="str">
        <f t="shared" si="318"/>
        <v>2025-09-26</v>
      </c>
      <c r="E1056" s="55" t="str">
        <f t="shared" si="319"/>
        <v>82020038196</v>
      </c>
      <c r="F1056" s="55" t="str">
        <f t="shared" si="320"/>
        <v>PJP026423284</v>
      </c>
      <c r="G1056" s="55" t="str">
        <f t="shared" si="321"/>
        <v>슈글</v>
      </c>
      <c r="H1056" s="53" t="str">
        <f t="shared" si="322"/>
        <v>간이(Simple)</v>
      </c>
      <c r="I1056" s="62">
        <f t="shared" si="323"/>
        <v>643.20000000000005</v>
      </c>
      <c r="J1056" s="53" t="str">
        <f t="shared" si="324"/>
        <v>BIG BRIDGE INTL (BRCH USA)</v>
      </c>
      <c r="K1056" s="55">
        <f t="shared" si="325"/>
        <v>3</v>
      </c>
      <c r="L1056" s="54">
        <f t="shared" si="326"/>
        <v>33.51</v>
      </c>
      <c r="M1056" s="54">
        <f t="shared" si="327"/>
        <v>0.2</v>
      </c>
      <c r="N1056" s="54">
        <f t="shared" si="328"/>
        <v>34</v>
      </c>
      <c r="O1056" s="54">
        <f t="shared" si="329"/>
        <v>34</v>
      </c>
      <c r="P1056" s="55" t="str">
        <f t="shared" si="330"/>
        <v>6094325152216 (3)</v>
      </c>
      <c r="Q1056" s="70">
        <f t="shared" si="331"/>
        <v>74430</v>
      </c>
      <c r="R1056" s="58">
        <v>0</v>
      </c>
      <c r="S1056" s="57">
        <f t="shared" si="332"/>
        <v>5000</v>
      </c>
      <c r="T1056" s="58">
        <v>0</v>
      </c>
      <c r="U1056" s="58">
        <f>(IF(VLOOKUP(VLOOKUP(AN1056,MAPPING!$B$16:$D$21,2,1),MAPPING!$C$16:$E$21,2,0)=7000,0,VLOOKUP(VLOOKUP(AN1056,MAPPING!$B$16:$D$21,2,1),MAPPING!$C$16:$E$21,2,0)))</f>
        <v>0</v>
      </c>
      <c r="V1056" s="58">
        <f>(K1056*VLOOKUP(N1056/K1056,MAPPING!$B$23:$C$30,2,10))</f>
        <v>13500</v>
      </c>
      <c r="W1056" s="58">
        <f t="shared" si="333"/>
        <v>1600</v>
      </c>
      <c r="X1056" s="58">
        <f t="shared" si="334"/>
        <v>94530</v>
      </c>
      <c r="Y1056" s="116">
        <f>ROUND(SUM(Q1056:W1056)/INVOICE!$I$5,2)</f>
        <v>67.81</v>
      </c>
      <c r="AA1056" s="38" t="s">
        <v>7090</v>
      </c>
      <c r="AB1056" s="38" t="s">
        <v>93</v>
      </c>
      <c r="AC1056" s="38" t="s">
        <v>7091</v>
      </c>
      <c r="AD1056" s="38" t="s">
        <v>12947</v>
      </c>
      <c r="AE1056" s="38" t="s">
        <v>12939</v>
      </c>
      <c r="AF1056" s="38" t="s">
        <v>12940</v>
      </c>
      <c r="AG1056" s="38" t="s">
        <v>12941</v>
      </c>
      <c r="AH1056" s="38" t="s">
        <v>156</v>
      </c>
      <c r="AI1056" s="38">
        <v>3</v>
      </c>
      <c r="AJ1056" s="38">
        <v>33.51</v>
      </c>
      <c r="AK1056" s="38">
        <v>0.2</v>
      </c>
      <c r="AL1056" s="38">
        <v>34</v>
      </c>
      <c r="AM1056" s="38" t="s">
        <v>65</v>
      </c>
      <c r="AN1056" s="38">
        <v>643.20000000000005</v>
      </c>
      <c r="AO1056" s="38" t="s">
        <v>62</v>
      </c>
      <c r="AP1056" s="38" t="s">
        <v>61</v>
      </c>
      <c r="AQ1056" s="38" t="s">
        <v>61</v>
      </c>
      <c r="AR1056" s="38" t="s">
        <v>61</v>
      </c>
      <c r="AS1056" s="38" t="s">
        <v>61</v>
      </c>
      <c r="AT1056" s="38" t="s">
        <v>205</v>
      </c>
      <c r="AU1056" s="38" t="s">
        <v>8802</v>
      </c>
      <c r="AV1056" s="38" t="s">
        <v>207</v>
      </c>
      <c r="AW1056" s="38" t="s">
        <v>61</v>
      </c>
      <c r="AX1056" s="38" t="s">
        <v>63</v>
      </c>
      <c r="AY1056" s="39" t="s">
        <v>12948</v>
      </c>
      <c r="AZ1056" s="38" t="s">
        <v>12949</v>
      </c>
      <c r="BA1056" s="39" t="s">
        <v>12949</v>
      </c>
      <c r="BB1056" s="38" t="s">
        <v>2434</v>
      </c>
      <c r="BC1056" s="38" t="s">
        <v>197</v>
      </c>
      <c r="BD1056" s="38" t="s">
        <v>94</v>
      </c>
      <c r="BE1056" s="38" t="s">
        <v>208</v>
      </c>
      <c r="BF1056" s="38" t="s">
        <v>64</v>
      </c>
      <c r="BG1056" s="38" t="s">
        <v>61</v>
      </c>
      <c r="BH1056" s="38" t="s">
        <v>209</v>
      </c>
    </row>
    <row r="1057" spans="2:60" x14ac:dyDescent="0.3">
      <c r="B1057" s="55">
        <f t="shared" si="316"/>
        <v>1053</v>
      </c>
      <c r="C1057" s="55" t="str">
        <f t="shared" si="317"/>
        <v>NRT</v>
      </c>
      <c r="D1057" s="55" t="str">
        <f t="shared" si="318"/>
        <v>2025-09-26</v>
      </c>
      <c r="E1057" s="55" t="str">
        <f t="shared" si="319"/>
        <v>82020038196</v>
      </c>
      <c r="F1057" s="55" t="str">
        <f t="shared" si="320"/>
        <v>PJP030141943</v>
      </c>
      <c r="G1057" s="55" t="str">
        <f t="shared" si="321"/>
        <v>슈글</v>
      </c>
      <c r="H1057" s="53" t="str">
        <f t="shared" si="322"/>
        <v>간이(Simple)</v>
      </c>
      <c r="I1057" s="62">
        <f t="shared" si="323"/>
        <v>643.20000000000005</v>
      </c>
      <c r="J1057" s="53" t="str">
        <f t="shared" si="324"/>
        <v>BIG BRIDGE INTL (BRCH USA)</v>
      </c>
      <c r="K1057" s="55">
        <f t="shared" si="325"/>
        <v>3</v>
      </c>
      <c r="L1057" s="54">
        <f t="shared" si="326"/>
        <v>33.99</v>
      </c>
      <c r="M1057" s="54">
        <f t="shared" si="327"/>
        <v>0.2</v>
      </c>
      <c r="N1057" s="54">
        <f t="shared" si="328"/>
        <v>34</v>
      </c>
      <c r="O1057" s="54">
        <f t="shared" si="329"/>
        <v>34</v>
      </c>
      <c r="P1057" s="55" t="str">
        <f t="shared" si="330"/>
        <v>6094325152126 (3)</v>
      </c>
      <c r="Q1057" s="70">
        <f t="shared" si="331"/>
        <v>74430</v>
      </c>
      <c r="R1057" s="58">
        <v>0</v>
      </c>
      <c r="S1057" s="57">
        <f t="shared" si="332"/>
        <v>5000</v>
      </c>
      <c r="T1057" s="58">
        <v>0</v>
      </c>
      <c r="U1057" s="58">
        <f>(IF(VLOOKUP(VLOOKUP(AN1057,MAPPING!$B$16:$D$21,2,1),MAPPING!$C$16:$E$21,2,0)=7000,0,VLOOKUP(VLOOKUP(AN1057,MAPPING!$B$16:$D$21,2,1),MAPPING!$C$16:$E$21,2,0)))</f>
        <v>0</v>
      </c>
      <c r="V1057" s="58">
        <f>(K1057*VLOOKUP(N1057/K1057,MAPPING!$B$23:$C$30,2,10))</f>
        <v>13500</v>
      </c>
      <c r="W1057" s="58">
        <f t="shared" si="333"/>
        <v>1600</v>
      </c>
      <c r="X1057" s="58">
        <f t="shared" si="334"/>
        <v>94530</v>
      </c>
      <c r="Y1057" s="116">
        <f>ROUND(SUM(Q1057:W1057)/INVOICE!$I$5,2)</f>
        <v>67.81</v>
      </c>
      <c r="AA1057" s="38" t="s">
        <v>7090</v>
      </c>
      <c r="AB1057" s="38" t="s">
        <v>93</v>
      </c>
      <c r="AC1057" s="38" t="s">
        <v>7091</v>
      </c>
      <c r="AD1057" s="38" t="s">
        <v>12950</v>
      </c>
      <c r="AE1057" s="38" t="s">
        <v>12939</v>
      </c>
      <c r="AF1057" s="38" t="s">
        <v>12940</v>
      </c>
      <c r="AG1057" s="38" t="s">
        <v>12941</v>
      </c>
      <c r="AH1057" s="38" t="s">
        <v>156</v>
      </c>
      <c r="AI1057" s="38">
        <v>3</v>
      </c>
      <c r="AJ1057" s="38">
        <v>33.99</v>
      </c>
      <c r="AK1057" s="38">
        <v>0.2</v>
      </c>
      <c r="AL1057" s="38">
        <v>34</v>
      </c>
      <c r="AM1057" s="38" t="s">
        <v>65</v>
      </c>
      <c r="AN1057" s="38">
        <v>643.20000000000005</v>
      </c>
      <c r="AO1057" s="38" t="s">
        <v>62</v>
      </c>
      <c r="AP1057" s="38" t="s">
        <v>61</v>
      </c>
      <c r="AQ1057" s="38" t="s">
        <v>61</v>
      </c>
      <c r="AR1057" s="38" t="s">
        <v>61</v>
      </c>
      <c r="AS1057" s="38" t="s">
        <v>61</v>
      </c>
      <c r="AT1057" s="38" t="s">
        <v>205</v>
      </c>
      <c r="AU1057" s="38" t="s">
        <v>8802</v>
      </c>
      <c r="AV1057" s="38" t="s">
        <v>207</v>
      </c>
      <c r="AW1057" s="38" t="s">
        <v>61</v>
      </c>
      <c r="AX1057" s="38" t="s">
        <v>63</v>
      </c>
      <c r="AY1057" s="39" t="s">
        <v>12951</v>
      </c>
      <c r="AZ1057" s="38" t="s">
        <v>12952</v>
      </c>
      <c r="BA1057" s="39" t="s">
        <v>12952</v>
      </c>
      <c r="BB1057" s="38" t="s">
        <v>2434</v>
      </c>
      <c r="BC1057" s="38" t="s">
        <v>197</v>
      </c>
      <c r="BD1057" s="38" t="s">
        <v>94</v>
      </c>
      <c r="BE1057" s="38" t="s">
        <v>208</v>
      </c>
      <c r="BF1057" s="38" t="s">
        <v>64</v>
      </c>
      <c r="BG1057" s="38" t="s">
        <v>61</v>
      </c>
      <c r="BH1057" s="38" t="s">
        <v>209</v>
      </c>
    </row>
    <row r="1058" spans="2:60" x14ac:dyDescent="0.3">
      <c r="B1058" s="55">
        <f t="shared" si="316"/>
        <v>1054</v>
      </c>
      <c r="C1058" s="55" t="str">
        <f t="shared" si="317"/>
        <v>NRT</v>
      </c>
      <c r="D1058" s="55" t="str">
        <f t="shared" si="318"/>
        <v>2025-09-26</v>
      </c>
      <c r="E1058" s="55" t="str">
        <f t="shared" si="319"/>
        <v>82020038196</v>
      </c>
      <c r="F1058" s="55" t="str">
        <f t="shared" si="320"/>
        <v>PJP030135170</v>
      </c>
      <c r="G1058" s="55" t="str">
        <f t="shared" si="321"/>
        <v>정태원</v>
      </c>
      <c r="H1058" s="53" t="str">
        <f t="shared" si="322"/>
        <v>목록(Manifest)</v>
      </c>
      <c r="I1058" s="62">
        <f t="shared" si="323"/>
        <v>147.4</v>
      </c>
      <c r="J1058" s="53" t="str">
        <f t="shared" si="324"/>
        <v>BIG BRIDGE INTL (BRCH USA)</v>
      </c>
      <c r="K1058" s="55">
        <f t="shared" si="325"/>
        <v>1</v>
      </c>
      <c r="L1058" s="54">
        <f t="shared" si="326"/>
        <v>1.1000000000000001</v>
      </c>
      <c r="M1058" s="54">
        <f t="shared" si="327"/>
        <v>2.8</v>
      </c>
      <c r="N1058" s="54">
        <f t="shared" si="328"/>
        <v>2.8</v>
      </c>
      <c r="O1058" s="54">
        <f t="shared" si="329"/>
        <v>1.5</v>
      </c>
      <c r="P1058" s="55" t="str">
        <f t="shared" si="330"/>
        <v>6094325151956</v>
      </c>
      <c r="Q1058" s="70">
        <f t="shared" si="331"/>
        <v>8780</v>
      </c>
      <c r="R1058" s="58">
        <v>0</v>
      </c>
      <c r="S1058" s="57">
        <f t="shared" si="332"/>
        <v>0</v>
      </c>
      <c r="T1058" s="58">
        <v>0</v>
      </c>
      <c r="U1058" s="58">
        <f>(IF(VLOOKUP(VLOOKUP(AN1058,MAPPING!$B$16:$D$21,2,1),MAPPING!$C$16:$E$21,2,0)=7000,0,VLOOKUP(VLOOKUP(AN1058,MAPPING!$B$16:$D$21,2,1),MAPPING!$C$16:$E$21,2,0)))</f>
        <v>0</v>
      </c>
      <c r="V1058" s="58">
        <f>(K1058*VLOOKUP(N1058/K1058,MAPPING!$B$23:$C$30,2,10))</f>
        <v>550</v>
      </c>
      <c r="W1058" s="58">
        <f t="shared" si="333"/>
        <v>0</v>
      </c>
      <c r="X1058" s="58">
        <f t="shared" si="334"/>
        <v>9330</v>
      </c>
      <c r="Y1058" s="116">
        <f>ROUND(SUM(Q1058:W1058)/INVOICE!$I$5,2)</f>
        <v>6.69</v>
      </c>
      <c r="AA1058" s="38" t="s">
        <v>7090</v>
      </c>
      <c r="AB1058" s="38" t="s">
        <v>93</v>
      </c>
      <c r="AC1058" s="38" t="s">
        <v>7091</v>
      </c>
      <c r="AD1058" s="38" t="s">
        <v>12953</v>
      </c>
      <c r="AE1058" s="38" t="s">
        <v>461</v>
      </c>
      <c r="AF1058" s="38" t="s">
        <v>12954</v>
      </c>
      <c r="AG1058" s="38" t="s">
        <v>438</v>
      </c>
      <c r="AH1058" s="38" t="s">
        <v>61</v>
      </c>
      <c r="AI1058" s="38">
        <v>1</v>
      </c>
      <c r="AJ1058" s="38">
        <v>1.1000000000000001</v>
      </c>
      <c r="AK1058" s="38">
        <v>2.8</v>
      </c>
      <c r="AL1058" s="38">
        <v>2.8</v>
      </c>
      <c r="AM1058" s="38" t="s">
        <v>204</v>
      </c>
      <c r="AN1058" s="38">
        <v>147.4</v>
      </c>
      <c r="AO1058" s="38" t="s">
        <v>62</v>
      </c>
      <c r="AP1058" s="38" t="s">
        <v>62</v>
      </c>
      <c r="AQ1058" s="38" t="s">
        <v>62</v>
      </c>
      <c r="AR1058" s="38" t="s">
        <v>61</v>
      </c>
      <c r="AS1058" s="38" t="s">
        <v>61</v>
      </c>
      <c r="AT1058" s="38" t="s">
        <v>205</v>
      </c>
      <c r="AU1058" s="38" t="s">
        <v>8802</v>
      </c>
      <c r="AV1058" s="38" t="s">
        <v>207</v>
      </c>
      <c r="AW1058" s="38" t="s">
        <v>61</v>
      </c>
      <c r="AX1058" s="38" t="s">
        <v>63</v>
      </c>
      <c r="AY1058" s="39" t="s">
        <v>12955</v>
      </c>
      <c r="AZ1058" s="38" t="s">
        <v>12956</v>
      </c>
      <c r="BA1058" s="39" t="s">
        <v>12956</v>
      </c>
      <c r="BB1058" s="38" t="s">
        <v>2434</v>
      </c>
      <c r="BC1058" s="38" t="s">
        <v>197</v>
      </c>
      <c r="BD1058" s="38" t="s">
        <v>94</v>
      </c>
      <c r="BE1058" s="38" t="s">
        <v>208</v>
      </c>
      <c r="BF1058" s="38" t="s">
        <v>64</v>
      </c>
      <c r="BG1058" s="38" t="s">
        <v>61</v>
      </c>
      <c r="BH1058" s="38" t="s">
        <v>209</v>
      </c>
    </row>
    <row r="1059" spans="2:60" x14ac:dyDescent="0.3">
      <c r="B1059" s="55">
        <f t="shared" si="316"/>
        <v>1055</v>
      </c>
      <c r="C1059" s="55" t="str">
        <f t="shared" si="317"/>
        <v>NRT</v>
      </c>
      <c r="D1059" s="55" t="str">
        <f t="shared" si="318"/>
        <v>2025-09-26</v>
      </c>
      <c r="E1059" s="55" t="str">
        <f t="shared" si="319"/>
        <v>82020038196</v>
      </c>
      <c r="F1059" s="55" t="str">
        <f t="shared" si="320"/>
        <v>PJP030150611</v>
      </c>
      <c r="G1059" s="55" t="str">
        <f t="shared" si="321"/>
        <v>배상우</v>
      </c>
      <c r="H1059" s="53" t="str">
        <f t="shared" si="322"/>
        <v>간이(Simple)</v>
      </c>
      <c r="I1059" s="62">
        <f t="shared" si="323"/>
        <v>338.35</v>
      </c>
      <c r="J1059" s="53" t="str">
        <f t="shared" si="324"/>
        <v>BIG BRIDGE INTL (BRCH USA)</v>
      </c>
      <c r="K1059" s="55">
        <f t="shared" si="325"/>
        <v>1</v>
      </c>
      <c r="L1059" s="54">
        <f t="shared" si="326"/>
        <v>1</v>
      </c>
      <c r="M1059" s="54">
        <f t="shared" si="327"/>
        <v>3.5</v>
      </c>
      <c r="N1059" s="54">
        <f t="shared" si="328"/>
        <v>3.5</v>
      </c>
      <c r="O1059" s="54">
        <f t="shared" si="329"/>
        <v>1</v>
      </c>
      <c r="P1059" s="55" t="str">
        <f t="shared" si="330"/>
        <v>6094325151643</v>
      </c>
      <c r="Q1059" s="70">
        <f t="shared" si="331"/>
        <v>7770</v>
      </c>
      <c r="R1059" s="58">
        <v>0</v>
      </c>
      <c r="S1059" s="57">
        <f t="shared" si="332"/>
        <v>0</v>
      </c>
      <c r="T1059" s="58">
        <v>0</v>
      </c>
      <c r="U1059" s="58">
        <f>(IF(VLOOKUP(VLOOKUP(AN1059,MAPPING!$B$16:$D$21,2,1),MAPPING!$C$16:$E$21,2,0)=7000,0,VLOOKUP(VLOOKUP(AN1059,MAPPING!$B$16:$D$21,2,1),MAPPING!$C$16:$E$21,2,0)))</f>
        <v>0</v>
      </c>
      <c r="V1059" s="58">
        <f>(K1059*VLOOKUP(N1059/K1059,MAPPING!$B$23:$C$30,2,10))</f>
        <v>550</v>
      </c>
      <c r="W1059" s="58">
        <f t="shared" si="333"/>
        <v>0</v>
      </c>
      <c r="X1059" s="58">
        <f t="shared" si="334"/>
        <v>8320</v>
      </c>
      <c r="Y1059" s="116">
        <f>ROUND(SUM(Q1059:W1059)/INVOICE!$I$5,2)</f>
        <v>5.97</v>
      </c>
      <c r="AA1059" s="38" t="s">
        <v>7090</v>
      </c>
      <c r="AB1059" s="38" t="s">
        <v>93</v>
      </c>
      <c r="AC1059" s="38" t="s">
        <v>7091</v>
      </c>
      <c r="AD1059" s="38" t="s">
        <v>12957</v>
      </c>
      <c r="AE1059" s="38" t="s">
        <v>12958</v>
      </c>
      <c r="AF1059" s="38" t="s">
        <v>12959</v>
      </c>
      <c r="AG1059" s="38" t="s">
        <v>12960</v>
      </c>
      <c r="AH1059" s="38" t="s">
        <v>61</v>
      </c>
      <c r="AI1059" s="38">
        <v>1</v>
      </c>
      <c r="AJ1059" s="38">
        <v>1</v>
      </c>
      <c r="AK1059" s="38">
        <v>3.5</v>
      </c>
      <c r="AL1059" s="38">
        <v>3.5</v>
      </c>
      <c r="AM1059" s="38" t="s">
        <v>65</v>
      </c>
      <c r="AN1059" s="38">
        <v>338.35</v>
      </c>
      <c r="AO1059" s="38" t="s">
        <v>62</v>
      </c>
      <c r="AP1059" s="38" t="s">
        <v>62</v>
      </c>
      <c r="AQ1059" s="38" t="s">
        <v>62</v>
      </c>
      <c r="AR1059" s="38" t="s">
        <v>61</v>
      </c>
      <c r="AS1059" s="38" t="s">
        <v>61</v>
      </c>
      <c r="AT1059" s="38" t="s">
        <v>205</v>
      </c>
      <c r="AU1059" s="38" t="s">
        <v>8802</v>
      </c>
      <c r="AV1059" s="38" t="s">
        <v>207</v>
      </c>
      <c r="AW1059" s="38" t="s">
        <v>61</v>
      </c>
      <c r="AX1059" s="38" t="s">
        <v>63</v>
      </c>
      <c r="AY1059" s="39" t="s">
        <v>12961</v>
      </c>
      <c r="AZ1059" s="38" t="s">
        <v>12962</v>
      </c>
      <c r="BA1059" s="39" t="s">
        <v>12962</v>
      </c>
      <c r="BB1059" s="38" t="s">
        <v>2434</v>
      </c>
      <c r="BC1059" s="38" t="s">
        <v>197</v>
      </c>
      <c r="BD1059" s="38" t="s">
        <v>94</v>
      </c>
      <c r="BE1059" s="38" t="s">
        <v>208</v>
      </c>
      <c r="BF1059" s="38" t="s">
        <v>64</v>
      </c>
      <c r="BG1059" s="38" t="s">
        <v>61</v>
      </c>
      <c r="BH1059" s="38" t="s">
        <v>209</v>
      </c>
    </row>
    <row r="1060" spans="2:60" x14ac:dyDescent="0.3">
      <c r="B1060" s="55">
        <f t="shared" si="316"/>
        <v>1056</v>
      </c>
      <c r="C1060" s="55" t="str">
        <f t="shared" si="317"/>
        <v>NRT</v>
      </c>
      <c r="D1060" s="55" t="str">
        <f t="shared" si="318"/>
        <v>2025-09-26</v>
      </c>
      <c r="E1060" s="55" t="str">
        <f t="shared" si="319"/>
        <v>82020038196</v>
      </c>
      <c r="F1060" s="55" t="str">
        <f t="shared" si="320"/>
        <v>PJP030136923</v>
      </c>
      <c r="G1060" s="55" t="str">
        <f t="shared" si="321"/>
        <v>지앤지</v>
      </c>
      <c r="H1060" s="53" t="str">
        <f t="shared" si="322"/>
        <v>간이(Simple)</v>
      </c>
      <c r="I1060" s="62">
        <f t="shared" si="323"/>
        <v>284.08</v>
      </c>
      <c r="J1060" s="53" t="str">
        <f t="shared" si="324"/>
        <v>BIG BRIDGE INTL (BRCH USA)</v>
      </c>
      <c r="K1060" s="55">
        <f t="shared" si="325"/>
        <v>2</v>
      </c>
      <c r="L1060" s="54">
        <f t="shared" si="326"/>
        <v>17.399999999999999</v>
      </c>
      <c r="M1060" s="54">
        <f t="shared" si="327"/>
        <v>0.2</v>
      </c>
      <c r="N1060" s="54">
        <f t="shared" si="328"/>
        <v>17.5</v>
      </c>
      <c r="O1060" s="54">
        <f t="shared" si="329"/>
        <v>17.5</v>
      </c>
      <c r="P1060" s="55" t="str">
        <f t="shared" si="330"/>
        <v>6094325152229 (2)</v>
      </c>
      <c r="Q1060" s="70">
        <f t="shared" si="331"/>
        <v>41100</v>
      </c>
      <c r="R1060" s="58">
        <v>0</v>
      </c>
      <c r="S1060" s="57">
        <f t="shared" si="332"/>
        <v>2500</v>
      </c>
      <c r="T1060" s="58">
        <v>0</v>
      </c>
      <c r="U1060" s="58">
        <f>(IF(VLOOKUP(VLOOKUP(AN1060,MAPPING!$B$16:$D$21,2,1),MAPPING!$C$16:$E$21,2,0)=7000,0,VLOOKUP(VLOOKUP(AN1060,MAPPING!$B$16:$D$21,2,1),MAPPING!$C$16:$E$21,2,0)))</f>
        <v>0</v>
      </c>
      <c r="V1060" s="58">
        <f>(K1060*VLOOKUP(N1060/K1060,MAPPING!$B$23:$C$30,2,10))</f>
        <v>2400</v>
      </c>
      <c r="W1060" s="58">
        <f t="shared" si="333"/>
        <v>0</v>
      </c>
      <c r="X1060" s="58">
        <f t="shared" si="334"/>
        <v>46000</v>
      </c>
      <c r="Y1060" s="116">
        <f>ROUND(SUM(Q1060:W1060)/INVOICE!$I$5,2)</f>
        <v>33</v>
      </c>
      <c r="AA1060" s="38" t="s">
        <v>7090</v>
      </c>
      <c r="AB1060" s="38" t="s">
        <v>93</v>
      </c>
      <c r="AC1060" s="38" t="s">
        <v>7091</v>
      </c>
      <c r="AD1060" s="38" t="s">
        <v>12963</v>
      </c>
      <c r="AE1060" s="38" t="s">
        <v>10619</v>
      </c>
      <c r="AF1060" s="38" t="s">
        <v>10620</v>
      </c>
      <c r="AG1060" s="38" t="s">
        <v>10621</v>
      </c>
      <c r="AH1060" s="38" t="s">
        <v>156</v>
      </c>
      <c r="AI1060" s="38">
        <v>2</v>
      </c>
      <c r="AJ1060" s="38">
        <v>17.399999999999999</v>
      </c>
      <c r="AK1060" s="38">
        <v>0.2</v>
      </c>
      <c r="AL1060" s="38">
        <v>17.5</v>
      </c>
      <c r="AM1060" s="38" t="s">
        <v>65</v>
      </c>
      <c r="AN1060" s="38">
        <v>284.08</v>
      </c>
      <c r="AO1060" s="38" t="s">
        <v>62</v>
      </c>
      <c r="AP1060" s="38" t="s">
        <v>62</v>
      </c>
      <c r="AQ1060" s="38" t="s">
        <v>62</v>
      </c>
      <c r="AR1060" s="38" t="s">
        <v>61</v>
      </c>
      <c r="AS1060" s="38" t="s">
        <v>61</v>
      </c>
      <c r="AT1060" s="38" t="s">
        <v>205</v>
      </c>
      <c r="AU1060" s="38" t="s">
        <v>8802</v>
      </c>
      <c r="AV1060" s="38" t="s">
        <v>207</v>
      </c>
      <c r="AW1060" s="38" t="s">
        <v>61</v>
      </c>
      <c r="AX1060" s="38" t="s">
        <v>63</v>
      </c>
      <c r="AY1060" s="39" t="s">
        <v>12964</v>
      </c>
      <c r="AZ1060" s="38" t="s">
        <v>12965</v>
      </c>
      <c r="BA1060" s="39" t="s">
        <v>12965</v>
      </c>
      <c r="BB1060" s="38" t="s">
        <v>2434</v>
      </c>
      <c r="BC1060" s="38" t="s">
        <v>197</v>
      </c>
      <c r="BD1060" s="38" t="s">
        <v>94</v>
      </c>
      <c r="BE1060" s="38" t="s">
        <v>208</v>
      </c>
      <c r="BF1060" s="38" t="s">
        <v>64</v>
      </c>
      <c r="BG1060" s="38" t="s">
        <v>61</v>
      </c>
      <c r="BH1060" s="38" t="s">
        <v>209</v>
      </c>
    </row>
    <row r="1061" spans="2:60" x14ac:dyDescent="0.3">
      <c r="B1061" s="55">
        <f t="shared" si="316"/>
        <v>1057</v>
      </c>
      <c r="C1061" s="55" t="str">
        <f t="shared" si="317"/>
        <v>NRT</v>
      </c>
      <c r="D1061" s="55" t="str">
        <f t="shared" si="318"/>
        <v>2025-09-26</v>
      </c>
      <c r="E1061" s="55" t="str">
        <f t="shared" si="319"/>
        <v>82020038196</v>
      </c>
      <c r="F1061" s="55" t="str">
        <f t="shared" si="320"/>
        <v>PJP030143824</v>
      </c>
      <c r="G1061" s="55" t="str">
        <f t="shared" si="321"/>
        <v>정나영</v>
      </c>
      <c r="H1061" s="53" t="str">
        <f t="shared" si="322"/>
        <v>일반(목록배제,Normal-Manifest Exception)</v>
      </c>
      <c r="I1061" s="62">
        <f t="shared" si="323"/>
        <v>100.5</v>
      </c>
      <c r="J1061" s="53" t="str">
        <f t="shared" si="324"/>
        <v>BIG BRIDGE INTL (BRCH USA)</v>
      </c>
      <c r="K1061" s="55">
        <f t="shared" si="325"/>
        <v>1</v>
      </c>
      <c r="L1061" s="54">
        <f t="shared" si="326"/>
        <v>0.35</v>
      </c>
      <c r="M1061" s="54">
        <f t="shared" si="327"/>
        <v>0.8</v>
      </c>
      <c r="N1061" s="54">
        <f t="shared" si="328"/>
        <v>0.8</v>
      </c>
      <c r="O1061" s="54">
        <f t="shared" si="329"/>
        <v>0.5</v>
      </c>
      <c r="P1061" s="55" t="str">
        <f t="shared" si="330"/>
        <v>6094325152031</v>
      </c>
      <c r="Q1061" s="70">
        <f t="shared" si="331"/>
        <v>6760</v>
      </c>
      <c r="R1061" s="58">
        <v>0</v>
      </c>
      <c r="S1061" s="57">
        <f t="shared" si="332"/>
        <v>0</v>
      </c>
      <c r="T1061" s="58">
        <v>0</v>
      </c>
      <c r="U1061" s="58">
        <f>(IF(VLOOKUP(VLOOKUP(AN1061,MAPPING!$B$16:$D$21,2,1),MAPPING!$C$16:$E$21,2,0)=7000,0,VLOOKUP(VLOOKUP(AN1061,MAPPING!$B$16:$D$21,2,1),MAPPING!$C$16:$E$21,2,0)))</f>
        <v>0</v>
      </c>
      <c r="V1061" s="58">
        <f>(K1061*VLOOKUP(N1061/K1061,MAPPING!$B$23:$C$30,2,10))</f>
        <v>0</v>
      </c>
      <c r="W1061" s="58">
        <f t="shared" si="333"/>
        <v>0</v>
      </c>
      <c r="X1061" s="58">
        <f t="shared" si="334"/>
        <v>6760</v>
      </c>
      <c r="Y1061" s="116">
        <f>ROUND(SUM(Q1061:W1061)/INVOICE!$I$5,2)</f>
        <v>4.8499999999999996</v>
      </c>
      <c r="AA1061" s="38" t="s">
        <v>7090</v>
      </c>
      <c r="AB1061" s="38" t="s">
        <v>93</v>
      </c>
      <c r="AC1061" s="38" t="s">
        <v>7091</v>
      </c>
      <c r="AD1061" s="38" t="s">
        <v>12966</v>
      </c>
      <c r="AE1061" s="38" t="s">
        <v>11689</v>
      </c>
      <c r="AF1061" s="38" t="s">
        <v>11690</v>
      </c>
      <c r="AG1061" s="38" t="s">
        <v>11691</v>
      </c>
      <c r="AH1061" s="38" t="s">
        <v>61</v>
      </c>
      <c r="AI1061" s="38">
        <v>1</v>
      </c>
      <c r="AJ1061" s="38">
        <v>0.35</v>
      </c>
      <c r="AK1061" s="38">
        <v>0.8</v>
      </c>
      <c r="AL1061" s="38">
        <v>0.8</v>
      </c>
      <c r="AM1061" s="38" t="s">
        <v>66</v>
      </c>
      <c r="AN1061" s="38">
        <v>100.5</v>
      </c>
      <c r="AO1061" s="38" t="s">
        <v>62</v>
      </c>
      <c r="AP1061" s="38" t="s">
        <v>62</v>
      </c>
      <c r="AQ1061" s="38" t="s">
        <v>62</v>
      </c>
      <c r="AR1061" s="38" t="s">
        <v>61</v>
      </c>
      <c r="AS1061" s="38" t="s">
        <v>61</v>
      </c>
      <c r="AT1061" s="38" t="s">
        <v>205</v>
      </c>
      <c r="AU1061" s="38" t="s">
        <v>8802</v>
      </c>
      <c r="AV1061" s="38" t="s">
        <v>207</v>
      </c>
      <c r="AW1061" s="38" t="s">
        <v>61</v>
      </c>
      <c r="AX1061" s="38" t="s">
        <v>63</v>
      </c>
      <c r="AY1061" s="39" t="s">
        <v>12967</v>
      </c>
      <c r="AZ1061" s="38" t="s">
        <v>12968</v>
      </c>
      <c r="BA1061" s="39" t="s">
        <v>12968</v>
      </c>
      <c r="BB1061" s="38" t="s">
        <v>2434</v>
      </c>
      <c r="BC1061" s="38" t="s">
        <v>197</v>
      </c>
      <c r="BD1061" s="38" t="s">
        <v>94</v>
      </c>
      <c r="BE1061" s="38" t="s">
        <v>208</v>
      </c>
      <c r="BF1061" s="38" t="s">
        <v>64</v>
      </c>
      <c r="BG1061" s="38" t="s">
        <v>61</v>
      </c>
      <c r="BH1061" s="38" t="s">
        <v>209</v>
      </c>
    </row>
    <row r="1062" spans="2:60" x14ac:dyDescent="0.3">
      <c r="B1062" s="55">
        <f t="shared" si="316"/>
        <v>1058</v>
      </c>
      <c r="C1062" s="55" t="str">
        <f t="shared" si="317"/>
        <v>NRT</v>
      </c>
      <c r="D1062" s="55" t="str">
        <f t="shared" si="318"/>
        <v>2025-09-26</v>
      </c>
      <c r="E1062" s="55" t="str">
        <f t="shared" si="319"/>
        <v>82020038196</v>
      </c>
      <c r="F1062" s="55" t="str">
        <f t="shared" si="320"/>
        <v>PJP030142012</v>
      </c>
      <c r="G1062" s="55" t="str">
        <f t="shared" si="321"/>
        <v>장효정</v>
      </c>
      <c r="H1062" s="53" t="str">
        <f t="shared" si="322"/>
        <v>목록(Manifest)</v>
      </c>
      <c r="I1062" s="62">
        <f t="shared" si="323"/>
        <v>3.42</v>
      </c>
      <c r="J1062" s="53" t="str">
        <f t="shared" si="324"/>
        <v>BIG BRIDGE INTL (BRCH USA)</v>
      </c>
      <c r="K1062" s="55">
        <f t="shared" si="325"/>
        <v>1</v>
      </c>
      <c r="L1062" s="54">
        <f t="shared" si="326"/>
        <v>0.15</v>
      </c>
      <c r="M1062" s="54">
        <f t="shared" si="327"/>
        <v>0.7</v>
      </c>
      <c r="N1062" s="54">
        <f t="shared" si="328"/>
        <v>0.7</v>
      </c>
      <c r="O1062" s="54">
        <f t="shared" si="329"/>
        <v>0.5</v>
      </c>
      <c r="P1062" s="55" t="str">
        <f t="shared" si="330"/>
        <v>6094325150785</v>
      </c>
      <c r="Q1062" s="70">
        <f t="shared" si="331"/>
        <v>6760</v>
      </c>
      <c r="R1062" s="58">
        <v>0</v>
      </c>
      <c r="S1062" s="57">
        <f t="shared" si="332"/>
        <v>0</v>
      </c>
      <c r="T1062" s="58">
        <v>0</v>
      </c>
      <c r="U1062" s="58">
        <f>(IF(VLOOKUP(VLOOKUP(AN1062,MAPPING!$B$16:$D$21,2,1),MAPPING!$C$16:$E$21,2,0)=7000,0,VLOOKUP(VLOOKUP(AN1062,MAPPING!$B$16:$D$21,2,1),MAPPING!$C$16:$E$21,2,0)))</f>
        <v>0</v>
      </c>
      <c r="V1062" s="58">
        <f>(K1062*VLOOKUP(N1062/K1062,MAPPING!$B$23:$C$30,2,10))</f>
        <v>0</v>
      </c>
      <c r="W1062" s="58">
        <f t="shared" si="333"/>
        <v>0</v>
      </c>
      <c r="X1062" s="58">
        <f t="shared" si="334"/>
        <v>6760</v>
      </c>
      <c r="Y1062" s="116">
        <f>ROUND(SUM(Q1062:W1062)/INVOICE!$I$5,2)</f>
        <v>4.8499999999999996</v>
      </c>
      <c r="AA1062" s="38" t="s">
        <v>7090</v>
      </c>
      <c r="AB1062" s="38" t="s">
        <v>93</v>
      </c>
      <c r="AC1062" s="38" t="s">
        <v>7091</v>
      </c>
      <c r="AD1062" s="38" t="s">
        <v>12969</v>
      </c>
      <c r="AE1062" s="38" t="s">
        <v>12970</v>
      </c>
      <c r="AF1062" s="38" t="s">
        <v>12971</v>
      </c>
      <c r="AG1062" s="38" t="s">
        <v>12972</v>
      </c>
      <c r="AH1062" s="38" t="s">
        <v>61</v>
      </c>
      <c r="AI1062" s="38">
        <v>1</v>
      </c>
      <c r="AJ1062" s="38">
        <v>0.15</v>
      </c>
      <c r="AK1062" s="38">
        <v>0.7</v>
      </c>
      <c r="AL1062" s="38">
        <v>0.7</v>
      </c>
      <c r="AM1062" s="38" t="s">
        <v>204</v>
      </c>
      <c r="AN1062" s="38">
        <v>3.42</v>
      </c>
      <c r="AO1062" s="38" t="s">
        <v>62</v>
      </c>
      <c r="AP1062" s="38" t="s">
        <v>62</v>
      </c>
      <c r="AQ1062" s="38" t="s">
        <v>62</v>
      </c>
      <c r="AR1062" s="38" t="s">
        <v>61</v>
      </c>
      <c r="AS1062" s="38" t="s">
        <v>61</v>
      </c>
      <c r="AT1062" s="38" t="s">
        <v>205</v>
      </c>
      <c r="AU1062" s="38" t="s">
        <v>8802</v>
      </c>
      <c r="AV1062" s="38" t="s">
        <v>207</v>
      </c>
      <c r="AW1062" s="38" t="s">
        <v>61</v>
      </c>
      <c r="AX1062" s="38" t="s">
        <v>63</v>
      </c>
      <c r="AY1062" s="39" t="s">
        <v>12973</v>
      </c>
      <c r="AZ1062" s="38" t="s">
        <v>12974</v>
      </c>
      <c r="BA1062" s="39" t="s">
        <v>12974</v>
      </c>
      <c r="BB1062" s="38" t="s">
        <v>2434</v>
      </c>
      <c r="BC1062" s="38" t="s">
        <v>197</v>
      </c>
      <c r="BD1062" s="38" t="s">
        <v>94</v>
      </c>
      <c r="BE1062" s="38" t="s">
        <v>208</v>
      </c>
      <c r="BF1062" s="38" t="s">
        <v>64</v>
      </c>
      <c r="BG1062" s="38" t="s">
        <v>61</v>
      </c>
      <c r="BH1062" s="38" t="s">
        <v>209</v>
      </c>
    </row>
    <row r="1063" spans="2:60" x14ac:dyDescent="0.3">
      <c r="B1063" s="55">
        <f t="shared" si="316"/>
        <v>1059</v>
      </c>
      <c r="C1063" s="55" t="str">
        <f t="shared" si="317"/>
        <v>NRT</v>
      </c>
      <c r="D1063" s="55" t="str">
        <f t="shared" si="318"/>
        <v>2025-09-26</v>
      </c>
      <c r="E1063" s="55" t="str">
        <f t="shared" si="319"/>
        <v>82020038196</v>
      </c>
      <c r="F1063" s="55" t="str">
        <f t="shared" si="320"/>
        <v>PJP030148297</v>
      </c>
      <c r="G1063" s="55" t="str">
        <f t="shared" si="321"/>
        <v>임지영</v>
      </c>
      <c r="H1063" s="53" t="str">
        <f t="shared" si="322"/>
        <v>목록(Manifest)</v>
      </c>
      <c r="I1063" s="62">
        <f t="shared" si="323"/>
        <v>86.46</v>
      </c>
      <c r="J1063" s="53" t="str">
        <f t="shared" si="324"/>
        <v>BIG BRIDGE INTL (BRCH USA)</v>
      </c>
      <c r="K1063" s="55">
        <f t="shared" si="325"/>
        <v>1</v>
      </c>
      <c r="L1063" s="54">
        <f t="shared" si="326"/>
        <v>0.9</v>
      </c>
      <c r="M1063" s="54">
        <f t="shared" si="327"/>
        <v>1.2</v>
      </c>
      <c r="N1063" s="54">
        <f t="shared" si="328"/>
        <v>1.2</v>
      </c>
      <c r="O1063" s="54">
        <f t="shared" si="329"/>
        <v>1</v>
      </c>
      <c r="P1063" s="55" t="str">
        <f t="shared" si="330"/>
        <v>6094325151728</v>
      </c>
      <c r="Q1063" s="70">
        <f t="shared" si="331"/>
        <v>7770</v>
      </c>
      <c r="R1063" s="58">
        <v>0</v>
      </c>
      <c r="S1063" s="57">
        <f t="shared" si="332"/>
        <v>0</v>
      </c>
      <c r="T1063" s="58">
        <v>0</v>
      </c>
      <c r="U1063" s="58">
        <f>(IF(VLOOKUP(VLOOKUP(AN1063,MAPPING!$B$16:$D$21,2,1),MAPPING!$C$16:$E$21,2,0)=7000,0,VLOOKUP(VLOOKUP(AN1063,MAPPING!$B$16:$D$21,2,1),MAPPING!$C$16:$E$21,2,0)))</f>
        <v>0</v>
      </c>
      <c r="V1063" s="58">
        <f>(K1063*VLOOKUP(N1063/K1063,MAPPING!$B$23:$C$30,2,10))</f>
        <v>0</v>
      </c>
      <c r="W1063" s="58">
        <f t="shared" si="333"/>
        <v>0</v>
      </c>
      <c r="X1063" s="58">
        <f t="shared" si="334"/>
        <v>7770</v>
      </c>
      <c r="Y1063" s="116">
        <f>ROUND(SUM(Q1063:W1063)/INVOICE!$I$5,2)</f>
        <v>5.57</v>
      </c>
      <c r="AA1063" s="38" t="s">
        <v>7090</v>
      </c>
      <c r="AB1063" s="38" t="s">
        <v>93</v>
      </c>
      <c r="AC1063" s="38" t="s">
        <v>7091</v>
      </c>
      <c r="AD1063" s="38" t="s">
        <v>12975</v>
      </c>
      <c r="AE1063" s="38" t="s">
        <v>12976</v>
      </c>
      <c r="AF1063" s="38" t="s">
        <v>12977</v>
      </c>
      <c r="AG1063" s="38" t="s">
        <v>12978</v>
      </c>
      <c r="AH1063" s="38" t="s">
        <v>61</v>
      </c>
      <c r="AI1063" s="38">
        <v>1</v>
      </c>
      <c r="AJ1063" s="38">
        <v>0.9</v>
      </c>
      <c r="AK1063" s="38">
        <v>1.2</v>
      </c>
      <c r="AL1063" s="38">
        <v>1.2</v>
      </c>
      <c r="AM1063" s="38" t="s">
        <v>204</v>
      </c>
      <c r="AN1063" s="38">
        <v>86.46</v>
      </c>
      <c r="AO1063" s="38" t="s">
        <v>62</v>
      </c>
      <c r="AP1063" s="38" t="s">
        <v>62</v>
      </c>
      <c r="AQ1063" s="38" t="s">
        <v>62</v>
      </c>
      <c r="AR1063" s="38" t="s">
        <v>61</v>
      </c>
      <c r="AS1063" s="38" t="s">
        <v>61</v>
      </c>
      <c r="AT1063" s="38" t="s">
        <v>205</v>
      </c>
      <c r="AU1063" s="38" t="s">
        <v>8802</v>
      </c>
      <c r="AV1063" s="38" t="s">
        <v>207</v>
      </c>
      <c r="AW1063" s="38" t="s">
        <v>61</v>
      </c>
      <c r="AX1063" s="38" t="s">
        <v>63</v>
      </c>
      <c r="AY1063" s="39" t="s">
        <v>12979</v>
      </c>
      <c r="AZ1063" s="38" t="s">
        <v>12980</v>
      </c>
      <c r="BA1063" s="39" t="s">
        <v>12980</v>
      </c>
      <c r="BB1063" s="38" t="s">
        <v>2434</v>
      </c>
      <c r="BC1063" s="38" t="s">
        <v>197</v>
      </c>
      <c r="BD1063" s="38" t="s">
        <v>94</v>
      </c>
      <c r="BE1063" s="38" t="s">
        <v>208</v>
      </c>
      <c r="BF1063" s="38" t="s">
        <v>64</v>
      </c>
      <c r="BG1063" s="38" t="s">
        <v>61</v>
      </c>
      <c r="BH1063" s="38" t="s">
        <v>209</v>
      </c>
    </row>
    <row r="1064" spans="2:60" x14ac:dyDescent="0.3">
      <c r="B1064" s="55">
        <f t="shared" si="316"/>
        <v>1060</v>
      </c>
      <c r="C1064" s="55" t="str">
        <f t="shared" si="317"/>
        <v>NRT</v>
      </c>
      <c r="D1064" s="55" t="str">
        <f t="shared" si="318"/>
        <v>2025-09-26</v>
      </c>
      <c r="E1064" s="55" t="str">
        <f t="shared" si="319"/>
        <v>82020038196</v>
      </c>
      <c r="F1064" s="55" t="str">
        <f t="shared" si="320"/>
        <v>PJP030152986</v>
      </c>
      <c r="G1064" s="55" t="str">
        <f t="shared" si="321"/>
        <v>박동민</v>
      </c>
      <c r="H1064" s="53" t="str">
        <f t="shared" si="322"/>
        <v>일반(목록배제,Normal-Manifest Exception)</v>
      </c>
      <c r="I1064" s="62">
        <f t="shared" si="323"/>
        <v>38.159999999999997</v>
      </c>
      <c r="J1064" s="53" t="str">
        <f t="shared" si="324"/>
        <v>BIG BRIDGE INTL (BRCH USA)</v>
      </c>
      <c r="K1064" s="55">
        <f t="shared" si="325"/>
        <v>1</v>
      </c>
      <c r="L1064" s="54">
        <f t="shared" si="326"/>
        <v>2.15</v>
      </c>
      <c r="M1064" s="54">
        <f t="shared" si="327"/>
        <v>2.8</v>
      </c>
      <c r="N1064" s="54">
        <f t="shared" si="328"/>
        <v>2.8</v>
      </c>
      <c r="O1064" s="54">
        <f t="shared" si="329"/>
        <v>2.5</v>
      </c>
      <c r="P1064" s="55" t="str">
        <f t="shared" si="330"/>
        <v>6094325143177</v>
      </c>
      <c r="Q1064" s="70">
        <f t="shared" si="331"/>
        <v>10800</v>
      </c>
      <c r="R1064" s="58">
        <v>0</v>
      </c>
      <c r="S1064" s="57">
        <f t="shared" si="332"/>
        <v>0</v>
      </c>
      <c r="T1064" s="58">
        <v>0</v>
      </c>
      <c r="U1064" s="58">
        <f>(IF(VLOOKUP(VLOOKUP(AN1064,MAPPING!$B$16:$D$21,2,1),MAPPING!$C$16:$E$21,2,0)=7000,0,VLOOKUP(VLOOKUP(AN1064,MAPPING!$B$16:$D$21,2,1),MAPPING!$C$16:$E$21,2,0)))</f>
        <v>0</v>
      </c>
      <c r="V1064" s="58">
        <f>(K1064*VLOOKUP(N1064/K1064,MAPPING!$B$23:$C$30,2,10))</f>
        <v>550</v>
      </c>
      <c r="W1064" s="58">
        <f t="shared" si="333"/>
        <v>0</v>
      </c>
      <c r="X1064" s="58">
        <f t="shared" si="334"/>
        <v>11350</v>
      </c>
      <c r="Y1064" s="116">
        <f>ROUND(SUM(Q1064:W1064)/INVOICE!$I$5,2)</f>
        <v>8.14</v>
      </c>
      <c r="AA1064" s="38" t="s">
        <v>7090</v>
      </c>
      <c r="AB1064" s="38" t="s">
        <v>93</v>
      </c>
      <c r="AC1064" s="38" t="s">
        <v>7091</v>
      </c>
      <c r="AD1064" s="38" t="s">
        <v>12981</v>
      </c>
      <c r="AE1064" s="38" t="s">
        <v>6685</v>
      </c>
      <c r="AF1064" s="38" t="s">
        <v>12982</v>
      </c>
      <c r="AG1064" s="38" t="s">
        <v>12983</v>
      </c>
      <c r="AH1064" s="38" t="s">
        <v>61</v>
      </c>
      <c r="AI1064" s="38">
        <v>1</v>
      </c>
      <c r="AJ1064" s="38">
        <v>2.15</v>
      </c>
      <c r="AK1064" s="38">
        <v>2.8</v>
      </c>
      <c r="AL1064" s="38">
        <v>2.8</v>
      </c>
      <c r="AM1064" s="38" t="s">
        <v>66</v>
      </c>
      <c r="AN1064" s="38">
        <v>38.159999999999997</v>
      </c>
      <c r="AO1064" s="38" t="s">
        <v>62</v>
      </c>
      <c r="AP1064" s="38" t="s">
        <v>62</v>
      </c>
      <c r="AQ1064" s="38" t="s">
        <v>62</v>
      </c>
      <c r="AR1064" s="38" t="s">
        <v>61</v>
      </c>
      <c r="AS1064" s="38" t="s">
        <v>61</v>
      </c>
      <c r="AT1064" s="38" t="s">
        <v>205</v>
      </c>
      <c r="AU1064" s="38" t="s">
        <v>8802</v>
      </c>
      <c r="AV1064" s="38" t="s">
        <v>207</v>
      </c>
      <c r="AW1064" s="38" t="s">
        <v>61</v>
      </c>
      <c r="AX1064" s="38" t="s">
        <v>63</v>
      </c>
      <c r="AY1064" s="39" t="s">
        <v>12984</v>
      </c>
      <c r="AZ1064" s="38" t="s">
        <v>12985</v>
      </c>
      <c r="BA1064" s="39" t="s">
        <v>12985</v>
      </c>
      <c r="BB1064" s="38" t="s">
        <v>2434</v>
      </c>
      <c r="BC1064" s="38" t="s">
        <v>197</v>
      </c>
      <c r="BD1064" s="38" t="s">
        <v>94</v>
      </c>
      <c r="BE1064" s="38" t="s">
        <v>208</v>
      </c>
      <c r="BF1064" s="38" t="s">
        <v>64</v>
      </c>
      <c r="BG1064" s="38" t="s">
        <v>61</v>
      </c>
      <c r="BH1064" s="38" t="s">
        <v>209</v>
      </c>
    </row>
    <row r="1065" spans="2:60" x14ac:dyDescent="0.3">
      <c r="B1065" s="55">
        <f t="shared" si="316"/>
        <v>1061</v>
      </c>
      <c r="C1065" s="55" t="str">
        <f t="shared" si="317"/>
        <v>NRT</v>
      </c>
      <c r="D1065" s="55" t="str">
        <f t="shared" si="318"/>
        <v>2025-09-26</v>
      </c>
      <c r="E1065" s="55" t="str">
        <f t="shared" si="319"/>
        <v>82020038196</v>
      </c>
      <c r="F1065" s="55" t="str">
        <f t="shared" si="320"/>
        <v>PJP030138085</v>
      </c>
      <c r="G1065" s="55" t="str">
        <f t="shared" si="321"/>
        <v>배한근</v>
      </c>
      <c r="H1065" s="53" t="str">
        <f t="shared" si="322"/>
        <v>일반(목록배제,Normal-Manifest Exception)</v>
      </c>
      <c r="I1065" s="62">
        <f t="shared" si="323"/>
        <v>39.22</v>
      </c>
      <c r="J1065" s="53" t="str">
        <f t="shared" si="324"/>
        <v>BIG BRIDGE INTL (BRCH USA)</v>
      </c>
      <c r="K1065" s="55">
        <f t="shared" si="325"/>
        <v>1</v>
      </c>
      <c r="L1065" s="54">
        <f t="shared" si="326"/>
        <v>0.5</v>
      </c>
      <c r="M1065" s="54">
        <f t="shared" si="327"/>
        <v>0.5</v>
      </c>
      <c r="N1065" s="54">
        <f t="shared" si="328"/>
        <v>0.5</v>
      </c>
      <c r="O1065" s="54">
        <f t="shared" si="329"/>
        <v>0.5</v>
      </c>
      <c r="P1065" s="55" t="str">
        <f t="shared" si="330"/>
        <v>6094325152103</v>
      </c>
      <c r="Q1065" s="70">
        <f t="shared" si="331"/>
        <v>6760</v>
      </c>
      <c r="R1065" s="58">
        <v>0</v>
      </c>
      <c r="S1065" s="57">
        <f t="shared" si="332"/>
        <v>0</v>
      </c>
      <c r="T1065" s="58">
        <v>0</v>
      </c>
      <c r="U1065" s="58">
        <f>(IF(VLOOKUP(VLOOKUP(AN1065,MAPPING!$B$16:$D$21,2,1),MAPPING!$C$16:$E$21,2,0)=7000,0,VLOOKUP(VLOOKUP(AN1065,MAPPING!$B$16:$D$21,2,1),MAPPING!$C$16:$E$21,2,0)))</f>
        <v>0</v>
      </c>
      <c r="V1065" s="58">
        <f>(K1065*VLOOKUP(N1065/K1065,MAPPING!$B$23:$C$30,2,10))</f>
        <v>0</v>
      </c>
      <c r="W1065" s="58">
        <f t="shared" si="333"/>
        <v>0</v>
      </c>
      <c r="X1065" s="58">
        <f t="shared" si="334"/>
        <v>6760</v>
      </c>
      <c r="Y1065" s="116">
        <f>ROUND(SUM(Q1065:W1065)/INVOICE!$I$5,2)</f>
        <v>4.8499999999999996</v>
      </c>
      <c r="AA1065" s="38" t="s">
        <v>7090</v>
      </c>
      <c r="AB1065" s="38" t="s">
        <v>93</v>
      </c>
      <c r="AC1065" s="38" t="s">
        <v>7091</v>
      </c>
      <c r="AD1065" s="38" t="s">
        <v>12986</v>
      </c>
      <c r="AE1065" s="38" t="s">
        <v>12987</v>
      </c>
      <c r="AF1065" s="38" t="s">
        <v>12988</v>
      </c>
      <c r="AG1065" s="38" t="s">
        <v>214</v>
      </c>
      <c r="AH1065" s="38" t="s">
        <v>61</v>
      </c>
      <c r="AI1065" s="38">
        <v>1</v>
      </c>
      <c r="AJ1065" s="38">
        <v>0.5</v>
      </c>
      <c r="AK1065" s="38">
        <v>0.5</v>
      </c>
      <c r="AL1065" s="38">
        <v>0.5</v>
      </c>
      <c r="AM1065" s="38" t="s">
        <v>66</v>
      </c>
      <c r="AN1065" s="38">
        <v>39.22</v>
      </c>
      <c r="AO1065" s="38" t="s">
        <v>62</v>
      </c>
      <c r="AP1065" s="38" t="s">
        <v>62</v>
      </c>
      <c r="AQ1065" s="38" t="s">
        <v>62</v>
      </c>
      <c r="AR1065" s="38" t="s">
        <v>61</v>
      </c>
      <c r="AS1065" s="38" t="s">
        <v>61</v>
      </c>
      <c r="AT1065" s="38" t="s">
        <v>205</v>
      </c>
      <c r="AU1065" s="38" t="s">
        <v>8802</v>
      </c>
      <c r="AV1065" s="38" t="s">
        <v>207</v>
      </c>
      <c r="AW1065" s="38" t="s">
        <v>61</v>
      </c>
      <c r="AX1065" s="38" t="s">
        <v>63</v>
      </c>
      <c r="AY1065" s="39" t="s">
        <v>12989</v>
      </c>
      <c r="AZ1065" s="38" t="s">
        <v>12990</v>
      </c>
      <c r="BA1065" s="39" t="s">
        <v>12990</v>
      </c>
      <c r="BB1065" s="38" t="s">
        <v>2434</v>
      </c>
      <c r="BC1065" s="38" t="s">
        <v>197</v>
      </c>
      <c r="BD1065" s="38" t="s">
        <v>94</v>
      </c>
      <c r="BE1065" s="38" t="s">
        <v>208</v>
      </c>
      <c r="BF1065" s="38" t="s">
        <v>64</v>
      </c>
      <c r="BG1065" s="38" t="s">
        <v>61</v>
      </c>
      <c r="BH1065" s="38" t="s">
        <v>209</v>
      </c>
    </row>
    <row r="1066" spans="2:60" x14ac:dyDescent="0.3">
      <c r="B1066" s="55">
        <f t="shared" si="316"/>
        <v>1062</v>
      </c>
      <c r="C1066" s="55" t="str">
        <f t="shared" si="317"/>
        <v>NRT</v>
      </c>
      <c r="D1066" s="55" t="str">
        <f t="shared" si="318"/>
        <v>2025-09-26</v>
      </c>
      <c r="E1066" s="55" t="str">
        <f t="shared" si="319"/>
        <v>82020038196</v>
      </c>
      <c r="F1066" s="55" t="str">
        <f t="shared" si="320"/>
        <v>PJP030147860</v>
      </c>
      <c r="G1066" s="55" t="str">
        <f t="shared" si="321"/>
        <v>양도현</v>
      </c>
      <c r="H1066" s="53" t="str">
        <f t="shared" si="322"/>
        <v>목록(Manifest)</v>
      </c>
      <c r="I1066" s="62">
        <f t="shared" si="323"/>
        <v>91.66</v>
      </c>
      <c r="J1066" s="53" t="str">
        <f t="shared" si="324"/>
        <v>BIG BRIDGE INTL (BRCH USA)</v>
      </c>
      <c r="K1066" s="55">
        <f t="shared" si="325"/>
        <v>1</v>
      </c>
      <c r="L1066" s="54">
        <f t="shared" si="326"/>
        <v>3.2</v>
      </c>
      <c r="M1066" s="54">
        <f t="shared" si="327"/>
        <v>9</v>
      </c>
      <c r="N1066" s="54">
        <f t="shared" si="328"/>
        <v>9</v>
      </c>
      <c r="O1066" s="54">
        <f t="shared" si="329"/>
        <v>3.5</v>
      </c>
      <c r="P1066" s="55" t="str">
        <f t="shared" si="330"/>
        <v>6094325151457</v>
      </c>
      <c r="Q1066" s="70">
        <f t="shared" si="331"/>
        <v>12820</v>
      </c>
      <c r="R1066" s="58">
        <v>0</v>
      </c>
      <c r="S1066" s="57">
        <f t="shared" si="332"/>
        <v>0</v>
      </c>
      <c r="T1066" s="58">
        <v>0</v>
      </c>
      <c r="U1066" s="58">
        <f>(IF(VLOOKUP(VLOOKUP(AN1066,MAPPING!$B$16:$D$21,2,1),MAPPING!$C$16:$E$21,2,0)=7000,0,VLOOKUP(VLOOKUP(AN1066,MAPPING!$B$16:$D$21,2,1),MAPPING!$C$16:$E$21,2,0)))</f>
        <v>0</v>
      </c>
      <c r="V1066" s="58">
        <f>(K1066*VLOOKUP(N1066/K1066,MAPPING!$B$23:$C$30,2,10))</f>
        <v>1200</v>
      </c>
      <c r="W1066" s="58">
        <f t="shared" si="333"/>
        <v>0</v>
      </c>
      <c r="X1066" s="58">
        <f t="shared" si="334"/>
        <v>14020</v>
      </c>
      <c r="Y1066" s="116">
        <f>ROUND(SUM(Q1066:W1066)/INVOICE!$I$5,2)</f>
        <v>10.06</v>
      </c>
      <c r="AA1066" s="38" t="s">
        <v>7090</v>
      </c>
      <c r="AB1066" s="38" t="s">
        <v>93</v>
      </c>
      <c r="AC1066" s="38" t="s">
        <v>7091</v>
      </c>
      <c r="AD1066" s="38" t="s">
        <v>12991</v>
      </c>
      <c r="AE1066" s="38" t="s">
        <v>7936</v>
      </c>
      <c r="AF1066" s="38" t="s">
        <v>7937</v>
      </c>
      <c r="AG1066" s="38" t="s">
        <v>500</v>
      </c>
      <c r="AH1066" s="38" t="s">
        <v>61</v>
      </c>
      <c r="AI1066" s="38">
        <v>1</v>
      </c>
      <c r="AJ1066" s="38">
        <v>3.2</v>
      </c>
      <c r="AK1066" s="38">
        <v>9</v>
      </c>
      <c r="AL1066" s="38">
        <v>9</v>
      </c>
      <c r="AM1066" s="38" t="s">
        <v>204</v>
      </c>
      <c r="AN1066" s="38">
        <v>91.66</v>
      </c>
      <c r="AO1066" s="38" t="s">
        <v>62</v>
      </c>
      <c r="AP1066" s="38" t="s">
        <v>62</v>
      </c>
      <c r="AQ1066" s="38" t="s">
        <v>62</v>
      </c>
      <c r="AR1066" s="38" t="s">
        <v>61</v>
      </c>
      <c r="AS1066" s="38" t="s">
        <v>61</v>
      </c>
      <c r="AT1066" s="38" t="s">
        <v>205</v>
      </c>
      <c r="AU1066" s="38" t="s">
        <v>8802</v>
      </c>
      <c r="AV1066" s="38" t="s">
        <v>207</v>
      </c>
      <c r="AW1066" s="38" t="s">
        <v>61</v>
      </c>
      <c r="AX1066" s="38" t="s">
        <v>63</v>
      </c>
      <c r="AY1066" s="39" t="s">
        <v>12992</v>
      </c>
      <c r="AZ1066" s="38" t="s">
        <v>12993</v>
      </c>
      <c r="BA1066" s="39" t="s">
        <v>12993</v>
      </c>
      <c r="BB1066" s="38" t="s">
        <v>2434</v>
      </c>
      <c r="BC1066" s="38" t="s">
        <v>197</v>
      </c>
      <c r="BD1066" s="38" t="s">
        <v>94</v>
      </c>
      <c r="BE1066" s="38" t="s">
        <v>208</v>
      </c>
      <c r="BF1066" s="38" t="s">
        <v>64</v>
      </c>
      <c r="BG1066" s="38" t="s">
        <v>61</v>
      </c>
      <c r="BH1066" s="38" t="s">
        <v>209</v>
      </c>
    </row>
    <row r="1067" spans="2:60" x14ac:dyDescent="0.3">
      <c r="B1067" s="55">
        <f t="shared" si="316"/>
        <v>1063</v>
      </c>
      <c r="C1067" s="55" t="str">
        <f t="shared" si="317"/>
        <v>NRT</v>
      </c>
      <c r="D1067" s="55" t="str">
        <f t="shared" si="318"/>
        <v>2025-09-26</v>
      </c>
      <c r="E1067" s="55" t="str">
        <f t="shared" si="319"/>
        <v>82020038196</v>
      </c>
      <c r="F1067" s="55" t="str">
        <f t="shared" si="320"/>
        <v>PJP030160717</v>
      </c>
      <c r="G1067" s="55" t="str">
        <f t="shared" si="321"/>
        <v>강수현</v>
      </c>
      <c r="H1067" s="53" t="str">
        <f t="shared" si="322"/>
        <v>선별(검사,Manifest-Inspection)</v>
      </c>
      <c r="I1067" s="62">
        <f t="shared" si="323"/>
        <v>148</v>
      </c>
      <c r="J1067" s="53" t="str">
        <f t="shared" si="324"/>
        <v>BIG BRIDGE INTL (BRCH USA)</v>
      </c>
      <c r="K1067" s="55">
        <f t="shared" si="325"/>
        <v>1</v>
      </c>
      <c r="L1067" s="54">
        <f t="shared" si="326"/>
        <v>2.85</v>
      </c>
      <c r="M1067" s="54">
        <f t="shared" si="327"/>
        <v>2.4</v>
      </c>
      <c r="N1067" s="54">
        <f t="shared" si="328"/>
        <v>2.9</v>
      </c>
      <c r="O1067" s="54">
        <f t="shared" si="329"/>
        <v>3</v>
      </c>
      <c r="P1067" s="55" t="str">
        <f t="shared" si="330"/>
        <v>6094325151963</v>
      </c>
      <c r="Q1067" s="70">
        <f t="shared" si="331"/>
        <v>11810</v>
      </c>
      <c r="R1067" s="58">
        <v>0</v>
      </c>
      <c r="S1067" s="57">
        <f t="shared" si="332"/>
        <v>0</v>
      </c>
      <c r="T1067" s="58">
        <v>0</v>
      </c>
      <c r="U1067" s="58">
        <f>(IF(VLOOKUP(VLOOKUP(AN1067,MAPPING!$B$16:$D$21,2,1),MAPPING!$C$16:$E$21,2,0)=7000,0,VLOOKUP(VLOOKUP(AN1067,MAPPING!$B$16:$D$21,2,1),MAPPING!$C$16:$E$21,2,0)))</f>
        <v>0</v>
      </c>
      <c r="V1067" s="58">
        <f>(K1067*VLOOKUP(N1067/K1067,MAPPING!$B$23:$C$30,2,10))</f>
        <v>550</v>
      </c>
      <c r="W1067" s="58">
        <f t="shared" si="333"/>
        <v>0</v>
      </c>
      <c r="X1067" s="58">
        <f t="shared" si="334"/>
        <v>12360</v>
      </c>
      <c r="Y1067" s="116">
        <f>ROUND(SUM(Q1067:W1067)/INVOICE!$I$5,2)</f>
        <v>8.8699999999999992</v>
      </c>
      <c r="AA1067" s="38" t="s">
        <v>7090</v>
      </c>
      <c r="AB1067" s="38" t="s">
        <v>93</v>
      </c>
      <c r="AC1067" s="38" t="s">
        <v>7091</v>
      </c>
      <c r="AD1067" s="38" t="s">
        <v>12994</v>
      </c>
      <c r="AE1067" s="38" t="s">
        <v>9478</v>
      </c>
      <c r="AF1067" s="38" t="s">
        <v>9479</v>
      </c>
      <c r="AG1067" s="38" t="s">
        <v>9480</v>
      </c>
      <c r="AH1067" s="38" t="s">
        <v>61</v>
      </c>
      <c r="AI1067" s="38">
        <v>1</v>
      </c>
      <c r="AJ1067" s="38">
        <v>2.85</v>
      </c>
      <c r="AK1067" s="38">
        <v>2.4</v>
      </c>
      <c r="AL1067" s="38">
        <v>2.9</v>
      </c>
      <c r="AM1067" s="38" t="s">
        <v>67</v>
      </c>
      <c r="AN1067" s="38">
        <v>148</v>
      </c>
      <c r="AO1067" s="38" t="s">
        <v>62</v>
      </c>
      <c r="AP1067" s="38" t="s">
        <v>62</v>
      </c>
      <c r="AQ1067" s="38" t="s">
        <v>62</v>
      </c>
      <c r="AR1067" s="38" t="s">
        <v>61</v>
      </c>
      <c r="AS1067" s="38" t="s">
        <v>61</v>
      </c>
      <c r="AT1067" s="38" t="s">
        <v>205</v>
      </c>
      <c r="AU1067" s="38" t="s">
        <v>8802</v>
      </c>
      <c r="AV1067" s="38" t="s">
        <v>207</v>
      </c>
      <c r="AW1067" s="38" t="s">
        <v>61</v>
      </c>
      <c r="AX1067" s="38" t="s">
        <v>63</v>
      </c>
      <c r="AY1067" s="39" t="s">
        <v>12995</v>
      </c>
      <c r="AZ1067" s="38" t="s">
        <v>12996</v>
      </c>
      <c r="BA1067" s="39" t="s">
        <v>12996</v>
      </c>
      <c r="BB1067" s="38" t="s">
        <v>2434</v>
      </c>
      <c r="BC1067" s="38" t="s">
        <v>197</v>
      </c>
      <c r="BD1067" s="38" t="s">
        <v>94</v>
      </c>
      <c r="BE1067" s="38" t="s">
        <v>208</v>
      </c>
      <c r="BF1067" s="38" t="s">
        <v>64</v>
      </c>
      <c r="BG1067" s="38" t="s">
        <v>61</v>
      </c>
      <c r="BH1067" s="38" t="s">
        <v>209</v>
      </c>
    </row>
    <row r="1068" spans="2:60" x14ac:dyDescent="0.3">
      <c r="B1068" s="55">
        <f t="shared" si="316"/>
        <v>1064</v>
      </c>
      <c r="C1068" s="55" t="str">
        <f t="shared" si="317"/>
        <v>NRT</v>
      </c>
      <c r="D1068" s="55" t="str">
        <f t="shared" si="318"/>
        <v>2025-09-26</v>
      </c>
      <c r="E1068" s="55" t="str">
        <f t="shared" si="319"/>
        <v>82020038196</v>
      </c>
      <c r="F1068" s="55" t="str">
        <f t="shared" si="320"/>
        <v>PJP030144400</v>
      </c>
      <c r="G1068" s="55" t="str">
        <f t="shared" si="321"/>
        <v>제이와이비지니스</v>
      </c>
      <c r="H1068" s="53" t="str">
        <f t="shared" si="322"/>
        <v>간이(Simple)</v>
      </c>
      <c r="I1068" s="62">
        <f t="shared" si="323"/>
        <v>1105.5</v>
      </c>
      <c r="J1068" s="53" t="str">
        <f t="shared" si="324"/>
        <v>BIG BRIDGE INTL (BRCH USA)</v>
      </c>
      <c r="K1068" s="55">
        <f t="shared" si="325"/>
        <v>1</v>
      </c>
      <c r="L1068" s="54">
        <f t="shared" si="326"/>
        <v>9.8000000000000007</v>
      </c>
      <c r="M1068" s="54">
        <f t="shared" si="327"/>
        <v>7.7</v>
      </c>
      <c r="N1068" s="54">
        <f t="shared" si="328"/>
        <v>10</v>
      </c>
      <c r="O1068" s="54">
        <f t="shared" si="329"/>
        <v>10</v>
      </c>
      <c r="P1068" s="55" t="str">
        <f t="shared" si="330"/>
        <v>6094325152056</v>
      </c>
      <c r="Q1068" s="70">
        <f t="shared" si="331"/>
        <v>25950</v>
      </c>
      <c r="R1068" s="58">
        <v>0</v>
      </c>
      <c r="S1068" s="57">
        <f t="shared" si="332"/>
        <v>0</v>
      </c>
      <c r="T1068" s="58">
        <v>0</v>
      </c>
      <c r="U1068" s="58">
        <f>(IF(VLOOKUP(VLOOKUP(AN1068,MAPPING!$B$16:$D$21,2,1),MAPPING!$C$16:$E$21,2,0)=7000,0,VLOOKUP(VLOOKUP(AN1068,MAPPING!$B$16:$D$21,2,1),MAPPING!$C$16:$E$21,2,0)))</f>
        <v>0</v>
      </c>
      <c r="V1068" s="58">
        <f>(K1068*VLOOKUP(N1068/K1068,MAPPING!$B$23:$C$30,2,10))</f>
        <v>1200</v>
      </c>
      <c r="W1068" s="58">
        <f t="shared" si="333"/>
        <v>0</v>
      </c>
      <c r="X1068" s="58">
        <f t="shared" si="334"/>
        <v>27150</v>
      </c>
      <c r="Y1068" s="116">
        <f>ROUND(SUM(Q1068:W1068)/INVOICE!$I$5,2)</f>
        <v>19.48</v>
      </c>
      <c r="AA1068" s="38" t="s">
        <v>7090</v>
      </c>
      <c r="AB1068" s="38" t="s">
        <v>93</v>
      </c>
      <c r="AC1068" s="38" t="s">
        <v>7091</v>
      </c>
      <c r="AD1068" s="38" t="s">
        <v>12997</v>
      </c>
      <c r="AE1068" s="38" t="s">
        <v>1450</v>
      </c>
      <c r="AF1068" s="38" t="s">
        <v>1451</v>
      </c>
      <c r="AG1068" s="38" t="s">
        <v>1452</v>
      </c>
      <c r="AH1068" s="38" t="s">
        <v>156</v>
      </c>
      <c r="AI1068" s="38">
        <v>1</v>
      </c>
      <c r="AJ1068" s="38">
        <v>9.8000000000000007</v>
      </c>
      <c r="AK1068" s="38">
        <v>7.7</v>
      </c>
      <c r="AL1068" s="38">
        <v>10</v>
      </c>
      <c r="AM1068" s="38" t="s">
        <v>65</v>
      </c>
      <c r="AN1068" s="38">
        <v>1105.5</v>
      </c>
      <c r="AO1068" s="38" t="s">
        <v>62</v>
      </c>
      <c r="AP1068" s="38" t="s">
        <v>61</v>
      </c>
      <c r="AQ1068" s="38" t="s">
        <v>61</v>
      </c>
      <c r="AR1068" s="38" t="s">
        <v>61</v>
      </c>
      <c r="AS1068" s="38" t="s">
        <v>61</v>
      </c>
      <c r="AT1068" s="38" t="s">
        <v>205</v>
      </c>
      <c r="AU1068" s="38" t="s">
        <v>8802</v>
      </c>
      <c r="AV1068" s="38" t="s">
        <v>207</v>
      </c>
      <c r="AW1068" s="38" t="s">
        <v>61</v>
      </c>
      <c r="AX1068" s="38" t="s">
        <v>63</v>
      </c>
      <c r="AY1068" s="39" t="s">
        <v>12998</v>
      </c>
      <c r="AZ1068" s="38" t="s">
        <v>12999</v>
      </c>
      <c r="BA1068" s="39" t="s">
        <v>12999</v>
      </c>
      <c r="BB1068" s="38" t="s">
        <v>2434</v>
      </c>
      <c r="BC1068" s="38" t="s">
        <v>197</v>
      </c>
      <c r="BD1068" s="38" t="s">
        <v>94</v>
      </c>
      <c r="BE1068" s="38" t="s">
        <v>208</v>
      </c>
      <c r="BF1068" s="38" t="s">
        <v>64</v>
      </c>
      <c r="BG1068" s="38" t="s">
        <v>61</v>
      </c>
      <c r="BH1068" s="38" t="s">
        <v>209</v>
      </c>
    </row>
    <row r="1069" spans="2:60" x14ac:dyDescent="0.3">
      <c r="B1069" s="55">
        <f t="shared" si="316"/>
        <v>1065</v>
      </c>
      <c r="C1069" s="55" t="str">
        <f t="shared" si="317"/>
        <v>NRT</v>
      </c>
      <c r="D1069" s="55" t="str">
        <f t="shared" si="318"/>
        <v>2025-09-26</v>
      </c>
      <c r="E1069" s="55" t="str">
        <f t="shared" si="319"/>
        <v>82020038196</v>
      </c>
      <c r="F1069" s="55" t="str">
        <f t="shared" si="320"/>
        <v>PJP030166493</v>
      </c>
      <c r="G1069" s="55" t="str">
        <f t="shared" si="321"/>
        <v>최조은</v>
      </c>
      <c r="H1069" s="53" t="str">
        <f t="shared" si="322"/>
        <v>목록(Manifest)</v>
      </c>
      <c r="I1069" s="62">
        <f t="shared" si="323"/>
        <v>141.71</v>
      </c>
      <c r="J1069" s="53" t="str">
        <f t="shared" si="324"/>
        <v>BIG BRIDGE INTL (BRCH USA)</v>
      </c>
      <c r="K1069" s="55">
        <f t="shared" si="325"/>
        <v>1</v>
      </c>
      <c r="L1069" s="54">
        <f t="shared" si="326"/>
        <v>1.65</v>
      </c>
      <c r="M1069" s="54">
        <f t="shared" si="327"/>
        <v>1.3</v>
      </c>
      <c r="N1069" s="54">
        <f t="shared" si="328"/>
        <v>1.7</v>
      </c>
      <c r="O1069" s="54">
        <f t="shared" si="329"/>
        <v>2</v>
      </c>
      <c r="P1069" s="55" t="str">
        <f t="shared" si="330"/>
        <v>6094325148116</v>
      </c>
      <c r="Q1069" s="70">
        <f t="shared" si="331"/>
        <v>9790</v>
      </c>
      <c r="R1069" s="58">
        <v>0</v>
      </c>
      <c r="S1069" s="57">
        <f t="shared" si="332"/>
        <v>0</v>
      </c>
      <c r="T1069" s="58">
        <v>0</v>
      </c>
      <c r="U1069" s="58">
        <f>(IF(VLOOKUP(VLOOKUP(AN1069,MAPPING!$B$16:$D$21,2,1),MAPPING!$C$16:$E$21,2,0)=7000,0,VLOOKUP(VLOOKUP(AN1069,MAPPING!$B$16:$D$21,2,1),MAPPING!$C$16:$E$21,2,0)))</f>
        <v>0</v>
      </c>
      <c r="V1069" s="58">
        <f>(K1069*VLOOKUP(N1069/K1069,MAPPING!$B$23:$C$30,2,10))</f>
        <v>0</v>
      </c>
      <c r="W1069" s="58">
        <f t="shared" si="333"/>
        <v>0</v>
      </c>
      <c r="X1069" s="58">
        <f t="shared" si="334"/>
        <v>9790</v>
      </c>
      <c r="Y1069" s="116">
        <f>ROUND(SUM(Q1069:W1069)/INVOICE!$I$5,2)</f>
        <v>7.02</v>
      </c>
      <c r="AA1069" s="38" t="s">
        <v>7090</v>
      </c>
      <c r="AB1069" s="38" t="s">
        <v>93</v>
      </c>
      <c r="AC1069" s="38" t="s">
        <v>7091</v>
      </c>
      <c r="AD1069" s="38" t="s">
        <v>13000</v>
      </c>
      <c r="AE1069" s="38" t="s">
        <v>334</v>
      </c>
      <c r="AF1069" s="38" t="s">
        <v>335</v>
      </c>
      <c r="AG1069" s="38" t="s">
        <v>336</v>
      </c>
      <c r="AH1069" s="38" t="s">
        <v>61</v>
      </c>
      <c r="AI1069" s="38">
        <v>1</v>
      </c>
      <c r="AJ1069" s="38">
        <v>1.65</v>
      </c>
      <c r="AK1069" s="38">
        <v>1.3</v>
      </c>
      <c r="AL1069" s="38">
        <v>1.7</v>
      </c>
      <c r="AM1069" s="38" t="s">
        <v>204</v>
      </c>
      <c r="AN1069" s="38">
        <v>141.71</v>
      </c>
      <c r="AO1069" s="38" t="s">
        <v>62</v>
      </c>
      <c r="AP1069" s="38" t="s">
        <v>62</v>
      </c>
      <c r="AQ1069" s="38" t="s">
        <v>62</v>
      </c>
      <c r="AR1069" s="38" t="s">
        <v>61</v>
      </c>
      <c r="AS1069" s="38" t="s">
        <v>61</v>
      </c>
      <c r="AT1069" s="38" t="s">
        <v>205</v>
      </c>
      <c r="AU1069" s="38" t="s">
        <v>8802</v>
      </c>
      <c r="AV1069" s="38" t="s">
        <v>207</v>
      </c>
      <c r="AW1069" s="38" t="s">
        <v>61</v>
      </c>
      <c r="AX1069" s="38" t="s">
        <v>63</v>
      </c>
      <c r="AY1069" s="39" t="s">
        <v>13001</v>
      </c>
      <c r="AZ1069" s="38" t="s">
        <v>13002</v>
      </c>
      <c r="BA1069" s="39" t="s">
        <v>13002</v>
      </c>
      <c r="BB1069" s="38" t="s">
        <v>2434</v>
      </c>
      <c r="BC1069" s="38" t="s">
        <v>197</v>
      </c>
      <c r="BD1069" s="38" t="s">
        <v>94</v>
      </c>
      <c r="BE1069" s="38" t="s">
        <v>208</v>
      </c>
      <c r="BF1069" s="38" t="s">
        <v>64</v>
      </c>
      <c r="BG1069" s="38" t="s">
        <v>61</v>
      </c>
      <c r="BH1069" s="38" t="s">
        <v>209</v>
      </c>
    </row>
    <row r="1070" spans="2:60" x14ac:dyDescent="0.3">
      <c r="B1070" s="55">
        <f t="shared" si="316"/>
        <v>1066</v>
      </c>
      <c r="C1070" s="55" t="str">
        <f t="shared" si="317"/>
        <v>NRT</v>
      </c>
      <c r="D1070" s="55" t="str">
        <f t="shared" si="318"/>
        <v>2025-09-26</v>
      </c>
      <c r="E1070" s="55" t="str">
        <f t="shared" si="319"/>
        <v>82020038196</v>
      </c>
      <c r="F1070" s="55" t="str">
        <f t="shared" si="320"/>
        <v>PJP026457094</v>
      </c>
      <c r="G1070" s="55" t="str">
        <f t="shared" si="321"/>
        <v>조준구</v>
      </c>
      <c r="H1070" s="53" t="str">
        <f t="shared" si="322"/>
        <v>목록(Manifest)</v>
      </c>
      <c r="I1070" s="62">
        <f t="shared" si="323"/>
        <v>38.47</v>
      </c>
      <c r="J1070" s="53" t="str">
        <f t="shared" si="324"/>
        <v>BIG BRIDGE INTL (BRCH USA)</v>
      </c>
      <c r="K1070" s="55">
        <f t="shared" si="325"/>
        <v>1</v>
      </c>
      <c r="L1070" s="54">
        <f t="shared" si="326"/>
        <v>0.6</v>
      </c>
      <c r="M1070" s="54">
        <f t="shared" si="327"/>
        <v>0.5</v>
      </c>
      <c r="N1070" s="54">
        <f t="shared" si="328"/>
        <v>0.6</v>
      </c>
      <c r="O1070" s="54">
        <f t="shared" si="329"/>
        <v>1</v>
      </c>
      <c r="P1070" s="55" t="str">
        <f t="shared" si="330"/>
        <v>6094325151768</v>
      </c>
      <c r="Q1070" s="70">
        <f t="shared" si="331"/>
        <v>7770</v>
      </c>
      <c r="R1070" s="58">
        <v>0</v>
      </c>
      <c r="S1070" s="57">
        <f t="shared" si="332"/>
        <v>0</v>
      </c>
      <c r="T1070" s="58">
        <v>0</v>
      </c>
      <c r="U1070" s="58">
        <f>(IF(VLOOKUP(VLOOKUP(AN1070,MAPPING!$B$16:$D$21,2,1),MAPPING!$C$16:$E$21,2,0)=7000,0,VLOOKUP(VLOOKUP(AN1070,MAPPING!$B$16:$D$21,2,1),MAPPING!$C$16:$E$21,2,0)))</f>
        <v>0</v>
      </c>
      <c r="V1070" s="58">
        <f>(K1070*VLOOKUP(N1070/K1070,MAPPING!$B$23:$C$30,2,10))</f>
        <v>0</v>
      </c>
      <c r="W1070" s="58">
        <f t="shared" si="333"/>
        <v>0</v>
      </c>
      <c r="X1070" s="58">
        <f t="shared" si="334"/>
        <v>7770</v>
      </c>
      <c r="Y1070" s="116">
        <f>ROUND(SUM(Q1070:W1070)/INVOICE!$I$5,2)</f>
        <v>5.57</v>
      </c>
      <c r="AA1070" s="38" t="s">
        <v>7090</v>
      </c>
      <c r="AB1070" s="38" t="s">
        <v>93</v>
      </c>
      <c r="AC1070" s="38" t="s">
        <v>7091</v>
      </c>
      <c r="AD1070" s="38" t="s">
        <v>13003</v>
      </c>
      <c r="AE1070" s="38" t="s">
        <v>13004</v>
      </c>
      <c r="AF1070" s="38" t="s">
        <v>13005</v>
      </c>
      <c r="AG1070" s="38" t="s">
        <v>13006</v>
      </c>
      <c r="AH1070" s="38" t="s">
        <v>61</v>
      </c>
      <c r="AI1070" s="38">
        <v>1</v>
      </c>
      <c r="AJ1070" s="38">
        <v>0.6</v>
      </c>
      <c r="AK1070" s="38">
        <v>0.5</v>
      </c>
      <c r="AL1070" s="38">
        <v>0.6</v>
      </c>
      <c r="AM1070" s="38" t="s">
        <v>204</v>
      </c>
      <c r="AN1070" s="38">
        <v>38.47</v>
      </c>
      <c r="AO1070" s="38" t="s">
        <v>62</v>
      </c>
      <c r="AP1070" s="38" t="s">
        <v>62</v>
      </c>
      <c r="AQ1070" s="38" t="s">
        <v>62</v>
      </c>
      <c r="AR1070" s="38" t="s">
        <v>61</v>
      </c>
      <c r="AS1070" s="38" t="s">
        <v>61</v>
      </c>
      <c r="AT1070" s="38" t="s">
        <v>205</v>
      </c>
      <c r="AU1070" s="38" t="s">
        <v>8802</v>
      </c>
      <c r="AV1070" s="38" t="s">
        <v>207</v>
      </c>
      <c r="AW1070" s="38" t="s">
        <v>61</v>
      </c>
      <c r="AX1070" s="38" t="s">
        <v>63</v>
      </c>
      <c r="AY1070" s="39" t="s">
        <v>13007</v>
      </c>
      <c r="AZ1070" s="38" t="s">
        <v>13008</v>
      </c>
      <c r="BA1070" s="39" t="s">
        <v>13008</v>
      </c>
      <c r="BB1070" s="38" t="s">
        <v>2434</v>
      </c>
      <c r="BC1070" s="38" t="s">
        <v>197</v>
      </c>
      <c r="BD1070" s="38" t="s">
        <v>94</v>
      </c>
      <c r="BE1070" s="38" t="s">
        <v>208</v>
      </c>
      <c r="BF1070" s="38" t="s">
        <v>64</v>
      </c>
      <c r="BG1070" s="38" t="s">
        <v>61</v>
      </c>
      <c r="BH1070" s="38" t="s">
        <v>209</v>
      </c>
    </row>
    <row r="1071" spans="2:60" x14ac:dyDescent="0.3">
      <c r="B1071" s="55">
        <f t="shared" si="316"/>
        <v>1067</v>
      </c>
      <c r="C1071" s="55" t="str">
        <f t="shared" si="317"/>
        <v>NRT</v>
      </c>
      <c r="D1071" s="55" t="str">
        <f t="shared" si="318"/>
        <v>2025-09-26</v>
      </c>
      <c r="E1071" s="55" t="str">
        <f t="shared" si="319"/>
        <v>82020038196</v>
      </c>
      <c r="F1071" s="55" t="str">
        <f t="shared" si="320"/>
        <v>PJP030154333</v>
      </c>
      <c r="G1071" s="55" t="str">
        <f t="shared" si="321"/>
        <v>강옥경</v>
      </c>
      <c r="H1071" s="53" t="str">
        <f t="shared" si="322"/>
        <v>일반(목록배제,Normal-Manifest Exception)</v>
      </c>
      <c r="I1071" s="62">
        <f t="shared" si="323"/>
        <v>83.13</v>
      </c>
      <c r="J1071" s="53" t="str">
        <f t="shared" si="324"/>
        <v>BIG BRIDGE INTL (BRCH USA)</v>
      </c>
      <c r="K1071" s="55">
        <f t="shared" si="325"/>
        <v>1</v>
      </c>
      <c r="L1071" s="54">
        <f t="shared" si="326"/>
        <v>0.6</v>
      </c>
      <c r="M1071" s="54">
        <f t="shared" si="327"/>
        <v>1.1000000000000001</v>
      </c>
      <c r="N1071" s="54">
        <f t="shared" si="328"/>
        <v>1.1000000000000001</v>
      </c>
      <c r="O1071" s="54">
        <f t="shared" si="329"/>
        <v>1</v>
      </c>
      <c r="P1071" s="55" t="str">
        <f t="shared" si="330"/>
        <v>6094325152043</v>
      </c>
      <c r="Q1071" s="70">
        <f t="shared" si="331"/>
        <v>7770</v>
      </c>
      <c r="R1071" s="58">
        <v>0</v>
      </c>
      <c r="S1071" s="57">
        <f t="shared" si="332"/>
        <v>0</v>
      </c>
      <c r="T1071" s="58">
        <v>0</v>
      </c>
      <c r="U1071" s="58">
        <f>(IF(VLOOKUP(VLOOKUP(AN1071,MAPPING!$B$16:$D$21,2,1),MAPPING!$C$16:$E$21,2,0)=7000,0,VLOOKUP(VLOOKUP(AN1071,MAPPING!$B$16:$D$21,2,1),MAPPING!$C$16:$E$21,2,0)))</f>
        <v>0</v>
      </c>
      <c r="V1071" s="58">
        <f>(K1071*VLOOKUP(N1071/K1071,MAPPING!$B$23:$C$30,2,10))</f>
        <v>0</v>
      </c>
      <c r="W1071" s="58">
        <f t="shared" si="333"/>
        <v>0</v>
      </c>
      <c r="X1071" s="58">
        <f t="shared" si="334"/>
        <v>7770</v>
      </c>
      <c r="Y1071" s="116">
        <f>ROUND(SUM(Q1071:W1071)/INVOICE!$I$5,2)</f>
        <v>5.57</v>
      </c>
      <c r="AA1071" s="38" t="s">
        <v>7090</v>
      </c>
      <c r="AB1071" s="38" t="s">
        <v>93</v>
      </c>
      <c r="AC1071" s="38" t="s">
        <v>7091</v>
      </c>
      <c r="AD1071" s="38" t="s">
        <v>13009</v>
      </c>
      <c r="AE1071" s="38" t="s">
        <v>13010</v>
      </c>
      <c r="AF1071" s="38" t="s">
        <v>13011</v>
      </c>
      <c r="AG1071" s="38" t="s">
        <v>13012</v>
      </c>
      <c r="AH1071" s="38" t="s">
        <v>61</v>
      </c>
      <c r="AI1071" s="38">
        <v>1</v>
      </c>
      <c r="AJ1071" s="38">
        <v>0.6</v>
      </c>
      <c r="AK1071" s="38">
        <v>1.1000000000000001</v>
      </c>
      <c r="AL1071" s="38">
        <v>1.1000000000000001</v>
      </c>
      <c r="AM1071" s="38" t="s">
        <v>66</v>
      </c>
      <c r="AN1071" s="38">
        <v>83.13</v>
      </c>
      <c r="AO1071" s="38" t="s">
        <v>62</v>
      </c>
      <c r="AP1071" s="38" t="s">
        <v>62</v>
      </c>
      <c r="AQ1071" s="38" t="s">
        <v>62</v>
      </c>
      <c r="AR1071" s="38" t="s">
        <v>61</v>
      </c>
      <c r="AS1071" s="38" t="s">
        <v>61</v>
      </c>
      <c r="AT1071" s="38" t="s">
        <v>205</v>
      </c>
      <c r="AU1071" s="38" t="s">
        <v>8802</v>
      </c>
      <c r="AV1071" s="38" t="s">
        <v>207</v>
      </c>
      <c r="AW1071" s="38" t="s">
        <v>61</v>
      </c>
      <c r="AX1071" s="38" t="s">
        <v>63</v>
      </c>
      <c r="AY1071" s="39" t="s">
        <v>13013</v>
      </c>
      <c r="AZ1071" s="38" t="s">
        <v>13014</v>
      </c>
      <c r="BA1071" s="39" t="s">
        <v>13014</v>
      </c>
      <c r="BB1071" s="38" t="s">
        <v>2434</v>
      </c>
      <c r="BC1071" s="38" t="s">
        <v>197</v>
      </c>
      <c r="BD1071" s="38" t="s">
        <v>94</v>
      </c>
      <c r="BE1071" s="38" t="s">
        <v>208</v>
      </c>
      <c r="BF1071" s="38" t="s">
        <v>64</v>
      </c>
      <c r="BG1071" s="38" t="s">
        <v>61</v>
      </c>
      <c r="BH1071" s="38" t="s">
        <v>209</v>
      </c>
    </row>
    <row r="1072" spans="2:60" x14ac:dyDescent="0.3">
      <c r="B1072" s="55">
        <f t="shared" si="316"/>
        <v>1068</v>
      </c>
      <c r="C1072" s="55" t="str">
        <f t="shared" si="317"/>
        <v>NRT</v>
      </c>
      <c r="D1072" s="55" t="str">
        <f t="shared" si="318"/>
        <v>2025-09-26</v>
      </c>
      <c r="E1072" s="55" t="str">
        <f t="shared" si="319"/>
        <v>82020038196</v>
      </c>
      <c r="F1072" s="55" t="str">
        <f t="shared" si="320"/>
        <v>PJP030161674</v>
      </c>
      <c r="G1072" s="55" t="str">
        <f t="shared" si="321"/>
        <v>이아연</v>
      </c>
      <c r="H1072" s="53" t="str">
        <f t="shared" si="322"/>
        <v>목록(Manifest)</v>
      </c>
      <c r="I1072" s="62">
        <f t="shared" si="323"/>
        <v>6.7</v>
      </c>
      <c r="J1072" s="53" t="str">
        <f t="shared" si="324"/>
        <v>BIG BRIDGE INTL (BRCH USA)</v>
      </c>
      <c r="K1072" s="55">
        <f t="shared" si="325"/>
        <v>1</v>
      </c>
      <c r="L1072" s="54">
        <f t="shared" si="326"/>
        <v>0.3</v>
      </c>
      <c r="M1072" s="54">
        <f t="shared" si="327"/>
        <v>1.2</v>
      </c>
      <c r="N1072" s="54">
        <f t="shared" si="328"/>
        <v>1.2</v>
      </c>
      <c r="O1072" s="54">
        <f t="shared" si="329"/>
        <v>0.5</v>
      </c>
      <c r="P1072" s="55" t="str">
        <f t="shared" si="330"/>
        <v>6094325151159</v>
      </c>
      <c r="Q1072" s="70">
        <f t="shared" si="331"/>
        <v>6760</v>
      </c>
      <c r="R1072" s="58">
        <v>0</v>
      </c>
      <c r="S1072" s="57">
        <f t="shared" si="332"/>
        <v>0</v>
      </c>
      <c r="T1072" s="58">
        <v>0</v>
      </c>
      <c r="U1072" s="58">
        <f>(IF(VLOOKUP(VLOOKUP(AN1072,MAPPING!$B$16:$D$21,2,1),MAPPING!$C$16:$E$21,2,0)=7000,0,VLOOKUP(VLOOKUP(AN1072,MAPPING!$B$16:$D$21,2,1),MAPPING!$C$16:$E$21,2,0)))</f>
        <v>0</v>
      </c>
      <c r="V1072" s="58">
        <f>(K1072*VLOOKUP(N1072/K1072,MAPPING!$B$23:$C$30,2,10))</f>
        <v>0</v>
      </c>
      <c r="W1072" s="58">
        <f t="shared" si="333"/>
        <v>0</v>
      </c>
      <c r="X1072" s="58">
        <f t="shared" si="334"/>
        <v>6760</v>
      </c>
      <c r="Y1072" s="116">
        <f>ROUND(SUM(Q1072:W1072)/INVOICE!$I$5,2)</f>
        <v>4.8499999999999996</v>
      </c>
      <c r="AA1072" s="38" t="s">
        <v>7090</v>
      </c>
      <c r="AB1072" s="38" t="s">
        <v>93</v>
      </c>
      <c r="AC1072" s="38" t="s">
        <v>7091</v>
      </c>
      <c r="AD1072" s="38" t="s">
        <v>13015</v>
      </c>
      <c r="AE1072" s="38" t="s">
        <v>289</v>
      </c>
      <c r="AF1072" s="38" t="s">
        <v>290</v>
      </c>
      <c r="AG1072" s="38" t="s">
        <v>291</v>
      </c>
      <c r="AH1072" s="38" t="s">
        <v>61</v>
      </c>
      <c r="AI1072" s="38">
        <v>1</v>
      </c>
      <c r="AJ1072" s="38">
        <v>0.3</v>
      </c>
      <c r="AK1072" s="38">
        <v>1.2</v>
      </c>
      <c r="AL1072" s="38">
        <v>1.2</v>
      </c>
      <c r="AM1072" s="38" t="s">
        <v>204</v>
      </c>
      <c r="AN1072" s="38">
        <v>6.7</v>
      </c>
      <c r="AO1072" s="38" t="s">
        <v>62</v>
      </c>
      <c r="AP1072" s="38" t="s">
        <v>62</v>
      </c>
      <c r="AQ1072" s="38" t="s">
        <v>62</v>
      </c>
      <c r="AR1072" s="38" t="s">
        <v>61</v>
      </c>
      <c r="AS1072" s="38" t="s">
        <v>61</v>
      </c>
      <c r="AT1072" s="38" t="s">
        <v>205</v>
      </c>
      <c r="AU1072" s="38" t="s">
        <v>8802</v>
      </c>
      <c r="AV1072" s="38" t="s">
        <v>207</v>
      </c>
      <c r="AW1072" s="38" t="s">
        <v>61</v>
      </c>
      <c r="AX1072" s="38" t="s">
        <v>63</v>
      </c>
      <c r="AY1072" s="39" t="s">
        <v>13016</v>
      </c>
      <c r="AZ1072" s="38" t="s">
        <v>13017</v>
      </c>
      <c r="BA1072" s="39" t="s">
        <v>13017</v>
      </c>
      <c r="BB1072" s="38" t="s">
        <v>2434</v>
      </c>
      <c r="BC1072" s="38" t="s">
        <v>197</v>
      </c>
      <c r="BD1072" s="38" t="s">
        <v>94</v>
      </c>
      <c r="BE1072" s="38" t="s">
        <v>208</v>
      </c>
      <c r="BF1072" s="38" t="s">
        <v>64</v>
      </c>
      <c r="BG1072" s="38" t="s">
        <v>61</v>
      </c>
      <c r="BH1072" s="38" t="s">
        <v>209</v>
      </c>
    </row>
    <row r="1073" spans="2:60" x14ac:dyDescent="0.3">
      <c r="B1073" s="55">
        <f t="shared" si="316"/>
        <v>1069</v>
      </c>
      <c r="C1073" s="55" t="str">
        <f t="shared" si="317"/>
        <v>NRT</v>
      </c>
      <c r="D1073" s="55" t="str">
        <f t="shared" si="318"/>
        <v>2025-09-26</v>
      </c>
      <c r="E1073" s="55" t="str">
        <f t="shared" si="319"/>
        <v>82020038196</v>
      </c>
      <c r="F1073" s="55" t="str">
        <f t="shared" si="320"/>
        <v>PJP030150060</v>
      </c>
      <c r="G1073" s="55" t="str">
        <f t="shared" si="321"/>
        <v>이인근</v>
      </c>
      <c r="H1073" s="53" t="str">
        <f t="shared" si="322"/>
        <v>목록(Manifest)</v>
      </c>
      <c r="I1073" s="62">
        <f t="shared" si="323"/>
        <v>109.26</v>
      </c>
      <c r="J1073" s="53" t="str">
        <f t="shared" si="324"/>
        <v>BIG BRIDGE INTL (BRCH USA)</v>
      </c>
      <c r="K1073" s="55">
        <f t="shared" si="325"/>
        <v>1</v>
      </c>
      <c r="L1073" s="54">
        <f t="shared" si="326"/>
        <v>1.2</v>
      </c>
      <c r="M1073" s="54">
        <f t="shared" si="327"/>
        <v>3</v>
      </c>
      <c r="N1073" s="54">
        <f t="shared" si="328"/>
        <v>3</v>
      </c>
      <c r="O1073" s="54">
        <f t="shared" si="329"/>
        <v>1.5</v>
      </c>
      <c r="P1073" s="55" t="str">
        <f t="shared" si="330"/>
        <v>6094325151914</v>
      </c>
      <c r="Q1073" s="70">
        <f t="shared" si="331"/>
        <v>8780</v>
      </c>
      <c r="R1073" s="58">
        <v>0</v>
      </c>
      <c r="S1073" s="57">
        <f t="shared" si="332"/>
        <v>0</v>
      </c>
      <c r="T1073" s="58">
        <v>0</v>
      </c>
      <c r="U1073" s="58">
        <f>(IF(VLOOKUP(VLOOKUP(AN1073,MAPPING!$B$16:$D$21,2,1),MAPPING!$C$16:$E$21,2,0)=7000,0,VLOOKUP(VLOOKUP(AN1073,MAPPING!$B$16:$D$21,2,1),MAPPING!$C$16:$E$21,2,0)))</f>
        <v>0</v>
      </c>
      <c r="V1073" s="58">
        <f>(K1073*VLOOKUP(N1073/K1073,MAPPING!$B$23:$C$30,2,10))</f>
        <v>550</v>
      </c>
      <c r="W1073" s="58">
        <f t="shared" si="333"/>
        <v>0</v>
      </c>
      <c r="X1073" s="58">
        <f t="shared" si="334"/>
        <v>9330</v>
      </c>
      <c r="Y1073" s="116">
        <f>ROUND(SUM(Q1073:W1073)/INVOICE!$I$5,2)</f>
        <v>6.69</v>
      </c>
      <c r="AA1073" s="38" t="s">
        <v>7090</v>
      </c>
      <c r="AB1073" s="38" t="s">
        <v>93</v>
      </c>
      <c r="AC1073" s="38" t="s">
        <v>7091</v>
      </c>
      <c r="AD1073" s="38" t="s">
        <v>13018</v>
      </c>
      <c r="AE1073" s="38" t="s">
        <v>13019</v>
      </c>
      <c r="AF1073" s="38" t="s">
        <v>13020</v>
      </c>
      <c r="AG1073" s="38" t="s">
        <v>13021</v>
      </c>
      <c r="AH1073" s="38" t="s">
        <v>61</v>
      </c>
      <c r="AI1073" s="38">
        <v>1</v>
      </c>
      <c r="AJ1073" s="38">
        <v>1.2</v>
      </c>
      <c r="AK1073" s="38">
        <v>3</v>
      </c>
      <c r="AL1073" s="38">
        <v>3</v>
      </c>
      <c r="AM1073" s="38" t="s">
        <v>204</v>
      </c>
      <c r="AN1073" s="38">
        <v>109.26</v>
      </c>
      <c r="AO1073" s="38" t="s">
        <v>62</v>
      </c>
      <c r="AP1073" s="38" t="s">
        <v>62</v>
      </c>
      <c r="AQ1073" s="38" t="s">
        <v>62</v>
      </c>
      <c r="AR1073" s="38" t="s">
        <v>61</v>
      </c>
      <c r="AS1073" s="38" t="s">
        <v>61</v>
      </c>
      <c r="AT1073" s="38" t="s">
        <v>205</v>
      </c>
      <c r="AU1073" s="38" t="s">
        <v>8802</v>
      </c>
      <c r="AV1073" s="38" t="s">
        <v>207</v>
      </c>
      <c r="AW1073" s="38" t="s">
        <v>61</v>
      </c>
      <c r="AX1073" s="38" t="s">
        <v>63</v>
      </c>
      <c r="AY1073" s="39" t="s">
        <v>13022</v>
      </c>
      <c r="AZ1073" s="38" t="s">
        <v>13023</v>
      </c>
      <c r="BA1073" s="39" t="s">
        <v>13023</v>
      </c>
      <c r="BB1073" s="38" t="s">
        <v>2434</v>
      </c>
      <c r="BC1073" s="38" t="s">
        <v>197</v>
      </c>
      <c r="BD1073" s="38" t="s">
        <v>94</v>
      </c>
      <c r="BE1073" s="38" t="s">
        <v>208</v>
      </c>
      <c r="BF1073" s="38" t="s">
        <v>64</v>
      </c>
      <c r="BG1073" s="38" t="s">
        <v>61</v>
      </c>
      <c r="BH1073" s="38" t="s">
        <v>209</v>
      </c>
    </row>
    <row r="1074" spans="2:60" x14ac:dyDescent="0.3">
      <c r="B1074" s="55">
        <f t="shared" si="316"/>
        <v>1070</v>
      </c>
      <c r="C1074" s="55" t="str">
        <f t="shared" si="317"/>
        <v>NRT</v>
      </c>
      <c r="D1074" s="55" t="str">
        <f t="shared" si="318"/>
        <v>2025-09-26</v>
      </c>
      <c r="E1074" s="55" t="str">
        <f t="shared" si="319"/>
        <v>82020038196</v>
      </c>
      <c r="F1074" s="55" t="str">
        <f t="shared" si="320"/>
        <v>PJP030150093</v>
      </c>
      <c r="G1074" s="55" t="str">
        <f t="shared" si="321"/>
        <v>현진관</v>
      </c>
      <c r="H1074" s="53" t="str">
        <f t="shared" si="322"/>
        <v>일반(목록배제,Normal-Manifest Exception)</v>
      </c>
      <c r="I1074" s="62">
        <f t="shared" si="323"/>
        <v>100.5</v>
      </c>
      <c r="J1074" s="53" t="str">
        <f t="shared" si="324"/>
        <v>BIG BRIDGE INTL (BRCH USA)</v>
      </c>
      <c r="K1074" s="55">
        <f t="shared" si="325"/>
        <v>1</v>
      </c>
      <c r="L1074" s="54">
        <f t="shared" si="326"/>
        <v>0.35</v>
      </c>
      <c r="M1074" s="54">
        <f t="shared" si="327"/>
        <v>0.5</v>
      </c>
      <c r="N1074" s="54">
        <f t="shared" si="328"/>
        <v>0.5</v>
      </c>
      <c r="O1074" s="54">
        <f t="shared" si="329"/>
        <v>0.5</v>
      </c>
      <c r="P1074" s="55" t="str">
        <f t="shared" si="330"/>
        <v>6094325152097</v>
      </c>
      <c r="Q1074" s="70">
        <f t="shared" si="331"/>
        <v>6760</v>
      </c>
      <c r="R1074" s="58">
        <v>0</v>
      </c>
      <c r="S1074" s="57">
        <f t="shared" si="332"/>
        <v>0</v>
      </c>
      <c r="T1074" s="58">
        <v>0</v>
      </c>
      <c r="U1074" s="58">
        <f>(IF(VLOOKUP(VLOOKUP(AN1074,MAPPING!$B$16:$D$21,2,1),MAPPING!$C$16:$E$21,2,0)=7000,0,VLOOKUP(VLOOKUP(AN1074,MAPPING!$B$16:$D$21,2,1),MAPPING!$C$16:$E$21,2,0)))</f>
        <v>0</v>
      </c>
      <c r="V1074" s="58">
        <f>(K1074*VLOOKUP(N1074/K1074,MAPPING!$B$23:$C$30,2,10))</f>
        <v>0</v>
      </c>
      <c r="W1074" s="58">
        <f t="shared" si="333"/>
        <v>0</v>
      </c>
      <c r="X1074" s="58">
        <f t="shared" si="334"/>
        <v>6760</v>
      </c>
      <c r="Y1074" s="116">
        <f>ROUND(SUM(Q1074:W1074)/INVOICE!$I$5,2)</f>
        <v>4.8499999999999996</v>
      </c>
      <c r="AA1074" s="38" t="s">
        <v>7090</v>
      </c>
      <c r="AB1074" s="38" t="s">
        <v>93</v>
      </c>
      <c r="AC1074" s="38" t="s">
        <v>7091</v>
      </c>
      <c r="AD1074" s="38" t="s">
        <v>13024</v>
      </c>
      <c r="AE1074" s="38" t="s">
        <v>12663</v>
      </c>
      <c r="AF1074" s="38" t="s">
        <v>12664</v>
      </c>
      <c r="AG1074" s="38" t="s">
        <v>12665</v>
      </c>
      <c r="AH1074" s="38" t="s">
        <v>61</v>
      </c>
      <c r="AI1074" s="38">
        <v>1</v>
      </c>
      <c r="AJ1074" s="38">
        <v>0.35</v>
      </c>
      <c r="AK1074" s="38">
        <v>0.5</v>
      </c>
      <c r="AL1074" s="38">
        <v>0.5</v>
      </c>
      <c r="AM1074" s="38" t="s">
        <v>66</v>
      </c>
      <c r="AN1074" s="38">
        <v>100.5</v>
      </c>
      <c r="AO1074" s="38" t="s">
        <v>62</v>
      </c>
      <c r="AP1074" s="38" t="s">
        <v>62</v>
      </c>
      <c r="AQ1074" s="38" t="s">
        <v>61</v>
      </c>
      <c r="AR1074" s="38" t="s">
        <v>61</v>
      </c>
      <c r="AS1074" s="38" t="s">
        <v>61</v>
      </c>
      <c r="AT1074" s="38" t="s">
        <v>205</v>
      </c>
      <c r="AU1074" s="38" t="s">
        <v>8802</v>
      </c>
      <c r="AV1074" s="38" t="s">
        <v>207</v>
      </c>
      <c r="AW1074" s="38" t="s">
        <v>61</v>
      </c>
      <c r="AX1074" s="38" t="s">
        <v>63</v>
      </c>
      <c r="AY1074" s="39" t="s">
        <v>13025</v>
      </c>
      <c r="AZ1074" s="38" t="s">
        <v>13026</v>
      </c>
      <c r="BA1074" s="39" t="s">
        <v>13026</v>
      </c>
      <c r="BB1074" s="38" t="s">
        <v>2434</v>
      </c>
      <c r="BC1074" s="38" t="s">
        <v>197</v>
      </c>
      <c r="BD1074" s="38" t="s">
        <v>94</v>
      </c>
      <c r="BE1074" s="38" t="s">
        <v>208</v>
      </c>
      <c r="BF1074" s="38" t="s">
        <v>64</v>
      </c>
      <c r="BG1074" s="38" t="s">
        <v>61</v>
      </c>
      <c r="BH1074" s="38" t="s">
        <v>209</v>
      </c>
    </row>
    <row r="1075" spans="2:60" x14ac:dyDescent="0.3">
      <c r="B1075" s="55">
        <f t="shared" si="316"/>
        <v>1071</v>
      </c>
      <c r="C1075" s="55" t="str">
        <f t="shared" si="317"/>
        <v>NRT</v>
      </c>
      <c r="D1075" s="55" t="str">
        <f t="shared" si="318"/>
        <v>2025-09-27</v>
      </c>
      <c r="E1075" s="55" t="str">
        <f t="shared" si="319"/>
        <v>82020038200</v>
      </c>
      <c r="F1075" s="55" t="str">
        <f t="shared" si="320"/>
        <v>PJP030166246</v>
      </c>
      <c r="G1075" s="55" t="str">
        <f t="shared" si="321"/>
        <v>신민수</v>
      </c>
      <c r="H1075" s="53" t="str">
        <f t="shared" si="322"/>
        <v>일반(목록배제,Normal-Manifest Exception)</v>
      </c>
      <c r="I1075" s="62">
        <f t="shared" si="323"/>
        <v>100.5</v>
      </c>
      <c r="J1075" s="53" t="str">
        <f t="shared" si="324"/>
        <v>BIG BRIDGE INTL (BRCH USA)</v>
      </c>
      <c r="K1075" s="55">
        <f t="shared" si="325"/>
        <v>1</v>
      </c>
      <c r="L1075" s="54">
        <f t="shared" si="326"/>
        <v>0.35</v>
      </c>
      <c r="M1075" s="54">
        <f t="shared" si="327"/>
        <v>0.8</v>
      </c>
      <c r="N1075" s="54">
        <f t="shared" si="328"/>
        <v>0.8</v>
      </c>
      <c r="O1075" s="54">
        <f t="shared" si="329"/>
        <v>0.5</v>
      </c>
      <c r="P1075" s="55" t="str">
        <f t="shared" si="330"/>
        <v>6094325151337</v>
      </c>
      <c r="Q1075" s="70">
        <f t="shared" si="331"/>
        <v>6760</v>
      </c>
      <c r="R1075" s="58">
        <v>0</v>
      </c>
      <c r="S1075" s="57">
        <f t="shared" si="332"/>
        <v>0</v>
      </c>
      <c r="T1075" s="58">
        <v>0</v>
      </c>
      <c r="U1075" s="58">
        <f>(IF(VLOOKUP(VLOOKUP(AN1075,MAPPING!$B$16:$D$21,2,1),MAPPING!$C$16:$E$21,2,0)=7000,0,VLOOKUP(VLOOKUP(AN1075,MAPPING!$B$16:$D$21,2,1),MAPPING!$C$16:$E$21,2,0)))</f>
        <v>0</v>
      </c>
      <c r="V1075" s="58">
        <f>(K1075*VLOOKUP(N1075/K1075,MAPPING!$B$23:$C$30,2,10))</f>
        <v>0</v>
      </c>
      <c r="W1075" s="58">
        <f t="shared" si="333"/>
        <v>0</v>
      </c>
      <c r="X1075" s="58">
        <f t="shared" si="334"/>
        <v>6760</v>
      </c>
      <c r="Y1075" s="116">
        <f>ROUND(SUM(Q1075:W1075)/INVOICE!$I$5,2)</f>
        <v>4.8499999999999996</v>
      </c>
      <c r="AA1075" s="38" t="s">
        <v>7339</v>
      </c>
      <c r="AB1075" s="38" t="s">
        <v>93</v>
      </c>
      <c r="AC1075" s="38" t="s">
        <v>7340</v>
      </c>
      <c r="AD1075" s="38" t="s">
        <v>13027</v>
      </c>
      <c r="AE1075" s="38" t="s">
        <v>3252</v>
      </c>
      <c r="AF1075" s="38" t="s">
        <v>12849</v>
      </c>
      <c r="AG1075" s="38" t="s">
        <v>12850</v>
      </c>
      <c r="AH1075" s="38" t="s">
        <v>61</v>
      </c>
      <c r="AI1075" s="38">
        <v>1</v>
      </c>
      <c r="AJ1075" s="38">
        <v>0.35</v>
      </c>
      <c r="AK1075" s="38">
        <v>0.8</v>
      </c>
      <c r="AL1075" s="38">
        <v>0.8</v>
      </c>
      <c r="AM1075" s="38" t="s">
        <v>66</v>
      </c>
      <c r="AN1075" s="38">
        <v>100.5</v>
      </c>
      <c r="AO1075" s="38" t="s">
        <v>62</v>
      </c>
      <c r="AP1075" s="38" t="s">
        <v>62</v>
      </c>
      <c r="AQ1075" s="38" t="s">
        <v>61</v>
      </c>
      <c r="AR1075" s="38" t="s">
        <v>61</v>
      </c>
      <c r="AS1075" s="38" t="s">
        <v>61</v>
      </c>
      <c r="AT1075" s="38" t="s">
        <v>205</v>
      </c>
      <c r="AU1075" s="38" t="s">
        <v>8802</v>
      </c>
      <c r="AV1075" s="38" t="s">
        <v>207</v>
      </c>
      <c r="AW1075" s="38" t="s">
        <v>61</v>
      </c>
      <c r="AX1075" s="38" t="s">
        <v>63</v>
      </c>
      <c r="AY1075" s="39" t="s">
        <v>13028</v>
      </c>
      <c r="AZ1075" s="38" t="s">
        <v>13029</v>
      </c>
      <c r="BA1075" s="39" t="s">
        <v>13029</v>
      </c>
      <c r="BB1075" s="38" t="s">
        <v>196</v>
      </c>
      <c r="BC1075" s="38" t="s">
        <v>197</v>
      </c>
      <c r="BD1075" s="38" t="s">
        <v>94</v>
      </c>
      <c r="BE1075" s="38" t="s">
        <v>208</v>
      </c>
      <c r="BF1075" s="38" t="s">
        <v>64</v>
      </c>
      <c r="BG1075" s="38" t="s">
        <v>61</v>
      </c>
      <c r="BH1075" s="38" t="s">
        <v>209</v>
      </c>
    </row>
    <row r="1076" spans="2:60" x14ac:dyDescent="0.3">
      <c r="B1076" s="55">
        <f t="shared" si="316"/>
        <v>1072</v>
      </c>
      <c r="C1076" s="55" t="str">
        <f t="shared" si="317"/>
        <v>NRT</v>
      </c>
      <c r="D1076" s="55" t="str">
        <f t="shared" si="318"/>
        <v>2025-09-27</v>
      </c>
      <c r="E1076" s="55" t="str">
        <f t="shared" si="319"/>
        <v>82020038200</v>
      </c>
      <c r="F1076" s="55" t="str">
        <f t="shared" si="320"/>
        <v>PJP030160662</v>
      </c>
      <c r="G1076" s="55" t="str">
        <f t="shared" si="321"/>
        <v>지앤지</v>
      </c>
      <c r="H1076" s="53" t="str">
        <f t="shared" si="322"/>
        <v>간이(Simple)</v>
      </c>
      <c r="I1076" s="62">
        <f t="shared" si="323"/>
        <v>471.72</v>
      </c>
      <c r="J1076" s="53" t="str">
        <f t="shared" si="324"/>
        <v>BIG BRIDGE INTL (BRCH USA)</v>
      </c>
      <c r="K1076" s="55">
        <f t="shared" si="325"/>
        <v>2</v>
      </c>
      <c r="L1076" s="54">
        <f t="shared" si="326"/>
        <v>22</v>
      </c>
      <c r="M1076" s="54">
        <f t="shared" si="327"/>
        <v>0.2</v>
      </c>
      <c r="N1076" s="54">
        <f t="shared" si="328"/>
        <v>22</v>
      </c>
      <c r="O1076" s="54">
        <f t="shared" si="329"/>
        <v>22</v>
      </c>
      <c r="P1076" s="55" t="str">
        <f t="shared" si="330"/>
        <v>6094325151850 (2)</v>
      </c>
      <c r="Q1076" s="70">
        <f t="shared" si="331"/>
        <v>50190</v>
      </c>
      <c r="R1076" s="58">
        <v>0</v>
      </c>
      <c r="S1076" s="57">
        <f t="shared" si="332"/>
        <v>2500</v>
      </c>
      <c r="T1076" s="58">
        <v>0</v>
      </c>
      <c r="U1076" s="58">
        <f>(IF(VLOOKUP(VLOOKUP(AN1076,MAPPING!$B$16:$D$21,2,1),MAPPING!$C$16:$E$21,2,0)=7000,0,VLOOKUP(VLOOKUP(AN1076,MAPPING!$B$16:$D$21,2,1),MAPPING!$C$16:$E$21,2,0)))</f>
        <v>0</v>
      </c>
      <c r="V1076" s="58">
        <f>(K1076*VLOOKUP(N1076/K1076,MAPPING!$B$23:$C$30,2,10))</f>
        <v>9000</v>
      </c>
      <c r="W1076" s="58">
        <f t="shared" si="333"/>
        <v>0</v>
      </c>
      <c r="X1076" s="58">
        <f t="shared" si="334"/>
        <v>61690</v>
      </c>
      <c r="Y1076" s="116">
        <f>ROUND(SUM(Q1076:W1076)/INVOICE!$I$5,2)</f>
        <v>44.25</v>
      </c>
      <c r="AA1076" s="38" t="s">
        <v>7339</v>
      </c>
      <c r="AB1076" s="38" t="s">
        <v>93</v>
      </c>
      <c r="AC1076" s="38" t="s">
        <v>7340</v>
      </c>
      <c r="AD1076" s="38" t="s">
        <v>13030</v>
      </c>
      <c r="AE1076" s="38" t="s">
        <v>10619</v>
      </c>
      <c r="AF1076" s="38" t="s">
        <v>10620</v>
      </c>
      <c r="AG1076" s="38" t="s">
        <v>10621</v>
      </c>
      <c r="AH1076" s="38" t="s">
        <v>156</v>
      </c>
      <c r="AI1076" s="38">
        <v>2</v>
      </c>
      <c r="AJ1076" s="38">
        <v>22</v>
      </c>
      <c r="AK1076" s="38">
        <v>0.2</v>
      </c>
      <c r="AL1076" s="38">
        <v>22</v>
      </c>
      <c r="AM1076" s="38" t="s">
        <v>65</v>
      </c>
      <c r="AN1076" s="38">
        <v>471.72</v>
      </c>
      <c r="AO1076" s="38" t="s">
        <v>62</v>
      </c>
      <c r="AP1076" s="38" t="s">
        <v>62</v>
      </c>
      <c r="AQ1076" s="38" t="s">
        <v>62</v>
      </c>
      <c r="AR1076" s="38" t="s">
        <v>61</v>
      </c>
      <c r="AS1076" s="38" t="s">
        <v>61</v>
      </c>
      <c r="AT1076" s="38" t="s">
        <v>205</v>
      </c>
      <c r="AU1076" s="38" t="s">
        <v>8802</v>
      </c>
      <c r="AV1076" s="38" t="s">
        <v>207</v>
      </c>
      <c r="AW1076" s="38" t="s">
        <v>61</v>
      </c>
      <c r="AX1076" s="38" t="s">
        <v>63</v>
      </c>
      <c r="AY1076" s="39" t="s">
        <v>13031</v>
      </c>
      <c r="AZ1076" s="38" t="s">
        <v>13032</v>
      </c>
      <c r="BA1076" s="39" t="s">
        <v>13032</v>
      </c>
      <c r="BB1076" s="38" t="s">
        <v>196</v>
      </c>
      <c r="BC1076" s="38" t="s">
        <v>197</v>
      </c>
      <c r="BD1076" s="38" t="s">
        <v>94</v>
      </c>
      <c r="BE1076" s="38" t="s">
        <v>208</v>
      </c>
      <c r="BF1076" s="38" t="s">
        <v>64</v>
      </c>
      <c r="BG1076" s="38" t="s">
        <v>61</v>
      </c>
      <c r="BH1076" s="38" t="s">
        <v>209</v>
      </c>
    </row>
    <row r="1077" spans="2:60" x14ac:dyDescent="0.3">
      <c r="B1077" s="55">
        <f t="shared" si="316"/>
        <v>1073</v>
      </c>
      <c r="C1077" s="55" t="str">
        <f t="shared" si="317"/>
        <v>NRT</v>
      </c>
      <c r="D1077" s="55" t="str">
        <f t="shared" si="318"/>
        <v>2025-09-27</v>
      </c>
      <c r="E1077" s="55" t="str">
        <f t="shared" si="319"/>
        <v>82020038200</v>
      </c>
      <c r="F1077" s="55" t="str">
        <f t="shared" si="320"/>
        <v>PJP026441747</v>
      </c>
      <c r="G1077" s="55" t="str">
        <f t="shared" si="321"/>
        <v>타요스테이지</v>
      </c>
      <c r="H1077" s="53" t="str">
        <f t="shared" si="322"/>
        <v>간이(Simple)</v>
      </c>
      <c r="I1077" s="62">
        <f t="shared" si="323"/>
        <v>566.04</v>
      </c>
      <c r="J1077" s="53" t="str">
        <f t="shared" si="324"/>
        <v>BIG BRIDGE INTL (BRCH USA)</v>
      </c>
      <c r="K1077" s="55">
        <f t="shared" si="325"/>
        <v>2</v>
      </c>
      <c r="L1077" s="54">
        <f t="shared" si="326"/>
        <v>22</v>
      </c>
      <c r="M1077" s="54">
        <f t="shared" si="327"/>
        <v>0.2</v>
      </c>
      <c r="N1077" s="54">
        <f t="shared" si="328"/>
        <v>22</v>
      </c>
      <c r="O1077" s="54">
        <f t="shared" si="329"/>
        <v>22</v>
      </c>
      <c r="P1077" s="55" t="str">
        <f t="shared" si="330"/>
        <v>6094325151920 (2)</v>
      </c>
      <c r="Q1077" s="70">
        <f t="shared" si="331"/>
        <v>50190</v>
      </c>
      <c r="R1077" s="58">
        <v>0</v>
      </c>
      <c r="S1077" s="57">
        <f t="shared" si="332"/>
        <v>2500</v>
      </c>
      <c r="T1077" s="58">
        <v>0</v>
      </c>
      <c r="U1077" s="58">
        <f>(IF(VLOOKUP(VLOOKUP(AN1077,MAPPING!$B$16:$D$21,2,1),MAPPING!$C$16:$E$21,2,0)=7000,0,VLOOKUP(VLOOKUP(AN1077,MAPPING!$B$16:$D$21,2,1),MAPPING!$C$16:$E$21,2,0)))</f>
        <v>0</v>
      </c>
      <c r="V1077" s="58">
        <f>(K1077*VLOOKUP(N1077/K1077,MAPPING!$B$23:$C$30,2,10))</f>
        <v>9000</v>
      </c>
      <c r="W1077" s="58">
        <f t="shared" si="333"/>
        <v>0</v>
      </c>
      <c r="X1077" s="58">
        <f t="shared" si="334"/>
        <v>61690</v>
      </c>
      <c r="Y1077" s="116">
        <f>ROUND(SUM(Q1077:W1077)/INVOICE!$I$5,2)</f>
        <v>44.25</v>
      </c>
      <c r="AA1077" s="38" t="s">
        <v>7339</v>
      </c>
      <c r="AB1077" s="38" t="s">
        <v>93</v>
      </c>
      <c r="AC1077" s="38" t="s">
        <v>7340</v>
      </c>
      <c r="AD1077" s="38" t="s">
        <v>13033</v>
      </c>
      <c r="AE1077" s="38" t="s">
        <v>12608</v>
      </c>
      <c r="AF1077" s="38" t="s">
        <v>12609</v>
      </c>
      <c r="AG1077" s="38" t="s">
        <v>10621</v>
      </c>
      <c r="AH1077" s="38" t="s">
        <v>156</v>
      </c>
      <c r="AI1077" s="38">
        <v>2</v>
      </c>
      <c r="AJ1077" s="38">
        <v>22</v>
      </c>
      <c r="AK1077" s="38">
        <v>0.2</v>
      </c>
      <c r="AL1077" s="38">
        <v>22</v>
      </c>
      <c r="AM1077" s="38" t="s">
        <v>65</v>
      </c>
      <c r="AN1077" s="38">
        <v>566.04</v>
      </c>
      <c r="AO1077" s="38" t="s">
        <v>62</v>
      </c>
      <c r="AP1077" s="38" t="s">
        <v>62</v>
      </c>
      <c r="AQ1077" s="38" t="s">
        <v>62</v>
      </c>
      <c r="AR1077" s="38" t="s">
        <v>61</v>
      </c>
      <c r="AS1077" s="38" t="s">
        <v>61</v>
      </c>
      <c r="AT1077" s="38" t="s">
        <v>205</v>
      </c>
      <c r="AU1077" s="38" t="s">
        <v>8802</v>
      </c>
      <c r="AV1077" s="38" t="s">
        <v>207</v>
      </c>
      <c r="AW1077" s="38" t="s">
        <v>61</v>
      </c>
      <c r="AX1077" s="38" t="s">
        <v>63</v>
      </c>
      <c r="AY1077" s="39" t="s">
        <v>13034</v>
      </c>
      <c r="AZ1077" s="38" t="s">
        <v>13035</v>
      </c>
      <c r="BA1077" s="39" t="s">
        <v>13035</v>
      </c>
      <c r="BB1077" s="38" t="s">
        <v>196</v>
      </c>
      <c r="BC1077" s="38" t="s">
        <v>197</v>
      </c>
      <c r="BD1077" s="38" t="s">
        <v>94</v>
      </c>
      <c r="BE1077" s="38" t="s">
        <v>208</v>
      </c>
      <c r="BF1077" s="38" t="s">
        <v>64</v>
      </c>
      <c r="BG1077" s="38" t="s">
        <v>61</v>
      </c>
      <c r="BH1077" s="38" t="s">
        <v>209</v>
      </c>
    </row>
    <row r="1078" spans="2:60" x14ac:dyDescent="0.3">
      <c r="B1078" s="55">
        <f t="shared" si="316"/>
        <v>1074</v>
      </c>
      <c r="C1078" s="55" t="str">
        <f t="shared" si="317"/>
        <v>NRT</v>
      </c>
      <c r="D1078" s="55" t="str">
        <f t="shared" si="318"/>
        <v>2025-09-27</v>
      </c>
      <c r="E1078" s="55" t="str">
        <f t="shared" si="319"/>
        <v>82020038200</v>
      </c>
      <c r="F1078" s="55" t="str">
        <f t="shared" si="320"/>
        <v>PJP030157006</v>
      </c>
      <c r="G1078" s="55" t="str">
        <f t="shared" si="321"/>
        <v>지앤지</v>
      </c>
      <c r="H1078" s="53" t="str">
        <f t="shared" si="322"/>
        <v>간이(Simple)</v>
      </c>
      <c r="I1078" s="62">
        <f t="shared" si="323"/>
        <v>471.72</v>
      </c>
      <c r="J1078" s="53" t="str">
        <f t="shared" si="324"/>
        <v>BIG BRIDGE INTL (BRCH USA)</v>
      </c>
      <c r="K1078" s="55">
        <f t="shared" si="325"/>
        <v>2</v>
      </c>
      <c r="L1078" s="54">
        <f t="shared" si="326"/>
        <v>21.9</v>
      </c>
      <c r="M1078" s="54">
        <f t="shared" si="327"/>
        <v>0.2</v>
      </c>
      <c r="N1078" s="54">
        <f t="shared" si="328"/>
        <v>22</v>
      </c>
      <c r="O1078" s="54">
        <f t="shared" si="329"/>
        <v>22</v>
      </c>
      <c r="P1078" s="55" t="str">
        <f t="shared" si="330"/>
        <v>6094325152190 (2)</v>
      </c>
      <c r="Q1078" s="70">
        <f t="shared" si="331"/>
        <v>50190</v>
      </c>
      <c r="R1078" s="58">
        <v>0</v>
      </c>
      <c r="S1078" s="57">
        <f t="shared" si="332"/>
        <v>2500</v>
      </c>
      <c r="T1078" s="58">
        <v>0</v>
      </c>
      <c r="U1078" s="58">
        <f>(IF(VLOOKUP(VLOOKUP(AN1078,MAPPING!$B$16:$D$21,2,1),MAPPING!$C$16:$E$21,2,0)=7000,0,VLOOKUP(VLOOKUP(AN1078,MAPPING!$B$16:$D$21,2,1),MAPPING!$C$16:$E$21,2,0)))</f>
        <v>0</v>
      </c>
      <c r="V1078" s="58">
        <f>(K1078*VLOOKUP(N1078/K1078,MAPPING!$B$23:$C$30,2,10))</f>
        <v>9000</v>
      </c>
      <c r="W1078" s="58">
        <f t="shared" si="333"/>
        <v>0</v>
      </c>
      <c r="X1078" s="58">
        <f t="shared" si="334"/>
        <v>61690</v>
      </c>
      <c r="Y1078" s="116">
        <f>ROUND(SUM(Q1078:W1078)/INVOICE!$I$5,2)</f>
        <v>44.25</v>
      </c>
      <c r="AA1078" s="38" t="s">
        <v>7339</v>
      </c>
      <c r="AB1078" s="38" t="s">
        <v>93</v>
      </c>
      <c r="AC1078" s="38" t="s">
        <v>7340</v>
      </c>
      <c r="AD1078" s="38" t="s">
        <v>13036</v>
      </c>
      <c r="AE1078" s="38" t="s">
        <v>10619</v>
      </c>
      <c r="AF1078" s="38" t="s">
        <v>10620</v>
      </c>
      <c r="AG1078" s="38" t="s">
        <v>10621</v>
      </c>
      <c r="AH1078" s="38" t="s">
        <v>156</v>
      </c>
      <c r="AI1078" s="38">
        <v>2</v>
      </c>
      <c r="AJ1078" s="38">
        <v>21.9</v>
      </c>
      <c r="AK1078" s="38">
        <v>0.2</v>
      </c>
      <c r="AL1078" s="38">
        <v>22</v>
      </c>
      <c r="AM1078" s="38" t="s">
        <v>65</v>
      </c>
      <c r="AN1078" s="38">
        <v>471.72</v>
      </c>
      <c r="AO1078" s="38" t="s">
        <v>62</v>
      </c>
      <c r="AP1078" s="38" t="s">
        <v>62</v>
      </c>
      <c r="AQ1078" s="38" t="s">
        <v>62</v>
      </c>
      <c r="AR1078" s="38" t="s">
        <v>61</v>
      </c>
      <c r="AS1078" s="38" t="s">
        <v>61</v>
      </c>
      <c r="AT1078" s="38" t="s">
        <v>205</v>
      </c>
      <c r="AU1078" s="38" t="s">
        <v>8802</v>
      </c>
      <c r="AV1078" s="38" t="s">
        <v>207</v>
      </c>
      <c r="AW1078" s="38" t="s">
        <v>61</v>
      </c>
      <c r="AX1078" s="38" t="s">
        <v>63</v>
      </c>
      <c r="AY1078" s="39" t="s">
        <v>13037</v>
      </c>
      <c r="AZ1078" s="38" t="s">
        <v>13038</v>
      </c>
      <c r="BA1078" s="39" t="s">
        <v>13038</v>
      </c>
      <c r="BB1078" s="38" t="s">
        <v>196</v>
      </c>
      <c r="BC1078" s="38" t="s">
        <v>197</v>
      </c>
      <c r="BD1078" s="38" t="s">
        <v>94</v>
      </c>
      <c r="BE1078" s="38" t="s">
        <v>208</v>
      </c>
      <c r="BF1078" s="38" t="s">
        <v>64</v>
      </c>
      <c r="BG1078" s="38" t="s">
        <v>61</v>
      </c>
      <c r="BH1078" s="38" t="s">
        <v>209</v>
      </c>
    </row>
    <row r="1079" spans="2:60" x14ac:dyDescent="0.3">
      <c r="B1079" s="55">
        <f t="shared" si="316"/>
        <v>1075</v>
      </c>
      <c r="C1079" s="55" t="str">
        <f t="shared" si="317"/>
        <v>NRT</v>
      </c>
      <c r="D1079" s="55" t="str">
        <f t="shared" si="318"/>
        <v>2025-09-27</v>
      </c>
      <c r="E1079" s="55" t="str">
        <f t="shared" si="319"/>
        <v>82020038200</v>
      </c>
      <c r="F1079" s="55" t="str">
        <f t="shared" si="320"/>
        <v>PJP030131348</v>
      </c>
      <c r="G1079" s="55" t="str">
        <f t="shared" si="321"/>
        <v>타요스테이지</v>
      </c>
      <c r="H1079" s="53" t="str">
        <f t="shared" si="322"/>
        <v>간이(Simple)</v>
      </c>
      <c r="I1079" s="62">
        <f t="shared" si="323"/>
        <v>566.04</v>
      </c>
      <c r="J1079" s="53" t="str">
        <f t="shared" si="324"/>
        <v>BIG BRIDGE INTL (BRCH USA)</v>
      </c>
      <c r="K1079" s="55">
        <f t="shared" si="325"/>
        <v>2</v>
      </c>
      <c r="L1079" s="54">
        <f t="shared" si="326"/>
        <v>21.6</v>
      </c>
      <c r="M1079" s="54">
        <f t="shared" si="327"/>
        <v>0.2</v>
      </c>
      <c r="N1079" s="54">
        <f t="shared" si="328"/>
        <v>22</v>
      </c>
      <c r="O1079" s="54">
        <f t="shared" si="329"/>
        <v>22</v>
      </c>
      <c r="P1079" s="55" t="str">
        <f t="shared" si="330"/>
        <v>6094325152225 (2)</v>
      </c>
      <c r="Q1079" s="70">
        <f t="shared" si="331"/>
        <v>50190</v>
      </c>
      <c r="R1079" s="58">
        <v>0</v>
      </c>
      <c r="S1079" s="57">
        <f t="shared" si="332"/>
        <v>2500</v>
      </c>
      <c r="T1079" s="58">
        <v>0</v>
      </c>
      <c r="U1079" s="58">
        <f>(IF(VLOOKUP(VLOOKUP(AN1079,MAPPING!$B$16:$D$21,2,1),MAPPING!$C$16:$E$21,2,0)=7000,0,VLOOKUP(VLOOKUP(AN1079,MAPPING!$B$16:$D$21,2,1),MAPPING!$C$16:$E$21,2,0)))</f>
        <v>0</v>
      </c>
      <c r="V1079" s="58">
        <f>(K1079*VLOOKUP(N1079/K1079,MAPPING!$B$23:$C$30,2,10))</f>
        <v>9000</v>
      </c>
      <c r="W1079" s="58">
        <f t="shared" si="333"/>
        <v>0</v>
      </c>
      <c r="X1079" s="58">
        <f t="shared" si="334"/>
        <v>61690</v>
      </c>
      <c r="Y1079" s="116">
        <f>ROUND(SUM(Q1079:W1079)/INVOICE!$I$5,2)</f>
        <v>44.25</v>
      </c>
      <c r="AA1079" s="38" t="s">
        <v>7339</v>
      </c>
      <c r="AB1079" s="38" t="s">
        <v>93</v>
      </c>
      <c r="AC1079" s="38" t="s">
        <v>7340</v>
      </c>
      <c r="AD1079" s="38" t="s">
        <v>13039</v>
      </c>
      <c r="AE1079" s="38" t="s">
        <v>12608</v>
      </c>
      <c r="AF1079" s="38" t="s">
        <v>12609</v>
      </c>
      <c r="AG1079" s="38" t="s">
        <v>10621</v>
      </c>
      <c r="AH1079" s="38" t="s">
        <v>156</v>
      </c>
      <c r="AI1079" s="38">
        <v>2</v>
      </c>
      <c r="AJ1079" s="38">
        <v>21.6</v>
      </c>
      <c r="AK1079" s="38">
        <v>0.2</v>
      </c>
      <c r="AL1079" s="38">
        <v>22</v>
      </c>
      <c r="AM1079" s="38" t="s">
        <v>65</v>
      </c>
      <c r="AN1079" s="38">
        <v>566.04</v>
      </c>
      <c r="AO1079" s="38" t="s">
        <v>62</v>
      </c>
      <c r="AP1079" s="38" t="s">
        <v>62</v>
      </c>
      <c r="AQ1079" s="38" t="s">
        <v>62</v>
      </c>
      <c r="AR1079" s="38" t="s">
        <v>61</v>
      </c>
      <c r="AS1079" s="38" t="s">
        <v>61</v>
      </c>
      <c r="AT1079" s="38" t="s">
        <v>205</v>
      </c>
      <c r="AU1079" s="38" t="s">
        <v>8802</v>
      </c>
      <c r="AV1079" s="38" t="s">
        <v>207</v>
      </c>
      <c r="AW1079" s="38" t="s">
        <v>61</v>
      </c>
      <c r="AX1079" s="38" t="s">
        <v>63</v>
      </c>
      <c r="AY1079" s="39" t="s">
        <v>13040</v>
      </c>
      <c r="AZ1079" s="38" t="s">
        <v>13041</v>
      </c>
      <c r="BA1079" s="39" t="s">
        <v>13041</v>
      </c>
      <c r="BB1079" s="38" t="s">
        <v>196</v>
      </c>
      <c r="BC1079" s="38" t="s">
        <v>197</v>
      </c>
      <c r="BD1079" s="38" t="s">
        <v>94</v>
      </c>
      <c r="BE1079" s="38" t="s">
        <v>208</v>
      </c>
      <c r="BF1079" s="38" t="s">
        <v>64</v>
      </c>
      <c r="BG1079" s="38" t="s">
        <v>61</v>
      </c>
      <c r="BH1079" s="38" t="s">
        <v>209</v>
      </c>
    </row>
    <row r="1080" spans="2:60" x14ac:dyDescent="0.3">
      <c r="B1080" s="55">
        <f t="shared" si="316"/>
        <v>1076</v>
      </c>
      <c r="C1080" s="55" t="str">
        <f t="shared" si="317"/>
        <v>NRT</v>
      </c>
      <c r="D1080" s="55" t="str">
        <f t="shared" si="318"/>
        <v>2025-09-27</v>
      </c>
      <c r="E1080" s="55" t="str">
        <f t="shared" si="319"/>
        <v>82020038200</v>
      </c>
      <c r="F1080" s="55" t="str">
        <f t="shared" si="320"/>
        <v>PJP030161989</v>
      </c>
      <c r="G1080" s="55" t="str">
        <f t="shared" si="321"/>
        <v>지앤지</v>
      </c>
      <c r="H1080" s="53" t="str">
        <f t="shared" si="322"/>
        <v>간이(Simple)</v>
      </c>
      <c r="I1080" s="62">
        <f t="shared" si="323"/>
        <v>422.1</v>
      </c>
      <c r="J1080" s="53" t="str">
        <f t="shared" si="324"/>
        <v>BIG BRIDGE INTL (BRCH USA)</v>
      </c>
      <c r="K1080" s="55">
        <f t="shared" si="325"/>
        <v>2</v>
      </c>
      <c r="L1080" s="54">
        <f t="shared" si="326"/>
        <v>18.8</v>
      </c>
      <c r="M1080" s="54">
        <f t="shared" si="327"/>
        <v>0.2</v>
      </c>
      <c r="N1080" s="54">
        <f t="shared" si="328"/>
        <v>19</v>
      </c>
      <c r="O1080" s="54">
        <f t="shared" si="329"/>
        <v>19</v>
      </c>
      <c r="P1080" s="55" t="str">
        <f t="shared" si="330"/>
        <v>6094325151995 (2)</v>
      </c>
      <c r="Q1080" s="70">
        <f t="shared" si="331"/>
        <v>44130</v>
      </c>
      <c r="R1080" s="58">
        <v>0</v>
      </c>
      <c r="S1080" s="57">
        <f t="shared" si="332"/>
        <v>2500</v>
      </c>
      <c r="T1080" s="58">
        <v>0</v>
      </c>
      <c r="U1080" s="58">
        <f>(IF(VLOOKUP(VLOOKUP(AN1080,MAPPING!$B$16:$D$21,2,1),MAPPING!$C$16:$E$21,2,0)=7000,0,VLOOKUP(VLOOKUP(AN1080,MAPPING!$B$16:$D$21,2,1),MAPPING!$C$16:$E$21,2,0)))</f>
        <v>0</v>
      </c>
      <c r="V1080" s="58">
        <f>(K1080*VLOOKUP(N1080/K1080,MAPPING!$B$23:$C$30,2,10))</f>
        <v>2400</v>
      </c>
      <c r="W1080" s="58">
        <f t="shared" si="333"/>
        <v>0</v>
      </c>
      <c r="X1080" s="58">
        <f t="shared" si="334"/>
        <v>49030</v>
      </c>
      <c r="Y1080" s="116">
        <f>ROUND(SUM(Q1080:W1080)/INVOICE!$I$5,2)</f>
        <v>35.17</v>
      </c>
      <c r="AA1080" s="38" t="s">
        <v>7339</v>
      </c>
      <c r="AB1080" s="38" t="s">
        <v>93</v>
      </c>
      <c r="AC1080" s="38" t="s">
        <v>7340</v>
      </c>
      <c r="AD1080" s="38" t="s">
        <v>13042</v>
      </c>
      <c r="AE1080" s="38" t="s">
        <v>10619</v>
      </c>
      <c r="AF1080" s="38" t="s">
        <v>10620</v>
      </c>
      <c r="AG1080" s="38" t="s">
        <v>10621</v>
      </c>
      <c r="AH1080" s="38" t="s">
        <v>156</v>
      </c>
      <c r="AI1080" s="38">
        <v>2</v>
      </c>
      <c r="AJ1080" s="38">
        <v>18.8</v>
      </c>
      <c r="AK1080" s="38">
        <v>0.2</v>
      </c>
      <c r="AL1080" s="38">
        <v>19</v>
      </c>
      <c r="AM1080" s="38" t="s">
        <v>65</v>
      </c>
      <c r="AN1080" s="38">
        <v>422.1</v>
      </c>
      <c r="AO1080" s="38" t="s">
        <v>62</v>
      </c>
      <c r="AP1080" s="38" t="s">
        <v>62</v>
      </c>
      <c r="AQ1080" s="38" t="s">
        <v>62</v>
      </c>
      <c r="AR1080" s="38" t="s">
        <v>61</v>
      </c>
      <c r="AS1080" s="38" t="s">
        <v>61</v>
      </c>
      <c r="AT1080" s="38" t="s">
        <v>205</v>
      </c>
      <c r="AU1080" s="38" t="s">
        <v>8802</v>
      </c>
      <c r="AV1080" s="38" t="s">
        <v>207</v>
      </c>
      <c r="AW1080" s="38" t="s">
        <v>61</v>
      </c>
      <c r="AX1080" s="38" t="s">
        <v>63</v>
      </c>
      <c r="AY1080" s="39" t="s">
        <v>13043</v>
      </c>
      <c r="AZ1080" s="38" t="s">
        <v>13044</v>
      </c>
      <c r="BA1080" s="39" t="s">
        <v>13044</v>
      </c>
      <c r="BB1080" s="38" t="s">
        <v>196</v>
      </c>
      <c r="BC1080" s="38" t="s">
        <v>197</v>
      </c>
      <c r="BD1080" s="38" t="s">
        <v>94</v>
      </c>
      <c r="BE1080" s="38" t="s">
        <v>208</v>
      </c>
      <c r="BF1080" s="38" t="s">
        <v>64</v>
      </c>
      <c r="BG1080" s="38" t="s">
        <v>61</v>
      </c>
      <c r="BH1080" s="38" t="s">
        <v>209</v>
      </c>
    </row>
    <row r="1081" spans="2:60" x14ac:dyDescent="0.3">
      <c r="B1081" s="55">
        <f t="shared" si="316"/>
        <v>1077</v>
      </c>
      <c r="C1081" s="55" t="str">
        <f t="shared" si="317"/>
        <v>NRT</v>
      </c>
      <c r="D1081" s="55" t="str">
        <f t="shared" si="318"/>
        <v>2025-09-27</v>
      </c>
      <c r="E1081" s="55" t="str">
        <f t="shared" si="319"/>
        <v>82020038200</v>
      </c>
      <c r="F1081" s="55" t="str">
        <f t="shared" si="320"/>
        <v>PJP030137625</v>
      </c>
      <c r="G1081" s="55" t="str">
        <f t="shared" si="321"/>
        <v>지앤지</v>
      </c>
      <c r="H1081" s="53" t="str">
        <f t="shared" si="322"/>
        <v>간이(Simple)</v>
      </c>
      <c r="I1081" s="62">
        <f t="shared" si="323"/>
        <v>422.1</v>
      </c>
      <c r="J1081" s="53" t="str">
        <f t="shared" si="324"/>
        <v>BIG BRIDGE INTL (BRCH USA)</v>
      </c>
      <c r="K1081" s="55">
        <f t="shared" si="325"/>
        <v>2</v>
      </c>
      <c r="L1081" s="54">
        <f t="shared" si="326"/>
        <v>18.5</v>
      </c>
      <c r="M1081" s="54">
        <f t="shared" si="327"/>
        <v>0.2</v>
      </c>
      <c r="N1081" s="54">
        <f t="shared" si="328"/>
        <v>18.5</v>
      </c>
      <c r="O1081" s="54">
        <f t="shared" si="329"/>
        <v>18.5</v>
      </c>
      <c r="P1081" s="55" t="str">
        <f t="shared" si="330"/>
        <v>6094325151847 (2)</v>
      </c>
      <c r="Q1081" s="70">
        <f t="shared" si="331"/>
        <v>43120</v>
      </c>
      <c r="R1081" s="58">
        <v>0</v>
      </c>
      <c r="S1081" s="57">
        <f t="shared" si="332"/>
        <v>2500</v>
      </c>
      <c r="T1081" s="58">
        <v>0</v>
      </c>
      <c r="U1081" s="58">
        <f>(IF(VLOOKUP(VLOOKUP(AN1081,MAPPING!$B$16:$D$21,2,1),MAPPING!$C$16:$E$21,2,0)=7000,0,VLOOKUP(VLOOKUP(AN1081,MAPPING!$B$16:$D$21,2,1),MAPPING!$C$16:$E$21,2,0)))</f>
        <v>0</v>
      </c>
      <c r="V1081" s="58">
        <f>(K1081*VLOOKUP(N1081/K1081,MAPPING!$B$23:$C$30,2,10))</f>
        <v>2400</v>
      </c>
      <c r="W1081" s="58">
        <f t="shared" si="333"/>
        <v>0</v>
      </c>
      <c r="X1081" s="58">
        <f t="shared" si="334"/>
        <v>48020</v>
      </c>
      <c r="Y1081" s="116">
        <f>ROUND(SUM(Q1081:W1081)/INVOICE!$I$5,2)</f>
        <v>34.450000000000003</v>
      </c>
      <c r="AA1081" s="38" t="s">
        <v>7339</v>
      </c>
      <c r="AB1081" s="38" t="s">
        <v>93</v>
      </c>
      <c r="AC1081" s="38" t="s">
        <v>7340</v>
      </c>
      <c r="AD1081" s="38" t="s">
        <v>13045</v>
      </c>
      <c r="AE1081" s="38" t="s">
        <v>10619</v>
      </c>
      <c r="AF1081" s="38" t="s">
        <v>10620</v>
      </c>
      <c r="AG1081" s="38" t="s">
        <v>10621</v>
      </c>
      <c r="AH1081" s="38" t="s">
        <v>156</v>
      </c>
      <c r="AI1081" s="38">
        <v>2</v>
      </c>
      <c r="AJ1081" s="38">
        <v>18.5</v>
      </c>
      <c r="AK1081" s="38">
        <v>0.2</v>
      </c>
      <c r="AL1081" s="38">
        <v>18.5</v>
      </c>
      <c r="AM1081" s="38" t="s">
        <v>65</v>
      </c>
      <c r="AN1081" s="38">
        <v>422.1</v>
      </c>
      <c r="AO1081" s="38" t="s">
        <v>62</v>
      </c>
      <c r="AP1081" s="38" t="s">
        <v>62</v>
      </c>
      <c r="AQ1081" s="38" t="s">
        <v>62</v>
      </c>
      <c r="AR1081" s="38" t="s">
        <v>61</v>
      </c>
      <c r="AS1081" s="38" t="s">
        <v>61</v>
      </c>
      <c r="AT1081" s="38" t="s">
        <v>205</v>
      </c>
      <c r="AU1081" s="38" t="s">
        <v>8802</v>
      </c>
      <c r="AV1081" s="38" t="s">
        <v>207</v>
      </c>
      <c r="AW1081" s="38" t="s">
        <v>61</v>
      </c>
      <c r="AX1081" s="38" t="s">
        <v>63</v>
      </c>
      <c r="AY1081" s="39" t="s">
        <v>13046</v>
      </c>
      <c r="AZ1081" s="38" t="s">
        <v>13047</v>
      </c>
      <c r="BA1081" s="39" t="s">
        <v>13047</v>
      </c>
      <c r="BB1081" s="38" t="s">
        <v>196</v>
      </c>
      <c r="BC1081" s="38" t="s">
        <v>197</v>
      </c>
      <c r="BD1081" s="38" t="s">
        <v>94</v>
      </c>
      <c r="BE1081" s="38" t="s">
        <v>208</v>
      </c>
      <c r="BF1081" s="38" t="s">
        <v>64</v>
      </c>
      <c r="BG1081" s="38" t="s">
        <v>61</v>
      </c>
      <c r="BH1081" s="38" t="s">
        <v>209</v>
      </c>
    </row>
    <row r="1082" spans="2:60" x14ac:dyDescent="0.3">
      <c r="B1082" s="55">
        <f t="shared" si="316"/>
        <v>1078</v>
      </c>
      <c r="C1082" s="55" t="str">
        <f t="shared" si="317"/>
        <v>NRT</v>
      </c>
      <c r="D1082" s="55" t="str">
        <f t="shared" si="318"/>
        <v>2025-09-27</v>
      </c>
      <c r="E1082" s="55" t="str">
        <f t="shared" si="319"/>
        <v>82020038200</v>
      </c>
      <c r="F1082" s="55" t="str">
        <f t="shared" si="320"/>
        <v>PJP030137389</v>
      </c>
      <c r="G1082" s="55" t="str">
        <f t="shared" si="321"/>
        <v>타요스테이지</v>
      </c>
      <c r="H1082" s="53" t="str">
        <f t="shared" si="322"/>
        <v>간이(Simple)</v>
      </c>
      <c r="I1082" s="62">
        <f t="shared" si="323"/>
        <v>566.04</v>
      </c>
      <c r="J1082" s="53" t="str">
        <f t="shared" si="324"/>
        <v>BIG BRIDGE INTL (BRCH USA)</v>
      </c>
      <c r="K1082" s="55">
        <f t="shared" si="325"/>
        <v>2</v>
      </c>
      <c r="L1082" s="54">
        <f t="shared" si="326"/>
        <v>22.5</v>
      </c>
      <c r="M1082" s="54">
        <f t="shared" si="327"/>
        <v>0.2</v>
      </c>
      <c r="N1082" s="54">
        <f t="shared" si="328"/>
        <v>22.5</v>
      </c>
      <c r="O1082" s="54">
        <f t="shared" si="329"/>
        <v>22.5</v>
      </c>
      <c r="P1082" s="55" t="str">
        <f t="shared" si="330"/>
        <v>6094325151904 (2)</v>
      </c>
      <c r="Q1082" s="70">
        <f t="shared" si="331"/>
        <v>51200</v>
      </c>
      <c r="R1082" s="58">
        <v>0</v>
      </c>
      <c r="S1082" s="57">
        <f t="shared" si="332"/>
        <v>2500</v>
      </c>
      <c r="T1082" s="58">
        <v>0</v>
      </c>
      <c r="U1082" s="58">
        <f>(IF(VLOOKUP(VLOOKUP(AN1082,MAPPING!$B$16:$D$21,2,1),MAPPING!$C$16:$E$21,2,0)=7000,0,VLOOKUP(VLOOKUP(AN1082,MAPPING!$B$16:$D$21,2,1),MAPPING!$C$16:$E$21,2,0)))</f>
        <v>0</v>
      </c>
      <c r="V1082" s="58">
        <f>(K1082*VLOOKUP(N1082/K1082,MAPPING!$B$23:$C$30,2,10))</f>
        <v>9000</v>
      </c>
      <c r="W1082" s="58">
        <f t="shared" si="333"/>
        <v>0</v>
      </c>
      <c r="X1082" s="58">
        <f t="shared" si="334"/>
        <v>62700</v>
      </c>
      <c r="Y1082" s="116">
        <f>ROUND(SUM(Q1082:W1082)/INVOICE!$I$5,2)</f>
        <v>44.98</v>
      </c>
      <c r="AA1082" s="38" t="s">
        <v>7339</v>
      </c>
      <c r="AB1082" s="38" t="s">
        <v>93</v>
      </c>
      <c r="AC1082" s="38" t="s">
        <v>7340</v>
      </c>
      <c r="AD1082" s="38" t="s">
        <v>13048</v>
      </c>
      <c r="AE1082" s="38" t="s">
        <v>12608</v>
      </c>
      <c r="AF1082" s="38" t="s">
        <v>12609</v>
      </c>
      <c r="AG1082" s="38" t="s">
        <v>10621</v>
      </c>
      <c r="AH1082" s="38" t="s">
        <v>156</v>
      </c>
      <c r="AI1082" s="38">
        <v>2</v>
      </c>
      <c r="AJ1082" s="38">
        <v>22.5</v>
      </c>
      <c r="AK1082" s="38">
        <v>0.2</v>
      </c>
      <c r="AL1082" s="38">
        <v>22.5</v>
      </c>
      <c r="AM1082" s="38" t="s">
        <v>65</v>
      </c>
      <c r="AN1082" s="38">
        <v>566.04</v>
      </c>
      <c r="AO1082" s="38" t="s">
        <v>62</v>
      </c>
      <c r="AP1082" s="38" t="s">
        <v>62</v>
      </c>
      <c r="AQ1082" s="38" t="s">
        <v>62</v>
      </c>
      <c r="AR1082" s="38" t="s">
        <v>61</v>
      </c>
      <c r="AS1082" s="38" t="s">
        <v>61</v>
      </c>
      <c r="AT1082" s="38" t="s">
        <v>205</v>
      </c>
      <c r="AU1082" s="38" t="s">
        <v>8802</v>
      </c>
      <c r="AV1082" s="38" t="s">
        <v>207</v>
      </c>
      <c r="AW1082" s="38" t="s">
        <v>61</v>
      </c>
      <c r="AX1082" s="38" t="s">
        <v>63</v>
      </c>
      <c r="AY1082" s="39" t="s">
        <v>13049</v>
      </c>
      <c r="AZ1082" s="38" t="s">
        <v>13050</v>
      </c>
      <c r="BA1082" s="39" t="s">
        <v>13050</v>
      </c>
      <c r="BB1082" s="38" t="s">
        <v>196</v>
      </c>
      <c r="BC1082" s="38" t="s">
        <v>197</v>
      </c>
      <c r="BD1082" s="38" t="s">
        <v>94</v>
      </c>
      <c r="BE1082" s="38" t="s">
        <v>208</v>
      </c>
      <c r="BF1082" s="38" t="s">
        <v>64</v>
      </c>
      <c r="BG1082" s="38" t="s">
        <v>61</v>
      </c>
      <c r="BH1082" s="38" t="s">
        <v>209</v>
      </c>
    </row>
    <row r="1083" spans="2:60" x14ac:dyDescent="0.3">
      <c r="B1083" s="55">
        <f t="shared" si="316"/>
        <v>1079</v>
      </c>
      <c r="C1083" s="55" t="str">
        <f t="shared" si="317"/>
        <v>NRT</v>
      </c>
      <c r="D1083" s="55" t="str">
        <f t="shared" si="318"/>
        <v>2025-09-27</v>
      </c>
      <c r="E1083" s="55" t="str">
        <f t="shared" si="319"/>
        <v>82020038200</v>
      </c>
      <c r="F1083" s="55" t="str">
        <f t="shared" si="320"/>
        <v>PJP030163208</v>
      </c>
      <c r="G1083" s="55" t="str">
        <f t="shared" si="321"/>
        <v>타요스테이지</v>
      </c>
      <c r="H1083" s="53" t="str">
        <f t="shared" si="322"/>
        <v>간이(Simple)</v>
      </c>
      <c r="I1083" s="62">
        <f t="shared" si="323"/>
        <v>566.04</v>
      </c>
      <c r="J1083" s="53" t="str">
        <f t="shared" si="324"/>
        <v>BIG BRIDGE INTL (BRCH USA)</v>
      </c>
      <c r="K1083" s="55">
        <f t="shared" si="325"/>
        <v>2</v>
      </c>
      <c r="L1083" s="54">
        <f t="shared" si="326"/>
        <v>22.3</v>
      </c>
      <c r="M1083" s="54">
        <f t="shared" si="327"/>
        <v>0.2</v>
      </c>
      <c r="N1083" s="54">
        <f t="shared" si="328"/>
        <v>22.5</v>
      </c>
      <c r="O1083" s="54">
        <f t="shared" si="329"/>
        <v>22.5</v>
      </c>
      <c r="P1083" s="55" t="str">
        <f t="shared" si="330"/>
        <v>6094325151799 (2)</v>
      </c>
      <c r="Q1083" s="70">
        <f t="shared" si="331"/>
        <v>51200</v>
      </c>
      <c r="R1083" s="58">
        <v>0</v>
      </c>
      <c r="S1083" s="57">
        <f t="shared" si="332"/>
        <v>2500</v>
      </c>
      <c r="T1083" s="58">
        <v>0</v>
      </c>
      <c r="U1083" s="58">
        <f>(IF(VLOOKUP(VLOOKUP(AN1083,MAPPING!$B$16:$D$21,2,1),MAPPING!$C$16:$E$21,2,0)=7000,0,VLOOKUP(VLOOKUP(AN1083,MAPPING!$B$16:$D$21,2,1),MAPPING!$C$16:$E$21,2,0)))</f>
        <v>0</v>
      </c>
      <c r="V1083" s="58">
        <f>(K1083*VLOOKUP(N1083/K1083,MAPPING!$B$23:$C$30,2,10))</f>
        <v>9000</v>
      </c>
      <c r="W1083" s="58">
        <f t="shared" si="333"/>
        <v>0</v>
      </c>
      <c r="X1083" s="58">
        <f t="shared" si="334"/>
        <v>62700</v>
      </c>
      <c r="Y1083" s="116">
        <f>ROUND(SUM(Q1083:W1083)/INVOICE!$I$5,2)</f>
        <v>44.98</v>
      </c>
      <c r="AA1083" s="38" t="s">
        <v>7339</v>
      </c>
      <c r="AB1083" s="38" t="s">
        <v>93</v>
      </c>
      <c r="AC1083" s="38" t="s">
        <v>7340</v>
      </c>
      <c r="AD1083" s="38" t="s">
        <v>13051</v>
      </c>
      <c r="AE1083" s="38" t="s">
        <v>12608</v>
      </c>
      <c r="AF1083" s="38" t="s">
        <v>12609</v>
      </c>
      <c r="AG1083" s="38" t="s">
        <v>10621</v>
      </c>
      <c r="AH1083" s="38" t="s">
        <v>156</v>
      </c>
      <c r="AI1083" s="38">
        <v>2</v>
      </c>
      <c r="AJ1083" s="38">
        <v>22.3</v>
      </c>
      <c r="AK1083" s="38">
        <v>0.2</v>
      </c>
      <c r="AL1083" s="38">
        <v>22.5</v>
      </c>
      <c r="AM1083" s="38" t="s">
        <v>65</v>
      </c>
      <c r="AN1083" s="38">
        <v>566.04</v>
      </c>
      <c r="AO1083" s="38" t="s">
        <v>62</v>
      </c>
      <c r="AP1083" s="38" t="s">
        <v>62</v>
      </c>
      <c r="AQ1083" s="38" t="s">
        <v>62</v>
      </c>
      <c r="AR1083" s="38" t="s">
        <v>61</v>
      </c>
      <c r="AS1083" s="38" t="s">
        <v>61</v>
      </c>
      <c r="AT1083" s="38" t="s">
        <v>205</v>
      </c>
      <c r="AU1083" s="38" t="s">
        <v>8802</v>
      </c>
      <c r="AV1083" s="38" t="s">
        <v>207</v>
      </c>
      <c r="AW1083" s="38" t="s">
        <v>61</v>
      </c>
      <c r="AX1083" s="38" t="s">
        <v>63</v>
      </c>
      <c r="AY1083" s="39" t="s">
        <v>13052</v>
      </c>
      <c r="AZ1083" s="38" t="s">
        <v>13053</v>
      </c>
      <c r="BA1083" s="39" t="s">
        <v>13053</v>
      </c>
      <c r="BB1083" s="38" t="s">
        <v>196</v>
      </c>
      <c r="BC1083" s="38" t="s">
        <v>197</v>
      </c>
      <c r="BD1083" s="38" t="s">
        <v>94</v>
      </c>
      <c r="BE1083" s="38" t="s">
        <v>208</v>
      </c>
      <c r="BF1083" s="38" t="s">
        <v>64</v>
      </c>
      <c r="BG1083" s="38" t="s">
        <v>61</v>
      </c>
      <c r="BH1083" s="38" t="s">
        <v>209</v>
      </c>
    </row>
    <row r="1084" spans="2:60" x14ac:dyDescent="0.3">
      <c r="B1084" s="55">
        <f t="shared" si="316"/>
        <v>1080</v>
      </c>
      <c r="C1084" s="55" t="str">
        <f t="shared" si="317"/>
        <v>NRT</v>
      </c>
      <c r="D1084" s="55" t="str">
        <f t="shared" si="318"/>
        <v>2025-09-27</v>
      </c>
      <c r="E1084" s="55" t="str">
        <f t="shared" si="319"/>
        <v>82020038200</v>
      </c>
      <c r="F1084" s="55" t="str">
        <f t="shared" si="320"/>
        <v>PJP030166342</v>
      </c>
      <c r="G1084" s="55" t="str">
        <f t="shared" si="321"/>
        <v>타요스테이지</v>
      </c>
      <c r="H1084" s="53" t="str">
        <f t="shared" si="322"/>
        <v>간이(Simple)</v>
      </c>
      <c r="I1084" s="62">
        <f t="shared" si="323"/>
        <v>566.04</v>
      </c>
      <c r="J1084" s="53" t="str">
        <f t="shared" si="324"/>
        <v>BIG BRIDGE INTL (BRCH USA)</v>
      </c>
      <c r="K1084" s="55">
        <f t="shared" si="325"/>
        <v>2</v>
      </c>
      <c r="L1084" s="54">
        <f t="shared" si="326"/>
        <v>22.3</v>
      </c>
      <c r="M1084" s="54">
        <f t="shared" si="327"/>
        <v>0.2</v>
      </c>
      <c r="N1084" s="54">
        <f t="shared" si="328"/>
        <v>22.5</v>
      </c>
      <c r="O1084" s="54">
        <f t="shared" si="329"/>
        <v>22.5</v>
      </c>
      <c r="P1084" s="55" t="str">
        <f t="shared" si="330"/>
        <v>6094325151952 (2)</v>
      </c>
      <c r="Q1084" s="70">
        <f t="shared" si="331"/>
        <v>51200</v>
      </c>
      <c r="R1084" s="58">
        <v>0</v>
      </c>
      <c r="S1084" s="57">
        <f t="shared" si="332"/>
        <v>2500</v>
      </c>
      <c r="T1084" s="58">
        <v>0</v>
      </c>
      <c r="U1084" s="58">
        <f>(IF(VLOOKUP(VLOOKUP(AN1084,MAPPING!$B$16:$D$21,2,1),MAPPING!$C$16:$E$21,2,0)=7000,0,VLOOKUP(VLOOKUP(AN1084,MAPPING!$B$16:$D$21,2,1),MAPPING!$C$16:$E$21,2,0)))</f>
        <v>0</v>
      </c>
      <c r="V1084" s="58">
        <f>(K1084*VLOOKUP(N1084/K1084,MAPPING!$B$23:$C$30,2,10))</f>
        <v>9000</v>
      </c>
      <c r="W1084" s="58">
        <f t="shared" si="333"/>
        <v>0</v>
      </c>
      <c r="X1084" s="58">
        <f t="shared" si="334"/>
        <v>62700</v>
      </c>
      <c r="Y1084" s="116">
        <f>ROUND(SUM(Q1084:W1084)/INVOICE!$I$5,2)</f>
        <v>44.98</v>
      </c>
      <c r="AA1084" s="38" t="s">
        <v>7339</v>
      </c>
      <c r="AB1084" s="38" t="s">
        <v>93</v>
      </c>
      <c r="AC1084" s="38" t="s">
        <v>7340</v>
      </c>
      <c r="AD1084" s="38" t="s">
        <v>13054</v>
      </c>
      <c r="AE1084" s="38" t="s">
        <v>12608</v>
      </c>
      <c r="AF1084" s="38" t="s">
        <v>12609</v>
      </c>
      <c r="AG1084" s="38" t="s">
        <v>10621</v>
      </c>
      <c r="AH1084" s="38" t="s">
        <v>156</v>
      </c>
      <c r="AI1084" s="38">
        <v>2</v>
      </c>
      <c r="AJ1084" s="38">
        <v>22.3</v>
      </c>
      <c r="AK1084" s="38">
        <v>0.2</v>
      </c>
      <c r="AL1084" s="38">
        <v>22.5</v>
      </c>
      <c r="AM1084" s="38" t="s">
        <v>65</v>
      </c>
      <c r="AN1084" s="38">
        <v>566.04</v>
      </c>
      <c r="AO1084" s="38" t="s">
        <v>62</v>
      </c>
      <c r="AP1084" s="38" t="s">
        <v>62</v>
      </c>
      <c r="AQ1084" s="38" t="s">
        <v>62</v>
      </c>
      <c r="AR1084" s="38" t="s">
        <v>61</v>
      </c>
      <c r="AS1084" s="38" t="s">
        <v>61</v>
      </c>
      <c r="AT1084" s="38" t="s">
        <v>205</v>
      </c>
      <c r="AU1084" s="38" t="s">
        <v>8802</v>
      </c>
      <c r="AV1084" s="38" t="s">
        <v>207</v>
      </c>
      <c r="AW1084" s="38" t="s">
        <v>61</v>
      </c>
      <c r="AX1084" s="38" t="s">
        <v>63</v>
      </c>
      <c r="AY1084" s="39" t="s">
        <v>13055</v>
      </c>
      <c r="AZ1084" s="38" t="s">
        <v>13056</v>
      </c>
      <c r="BA1084" s="39" t="s">
        <v>13056</v>
      </c>
      <c r="BB1084" s="38" t="s">
        <v>196</v>
      </c>
      <c r="BC1084" s="38" t="s">
        <v>197</v>
      </c>
      <c r="BD1084" s="38" t="s">
        <v>94</v>
      </c>
      <c r="BE1084" s="38" t="s">
        <v>208</v>
      </c>
      <c r="BF1084" s="38" t="s">
        <v>64</v>
      </c>
      <c r="BG1084" s="38" t="s">
        <v>61</v>
      </c>
      <c r="BH1084" s="38" t="s">
        <v>209</v>
      </c>
    </row>
    <row r="1085" spans="2:60" x14ac:dyDescent="0.3">
      <c r="B1085" s="55">
        <f t="shared" si="316"/>
        <v>1081</v>
      </c>
      <c r="C1085" s="55" t="str">
        <f t="shared" si="317"/>
        <v>NRT</v>
      </c>
      <c r="D1085" s="55" t="str">
        <f t="shared" si="318"/>
        <v>2025-09-27</v>
      </c>
      <c r="E1085" s="55" t="str">
        <f t="shared" si="319"/>
        <v>82020038200</v>
      </c>
      <c r="F1085" s="55" t="str">
        <f t="shared" si="320"/>
        <v>PJP030143219</v>
      </c>
      <c r="G1085" s="55" t="str">
        <f t="shared" si="321"/>
        <v>타요스테이지</v>
      </c>
      <c r="H1085" s="53" t="str">
        <f t="shared" si="322"/>
        <v>간이(Simple)</v>
      </c>
      <c r="I1085" s="62">
        <f t="shared" si="323"/>
        <v>566.04</v>
      </c>
      <c r="J1085" s="53" t="str">
        <f t="shared" si="324"/>
        <v>BIG BRIDGE INTL (BRCH USA)</v>
      </c>
      <c r="K1085" s="55">
        <f t="shared" si="325"/>
        <v>2</v>
      </c>
      <c r="L1085" s="54">
        <f t="shared" si="326"/>
        <v>22.3</v>
      </c>
      <c r="M1085" s="54">
        <f t="shared" si="327"/>
        <v>0.2</v>
      </c>
      <c r="N1085" s="54">
        <f t="shared" si="328"/>
        <v>22.5</v>
      </c>
      <c r="O1085" s="54">
        <f t="shared" si="329"/>
        <v>22.5</v>
      </c>
      <c r="P1085" s="55" t="str">
        <f t="shared" si="330"/>
        <v>6094325143573 (2)</v>
      </c>
      <c r="Q1085" s="70">
        <f t="shared" si="331"/>
        <v>51200</v>
      </c>
      <c r="R1085" s="58">
        <v>0</v>
      </c>
      <c r="S1085" s="57">
        <f t="shared" si="332"/>
        <v>2500</v>
      </c>
      <c r="T1085" s="58">
        <v>0</v>
      </c>
      <c r="U1085" s="58">
        <f>(IF(VLOOKUP(VLOOKUP(AN1085,MAPPING!$B$16:$D$21,2,1),MAPPING!$C$16:$E$21,2,0)=7000,0,VLOOKUP(VLOOKUP(AN1085,MAPPING!$B$16:$D$21,2,1),MAPPING!$C$16:$E$21,2,0)))</f>
        <v>0</v>
      </c>
      <c r="V1085" s="58">
        <f>(K1085*VLOOKUP(N1085/K1085,MAPPING!$B$23:$C$30,2,10))</f>
        <v>9000</v>
      </c>
      <c r="W1085" s="58">
        <f t="shared" si="333"/>
        <v>0</v>
      </c>
      <c r="X1085" s="58">
        <f t="shared" si="334"/>
        <v>62700</v>
      </c>
      <c r="Y1085" s="116">
        <f>ROUND(SUM(Q1085:W1085)/INVOICE!$I$5,2)</f>
        <v>44.98</v>
      </c>
      <c r="AA1085" s="38" t="s">
        <v>7339</v>
      </c>
      <c r="AB1085" s="38" t="s">
        <v>93</v>
      </c>
      <c r="AC1085" s="38" t="s">
        <v>7340</v>
      </c>
      <c r="AD1085" s="38" t="s">
        <v>13057</v>
      </c>
      <c r="AE1085" s="38" t="s">
        <v>12608</v>
      </c>
      <c r="AF1085" s="38" t="s">
        <v>12609</v>
      </c>
      <c r="AG1085" s="38" t="s">
        <v>10621</v>
      </c>
      <c r="AH1085" s="38" t="s">
        <v>156</v>
      </c>
      <c r="AI1085" s="38">
        <v>2</v>
      </c>
      <c r="AJ1085" s="38">
        <v>22.3</v>
      </c>
      <c r="AK1085" s="38">
        <v>0.2</v>
      </c>
      <c r="AL1085" s="38">
        <v>22.5</v>
      </c>
      <c r="AM1085" s="38" t="s">
        <v>65</v>
      </c>
      <c r="AN1085" s="38">
        <v>566.04</v>
      </c>
      <c r="AO1085" s="38" t="s">
        <v>62</v>
      </c>
      <c r="AP1085" s="38" t="s">
        <v>62</v>
      </c>
      <c r="AQ1085" s="38" t="s">
        <v>62</v>
      </c>
      <c r="AR1085" s="38" t="s">
        <v>61</v>
      </c>
      <c r="AS1085" s="38" t="s">
        <v>61</v>
      </c>
      <c r="AT1085" s="38" t="s">
        <v>205</v>
      </c>
      <c r="AU1085" s="38" t="s">
        <v>8802</v>
      </c>
      <c r="AV1085" s="38" t="s">
        <v>207</v>
      </c>
      <c r="AW1085" s="38" t="s">
        <v>61</v>
      </c>
      <c r="AX1085" s="38" t="s">
        <v>63</v>
      </c>
      <c r="AY1085" s="39" t="s">
        <v>13058</v>
      </c>
      <c r="AZ1085" s="38" t="s">
        <v>13059</v>
      </c>
      <c r="BA1085" s="39" t="s">
        <v>13059</v>
      </c>
      <c r="BB1085" s="38" t="s">
        <v>196</v>
      </c>
      <c r="BC1085" s="38" t="s">
        <v>197</v>
      </c>
      <c r="BD1085" s="38" t="s">
        <v>94</v>
      </c>
      <c r="BE1085" s="38" t="s">
        <v>208</v>
      </c>
      <c r="BF1085" s="38" t="s">
        <v>64</v>
      </c>
      <c r="BG1085" s="38" t="s">
        <v>61</v>
      </c>
      <c r="BH1085" s="38" t="s">
        <v>209</v>
      </c>
    </row>
    <row r="1086" spans="2:60" x14ac:dyDescent="0.3">
      <c r="B1086" s="55">
        <f t="shared" si="316"/>
        <v>1082</v>
      </c>
      <c r="C1086" s="55" t="str">
        <f t="shared" si="317"/>
        <v>NRT</v>
      </c>
      <c r="D1086" s="55" t="str">
        <f t="shared" si="318"/>
        <v>2025-09-27</v>
      </c>
      <c r="E1086" s="55" t="str">
        <f t="shared" si="319"/>
        <v>82020038200</v>
      </c>
      <c r="F1086" s="55" t="str">
        <f t="shared" si="320"/>
        <v>PJP030162725</v>
      </c>
      <c r="G1086" s="55" t="str">
        <f t="shared" si="321"/>
        <v>타요스테이지</v>
      </c>
      <c r="H1086" s="53" t="str">
        <f t="shared" si="322"/>
        <v>간이(Simple)</v>
      </c>
      <c r="I1086" s="62">
        <f t="shared" si="323"/>
        <v>566.04</v>
      </c>
      <c r="J1086" s="53" t="str">
        <f t="shared" si="324"/>
        <v>BIG BRIDGE INTL (BRCH USA)</v>
      </c>
      <c r="K1086" s="55">
        <f t="shared" si="325"/>
        <v>2</v>
      </c>
      <c r="L1086" s="54">
        <f t="shared" si="326"/>
        <v>22</v>
      </c>
      <c r="M1086" s="54">
        <f t="shared" si="327"/>
        <v>0.2</v>
      </c>
      <c r="N1086" s="54">
        <f t="shared" si="328"/>
        <v>22</v>
      </c>
      <c r="O1086" s="54">
        <f t="shared" si="329"/>
        <v>22</v>
      </c>
      <c r="P1086" s="55" t="str">
        <f t="shared" si="330"/>
        <v>6094325152178 (2)</v>
      </c>
      <c r="Q1086" s="70">
        <f t="shared" si="331"/>
        <v>50190</v>
      </c>
      <c r="R1086" s="58">
        <v>0</v>
      </c>
      <c r="S1086" s="57">
        <f t="shared" si="332"/>
        <v>2500</v>
      </c>
      <c r="T1086" s="58">
        <v>0</v>
      </c>
      <c r="U1086" s="58">
        <f>(IF(VLOOKUP(VLOOKUP(AN1086,MAPPING!$B$16:$D$21,2,1),MAPPING!$C$16:$E$21,2,0)=7000,0,VLOOKUP(VLOOKUP(AN1086,MAPPING!$B$16:$D$21,2,1),MAPPING!$C$16:$E$21,2,0)))</f>
        <v>0</v>
      </c>
      <c r="V1086" s="58">
        <f>(K1086*VLOOKUP(N1086/K1086,MAPPING!$B$23:$C$30,2,10))</f>
        <v>9000</v>
      </c>
      <c r="W1086" s="58">
        <f t="shared" si="333"/>
        <v>0</v>
      </c>
      <c r="X1086" s="58">
        <f t="shared" si="334"/>
        <v>61690</v>
      </c>
      <c r="Y1086" s="116">
        <f>ROUND(SUM(Q1086:W1086)/INVOICE!$I$5,2)</f>
        <v>44.25</v>
      </c>
      <c r="AA1086" s="38" t="s">
        <v>7339</v>
      </c>
      <c r="AB1086" s="38" t="s">
        <v>93</v>
      </c>
      <c r="AC1086" s="38" t="s">
        <v>7340</v>
      </c>
      <c r="AD1086" s="38" t="s">
        <v>13060</v>
      </c>
      <c r="AE1086" s="38" t="s">
        <v>12608</v>
      </c>
      <c r="AF1086" s="38" t="s">
        <v>12609</v>
      </c>
      <c r="AG1086" s="38" t="s">
        <v>10621</v>
      </c>
      <c r="AH1086" s="38" t="s">
        <v>156</v>
      </c>
      <c r="AI1086" s="38">
        <v>2</v>
      </c>
      <c r="AJ1086" s="38">
        <v>22</v>
      </c>
      <c r="AK1086" s="38">
        <v>0.2</v>
      </c>
      <c r="AL1086" s="38">
        <v>22</v>
      </c>
      <c r="AM1086" s="38" t="s">
        <v>65</v>
      </c>
      <c r="AN1086" s="38">
        <v>566.04</v>
      </c>
      <c r="AO1086" s="38" t="s">
        <v>62</v>
      </c>
      <c r="AP1086" s="38" t="s">
        <v>62</v>
      </c>
      <c r="AQ1086" s="38" t="s">
        <v>62</v>
      </c>
      <c r="AR1086" s="38" t="s">
        <v>61</v>
      </c>
      <c r="AS1086" s="38" t="s">
        <v>61</v>
      </c>
      <c r="AT1086" s="38" t="s">
        <v>205</v>
      </c>
      <c r="AU1086" s="38" t="s">
        <v>8802</v>
      </c>
      <c r="AV1086" s="38" t="s">
        <v>207</v>
      </c>
      <c r="AW1086" s="38" t="s">
        <v>61</v>
      </c>
      <c r="AX1086" s="38" t="s">
        <v>63</v>
      </c>
      <c r="AY1086" s="39" t="s">
        <v>13061</v>
      </c>
      <c r="AZ1086" s="38" t="s">
        <v>13062</v>
      </c>
      <c r="BA1086" s="39" t="s">
        <v>13062</v>
      </c>
      <c r="BB1086" s="38" t="s">
        <v>196</v>
      </c>
      <c r="BC1086" s="38" t="s">
        <v>197</v>
      </c>
      <c r="BD1086" s="38" t="s">
        <v>94</v>
      </c>
      <c r="BE1086" s="38" t="s">
        <v>208</v>
      </c>
      <c r="BF1086" s="38" t="s">
        <v>64</v>
      </c>
      <c r="BG1086" s="38" t="s">
        <v>61</v>
      </c>
      <c r="BH1086" s="38" t="s">
        <v>209</v>
      </c>
    </row>
    <row r="1087" spans="2:60" x14ac:dyDescent="0.3">
      <c r="B1087" s="55">
        <f t="shared" si="316"/>
        <v>1083</v>
      </c>
      <c r="C1087" s="55" t="str">
        <f t="shared" si="317"/>
        <v>NRT</v>
      </c>
      <c r="D1087" s="55" t="str">
        <f t="shared" si="318"/>
        <v>2025-09-27</v>
      </c>
      <c r="E1087" s="55" t="str">
        <f t="shared" si="319"/>
        <v>82020038200</v>
      </c>
      <c r="F1087" s="55" t="str">
        <f t="shared" si="320"/>
        <v>PJP030137425</v>
      </c>
      <c r="G1087" s="55" t="str">
        <f t="shared" si="321"/>
        <v>김환희</v>
      </c>
      <c r="H1087" s="53" t="str">
        <f t="shared" si="322"/>
        <v>간이(Simple)</v>
      </c>
      <c r="I1087" s="62">
        <f t="shared" si="323"/>
        <v>514.55999999999995</v>
      </c>
      <c r="J1087" s="53" t="str">
        <f t="shared" si="324"/>
        <v>BIG BRIDGE INTL (BRCH USA)</v>
      </c>
      <c r="K1087" s="55">
        <f t="shared" si="325"/>
        <v>2</v>
      </c>
      <c r="L1087" s="54">
        <f t="shared" si="326"/>
        <v>22.5</v>
      </c>
      <c r="M1087" s="54">
        <f t="shared" si="327"/>
        <v>0.2</v>
      </c>
      <c r="N1087" s="54">
        <f t="shared" si="328"/>
        <v>22.5</v>
      </c>
      <c r="O1087" s="54">
        <f t="shared" si="329"/>
        <v>22.5</v>
      </c>
      <c r="P1087" s="55" t="str">
        <f t="shared" si="330"/>
        <v>6094325152152 (2)</v>
      </c>
      <c r="Q1087" s="70">
        <f t="shared" si="331"/>
        <v>51200</v>
      </c>
      <c r="R1087" s="58">
        <v>0</v>
      </c>
      <c r="S1087" s="57">
        <f t="shared" si="332"/>
        <v>2500</v>
      </c>
      <c r="T1087" s="58">
        <v>0</v>
      </c>
      <c r="U1087" s="58">
        <f>(IF(VLOOKUP(VLOOKUP(AN1087,MAPPING!$B$16:$D$21,2,1),MAPPING!$C$16:$E$21,2,0)=7000,0,VLOOKUP(VLOOKUP(AN1087,MAPPING!$B$16:$D$21,2,1),MAPPING!$C$16:$E$21,2,0)))</f>
        <v>0</v>
      </c>
      <c r="V1087" s="58">
        <f>(K1087*VLOOKUP(N1087/K1087,MAPPING!$B$23:$C$30,2,10))</f>
        <v>9000</v>
      </c>
      <c r="W1087" s="58">
        <f t="shared" si="333"/>
        <v>0</v>
      </c>
      <c r="X1087" s="58">
        <f t="shared" si="334"/>
        <v>62700</v>
      </c>
      <c r="Y1087" s="116">
        <f>ROUND(SUM(Q1087:W1087)/INVOICE!$I$5,2)</f>
        <v>44.98</v>
      </c>
      <c r="AA1087" s="38" t="s">
        <v>7339</v>
      </c>
      <c r="AB1087" s="38" t="s">
        <v>93</v>
      </c>
      <c r="AC1087" s="38" t="s">
        <v>7340</v>
      </c>
      <c r="AD1087" s="38" t="s">
        <v>13063</v>
      </c>
      <c r="AE1087" s="38" t="s">
        <v>13064</v>
      </c>
      <c r="AF1087" s="38" t="s">
        <v>13065</v>
      </c>
      <c r="AG1087" s="38" t="s">
        <v>10621</v>
      </c>
      <c r="AH1087" s="38" t="s">
        <v>61</v>
      </c>
      <c r="AI1087" s="38">
        <v>2</v>
      </c>
      <c r="AJ1087" s="38">
        <v>22.5</v>
      </c>
      <c r="AK1087" s="38">
        <v>0.2</v>
      </c>
      <c r="AL1087" s="38">
        <v>22.5</v>
      </c>
      <c r="AM1087" s="38" t="s">
        <v>65</v>
      </c>
      <c r="AN1087" s="38">
        <v>514.55999999999995</v>
      </c>
      <c r="AO1087" s="38" t="s">
        <v>62</v>
      </c>
      <c r="AP1087" s="38" t="s">
        <v>62</v>
      </c>
      <c r="AQ1087" s="38" t="s">
        <v>62</v>
      </c>
      <c r="AR1087" s="38" t="s">
        <v>61</v>
      </c>
      <c r="AS1087" s="38" t="s">
        <v>61</v>
      </c>
      <c r="AT1087" s="38" t="s">
        <v>205</v>
      </c>
      <c r="AU1087" s="38" t="s">
        <v>8802</v>
      </c>
      <c r="AV1087" s="38" t="s">
        <v>207</v>
      </c>
      <c r="AW1087" s="38" t="s">
        <v>61</v>
      </c>
      <c r="AX1087" s="38" t="s">
        <v>63</v>
      </c>
      <c r="AY1087" s="39" t="s">
        <v>13066</v>
      </c>
      <c r="AZ1087" s="38" t="s">
        <v>13067</v>
      </c>
      <c r="BA1087" s="39" t="s">
        <v>13067</v>
      </c>
      <c r="BB1087" s="38" t="s">
        <v>196</v>
      </c>
      <c r="BC1087" s="38" t="s">
        <v>197</v>
      </c>
      <c r="BD1087" s="38" t="s">
        <v>94</v>
      </c>
      <c r="BE1087" s="38" t="s">
        <v>208</v>
      </c>
      <c r="BF1087" s="38" t="s">
        <v>64</v>
      </c>
      <c r="BG1087" s="38" t="s">
        <v>61</v>
      </c>
      <c r="BH1087" s="38" t="s">
        <v>209</v>
      </c>
    </row>
    <row r="1088" spans="2:60" x14ac:dyDescent="0.3">
      <c r="B1088" s="55">
        <f t="shared" si="316"/>
        <v>1084</v>
      </c>
      <c r="C1088" s="55" t="str">
        <f t="shared" si="317"/>
        <v>NRT</v>
      </c>
      <c r="D1088" s="55" t="str">
        <f t="shared" si="318"/>
        <v>2025-09-27</v>
      </c>
      <c r="E1088" s="55" t="str">
        <f t="shared" si="319"/>
        <v>82020038200</v>
      </c>
      <c r="F1088" s="55" t="str">
        <f t="shared" si="320"/>
        <v>PJP030137985</v>
      </c>
      <c r="G1088" s="55" t="str">
        <f t="shared" si="321"/>
        <v>센시블 SENSIBLE</v>
      </c>
      <c r="H1088" s="53" t="str">
        <f t="shared" si="322"/>
        <v>간이(Simple)</v>
      </c>
      <c r="I1088" s="62">
        <f t="shared" si="323"/>
        <v>949.22</v>
      </c>
      <c r="J1088" s="53" t="str">
        <f t="shared" si="324"/>
        <v>BIG BRIDGE INTL (BRCH USA)</v>
      </c>
      <c r="K1088" s="55">
        <f t="shared" si="325"/>
        <v>1</v>
      </c>
      <c r="L1088" s="54">
        <f t="shared" si="326"/>
        <v>2.6</v>
      </c>
      <c r="M1088" s="54">
        <f t="shared" si="327"/>
        <v>5.6</v>
      </c>
      <c r="N1088" s="54">
        <f t="shared" si="328"/>
        <v>6</v>
      </c>
      <c r="O1088" s="54">
        <f t="shared" si="329"/>
        <v>3</v>
      </c>
      <c r="P1088" s="55" t="str">
        <f t="shared" si="330"/>
        <v>6094325152083</v>
      </c>
      <c r="Q1088" s="70">
        <f t="shared" si="331"/>
        <v>11810</v>
      </c>
      <c r="R1088" s="58">
        <v>0</v>
      </c>
      <c r="S1088" s="57">
        <f t="shared" si="332"/>
        <v>0</v>
      </c>
      <c r="T1088" s="58">
        <v>0</v>
      </c>
      <c r="U1088" s="58">
        <f>(IF(VLOOKUP(VLOOKUP(AN1088,MAPPING!$B$16:$D$21,2,1),MAPPING!$C$16:$E$21,2,0)=7000,0,VLOOKUP(VLOOKUP(AN1088,MAPPING!$B$16:$D$21,2,1),MAPPING!$C$16:$E$21,2,0)))</f>
        <v>0</v>
      </c>
      <c r="V1088" s="58">
        <f>(K1088*VLOOKUP(N1088/K1088,MAPPING!$B$23:$C$30,2,10))</f>
        <v>1200</v>
      </c>
      <c r="W1088" s="58">
        <f t="shared" si="333"/>
        <v>0</v>
      </c>
      <c r="X1088" s="58">
        <f t="shared" si="334"/>
        <v>13010</v>
      </c>
      <c r="Y1088" s="116">
        <f>ROUND(SUM(Q1088:W1088)/INVOICE!$I$5,2)</f>
        <v>9.33</v>
      </c>
      <c r="AA1088" s="38" t="s">
        <v>7339</v>
      </c>
      <c r="AB1088" s="38" t="s">
        <v>93</v>
      </c>
      <c r="AC1088" s="38" t="s">
        <v>7340</v>
      </c>
      <c r="AD1088" s="38" t="s">
        <v>13068</v>
      </c>
      <c r="AE1088" s="38" t="s">
        <v>7767</v>
      </c>
      <c r="AF1088" s="38" t="s">
        <v>7768</v>
      </c>
      <c r="AG1088" s="38" t="s">
        <v>7769</v>
      </c>
      <c r="AH1088" s="38" t="s">
        <v>156</v>
      </c>
      <c r="AI1088" s="38">
        <v>1</v>
      </c>
      <c r="AJ1088" s="38">
        <v>2.6</v>
      </c>
      <c r="AK1088" s="38">
        <v>5.6</v>
      </c>
      <c r="AL1088" s="38">
        <v>6</v>
      </c>
      <c r="AM1088" s="38" t="s">
        <v>65</v>
      </c>
      <c r="AN1088" s="38">
        <v>949.22</v>
      </c>
      <c r="AO1088" s="38" t="s">
        <v>62</v>
      </c>
      <c r="AP1088" s="38" t="s">
        <v>62</v>
      </c>
      <c r="AQ1088" s="38" t="s">
        <v>62</v>
      </c>
      <c r="AR1088" s="38" t="s">
        <v>61</v>
      </c>
      <c r="AS1088" s="38" t="s">
        <v>61</v>
      </c>
      <c r="AT1088" s="38" t="s">
        <v>205</v>
      </c>
      <c r="AU1088" s="38" t="s">
        <v>8802</v>
      </c>
      <c r="AV1088" s="38" t="s">
        <v>207</v>
      </c>
      <c r="AW1088" s="38" t="s">
        <v>61</v>
      </c>
      <c r="AX1088" s="38" t="s">
        <v>63</v>
      </c>
      <c r="AY1088" s="39" t="s">
        <v>13069</v>
      </c>
      <c r="AZ1088" s="38" t="s">
        <v>13070</v>
      </c>
      <c r="BA1088" s="39" t="s">
        <v>13070</v>
      </c>
      <c r="BB1088" s="38" t="s">
        <v>196</v>
      </c>
      <c r="BC1088" s="38" t="s">
        <v>197</v>
      </c>
      <c r="BD1088" s="38" t="s">
        <v>94</v>
      </c>
      <c r="BE1088" s="38" t="s">
        <v>208</v>
      </c>
      <c r="BF1088" s="38" t="s">
        <v>64</v>
      </c>
      <c r="BG1088" s="38" t="s">
        <v>61</v>
      </c>
      <c r="BH1088" s="38" t="s">
        <v>209</v>
      </c>
    </row>
    <row r="1089" spans="2:60" x14ac:dyDescent="0.3">
      <c r="B1089" s="55">
        <f t="shared" si="316"/>
        <v>1085</v>
      </c>
      <c r="C1089" s="55" t="str">
        <f t="shared" si="317"/>
        <v>NRT</v>
      </c>
      <c r="D1089" s="55" t="str">
        <f t="shared" si="318"/>
        <v>2025-09-27</v>
      </c>
      <c r="E1089" s="55" t="str">
        <f t="shared" si="319"/>
        <v>82020038200</v>
      </c>
      <c r="F1089" s="55" t="str">
        <f t="shared" si="320"/>
        <v>PJP030162957</v>
      </c>
      <c r="G1089" s="55" t="str">
        <f t="shared" si="321"/>
        <v>타요스테이지</v>
      </c>
      <c r="H1089" s="53" t="str">
        <f t="shared" si="322"/>
        <v>간이(Simple)</v>
      </c>
      <c r="I1089" s="62">
        <f t="shared" si="323"/>
        <v>566.04</v>
      </c>
      <c r="J1089" s="53" t="str">
        <f t="shared" si="324"/>
        <v>BIG BRIDGE INTL (BRCH USA)</v>
      </c>
      <c r="K1089" s="55">
        <f t="shared" si="325"/>
        <v>2</v>
      </c>
      <c r="L1089" s="54">
        <f t="shared" si="326"/>
        <v>22.7</v>
      </c>
      <c r="M1089" s="54">
        <f t="shared" si="327"/>
        <v>0.2</v>
      </c>
      <c r="N1089" s="54">
        <f t="shared" si="328"/>
        <v>23</v>
      </c>
      <c r="O1089" s="54">
        <f t="shared" si="329"/>
        <v>23</v>
      </c>
      <c r="P1089" s="55" t="str">
        <f t="shared" si="330"/>
        <v>6094325152095 (2)</v>
      </c>
      <c r="Q1089" s="70">
        <f t="shared" si="331"/>
        <v>52210</v>
      </c>
      <c r="R1089" s="58">
        <v>0</v>
      </c>
      <c r="S1089" s="57">
        <f t="shared" si="332"/>
        <v>2500</v>
      </c>
      <c r="T1089" s="58">
        <v>0</v>
      </c>
      <c r="U1089" s="58">
        <f>(IF(VLOOKUP(VLOOKUP(AN1089,MAPPING!$B$16:$D$21,2,1),MAPPING!$C$16:$E$21,2,0)=7000,0,VLOOKUP(VLOOKUP(AN1089,MAPPING!$B$16:$D$21,2,1),MAPPING!$C$16:$E$21,2,0)))</f>
        <v>0</v>
      </c>
      <c r="V1089" s="58">
        <f>(K1089*VLOOKUP(N1089/K1089,MAPPING!$B$23:$C$30,2,10))</f>
        <v>9000</v>
      </c>
      <c r="W1089" s="58">
        <f t="shared" si="333"/>
        <v>0</v>
      </c>
      <c r="X1089" s="58">
        <f t="shared" si="334"/>
        <v>63710</v>
      </c>
      <c r="Y1089" s="116">
        <f>ROUND(SUM(Q1089:W1089)/INVOICE!$I$5,2)</f>
        <v>45.7</v>
      </c>
      <c r="AA1089" s="38" t="s">
        <v>7339</v>
      </c>
      <c r="AB1089" s="38" t="s">
        <v>93</v>
      </c>
      <c r="AC1089" s="38" t="s">
        <v>7340</v>
      </c>
      <c r="AD1089" s="38" t="s">
        <v>13071</v>
      </c>
      <c r="AE1089" s="38" t="s">
        <v>12608</v>
      </c>
      <c r="AF1089" s="38" t="s">
        <v>12609</v>
      </c>
      <c r="AG1089" s="38" t="s">
        <v>12610</v>
      </c>
      <c r="AH1089" s="38" t="s">
        <v>156</v>
      </c>
      <c r="AI1089" s="38">
        <v>2</v>
      </c>
      <c r="AJ1089" s="38">
        <v>22.7</v>
      </c>
      <c r="AK1089" s="38">
        <v>0.2</v>
      </c>
      <c r="AL1089" s="38">
        <v>23</v>
      </c>
      <c r="AM1089" s="38" t="s">
        <v>65</v>
      </c>
      <c r="AN1089" s="38">
        <v>566.04</v>
      </c>
      <c r="AO1089" s="38" t="s">
        <v>62</v>
      </c>
      <c r="AP1089" s="38" t="s">
        <v>62</v>
      </c>
      <c r="AQ1089" s="38" t="s">
        <v>62</v>
      </c>
      <c r="AR1089" s="38" t="s">
        <v>61</v>
      </c>
      <c r="AS1089" s="38" t="s">
        <v>61</v>
      </c>
      <c r="AT1089" s="38" t="s">
        <v>205</v>
      </c>
      <c r="AU1089" s="38" t="s">
        <v>8802</v>
      </c>
      <c r="AV1089" s="38" t="s">
        <v>207</v>
      </c>
      <c r="AW1089" s="38" t="s">
        <v>61</v>
      </c>
      <c r="AX1089" s="38" t="s">
        <v>63</v>
      </c>
      <c r="AY1089" s="39" t="s">
        <v>13072</v>
      </c>
      <c r="AZ1089" s="38" t="s">
        <v>13073</v>
      </c>
      <c r="BA1089" s="39" t="s">
        <v>13073</v>
      </c>
      <c r="BB1089" s="38" t="s">
        <v>196</v>
      </c>
      <c r="BC1089" s="38" t="s">
        <v>197</v>
      </c>
      <c r="BD1089" s="38" t="s">
        <v>94</v>
      </c>
      <c r="BE1089" s="38" t="s">
        <v>208</v>
      </c>
      <c r="BF1089" s="38" t="s">
        <v>64</v>
      </c>
      <c r="BG1089" s="38" t="s">
        <v>61</v>
      </c>
      <c r="BH1089" s="38" t="s">
        <v>209</v>
      </c>
    </row>
    <row r="1090" spans="2:60" x14ac:dyDescent="0.3">
      <c r="B1090" s="55">
        <f t="shared" si="316"/>
        <v>1086</v>
      </c>
      <c r="C1090" s="55" t="str">
        <f t="shared" si="317"/>
        <v>NRT</v>
      </c>
      <c r="D1090" s="55" t="str">
        <f t="shared" si="318"/>
        <v>2025-09-27</v>
      </c>
      <c r="E1090" s="55" t="str">
        <f t="shared" si="319"/>
        <v>82020038200</v>
      </c>
      <c r="F1090" s="55" t="str">
        <f t="shared" si="320"/>
        <v>PJP030136681</v>
      </c>
      <c r="G1090" s="55" t="str">
        <f t="shared" si="321"/>
        <v>타요스테이지</v>
      </c>
      <c r="H1090" s="53" t="str">
        <f t="shared" si="322"/>
        <v>간이(Simple)</v>
      </c>
      <c r="I1090" s="62">
        <f t="shared" si="323"/>
        <v>283.02</v>
      </c>
      <c r="J1090" s="53" t="str">
        <f t="shared" si="324"/>
        <v>BIG BRIDGE INTL (BRCH USA)</v>
      </c>
      <c r="K1090" s="55">
        <f t="shared" si="325"/>
        <v>1</v>
      </c>
      <c r="L1090" s="54">
        <f t="shared" si="326"/>
        <v>10.7</v>
      </c>
      <c r="M1090" s="54">
        <f t="shared" si="327"/>
        <v>17.2</v>
      </c>
      <c r="N1090" s="54">
        <f t="shared" si="328"/>
        <v>17.5</v>
      </c>
      <c r="O1090" s="54">
        <f t="shared" si="329"/>
        <v>11</v>
      </c>
      <c r="P1090" s="55" t="str">
        <f t="shared" si="330"/>
        <v>6094325152052</v>
      </c>
      <c r="Q1090" s="70">
        <f t="shared" si="331"/>
        <v>27970</v>
      </c>
      <c r="R1090" s="58">
        <v>0</v>
      </c>
      <c r="S1090" s="57">
        <f t="shared" si="332"/>
        <v>0</v>
      </c>
      <c r="T1090" s="58">
        <v>0</v>
      </c>
      <c r="U1090" s="58">
        <f>(IF(VLOOKUP(VLOOKUP(AN1090,MAPPING!$B$16:$D$21,2,1),MAPPING!$C$16:$E$21,2,0)=7000,0,VLOOKUP(VLOOKUP(AN1090,MAPPING!$B$16:$D$21,2,1),MAPPING!$C$16:$E$21,2,0)))</f>
        <v>0</v>
      </c>
      <c r="V1090" s="58">
        <f>(K1090*VLOOKUP(N1090/K1090,MAPPING!$B$23:$C$30,2,10))</f>
        <v>4500</v>
      </c>
      <c r="W1090" s="58">
        <f t="shared" si="333"/>
        <v>0</v>
      </c>
      <c r="X1090" s="58">
        <f t="shared" si="334"/>
        <v>32470</v>
      </c>
      <c r="Y1090" s="116">
        <f>ROUND(SUM(Q1090:W1090)/INVOICE!$I$5,2)</f>
        <v>23.29</v>
      </c>
      <c r="AA1090" s="38" t="s">
        <v>7339</v>
      </c>
      <c r="AB1090" s="38" t="s">
        <v>93</v>
      </c>
      <c r="AC1090" s="38" t="s">
        <v>7340</v>
      </c>
      <c r="AD1090" s="38" t="s">
        <v>13074</v>
      </c>
      <c r="AE1090" s="38" t="s">
        <v>12608</v>
      </c>
      <c r="AF1090" s="38" t="s">
        <v>12609</v>
      </c>
      <c r="AG1090" s="38" t="s">
        <v>12610</v>
      </c>
      <c r="AH1090" s="38" t="s">
        <v>156</v>
      </c>
      <c r="AI1090" s="38">
        <v>1</v>
      </c>
      <c r="AJ1090" s="38">
        <v>10.7</v>
      </c>
      <c r="AK1090" s="38">
        <v>17.2</v>
      </c>
      <c r="AL1090" s="38">
        <v>17.5</v>
      </c>
      <c r="AM1090" s="38" t="s">
        <v>65</v>
      </c>
      <c r="AN1090" s="38">
        <v>283.02</v>
      </c>
      <c r="AO1090" s="38" t="s">
        <v>62</v>
      </c>
      <c r="AP1090" s="38" t="s">
        <v>62</v>
      </c>
      <c r="AQ1090" s="38" t="s">
        <v>62</v>
      </c>
      <c r="AR1090" s="38" t="s">
        <v>61</v>
      </c>
      <c r="AS1090" s="38" t="s">
        <v>61</v>
      </c>
      <c r="AT1090" s="38" t="s">
        <v>205</v>
      </c>
      <c r="AU1090" s="38" t="s">
        <v>8802</v>
      </c>
      <c r="AV1090" s="38" t="s">
        <v>207</v>
      </c>
      <c r="AW1090" s="38" t="s">
        <v>61</v>
      </c>
      <c r="AX1090" s="38" t="s">
        <v>63</v>
      </c>
      <c r="AY1090" s="39" t="s">
        <v>13075</v>
      </c>
      <c r="AZ1090" s="38" t="s">
        <v>13076</v>
      </c>
      <c r="BA1090" s="39" t="s">
        <v>13076</v>
      </c>
      <c r="BB1090" s="38" t="s">
        <v>196</v>
      </c>
      <c r="BC1090" s="38" t="s">
        <v>197</v>
      </c>
      <c r="BD1090" s="38" t="s">
        <v>94</v>
      </c>
      <c r="BE1090" s="38" t="s">
        <v>208</v>
      </c>
      <c r="BF1090" s="38" t="s">
        <v>64</v>
      </c>
      <c r="BG1090" s="38" t="s">
        <v>61</v>
      </c>
      <c r="BH1090" s="38" t="s">
        <v>209</v>
      </c>
    </row>
    <row r="1091" spans="2:60" x14ac:dyDescent="0.3">
      <c r="B1091" s="55">
        <f t="shared" si="316"/>
        <v>1087</v>
      </c>
      <c r="C1091" s="55" t="str">
        <f t="shared" si="317"/>
        <v>NRT</v>
      </c>
      <c r="D1091" s="55" t="str">
        <f t="shared" si="318"/>
        <v>2025-09-27</v>
      </c>
      <c r="E1091" s="55" t="str">
        <f t="shared" si="319"/>
        <v>82020038200</v>
      </c>
      <c r="F1091" s="55" t="str">
        <f t="shared" si="320"/>
        <v>PJP030146792</v>
      </c>
      <c r="G1091" s="55" t="str">
        <f t="shared" si="321"/>
        <v>김환희</v>
      </c>
      <c r="H1091" s="53" t="str">
        <f t="shared" si="322"/>
        <v>간이(Simple)</v>
      </c>
      <c r="I1091" s="62">
        <f t="shared" si="323"/>
        <v>514.55999999999995</v>
      </c>
      <c r="J1091" s="53" t="str">
        <f t="shared" si="324"/>
        <v>BIG BRIDGE INTL (BRCH USA)</v>
      </c>
      <c r="K1091" s="55">
        <f t="shared" si="325"/>
        <v>2</v>
      </c>
      <c r="L1091" s="54">
        <f t="shared" si="326"/>
        <v>22.4</v>
      </c>
      <c r="M1091" s="54">
        <f t="shared" si="327"/>
        <v>0.2</v>
      </c>
      <c r="N1091" s="54">
        <f t="shared" si="328"/>
        <v>22.5</v>
      </c>
      <c r="O1091" s="54">
        <f t="shared" si="329"/>
        <v>22.5</v>
      </c>
      <c r="P1091" s="55" t="str">
        <f t="shared" si="330"/>
        <v>6094325152125 (2)</v>
      </c>
      <c r="Q1091" s="70">
        <f t="shared" si="331"/>
        <v>51200</v>
      </c>
      <c r="R1091" s="58">
        <v>0</v>
      </c>
      <c r="S1091" s="57">
        <f t="shared" si="332"/>
        <v>2500</v>
      </c>
      <c r="T1091" s="58">
        <v>0</v>
      </c>
      <c r="U1091" s="58">
        <f>(IF(VLOOKUP(VLOOKUP(AN1091,MAPPING!$B$16:$D$21,2,1),MAPPING!$C$16:$E$21,2,0)=7000,0,VLOOKUP(VLOOKUP(AN1091,MAPPING!$B$16:$D$21,2,1),MAPPING!$C$16:$E$21,2,0)))</f>
        <v>0</v>
      </c>
      <c r="V1091" s="58">
        <f>(K1091*VLOOKUP(N1091/K1091,MAPPING!$B$23:$C$30,2,10))</f>
        <v>9000</v>
      </c>
      <c r="W1091" s="58">
        <f t="shared" si="333"/>
        <v>0</v>
      </c>
      <c r="X1091" s="58">
        <f t="shared" si="334"/>
        <v>62700</v>
      </c>
      <c r="Y1091" s="116">
        <f>ROUND(SUM(Q1091:W1091)/INVOICE!$I$5,2)</f>
        <v>44.98</v>
      </c>
      <c r="AA1091" s="38" t="s">
        <v>7339</v>
      </c>
      <c r="AB1091" s="38" t="s">
        <v>93</v>
      </c>
      <c r="AC1091" s="38" t="s">
        <v>7340</v>
      </c>
      <c r="AD1091" s="38" t="s">
        <v>13077</v>
      </c>
      <c r="AE1091" s="38" t="s">
        <v>13064</v>
      </c>
      <c r="AF1091" s="38" t="s">
        <v>13065</v>
      </c>
      <c r="AG1091" s="38" t="s">
        <v>10621</v>
      </c>
      <c r="AH1091" s="38" t="s">
        <v>61</v>
      </c>
      <c r="AI1091" s="38">
        <v>2</v>
      </c>
      <c r="AJ1091" s="38">
        <v>22.4</v>
      </c>
      <c r="AK1091" s="38">
        <v>0.2</v>
      </c>
      <c r="AL1091" s="38">
        <v>22.5</v>
      </c>
      <c r="AM1091" s="38" t="s">
        <v>65</v>
      </c>
      <c r="AN1091" s="38">
        <v>514.55999999999995</v>
      </c>
      <c r="AO1091" s="38" t="s">
        <v>62</v>
      </c>
      <c r="AP1091" s="38" t="s">
        <v>62</v>
      </c>
      <c r="AQ1091" s="38" t="s">
        <v>62</v>
      </c>
      <c r="AR1091" s="38" t="s">
        <v>61</v>
      </c>
      <c r="AS1091" s="38" t="s">
        <v>61</v>
      </c>
      <c r="AT1091" s="38" t="s">
        <v>205</v>
      </c>
      <c r="AU1091" s="38" t="s">
        <v>8802</v>
      </c>
      <c r="AV1091" s="38" t="s">
        <v>207</v>
      </c>
      <c r="AW1091" s="38" t="s">
        <v>61</v>
      </c>
      <c r="AX1091" s="38" t="s">
        <v>63</v>
      </c>
      <c r="AY1091" s="39" t="s">
        <v>13078</v>
      </c>
      <c r="AZ1091" s="38" t="s">
        <v>13079</v>
      </c>
      <c r="BA1091" s="39" t="s">
        <v>13079</v>
      </c>
      <c r="BB1091" s="38" t="s">
        <v>196</v>
      </c>
      <c r="BC1091" s="38" t="s">
        <v>197</v>
      </c>
      <c r="BD1091" s="38" t="s">
        <v>94</v>
      </c>
      <c r="BE1091" s="38" t="s">
        <v>208</v>
      </c>
      <c r="BF1091" s="38" t="s">
        <v>64</v>
      </c>
      <c r="BG1091" s="38" t="s">
        <v>61</v>
      </c>
      <c r="BH1091" s="38" t="s">
        <v>209</v>
      </c>
    </row>
    <row r="1092" spans="2:60" x14ac:dyDescent="0.3">
      <c r="B1092" s="55">
        <f t="shared" si="316"/>
        <v>1088</v>
      </c>
      <c r="C1092" s="55" t="str">
        <f t="shared" si="317"/>
        <v>NRT</v>
      </c>
      <c r="D1092" s="55" t="str">
        <f t="shared" si="318"/>
        <v>2025-09-27</v>
      </c>
      <c r="E1092" s="55" t="str">
        <f t="shared" si="319"/>
        <v>82020038200</v>
      </c>
      <c r="F1092" s="55" t="str">
        <f t="shared" si="320"/>
        <v>PJP030164265</v>
      </c>
      <c r="G1092" s="55" t="str">
        <f t="shared" si="321"/>
        <v>이준호</v>
      </c>
      <c r="H1092" s="53" t="str">
        <f t="shared" si="322"/>
        <v>목록(Manifest)</v>
      </c>
      <c r="I1092" s="62">
        <f t="shared" si="323"/>
        <v>81.069999999999993</v>
      </c>
      <c r="J1092" s="53" t="str">
        <f t="shared" si="324"/>
        <v>BIG BRIDGE INTL (BRCH USA)</v>
      </c>
      <c r="K1092" s="55">
        <f t="shared" si="325"/>
        <v>1</v>
      </c>
      <c r="L1092" s="54">
        <f t="shared" si="326"/>
        <v>0.3</v>
      </c>
      <c r="M1092" s="54">
        <f t="shared" si="327"/>
        <v>0.4</v>
      </c>
      <c r="N1092" s="54">
        <f t="shared" si="328"/>
        <v>0.4</v>
      </c>
      <c r="O1092" s="54">
        <f t="shared" si="329"/>
        <v>0.5</v>
      </c>
      <c r="P1092" s="55" t="str">
        <f t="shared" si="330"/>
        <v>6094325158460</v>
      </c>
      <c r="Q1092" s="70">
        <f t="shared" si="331"/>
        <v>6760</v>
      </c>
      <c r="R1092" s="58">
        <v>0</v>
      </c>
      <c r="S1092" s="57">
        <f t="shared" si="332"/>
        <v>0</v>
      </c>
      <c r="T1092" s="58">
        <v>0</v>
      </c>
      <c r="U1092" s="58">
        <f>(IF(VLOOKUP(VLOOKUP(AN1092,MAPPING!$B$16:$D$21,2,1),MAPPING!$C$16:$E$21,2,0)=7000,0,VLOOKUP(VLOOKUP(AN1092,MAPPING!$B$16:$D$21,2,1),MAPPING!$C$16:$E$21,2,0)))</f>
        <v>0</v>
      </c>
      <c r="V1092" s="58">
        <f>(K1092*VLOOKUP(N1092/K1092,MAPPING!$B$23:$C$30,2,10))</f>
        <v>0</v>
      </c>
      <c r="W1092" s="58">
        <f t="shared" si="333"/>
        <v>0</v>
      </c>
      <c r="X1092" s="58">
        <f t="shared" si="334"/>
        <v>6760</v>
      </c>
      <c r="Y1092" s="116">
        <f>ROUND(SUM(Q1092:W1092)/INVOICE!$I$5,2)</f>
        <v>4.8499999999999996</v>
      </c>
      <c r="AA1092" s="38" t="s">
        <v>7339</v>
      </c>
      <c r="AB1092" s="38" t="s">
        <v>93</v>
      </c>
      <c r="AC1092" s="38" t="s">
        <v>7340</v>
      </c>
      <c r="AD1092" s="38" t="s">
        <v>13080</v>
      </c>
      <c r="AE1092" s="38" t="s">
        <v>486</v>
      </c>
      <c r="AF1092" s="38" t="s">
        <v>10270</v>
      </c>
      <c r="AG1092" s="38" t="s">
        <v>10271</v>
      </c>
      <c r="AH1092" s="38" t="s">
        <v>61</v>
      </c>
      <c r="AI1092" s="38">
        <v>1</v>
      </c>
      <c r="AJ1092" s="38">
        <v>0.3</v>
      </c>
      <c r="AK1092" s="38">
        <v>0.4</v>
      </c>
      <c r="AL1092" s="38">
        <v>0.4</v>
      </c>
      <c r="AM1092" s="38" t="s">
        <v>204</v>
      </c>
      <c r="AN1092" s="38">
        <v>81.069999999999993</v>
      </c>
      <c r="AO1092" s="38" t="s">
        <v>62</v>
      </c>
      <c r="AP1092" s="38" t="s">
        <v>62</v>
      </c>
      <c r="AQ1092" s="38" t="s">
        <v>62</v>
      </c>
      <c r="AR1092" s="38" t="s">
        <v>61</v>
      </c>
      <c r="AS1092" s="38" t="s">
        <v>61</v>
      </c>
      <c r="AT1092" s="38" t="s">
        <v>205</v>
      </c>
      <c r="AU1092" s="38" t="s">
        <v>8802</v>
      </c>
      <c r="AV1092" s="38" t="s">
        <v>207</v>
      </c>
      <c r="AW1092" s="38" t="s">
        <v>61</v>
      </c>
      <c r="AX1092" s="38" t="s">
        <v>63</v>
      </c>
      <c r="AY1092" s="39" t="s">
        <v>13081</v>
      </c>
      <c r="AZ1092" s="38" t="s">
        <v>13082</v>
      </c>
      <c r="BA1092" s="39" t="s">
        <v>13082</v>
      </c>
      <c r="BB1092" s="38" t="s">
        <v>196</v>
      </c>
      <c r="BC1092" s="38" t="s">
        <v>197</v>
      </c>
      <c r="BD1092" s="38" t="s">
        <v>94</v>
      </c>
      <c r="BE1092" s="38" t="s">
        <v>208</v>
      </c>
      <c r="BF1092" s="38" t="s">
        <v>64</v>
      </c>
      <c r="BG1092" s="38" t="s">
        <v>61</v>
      </c>
      <c r="BH1092" s="38" t="s">
        <v>209</v>
      </c>
    </row>
    <row r="1093" spans="2:60" x14ac:dyDescent="0.3">
      <c r="B1093" s="55">
        <f t="shared" si="316"/>
        <v>1089</v>
      </c>
      <c r="C1093" s="55" t="str">
        <f t="shared" si="317"/>
        <v>NRT</v>
      </c>
      <c r="D1093" s="55" t="str">
        <f t="shared" si="318"/>
        <v>2025-09-27</v>
      </c>
      <c r="E1093" s="55" t="str">
        <f t="shared" si="319"/>
        <v>82020038200</v>
      </c>
      <c r="F1093" s="55" t="str">
        <f t="shared" si="320"/>
        <v>PJP030162679</v>
      </c>
      <c r="G1093" s="55" t="str">
        <f t="shared" si="321"/>
        <v>김환희</v>
      </c>
      <c r="H1093" s="53" t="str">
        <f t="shared" si="322"/>
        <v>간이(Simple)</v>
      </c>
      <c r="I1093" s="62">
        <f t="shared" si="323"/>
        <v>514.55999999999995</v>
      </c>
      <c r="J1093" s="53" t="str">
        <f t="shared" si="324"/>
        <v>BIG BRIDGE INTL (BRCH USA)</v>
      </c>
      <c r="K1093" s="55">
        <f t="shared" si="325"/>
        <v>2</v>
      </c>
      <c r="L1093" s="54">
        <f t="shared" si="326"/>
        <v>22</v>
      </c>
      <c r="M1093" s="54">
        <f t="shared" si="327"/>
        <v>0.2</v>
      </c>
      <c r="N1093" s="54">
        <f t="shared" si="328"/>
        <v>22</v>
      </c>
      <c r="O1093" s="54">
        <f t="shared" si="329"/>
        <v>22</v>
      </c>
      <c r="P1093" s="55" t="str">
        <f t="shared" si="330"/>
        <v>6094325152234 (2)</v>
      </c>
      <c r="Q1093" s="70">
        <f t="shared" si="331"/>
        <v>50190</v>
      </c>
      <c r="R1093" s="58">
        <v>0</v>
      </c>
      <c r="S1093" s="57">
        <f t="shared" si="332"/>
        <v>2500</v>
      </c>
      <c r="T1093" s="58">
        <v>0</v>
      </c>
      <c r="U1093" s="58">
        <f>(IF(VLOOKUP(VLOOKUP(AN1093,MAPPING!$B$16:$D$21,2,1),MAPPING!$C$16:$E$21,2,0)=7000,0,VLOOKUP(VLOOKUP(AN1093,MAPPING!$B$16:$D$21,2,1),MAPPING!$C$16:$E$21,2,0)))</f>
        <v>0</v>
      </c>
      <c r="V1093" s="58">
        <f>(K1093*VLOOKUP(N1093/K1093,MAPPING!$B$23:$C$30,2,10))</f>
        <v>9000</v>
      </c>
      <c r="W1093" s="58">
        <f t="shared" si="333"/>
        <v>0</v>
      </c>
      <c r="X1093" s="58">
        <f t="shared" si="334"/>
        <v>61690</v>
      </c>
      <c r="Y1093" s="116">
        <f>ROUND(SUM(Q1093:W1093)/INVOICE!$I$5,2)</f>
        <v>44.25</v>
      </c>
      <c r="AA1093" s="38" t="s">
        <v>7339</v>
      </c>
      <c r="AB1093" s="38" t="s">
        <v>93</v>
      </c>
      <c r="AC1093" s="38" t="s">
        <v>7340</v>
      </c>
      <c r="AD1093" s="38" t="s">
        <v>13083</v>
      </c>
      <c r="AE1093" s="38" t="s">
        <v>13064</v>
      </c>
      <c r="AF1093" s="38" t="s">
        <v>13065</v>
      </c>
      <c r="AG1093" s="38" t="s">
        <v>10621</v>
      </c>
      <c r="AH1093" s="38" t="s">
        <v>61</v>
      </c>
      <c r="AI1093" s="38">
        <v>2</v>
      </c>
      <c r="AJ1093" s="38">
        <v>22</v>
      </c>
      <c r="AK1093" s="38">
        <v>0.2</v>
      </c>
      <c r="AL1093" s="38">
        <v>22</v>
      </c>
      <c r="AM1093" s="38" t="s">
        <v>65</v>
      </c>
      <c r="AN1093" s="38">
        <v>514.55999999999995</v>
      </c>
      <c r="AO1093" s="38" t="s">
        <v>62</v>
      </c>
      <c r="AP1093" s="38" t="s">
        <v>62</v>
      </c>
      <c r="AQ1093" s="38" t="s">
        <v>62</v>
      </c>
      <c r="AR1093" s="38" t="s">
        <v>61</v>
      </c>
      <c r="AS1093" s="38" t="s">
        <v>61</v>
      </c>
      <c r="AT1093" s="38" t="s">
        <v>205</v>
      </c>
      <c r="AU1093" s="38" t="s">
        <v>8802</v>
      </c>
      <c r="AV1093" s="38" t="s">
        <v>207</v>
      </c>
      <c r="AW1093" s="38" t="s">
        <v>61</v>
      </c>
      <c r="AX1093" s="38" t="s">
        <v>63</v>
      </c>
      <c r="AY1093" s="39" t="s">
        <v>13084</v>
      </c>
      <c r="AZ1093" s="38" t="s">
        <v>13085</v>
      </c>
      <c r="BA1093" s="39" t="s">
        <v>13085</v>
      </c>
      <c r="BB1093" s="38" t="s">
        <v>196</v>
      </c>
      <c r="BC1093" s="38" t="s">
        <v>197</v>
      </c>
      <c r="BD1093" s="38" t="s">
        <v>94</v>
      </c>
      <c r="BE1093" s="38" t="s">
        <v>208</v>
      </c>
      <c r="BF1093" s="38" t="s">
        <v>64</v>
      </c>
      <c r="BG1093" s="38" t="s">
        <v>61</v>
      </c>
      <c r="BH1093" s="38" t="s">
        <v>209</v>
      </c>
    </row>
    <row r="1094" spans="2:60" x14ac:dyDescent="0.3">
      <c r="B1094" s="55">
        <f t="shared" ref="B1094:B1157" si="335">B1093+1</f>
        <v>1090</v>
      </c>
      <c r="C1094" s="55" t="str">
        <f t="shared" si="317"/>
        <v>NRT</v>
      </c>
      <c r="D1094" s="55" t="str">
        <f t="shared" si="318"/>
        <v>2025-09-27</v>
      </c>
      <c r="E1094" s="55" t="str">
        <f t="shared" si="319"/>
        <v>82020038200</v>
      </c>
      <c r="F1094" s="55" t="str">
        <f t="shared" si="320"/>
        <v>PJP030141290</v>
      </c>
      <c r="G1094" s="55" t="str">
        <f t="shared" si="321"/>
        <v>호후새</v>
      </c>
      <c r="H1094" s="53" t="str">
        <f t="shared" si="322"/>
        <v>간이(Simple)</v>
      </c>
      <c r="I1094" s="62">
        <f t="shared" si="323"/>
        <v>514.55999999999995</v>
      </c>
      <c r="J1094" s="53" t="str">
        <f t="shared" si="324"/>
        <v>BIG BRIDGE INTL (BRCH USA)</v>
      </c>
      <c r="K1094" s="55">
        <f t="shared" si="325"/>
        <v>2</v>
      </c>
      <c r="L1094" s="54">
        <f t="shared" si="326"/>
        <v>22.9</v>
      </c>
      <c r="M1094" s="54">
        <f t="shared" si="327"/>
        <v>0.2</v>
      </c>
      <c r="N1094" s="54">
        <f t="shared" si="328"/>
        <v>23</v>
      </c>
      <c r="O1094" s="54">
        <f t="shared" si="329"/>
        <v>23</v>
      </c>
      <c r="P1094" s="55" t="str">
        <f t="shared" si="330"/>
        <v>6094325152185 (2)</v>
      </c>
      <c r="Q1094" s="70">
        <f t="shared" si="331"/>
        <v>52210</v>
      </c>
      <c r="R1094" s="58">
        <v>0</v>
      </c>
      <c r="S1094" s="57">
        <f t="shared" si="332"/>
        <v>2500</v>
      </c>
      <c r="T1094" s="58">
        <v>0</v>
      </c>
      <c r="U1094" s="58">
        <f>(IF(VLOOKUP(VLOOKUP(AN1094,MAPPING!$B$16:$D$21,2,1),MAPPING!$C$16:$E$21,2,0)=7000,0,VLOOKUP(VLOOKUP(AN1094,MAPPING!$B$16:$D$21,2,1),MAPPING!$C$16:$E$21,2,0)))</f>
        <v>0</v>
      </c>
      <c r="V1094" s="58">
        <f>(K1094*VLOOKUP(N1094/K1094,MAPPING!$B$23:$C$30,2,10))</f>
        <v>9000</v>
      </c>
      <c r="W1094" s="58">
        <f t="shared" si="333"/>
        <v>0</v>
      </c>
      <c r="X1094" s="58">
        <f t="shared" si="334"/>
        <v>63710</v>
      </c>
      <c r="Y1094" s="116">
        <f>ROUND(SUM(Q1094:W1094)/INVOICE!$I$5,2)</f>
        <v>45.7</v>
      </c>
      <c r="AA1094" s="38" t="s">
        <v>7339</v>
      </c>
      <c r="AB1094" s="38" t="s">
        <v>93</v>
      </c>
      <c r="AC1094" s="38" t="s">
        <v>7340</v>
      </c>
      <c r="AD1094" s="38" t="s">
        <v>13086</v>
      </c>
      <c r="AE1094" s="38" t="s">
        <v>13087</v>
      </c>
      <c r="AF1094" s="38" t="s">
        <v>13065</v>
      </c>
      <c r="AG1094" s="38" t="s">
        <v>10621</v>
      </c>
      <c r="AH1094" s="38" t="s">
        <v>156</v>
      </c>
      <c r="AI1094" s="38">
        <v>2</v>
      </c>
      <c r="AJ1094" s="38">
        <v>22.9</v>
      </c>
      <c r="AK1094" s="38">
        <v>0.2</v>
      </c>
      <c r="AL1094" s="38">
        <v>23</v>
      </c>
      <c r="AM1094" s="38" t="s">
        <v>65</v>
      </c>
      <c r="AN1094" s="38">
        <v>514.55999999999995</v>
      </c>
      <c r="AO1094" s="38" t="s">
        <v>62</v>
      </c>
      <c r="AP1094" s="38" t="s">
        <v>62</v>
      </c>
      <c r="AQ1094" s="38" t="s">
        <v>62</v>
      </c>
      <c r="AR1094" s="38" t="s">
        <v>61</v>
      </c>
      <c r="AS1094" s="38" t="s">
        <v>61</v>
      </c>
      <c r="AT1094" s="38" t="s">
        <v>205</v>
      </c>
      <c r="AU1094" s="38" t="s">
        <v>8802</v>
      </c>
      <c r="AV1094" s="38" t="s">
        <v>207</v>
      </c>
      <c r="AW1094" s="38" t="s">
        <v>61</v>
      </c>
      <c r="AX1094" s="38" t="s">
        <v>63</v>
      </c>
      <c r="AY1094" s="39" t="s">
        <v>13088</v>
      </c>
      <c r="AZ1094" s="38" t="s">
        <v>13089</v>
      </c>
      <c r="BA1094" s="39" t="s">
        <v>13089</v>
      </c>
      <c r="BB1094" s="38" t="s">
        <v>196</v>
      </c>
      <c r="BC1094" s="38" t="s">
        <v>197</v>
      </c>
      <c r="BD1094" s="38" t="s">
        <v>94</v>
      </c>
      <c r="BE1094" s="38" t="s">
        <v>208</v>
      </c>
      <c r="BF1094" s="38" t="s">
        <v>64</v>
      </c>
      <c r="BG1094" s="38" t="s">
        <v>61</v>
      </c>
      <c r="BH1094" s="38" t="s">
        <v>209</v>
      </c>
    </row>
    <row r="1095" spans="2:60" x14ac:dyDescent="0.3">
      <c r="B1095" s="55">
        <f t="shared" si="335"/>
        <v>1091</v>
      </c>
      <c r="C1095" s="55" t="str">
        <f t="shared" ref="C1095:C1158" si="336">AB1095</f>
        <v>NRT</v>
      </c>
      <c r="D1095" s="55" t="str">
        <f t="shared" ref="D1095:D1158" si="337">AA1095</f>
        <v>2025-09-27</v>
      </c>
      <c r="E1095" s="55" t="str">
        <f t="shared" ref="E1095:E1158" si="338">AC1095</f>
        <v>82020038200</v>
      </c>
      <c r="F1095" s="55" t="str">
        <f t="shared" ref="F1095:F1158" si="339">AD1095</f>
        <v>PJP030138878</v>
      </c>
      <c r="G1095" s="55" t="str">
        <f t="shared" ref="G1095:G1158" si="340">AE1095</f>
        <v>호후새</v>
      </c>
      <c r="H1095" s="53" t="str">
        <f t="shared" ref="H1095:H1158" si="341">AM1095</f>
        <v>간이(Simple)</v>
      </c>
      <c r="I1095" s="62">
        <f t="shared" ref="I1095:I1158" si="342">AN1095</f>
        <v>514.55999999999995</v>
      </c>
      <c r="J1095" s="53" t="str">
        <f t="shared" ref="J1095:J1158" si="343">AU1095</f>
        <v>BIG BRIDGE INTL (BRCH USA)</v>
      </c>
      <c r="K1095" s="55">
        <f t="shared" ref="K1095:K1158" si="344">AI1095</f>
        <v>2</v>
      </c>
      <c r="L1095" s="54">
        <f t="shared" ref="L1095:L1158" si="345">AJ1095</f>
        <v>22.3</v>
      </c>
      <c r="M1095" s="54">
        <f t="shared" ref="M1095:M1158" si="346">AK1095</f>
        <v>0.2</v>
      </c>
      <c r="N1095" s="54">
        <f t="shared" ref="N1095:N1158" si="347">AL1095</f>
        <v>22.5</v>
      </c>
      <c r="O1095" s="54">
        <f t="shared" ref="O1095:O1158" si="348">CEILING(L1095,0.5)</f>
        <v>22.5</v>
      </c>
      <c r="P1095" s="55" t="str">
        <f t="shared" ref="P1095:P1158" si="349">AY1095</f>
        <v>6094325151623 (2)</v>
      </c>
      <c r="Q1095" s="70">
        <f t="shared" ref="Q1095:Q1158" si="350">6760+(O1095-0.5)/0.5*1010</f>
        <v>51200</v>
      </c>
      <c r="R1095" s="58">
        <v>0</v>
      </c>
      <c r="S1095" s="57">
        <f t="shared" ref="S1095:S1158" si="351">2500*(K1095-1)</f>
        <v>2500</v>
      </c>
      <c r="T1095" s="58">
        <v>0</v>
      </c>
      <c r="U1095" s="58">
        <f>(IF(VLOOKUP(VLOOKUP(AN1095,MAPPING!$B$16:$D$21,2,1),MAPPING!$C$16:$E$21,2,0)=7000,0,VLOOKUP(VLOOKUP(AN1095,MAPPING!$B$16:$D$21,2,1),MAPPING!$C$16:$E$21,2,0)))</f>
        <v>0</v>
      </c>
      <c r="V1095" s="58">
        <f>(K1095*VLOOKUP(N1095/K1095,MAPPING!$B$23:$C$30,2,10))</f>
        <v>9000</v>
      </c>
      <c r="W1095" s="58">
        <f t="shared" ref="W1095:W1158" si="352">IF(_xlfn.CEILING.MATH(N1095-30,1)&lt;0,0,_xlfn.CEILING.MATH(N1095-30,1))*400</f>
        <v>0</v>
      </c>
      <c r="X1095" s="58">
        <f t="shared" ref="X1095:X1158" si="353">SUM(Q1095:W1095)</f>
        <v>62700</v>
      </c>
      <c r="Y1095" s="116">
        <f>ROUND(SUM(Q1095:W1095)/INVOICE!$I$5,2)</f>
        <v>44.98</v>
      </c>
      <c r="AA1095" s="38" t="s">
        <v>7339</v>
      </c>
      <c r="AB1095" s="38" t="s">
        <v>93</v>
      </c>
      <c r="AC1095" s="38" t="s">
        <v>7340</v>
      </c>
      <c r="AD1095" s="38" t="s">
        <v>13090</v>
      </c>
      <c r="AE1095" s="38" t="s">
        <v>13087</v>
      </c>
      <c r="AF1095" s="38" t="s">
        <v>13065</v>
      </c>
      <c r="AG1095" s="38" t="s">
        <v>10621</v>
      </c>
      <c r="AH1095" s="38" t="s">
        <v>156</v>
      </c>
      <c r="AI1095" s="38">
        <v>2</v>
      </c>
      <c r="AJ1095" s="38">
        <v>22.3</v>
      </c>
      <c r="AK1095" s="38">
        <v>0.2</v>
      </c>
      <c r="AL1095" s="38">
        <v>22.5</v>
      </c>
      <c r="AM1095" s="38" t="s">
        <v>65</v>
      </c>
      <c r="AN1095" s="38">
        <v>514.55999999999995</v>
      </c>
      <c r="AO1095" s="38" t="s">
        <v>62</v>
      </c>
      <c r="AP1095" s="38" t="s">
        <v>62</v>
      </c>
      <c r="AQ1095" s="38" t="s">
        <v>62</v>
      </c>
      <c r="AR1095" s="38" t="s">
        <v>61</v>
      </c>
      <c r="AS1095" s="38" t="s">
        <v>61</v>
      </c>
      <c r="AT1095" s="38" t="s">
        <v>205</v>
      </c>
      <c r="AU1095" s="38" t="s">
        <v>8802</v>
      </c>
      <c r="AV1095" s="38" t="s">
        <v>207</v>
      </c>
      <c r="AW1095" s="38" t="s">
        <v>61</v>
      </c>
      <c r="AX1095" s="38" t="s">
        <v>63</v>
      </c>
      <c r="AY1095" s="39" t="s">
        <v>13091</v>
      </c>
      <c r="AZ1095" s="38" t="s">
        <v>13092</v>
      </c>
      <c r="BA1095" s="39" t="s">
        <v>13092</v>
      </c>
      <c r="BB1095" s="38" t="s">
        <v>196</v>
      </c>
      <c r="BC1095" s="38" t="s">
        <v>197</v>
      </c>
      <c r="BD1095" s="38" t="s">
        <v>94</v>
      </c>
      <c r="BE1095" s="38" t="s">
        <v>208</v>
      </c>
      <c r="BF1095" s="38" t="s">
        <v>64</v>
      </c>
      <c r="BG1095" s="38" t="s">
        <v>61</v>
      </c>
      <c r="BH1095" s="38" t="s">
        <v>209</v>
      </c>
    </row>
    <row r="1096" spans="2:60" x14ac:dyDescent="0.3">
      <c r="B1096" s="55">
        <f t="shared" si="335"/>
        <v>1092</v>
      </c>
      <c r="C1096" s="55" t="str">
        <f t="shared" si="336"/>
        <v>NRT</v>
      </c>
      <c r="D1096" s="55" t="str">
        <f t="shared" si="337"/>
        <v>2025-09-27</v>
      </c>
      <c r="E1096" s="55" t="str">
        <f t="shared" si="338"/>
        <v>82020038200</v>
      </c>
      <c r="F1096" s="55" t="str">
        <f t="shared" si="339"/>
        <v>PJP030130432</v>
      </c>
      <c r="G1096" s="55" t="str">
        <f t="shared" si="340"/>
        <v>호후새</v>
      </c>
      <c r="H1096" s="53" t="str">
        <f t="shared" si="341"/>
        <v>간이(Simple)</v>
      </c>
      <c r="I1096" s="62">
        <f t="shared" si="342"/>
        <v>514.55999999999995</v>
      </c>
      <c r="J1096" s="53" t="str">
        <f t="shared" si="343"/>
        <v>BIG BRIDGE INTL (BRCH USA)</v>
      </c>
      <c r="K1096" s="55">
        <f t="shared" si="344"/>
        <v>2</v>
      </c>
      <c r="L1096" s="54">
        <f t="shared" si="345"/>
        <v>22.9</v>
      </c>
      <c r="M1096" s="54">
        <f t="shared" si="346"/>
        <v>0.2</v>
      </c>
      <c r="N1096" s="54">
        <f t="shared" si="347"/>
        <v>23</v>
      </c>
      <c r="O1096" s="54">
        <f t="shared" si="348"/>
        <v>23</v>
      </c>
      <c r="P1096" s="55" t="str">
        <f t="shared" si="349"/>
        <v>6094325152112 (2)</v>
      </c>
      <c r="Q1096" s="70">
        <f t="shared" si="350"/>
        <v>52210</v>
      </c>
      <c r="R1096" s="58">
        <v>0</v>
      </c>
      <c r="S1096" s="57">
        <f t="shared" si="351"/>
        <v>2500</v>
      </c>
      <c r="T1096" s="58">
        <v>0</v>
      </c>
      <c r="U1096" s="58">
        <f>(IF(VLOOKUP(VLOOKUP(AN1096,MAPPING!$B$16:$D$21,2,1),MAPPING!$C$16:$E$21,2,0)=7000,0,VLOOKUP(VLOOKUP(AN1096,MAPPING!$B$16:$D$21,2,1),MAPPING!$C$16:$E$21,2,0)))</f>
        <v>0</v>
      </c>
      <c r="V1096" s="58">
        <f>(K1096*VLOOKUP(N1096/K1096,MAPPING!$B$23:$C$30,2,10))</f>
        <v>9000</v>
      </c>
      <c r="W1096" s="58">
        <f t="shared" si="352"/>
        <v>0</v>
      </c>
      <c r="X1096" s="58">
        <f t="shared" si="353"/>
        <v>63710</v>
      </c>
      <c r="Y1096" s="116">
        <f>ROUND(SUM(Q1096:W1096)/INVOICE!$I$5,2)</f>
        <v>45.7</v>
      </c>
      <c r="AA1096" s="38" t="s">
        <v>7339</v>
      </c>
      <c r="AB1096" s="38" t="s">
        <v>93</v>
      </c>
      <c r="AC1096" s="38" t="s">
        <v>7340</v>
      </c>
      <c r="AD1096" s="38" t="s">
        <v>13093</v>
      </c>
      <c r="AE1096" s="38" t="s">
        <v>13087</v>
      </c>
      <c r="AF1096" s="38" t="s">
        <v>13065</v>
      </c>
      <c r="AG1096" s="38" t="s">
        <v>10621</v>
      </c>
      <c r="AH1096" s="38" t="s">
        <v>156</v>
      </c>
      <c r="AI1096" s="38">
        <v>2</v>
      </c>
      <c r="AJ1096" s="38">
        <v>22.9</v>
      </c>
      <c r="AK1096" s="38">
        <v>0.2</v>
      </c>
      <c r="AL1096" s="38">
        <v>23</v>
      </c>
      <c r="AM1096" s="38" t="s">
        <v>65</v>
      </c>
      <c r="AN1096" s="38">
        <v>514.55999999999995</v>
      </c>
      <c r="AO1096" s="38" t="s">
        <v>62</v>
      </c>
      <c r="AP1096" s="38" t="s">
        <v>62</v>
      </c>
      <c r="AQ1096" s="38" t="s">
        <v>62</v>
      </c>
      <c r="AR1096" s="38" t="s">
        <v>61</v>
      </c>
      <c r="AS1096" s="38" t="s">
        <v>61</v>
      </c>
      <c r="AT1096" s="38" t="s">
        <v>205</v>
      </c>
      <c r="AU1096" s="38" t="s">
        <v>8802</v>
      </c>
      <c r="AV1096" s="38" t="s">
        <v>207</v>
      </c>
      <c r="AW1096" s="38" t="s">
        <v>61</v>
      </c>
      <c r="AX1096" s="38" t="s">
        <v>63</v>
      </c>
      <c r="AY1096" s="39" t="s">
        <v>13094</v>
      </c>
      <c r="AZ1096" s="38" t="s">
        <v>13095</v>
      </c>
      <c r="BA1096" s="39" t="s">
        <v>13095</v>
      </c>
      <c r="BB1096" s="38" t="s">
        <v>196</v>
      </c>
      <c r="BC1096" s="38" t="s">
        <v>197</v>
      </c>
      <c r="BD1096" s="38" t="s">
        <v>94</v>
      </c>
      <c r="BE1096" s="38" t="s">
        <v>208</v>
      </c>
      <c r="BF1096" s="38" t="s">
        <v>64</v>
      </c>
      <c r="BG1096" s="38" t="s">
        <v>61</v>
      </c>
      <c r="BH1096" s="38" t="s">
        <v>209</v>
      </c>
    </row>
    <row r="1097" spans="2:60" x14ac:dyDescent="0.3">
      <c r="B1097" s="55">
        <f t="shared" si="335"/>
        <v>1093</v>
      </c>
      <c r="C1097" s="55" t="str">
        <f t="shared" si="336"/>
        <v>NRT</v>
      </c>
      <c r="D1097" s="55" t="str">
        <f t="shared" si="337"/>
        <v>2025-09-27</v>
      </c>
      <c r="E1097" s="55" t="str">
        <f t="shared" si="338"/>
        <v>82020038200</v>
      </c>
      <c r="F1097" s="55" t="str">
        <f t="shared" si="339"/>
        <v>PJP030158102</v>
      </c>
      <c r="G1097" s="55" t="str">
        <f t="shared" si="340"/>
        <v>김동일</v>
      </c>
      <c r="H1097" s="53" t="str">
        <f t="shared" si="341"/>
        <v>목록(Manifest)</v>
      </c>
      <c r="I1097" s="62">
        <f t="shared" si="342"/>
        <v>82.27</v>
      </c>
      <c r="J1097" s="53" t="str">
        <f t="shared" si="343"/>
        <v>BIG BRIDGE INTL (BRCH USA)</v>
      </c>
      <c r="K1097" s="55">
        <f t="shared" si="344"/>
        <v>1</v>
      </c>
      <c r="L1097" s="54">
        <f t="shared" si="345"/>
        <v>0.65</v>
      </c>
      <c r="M1097" s="54">
        <f t="shared" si="346"/>
        <v>1</v>
      </c>
      <c r="N1097" s="54">
        <f t="shared" si="347"/>
        <v>1</v>
      </c>
      <c r="O1097" s="54">
        <f t="shared" si="348"/>
        <v>1</v>
      </c>
      <c r="P1097" s="55" t="str">
        <f t="shared" si="349"/>
        <v>6094325151787</v>
      </c>
      <c r="Q1097" s="70">
        <f t="shared" si="350"/>
        <v>7770</v>
      </c>
      <c r="R1097" s="58">
        <v>0</v>
      </c>
      <c r="S1097" s="57">
        <f t="shared" si="351"/>
        <v>0</v>
      </c>
      <c r="T1097" s="58">
        <v>0</v>
      </c>
      <c r="U1097" s="58">
        <f>(IF(VLOOKUP(VLOOKUP(AN1097,MAPPING!$B$16:$D$21,2,1),MAPPING!$C$16:$E$21,2,0)=7000,0,VLOOKUP(VLOOKUP(AN1097,MAPPING!$B$16:$D$21,2,1),MAPPING!$C$16:$E$21,2,0)))</f>
        <v>0</v>
      </c>
      <c r="V1097" s="58">
        <f>(K1097*VLOOKUP(N1097/K1097,MAPPING!$B$23:$C$30,2,10))</f>
        <v>0</v>
      </c>
      <c r="W1097" s="58">
        <f t="shared" si="352"/>
        <v>0</v>
      </c>
      <c r="X1097" s="58">
        <f t="shared" si="353"/>
        <v>7770</v>
      </c>
      <c r="Y1097" s="116">
        <f>ROUND(SUM(Q1097:W1097)/INVOICE!$I$5,2)</f>
        <v>5.57</v>
      </c>
      <c r="AA1097" s="38" t="s">
        <v>7339</v>
      </c>
      <c r="AB1097" s="38" t="s">
        <v>93</v>
      </c>
      <c r="AC1097" s="38" t="s">
        <v>7340</v>
      </c>
      <c r="AD1097" s="38" t="s">
        <v>13096</v>
      </c>
      <c r="AE1097" s="38" t="s">
        <v>10670</v>
      </c>
      <c r="AF1097" s="38" t="s">
        <v>10671</v>
      </c>
      <c r="AG1097" s="38" t="s">
        <v>10672</v>
      </c>
      <c r="AH1097" s="38" t="s">
        <v>61</v>
      </c>
      <c r="AI1097" s="38">
        <v>1</v>
      </c>
      <c r="AJ1097" s="38">
        <v>0.65</v>
      </c>
      <c r="AK1097" s="38">
        <v>1</v>
      </c>
      <c r="AL1097" s="38">
        <v>1</v>
      </c>
      <c r="AM1097" s="38" t="s">
        <v>204</v>
      </c>
      <c r="AN1097" s="38">
        <v>82.27</v>
      </c>
      <c r="AO1097" s="38" t="s">
        <v>62</v>
      </c>
      <c r="AP1097" s="38" t="s">
        <v>62</v>
      </c>
      <c r="AQ1097" s="38" t="s">
        <v>62</v>
      </c>
      <c r="AR1097" s="38" t="s">
        <v>61</v>
      </c>
      <c r="AS1097" s="38" t="s">
        <v>61</v>
      </c>
      <c r="AT1097" s="38" t="s">
        <v>205</v>
      </c>
      <c r="AU1097" s="38" t="s">
        <v>8802</v>
      </c>
      <c r="AV1097" s="38" t="s">
        <v>207</v>
      </c>
      <c r="AW1097" s="38" t="s">
        <v>61</v>
      </c>
      <c r="AX1097" s="38" t="s">
        <v>63</v>
      </c>
      <c r="AY1097" s="39" t="s">
        <v>13097</v>
      </c>
      <c r="AZ1097" s="38" t="s">
        <v>13098</v>
      </c>
      <c r="BA1097" s="39" t="s">
        <v>13098</v>
      </c>
      <c r="BB1097" s="38" t="s">
        <v>196</v>
      </c>
      <c r="BC1097" s="38" t="s">
        <v>197</v>
      </c>
      <c r="BD1097" s="38" t="s">
        <v>94</v>
      </c>
      <c r="BE1097" s="38" t="s">
        <v>208</v>
      </c>
      <c r="BF1097" s="38" t="s">
        <v>64</v>
      </c>
      <c r="BG1097" s="38" t="s">
        <v>61</v>
      </c>
      <c r="BH1097" s="38" t="s">
        <v>209</v>
      </c>
    </row>
    <row r="1098" spans="2:60" x14ac:dyDescent="0.3">
      <c r="B1098" s="55">
        <f t="shared" si="335"/>
        <v>1094</v>
      </c>
      <c r="C1098" s="55" t="str">
        <f t="shared" si="336"/>
        <v>NRT</v>
      </c>
      <c r="D1098" s="55" t="str">
        <f t="shared" si="337"/>
        <v>2025-09-27</v>
      </c>
      <c r="E1098" s="55" t="str">
        <f t="shared" si="338"/>
        <v>82020038200</v>
      </c>
      <c r="F1098" s="55" t="str">
        <f t="shared" si="339"/>
        <v>PJP030159286</v>
      </c>
      <c r="G1098" s="55" t="str">
        <f t="shared" si="340"/>
        <v>호후새</v>
      </c>
      <c r="H1098" s="53" t="str">
        <f t="shared" si="341"/>
        <v>간이(Simple)</v>
      </c>
      <c r="I1098" s="62">
        <f t="shared" si="342"/>
        <v>514.55999999999995</v>
      </c>
      <c r="J1098" s="53" t="str">
        <f t="shared" si="343"/>
        <v>BIG BRIDGE INTL (BRCH USA)</v>
      </c>
      <c r="K1098" s="55">
        <f t="shared" si="344"/>
        <v>2</v>
      </c>
      <c r="L1098" s="54">
        <f t="shared" si="345"/>
        <v>21.9</v>
      </c>
      <c r="M1098" s="54">
        <f t="shared" si="346"/>
        <v>0.2</v>
      </c>
      <c r="N1098" s="54">
        <f t="shared" si="347"/>
        <v>22</v>
      </c>
      <c r="O1098" s="54">
        <f t="shared" si="348"/>
        <v>22</v>
      </c>
      <c r="P1098" s="55" t="str">
        <f t="shared" si="349"/>
        <v>6094325151696 (2)</v>
      </c>
      <c r="Q1098" s="70">
        <f t="shared" si="350"/>
        <v>50190</v>
      </c>
      <c r="R1098" s="58">
        <v>0</v>
      </c>
      <c r="S1098" s="57">
        <f t="shared" si="351"/>
        <v>2500</v>
      </c>
      <c r="T1098" s="58">
        <v>0</v>
      </c>
      <c r="U1098" s="58">
        <f>(IF(VLOOKUP(VLOOKUP(AN1098,MAPPING!$B$16:$D$21,2,1),MAPPING!$C$16:$E$21,2,0)=7000,0,VLOOKUP(VLOOKUP(AN1098,MAPPING!$B$16:$D$21,2,1),MAPPING!$C$16:$E$21,2,0)))</f>
        <v>0</v>
      </c>
      <c r="V1098" s="58">
        <f>(K1098*VLOOKUP(N1098/K1098,MAPPING!$B$23:$C$30,2,10))</f>
        <v>9000</v>
      </c>
      <c r="W1098" s="58">
        <f t="shared" si="352"/>
        <v>0</v>
      </c>
      <c r="X1098" s="58">
        <f t="shared" si="353"/>
        <v>61690</v>
      </c>
      <c r="Y1098" s="116">
        <f>ROUND(SUM(Q1098:W1098)/INVOICE!$I$5,2)</f>
        <v>44.25</v>
      </c>
      <c r="AA1098" s="38" t="s">
        <v>7339</v>
      </c>
      <c r="AB1098" s="38" t="s">
        <v>93</v>
      </c>
      <c r="AC1098" s="38" t="s">
        <v>7340</v>
      </c>
      <c r="AD1098" s="38" t="s">
        <v>13099</v>
      </c>
      <c r="AE1098" s="38" t="s">
        <v>13087</v>
      </c>
      <c r="AF1098" s="38" t="s">
        <v>13065</v>
      </c>
      <c r="AG1098" s="38" t="s">
        <v>10621</v>
      </c>
      <c r="AH1098" s="38" t="s">
        <v>156</v>
      </c>
      <c r="AI1098" s="38">
        <v>2</v>
      </c>
      <c r="AJ1098" s="38">
        <v>21.9</v>
      </c>
      <c r="AK1098" s="38">
        <v>0.2</v>
      </c>
      <c r="AL1098" s="38">
        <v>22</v>
      </c>
      <c r="AM1098" s="38" t="s">
        <v>65</v>
      </c>
      <c r="AN1098" s="38">
        <v>514.55999999999995</v>
      </c>
      <c r="AO1098" s="38" t="s">
        <v>62</v>
      </c>
      <c r="AP1098" s="38" t="s">
        <v>62</v>
      </c>
      <c r="AQ1098" s="38" t="s">
        <v>62</v>
      </c>
      <c r="AR1098" s="38" t="s">
        <v>61</v>
      </c>
      <c r="AS1098" s="38" t="s">
        <v>61</v>
      </c>
      <c r="AT1098" s="38" t="s">
        <v>205</v>
      </c>
      <c r="AU1098" s="38" t="s">
        <v>8802</v>
      </c>
      <c r="AV1098" s="38" t="s">
        <v>207</v>
      </c>
      <c r="AW1098" s="38" t="s">
        <v>61</v>
      </c>
      <c r="AX1098" s="38" t="s">
        <v>63</v>
      </c>
      <c r="AY1098" s="39" t="s">
        <v>13100</v>
      </c>
      <c r="AZ1098" s="38" t="s">
        <v>13101</v>
      </c>
      <c r="BA1098" s="39" t="s">
        <v>13101</v>
      </c>
      <c r="BB1098" s="38" t="s">
        <v>196</v>
      </c>
      <c r="BC1098" s="38" t="s">
        <v>197</v>
      </c>
      <c r="BD1098" s="38" t="s">
        <v>94</v>
      </c>
      <c r="BE1098" s="38" t="s">
        <v>208</v>
      </c>
      <c r="BF1098" s="38" t="s">
        <v>64</v>
      </c>
      <c r="BG1098" s="38" t="s">
        <v>61</v>
      </c>
      <c r="BH1098" s="38" t="s">
        <v>209</v>
      </c>
    </row>
    <row r="1099" spans="2:60" x14ac:dyDescent="0.3">
      <c r="B1099" s="55">
        <f t="shared" si="335"/>
        <v>1095</v>
      </c>
      <c r="C1099" s="55" t="str">
        <f t="shared" si="336"/>
        <v>NRT</v>
      </c>
      <c r="D1099" s="55" t="str">
        <f t="shared" si="337"/>
        <v>2025-09-27</v>
      </c>
      <c r="E1099" s="55" t="str">
        <f t="shared" si="338"/>
        <v>82020038200</v>
      </c>
      <c r="F1099" s="55" t="str">
        <f t="shared" si="339"/>
        <v>PJP030164089</v>
      </c>
      <c r="G1099" s="55" t="str">
        <f t="shared" si="340"/>
        <v>호후새</v>
      </c>
      <c r="H1099" s="53" t="str">
        <f t="shared" si="341"/>
        <v>간이(Simple)</v>
      </c>
      <c r="I1099" s="62">
        <f t="shared" si="342"/>
        <v>514.55999999999995</v>
      </c>
      <c r="J1099" s="53" t="str">
        <f t="shared" si="343"/>
        <v>BIG BRIDGE INTL (BRCH USA)</v>
      </c>
      <c r="K1099" s="55">
        <f t="shared" si="344"/>
        <v>2</v>
      </c>
      <c r="L1099" s="54">
        <f t="shared" si="345"/>
        <v>22.3</v>
      </c>
      <c r="M1099" s="54">
        <f t="shared" si="346"/>
        <v>0.2</v>
      </c>
      <c r="N1099" s="54">
        <f t="shared" si="347"/>
        <v>22.5</v>
      </c>
      <c r="O1099" s="54">
        <f t="shared" si="348"/>
        <v>22.5</v>
      </c>
      <c r="P1099" s="55" t="str">
        <f t="shared" si="349"/>
        <v>6094325151925 (2)</v>
      </c>
      <c r="Q1099" s="70">
        <f t="shared" si="350"/>
        <v>51200</v>
      </c>
      <c r="R1099" s="58">
        <v>0</v>
      </c>
      <c r="S1099" s="57">
        <f t="shared" si="351"/>
        <v>2500</v>
      </c>
      <c r="T1099" s="58">
        <v>0</v>
      </c>
      <c r="U1099" s="58">
        <f>(IF(VLOOKUP(VLOOKUP(AN1099,MAPPING!$B$16:$D$21,2,1),MAPPING!$C$16:$E$21,2,0)=7000,0,VLOOKUP(VLOOKUP(AN1099,MAPPING!$B$16:$D$21,2,1),MAPPING!$C$16:$E$21,2,0)))</f>
        <v>0</v>
      </c>
      <c r="V1099" s="58">
        <f>(K1099*VLOOKUP(N1099/K1099,MAPPING!$B$23:$C$30,2,10))</f>
        <v>9000</v>
      </c>
      <c r="W1099" s="58">
        <f t="shared" si="352"/>
        <v>0</v>
      </c>
      <c r="X1099" s="58">
        <f t="shared" si="353"/>
        <v>62700</v>
      </c>
      <c r="Y1099" s="116">
        <f>ROUND(SUM(Q1099:W1099)/INVOICE!$I$5,2)</f>
        <v>44.98</v>
      </c>
      <c r="AA1099" s="38" t="s">
        <v>7339</v>
      </c>
      <c r="AB1099" s="38" t="s">
        <v>93</v>
      </c>
      <c r="AC1099" s="38" t="s">
        <v>7340</v>
      </c>
      <c r="AD1099" s="38" t="s">
        <v>13102</v>
      </c>
      <c r="AE1099" s="38" t="s">
        <v>13087</v>
      </c>
      <c r="AF1099" s="38" t="s">
        <v>13065</v>
      </c>
      <c r="AG1099" s="38" t="s">
        <v>10621</v>
      </c>
      <c r="AH1099" s="38" t="s">
        <v>156</v>
      </c>
      <c r="AI1099" s="38">
        <v>2</v>
      </c>
      <c r="AJ1099" s="38">
        <v>22.3</v>
      </c>
      <c r="AK1099" s="38">
        <v>0.2</v>
      </c>
      <c r="AL1099" s="38">
        <v>22.5</v>
      </c>
      <c r="AM1099" s="38" t="s">
        <v>65</v>
      </c>
      <c r="AN1099" s="38">
        <v>514.55999999999995</v>
      </c>
      <c r="AO1099" s="38" t="s">
        <v>62</v>
      </c>
      <c r="AP1099" s="38" t="s">
        <v>62</v>
      </c>
      <c r="AQ1099" s="38" t="s">
        <v>62</v>
      </c>
      <c r="AR1099" s="38" t="s">
        <v>61</v>
      </c>
      <c r="AS1099" s="38" t="s">
        <v>61</v>
      </c>
      <c r="AT1099" s="38" t="s">
        <v>205</v>
      </c>
      <c r="AU1099" s="38" t="s">
        <v>8802</v>
      </c>
      <c r="AV1099" s="38" t="s">
        <v>207</v>
      </c>
      <c r="AW1099" s="38" t="s">
        <v>61</v>
      </c>
      <c r="AX1099" s="38" t="s">
        <v>63</v>
      </c>
      <c r="AY1099" s="39" t="s">
        <v>13103</v>
      </c>
      <c r="AZ1099" s="38" t="s">
        <v>13104</v>
      </c>
      <c r="BA1099" s="39" t="s">
        <v>13104</v>
      </c>
      <c r="BB1099" s="38" t="s">
        <v>196</v>
      </c>
      <c r="BC1099" s="38" t="s">
        <v>197</v>
      </c>
      <c r="BD1099" s="38" t="s">
        <v>94</v>
      </c>
      <c r="BE1099" s="38" t="s">
        <v>208</v>
      </c>
      <c r="BF1099" s="38" t="s">
        <v>64</v>
      </c>
      <c r="BG1099" s="38" t="s">
        <v>61</v>
      </c>
      <c r="BH1099" s="38" t="s">
        <v>209</v>
      </c>
    </row>
    <row r="1100" spans="2:60" x14ac:dyDescent="0.3">
      <c r="B1100" s="55">
        <f t="shared" si="335"/>
        <v>1096</v>
      </c>
      <c r="C1100" s="55" t="str">
        <f t="shared" si="336"/>
        <v>NRT</v>
      </c>
      <c r="D1100" s="55" t="str">
        <f t="shared" si="337"/>
        <v>2025-09-27</v>
      </c>
      <c r="E1100" s="55" t="str">
        <f t="shared" si="338"/>
        <v>82020038200</v>
      </c>
      <c r="F1100" s="55" t="str">
        <f t="shared" si="339"/>
        <v>PJP026448521</v>
      </c>
      <c r="G1100" s="55" t="str">
        <f t="shared" si="340"/>
        <v>호후새</v>
      </c>
      <c r="H1100" s="53" t="str">
        <f t="shared" si="341"/>
        <v>간이(Simple)</v>
      </c>
      <c r="I1100" s="62">
        <f t="shared" si="342"/>
        <v>171.52</v>
      </c>
      <c r="J1100" s="53" t="str">
        <f t="shared" si="343"/>
        <v>BIG BRIDGE INTL (BRCH USA)</v>
      </c>
      <c r="K1100" s="55">
        <f t="shared" si="344"/>
        <v>1</v>
      </c>
      <c r="L1100" s="54">
        <f t="shared" si="345"/>
        <v>7.9</v>
      </c>
      <c r="M1100" s="54">
        <f t="shared" si="346"/>
        <v>13.5</v>
      </c>
      <c r="N1100" s="54">
        <f t="shared" si="347"/>
        <v>13.5</v>
      </c>
      <c r="O1100" s="54">
        <f t="shared" si="348"/>
        <v>8</v>
      </c>
      <c r="P1100" s="55" t="str">
        <f t="shared" si="349"/>
        <v>6094325152068</v>
      </c>
      <c r="Q1100" s="70">
        <f t="shared" si="350"/>
        <v>21910</v>
      </c>
      <c r="R1100" s="58">
        <v>0</v>
      </c>
      <c r="S1100" s="57">
        <f t="shared" si="351"/>
        <v>0</v>
      </c>
      <c r="T1100" s="58">
        <v>0</v>
      </c>
      <c r="U1100" s="58">
        <f>(IF(VLOOKUP(VLOOKUP(AN1100,MAPPING!$B$16:$D$21,2,1),MAPPING!$C$16:$E$21,2,0)=7000,0,VLOOKUP(VLOOKUP(AN1100,MAPPING!$B$16:$D$21,2,1),MAPPING!$C$16:$E$21,2,0)))</f>
        <v>0</v>
      </c>
      <c r="V1100" s="58">
        <f>(K1100*VLOOKUP(N1100/K1100,MAPPING!$B$23:$C$30,2,10))</f>
        <v>4500</v>
      </c>
      <c r="W1100" s="58">
        <f t="shared" si="352"/>
        <v>0</v>
      </c>
      <c r="X1100" s="58">
        <f t="shared" si="353"/>
        <v>26410</v>
      </c>
      <c r="Y1100" s="116">
        <f>ROUND(SUM(Q1100:W1100)/INVOICE!$I$5,2)</f>
        <v>18.95</v>
      </c>
      <c r="AA1100" s="38" t="s">
        <v>7339</v>
      </c>
      <c r="AB1100" s="38" t="s">
        <v>93</v>
      </c>
      <c r="AC1100" s="38" t="s">
        <v>7340</v>
      </c>
      <c r="AD1100" s="38" t="s">
        <v>13105</v>
      </c>
      <c r="AE1100" s="38" t="s">
        <v>13087</v>
      </c>
      <c r="AF1100" s="38" t="s">
        <v>13065</v>
      </c>
      <c r="AG1100" s="38" t="s">
        <v>10621</v>
      </c>
      <c r="AH1100" s="38" t="s">
        <v>156</v>
      </c>
      <c r="AI1100" s="38">
        <v>1</v>
      </c>
      <c r="AJ1100" s="38">
        <v>7.9</v>
      </c>
      <c r="AK1100" s="38">
        <v>13.5</v>
      </c>
      <c r="AL1100" s="38">
        <v>13.5</v>
      </c>
      <c r="AM1100" s="38" t="s">
        <v>65</v>
      </c>
      <c r="AN1100" s="38">
        <v>171.52</v>
      </c>
      <c r="AO1100" s="38" t="s">
        <v>62</v>
      </c>
      <c r="AP1100" s="38" t="s">
        <v>62</v>
      </c>
      <c r="AQ1100" s="38" t="s">
        <v>62</v>
      </c>
      <c r="AR1100" s="38" t="s">
        <v>61</v>
      </c>
      <c r="AS1100" s="38" t="s">
        <v>61</v>
      </c>
      <c r="AT1100" s="38" t="s">
        <v>205</v>
      </c>
      <c r="AU1100" s="38" t="s">
        <v>8802</v>
      </c>
      <c r="AV1100" s="38" t="s">
        <v>207</v>
      </c>
      <c r="AW1100" s="38" t="s">
        <v>61</v>
      </c>
      <c r="AX1100" s="38" t="s">
        <v>63</v>
      </c>
      <c r="AY1100" s="39" t="s">
        <v>13106</v>
      </c>
      <c r="AZ1100" s="38" t="s">
        <v>13107</v>
      </c>
      <c r="BA1100" s="39" t="s">
        <v>13107</v>
      </c>
      <c r="BB1100" s="38" t="s">
        <v>196</v>
      </c>
      <c r="BC1100" s="38" t="s">
        <v>197</v>
      </c>
      <c r="BD1100" s="38" t="s">
        <v>94</v>
      </c>
      <c r="BE1100" s="38" t="s">
        <v>208</v>
      </c>
      <c r="BF1100" s="38" t="s">
        <v>64</v>
      </c>
      <c r="BG1100" s="38" t="s">
        <v>61</v>
      </c>
      <c r="BH1100" s="38" t="s">
        <v>209</v>
      </c>
    </row>
    <row r="1101" spans="2:60" x14ac:dyDescent="0.3">
      <c r="B1101" s="55">
        <f t="shared" si="335"/>
        <v>1097</v>
      </c>
      <c r="C1101" s="55" t="str">
        <f t="shared" si="336"/>
        <v>NRT</v>
      </c>
      <c r="D1101" s="55" t="str">
        <f t="shared" si="337"/>
        <v>2025-09-27</v>
      </c>
      <c r="E1101" s="55" t="str">
        <f t="shared" si="338"/>
        <v>82020038200</v>
      </c>
      <c r="F1101" s="55" t="str">
        <f t="shared" si="339"/>
        <v>PJP030133277</v>
      </c>
      <c r="G1101" s="55" t="str">
        <f t="shared" si="340"/>
        <v>정대철</v>
      </c>
      <c r="H1101" s="53" t="str">
        <f t="shared" si="341"/>
        <v>목록(Manifest)</v>
      </c>
      <c r="I1101" s="62">
        <f t="shared" si="342"/>
        <v>113.9</v>
      </c>
      <c r="J1101" s="53" t="str">
        <f t="shared" si="343"/>
        <v>BIG BRIDGE INTL (BRCH USA)</v>
      </c>
      <c r="K1101" s="55">
        <f t="shared" si="344"/>
        <v>1</v>
      </c>
      <c r="L1101" s="54">
        <f t="shared" si="345"/>
        <v>1.05</v>
      </c>
      <c r="M1101" s="54">
        <f t="shared" si="346"/>
        <v>3.1</v>
      </c>
      <c r="N1101" s="54">
        <f t="shared" si="347"/>
        <v>3.1</v>
      </c>
      <c r="O1101" s="54">
        <f t="shared" si="348"/>
        <v>1.5</v>
      </c>
      <c r="P1101" s="55" t="str">
        <f t="shared" si="349"/>
        <v>6094325151902</v>
      </c>
      <c r="Q1101" s="70">
        <f t="shared" si="350"/>
        <v>8780</v>
      </c>
      <c r="R1101" s="58">
        <v>0</v>
      </c>
      <c r="S1101" s="57">
        <f t="shared" si="351"/>
        <v>0</v>
      </c>
      <c r="T1101" s="58">
        <v>0</v>
      </c>
      <c r="U1101" s="58">
        <f>(IF(VLOOKUP(VLOOKUP(AN1101,MAPPING!$B$16:$D$21,2,1),MAPPING!$C$16:$E$21,2,0)=7000,0,VLOOKUP(VLOOKUP(AN1101,MAPPING!$B$16:$D$21,2,1),MAPPING!$C$16:$E$21,2,0)))</f>
        <v>0</v>
      </c>
      <c r="V1101" s="58">
        <f>(K1101*VLOOKUP(N1101/K1101,MAPPING!$B$23:$C$30,2,10))</f>
        <v>550</v>
      </c>
      <c r="W1101" s="58">
        <f t="shared" si="352"/>
        <v>0</v>
      </c>
      <c r="X1101" s="58">
        <f t="shared" si="353"/>
        <v>9330</v>
      </c>
      <c r="Y1101" s="116">
        <f>ROUND(SUM(Q1101:W1101)/INVOICE!$I$5,2)</f>
        <v>6.69</v>
      </c>
      <c r="AA1101" s="38" t="s">
        <v>7339</v>
      </c>
      <c r="AB1101" s="38" t="s">
        <v>93</v>
      </c>
      <c r="AC1101" s="38" t="s">
        <v>7340</v>
      </c>
      <c r="AD1101" s="38" t="s">
        <v>13108</v>
      </c>
      <c r="AE1101" s="38" t="s">
        <v>331</v>
      </c>
      <c r="AF1101" s="38" t="s">
        <v>332</v>
      </c>
      <c r="AG1101" s="38" t="s">
        <v>333</v>
      </c>
      <c r="AH1101" s="38" t="s">
        <v>61</v>
      </c>
      <c r="AI1101" s="38">
        <v>1</v>
      </c>
      <c r="AJ1101" s="38">
        <v>1.05</v>
      </c>
      <c r="AK1101" s="38">
        <v>3.1</v>
      </c>
      <c r="AL1101" s="38">
        <v>3.1</v>
      </c>
      <c r="AM1101" s="38" t="s">
        <v>204</v>
      </c>
      <c r="AN1101" s="38">
        <v>113.9</v>
      </c>
      <c r="AO1101" s="38" t="s">
        <v>62</v>
      </c>
      <c r="AP1101" s="38" t="s">
        <v>62</v>
      </c>
      <c r="AQ1101" s="38" t="s">
        <v>62</v>
      </c>
      <c r="AR1101" s="38" t="s">
        <v>61</v>
      </c>
      <c r="AS1101" s="38" t="s">
        <v>61</v>
      </c>
      <c r="AT1101" s="38" t="s">
        <v>205</v>
      </c>
      <c r="AU1101" s="38" t="s">
        <v>8802</v>
      </c>
      <c r="AV1101" s="38" t="s">
        <v>207</v>
      </c>
      <c r="AW1101" s="38" t="s">
        <v>61</v>
      </c>
      <c r="AX1101" s="38" t="s">
        <v>63</v>
      </c>
      <c r="AY1101" s="39" t="s">
        <v>13109</v>
      </c>
      <c r="AZ1101" s="38" t="s">
        <v>13110</v>
      </c>
      <c r="BA1101" s="39" t="s">
        <v>13110</v>
      </c>
      <c r="BB1101" s="38" t="s">
        <v>196</v>
      </c>
      <c r="BC1101" s="38" t="s">
        <v>197</v>
      </c>
      <c r="BD1101" s="38" t="s">
        <v>94</v>
      </c>
      <c r="BE1101" s="38" t="s">
        <v>208</v>
      </c>
      <c r="BF1101" s="38" t="s">
        <v>64</v>
      </c>
      <c r="BG1101" s="38" t="s">
        <v>61</v>
      </c>
      <c r="BH1101" s="38" t="s">
        <v>209</v>
      </c>
    </row>
    <row r="1102" spans="2:60" x14ac:dyDescent="0.3">
      <c r="B1102" s="55">
        <f t="shared" si="335"/>
        <v>1098</v>
      </c>
      <c r="C1102" s="55" t="str">
        <f t="shared" si="336"/>
        <v>NRT</v>
      </c>
      <c r="D1102" s="55" t="str">
        <f t="shared" si="337"/>
        <v>2025-09-27</v>
      </c>
      <c r="E1102" s="55" t="str">
        <f t="shared" si="338"/>
        <v>82020038200</v>
      </c>
      <c r="F1102" s="55" t="str">
        <f t="shared" si="339"/>
        <v>PJP030130524</v>
      </c>
      <c r="G1102" s="55" t="str">
        <f t="shared" si="340"/>
        <v>이재헌</v>
      </c>
      <c r="H1102" s="53" t="str">
        <f t="shared" si="341"/>
        <v>목록(Manifest)</v>
      </c>
      <c r="I1102" s="62">
        <f t="shared" si="342"/>
        <v>123.75</v>
      </c>
      <c r="J1102" s="53" t="str">
        <f t="shared" si="343"/>
        <v>BIG BRIDGE INTL (BRCH USA)</v>
      </c>
      <c r="K1102" s="55">
        <f t="shared" si="344"/>
        <v>1</v>
      </c>
      <c r="L1102" s="54">
        <f t="shared" si="345"/>
        <v>2.25</v>
      </c>
      <c r="M1102" s="54">
        <f t="shared" si="346"/>
        <v>5.0999999999999996</v>
      </c>
      <c r="N1102" s="54">
        <f t="shared" si="347"/>
        <v>5.5</v>
      </c>
      <c r="O1102" s="54">
        <f t="shared" si="348"/>
        <v>2.5</v>
      </c>
      <c r="P1102" s="55" t="str">
        <f t="shared" si="349"/>
        <v>6094325152160</v>
      </c>
      <c r="Q1102" s="70">
        <f t="shared" si="350"/>
        <v>10800</v>
      </c>
      <c r="R1102" s="58">
        <v>0</v>
      </c>
      <c r="S1102" s="57">
        <f t="shared" si="351"/>
        <v>0</v>
      </c>
      <c r="T1102" s="58">
        <v>0</v>
      </c>
      <c r="U1102" s="58">
        <f>(IF(VLOOKUP(VLOOKUP(AN1102,MAPPING!$B$16:$D$21,2,1),MAPPING!$C$16:$E$21,2,0)=7000,0,VLOOKUP(VLOOKUP(AN1102,MAPPING!$B$16:$D$21,2,1),MAPPING!$C$16:$E$21,2,0)))</f>
        <v>0</v>
      </c>
      <c r="V1102" s="58">
        <f>(K1102*VLOOKUP(N1102/K1102,MAPPING!$B$23:$C$30,2,10))</f>
        <v>1200</v>
      </c>
      <c r="W1102" s="58">
        <f t="shared" si="352"/>
        <v>0</v>
      </c>
      <c r="X1102" s="58">
        <f t="shared" si="353"/>
        <v>12000</v>
      </c>
      <c r="Y1102" s="116">
        <f>ROUND(SUM(Q1102:W1102)/INVOICE!$I$5,2)</f>
        <v>8.61</v>
      </c>
      <c r="AA1102" s="38" t="s">
        <v>7339</v>
      </c>
      <c r="AB1102" s="38" t="s">
        <v>93</v>
      </c>
      <c r="AC1102" s="38" t="s">
        <v>7340</v>
      </c>
      <c r="AD1102" s="38" t="s">
        <v>13111</v>
      </c>
      <c r="AE1102" s="38" t="s">
        <v>13112</v>
      </c>
      <c r="AF1102" s="38" t="s">
        <v>13113</v>
      </c>
      <c r="AG1102" s="38" t="s">
        <v>5930</v>
      </c>
      <c r="AH1102" s="38" t="s">
        <v>61</v>
      </c>
      <c r="AI1102" s="38">
        <v>1</v>
      </c>
      <c r="AJ1102" s="38">
        <v>2.25</v>
      </c>
      <c r="AK1102" s="38">
        <v>5.0999999999999996</v>
      </c>
      <c r="AL1102" s="38">
        <v>5.5</v>
      </c>
      <c r="AM1102" s="38" t="s">
        <v>204</v>
      </c>
      <c r="AN1102" s="38">
        <v>123.75</v>
      </c>
      <c r="AO1102" s="38" t="s">
        <v>62</v>
      </c>
      <c r="AP1102" s="38" t="s">
        <v>62</v>
      </c>
      <c r="AQ1102" s="38" t="s">
        <v>62</v>
      </c>
      <c r="AR1102" s="38" t="s">
        <v>61</v>
      </c>
      <c r="AS1102" s="38" t="s">
        <v>61</v>
      </c>
      <c r="AT1102" s="38" t="s">
        <v>205</v>
      </c>
      <c r="AU1102" s="38" t="s">
        <v>8802</v>
      </c>
      <c r="AV1102" s="38" t="s">
        <v>207</v>
      </c>
      <c r="AW1102" s="38" t="s">
        <v>61</v>
      </c>
      <c r="AX1102" s="38" t="s">
        <v>63</v>
      </c>
      <c r="AY1102" s="39" t="s">
        <v>13114</v>
      </c>
      <c r="AZ1102" s="38" t="s">
        <v>13115</v>
      </c>
      <c r="BA1102" s="39" t="s">
        <v>13115</v>
      </c>
      <c r="BB1102" s="38" t="s">
        <v>196</v>
      </c>
      <c r="BC1102" s="38" t="s">
        <v>197</v>
      </c>
      <c r="BD1102" s="38" t="s">
        <v>94</v>
      </c>
      <c r="BE1102" s="38" t="s">
        <v>208</v>
      </c>
      <c r="BF1102" s="38" t="s">
        <v>64</v>
      </c>
      <c r="BG1102" s="38" t="s">
        <v>61</v>
      </c>
      <c r="BH1102" s="38" t="s">
        <v>209</v>
      </c>
    </row>
    <row r="1103" spans="2:60" x14ac:dyDescent="0.3">
      <c r="B1103" s="55">
        <f t="shared" si="335"/>
        <v>1099</v>
      </c>
      <c r="C1103" s="55" t="str">
        <f t="shared" si="336"/>
        <v>NRT</v>
      </c>
      <c r="D1103" s="55" t="str">
        <f t="shared" si="337"/>
        <v>2025-09-27</v>
      </c>
      <c r="E1103" s="55" t="str">
        <f t="shared" si="338"/>
        <v>82020038200</v>
      </c>
      <c r="F1103" s="55" t="str">
        <f t="shared" si="339"/>
        <v>PJP030144395</v>
      </c>
      <c r="G1103" s="55" t="str">
        <f t="shared" si="340"/>
        <v>김도연</v>
      </c>
      <c r="H1103" s="53" t="str">
        <f t="shared" si="341"/>
        <v>목록(Manifest)</v>
      </c>
      <c r="I1103" s="62">
        <f t="shared" si="342"/>
        <v>102.07</v>
      </c>
      <c r="J1103" s="53" t="str">
        <f t="shared" si="343"/>
        <v>BIG BRIDGE INTL (BRCH USA)</v>
      </c>
      <c r="K1103" s="55">
        <f t="shared" si="344"/>
        <v>1</v>
      </c>
      <c r="L1103" s="54">
        <f t="shared" si="345"/>
        <v>1.95</v>
      </c>
      <c r="M1103" s="54">
        <f t="shared" si="346"/>
        <v>1.9</v>
      </c>
      <c r="N1103" s="54">
        <f t="shared" si="347"/>
        <v>2</v>
      </c>
      <c r="O1103" s="54">
        <f t="shared" si="348"/>
        <v>2</v>
      </c>
      <c r="P1103" s="55" t="str">
        <f t="shared" si="349"/>
        <v>6094325151107</v>
      </c>
      <c r="Q1103" s="70">
        <f t="shared" si="350"/>
        <v>9790</v>
      </c>
      <c r="R1103" s="58">
        <v>0</v>
      </c>
      <c r="S1103" s="57">
        <f t="shared" si="351"/>
        <v>0</v>
      </c>
      <c r="T1103" s="58">
        <v>0</v>
      </c>
      <c r="U1103" s="58">
        <f>(IF(VLOOKUP(VLOOKUP(AN1103,MAPPING!$B$16:$D$21,2,1),MAPPING!$C$16:$E$21,2,0)=7000,0,VLOOKUP(VLOOKUP(AN1103,MAPPING!$B$16:$D$21,2,1),MAPPING!$C$16:$E$21,2,0)))</f>
        <v>0</v>
      </c>
      <c r="V1103" s="58">
        <f>(K1103*VLOOKUP(N1103/K1103,MAPPING!$B$23:$C$30,2,10))</f>
        <v>0</v>
      </c>
      <c r="W1103" s="58">
        <f t="shared" si="352"/>
        <v>0</v>
      </c>
      <c r="X1103" s="58">
        <f t="shared" si="353"/>
        <v>9790</v>
      </c>
      <c r="Y1103" s="116">
        <f>ROUND(SUM(Q1103:W1103)/INVOICE!$I$5,2)</f>
        <v>7.02</v>
      </c>
      <c r="AA1103" s="38" t="s">
        <v>7339</v>
      </c>
      <c r="AB1103" s="38" t="s">
        <v>93</v>
      </c>
      <c r="AC1103" s="38" t="s">
        <v>7340</v>
      </c>
      <c r="AD1103" s="38" t="s">
        <v>13116</v>
      </c>
      <c r="AE1103" s="38" t="s">
        <v>11808</v>
      </c>
      <c r="AF1103" s="38" t="s">
        <v>11809</v>
      </c>
      <c r="AG1103" s="38" t="s">
        <v>9492</v>
      </c>
      <c r="AH1103" s="38" t="s">
        <v>61</v>
      </c>
      <c r="AI1103" s="38">
        <v>1</v>
      </c>
      <c r="AJ1103" s="38">
        <v>1.95</v>
      </c>
      <c r="AK1103" s="38">
        <v>1.9</v>
      </c>
      <c r="AL1103" s="38">
        <v>2</v>
      </c>
      <c r="AM1103" s="38" t="s">
        <v>204</v>
      </c>
      <c r="AN1103" s="38">
        <v>102.07</v>
      </c>
      <c r="AO1103" s="38" t="s">
        <v>62</v>
      </c>
      <c r="AP1103" s="38" t="s">
        <v>62</v>
      </c>
      <c r="AQ1103" s="38" t="s">
        <v>62</v>
      </c>
      <c r="AR1103" s="38" t="s">
        <v>61</v>
      </c>
      <c r="AS1103" s="38" t="s">
        <v>61</v>
      </c>
      <c r="AT1103" s="38" t="s">
        <v>205</v>
      </c>
      <c r="AU1103" s="38" t="s">
        <v>8802</v>
      </c>
      <c r="AV1103" s="38" t="s">
        <v>207</v>
      </c>
      <c r="AW1103" s="38" t="s">
        <v>61</v>
      </c>
      <c r="AX1103" s="38" t="s">
        <v>63</v>
      </c>
      <c r="AY1103" s="39" t="s">
        <v>13117</v>
      </c>
      <c r="AZ1103" s="38" t="s">
        <v>13118</v>
      </c>
      <c r="BA1103" s="39" t="s">
        <v>13118</v>
      </c>
      <c r="BB1103" s="38" t="s">
        <v>196</v>
      </c>
      <c r="BC1103" s="38" t="s">
        <v>197</v>
      </c>
      <c r="BD1103" s="38" t="s">
        <v>94</v>
      </c>
      <c r="BE1103" s="38" t="s">
        <v>208</v>
      </c>
      <c r="BF1103" s="38" t="s">
        <v>64</v>
      </c>
      <c r="BG1103" s="38" t="s">
        <v>61</v>
      </c>
      <c r="BH1103" s="38" t="s">
        <v>209</v>
      </c>
    </row>
    <row r="1104" spans="2:60" x14ac:dyDescent="0.3">
      <c r="B1104" s="55">
        <f t="shared" si="335"/>
        <v>1100</v>
      </c>
      <c r="C1104" s="55" t="str">
        <f t="shared" si="336"/>
        <v>NRT</v>
      </c>
      <c r="D1104" s="55" t="str">
        <f t="shared" si="337"/>
        <v>2025-09-27</v>
      </c>
      <c r="E1104" s="55" t="str">
        <f t="shared" si="338"/>
        <v>82020038200</v>
      </c>
      <c r="F1104" s="55" t="str">
        <f t="shared" si="339"/>
        <v>PJP030131858</v>
      </c>
      <c r="G1104" s="55" t="str">
        <f t="shared" si="340"/>
        <v>이도희</v>
      </c>
      <c r="H1104" s="53" t="str">
        <f t="shared" si="341"/>
        <v>목록(Manifest)</v>
      </c>
      <c r="I1104" s="62">
        <f t="shared" si="342"/>
        <v>120.13</v>
      </c>
      <c r="J1104" s="53" t="str">
        <f t="shared" si="343"/>
        <v>BIG BRIDGE INTL (BRCH USA)</v>
      </c>
      <c r="K1104" s="55">
        <f t="shared" si="344"/>
        <v>1</v>
      </c>
      <c r="L1104" s="54">
        <f t="shared" si="345"/>
        <v>3.35</v>
      </c>
      <c r="M1104" s="54">
        <f t="shared" si="346"/>
        <v>4</v>
      </c>
      <c r="N1104" s="54">
        <f t="shared" si="347"/>
        <v>4</v>
      </c>
      <c r="O1104" s="54">
        <f t="shared" si="348"/>
        <v>3.5</v>
      </c>
      <c r="P1104" s="55" t="str">
        <f t="shared" si="349"/>
        <v>6094325151913</v>
      </c>
      <c r="Q1104" s="70">
        <f t="shared" si="350"/>
        <v>12820</v>
      </c>
      <c r="R1104" s="58">
        <v>0</v>
      </c>
      <c r="S1104" s="57">
        <f t="shared" si="351"/>
        <v>0</v>
      </c>
      <c r="T1104" s="58">
        <v>0</v>
      </c>
      <c r="U1104" s="58">
        <f>(IF(VLOOKUP(VLOOKUP(AN1104,MAPPING!$B$16:$D$21,2,1),MAPPING!$C$16:$E$21,2,0)=7000,0,VLOOKUP(VLOOKUP(AN1104,MAPPING!$B$16:$D$21,2,1),MAPPING!$C$16:$E$21,2,0)))</f>
        <v>0</v>
      </c>
      <c r="V1104" s="58">
        <f>(K1104*VLOOKUP(N1104/K1104,MAPPING!$B$23:$C$30,2,10))</f>
        <v>550</v>
      </c>
      <c r="W1104" s="58">
        <f t="shared" si="352"/>
        <v>0</v>
      </c>
      <c r="X1104" s="58">
        <f t="shared" si="353"/>
        <v>13370</v>
      </c>
      <c r="Y1104" s="116">
        <f>ROUND(SUM(Q1104:W1104)/INVOICE!$I$5,2)</f>
        <v>9.59</v>
      </c>
      <c r="AA1104" s="38" t="s">
        <v>7339</v>
      </c>
      <c r="AB1104" s="38" t="s">
        <v>93</v>
      </c>
      <c r="AC1104" s="38" t="s">
        <v>7340</v>
      </c>
      <c r="AD1104" s="38" t="s">
        <v>13119</v>
      </c>
      <c r="AE1104" s="38" t="s">
        <v>13120</v>
      </c>
      <c r="AF1104" s="38" t="s">
        <v>13121</v>
      </c>
      <c r="AG1104" s="38" t="s">
        <v>13122</v>
      </c>
      <c r="AH1104" s="38" t="s">
        <v>61</v>
      </c>
      <c r="AI1104" s="38">
        <v>1</v>
      </c>
      <c r="AJ1104" s="38">
        <v>3.35</v>
      </c>
      <c r="AK1104" s="38">
        <v>4</v>
      </c>
      <c r="AL1104" s="38">
        <v>4</v>
      </c>
      <c r="AM1104" s="38" t="s">
        <v>204</v>
      </c>
      <c r="AN1104" s="38">
        <v>120.13</v>
      </c>
      <c r="AO1104" s="38" t="s">
        <v>62</v>
      </c>
      <c r="AP1104" s="38" t="s">
        <v>62</v>
      </c>
      <c r="AQ1104" s="38" t="s">
        <v>62</v>
      </c>
      <c r="AR1104" s="38" t="s">
        <v>61</v>
      </c>
      <c r="AS1104" s="38" t="s">
        <v>61</v>
      </c>
      <c r="AT1104" s="38" t="s">
        <v>205</v>
      </c>
      <c r="AU1104" s="38" t="s">
        <v>8802</v>
      </c>
      <c r="AV1104" s="38" t="s">
        <v>207</v>
      </c>
      <c r="AW1104" s="38" t="s">
        <v>61</v>
      </c>
      <c r="AX1104" s="38" t="s">
        <v>63</v>
      </c>
      <c r="AY1104" s="39" t="s">
        <v>13123</v>
      </c>
      <c r="AZ1104" s="38" t="s">
        <v>13124</v>
      </c>
      <c r="BA1104" s="39" t="s">
        <v>13124</v>
      </c>
      <c r="BB1104" s="38" t="s">
        <v>196</v>
      </c>
      <c r="BC1104" s="38" t="s">
        <v>197</v>
      </c>
      <c r="BD1104" s="38" t="s">
        <v>94</v>
      </c>
      <c r="BE1104" s="38" t="s">
        <v>208</v>
      </c>
      <c r="BF1104" s="38" t="s">
        <v>64</v>
      </c>
      <c r="BG1104" s="38" t="s">
        <v>61</v>
      </c>
      <c r="BH1104" s="38" t="s">
        <v>209</v>
      </c>
    </row>
    <row r="1105" spans="2:60" x14ac:dyDescent="0.3">
      <c r="B1105" s="55">
        <f t="shared" si="335"/>
        <v>1101</v>
      </c>
      <c r="C1105" s="55" t="str">
        <f t="shared" si="336"/>
        <v>NRT</v>
      </c>
      <c r="D1105" s="55" t="str">
        <f t="shared" si="337"/>
        <v>2025-09-27</v>
      </c>
      <c r="E1105" s="55" t="str">
        <f t="shared" si="338"/>
        <v>82020038200</v>
      </c>
      <c r="F1105" s="55" t="str">
        <f t="shared" si="339"/>
        <v>PJP030143220</v>
      </c>
      <c r="G1105" s="55" t="str">
        <f t="shared" si="340"/>
        <v>곽민영</v>
      </c>
      <c r="H1105" s="53" t="str">
        <f t="shared" si="341"/>
        <v>목록(Manifest)</v>
      </c>
      <c r="I1105" s="62">
        <f t="shared" si="342"/>
        <v>43.55</v>
      </c>
      <c r="J1105" s="53" t="str">
        <f t="shared" si="343"/>
        <v>BIG BRIDGE INTL (BRCH USA)</v>
      </c>
      <c r="K1105" s="55">
        <f t="shared" si="344"/>
        <v>1</v>
      </c>
      <c r="L1105" s="54">
        <f t="shared" si="345"/>
        <v>1.1000000000000001</v>
      </c>
      <c r="M1105" s="54">
        <f t="shared" si="346"/>
        <v>2.2000000000000002</v>
      </c>
      <c r="N1105" s="54">
        <f t="shared" si="347"/>
        <v>2.2000000000000002</v>
      </c>
      <c r="O1105" s="54">
        <f t="shared" si="348"/>
        <v>1.5</v>
      </c>
      <c r="P1105" s="55" t="str">
        <f t="shared" si="349"/>
        <v>6094325151972</v>
      </c>
      <c r="Q1105" s="70">
        <f t="shared" si="350"/>
        <v>8780</v>
      </c>
      <c r="R1105" s="58">
        <v>0</v>
      </c>
      <c r="S1105" s="57">
        <f t="shared" si="351"/>
        <v>0</v>
      </c>
      <c r="T1105" s="58">
        <v>0</v>
      </c>
      <c r="U1105" s="58">
        <f>(IF(VLOOKUP(VLOOKUP(AN1105,MAPPING!$B$16:$D$21,2,1),MAPPING!$C$16:$E$21,2,0)=7000,0,VLOOKUP(VLOOKUP(AN1105,MAPPING!$B$16:$D$21,2,1),MAPPING!$C$16:$E$21,2,0)))</f>
        <v>0</v>
      </c>
      <c r="V1105" s="58">
        <f>(K1105*VLOOKUP(N1105/K1105,MAPPING!$B$23:$C$30,2,10))</f>
        <v>550</v>
      </c>
      <c r="W1105" s="58">
        <f t="shared" si="352"/>
        <v>0</v>
      </c>
      <c r="X1105" s="58">
        <f t="shared" si="353"/>
        <v>9330</v>
      </c>
      <c r="Y1105" s="116">
        <f>ROUND(SUM(Q1105:W1105)/INVOICE!$I$5,2)</f>
        <v>6.69</v>
      </c>
      <c r="AA1105" s="38" t="s">
        <v>7339</v>
      </c>
      <c r="AB1105" s="38" t="s">
        <v>93</v>
      </c>
      <c r="AC1105" s="38" t="s">
        <v>7340</v>
      </c>
      <c r="AD1105" s="38" t="s">
        <v>13125</v>
      </c>
      <c r="AE1105" s="38" t="s">
        <v>8885</v>
      </c>
      <c r="AF1105" s="38" t="s">
        <v>8886</v>
      </c>
      <c r="AG1105" s="38" t="s">
        <v>429</v>
      </c>
      <c r="AH1105" s="38" t="s">
        <v>61</v>
      </c>
      <c r="AI1105" s="38">
        <v>1</v>
      </c>
      <c r="AJ1105" s="38">
        <v>1.1000000000000001</v>
      </c>
      <c r="AK1105" s="38">
        <v>2.2000000000000002</v>
      </c>
      <c r="AL1105" s="38">
        <v>2.2000000000000002</v>
      </c>
      <c r="AM1105" s="38" t="s">
        <v>204</v>
      </c>
      <c r="AN1105" s="38">
        <v>43.55</v>
      </c>
      <c r="AO1105" s="38" t="s">
        <v>62</v>
      </c>
      <c r="AP1105" s="38" t="s">
        <v>62</v>
      </c>
      <c r="AQ1105" s="38" t="s">
        <v>62</v>
      </c>
      <c r="AR1105" s="38" t="s">
        <v>61</v>
      </c>
      <c r="AS1105" s="38" t="s">
        <v>61</v>
      </c>
      <c r="AT1105" s="38" t="s">
        <v>205</v>
      </c>
      <c r="AU1105" s="38" t="s">
        <v>8802</v>
      </c>
      <c r="AV1105" s="38" t="s">
        <v>207</v>
      </c>
      <c r="AW1105" s="38" t="s">
        <v>61</v>
      </c>
      <c r="AX1105" s="38" t="s">
        <v>63</v>
      </c>
      <c r="AY1105" s="39" t="s">
        <v>13126</v>
      </c>
      <c r="AZ1105" s="38" t="s">
        <v>13127</v>
      </c>
      <c r="BA1105" s="39" t="s">
        <v>13127</v>
      </c>
      <c r="BB1105" s="38" t="s">
        <v>196</v>
      </c>
      <c r="BC1105" s="38" t="s">
        <v>197</v>
      </c>
      <c r="BD1105" s="38" t="s">
        <v>94</v>
      </c>
      <c r="BE1105" s="38" t="s">
        <v>208</v>
      </c>
      <c r="BF1105" s="38" t="s">
        <v>64</v>
      </c>
      <c r="BG1105" s="38" t="s">
        <v>61</v>
      </c>
      <c r="BH1105" s="38" t="s">
        <v>209</v>
      </c>
    </row>
    <row r="1106" spans="2:60" x14ac:dyDescent="0.3">
      <c r="B1106" s="55">
        <f t="shared" si="335"/>
        <v>1102</v>
      </c>
      <c r="C1106" s="55" t="str">
        <f t="shared" si="336"/>
        <v>NRT</v>
      </c>
      <c r="D1106" s="55" t="str">
        <f t="shared" si="337"/>
        <v>2025-09-27</v>
      </c>
      <c r="E1106" s="55" t="str">
        <f t="shared" si="338"/>
        <v>82020038200</v>
      </c>
      <c r="F1106" s="55" t="str">
        <f t="shared" si="339"/>
        <v>PJP030150612</v>
      </c>
      <c r="G1106" s="55" t="str">
        <f t="shared" si="340"/>
        <v>김예윤</v>
      </c>
      <c r="H1106" s="53" t="str">
        <f t="shared" si="341"/>
        <v>목록(Manifest)</v>
      </c>
      <c r="I1106" s="62">
        <f t="shared" si="342"/>
        <v>27.6</v>
      </c>
      <c r="J1106" s="53" t="str">
        <f t="shared" si="343"/>
        <v>BIG BRIDGE INTL (BRCH USA)</v>
      </c>
      <c r="K1106" s="55">
        <f t="shared" si="344"/>
        <v>1</v>
      </c>
      <c r="L1106" s="54">
        <f t="shared" si="345"/>
        <v>0.15</v>
      </c>
      <c r="M1106" s="54">
        <f t="shared" si="346"/>
        <v>0.4</v>
      </c>
      <c r="N1106" s="54">
        <f t="shared" si="347"/>
        <v>0.4</v>
      </c>
      <c r="O1106" s="54">
        <f t="shared" si="348"/>
        <v>0.5</v>
      </c>
      <c r="P1106" s="55" t="str">
        <f t="shared" si="349"/>
        <v>6094325151816</v>
      </c>
      <c r="Q1106" s="70">
        <f t="shared" si="350"/>
        <v>6760</v>
      </c>
      <c r="R1106" s="58">
        <v>0</v>
      </c>
      <c r="S1106" s="57">
        <f t="shared" si="351"/>
        <v>0</v>
      </c>
      <c r="T1106" s="58">
        <v>0</v>
      </c>
      <c r="U1106" s="58">
        <f>(IF(VLOOKUP(VLOOKUP(AN1106,MAPPING!$B$16:$D$21,2,1),MAPPING!$C$16:$E$21,2,0)=7000,0,VLOOKUP(VLOOKUP(AN1106,MAPPING!$B$16:$D$21,2,1),MAPPING!$C$16:$E$21,2,0)))</f>
        <v>0</v>
      </c>
      <c r="V1106" s="58">
        <f>(K1106*VLOOKUP(N1106/K1106,MAPPING!$B$23:$C$30,2,10))</f>
        <v>0</v>
      </c>
      <c r="W1106" s="58">
        <f t="shared" si="352"/>
        <v>0</v>
      </c>
      <c r="X1106" s="58">
        <f t="shared" si="353"/>
        <v>6760</v>
      </c>
      <c r="Y1106" s="116">
        <f>ROUND(SUM(Q1106:W1106)/INVOICE!$I$5,2)</f>
        <v>4.8499999999999996</v>
      </c>
      <c r="AA1106" s="38" t="s">
        <v>7339</v>
      </c>
      <c r="AB1106" s="38" t="s">
        <v>93</v>
      </c>
      <c r="AC1106" s="38" t="s">
        <v>7340</v>
      </c>
      <c r="AD1106" s="38" t="s">
        <v>13128</v>
      </c>
      <c r="AE1106" s="38" t="s">
        <v>13129</v>
      </c>
      <c r="AF1106" s="38" t="s">
        <v>13130</v>
      </c>
      <c r="AG1106" s="38" t="s">
        <v>13131</v>
      </c>
      <c r="AH1106" s="38" t="s">
        <v>61</v>
      </c>
      <c r="AI1106" s="38">
        <v>1</v>
      </c>
      <c r="AJ1106" s="38">
        <v>0.15</v>
      </c>
      <c r="AK1106" s="38">
        <v>0.4</v>
      </c>
      <c r="AL1106" s="38">
        <v>0.4</v>
      </c>
      <c r="AM1106" s="38" t="s">
        <v>204</v>
      </c>
      <c r="AN1106" s="38">
        <v>27.6</v>
      </c>
      <c r="AO1106" s="38" t="s">
        <v>62</v>
      </c>
      <c r="AP1106" s="38" t="s">
        <v>62</v>
      </c>
      <c r="AQ1106" s="38" t="s">
        <v>62</v>
      </c>
      <c r="AR1106" s="38" t="s">
        <v>61</v>
      </c>
      <c r="AS1106" s="38" t="s">
        <v>61</v>
      </c>
      <c r="AT1106" s="38" t="s">
        <v>205</v>
      </c>
      <c r="AU1106" s="38" t="s">
        <v>8802</v>
      </c>
      <c r="AV1106" s="38" t="s">
        <v>207</v>
      </c>
      <c r="AW1106" s="38" t="s">
        <v>61</v>
      </c>
      <c r="AX1106" s="38" t="s">
        <v>63</v>
      </c>
      <c r="AY1106" s="39" t="s">
        <v>13132</v>
      </c>
      <c r="AZ1106" s="38" t="s">
        <v>13133</v>
      </c>
      <c r="BA1106" s="39" t="s">
        <v>13133</v>
      </c>
      <c r="BB1106" s="38" t="s">
        <v>196</v>
      </c>
      <c r="BC1106" s="38" t="s">
        <v>197</v>
      </c>
      <c r="BD1106" s="38" t="s">
        <v>94</v>
      </c>
      <c r="BE1106" s="38" t="s">
        <v>208</v>
      </c>
      <c r="BF1106" s="38" t="s">
        <v>64</v>
      </c>
      <c r="BG1106" s="38" t="s">
        <v>61</v>
      </c>
      <c r="BH1106" s="38" t="s">
        <v>209</v>
      </c>
    </row>
    <row r="1107" spans="2:60" x14ac:dyDescent="0.3">
      <c r="B1107" s="55">
        <f t="shared" si="335"/>
        <v>1103</v>
      </c>
      <c r="C1107" s="55" t="str">
        <f t="shared" si="336"/>
        <v>NRT</v>
      </c>
      <c r="D1107" s="55" t="str">
        <f t="shared" si="337"/>
        <v>2025-09-27</v>
      </c>
      <c r="E1107" s="55" t="str">
        <f t="shared" si="338"/>
        <v>82020038200</v>
      </c>
      <c r="F1107" s="55" t="str">
        <f t="shared" si="339"/>
        <v>PJP030128846</v>
      </c>
      <c r="G1107" s="55" t="str">
        <f t="shared" si="340"/>
        <v>이인선</v>
      </c>
      <c r="H1107" s="53" t="str">
        <f t="shared" si="341"/>
        <v>목록(Manifest)</v>
      </c>
      <c r="I1107" s="62">
        <f t="shared" si="342"/>
        <v>13.4</v>
      </c>
      <c r="J1107" s="53" t="str">
        <f t="shared" si="343"/>
        <v>BIG BRIDGE INTL (BRCH USA)</v>
      </c>
      <c r="K1107" s="55">
        <f t="shared" si="344"/>
        <v>1</v>
      </c>
      <c r="L1107" s="54">
        <f t="shared" si="345"/>
        <v>0.3</v>
      </c>
      <c r="M1107" s="54">
        <f t="shared" si="346"/>
        <v>0.9</v>
      </c>
      <c r="N1107" s="54">
        <f t="shared" si="347"/>
        <v>0.9</v>
      </c>
      <c r="O1107" s="54">
        <f t="shared" si="348"/>
        <v>0.5</v>
      </c>
      <c r="P1107" s="55" t="str">
        <f t="shared" si="349"/>
        <v>6094325151893</v>
      </c>
      <c r="Q1107" s="70">
        <f t="shared" si="350"/>
        <v>6760</v>
      </c>
      <c r="R1107" s="58">
        <v>0</v>
      </c>
      <c r="S1107" s="57">
        <f t="shared" si="351"/>
        <v>0</v>
      </c>
      <c r="T1107" s="58">
        <v>0</v>
      </c>
      <c r="U1107" s="58">
        <f>(IF(VLOOKUP(VLOOKUP(AN1107,MAPPING!$B$16:$D$21,2,1),MAPPING!$C$16:$E$21,2,0)=7000,0,VLOOKUP(VLOOKUP(AN1107,MAPPING!$B$16:$D$21,2,1),MAPPING!$C$16:$E$21,2,0)))</f>
        <v>0</v>
      </c>
      <c r="V1107" s="58">
        <f>(K1107*VLOOKUP(N1107/K1107,MAPPING!$B$23:$C$30,2,10))</f>
        <v>0</v>
      </c>
      <c r="W1107" s="58">
        <f t="shared" si="352"/>
        <v>0</v>
      </c>
      <c r="X1107" s="58">
        <f t="shared" si="353"/>
        <v>6760</v>
      </c>
      <c r="Y1107" s="116">
        <f>ROUND(SUM(Q1107:W1107)/INVOICE!$I$5,2)</f>
        <v>4.8499999999999996</v>
      </c>
      <c r="AA1107" s="38" t="s">
        <v>7339</v>
      </c>
      <c r="AB1107" s="38" t="s">
        <v>93</v>
      </c>
      <c r="AC1107" s="38" t="s">
        <v>7340</v>
      </c>
      <c r="AD1107" s="38" t="s">
        <v>13134</v>
      </c>
      <c r="AE1107" s="38" t="s">
        <v>13135</v>
      </c>
      <c r="AF1107" s="38" t="s">
        <v>13136</v>
      </c>
      <c r="AG1107" s="38" t="s">
        <v>13137</v>
      </c>
      <c r="AH1107" s="38" t="s">
        <v>61</v>
      </c>
      <c r="AI1107" s="38">
        <v>1</v>
      </c>
      <c r="AJ1107" s="38">
        <v>0.3</v>
      </c>
      <c r="AK1107" s="38">
        <v>0.9</v>
      </c>
      <c r="AL1107" s="38">
        <v>0.9</v>
      </c>
      <c r="AM1107" s="38" t="s">
        <v>204</v>
      </c>
      <c r="AN1107" s="38">
        <v>13.4</v>
      </c>
      <c r="AO1107" s="38" t="s">
        <v>62</v>
      </c>
      <c r="AP1107" s="38" t="s">
        <v>62</v>
      </c>
      <c r="AQ1107" s="38" t="s">
        <v>62</v>
      </c>
      <c r="AR1107" s="38" t="s">
        <v>61</v>
      </c>
      <c r="AS1107" s="38" t="s">
        <v>61</v>
      </c>
      <c r="AT1107" s="38" t="s">
        <v>205</v>
      </c>
      <c r="AU1107" s="38" t="s">
        <v>8802</v>
      </c>
      <c r="AV1107" s="38" t="s">
        <v>207</v>
      </c>
      <c r="AW1107" s="38" t="s">
        <v>61</v>
      </c>
      <c r="AX1107" s="38" t="s">
        <v>63</v>
      </c>
      <c r="AY1107" s="39" t="s">
        <v>13138</v>
      </c>
      <c r="AZ1107" s="38" t="s">
        <v>13139</v>
      </c>
      <c r="BA1107" s="39" t="s">
        <v>13139</v>
      </c>
      <c r="BB1107" s="38" t="s">
        <v>196</v>
      </c>
      <c r="BC1107" s="38" t="s">
        <v>197</v>
      </c>
      <c r="BD1107" s="38" t="s">
        <v>94</v>
      </c>
      <c r="BE1107" s="38" t="s">
        <v>208</v>
      </c>
      <c r="BF1107" s="38" t="s">
        <v>64</v>
      </c>
      <c r="BG1107" s="38" t="s">
        <v>61</v>
      </c>
      <c r="BH1107" s="38" t="s">
        <v>209</v>
      </c>
    </row>
    <row r="1108" spans="2:60" x14ac:dyDescent="0.3">
      <c r="B1108" s="55">
        <f t="shared" si="335"/>
        <v>1104</v>
      </c>
      <c r="C1108" s="55" t="str">
        <f t="shared" si="336"/>
        <v>NRT</v>
      </c>
      <c r="D1108" s="55" t="str">
        <f t="shared" si="337"/>
        <v>2025-09-27</v>
      </c>
      <c r="E1108" s="55" t="str">
        <f t="shared" si="338"/>
        <v>82020038200</v>
      </c>
      <c r="F1108" s="55" t="str">
        <f t="shared" si="339"/>
        <v>PJP030135293</v>
      </c>
      <c r="G1108" s="55" t="str">
        <f t="shared" si="340"/>
        <v>김정석</v>
      </c>
      <c r="H1108" s="53" t="str">
        <f t="shared" si="341"/>
        <v>간이(Simple)</v>
      </c>
      <c r="I1108" s="62">
        <f t="shared" si="342"/>
        <v>291.55</v>
      </c>
      <c r="J1108" s="53" t="str">
        <f t="shared" si="343"/>
        <v>BIG BRIDGE INTL (BRCH USA)</v>
      </c>
      <c r="K1108" s="55">
        <f t="shared" si="344"/>
        <v>1</v>
      </c>
      <c r="L1108" s="54">
        <f t="shared" si="345"/>
        <v>0.2</v>
      </c>
      <c r="M1108" s="54">
        <f t="shared" si="346"/>
        <v>0.1</v>
      </c>
      <c r="N1108" s="54">
        <f t="shared" si="347"/>
        <v>0.2</v>
      </c>
      <c r="O1108" s="54">
        <f t="shared" si="348"/>
        <v>0.5</v>
      </c>
      <c r="P1108" s="55" t="str">
        <f t="shared" si="349"/>
        <v>6094325152174</v>
      </c>
      <c r="Q1108" s="70">
        <f t="shared" si="350"/>
        <v>6760</v>
      </c>
      <c r="R1108" s="58">
        <v>0</v>
      </c>
      <c r="S1108" s="57">
        <f t="shared" si="351"/>
        <v>0</v>
      </c>
      <c r="T1108" s="58">
        <v>0</v>
      </c>
      <c r="U1108" s="58">
        <f>(IF(VLOOKUP(VLOOKUP(AN1108,MAPPING!$B$16:$D$21,2,1),MAPPING!$C$16:$E$21,2,0)=7000,0,VLOOKUP(VLOOKUP(AN1108,MAPPING!$B$16:$D$21,2,1),MAPPING!$C$16:$E$21,2,0)))</f>
        <v>0</v>
      </c>
      <c r="V1108" s="58">
        <f>(K1108*VLOOKUP(N1108/K1108,MAPPING!$B$23:$C$30,2,10))</f>
        <v>0</v>
      </c>
      <c r="W1108" s="58">
        <f t="shared" si="352"/>
        <v>0</v>
      </c>
      <c r="X1108" s="58">
        <f t="shared" si="353"/>
        <v>6760</v>
      </c>
      <c r="Y1108" s="116">
        <f>ROUND(SUM(Q1108:W1108)/INVOICE!$I$5,2)</f>
        <v>4.8499999999999996</v>
      </c>
      <c r="AA1108" s="38" t="s">
        <v>7339</v>
      </c>
      <c r="AB1108" s="38" t="s">
        <v>93</v>
      </c>
      <c r="AC1108" s="38" t="s">
        <v>7340</v>
      </c>
      <c r="AD1108" s="38" t="s">
        <v>13140</v>
      </c>
      <c r="AE1108" s="38" t="s">
        <v>266</v>
      </c>
      <c r="AF1108" s="38" t="s">
        <v>267</v>
      </c>
      <c r="AG1108" s="38" t="s">
        <v>268</v>
      </c>
      <c r="AH1108" s="38" t="s">
        <v>61</v>
      </c>
      <c r="AI1108" s="38">
        <v>1</v>
      </c>
      <c r="AJ1108" s="38">
        <v>0.2</v>
      </c>
      <c r="AK1108" s="38">
        <v>0.1</v>
      </c>
      <c r="AL1108" s="38">
        <v>0.2</v>
      </c>
      <c r="AM1108" s="38" t="s">
        <v>65</v>
      </c>
      <c r="AN1108" s="38">
        <v>291.55</v>
      </c>
      <c r="AO1108" s="38" t="s">
        <v>62</v>
      </c>
      <c r="AP1108" s="38" t="s">
        <v>62</v>
      </c>
      <c r="AQ1108" s="38" t="s">
        <v>62</v>
      </c>
      <c r="AR1108" s="38" t="s">
        <v>61</v>
      </c>
      <c r="AS1108" s="38" t="s">
        <v>61</v>
      </c>
      <c r="AT1108" s="38" t="s">
        <v>205</v>
      </c>
      <c r="AU1108" s="38" t="s">
        <v>8802</v>
      </c>
      <c r="AV1108" s="38" t="s">
        <v>207</v>
      </c>
      <c r="AW1108" s="38" t="s">
        <v>61</v>
      </c>
      <c r="AX1108" s="38" t="s">
        <v>63</v>
      </c>
      <c r="AY1108" s="39" t="s">
        <v>13141</v>
      </c>
      <c r="AZ1108" s="38" t="s">
        <v>13142</v>
      </c>
      <c r="BA1108" s="39" t="s">
        <v>13142</v>
      </c>
      <c r="BB1108" s="38" t="s">
        <v>196</v>
      </c>
      <c r="BC1108" s="38" t="s">
        <v>197</v>
      </c>
      <c r="BD1108" s="38" t="s">
        <v>94</v>
      </c>
      <c r="BE1108" s="38" t="s">
        <v>208</v>
      </c>
      <c r="BF1108" s="38" t="s">
        <v>64</v>
      </c>
      <c r="BG1108" s="38" t="s">
        <v>61</v>
      </c>
      <c r="BH1108" s="38" t="s">
        <v>209</v>
      </c>
    </row>
    <row r="1109" spans="2:60" x14ac:dyDescent="0.3">
      <c r="B1109" s="55">
        <f t="shared" si="335"/>
        <v>1105</v>
      </c>
      <c r="C1109" s="55" t="str">
        <f t="shared" si="336"/>
        <v>NRT</v>
      </c>
      <c r="D1109" s="55" t="str">
        <f t="shared" si="337"/>
        <v>2025-09-27</v>
      </c>
      <c r="E1109" s="55" t="str">
        <f t="shared" si="338"/>
        <v>82020038200</v>
      </c>
      <c r="F1109" s="55" t="str">
        <f t="shared" si="339"/>
        <v>PJP030137261</v>
      </c>
      <c r="G1109" s="55" t="str">
        <f t="shared" si="340"/>
        <v>박일호</v>
      </c>
      <c r="H1109" s="53" t="str">
        <f t="shared" si="341"/>
        <v>목록(Manifest)</v>
      </c>
      <c r="I1109" s="62">
        <f t="shared" si="342"/>
        <v>137.54</v>
      </c>
      <c r="J1109" s="53" t="str">
        <f t="shared" si="343"/>
        <v>BIG BRIDGE INTL (BRCH USA)</v>
      </c>
      <c r="K1109" s="55">
        <f t="shared" si="344"/>
        <v>1</v>
      </c>
      <c r="L1109" s="54">
        <f t="shared" si="345"/>
        <v>1.75</v>
      </c>
      <c r="M1109" s="54">
        <f t="shared" si="346"/>
        <v>4.9000000000000004</v>
      </c>
      <c r="N1109" s="54">
        <f t="shared" si="347"/>
        <v>4.9000000000000004</v>
      </c>
      <c r="O1109" s="54">
        <f t="shared" si="348"/>
        <v>2</v>
      </c>
      <c r="P1109" s="55" t="str">
        <f t="shared" si="349"/>
        <v>6094325149905</v>
      </c>
      <c r="Q1109" s="70">
        <f t="shared" si="350"/>
        <v>9790</v>
      </c>
      <c r="R1109" s="58">
        <v>0</v>
      </c>
      <c r="S1109" s="57">
        <f t="shared" si="351"/>
        <v>0</v>
      </c>
      <c r="T1109" s="58">
        <v>0</v>
      </c>
      <c r="U1109" s="58">
        <f>(IF(VLOOKUP(VLOOKUP(AN1109,MAPPING!$B$16:$D$21,2,1),MAPPING!$C$16:$E$21,2,0)=7000,0,VLOOKUP(VLOOKUP(AN1109,MAPPING!$B$16:$D$21,2,1),MAPPING!$C$16:$E$21,2,0)))</f>
        <v>0</v>
      </c>
      <c r="V1109" s="58">
        <f>(K1109*VLOOKUP(N1109/K1109,MAPPING!$B$23:$C$30,2,10))</f>
        <v>550</v>
      </c>
      <c r="W1109" s="58">
        <f t="shared" si="352"/>
        <v>0</v>
      </c>
      <c r="X1109" s="58">
        <f t="shared" si="353"/>
        <v>10340</v>
      </c>
      <c r="Y1109" s="116">
        <f>ROUND(SUM(Q1109:W1109)/INVOICE!$I$5,2)</f>
        <v>7.42</v>
      </c>
      <c r="AA1109" s="38" t="s">
        <v>7339</v>
      </c>
      <c r="AB1109" s="38" t="s">
        <v>93</v>
      </c>
      <c r="AC1109" s="38" t="s">
        <v>7340</v>
      </c>
      <c r="AD1109" s="38" t="s">
        <v>13143</v>
      </c>
      <c r="AE1109" s="38" t="s">
        <v>8846</v>
      </c>
      <c r="AF1109" s="38" t="s">
        <v>8847</v>
      </c>
      <c r="AG1109" s="38" t="s">
        <v>8848</v>
      </c>
      <c r="AH1109" s="38" t="s">
        <v>61</v>
      </c>
      <c r="AI1109" s="38">
        <v>1</v>
      </c>
      <c r="AJ1109" s="38">
        <v>1.75</v>
      </c>
      <c r="AK1109" s="38">
        <v>4.9000000000000004</v>
      </c>
      <c r="AL1109" s="38">
        <v>4.9000000000000004</v>
      </c>
      <c r="AM1109" s="38" t="s">
        <v>204</v>
      </c>
      <c r="AN1109" s="38">
        <v>137.54</v>
      </c>
      <c r="AO1109" s="38" t="s">
        <v>62</v>
      </c>
      <c r="AP1109" s="38" t="s">
        <v>62</v>
      </c>
      <c r="AQ1109" s="38" t="s">
        <v>62</v>
      </c>
      <c r="AR1109" s="38" t="s">
        <v>61</v>
      </c>
      <c r="AS1109" s="38" t="s">
        <v>61</v>
      </c>
      <c r="AT1109" s="38" t="s">
        <v>205</v>
      </c>
      <c r="AU1109" s="38" t="s">
        <v>8802</v>
      </c>
      <c r="AV1109" s="38" t="s">
        <v>207</v>
      </c>
      <c r="AW1109" s="38" t="s">
        <v>61</v>
      </c>
      <c r="AX1109" s="38" t="s">
        <v>63</v>
      </c>
      <c r="AY1109" s="39" t="s">
        <v>13144</v>
      </c>
      <c r="AZ1109" s="38" t="s">
        <v>13145</v>
      </c>
      <c r="BA1109" s="39" t="s">
        <v>13145</v>
      </c>
      <c r="BB1109" s="38" t="s">
        <v>196</v>
      </c>
      <c r="BC1109" s="38" t="s">
        <v>197</v>
      </c>
      <c r="BD1109" s="38" t="s">
        <v>94</v>
      </c>
      <c r="BE1109" s="38" t="s">
        <v>208</v>
      </c>
      <c r="BF1109" s="38" t="s">
        <v>64</v>
      </c>
      <c r="BG1109" s="38" t="s">
        <v>61</v>
      </c>
      <c r="BH1109" s="38" t="s">
        <v>209</v>
      </c>
    </row>
    <row r="1110" spans="2:60" x14ac:dyDescent="0.3">
      <c r="B1110" s="55">
        <f t="shared" si="335"/>
        <v>1106</v>
      </c>
      <c r="C1110" s="55" t="str">
        <f t="shared" si="336"/>
        <v>NRT</v>
      </c>
      <c r="D1110" s="55" t="str">
        <f t="shared" si="337"/>
        <v>2025-09-27</v>
      </c>
      <c r="E1110" s="55" t="str">
        <f t="shared" si="338"/>
        <v>82020038200</v>
      </c>
      <c r="F1110" s="55" t="str">
        <f t="shared" si="339"/>
        <v>PJP030163126</v>
      </c>
      <c r="G1110" s="55" t="str">
        <f t="shared" si="340"/>
        <v>황주영</v>
      </c>
      <c r="H1110" s="53" t="str">
        <f t="shared" si="341"/>
        <v>목록(Manifest)</v>
      </c>
      <c r="I1110" s="62">
        <f t="shared" si="342"/>
        <v>56.43</v>
      </c>
      <c r="J1110" s="53" t="str">
        <f t="shared" si="343"/>
        <v>BIG BRIDGE INTL (BRCH USA)</v>
      </c>
      <c r="K1110" s="55">
        <f t="shared" si="344"/>
        <v>1</v>
      </c>
      <c r="L1110" s="54">
        <f t="shared" si="345"/>
        <v>0.2</v>
      </c>
      <c r="M1110" s="54">
        <f t="shared" si="346"/>
        <v>1</v>
      </c>
      <c r="N1110" s="54">
        <f t="shared" si="347"/>
        <v>1</v>
      </c>
      <c r="O1110" s="54">
        <f t="shared" si="348"/>
        <v>0.5</v>
      </c>
      <c r="P1110" s="55" t="str">
        <f t="shared" si="349"/>
        <v>6094325152202</v>
      </c>
      <c r="Q1110" s="70">
        <f t="shared" si="350"/>
        <v>6760</v>
      </c>
      <c r="R1110" s="58">
        <v>0</v>
      </c>
      <c r="S1110" s="57">
        <f t="shared" si="351"/>
        <v>0</v>
      </c>
      <c r="T1110" s="58">
        <v>0</v>
      </c>
      <c r="U1110" s="58">
        <f>(IF(VLOOKUP(VLOOKUP(AN1110,MAPPING!$B$16:$D$21,2,1),MAPPING!$C$16:$E$21,2,0)=7000,0,VLOOKUP(VLOOKUP(AN1110,MAPPING!$B$16:$D$21,2,1),MAPPING!$C$16:$E$21,2,0)))</f>
        <v>0</v>
      </c>
      <c r="V1110" s="58">
        <f>(K1110*VLOOKUP(N1110/K1110,MAPPING!$B$23:$C$30,2,10))</f>
        <v>0</v>
      </c>
      <c r="W1110" s="58">
        <f t="shared" si="352"/>
        <v>0</v>
      </c>
      <c r="X1110" s="58">
        <f t="shared" si="353"/>
        <v>6760</v>
      </c>
      <c r="Y1110" s="116">
        <f>ROUND(SUM(Q1110:W1110)/INVOICE!$I$5,2)</f>
        <v>4.8499999999999996</v>
      </c>
      <c r="AA1110" s="38" t="s">
        <v>7339</v>
      </c>
      <c r="AB1110" s="38" t="s">
        <v>93</v>
      </c>
      <c r="AC1110" s="38" t="s">
        <v>7340</v>
      </c>
      <c r="AD1110" s="38" t="s">
        <v>13146</v>
      </c>
      <c r="AE1110" s="38" t="s">
        <v>11633</v>
      </c>
      <c r="AF1110" s="38" t="s">
        <v>11634</v>
      </c>
      <c r="AG1110" s="38" t="s">
        <v>11635</v>
      </c>
      <c r="AH1110" s="38" t="s">
        <v>61</v>
      </c>
      <c r="AI1110" s="38">
        <v>1</v>
      </c>
      <c r="AJ1110" s="38">
        <v>0.2</v>
      </c>
      <c r="AK1110" s="38">
        <v>1</v>
      </c>
      <c r="AL1110" s="38">
        <v>1</v>
      </c>
      <c r="AM1110" s="38" t="s">
        <v>204</v>
      </c>
      <c r="AN1110" s="38">
        <v>56.43</v>
      </c>
      <c r="AO1110" s="38" t="s">
        <v>62</v>
      </c>
      <c r="AP1110" s="38" t="s">
        <v>62</v>
      </c>
      <c r="AQ1110" s="38" t="s">
        <v>62</v>
      </c>
      <c r="AR1110" s="38" t="s">
        <v>61</v>
      </c>
      <c r="AS1110" s="38" t="s">
        <v>61</v>
      </c>
      <c r="AT1110" s="38" t="s">
        <v>205</v>
      </c>
      <c r="AU1110" s="38" t="s">
        <v>8802</v>
      </c>
      <c r="AV1110" s="38" t="s">
        <v>207</v>
      </c>
      <c r="AW1110" s="38" t="s">
        <v>61</v>
      </c>
      <c r="AX1110" s="38" t="s">
        <v>63</v>
      </c>
      <c r="AY1110" s="39" t="s">
        <v>13147</v>
      </c>
      <c r="AZ1110" s="38" t="s">
        <v>13148</v>
      </c>
      <c r="BA1110" s="39" t="s">
        <v>13148</v>
      </c>
      <c r="BB1110" s="38" t="s">
        <v>196</v>
      </c>
      <c r="BC1110" s="38" t="s">
        <v>197</v>
      </c>
      <c r="BD1110" s="38" t="s">
        <v>94</v>
      </c>
      <c r="BE1110" s="38" t="s">
        <v>208</v>
      </c>
      <c r="BF1110" s="38" t="s">
        <v>64</v>
      </c>
      <c r="BG1110" s="38" t="s">
        <v>61</v>
      </c>
      <c r="BH1110" s="38" t="s">
        <v>209</v>
      </c>
    </row>
    <row r="1111" spans="2:60" x14ac:dyDescent="0.3">
      <c r="B1111" s="55">
        <f t="shared" si="335"/>
        <v>1107</v>
      </c>
      <c r="C1111" s="55" t="str">
        <f t="shared" si="336"/>
        <v>NRT</v>
      </c>
      <c r="D1111" s="55" t="str">
        <f t="shared" si="337"/>
        <v>2025-09-27</v>
      </c>
      <c r="E1111" s="55" t="str">
        <f t="shared" si="338"/>
        <v>82020038200</v>
      </c>
      <c r="F1111" s="55" t="str">
        <f t="shared" si="339"/>
        <v>PJP026423407</v>
      </c>
      <c r="G1111" s="55" t="str">
        <f t="shared" si="340"/>
        <v>김경진</v>
      </c>
      <c r="H1111" s="53" t="str">
        <f t="shared" si="341"/>
        <v>목록(Manifest)</v>
      </c>
      <c r="I1111" s="62">
        <f t="shared" si="342"/>
        <v>97.82</v>
      </c>
      <c r="J1111" s="53" t="str">
        <f t="shared" si="343"/>
        <v>BIG BRIDGE INTL (BRCH USA)</v>
      </c>
      <c r="K1111" s="55">
        <f t="shared" si="344"/>
        <v>1</v>
      </c>
      <c r="L1111" s="54">
        <f t="shared" si="345"/>
        <v>0.15</v>
      </c>
      <c r="M1111" s="54">
        <f t="shared" si="346"/>
        <v>0.4</v>
      </c>
      <c r="N1111" s="54">
        <f t="shared" si="347"/>
        <v>0.4</v>
      </c>
      <c r="O1111" s="54">
        <f t="shared" si="348"/>
        <v>0.5</v>
      </c>
      <c r="P1111" s="55" t="str">
        <f t="shared" si="349"/>
        <v>6094325151752</v>
      </c>
      <c r="Q1111" s="70">
        <f t="shared" si="350"/>
        <v>6760</v>
      </c>
      <c r="R1111" s="58">
        <v>0</v>
      </c>
      <c r="S1111" s="57">
        <f t="shared" si="351"/>
        <v>0</v>
      </c>
      <c r="T1111" s="58">
        <v>0</v>
      </c>
      <c r="U1111" s="58">
        <f>(IF(VLOOKUP(VLOOKUP(AN1111,MAPPING!$B$16:$D$21,2,1),MAPPING!$C$16:$E$21,2,0)=7000,0,VLOOKUP(VLOOKUP(AN1111,MAPPING!$B$16:$D$21,2,1),MAPPING!$C$16:$E$21,2,0)))</f>
        <v>0</v>
      </c>
      <c r="V1111" s="58">
        <f>(K1111*VLOOKUP(N1111/K1111,MAPPING!$B$23:$C$30,2,10))</f>
        <v>0</v>
      </c>
      <c r="W1111" s="58">
        <f t="shared" si="352"/>
        <v>0</v>
      </c>
      <c r="X1111" s="58">
        <f t="shared" si="353"/>
        <v>6760</v>
      </c>
      <c r="Y1111" s="116">
        <f>ROUND(SUM(Q1111:W1111)/INVOICE!$I$5,2)</f>
        <v>4.8499999999999996</v>
      </c>
      <c r="AA1111" s="38" t="s">
        <v>7339</v>
      </c>
      <c r="AB1111" s="38" t="s">
        <v>93</v>
      </c>
      <c r="AC1111" s="38" t="s">
        <v>7340</v>
      </c>
      <c r="AD1111" s="38" t="s">
        <v>13149</v>
      </c>
      <c r="AE1111" s="38" t="s">
        <v>8609</v>
      </c>
      <c r="AF1111" s="38" t="s">
        <v>8610</v>
      </c>
      <c r="AG1111" s="38" t="s">
        <v>227</v>
      </c>
      <c r="AH1111" s="38" t="s">
        <v>61</v>
      </c>
      <c r="AI1111" s="38">
        <v>1</v>
      </c>
      <c r="AJ1111" s="38">
        <v>0.15</v>
      </c>
      <c r="AK1111" s="38">
        <v>0.4</v>
      </c>
      <c r="AL1111" s="38">
        <v>0.4</v>
      </c>
      <c r="AM1111" s="38" t="s">
        <v>204</v>
      </c>
      <c r="AN1111" s="38">
        <v>97.82</v>
      </c>
      <c r="AO1111" s="38" t="s">
        <v>62</v>
      </c>
      <c r="AP1111" s="38" t="s">
        <v>62</v>
      </c>
      <c r="AQ1111" s="38" t="s">
        <v>62</v>
      </c>
      <c r="AR1111" s="38" t="s">
        <v>61</v>
      </c>
      <c r="AS1111" s="38" t="s">
        <v>61</v>
      </c>
      <c r="AT1111" s="38" t="s">
        <v>205</v>
      </c>
      <c r="AU1111" s="38" t="s">
        <v>8802</v>
      </c>
      <c r="AV1111" s="38" t="s">
        <v>207</v>
      </c>
      <c r="AW1111" s="38" t="s">
        <v>61</v>
      </c>
      <c r="AX1111" s="38" t="s">
        <v>63</v>
      </c>
      <c r="AY1111" s="39" t="s">
        <v>13150</v>
      </c>
      <c r="AZ1111" s="38" t="s">
        <v>13151</v>
      </c>
      <c r="BA1111" s="39" t="s">
        <v>13151</v>
      </c>
      <c r="BB1111" s="38" t="s">
        <v>196</v>
      </c>
      <c r="BC1111" s="38" t="s">
        <v>197</v>
      </c>
      <c r="BD1111" s="38" t="s">
        <v>94</v>
      </c>
      <c r="BE1111" s="38" t="s">
        <v>208</v>
      </c>
      <c r="BF1111" s="38" t="s">
        <v>64</v>
      </c>
      <c r="BG1111" s="38" t="s">
        <v>61</v>
      </c>
      <c r="BH1111" s="38" t="s">
        <v>209</v>
      </c>
    </row>
    <row r="1112" spans="2:60" x14ac:dyDescent="0.3">
      <c r="B1112" s="55">
        <f t="shared" si="335"/>
        <v>1108</v>
      </c>
      <c r="C1112" s="55" t="str">
        <f t="shared" si="336"/>
        <v>NRT</v>
      </c>
      <c r="D1112" s="55" t="str">
        <f t="shared" si="337"/>
        <v>2025-09-27</v>
      </c>
      <c r="E1112" s="55" t="str">
        <f t="shared" si="338"/>
        <v>82020038200</v>
      </c>
      <c r="F1112" s="55" t="str">
        <f t="shared" si="339"/>
        <v>PJP030156690</v>
      </c>
      <c r="G1112" s="55" t="str">
        <f t="shared" si="340"/>
        <v>김미선</v>
      </c>
      <c r="H1112" s="53" t="str">
        <f t="shared" si="341"/>
        <v>일반(목록배제,Normal-Manifest Exception)</v>
      </c>
      <c r="I1112" s="62">
        <f t="shared" si="342"/>
        <v>80.400000000000006</v>
      </c>
      <c r="J1112" s="53" t="str">
        <f t="shared" si="343"/>
        <v>BIG BRIDGE INTL (BRCH USA)</v>
      </c>
      <c r="K1112" s="55">
        <f t="shared" si="344"/>
        <v>1</v>
      </c>
      <c r="L1112" s="54">
        <f t="shared" si="345"/>
        <v>4.4000000000000004</v>
      </c>
      <c r="M1112" s="54">
        <f t="shared" si="346"/>
        <v>3.7</v>
      </c>
      <c r="N1112" s="54">
        <f t="shared" si="347"/>
        <v>4.4000000000000004</v>
      </c>
      <c r="O1112" s="54">
        <f t="shared" si="348"/>
        <v>4.5</v>
      </c>
      <c r="P1112" s="55" t="str">
        <f t="shared" si="349"/>
        <v>6094325152130</v>
      </c>
      <c r="Q1112" s="70">
        <f t="shared" si="350"/>
        <v>14840</v>
      </c>
      <c r="R1112" s="58">
        <v>0</v>
      </c>
      <c r="S1112" s="57">
        <f t="shared" si="351"/>
        <v>0</v>
      </c>
      <c r="T1112" s="58">
        <v>0</v>
      </c>
      <c r="U1112" s="58">
        <f>(IF(VLOOKUP(VLOOKUP(AN1112,MAPPING!$B$16:$D$21,2,1),MAPPING!$C$16:$E$21,2,0)=7000,0,VLOOKUP(VLOOKUP(AN1112,MAPPING!$B$16:$D$21,2,1),MAPPING!$C$16:$E$21,2,0)))</f>
        <v>0</v>
      </c>
      <c r="V1112" s="58">
        <f>(K1112*VLOOKUP(N1112/K1112,MAPPING!$B$23:$C$30,2,10))</f>
        <v>550</v>
      </c>
      <c r="W1112" s="58">
        <f t="shared" si="352"/>
        <v>0</v>
      </c>
      <c r="X1112" s="58">
        <f t="shared" si="353"/>
        <v>15390</v>
      </c>
      <c r="Y1112" s="116">
        <f>ROUND(SUM(Q1112:W1112)/INVOICE!$I$5,2)</f>
        <v>11.04</v>
      </c>
      <c r="AA1112" s="38" t="s">
        <v>7339</v>
      </c>
      <c r="AB1112" s="38" t="s">
        <v>93</v>
      </c>
      <c r="AC1112" s="38" t="s">
        <v>7340</v>
      </c>
      <c r="AD1112" s="38" t="s">
        <v>13152</v>
      </c>
      <c r="AE1112" s="38" t="s">
        <v>234</v>
      </c>
      <c r="AF1112" s="38" t="s">
        <v>235</v>
      </c>
      <c r="AG1112" s="38" t="s">
        <v>9294</v>
      </c>
      <c r="AH1112" s="38" t="s">
        <v>61</v>
      </c>
      <c r="AI1112" s="38">
        <v>1</v>
      </c>
      <c r="AJ1112" s="38">
        <v>4.4000000000000004</v>
      </c>
      <c r="AK1112" s="38">
        <v>3.7</v>
      </c>
      <c r="AL1112" s="38">
        <v>4.4000000000000004</v>
      </c>
      <c r="AM1112" s="38" t="s">
        <v>66</v>
      </c>
      <c r="AN1112" s="38">
        <v>80.400000000000006</v>
      </c>
      <c r="AO1112" s="38" t="s">
        <v>62</v>
      </c>
      <c r="AP1112" s="38" t="s">
        <v>62</v>
      </c>
      <c r="AQ1112" s="38" t="s">
        <v>62</v>
      </c>
      <c r="AR1112" s="38" t="s">
        <v>61</v>
      </c>
      <c r="AS1112" s="38" t="s">
        <v>61</v>
      </c>
      <c r="AT1112" s="38" t="s">
        <v>205</v>
      </c>
      <c r="AU1112" s="38" t="s">
        <v>8802</v>
      </c>
      <c r="AV1112" s="38" t="s">
        <v>207</v>
      </c>
      <c r="AW1112" s="38" t="s">
        <v>61</v>
      </c>
      <c r="AX1112" s="38" t="s">
        <v>63</v>
      </c>
      <c r="AY1112" s="39" t="s">
        <v>13153</v>
      </c>
      <c r="AZ1112" s="38" t="s">
        <v>13154</v>
      </c>
      <c r="BA1112" s="39" t="s">
        <v>13154</v>
      </c>
      <c r="BB1112" s="38" t="s">
        <v>196</v>
      </c>
      <c r="BC1112" s="38" t="s">
        <v>197</v>
      </c>
      <c r="BD1112" s="38" t="s">
        <v>94</v>
      </c>
      <c r="BE1112" s="38" t="s">
        <v>208</v>
      </c>
      <c r="BF1112" s="38" t="s">
        <v>64</v>
      </c>
      <c r="BG1112" s="38" t="s">
        <v>61</v>
      </c>
      <c r="BH1112" s="38" t="s">
        <v>209</v>
      </c>
    </row>
    <row r="1113" spans="2:60" x14ac:dyDescent="0.3">
      <c r="B1113" s="55">
        <f t="shared" si="335"/>
        <v>1109</v>
      </c>
      <c r="C1113" s="55" t="str">
        <f t="shared" si="336"/>
        <v>NRT</v>
      </c>
      <c r="D1113" s="55" t="str">
        <f t="shared" si="337"/>
        <v>2025-09-27</v>
      </c>
      <c r="E1113" s="55" t="str">
        <f t="shared" si="338"/>
        <v>82020038200</v>
      </c>
      <c r="F1113" s="55" t="str">
        <f t="shared" si="339"/>
        <v>PJP030162575</v>
      </c>
      <c r="G1113" s="55" t="str">
        <f t="shared" si="340"/>
        <v>차현호</v>
      </c>
      <c r="H1113" s="53" t="str">
        <f t="shared" si="341"/>
        <v>일반(목록배제,Normal-Manifest Exception)</v>
      </c>
      <c r="I1113" s="62">
        <f t="shared" si="342"/>
        <v>100.5</v>
      </c>
      <c r="J1113" s="53" t="str">
        <f t="shared" si="343"/>
        <v>BIG BRIDGE INTL (BRCH USA)</v>
      </c>
      <c r="K1113" s="55">
        <f t="shared" si="344"/>
        <v>1</v>
      </c>
      <c r="L1113" s="54">
        <f t="shared" si="345"/>
        <v>0.5</v>
      </c>
      <c r="M1113" s="54">
        <f t="shared" si="346"/>
        <v>0.9</v>
      </c>
      <c r="N1113" s="54">
        <f t="shared" si="347"/>
        <v>0.9</v>
      </c>
      <c r="O1113" s="54">
        <f t="shared" si="348"/>
        <v>0.5</v>
      </c>
      <c r="P1113" s="55" t="str">
        <f t="shared" si="349"/>
        <v>6094325151887</v>
      </c>
      <c r="Q1113" s="70">
        <f t="shared" si="350"/>
        <v>6760</v>
      </c>
      <c r="R1113" s="58">
        <v>0</v>
      </c>
      <c r="S1113" s="57">
        <f t="shared" si="351"/>
        <v>0</v>
      </c>
      <c r="T1113" s="58">
        <v>0</v>
      </c>
      <c r="U1113" s="58">
        <f>(IF(VLOOKUP(VLOOKUP(AN1113,MAPPING!$B$16:$D$21,2,1),MAPPING!$C$16:$E$21,2,0)=7000,0,VLOOKUP(VLOOKUP(AN1113,MAPPING!$B$16:$D$21,2,1),MAPPING!$C$16:$E$21,2,0)))</f>
        <v>0</v>
      </c>
      <c r="V1113" s="58">
        <f>(K1113*VLOOKUP(N1113/K1113,MAPPING!$B$23:$C$30,2,10))</f>
        <v>0</v>
      </c>
      <c r="W1113" s="58">
        <f t="shared" si="352"/>
        <v>0</v>
      </c>
      <c r="X1113" s="58">
        <f t="shared" si="353"/>
        <v>6760</v>
      </c>
      <c r="Y1113" s="116">
        <f>ROUND(SUM(Q1113:W1113)/INVOICE!$I$5,2)</f>
        <v>4.8499999999999996</v>
      </c>
      <c r="AA1113" s="38" t="s">
        <v>7339</v>
      </c>
      <c r="AB1113" s="38" t="s">
        <v>93</v>
      </c>
      <c r="AC1113" s="38" t="s">
        <v>7340</v>
      </c>
      <c r="AD1113" s="38" t="s">
        <v>13155</v>
      </c>
      <c r="AE1113" s="38" t="s">
        <v>13156</v>
      </c>
      <c r="AF1113" s="38" t="s">
        <v>13157</v>
      </c>
      <c r="AG1113" s="38" t="s">
        <v>13158</v>
      </c>
      <c r="AH1113" s="38" t="s">
        <v>61</v>
      </c>
      <c r="AI1113" s="38">
        <v>1</v>
      </c>
      <c r="AJ1113" s="38">
        <v>0.5</v>
      </c>
      <c r="AK1113" s="38">
        <v>0.9</v>
      </c>
      <c r="AL1113" s="38">
        <v>0.9</v>
      </c>
      <c r="AM1113" s="38" t="s">
        <v>66</v>
      </c>
      <c r="AN1113" s="38">
        <v>100.5</v>
      </c>
      <c r="AO1113" s="38" t="s">
        <v>62</v>
      </c>
      <c r="AP1113" s="38" t="s">
        <v>62</v>
      </c>
      <c r="AQ1113" s="38" t="s">
        <v>62</v>
      </c>
      <c r="AR1113" s="38" t="s">
        <v>61</v>
      </c>
      <c r="AS1113" s="38" t="s">
        <v>61</v>
      </c>
      <c r="AT1113" s="38" t="s">
        <v>205</v>
      </c>
      <c r="AU1113" s="38" t="s">
        <v>8802</v>
      </c>
      <c r="AV1113" s="38" t="s">
        <v>207</v>
      </c>
      <c r="AW1113" s="38" t="s">
        <v>61</v>
      </c>
      <c r="AX1113" s="38" t="s">
        <v>63</v>
      </c>
      <c r="AY1113" s="39" t="s">
        <v>13159</v>
      </c>
      <c r="AZ1113" s="38" t="s">
        <v>13160</v>
      </c>
      <c r="BA1113" s="39" t="s">
        <v>13160</v>
      </c>
      <c r="BB1113" s="38" t="s">
        <v>196</v>
      </c>
      <c r="BC1113" s="38" t="s">
        <v>197</v>
      </c>
      <c r="BD1113" s="38" t="s">
        <v>94</v>
      </c>
      <c r="BE1113" s="38" t="s">
        <v>208</v>
      </c>
      <c r="BF1113" s="38" t="s">
        <v>64</v>
      </c>
      <c r="BG1113" s="38" t="s">
        <v>61</v>
      </c>
      <c r="BH1113" s="38" t="s">
        <v>209</v>
      </c>
    </row>
    <row r="1114" spans="2:60" x14ac:dyDescent="0.3">
      <c r="B1114" s="55">
        <f t="shared" si="335"/>
        <v>1110</v>
      </c>
      <c r="C1114" s="55" t="str">
        <f t="shared" si="336"/>
        <v>NRT</v>
      </c>
      <c r="D1114" s="55" t="str">
        <f t="shared" si="337"/>
        <v>2025-09-27</v>
      </c>
      <c r="E1114" s="55" t="str">
        <f t="shared" si="338"/>
        <v>82020038200</v>
      </c>
      <c r="F1114" s="55" t="str">
        <f t="shared" si="339"/>
        <v>PJP030165302</v>
      </c>
      <c r="G1114" s="55" t="str">
        <f t="shared" si="340"/>
        <v>김지안</v>
      </c>
      <c r="H1114" s="53" t="str">
        <f t="shared" si="341"/>
        <v>일반(목록배제,Normal-Manifest Exception)</v>
      </c>
      <c r="I1114" s="62">
        <f t="shared" si="342"/>
        <v>100.5</v>
      </c>
      <c r="J1114" s="53" t="str">
        <f t="shared" si="343"/>
        <v>BIG BRIDGE INTL (BRCH USA)</v>
      </c>
      <c r="K1114" s="55">
        <f t="shared" si="344"/>
        <v>1</v>
      </c>
      <c r="L1114" s="54">
        <f t="shared" si="345"/>
        <v>0.5</v>
      </c>
      <c r="M1114" s="54">
        <f t="shared" si="346"/>
        <v>1.1000000000000001</v>
      </c>
      <c r="N1114" s="54">
        <f t="shared" si="347"/>
        <v>1.1000000000000001</v>
      </c>
      <c r="O1114" s="54">
        <f t="shared" si="348"/>
        <v>0.5</v>
      </c>
      <c r="P1114" s="55" t="str">
        <f t="shared" si="349"/>
        <v>6094325151965</v>
      </c>
      <c r="Q1114" s="70">
        <f t="shared" si="350"/>
        <v>6760</v>
      </c>
      <c r="R1114" s="58">
        <v>0</v>
      </c>
      <c r="S1114" s="57">
        <f t="shared" si="351"/>
        <v>0</v>
      </c>
      <c r="T1114" s="58">
        <v>0</v>
      </c>
      <c r="U1114" s="58">
        <f>(IF(VLOOKUP(VLOOKUP(AN1114,MAPPING!$B$16:$D$21,2,1),MAPPING!$C$16:$E$21,2,0)=7000,0,VLOOKUP(VLOOKUP(AN1114,MAPPING!$B$16:$D$21,2,1),MAPPING!$C$16:$E$21,2,0)))</f>
        <v>0</v>
      </c>
      <c r="V1114" s="58">
        <f>(K1114*VLOOKUP(N1114/K1114,MAPPING!$B$23:$C$30,2,10))</f>
        <v>0</v>
      </c>
      <c r="W1114" s="58">
        <f t="shared" si="352"/>
        <v>0</v>
      </c>
      <c r="X1114" s="58">
        <f t="shared" si="353"/>
        <v>6760</v>
      </c>
      <c r="Y1114" s="116">
        <f>ROUND(SUM(Q1114:W1114)/INVOICE!$I$5,2)</f>
        <v>4.8499999999999996</v>
      </c>
      <c r="AA1114" s="38" t="s">
        <v>7339</v>
      </c>
      <c r="AB1114" s="38" t="s">
        <v>93</v>
      </c>
      <c r="AC1114" s="38" t="s">
        <v>7340</v>
      </c>
      <c r="AD1114" s="38" t="s">
        <v>13161</v>
      </c>
      <c r="AE1114" s="38" t="s">
        <v>7800</v>
      </c>
      <c r="AF1114" s="38" t="s">
        <v>7801</v>
      </c>
      <c r="AG1114" s="38" t="s">
        <v>7802</v>
      </c>
      <c r="AH1114" s="38" t="s">
        <v>61</v>
      </c>
      <c r="AI1114" s="38">
        <v>1</v>
      </c>
      <c r="AJ1114" s="38">
        <v>0.5</v>
      </c>
      <c r="AK1114" s="38">
        <v>1.1000000000000001</v>
      </c>
      <c r="AL1114" s="38">
        <v>1.1000000000000001</v>
      </c>
      <c r="AM1114" s="38" t="s">
        <v>66</v>
      </c>
      <c r="AN1114" s="38">
        <v>100.5</v>
      </c>
      <c r="AO1114" s="38" t="s">
        <v>62</v>
      </c>
      <c r="AP1114" s="38" t="s">
        <v>61</v>
      </c>
      <c r="AQ1114" s="38" t="s">
        <v>61</v>
      </c>
      <c r="AR1114" s="38" t="s">
        <v>61</v>
      </c>
      <c r="AS1114" s="38" t="s">
        <v>61</v>
      </c>
      <c r="AT1114" s="38" t="s">
        <v>205</v>
      </c>
      <c r="AU1114" s="38" t="s">
        <v>8802</v>
      </c>
      <c r="AV1114" s="38" t="s">
        <v>207</v>
      </c>
      <c r="AW1114" s="38" t="s">
        <v>61</v>
      </c>
      <c r="AX1114" s="38" t="s">
        <v>63</v>
      </c>
      <c r="AY1114" s="39" t="s">
        <v>13162</v>
      </c>
      <c r="AZ1114" s="38" t="s">
        <v>13163</v>
      </c>
      <c r="BA1114" s="39" t="s">
        <v>13163</v>
      </c>
      <c r="BB1114" s="38" t="s">
        <v>196</v>
      </c>
      <c r="BC1114" s="38" t="s">
        <v>197</v>
      </c>
      <c r="BD1114" s="38" t="s">
        <v>94</v>
      </c>
      <c r="BE1114" s="38" t="s">
        <v>208</v>
      </c>
      <c r="BF1114" s="38" t="s">
        <v>64</v>
      </c>
      <c r="BG1114" s="38" t="s">
        <v>61</v>
      </c>
      <c r="BH1114" s="38" t="s">
        <v>209</v>
      </c>
    </row>
    <row r="1115" spans="2:60" x14ac:dyDescent="0.3">
      <c r="B1115" s="55">
        <f t="shared" si="335"/>
        <v>1111</v>
      </c>
      <c r="C1115" s="55" t="str">
        <f t="shared" si="336"/>
        <v>NRT</v>
      </c>
      <c r="D1115" s="55" t="str">
        <f t="shared" si="337"/>
        <v>2025-09-27</v>
      </c>
      <c r="E1115" s="55" t="str">
        <f t="shared" si="338"/>
        <v>82020038200</v>
      </c>
      <c r="F1115" s="55" t="str">
        <f t="shared" si="339"/>
        <v>PJP030146754</v>
      </c>
      <c r="G1115" s="55" t="str">
        <f t="shared" si="340"/>
        <v>박정순</v>
      </c>
      <c r="H1115" s="53" t="str">
        <f t="shared" si="341"/>
        <v>목록(Manifest)</v>
      </c>
      <c r="I1115" s="62">
        <f t="shared" si="342"/>
        <v>43.45</v>
      </c>
      <c r="J1115" s="53" t="str">
        <f t="shared" si="343"/>
        <v>BIG BRIDGE INTL (BRCH USA)</v>
      </c>
      <c r="K1115" s="55">
        <f t="shared" si="344"/>
        <v>1</v>
      </c>
      <c r="L1115" s="54">
        <f t="shared" si="345"/>
        <v>0.6</v>
      </c>
      <c r="M1115" s="54">
        <f t="shared" si="346"/>
        <v>1.1000000000000001</v>
      </c>
      <c r="N1115" s="54">
        <f t="shared" si="347"/>
        <v>1.1000000000000001</v>
      </c>
      <c r="O1115" s="54">
        <f t="shared" si="348"/>
        <v>1</v>
      </c>
      <c r="P1115" s="55" t="str">
        <f t="shared" si="349"/>
        <v>6094325151641</v>
      </c>
      <c r="Q1115" s="70">
        <f t="shared" si="350"/>
        <v>7770</v>
      </c>
      <c r="R1115" s="58">
        <v>0</v>
      </c>
      <c r="S1115" s="57">
        <f t="shared" si="351"/>
        <v>0</v>
      </c>
      <c r="T1115" s="58">
        <v>0</v>
      </c>
      <c r="U1115" s="58">
        <f>(IF(VLOOKUP(VLOOKUP(AN1115,MAPPING!$B$16:$D$21,2,1),MAPPING!$C$16:$E$21,2,0)=7000,0,VLOOKUP(VLOOKUP(AN1115,MAPPING!$B$16:$D$21,2,1),MAPPING!$C$16:$E$21,2,0)))</f>
        <v>0</v>
      </c>
      <c r="V1115" s="58">
        <f>(K1115*VLOOKUP(N1115/K1115,MAPPING!$B$23:$C$30,2,10))</f>
        <v>0</v>
      </c>
      <c r="W1115" s="58">
        <f t="shared" si="352"/>
        <v>0</v>
      </c>
      <c r="X1115" s="58">
        <f t="shared" si="353"/>
        <v>7770</v>
      </c>
      <c r="Y1115" s="116">
        <f>ROUND(SUM(Q1115:W1115)/INVOICE!$I$5,2)</f>
        <v>5.57</v>
      </c>
      <c r="AA1115" s="38" t="s">
        <v>7339</v>
      </c>
      <c r="AB1115" s="38" t="s">
        <v>93</v>
      </c>
      <c r="AC1115" s="38" t="s">
        <v>7340</v>
      </c>
      <c r="AD1115" s="38" t="s">
        <v>13164</v>
      </c>
      <c r="AE1115" s="38" t="s">
        <v>13165</v>
      </c>
      <c r="AF1115" s="38" t="s">
        <v>13166</v>
      </c>
      <c r="AG1115" s="38" t="s">
        <v>13167</v>
      </c>
      <c r="AH1115" s="38" t="s">
        <v>61</v>
      </c>
      <c r="AI1115" s="38">
        <v>1</v>
      </c>
      <c r="AJ1115" s="38">
        <v>0.6</v>
      </c>
      <c r="AK1115" s="38">
        <v>1.1000000000000001</v>
      </c>
      <c r="AL1115" s="38">
        <v>1.1000000000000001</v>
      </c>
      <c r="AM1115" s="38" t="s">
        <v>204</v>
      </c>
      <c r="AN1115" s="38">
        <v>43.45</v>
      </c>
      <c r="AO1115" s="38" t="s">
        <v>62</v>
      </c>
      <c r="AP1115" s="38" t="s">
        <v>62</v>
      </c>
      <c r="AQ1115" s="38" t="s">
        <v>62</v>
      </c>
      <c r="AR1115" s="38" t="s">
        <v>61</v>
      </c>
      <c r="AS1115" s="38" t="s">
        <v>61</v>
      </c>
      <c r="AT1115" s="38" t="s">
        <v>205</v>
      </c>
      <c r="AU1115" s="38" t="s">
        <v>8802</v>
      </c>
      <c r="AV1115" s="38" t="s">
        <v>207</v>
      </c>
      <c r="AW1115" s="38" t="s">
        <v>61</v>
      </c>
      <c r="AX1115" s="38" t="s">
        <v>63</v>
      </c>
      <c r="AY1115" s="39" t="s">
        <v>13168</v>
      </c>
      <c r="AZ1115" s="38" t="s">
        <v>13169</v>
      </c>
      <c r="BA1115" s="39" t="s">
        <v>13169</v>
      </c>
      <c r="BB1115" s="38" t="s">
        <v>196</v>
      </c>
      <c r="BC1115" s="38" t="s">
        <v>197</v>
      </c>
      <c r="BD1115" s="38" t="s">
        <v>94</v>
      </c>
      <c r="BE1115" s="38" t="s">
        <v>208</v>
      </c>
      <c r="BF1115" s="38" t="s">
        <v>64</v>
      </c>
      <c r="BG1115" s="38" t="s">
        <v>61</v>
      </c>
      <c r="BH1115" s="38" t="s">
        <v>209</v>
      </c>
    </row>
    <row r="1116" spans="2:60" x14ac:dyDescent="0.3">
      <c r="B1116" s="55">
        <f t="shared" si="335"/>
        <v>1112</v>
      </c>
      <c r="C1116" s="55" t="str">
        <f t="shared" si="336"/>
        <v>NRT</v>
      </c>
      <c r="D1116" s="55" t="str">
        <f t="shared" si="337"/>
        <v>2025-09-27</v>
      </c>
      <c r="E1116" s="55" t="str">
        <f t="shared" si="338"/>
        <v>82020038200</v>
      </c>
      <c r="F1116" s="55" t="str">
        <f t="shared" si="339"/>
        <v>PJP030147163</v>
      </c>
      <c r="G1116" s="55" t="str">
        <f t="shared" si="340"/>
        <v>강진선</v>
      </c>
      <c r="H1116" s="53" t="str">
        <f t="shared" si="341"/>
        <v>목록(Manifest)</v>
      </c>
      <c r="I1116" s="62">
        <f t="shared" si="342"/>
        <v>94.89</v>
      </c>
      <c r="J1116" s="53" t="str">
        <f t="shared" si="343"/>
        <v>BIG BRIDGE INTL (BRCH USA)</v>
      </c>
      <c r="K1116" s="55">
        <f t="shared" si="344"/>
        <v>1</v>
      </c>
      <c r="L1116" s="54">
        <f t="shared" si="345"/>
        <v>3.85</v>
      </c>
      <c r="M1116" s="54">
        <f t="shared" si="346"/>
        <v>2.5</v>
      </c>
      <c r="N1116" s="54">
        <f t="shared" si="347"/>
        <v>3.9</v>
      </c>
      <c r="O1116" s="54">
        <f t="shared" si="348"/>
        <v>4</v>
      </c>
      <c r="P1116" s="55" t="str">
        <f t="shared" si="349"/>
        <v>6094325151860</v>
      </c>
      <c r="Q1116" s="70">
        <f t="shared" si="350"/>
        <v>13830</v>
      </c>
      <c r="R1116" s="58">
        <v>0</v>
      </c>
      <c r="S1116" s="57">
        <f t="shared" si="351"/>
        <v>0</v>
      </c>
      <c r="T1116" s="58">
        <v>0</v>
      </c>
      <c r="U1116" s="58">
        <f>(IF(VLOOKUP(VLOOKUP(AN1116,MAPPING!$B$16:$D$21,2,1),MAPPING!$C$16:$E$21,2,0)=7000,0,VLOOKUP(VLOOKUP(AN1116,MAPPING!$B$16:$D$21,2,1),MAPPING!$C$16:$E$21,2,0)))</f>
        <v>0</v>
      </c>
      <c r="V1116" s="58">
        <f>(K1116*VLOOKUP(N1116/K1116,MAPPING!$B$23:$C$30,2,10))</f>
        <v>550</v>
      </c>
      <c r="W1116" s="58">
        <f t="shared" si="352"/>
        <v>0</v>
      </c>
      <c r="X1116" s="58">
        <f t="shared" si="353"/>
        <v>14380</v>
      </c>
      <c r="Y1116" s="116">
        <f>ROUND(SUM(Q1116:W1116)/INVOICE!$I$5,2)</f>
        <v>10.32</v>
      </c>
      <c r="AA1116" s="38" t="s">
        <v>7339</v>
      </c>
      <c r="AB1116" s="38" t="s">
        <v>93</v>
      </c>
      <c r="AC1116" s="38" t="s">
        <v>7340</v>
      </c>
      <c r="AD1116" s="38" t="s">
        <v>13170</v>
      </c>
      <c r="AE1116" s="38" t="s">
        <v>13171</v>
      </c>
      <c r="AF1116" s="38" t="s">
        <v>13172</v>
      </c>
      <c r="AG1116" s="38" t="s">
        <v>13173</v>
      </c>
      <c r="AH1116" s="38" t="s">
        <v>61</v>
      </c>
      <c r="AI1116" s="38">
        <v>1</v>
      </c>
      <c r="AJ1116" s="38">
        <v>3.85</v>
      </c>
      <c r="AK1116" s="38">
        <v>2.5</v>
      </c>
      <c r="AL1116" s="38">
        <v>3.9</v>
      </c>
      <c r="AM1116" s="38" t="s">
        <v>204</v>
      </c>
      <c r="AN1116" s="38">
        <v>94.89</v>
      </c>
      <c r="AO1116" s="38" t="s">
        <v>62</v>
      </c>
      <c r="AP1116" s="38" t="s">
        <v>62</v>
      </c>
      <c r="AQ1116" s="38" t="s">
        <v>62</v>
      </c>
      <c r="AR1116" s="38" t="s">
        <v>61</v>
      </c>
      <c r="AS1116" s="38" t="s">
        <v>61</v>
      </c>
      <c r="AT1116" s="38" t="s">
        <v>205</v>
      </c>
      <c r="AU1116" s="38" t="s">
        <v>8802</v>
      </c>
      <c r="AV1116" s="38" t="s">
        <v>207</v>
      </c>
      <c r="AW1116" s="38" t="s">
        <v>61</v>
      </c>
      <c r="AX1116" s="38" t="s">
        <v>63</v>
      </c>
      <c r="AY1116" s="39" t="s">
        <v>13174</v>
      </c>
      <c r="AZ1116" s="38" t="s">
        <v>13175</v>
      </c>
      <c r="BA1116" s="39" t="s">
        <v>13175</v>
      </c>
      <c r="BB1116" s="38" t="s">
        <v>196</v>
      </c>
      <c r="BC1116" s="38" t="s">
        <v>197</v>
      </c>
      <c r="BD1116" s="38" t="s">
        <v>94</v>
      </c>
      <c r="BE1116" s="38" t="s">
        <v>208</v>
      </c>
      <c r="BF1116" s="38" t="s">
        <v>64</v>
      </c>
      <c r="BG1116" s="38" t="s">
        <v>61</v>
      </c>
      <c r="BH1116" s="38" t="s">
        <v>209</v>
      </c>
    </row>
    <row r="1117" spans="2:60" x14ac:dyDescent="0.3">
      <c r="B1117" s="55">
        <f t="shared" si="335"/>
        <v>1113</v>
      </c>
      <c r="C1117" s="55" t="str">
        <f t="shared" si="336"/>
        <v>NRT</v>
      </c>
      <c r="D1117" s="55" t="str">
        <f t="shared" si="337"/>
        <v>2025-09-27</v>
      </c>
      <c r="E1117" s="55" t="str">
        <f t="shared" si="338"/>
        <v>82020038200</v>
      </c>
      <c r="F1117" s="55" t="str">
        <f t="shared" si="339"/>
        <v>PJP030168062</v>
      </c>
      <c r="G1117" s="55" t="str">
        <f t="shared" si="340"/>
        <v>배성열</v>
      </c>
      <c r="H1117" s="53" t="str">
        <f t="shared" si="341"/>
        <v>목록(Manifest)</v>
      </c>
      <c r="I1117" s="62">
        <f t="shared" si="342"/>
        <v>39.869999999999997</v>
      </c>
      <c r="J1117" s="53" t="str">
        <f t="shared" si="343"/>
        <v>BIG BRIDGE INTL (BRCH USA)</v>
      </c>
      <c r="K1117" s="55">
        <f t="shared" si="344"/>
        <v>1</v>
      </c>
      <c r="L1117" s="54">
        <f t="shared" si="345"/>
        <v>0.4</v>
      </c>
      <c r="M1117" s="54">
        <f t="shared" si="346"/>
        <v>0.5</v>
      </c>
      <c r="N1117" s="54">
        <f t="shared" si="347"/>
        <v>0.5</v>
      </c>
      <c r="O1117" s="54">
        <f t="shared" si="348"/>
        <v>0.5</v>
      </c>
      <c r="P1117" s="55" t="str">
        <f t="shared" si="349"/>
        <v>6094325151407</v>
      </c>
      <c r="Q1117" s="70">
        <f t="shared" si="350"/>
        <v>6760</v>
      </c>
      <c r="R1117" s="58">
        <v>0</v>
      </c>
      <c r="S1117" s="57">
        <f t="shared" si="351"/>
        <v>0</v>
      </c>
      <c r="T1117" s="58">
        <v>0</v>
      </c>
      <c r="U1117" s="58">
        <f>(IF(VLOOKUP(VLOOKUP(AN1117,MAPPING!$B$16:$D$21,2,1),MAPPING!$C$16:$E$21,2,0)=7000,0,VLOOKUP(VLOOKUP(AN1117,MAPPING!$B$16:$D$21,2,1),MAPPING!$C$16:$E$21,2,0)))</f>
        <v>0</v>
      </c>
      <c r="V1117" s="58">
        <f>(K1117*VLOOKUP(N1117/K1117,MAPPING!$B$23:$C$30,2,10))</f>
        <v>0</v>
      </c>
      <c r="W1117" s="58">
        <f t="shared" si="352"/>
        <v>0</v>
      </c>
      <c r="X1117" s="58">
        <f t="shared" si="353"/>
        <v>6760</v>
      </c>
      <c r="Y1117" s="116">
        <f>ROUND(SUM(Q1117:W1117)/INVOICE!$I$5,2)</f>
        <v>4.8499999999999996</v>
      </c>
      <c r="AA1117" s="38" t="s">
        <v>7339</v>
      </c>
      <c r="AB1117" s="38" t="s">
        <v>93</v>
      </c>
      <c r="AC1117" s="38" t="s">
        <v>7340</v>
      </c>
      <c r="AD1117" s="38" t="s">
        <v>13176</v>
      </c>
      <c r="AE1117" s="38" t="s">
        <v>9167</v>
      </c>
      <c r="AF1117" s="38" t="s">
        <v>9168</v>
      </c>
      <c r="AG1117" s="38" t="s">
        <v>9169</v>
      </c>
      <c r="AH1117" s="38" t="s">
        <v>61</v>
      </c>
      <c r="AI1117" s="38">
        <v>1</v>
      </c>
      <c r="AJ1117" s="38">
        <v>0.4</v>
      </c>
      <c r="AK1117" s="38">
        <v>0.5</v>
      </c>
      <c r="AL1117" s="38">
        <v>0.5</v>
      </c>
      <c r="AM1117" s="38" t="s">
        <v>204</v>
      </c>
      <c r="AN1117" s="38">
        <v>39.869999999999997</v>
      </c>
      <c r="AO1117" s="38" t="s">
        <v>62</v>
      </c>
      <c r="AP1117" s="38" t="s">
        <v>62</v>
      </c>
      <c r="AQ1117" s="38" t="s">
        <v>62</v>
      </c>
      <c r="AR1117" s="38" t="s">
        <v>61</v>
      </c>
      <c r="AS1117" s="38" t="s">
        <v>61</v>
      </c>
      <c r="AT1117" s="38" t="s">
        <v>205</v>
      </c>
      <c r="AU1117" s="38" t="s">
        <v>8802</v>
      </c>
      <c r="AV1117" s="38" t="s">
        <v>207</v>
      </c>
      <c r="AW1117" s="38" t="s">
        <v>61</v>
      </c>
      <c r="AX1117" s="38" t="s">
        <v>63</v>
      </c>
      <c r="AY1117" s="39" t="s">
        <v>13177</v>
      </c>
      <c r="AZ1117" s="38" t="s">
        <v>13178</v>
      </c>
      <c r="BA1117" s="39" t="s">
        <v>13178</v>
      </c>
      <c r="BB1117" s="38" t="s">
        <v>196</v>
      </c>
      <c r="BC1117" s="38" t="s">
        <v>197</v>
      </c>
      <c r="BD1117" s="38" t="s">
        <v>94</v>
      </c>
      <c r="BE1117" s="38" t="s">
        <v>208</v>
      </c>
      <c r="BF1117" s="38" t="s">
        <v>64</v>
      </c>
      <c r="BG1117" s="38" t="s">
        <v>61</v>
      </c>
      <c r="BH1117" s="38" t="s">
        <v>209</v>
      </c>
    </row>
    <row r="1118" spans="2:60" x14ac:dyDescent="0.3">
      <c r="B1118" s="55">
        <f t="shared" si="335"/>
        <v>1114</v>
      </c>
      <c r="C1118" s="55" t="str">
        <f t="shared" si="336"/>
        <v>NRT</v>
      </c>
      <c r="D1118" s="55" t="str">
        <f t="shared" si="337"/>
        <v>2025-09-27</v>
      </c>
      <c r="E1118" s="55" t="str">
        <f t="shared" si="338"/>
        <v>82020038200</v>
      </c>
      <c r="F1118" s="55" t="str">
        <f t="shared" si="339"/>
        <v>PJP030142660</v>
      </c>
      <c r="G1118" s="55" t="str">
        <f t="shared" si="340"/>
        <v>장예랑</v>
      </c>
      <c r="H1118" s="53" t="str">
        <f t="shared" si="341"/>
        <v>목록(Manifest)</v>
      </c>
      <c r="I1118" s="62">
        <f t="shared" si="342"/>
        <v>28.69</v>
      </c>
      <c r="J1118" s="53" t="str">
        <f t="shared" si="343"/>
        <v>BIG BRIDGE INTL (BRCH USA)</v>
      </c>
      <c r="K1118" s="55">
        <f t="shared" si="344"/>
        <v>1</v>
      </c>
      <c r="L1118" s="54">
        <f t="shared" si="345"/>
        <v>0.45</v>
      </c>
      <c r="M1118" s="54">
        <f t="shared" si="346"/>
        <v>1.9</v>
      </c>
      <c r="N1118" s="54">
        <f t="shared" si="347"/>
        <v>1.9</v>
      </c>
      <c r="O1118" s="54">
        <f t="shared" si="348"/>
        <v>0.5</v>
      </c>
      <c r="P1118" s="55" t="str">
        <f t="shared" si="349"/>
        <v>6094325151817</v>
      </c>
      <c r="Q1118" s="70">
        <f t="shared" si="350"/>
        <v>6760</v>
      </c>
      <c r="R1118" s="58">
        <v>0</v>
      </c>
      <c r="S1118" s="57">
        <f t="shared" si="351"/>
        <v>0</v>
      </c>
      <c r="T1118" s="58">
        <v>0</v>
      </c>
      <c r="U1118" s="58">
        <f>(IF(VLOOKUP(VLOOKUP(AN1118,MAPPING!$B$16:$D$21,2,1),MAPPING!$C$16:$E$21,2,0)=7000,0,VLOOKUP(VLOOKUP(AN1118,MAPPING!$B$16:$D$21,2,1),MAPPING!$C$16:$E$21,2,0)))</f>
        <v>0</v>
      </c>
      <c r="V1118" s="58">
        <f>(K1118*VLOOKUP(N1118/K1118,MAPPING!$B$23:$C$30,2,10))</f>
        <v>0</v>
      </c>
      <c r="W1118" s="58">
        <f t="shared" si="352"/>
        <v>0</v>
      </c>
      <c r="X1118" s="58">
        <f t="shared" si="353"/>
        <v>6760</v>
      </c>
      <c r="Y1118" s="116">
        <f>ROUND(SUM(Q1118:W1118)/INVOICE!$I$5,2)</f>
        <v>4.8499999999999996</v>
      </c>
      <c r="AA1118" s="38" t="s">
        <v>7339</v>
      </c>
      <c r="AB1118" s="38" t="s">
        <v>93</v>
      </c>
      <c r="AC1118" s="38" t="s">
        <v>7340</v>
      </c>
      <c r="AD1118" s="38" t="s">
        <v>13179</v>
      </c>
      <c r="AE1118" s="38" t="s">
        <v>9764</v>
      </c>
      <c r="AF1118" s="38" t="s">
        <v>9765</v>
      </c>
      <c r="AG1118" s="38" t="s">
        <v>3458</v>
      </c>
      <c r="AH1118" s="38" t="s">
        <v>61</v>
      </c>
      <c r="AI1118" s="38">
        <v>1</v>
      </c>
      <c r="AJ1118" s="38">
        <v>0.45</v>
      </c>
      <c r="AK1118" s="38">
        <v>1.9</v>
      </c>
      <c r="AL1118" s="38">
        <v>1.9</v>
      </c>
      <c r="AM1118" s="38" t="s">
        <v>204</v>
      </c>
      <c r="AN1118" s="38">
        <v>28.69</v>
      </c>
      <c r="AO1118" s="38" t="s">
        <v>62</v>
      </c>
      <c r="AP1118" s="38" t="s">
        <v>62</v>
      </c>
      <c r="AQ1118" s="38" t="s">
        <v>62</v>
      </c>
      <c r="AR1118" s="38" t="s">
        <v>61</v>
      </c>
      <c r="AS1118" s="38" t="s">
        <v>61</v>
      </c>
      <c r="AT1118" s="38" t="s">
        <v>205</v>
      </c>
      <c r="AU1118" s="38" t="s">
        <v>8802</v>
      </c>
      <c r="AV1118" s="38" t="s">
        <v>207</v>
      </c>
      <c r="AW1118" s="38" t="s">
        <v>61</v>
      </c>
      <c r="AX1118" s="38" t="s">
        <v>63</v>
      </c>
      <c r="AY1118" s="39" t="s">
        <v>13180</v>
      </c>
      <c r="AZ1118" s="38" t="s">
        <v>13181</v>
      </c>
      <c r="BA1118" s="39" t="s">
        <v>13181</v>
      </c>
      <c r="BB1118" s="38" t="s">
        <v>196</v>
      </c>
      <c r="BC1118" s="38" t="s">
        <v>197</v>
      </c>
      <c r="BD1118" s="38" t="s">
        <v>94</v>
      </c>
      <c r="BE1118" s="38" t="s">
        <v>208</v>
      </c>
      <c r="BF1118" s="38" t="s">
        <v>64</v>
      </c>
      <c r="BG1118" s="38" t="s">
        <v>61</v>
      </c>
      <c r="BH1118" s="38" t="s">
        <v>209</v>
      </c>
    </row>
    <row r="1119" spans="2:60" x14ac:dyDescent="0.3">
      <c r="B1119" s="55">
        <f t="shared" si="335"/>
        <v>1115</v>
      </c>
      <c r="C1119" s="55" t="str">
        <f t="shared" si="336"/>
        <v>NRT</v>
      </c>
      <c r="D1119" s="55" t="str">
        <f t="shared" si="337"/>
        <v>2025-09-27</v>
      </c>
      <c r="E1119" s="55" t="str">
        <f t="shared" si="338"/>
        <v>82020038200</v>
      </c>
      <c r="F1119" s="55" t="str">
        <f t="shared" si="339"/>
        <v>PJP030152130</v>
      </c>
      <c r="G1119" s="55" t="str">
        <f t="shared" si="340"/>
        <v>이수경</v>
      </c>
      <c r="H1119" s="53" t="str">
        <f t="shared" si="341"/>
        <v>목록(Manifest)</v>
      </c>
      <c r="I1119" s="62">
        <f t="shared" si="342"/>
        <v>72.099999999999994</v>
      </c>
      <c r="J1119" s="53" t="str">
        <f t="shared" si="343"/>
        <v>BIG BRIDGE INTL (BRCH USA)</v>
      </c>
      <c r="K1119" s="55">
        <f t="shared" si="344"/>
        <v>1</v>
      </c>
      <c r="L1119" s="54">
        <f t="shared" si="345"/>
        <v>0.75</v>
      </c>
      <c r="M1119" s="54">
        <f t="shared" si="346"/>
        <v>0.8</v>
      </c>
      <c r="N1119" s="54">
        <f t="shared" si="347"/>
        <v>0.8</v>
      </c>
      <c r="O1119" s="54">
        <f t="shared" si="348"/>
        <v>1</v>
      </c>
      <c r="P1119" s="55" t="str">
        <f t="shared" si="349"/>
        <v>6094325151345</v>
      </c>
      <c r="Q1119" s="70">
        <f t="shared" si="350"/>
        <v>7770</v>
      </c>
      <c r="R1119" s="58">
        <v>0</v>
      </c>
      <c r="S1119" s="57">
        <f t="shared" si="351"/>
        <v>0</v>
      </c>
      <c r="T1119" s="58">
        <v>0</v>
      </c>
      <c r="U1119" s="58">
        <f>(IF(VLOOKUP(VLOOKUP(AN1119,MAPPING!$B$16:$D$21,2,1),MAPPING!$C$16:$E$21,2,0)=7000,0,VLOOKUP(VLOOKUP(AN1119,MAPPING!$B$16:$D$21,2,1),MAPPING!$C$16:$E$21,2,0)))</f>
        <v>0</v>
      </c>
      <c r="V1119" s="58">
        <f>(K1119*VLOOKUP(N1119/K1119,MAPPING!$B$23:$C$30,2,10))</f>
        <v>0</v>
      </c>
      <c r="W1119" s="58">
        <f t="shared" si="352"/>
        <v>0</v>
      </c>
      <c r="X1119" s="58">
        <f t="shared" si="353"/>
        <v>7770</v>
      </c>
      <c r="Y1119" s="116">
        <f>ROUND(SUM(Q1119:W1119)/INVOICE!$I$5,2)</f>
        <v>5.57</v>
      </c>
      <c r="AA1119" s="38" t="s">
        <v>7339</v>
      </c>
      <c r="AB1119" s="38" t="s">
        <v>93</v>
      </c>
      <c r="AC1119" s="38" t="s">
        <v>7340</v>
      </c>
      <c r="AD1119" s="38" t="s">
        <v>13182</v>
      </c>
      <c r="AE1119" s="38" t="s">
        <v>12270</v>
      </c>
      <c r="AF1119" s="38" t="s">
        <v>12271</v>
      </c>
      <c r="AG1119" s="38" t="s">
        <v>12712</v>
      </c>
      <c r="AH1119" s="38" t="s">
        <v>61</v>
      </c>
      <c r="AI1119" s="38">
        <v>1</v>
      </c>
      <c r="AJ1119" s="38">
        <v>0.75</v>
      </c>
      <c r="AK1119" s="38">
        <v>0.8</v>
      </c>
      <c r="AL1119" s="38">
        <v>0.8</v>
      </c>
      <c r="AM1119" s="38" t="s">
        <v>204</v>
      </c>
      <c r="AN1119" s="38">
        <v>72.099999999999994</v>
      </c>
      <c r="AO1119" s="38" t="s">
        <v>62</v>
      </c>
      <c r="AP1119" s="38" t="s">
        <v>62</v>
      </c>
      <c r="AQ1119" s="38" t="s">
        <v>62</v>
      </c>
      <c r="AR1119" s="38" t="s">
        <v>61</v>
      </c>
      <c r="AS1119" s="38" t="s">
        <v>61</v>
      </c>
      <c r="AT1119" s="38" t="s">
        <v>205</v>
      </c>
      <c r="AU1119" s="38" t="s">
        <v>8802</v>
      </c>
      <c r="AV1119" s="38" t="s">
        <v>207</v>
      </c>
      <c r="AW1119" s="38" t="s">
        <v>61</v>
      </c>
      <c r="AX1119" s="38" t="s">
        <v>63</v>
      </c>
      <c r="AY1119" s="39" t="s">
        <v>13183</v>
      </c>
      <c r="AZ1119" s="38" t="s">
        <v>13184</v>
      </c>
      <c r="BA1119" s="39" t="s">
        <v>13184</v>
      </c>
      <c r="BB1119" s="38" t="s">
        <v>196</v>
      </c>
      <c r="BC1119" s="38" t="s">
        <v>197</v>
      </c>
      <c r="BD1119" s="38" t="s">
        <v>94</v>
      </c>
      <c r="BE1119" s="38" t="s">
        <v>208</v>
      </c>
      <c r="BF1119" s="38" t="s">
        <v>64</v>
      </c>
      <c r="BG1119" s="38" t="s">
        <v>61</v>
      </c>
      <c r="BH1119" s="38" t="s">
        <v>209</v>
      </c>
    </row>
    <row r="1120" spans="2:60" x14ac:dyDescent="0.3">
      <c r="B1120" s="55">
        <f t="shared" si="335"/>
        <v>1116</v>
      </c>
      <c r="C1120" s="55" t="str">
        <f t="shared" si="336"/>
        <v>NRT</v>
      </c>
      <c r="D1120" s="55" t="str">
        <f t="shared" si="337"/>
        <v>2025-09-27</v>
      </c>
      <c r="E1120" s="55" t="str">
        <f t="shared" si="338"/>
        <v>82020038200</v>
      </c>
      <c r="F1120" s="55" t="str">
        <f t="shared" si="339"/>
        <v>PJP030148717</v>
      </c>
      <c r="G1120" s="55" t="str">
        <f t="shared" si="340"/>
        <v>김광희</v>
      </c>
      <c r="H1120" s="53" t="str">
        <f t="shared" si="341"/>
        <v>목록(Manifest)</v>
      </c>
      <c r="I1120" s="62">
        <f t="shared" si="342"/>
        <v>80.400000000000006</v>
      </c>
      <c r="J1120" s="53" t="str">
        <f t="shared" si="343"/>
        <v>BIG BRIDGE INTL (BRCH USA)</v>
      </c>
      <c r="K1120" s="55">
        <f t="shared" si="344"/>
        <v>1</v>
      </c>
      <c r="L1120" s="54">
        <f t="shared" si="345"/>
        <v>1</v>
      </c>
      <c r="M1120" s="54">
        <f t="shared" si="346"/>
        <v>2.2000000000000002</v>
      </c>
      <c r="N1120" s="54">
        <f t="shared" si="347"/>
        <v>2.2000000000000002</v>
      </c>
      <c r="O1120" s="54">
        <f t="shared" si="348"/>
        <v>1</v>
      </c>
      <c r="P1120" s="55" t="str">
        <f t="shared" si="349"/>
        <v>6094325152055</v>
      </c>
      <c r="Q1120" s="70">
        <f t="shared" si="350"/>
        <v>7770</v>
      </c>
      <c r="R1120" s="58">
        <v>0</v>
      </c>
      <c r="S1120" s="57">
        <f t="shared" si="351"/>
        <v>0</v>
      </c>
      <c r="T1120" s="58">
        <v>0</v>
      </c>
      <c r="U1120" s="58">
        <f>(IF(VLOOKUP(VLOOKUP(AN1120,MAPPING!$B$16:$D$21,2,1),MAPPING!$C$16:$E$21,2,0)=7000,0,VLOOKUP(VLOOKUP(AN1120,MAPPING!$B$16:$D$21,2,1),MAPPING!$C$16:$E$21,2,0)))</f>
        <v>0</v>
      </c>
      <c r="V1120" s="58">
        <f>(K1120*VLOOKUP(N1120/K1120,MAPPING!$B$23:$C$30,2,10))</f>
        <v>550</v>
      </c>
      <c r="W1120" s="58">
        <f t="shared" si="352"/>
        <v>0</v>
      </c>
      <c r="X1120" s="58">
        <f t="shared" si="353"/>
        <v>8320</v>
      </c>
      <c r="Y1120" s="116">
        <f>ROUND(SUM(Q1120:W1120)/INVOICE!$I$5,2)</f>
        <v>5.97</v>
      </c>
      <c r="AA1120" s="38" t="s">
        <v>7339</v>
      </c>
      <c r="AB1120" s="38" t="s">
        <v>93</v>
      </c>
      <c r="AC1120" s="38" t="s">
        <v>7340</v>
      </c>
      <c r="AD1120" s="38" t="s">
        <v>13185</v>
      </c>
      <c r="AE1120" s="38" t="s">
        <v>13186</v>
      </c>
      <c r="AF1120" s="38" t="s">
        <v>13187</v>
      </c>
      <c r="AG1120" s="38" t="s">
        <v>13188</v>
      </c>
      <c r="AH1120" s="38" t="s">
        <v>61</v>
      </c>
      <c r="AI1120" s="38">
        <v>1</v>
      </c>
      <c r="AJ1120" s="38">
        <v>1</v>
      </c>
      <c r="AK1120" s="38">
        <v>2.2000000000000002</v>
      </c>
      <c r="AL1120" s="38">
        <v>2.2000000000000002</v>
      </c>
      <c r="AM1120" s="38" t="s">
        <v>204</v>
      </c>
      <c r="AN1120" s="38">
        <v>80.400000000000006</v>
      </c>
      <c r="AO1120" s="38" t="s">
        <v>62</v>
      </c>
      <c r="AP1120" s="38" t="s">
        <v>62</v>
      </c>
      <c r="AQ1120" s="38" t="s">
        <v>62</v>
      </c>
      <c r="AR1120" s="38" t="s">
        <v>61</v>
      </c>
      <c r="AS1120" s="38" t="s">
        <v>61</v>
      </c>
      <c r="AT1120" s="38" t="s">
        <v>205</v>
      </c>
      <c r="AU1120" s="38" t="s">
        <v>8802</v>
      </c>
      <c r="AV1120" s="38" t="s">
        <v>207</v>
      </c>
      <c r="AW1120" s="38" t="s">
        <v>61</v>
      </c>
      <c r="AX1120" s="38" t="s">
        <v>63</v>
      </c>
      <c r="AY1120" s="39" t="s">
        <v>13189</v>
      </c>
      <c r="AZ1120" s="38" t="s">
        <v>13190</v>
      </c>
      <c r="BA1120" s="39" t="s">
        <v>13190</v>
      </c>
      <c r="BB1120" s="38" t="s">
        <v>196</v>
      </c>
      <c r="BC1120" s="38" t="s">
        <v>197</v>
      </c>
      <c r="BD1120" s="38" t="s">
        <v>94</v>
      </c>
      <c r="BE1120" s="38" t="s">
        <v>208</v>
      </c>
      <c r="BF1120" s="38" t="s">
        <v>64</v>
      </c>
      <c r="BG1120" s="38" t="s">
        <v>61</v>
      </c>
      <c r="BH1120" s="38" t="s">
        <v>209</v>
      </c>
    </row>
    <row r="1121" spans="2:60" x14ac:dyDescent="0.3">
      <c r="B1121" s="55">
        <f t="shared" si="335"/>
        <v>1117</v>
      </c>
      <c r="C1121" s="55" t="str">
        <f t="shared" si="336"/>
        <v>NRT</v>
      </c>
      <c r="D1121" s="55" t="str">
        <f t="shared" si="337"/>
        <v>2025-09-27</v>
      </c>
      <c r="E1121" s="55" t="str">
        <f t="shared" si="338"/>
        <v>82020038200</v>
      </c>
      <c r="F1121" s="55" t="str">
        <f t="shared" si="339"/>
        <v>PJP030139113</v>
      </c>
      <c r="G1121" s="55" t="str">
        <f t="shared" si="340"/>
        <v>이주현</v>
      </c>
      <c r="H1121" s="53" t="str">
        <f t="shared" si="341"/>
        <v>목록(Manifest)</v>
      </c>
      <c r="I1121" s="62">
        <f t="shared" si="342"/>
        <v>78.709999999999994</v>
      </c>
      <c r="J1121" s="53" t="str">
        <f t="shared" si="343"/>
        <v>BIG BRIDGE INTL (BRCH USA)</v>
      </c>
      <c r="K1121" s="55">
        <f t="shared" si="344"/>
        <v>1</v>
      </c>
      <c r="L1121" s="54">
        <f t="shared" si="345"/>
        <v>1.9</v>
      </c>
      <c r="M1121" s="54">
        <f t="shared" si="346"/>
        <v>3</v>
      </c>
      <c r="N1121" s="54">
        <f t="shared" si="347"/>
        <v>3</v>
      </c>
      <c r="O1121" s="54">
        <f t="shared" si="348"/>
        <v>2</v>
      </c>
      <c r="P1121" s="55" t="str">
        <f t="shared" si="349"/>
        <v>6094325152137</v>
      </c>
      <c r="Q1121" s="70">
        <f t="shared" si="350"/>
        <v>9790</v>
      </c>
      <c r="R1121" s="58">
        <v>0</v>
      </c>
      <c r="S1121" s="57">
        <f t="shared" si="351"/>
        <v>0</v>
      </c>
      <c r="T1121" s="58">
        <v>0</v>
      </c>
      <c r="U1121" s="58">
        <f>(IF(VLOOKUP(VLOOKUP(AN1121,MAPPING!$B$16:$D$21,2,1),MAPPING!$C$16:$E$21,2,0)=7000,0,VLOOKUP(VLOOKUP(AN1121,MAPPING!$B$16:$D$21,2,1),MAPPING!$C$16:$E$21,2,0)))</f>
        <v>0</v>
      </c>
      <c r="V1121" s="58">
        <f>(K1121*VLOOKUP(N1121/K1121,MAPPING!$B$23:$C$30,2,10))</f>
        <v>550</v>
      </c>
      <c r="W1121" s="58">
        <f t="shared" si="352"/>
        <v>0</v>
      </c>
      <c r="X1121" s="58">
        <f t="shared" si="353"/>
        <v>10340</v>
      </c>
      <c r="Y1121" s="116">
        <f>ROUND(SUM(Q1121:W1121)/INVOICE!$I$5,2)</f>
        <v>7.42</v>
      </c>
      <c r="AA1121" s="38" t="s">
        <v>7339</v>
      </c>
      <c r="AB1121" s="38" t="s">
        <v>93</v>
      </c>
      <c r="AC1121" s="38" t="s">
        <v>7340</v>
      </c>
      <c r="AD1121" s="38" t="s">
        <v>13191</v>
      </c>
      <c r="AE1121" s="38" t="s">
        <v>12068</v>
      </c>
      <c r="AF1121" s="38" t="s">
        <v>13192</v>
      </c>
      <c r="AG1121" s="38" t="s">
        <v>13193</v>
      </c>
      <c r="AH1121" s="38" t="s">
        <v>61</v>
      </c>
      <c r="AI1121" s="38">
        <v>1</v>
      </c>
      <c r="AJ1121" s="38">
        <v>1.9</v>
      </c>
      <c r="AK1121" s="38">
        <v>3</v>
      </c>
      <c r="AL1121" s="38">
        <v>3</v>
      </c>
      <c r="AM1121" s="38" t="s">
        <v>204</v>
      </c>
      <c r="AN1121" s="38">
        <v>78.709999999999994</v>
      </c>
      <c r="AO1121" s="38" t="s">
        <v>62</v>
      </c>
      <c r="AP1121" s="38" t="s">
        <v>62</v>
      </c>
      <c r="AQ1121" s="38" t="s">
        <v>62</v>
      </c>
      <c r="AR1121" s="38" t="s">
        <v>61</v>
      </c>
      <c r="AS1121" s="38" t="s">
        <v>61</v>
      </c>
      <c r="AT1121" s="38" t="s">
        <v>205</v>
      </c>
      <c r="AU1121" s="38" t="s">
        <v>8802</v>
      </c>
      <c r="AV1121" s="38" t="s">
        <v>207</v>
      </c>
      <c r="AW1121" s="38" t="s">
        <v>61</v>
      </c>
      <c r="AX1121" s="38" t="s">
        <v>63</v>
      </c>
      <c r="AY1121" s="39" t="s">
        <v>13194</v>
      </c>
      <c r="AZ1121" s="38" t="s">
        <v>13195</v>
      </c>
      <c r="BA1121" s="39" t="s">
        <v>13195</v>
      </c>
      <c r="BB1121" s="38" t="s">
        <v>196</v>
      </c>
      <c r="BC1121" s="38" t="s">
        <v>197</v>
      </c>
      <c r="BD1121" s="38" t="s">
        <v>94</v>
      </c>
      <c r="BE1121" s="38" t="s">
        <v>208</v>
      </c>
      <c r="BF1121" s="38" t="s">
        <v>64</v>
      </c>
      <c r="BG1121" s="38" t="s">
        <v>61</v>
      </c>
      <c r="BH1121" s="38" t="s">
        <v>209</v>
      </c>
    </row>
    <row r="1122" spans="2:60" x14ac:dyDescent="0.3">
      <c r="B1122" s="55">
        <f t="shared" si="335"/>
        <v>1118</v>
      </c>
      <c r="C1122" s="55" t="str">
        <f t="shared" si="336"/>
        <v>NRT</v>
      </c>
      <c r="D1122" s="55" t="str">
        <f t="shared" si="337"/>
        <v>2025-09-27</v>
      </c>
      <c r="E1122" s="55" t="str">
        <f t="shared" si="338"/>
        <v>82020038200</v>
      </c>
      <c r="F1122" s="55" t="str">
        <f t="shared" si="339"/>
        <v>PJP030144792</v>
      </c>
      <c r="G1122" s="55" t="str">
        <f t="shared" si="340"/>
        <v>손숙</v>
      </c>
      <c r="H1122" s="53" t="str">
        <f t="shared" si="341"/>
        <v>목록(Manifest)</v>
      </c>
      <c r="I1122" s="62">
        <f t="shared" si="342"/>
        <v>125.29</v>
      </c>
      <c r="J1122" s="53" t="str">
        <f t="shared" si="343"/>
        <v>BIG BRIDGE INTL (BRCH USA)</v>
      </c>
      <c r="K1122" s="55">
        <f t="shared" si="344"/>
        <v>1</v>
      </c>
      <c r="L1122" s="54">
        <f t="shared" si="345"/>
        <v>0.2</v>
      </c>
      <c r="M1122" s="54">
        <f t="shared" si="346"/>
        <v>0.8</v>
      </c>
      <c r="N1122" s="54">
        <f t="shared" si="347"/>
        <v>0.8</v>
      </c>
      <c r="O1122" s="54">
        <f t="shared" si="348"/>
        <v>0.5</v>
      </c>
      <c r="P1122" s="55" t="str">
        <f t="shared" si="349"/>
        <v>6094325153925</v>
      </c>
      <c r="Q1122" s="70">
        <f t="shared" si="350"/>
        <v>6760</v>
      </c>
      <c r="R1122" s="58">
        <v>0</v>
      </c>
      <c r="S1122" s="57">
        <f t="shared" si="351"/>
        <v>0</v>
      </c>
      <c r="T1122" s="58">
        <v>0</v>
      </c>
      <c r="U1122" s="58">
        <f>(IF(VLOOKUP(VLOOKUP(AN1122,MAPPING!$B$16:$D$21,2,1),MAPPING!$C$16:$E$21,2,0)=7000,0,VLOOKUP(VLOOKUP(AN1122,MAPPING!$B$16:$D$21,2,1),MAPPING!$C$16:$E$21,2,0)))</f>
        <v>0</v>
      </c>
      <c r="V1122" s="58">
        <f>(K1122*VLOOKUP(N1122/K1122,MAPPING!$B$23:$C$30,2,10))</f>
        <v>0</v>
      </c>
      <c r="W1122" s="58">
        <f t="shared" si="352"/>
        <v>0</v>
      </c>
      <c r="X1122" s="58">
        <f t="shared" si="353"/>
        <v>6760</v>
      </c>
      <c r="Y1122" s="116">
        <f>ROUND(SUM(Q1122:W1122)/INVOICE!$I$5,2)</f>
        <v>4.8499999999999996</v>
      </c>
      <c r="AA1122" s="38" t="s">
        <v>7339</v>
      </c>
      <c r="AB1122" s="38" t="s">
        <v>93</v>
      </c>
      <c r="AC1122" s="38" t="s">
        <v>7340</v>
      </c>
      <c r="AD1122" s="38" t="s">
        <v>13196</v>
      </c>
      <c r="AE1122" s="38" t="s">
        <v>13197</v>
      </c>
      <c r="AF1122" s="38" t="s">
        <v>13198</v>
      </c>
      <c r="AG1122" s="38" t="s">
        <v>684</v>
      </c>
      <c r="AH1122" s="38" t="s">
        <v>61</v>
      </c>
      <c r="AI1122" s="38">
        <v>1</v>
      </c>
      <c r="AJ1122" s="38">
        <v>0.2</v>
      </c>
      <c r="AK1122" s="38">
        <v>0.8</v>
      </c>
      <c r="AL1122" s="38">
        <v>0.8</v>
      </c>
      <c r="AM1122" s="38" t="s">
        <v>204</v>
      </c>
      <c r="AN1122" s="38">
        <v>125.29</v>
      </c>
      <c r="AO1122" s="38" t="s">
        <v>62</v>
      </c>
      <c r="AP1122" s="38" t="s">
        <v>62</v>
      </c>
      <c r="AQ1122" s="38" t="s">
        <v>62</v>
      </c>
      <c r="AR1122" s="38" t="s">
        <v>61</v>
      </c>
      <c r="AS1122" s="38" t="s">
        <v>61</v>
      </c>
      <c r="AT1122" s="38" t="s">
        <v>205</v>
      </c>
      <c r="AU1122" s="38" t="s">
        <v>8802</v>
      </c>
      <c r="AV1122" s="38" t="s">
        <v>207</v>
      </c>
      <c r="AW1122" s="38" t="s">
        <v>61</v>
      </c>
      <c r="AX1122" s="38" t="s">
        <v>63</v>
      </c>
      <c r="AY1122" s="39" t="s">
        <v>13199</v>
      </c>
      <c r="AZ1122" s="38" t="s">
        <v>13200</v>
      </c>
      <c r="BA1122" s="39" t="s">
        <v>13200</v>
      </c>
      <c r="BB1122" s="38" t="s">
        <v>196</v>
      </c>
      <c r="BC1122" s="38" t="s">
        <v>197</v>
      </c>
      <c r="BD1122" s="38" t="s">
        <v>94</v>
      </c>
      <c r="BE1122" s="38" t="s">
        <v>208</v>
      </c>
      <c r="BF1122" s="38" t="s">
        <v>64</v>
      </c>
      <c r="BG1122" s="38" t="s">
        <v>61</v>
      </c>
      <c r="BH1122" s="38" t="s">
        <v>209</v>
      </c>
    </row>
    <row r="1123" spans="2:60" x14ac:dyDescent="0.3">
      <c r="B1123" s="55">
        <f t="shared" si="335"/>
        <v>1119</v>
      </c>
      <c r="C1123" s="55" t="str">
        <f t="shared" si="336"/>
        <v>NRT</v>
      </c>
      <c r="D1123" s="55" t="str">
        <f t="shared" si="337"/>
        <v>2025-09-27</v>
      </c>
      <c r="E1123" s="55" t="str">
        <f t="shared" si="338"/>
        <v>82020038200</v>
      </c>
      <c r="F1123" s="55" t="str">
        <f t="shared" si="339"/>
        <v>PJP030149489</v>
      </c>
      <c r="G1123" s="55" t="str">
        <f t="shared" si="340"/>
        <v>민서연</v>
      </c>
      <c r="H1123" s="53" t="str">
        <f t="shared" si="341"/>
        <v>목록(Manifest)</v>
      </c>
      <c r="I1123" s="62">
        <f t="shared" si="342"/>
        <v>13.27</v>
      </c>
      <c r="J1123" s="53" t="str">
        <f t="shared" si="343"/>
        <v>BIG BRIDGE INTL (BRCH USA)</v>
      </c>
      <c r="K1123" s="55">
        <f t="shared" si="344"/>
        <v>1</v>
      </c>
      <c r="L1123" s="54">
        <f t="shared" si="345"/>
        <v>0.25</v>
      </c>
      <c r="M1123" s="54">
        <f t="shared" si="346"/>
        <v>0.3</v>
      </c>
      <c r="N1123" s="54">
        <f t="shared" si="347"/>
        <v>0.3</v>
      </c>
      <c r="O1123" s="54">
        <f t="shared" si="348"/>
        <v>0.5</v>
      </c>
      <c r="P1123" s="55" t="str">
        <f t="shared" si="349"/>
        <v>6094325151652</v>
      </c>
      <c r="Q1123" s="70">
        <f t="shared" si="350"/>
        <v>6760</v>
      </c>
      <c r="R1123" s="58">
        <v>0</v>
      </c>
      <c r="S1123" s="57">
        <f t="shared" si="351"/>
        <v>0</v>
      </c>
      <c r="T1123" s="58">
        <v>0</v>
      </c>
      <c r="U1123" s="58">
        <f>(IF(VLOOKUP(VLOOKUP(AN1123,MAPPING!$B$16:$D$21,2,1),MAPPING!$C$16:$E$21,2,0)=7000,0,VLOOKUP(VLOOKUP(AN1123,MAPPING!$B$16:$D$21,2,1),MAPPING!$C$16:$E$21,2,0)))</f>
        <v>0</v>
      </c>
      <c r="V1123" s="58">
        <f>(K1123*VLOOKUP(N1123/K1123,MAPPING!$B$23:$C$30,2,10))</f>
        <v>0</v>
      </c>
      <c r="W1123" s="58">
        <f t="shared" si="352"/>
        <v>0</v>
      </c>
      <c r="X1123" s="58">
        <f t="shared" si="353"/>
        <v>6760</v>
      </c>
      <c r="Y1123" s="116">
        <f>ROUND(SUM(Q1123:W1123)/INVOICE!$I$5,2)</f>
        <v>4.8499999999999996</v>
      </c>
      <c r="AA1123" s="38" t="s">
        <v>7339</v>
      </c>
      <c r="AB1123" s="38" t="s">
        <v>93</v>
      </c>
      <c r="AC1123" s="38" t="s">
        <v>7340</v>
      </c>
      <c r="AD1123" s="38" t="s">
        <v>13201</v>
      </c>
      <c r="AE1123" s="38" t="s">
        <v>13202</v>
      </c>
      <c r="AF1123" s="38" t="s">
        <v>13203</v>
      </c>
      <c r="AG1123" s="38" t="s">
        <v>13204</v>
      </c>
      <c r="AH1123" s="38" t="s">
        <v>61</v>
      </c>
      <c r="AI1123" s="38">
        <v>1</v>
      </c>
      <c r="AJ1123" s="38">
        <v>0.25</v>
      </c>
      <c r="AK1123" s="38">
        <v>0.3</v>
      </c>
      <c r="AL1123" s="38">
        <v>0.3</v>
      </c>
      <c r="AM1123" s="38" t="s">
        <v>204</v>
      </c>
      <c r="AN1123" s="38">
        <v>13.27</v>
      </c>
      <c r="AO1123" s="38" t="s">
        <v>62</v>
      </c>
      <c r="AP1123" s="38" t="s">
        <v>62</v>
      </c>
      <c r="AQ1123" s="38" t="s">
        <v>62</v>
      </c>
      <c r="AR1123" s="38" t="s">
        <v>61</v>
      </c>
      <c r="AS1123" s="38" t="s">
        <v>61</v>
      </c>
      <c r="AT1123" s="38" t="s">
        <v>205</v>
      </c>
      <c r="AU1123" s="38" t="s">
        <v>8802</v>
      </c>
      <c r="AV1123" s="38" t="s">
        <v>207</v>
      </c>
      <c r="AW1123" s="38" t="s">
        <v>61</v>
      </c>
      <c r="AX1123" s="38" t="s">
        <v>63</v>
      </c>
      <c r="AY1123" s="39" t="s">
        <v>13205</v>
      </c>
      <c r="AZ1123" s="38" t="s">
        <v>13206</v>
      </c>
      <c r="BA1123" s="39" t="s">
        <v>13206</v>
      </c>
      <c r="BB1123" s="38" t="s">
        <v>196</v>
      </c>
      <c r="BC1123" s="38" t="s">
        <v>197</v>
      </c>
      <c r="BD1123" s="38" t="s">
        <v>94</v>
      </c>
      <c r="BE1123" s="38" t="s">
        <v>208</v>
      </c>
      <c r="BF1123" s="38" t="s">
        <v>64</v>
      </c>
      <c r="BG1123" s="38" t="s">
        <v>61</v>
      </c>
      <c r="BH1123" s="38" t="s">
        <v>209</v>
      </c>
    </row>
    <row r="1124" spans="2:60" x14ac:dyDescent="0.3">
      <c r="B1124" s="55">
        <f t="shared" si="335"/>
        <v>1120</v>
      </c>
      <c r="C1124" s="55" t="str">
        <f t="shared" si="336"/>
        <v>NRT</v>
      </c>
      <c r="D1124" s="55" t="str">
        <f t="shared" si="337"/>
        <v>2025-09-27</v>
      </c>
      <c r="E1124" s="55" t="str">
        <f t="shared" si="338"/>
        <v>82020038200</v>
      </c>
      <c r="F1124" s="55" t="str">
        <f t="shared" si="339"/>
        <v>PJP030163453</v>
      </c>
      <c r="G1124" s="55" t="str">
        <f t="shared" si="340"/>
        <v>서유리</v>
      </c>
      <c r="H1124" s="53" t="str">
        <f t="shared" si="341"/>
        <v>목록(Manifest)</v>
      </c>
      <c r="I1124" s="62">
        <f t="shared" si="342"/>
        <v>110.59</v>
      </c>
      <c r="J1124" s="53" t="str">
        <f t="shared" si="343"/>
        <v>BIG BRIDGE INTL (BRCH USA)</v>
      </c>
      <c r="K1124" s="55">
        <f t="shared" si="344"/>
        <v>1</v>
      </c>
      <c r="L1124" s="54">
        <f t="shared" si="345"/>
        <v>3.4</v>
      </c>
      <c r="M1124" s="54">
        <f t="shared" si="346"/>
        <v>13.6</v>
      </c>
      <c r="N1124" s="54">
        <f t="shared" si="347"/>
        <v>14</v>
      </c>
      <c r="O1124" s="54">
        <f t="shared" si="348"/>
        <v>3.5</v>
      </c>
      <c r="P1124" s="55" t="str">
        <f t="shared" si="349"/>
        <v>6094325140980</v>
      </c>
      <c r="Q1124" s="70">
        <f t="shared" si="350"/>
        <v>12820</v>
      </c>
      <c r="R1124" s="58">
        <v>0</v>
      </c>
      <c r="S1124" s="57">
        <f t="shared" si="351"/>
        <v>0</v>
      </c>
      <c r="T1124" s="58">
        <v>0</v>
      </c>
      <c r="U1124" s="58">
        <f>(IF(VLOOKUP(VLOOKUP(AN1124,MAPPING!$B$16:$D$21,2,1),MAPPING!$C$16:$E$21,2,0)=7000,0,VLOOKUP(VLOOKUP(AN1124,MAPPING!$B$16:$D$21,2,1),MAPPING!$C$16:$E$21,2,0)))</f>
        <v>0</v>
      </c>
      <c r="V1124" s="58">
        <f>(K1124*VLOOKUP(N1124/K1124,MAPPING!$B$23:$C$30,2,10))</f>
        <v>4500</v>
      </c>
      <c r="W1124" s="58">
        <f t="shared" si="352"/>
        <v>0</v>
      </c>
      <c r="X1124" s="58">
        <f t="shared" si="353"/>
        <v>17320</v>
      </c>
      <c r="Y1124" s="116">
        <f>ROUND(SUM(Q1124:W1124)/INVOICE!$I$5,2)</f>
        <v>12.42</v>
      </c>
      <c r="AA1124" s="38" t="s">
        <v>7339</v>
      </c>
      <c r="AB1124" s="38" t="s">
        <v>93</v>
      </c>
      <c r="AC1124" s="38" t="s">
        <v>7340</v>
      </c>
      <c r="AD1124" s="38" t="s">
        <v>13207</v>
      </c>
      <c r="AE1124" s="38" t="s">
        <v>13208</v>
      </c>
      <c r="AF1124" s="38" t="s">
        <v>13209</v>
      </c>
      <c r="AG1124" s="38" t="s">
        <v>13210</v>
      </c>
      <c r="AH1124" s="38" t="s">
        <v>61</v>
      </c>
      <c r="AI1124" s="38">
        <v>1</v>
      </c>
      <c r="AJ1124" s="38">
        <v>3.4</v>
      </c>
      <c r="AK1124" s="38">
        <v>13.6</v>
      </c>
      <c r="AL1124" s="38">
        <v>14</v>
      </c>
      <c r="AM1124" s="38" t="s">
        <v>204</v>
      </c>
      <c r="AN1124" s="38">
        <v>110.59</v>
      </c>
      <c r="AO1124" s="38" t="s">
        <v>62</v>
      </c>
      <c r="AP1124" s="38" t="s">
        <v>62</v>
      </c>
      <c r="AQ1124" s="38" t="s">
        <v>62</v>
      </c>
      <c r="AR1124" s="38" t="s">
        <v>61</v>
      </c>
      <c r="AS1124" s="38" t="s">
        <v>61</v>
      </c>
      <c r="AT1124" s="38" t="s">
        <v>205</v>
      </c>
      <c r="AU1124" s="38" t="s">
        <v>8802</v>
      </c>
      <c r="AV1124" s="38" t="s">
        <v>207</v>
      </c>
      <c r="AW1124" s="38" t="s">
        <v>61</v>
      </c>
      <c r="AX1124" s="38" t="s">
        <v>63</v>
      </c>
      <c r="AY1124" s="39" t="s">
        <v>13211</v>
      </c>
      <c r="AZ1124" s="38" t="s">
        <v>13212</v>
      </c>
      <c r="BA1124" s="39" t="s">
        <v>13212</v>
      </c>
      <c r="BB1124" s="38" t="s">
        <v>196</v>
      </c>
      <c r="BC1124" s="38" t="s">
        <v>197</v>
      </c>
      <c r="BD1124" s="38" t="s">
        <v>94</v>
      </c>
      <c r="BE1124" s="38" t="s">
        <v>208</v>
      </c>
      <c r="BF1124" s="38" t="s">
        <v>64</v>
      </c>
      <c r="BG1124" s="38" t="s">
        <v>61</v>
      </c>
      <c r="BH1124" s="38" t="s">
        <v>209</v>
      </c>
    </row>
    <row r="1125" spans="2:60" x14ac:dyDescent="0.3">
      <c r="B1125" s="55">
        <f t="shared" si="335"/>
        <v>1121</v>
      </c>
      <c r="C1125" s="55" t="str">
        <f t="shared" si="336"/>
        <v>NRT</v>
      </c>
      <c r="D1125" s="55" t="str">
        <f t="shared" si="337"/>
        <v>2025-09-27</v>
      </c>
      <c r="E1125" s="55" t="str">
        <f t="shared" si="338"/>
        <v>82020038200</v>
      </c>
      <c r="F1125" s="55" t="str">
        <f t="shared" si="339"/>
        <v>PJP030138139</v>
      </c>
      <c r="G1125" s="55" t="str">
        <f t="shared" si="340"/>
        <v>백주현</v>
      </c>
      <c r="H1125" s="53" t="str">
        <f t="shared" si="341"/>
        <v>일반(목록배제,Normal-Manifest Exception)</v>
      </c>
      <c r="I1125" s="62">
        <f t="shared" si="342"/>
        <v>100.5</v>
      </c>
      <c r="J1125" s="53" t="str">
        <f t="shared" si="343"/>
        <v>BIG BRIDGE INTL (BRCH USA)</v>
      </c>
      <c r="K1125" s="55">
        <f t="shared" si="344"/>
        <v>1</v>
      </c>
      <c r="L1125" s="54">
        <f t="shared" si="345"/>
        <v>0.4</v>
      </c>
      <c r="M1125" s="54">
        <f t="shared" si="346"/>
        <v>0.7</v>
      </c>
      <c r="N1125" s="54">
        <f t="shared" si="347"/>
        <v>0.7</v>
      </c>
      <c r="O1125" s="54">
        <f t="shared" si="348"/>
        <v>0.5</v>
      </c>
      <c r="P1125" s="55" t="str">
        <f t="shared" si="349"/>
        <v>6094325152104</v>
      </c>
      <c r="Q1125" s="70">
        <f t="shared" si="350"/>
        <v>6760</v>
      </c>
      <c r="R1125" s="58">
        <v>0</v>
      </c>
      <c r="S1125" s="57">
        <f t="shared" si="351"/>
        <v>0</v>
      </c>
      <c r="T1125" s="58">
        <v>0</v>
      </c>
      <c r="U1125" s="58">
        <f>(IF(VLOOKUP(VLOOKUP(AN1125,MAPPING!$B$16:$D$21,2,1),MAPPING!$C$16:$E$21,2,0)=7000,0,VLOOKUP(VLOOKUP(AN1125,MAPPING!$B$16:$D$21,2,1),MAPPING!$C$16:$E$21,2,0)))</f>
        <v>0</v>
      </c>
      <c r="V1125" s="58">
        <f>(K1125*VLOOKUP(N1125/K1125,MAPPING!$B$23:$C$30,2,10))</f>
        <v>0</v>
      </c>
      <c r="W1125" s="58">
        <f t="shared" si="352"/>
        <v>0</v>
      </c>
      <c r="X1125" s="58">
        <f t="shared" si="353"/>
        <v>6760</v>
      </c>
      <c r="Y1125" s="116">
        <f>ROUND(SUM(Q1125:W1125)/INVOICE!$I$5,2)</f>
        <v>4.8499999999999996</v>
      </c>
      <c r="AA1125" s="38" t="s">
        <v>7339</v>
      </c>
      <c r="AB1125" s="38" t="s">
        <v>93</v>
      </c>
      <c r="AC1125" s="38" t="s">
        <v>7340</v>
      </c>
      <c r="AD1125" s="38" t="s">
        <v>13213</v>
      </c>
      <c r="AE1125" s="38" t="s">
        <v>12395</v>
      </c>
      <c r="AF1125" s="38" t="s">
        <v>12396</v>
      </c>
      <c r="AG1125" s="38" t="s">
        <v>12397</v>
      </c>
      <c r="AH1125" s="38" t="s">
        <v>61</v>
      </c>
      <c r="AI1125" s="38">
        <v>1</v>
      </c>
      <c r="AJ1125" s="38">
        <v>0.4</v>
      </c>
      <c r="AK1125" s="38">
        <v>0.7</v>
      </c>
      <c r="AL1125" s="38">
        <v>0.7</v>
      </c>
      <c r="AM1125" s="38" t="s">
        <v>66</v>
      </c>
      <c r="AN1125" s="38">
        <v>100.5</v>
      </c>
      <c r="AO1125" s="38" t="s">
        <v>62</v>
      </c>
      <c r="AP1125" s="38" t="s">
        <v>62</v>
      </c>
      <c r="AQ1125" s="38" t="s">
        <v>62</v>
      </c>
      <c r="AR1125" s="38" t="s">
        <v>61</v>
      </c>
      <c r="AS1125" s="38" t="s">
        <v>61</v>
      </c>
      <c r="AT1125" s="38" t="s">
        <v>205</v>
      </c>
      <c r="AU1125" s="38" t="s">
        <v>8802</v>
      </c>
      <c r="AV1125" s="38" t="s">
        <v>207</v>
      </c>
      <c r="AW1125" s="38" t="s">
        <v>61</v>
      </c>
      <c r="AX1125" s="38" t="s">
        <v>63</v>
      </c>
      <c r="AY1125" s="39" t="s">
        <v>13214</v>
      </c>
      <c r="AZ1125" s="38" t="s">
        <v>13215</v>
      </c>
      <c r="BA1125" s="39" t="s">
        <v>13215</v>
      </c>
      <c r="BB1125" s="38" t="s">
        <v>196</v>
      </c>
      <c r="BC1125" s="38" t="s">
        <v>197</v>
      </c>
      <c r="BD1125" s="38" t="s">
        <v>94</v>
      </c>
      <c r="BE1125" s="38" t="s">
        <v>208</v>
      </c>
      <c r="BF1125" s="38" t="s">
        <v>64</v>
      </c>
      <c r="BG1125" s="38" t="s">
        <v>61</v>
      </c>
      <c r="BH1125" s="38" t="s">
        <v>209</v>
      </c>
    </row>
    <row r="1126" spans="2:60" x14ac:dyDescent="0.3">
      <c r="B1126" s="55">
        <f t="shared" si="335"/>
        <v>1122</v>
      </c>
      <c r="C1126" s="55" t="str">
        <f t="shared" si="336"/>
        <v>NRT</v>
      </c>
      <c r="D1126" s="55" t="str">
        <f t="shared" si="337"/>
        <v>2025-09-27</v>
      </c>
      <c r="E1126" s="55" t="str">
        <f t="shared" si="338"/>
        <v>82020038200</v>
      </c>
      <c r="F1126" s="55" t="str">
        <f t="shared" si="339"/>
        <v>PJP030133623</v>
      </c>
      <c r="G1126" s="55" t="str">
        <f t="shared" si="340"/>
        <v>정나영</v>
      </c>
      <c r="H1126" s="53" t="str">
        <f t="shared" si="341"/>
        <v>일반(목록배제,Normal-Manifest Exception)</v>
      </c>
      <c r="I1126" s="62">
        <f t="shared" si="342"/>
        <v>100.5</v>
      </c>
      <c r="J1126" s="53" t="str">
        <f t="shared" si="343"/>
        <v>BIG BRIDGE INTL (BRCH USA)</v>
      </c>
      <c r="K1126" s="55">
        <f t="shared" si="344"/>
        <v>1</v>
      </c>
      <c r="L1126" s="54">
        <f t="shared" si="345"/>
        <v>0.45</v>
      </c>
      <c r="M1126" s="54">
        <f t="shared" si="346"/>
        <v>1.3</v>
      </c>
      <c r="N1126" s="54">
        <f t="shared" si="347"/>
        <v>1.3</v>
      </c>
      <c r="O1126" s="54">
        <f t="shared" si="348"/>
        <v>0.5</v>
      </c>
      <c r="P1126" s="55" t="str">
        <f t="shared" si="349"/>
        <v>6094325152093</v>
      </c>
      <c r="Q1126" s="70">
        <f t="shared" si="350"/>
        <v>6760</v>
      </c>
      <c r="R1126" s="58">
        <v>0</v>
      </c>
      <c r="S1126" s="57">
        <f t="shared" si="351"/>
        <v>0</v>
      </c>
      <c r="T1126" s="58">
        <v>0</v>
      </c>
      <c r="U1126" s="58">
        <f>(IF(VLOOKUP(VLOOKUP(AN1126,MAPPING!$B$16:$D$21,2,1),MAPPING!$C$16:$E$21,2,0)=7000,0,VLOOKUP(VLOOKUP(AN1126,MAPPING!$B$16:$D$21,2,1),MAPPING!$C$16:$E$21,2,0)))</f>
        <v>0</v>
      </c>
      <c r="V1126" s="58">
        <f>(K1126*VLOOKUP(N1126/K1126,MAPPING!$B$23:$C$30,2,10))</f>
        <v>0</v>
      </c>
      <c r="W1126" s="58">
        <f t="shared" si="352"/>
        <v>0</v>
      </c>
      <c r="X1126" s="58">
        <f t="shared" si="353"/>
        <v>6760</v>
      </c>
      <c r="Y1126" s="116">
        <f>ROUND(SUM(Q1126:W1126)/INVOICE!$I$5,2)</f>
        <v>4.8499999999999996</v>
      </c>
      <c r="AA1126" s="38" t="s">
        <v>7339</v>
      </c>
      <c r="AB1126" s="38" t="s">
        <v>93</v>
      </c>
      <c r="AC1126" s="38" t="s">
        <v>7340</v>
      </c>
      <c r="AD1126" s="38" t="s">
        <v>13216</v>
      </c>
      <c r="AE1126" s="38" t="s">
        <v>11689</v>
      </c>
      <c r="AF1126" s="38" t="s">
        <v>11690</v>
      </c>
      <c r="AG1126" s="38" t="s">
        <v>11691</v>
      </c>
      <c r="AH1126" s="38" t="s">
        <v>61</v>
      </c>
      <c r="AI1126" s="38">
        <v>1</v>
      </c>
      <c r="AJ1126" s="38">
        <v>0.45</v>
      </c>
      <c r="AK1126" s="38">
        <v>1.3</v>
      </c>
      <c r="AL1126" s="38">
        <v>1.3</v>
      </c>
      <c r="AM1126" s="38" t="s">
        <v>66</v>
      </c>
      <c r="AN1126" s="38">
        <v>100.5</v>
      </c>
      <c r="AO1126" s="38" t="s">
        <v>62</v>
      </c>
      <c r="AP1126" s="38" t="s">
        <v>62</v>
      </c>
      <c r="AQ1126" s="38" t="s">
        <v>62</v>
      </c>
      <c r="AR1126" s="38" t="s">
        <v>61</v>
      </c>
      <c r="AS1126" s="38" t="s">
        <v>61</v>
      </c>
      <c r="AT1126" s="38" t="s">
        <v>205</v>
      </c>
      <c r="AU1126" s="38" t="s">
        <v>8802</v>
      </c>
      <c r="AV1126" s="38" t="s">
        <v>207</v>
      </c>
      <c r="AW1126" s="38" t="s">
        <v>61</v>
      </c>
      <c r="AX1126" s="38" t="s">
        <v>63</v>
      </c>
      <c r="AY1126" s="39" t="s">
        <v>13217</v>
      </c>
      <c r="AZ1126" s="38" t="s">
        <v>13218</v>
      </c>
      <c r="BA1126" s="39" t="s">
        <v>13218</v>
      </c>
      <c r="BB1126" s="38" t="s">
        <v>196</v>
      </c>
      <c r="BC1126" s="38" t="s">
        <v>197</v>
      </c>
      <c r="BD1126" s="38" t="s">
        <v>94</v>
      </c>
      <c r="BE1126" s="38" t="s">
        <v>208</v>
      </c>
      <c r="BF1126" s="38" t="s">
        <v>64</v>
      </c>
      <c r="BG1126" s="38" t="s">
        <v>61</v>
      </c>
      <c r="BH1126" s="38" t="s">
        <v>209</v>
      </c>
    </row>
    <row r="1127" spans="2:60" x14ac:dyDescent="0.3">
      <c r="B1127" s="55">
        <f t="shared" si="335"/>
        <v>1123</v>
      </c>
      <c r="C1127" s="55" t="str">
        <f t="shared" si="336"/>
        <v>NRT</v>
      </c>
      <c r="D1127" s="55" t="str">
        <f t="shared" si="337"/>
        <v>2025-09-27</v>
      </c>
      <c r="E1127" s="55" t="str">
        <f t="shared" si="338"/>
        <v>82020038200</v>
      </c>
      <c r="F1127" s="55" t="str">
        <f t="shared" si="339"/>
        <v>PJP030143977</v>
      </c>
      <c r="G1127" s="55" t="str">
        <f t="shared" si="340"/>
        <v>박유나</v>
      </c>
      <c r="H1127" s="53" t="str">
        <f t="shared" si="341"/>
        <v>목록(Manifest)</v>
      </c>
      <c r="I1127" s="62">
        <f t="shared" si="342"/>
        <v>64.66</v>
      </c>
      <c r="J1127" s="53" t="str">
        <f t="shared" si="343"/>
        <v>BIG BRIDGE INTL (BRCH USA)</v>
      </c>
      <c r="K1127" s="55">
        <f t="shared" si="344"/>
        <v>1</v>
      </c>
      <c r="L1127" s="54">
        <f t="shared" si="345"/>
        <v>0.5</v>
      </c>
      <c r="M1127" s="54">
        <f t="shared" si="346"/>
        <v>0.8</v>
      </c>
      <c r="N1127" s="54">
        <f t="shared" si="347"/>
        <v>0.8</v>
      </c>
      <c r="O1127" s="54">
        <f t="shared" si="348"/>
        <v>0.5</v>
      </c>
      <c r="P1127" s="55" t="str">
        <f t="shared" si="349"/>
        <v>6094325151731</v>
      </c>
      <c r="Q1127" s="70">
        <f t="shared" si="350"/>
        <v>6760</v>
      </c>
      <c r="R1127" s="58">
        <v>0</v>
      </c>
      <c r="S1127" s="57">
        <f t="shared" si="351"/>
        <v>0</v>
      </c>
      <c r="T1127" s="58">
        <v>0</v>
      </c>
      <c r="U1127" s="58">
        <f>(IF(VLOOKUP(VLOOKUP(AN1127,MAPPING!$B$16:$D$21,2,1),MAPPING!$C$16:$E$21,2,0)=7000,0,VLOOKUP(VLOOKUP(AN1127,MAPPING!$B$16:$D$21,2,1),MAPPING!$C$16:$E$21,2,0)))</f>
        <v>0</v>
      </c>
      <c r="V1127" s="58">
        <f>(K1127*VLOOKUP(N1127/K1127,MAPPING!$B$23:$C$30,2,10))</f>
        <v>0</v>
      </c>
      <c r="W1127" s="58">
        <f t="shared" si="352"/>
        <v>0</v>
      </c>
      <c r="X1127" s="58">
        <f t="shared" si="353"/>
        <v>6760</v>
      </c>
      <c r="Y1127" s="116">
        <f>ROUND(SUM(Q1127:W1127)/INVOICE!$I$5,2)</f>
        <v>4.8499999999999996</v>
      </c>
      <c r="AA1127" s="38" t="s">
        <v>7339</v>
      </c>
      <c r="AB1127" s="38" t="s">
        <v>93</v>
      </c>
      <c r="AC1127" s="38" t="s">
        <v>7340</v>
      </c>
      <c r="AD1127" s="38" t="s">
        <v>13219</v>
      </c>
      <c r="AE1127" s="38" t="s">
        <v>10395</v>
      </c>
      <c r="AF1127" s="38" t="s">
        <v>10396</v>
      </c>
      <c r="AG1127" s="38" t="s">
        <v>10397</v>
      </c>
      <c r="AH1127" s="38" t="s">
        <v>61</v>
      </c>
      <c r="AI1127" s="38">
        <v>1</v>
      </c>
      <c r="AJ1127" s="38">
        <v>0.5</v>
      </c>
      <c r="AK1127" s="38">
        <v>0.8</v>
      </c>
      <c r="AL1127" s="38">
        <v>0.8</v>
      </c>
      <c r="AM1127" s="38" t="s">
        <v>204</v>
      </c>
      <c r="AN1127" s="38">
        <v>64.66</v>
      </c>
      <c r="AO1127" s="38" t="s">
        <v>62</v>
      </c>
      <c r="AP1127" s="38" t="s">
        <v>62</v>
      </c>
      <c r="AQ1127" s="38" t="s">
        <v>62</v>
      </c>
      <c r="AR1127" s="38" t="s">
        <v>61</v>
      </c>
      <c r="AS1127" s="38" t="s">
        <v>61</v>
      </c>
      <c r="AT1127" s="38" t="s">
        <v>205</v>
      </c>
      <c r="AU1127" s="38" t="s">
        <v>8802</v>
      </c>
      <c r="AV1127" s="38" t="s">
        <v>207</v>
      </c>
      <c r="AW1127" s="38" t="s">
        <v>61</v>
      </c>
      <c r="AX1127" s="38" t="s">
        <v>63</v>
      </c>
      <c r="AY1127" s="39" t="s">
        <v>13220</v>
      </c>
      <c r="AZ1127" s="38" t="s">
        <v>13221</v>
      </c>
      <c r="BA1127" s="39" t="s">
        <v>13221</v>
      </c>
      <c r="BB1127" s="38" t="s">
        <v>196</v>
      </c>
      <c r="BC1127" s="38" t="s">
        <v>197</v>
      </c>
      <c r="BD1127" s="38" t="s">
        <v>94</v>
      </c>
      <c r="BE1127" s="38" t="s">
        <v>208</v>
      </c>
      <c r="BF1127" s="38" t="s">
        <v>64</v>
      </c>
      <c r="BG1127" s="38" t="s">
        <v>61</v>
      </c>
      <c r="BH1127" s="38" t="s">
        <v>209</v>
      </c>
    </row>
    <row r="1128" spans="2:60" x14ac:dyDescent="0.3">
      <c r="B1128" s="55">
        <f t="shared" si="335"/>
        <v>1124</v>
      </c>
      <c r="C1128" s="55" t="str">
        <f t="shared" si="336"/>
        <v>NRT</v>
      </c>
      <c r="D1128" s="55" t="str">
        <f t="shared" si="337"/>
        <v>2025-09-27</v>
      </c>
      <c r="E1128" s="55" t="str">
        <f t="shared" si="338"/>
        <v>82020038200</v>
      </c>
      <c r="F1128" s="55" t="str">
        <f t="shared" si="339"/>
        <v>PJP030166519</v>
      </c>
      <c r="G1128" s="55" t="str">
        <f t="shared" si="340"/>
        <v>김나연</v>
      </c>
      <c r="H1128" s="53" t="str">
        <f t="shared" si="341"/>
        <v>일반(목록배제,Normal-Manifest Exception)</v>
      </c>
      <c r="I1128" s="62">
        <f t="shared" si="342"/>
        <v>24.78</v>
      </c>
      <c r="J1128" s="53" t="str">
        <f t="shared" si="343"/>
        <v>BIG BRIDGE INTL (BRCH USA)</v>
      </c>
      <c r="K1128" s="55">
        <f t="shared" si="344"/>
        <v>1</v>
      </c>
      <c r="L1128" s="54">
        <f t="shared" si="345"/>
        <v>0.3</v>
      </c>
      <c r="M1128" s="54">
        <f t="shared" si="346"/>
        <v>0.8</v>
      </c>
      <c r="N1128" s="54">
        <f t="shared" si="347"/>
        <v>0.8</v>
      </c>
      <c r="O1128" s="54">
        <f t="shared" si="348"/>
        <v>0.5</v>
      </c>
      <c r="P1128" s="55" t="str">
        <f t="shared" si="349"/>
        <v>6094325142772</v>
      </c>
      <c r="Q1128" s="70">
        <f t="shared" si="350"/>
        <v>6760</v>
      </c>
      <c r="R1128" s="58">
        <v>0</v>
      </c>
      <c r="S1128" s="57">
        <f t="shared" si="351"/>
        <v>0</v>
      </c>
      <c r="T1128" s="58">
        <v>0</v>
      </c>
      <c r="U1128" s="58">
        <f>(IF(VLOOKUP(VLOOKUP(AN1128,MAPPING!$B$16:$D$21,2,1),MAPPING!$C$16:$E$21,2,0)=7000,0,VLOOKUP(VLOOKUP(AN1128,MAPPING!$B$16:$D$21,2,1),MAPPING!$C$16:$E$21,2,0)))</f>
        <v>0</v>
      </c>
      <c r="V1128" s="58">
        <f>(K1128*VLOOKUP(N1128/K1128,MAPPING!$B$23:$C$30,2,10))</f>
        <v>0</v>
      </c>
      <c r="W1128" s="58">
        <f t="shared" si="352"/>
        <v>0</v>
      </c>
      <c r="X1128" s="58">
        <f t="shared" si="353"/>
        <v>6760</v>
      </c>
      <c r="Y1128" s="116">
        <f>ROUND(SUM(Q1128:W1128)/INVOICE!$I$5,2)</f>
        <v>4.8499999999999996</v>
      </c>
      <c r="AA1128" s="38" t="s">
        <v>7339</v>
      </c>
      <c r="AB1128" s="38" t="s">
        <v>93</v>
      </c>
      <c r="AC1128" s="38" t="s">
        <v>7340</v>
      </c>
      <c r="AD1128" s="38" t="s">
        <v>13222</v>
      </c>
      <c r="AE1128" s="38" t="s">
        <v>2628</v>
      </c>
      <c r="AF1128" s="38" t="s">
        <v>13223</v>
      </c>
      <c r="AG1128" s="38" t="s">
        <v>13224</v>
      </c>
      <c r="AH1128" s="38" t="s">
        <v>61</v>
      </c>
      <c r="AI1128" s="38">
        <v>1</v>
      </c>
      <c r="AJ1128" s="38">
        <v>0.3</v>
      </c>
      <c r="AK1128" s="38">
        <v>0.8</v>
      </c>
      <c r="AL1128" s="38">
        <v>0.8</v>
      </c>
      <c r="AM1128" s="38" t="s">
        <v>66</v>
      </c>
      <c r="AN1128" s="38">
        <v>24.78</v>
      </c>
      <c r="AO1128" s="38" t="s">
        <v>62</v>
      </c>
      <c r="AP1128" s="38" t="s">
        <v>62</v>
      </c>
      <c r="AQ1128" s="38" t="s">
        <v>62</v>
      </c>
      <c r="AR1128" s="38" t="s">
        <v>61</v>
      </c>
      <c r="AS1128" s="38" t="s">
        <v>61</v>
      </c>
      <c r="AT1128" s="38" t="s">
        <v>205</v>
      </c>
      <c r="AU1128" s="38" t="s">
        <v>8802</v>
      </c>
      <c r="AV1128" s="38" t="s">
        <v>207</v>
      </c>
      <c r="AW1128" s="38" t="s">
        <v>61</v>
      </c>
      <c r="AX1128" s="38" t="s">
        <v>63</v>
      </c>
      <c r="AY1128" s="39" t="s">
        <v>13225</v>
      </c>
      <c r="AZ1128" s="38" t="s">
        <v>13226</v>
      </c>
      <c r="BA1128" s="39" t="s">
        <v>13226</v>
      </c>
      <c r="BB1128" s="38" t="s">
        <v>196</v>
      </c>
      <c r="BC1128" s="38" t="s">
        <v>197</v>
      </c>
      <c r="BD1128" s="38" t="s">
        <v>94</v>
      </c>
      <c r="BE1128" s="38" t="s">
        <v>208</v>
      </c>
      <c r="BF1128" s="38" t="s">
        <v>64</v>
      </c>
      <c r="BG1128" s="38" t="s">
        <v>61</v>
      </c>
      <c r="BH1128" s="38" t="s">
        <v>209</v>
      </c>
    </row>
    <row r="1129" spans="2:60" x14ac:dyDescent="0.3">
      <c r="B1129" s="55">
        <f t="shared" si="335"/>
        <v>1125</v>
      </c>
      <c r="C1129" s="55" t="str">
        <f t="shared" si="336"/>
        <v>NRT</v>
      </c>
      <c r="D1129" s="55" t="str">
        <f t="shared" si="337"/>
        <v>2025-09-27</v>
      </c>
      <c r="E1129" s="55" t="str">
        <f t="shared" si="338"/>
        <v>82020038200</v>
      </c>
      <c r="F1129" s="55" t="str">
        <f t="shared" si="339"/>
        <v>PJP030143485</v>
      </c>
      <c r="G1129" s="55" t="str">
        <f t="shared" si="340"/>
        <v>양현도</v>
      </c>
      <c r="H1129" s="53" t="str">
        <f t="shared" si="341"/>
        <v>목록(Manifest)</v>
      </c>
      <c r="I1129" s="62">
        <f t="shared" si="342"/>
        <v>68.540000000000006</v>
      </c>
      <c r="J1129" s="53" t="str">
        <f t="shared" si="343"/>
        <v>BIG BRIDGE INTL (BRCH USA)</v>
      </c>
      <c r="K1129" s="55">
        <f t="shared" si="344"/>
        <v>1</v>
      </c>
      <c r="L1129" s="54">
        <f t="shared" si="345"/>
        <v>1.1499999999999999</v>
      </c>
      <c r="M1129" s="54">
        <f t="shared" si="346"/>
        <v>3.8</v>
      </c>
      <c r="N1129" s="54">
        <f t="shared" si="347"/>
        <v>3.8</v>
      </c>
      <c r="O1129" s="54">
        <f t="shared" si="348"/>
        <v>1.5</v>
      </c>
      <c r="P1129" s="55" t="str">
        <f t="shared" si="349"/>
        <v>6094325151129</v>
      </c>
      <c r="Q1129" s="70">
        <f t="shared" si="350"/>
        <v>8780</v>
      </c>
      <c r="R1129" s="58">
        <v>0</v>
      </c>
      <c r="S1129" s="57">
        <f t="shared" si="351"/>
        <v>0</v>
      </c>
      <c r="T1129" s="58">
        <v>0</v>
      </c>
      <c r="U1129" s="58">
        <f>(IF(VLOOKUP(VLOOKUP(AN1129,MAPPING!$B$16:$D$21,2,1),MAPPING!$C$16:$E$21,2,0)=7000,0,VLOOKUP(VLOOKUP(AN1129,MAPPING!$B$16:$D$21,2,1),MAPPING!$C$16:$E$21,2,0)))</f>
        <v>0</v>
      </c>
      <c r="V1129" s="58">
        <f>(K1129*VLOOKUP(N1129/K1129,MAPPING!$B$23:$C$30,2,10))</f>
        <v>550</v>
      </c>
      <c r="W1129" s="58">
        <f t="shared" si="352"/>
        <v>0</v>
      </c>
      <c r="X1129" s="58">
        <f t="shared" si="353"/>
        <v>9330</v>
      </c>
      <c r="Y1129" s="116">
        <f>ROUND(SUM(Q1129:W1129)/INVOICE!$I$5,2)</f>
        <v>6.69</v>
      </c>
      <c r="AA1129" s="38" t="s">
        <v>7339</v>
      </c>
      <c r="AB1129" s="38" t="s">
        <v>93</v>
      </c>
      <c r="AC1129" s="38" t="s">
        <v>7340</v>
      </c>
      <c r="AD1129" s="38" t="s">
        <v>13227</v>
      </c>
      <c r="AE1129" s="38" t="s">
        <v>13228</v>
      </c>
      <c r="AF1129" s="38" t="s">
        <v>13229</v>
      </c>
      <c r="AG1129" s="38" t="s">
        <v>13230</v>
      </c>
      <c r="AH1129" s="38" t="s">
        <v>61</v>
      </c>
      <c r="AI1129" s="38">
        <v>1</v>
      </c>
      <c r="AJ1129" s="38">
        <v>1.1499999999999999</v>
      </c>
      <c r="AK1129" s="38">
        <v>3.8</v>
      </c>
      <c r="AL1129" s="38">
        <v>3.8</v>
      </c>
      <c r="AM1129" s="38" t="s">
        <v>204</v>
      </c>
      <c r="AN1129" s="38">
        <v>68.540000000000006</v>
      </c>
      <c r="AO1129" s="38" t="s">
        <v>62</v>
      </c>
      <c r="AP1129" s="38" t="s">
        <v>62</v>
      </c>
      <c r="AQ1129" s="38" t="s">
        <v>62</v>
      </c>
      <c r="AR1129" s="38" t="s">
        <v>61</v>
      </c>
      <c r="AS1129" s="38" t="s">
        <v>61</v>
      </c>
      <c r="AT1129" s="38" t="s">
        <v>205</v>
      </c>
      <c r="AU1129" s="38" t="s">
        <v>8802</v>
      </c>
      <c r="AV1129" s="38" t="s">
        <v>207</v>
      </c>
      <c r="AW1129" s="38" t="s">
        <v>61</v>
      </c>
      <c r="AX1129" s="38" t="s">
        <v>63</v>
      </c>
      <c r="AY1129" s="39" t="s">
        <v>13231</v>
      </c>
      <c r="AZ1129" s="38" t="s">
        <v>13232</v>
      </c>
      <c r="BA1129" s="39" t="s">
        <v>13232</v>
      </c>
      <c r="BB1129" s="38" t="s">
        <v>196</v>
      </c>
      <c r="BC1129" s="38" t="s">
        <v>197</v>
      </c>
      <c r="BD1129" s="38" t="s">
        <v>94</v>
      </c>
      <c r="BE1129" s="38" t="s">
        <v>208</v>
      </c>
      <c r="BF1129" s="38" t="s">
        <v>64</v>
      </c>
      <c r="BG1129" s="38" t="s">
        <v>61</v>
      </c>
      <c r="BH1129" s="38" t="s">
        <v>209</v>
      </c>
    </row>
    <row r="1130" spans="2:60" x14ac:dyDescent="0.3">
      <c r="B1130" s="55">
        <f t="shared" si="335"/>
        <v>1126</v>
      </c>
      <c r="C1130" s="55" t="str">
        <f t="shared" si="336"/>
        <v>NRT</v>
      </c>
      <c r="D1130" s="55" t="str">
        <f t="shared" si="337"/>
        <v>2025-09-27</v>
      </c>
      <c r="E1130" s="55" t="str">
        <f t="shared" si="338"/>
        <v>82020038200</v>
      </c>
      <c r="F1130" s="55" t="str">
        <f t="shared" si="339"/>
        <v>PJP030133101</v>
      </c>
      <c r="G1130" s="55" t="str">
        <f t="shared" si="340"/>
        <v>도민지</v>
      </c>
      <c r="H1130" s="53" t="str">
        <f t="shared" si="341"/>
        <v>목록(Manifest)</v>
      </c>
      <c r="I1130" s="62">
        <f t="shared" si="342"/>
        <v>110.55</v>
      </c>
      <c r="J1130" s="53" t="str">
        <f t="shared" si="343"/>
        <v>BIG BRIDGE INTL (BRCH USA)</v>
      </c>
      <c r="K1130" s="55">
        <f t="shared" si="344"/>
        <v>1</v>
      </c>
      <c r="L1130" s="54">
        <f t="shared" si="345"/>
        <v>0.5</v>
      </c>
      <c r="M1130" s="54">
        <f t="shared" si="346"/>
        <v>1.3</v>
      </c>
      <c r="N1130" s="54">
        <f t="shared" si="347"/>
        <v>1.3</v>
      </c>
      <c r="O1130" s="54">
        <f t="shared" si="348"/>
        <v>0.5</v>
      </c>
      <c r="P1130" s="55" t="str">
        <f t="shared" si="349"/>
        <v>6094325152076</v>
      </c>
      <c r="Q1130" s="70">
        <f t="shared" si="350"/>
        <v>6760</v>
      </c>
      <c r="R1130" s="58">
        <v>0</v>
      </c>
      <c r="S1130" s="57">
        <f t="shared" si="351"/>
        <v>0</v>
      </c>
      <c r="T1130" s="58">
        <v>0</v>
      </c>
      <c r="U1130" s="58">
        <f>(IF(VLOOKUP(VLOOKUP(AN1130,MAPPING!$B$16:$D$21,2,1),MAPPING!$C$16:$E$21,2,0)=7000,0,VLOOKUP(VLOOKUP(AN1130,MAPPING!$B$16:$D$21,2,1),MAPPING!$C$16:$E$21,2,0)))</f>
        <v>0</v>
      </c>
      <c r="V1130" s="58">
        <f>(K1130*VLOOKUP(N1130/K1130,MAPPING!$B$23:$C$30,2,10))</f>
        <v>0</v>
      </c>
      <c r="W1130" s="58">
        <f t="shared" si="352"/>
        <v>0</v>
      </c>
      <c r="X1130" s="58">
        <f t="shared" si="353"/>
        <v>6760</v>
      </c>
      <c r="Y1130" s="116">
        <f>ROUND(SUM(Q1130:W1130)/INVOICE!$I$5,2)</f>
        <v>4.8499999999999996</v>
      </c>
      <c r="AA1130" s="38" t="s">
        <v>7339</v>
      </c>
      <c r="AB1130" s="38" t="s">
        <v>93</v>
      </c>
      <c r="AC1130" s="38" t="s">
        <v>7340</v>
      </c>
      <c r="AD1130" s="38" t="s">
        <v>13233</v>
      </c>
      <c r="AE1130" s="38" t="s">
        <v>13234</v>
      </c>
      <c r="AF1130" s="38" t="s">
        <v>13235</v>
      </c>
      <c r="AG1130" s="38" t="s">
        <v>13236</v>
      </c>
      <c r="AH1130" s="38" t="s">
        <v>61</v>
      </c>
      <c r="AI1130" s="38">
        <v>1</v>
      </c>
      <c r="AJ1130" s="38">
        <v>0.5</v>
      </c>
      <c r="AK1130" s="38">
        <v>1.3</v>
      </c>
      <c r="AL1130" s="38">
        <v>1.3</v>
      </c>
      <c r="AM1130" s="38" t="s">
        <v>204</v>
      </c>
      <c r="AN1130" s="38">
        <v>110.55</v>
      </c>
      <c r="AO1130" s="38" t="s">
        <v>62</v>
      </c>
      <c r="AP1130" s="38" t="s">
        <v>62</v>
      </c>
      <c r="AQ1130" s="38" t="s">
        <v>62</v>
      </c>
      <c r="AR1130" s="38" t="s">
        <v>61</v>
      </c>
      <c r="AS1130" s="38" t="s">
        <v>61</v>
      </c>
      <c r="AT1130" s="38" t="s">
        <v>205</v>
      </c>
      <c r="AU1130" s="38" t="s">
        <v>8802</v>
      </c>
      <c r="AV1130" s="38" t="s">
        <v>207</v>
      </c>
      <c r="AW1130" s="38" t="s">
        <v>61</v>
      </c>
      <c r="AX1130" s="38" t="s">
        <v>63</v>
      </c>
      <c r="AY1130" s="39" t="s">
        <v>13237</v>
      </c>
      <c r="AZ1130" s="38" t="s">
        <v>13238</v>
      </c>
      <c r="BA1130" s="39" t="s">
        <v>13238</v>
      </c>
      <c r="BB1130" s="38" t="s">
        <v>196</v>
      </c>
      <c r="BC1130" s="38" t="s">
        <v>197</v>
      </c>
      <c r="BD1130" s="38" t="s">
        <v>94</v>
      </c>
      <c r="BE1130" s="38" t="s">
        <v>208</v>
      </c>
      <c r="BF1130" s="38" t="s">
        <v>64</v>
      </c>
      <c r="BG1130" s="38" t="s">
        <v>61</v>
      </c>
      <c r="BH1130" s="38" t="s">
        <v>209</v>
      </c>
    </row>
    <row r="1131" spans="2:60" x14ac:dyDescent="0.3">
      <c r="B1131" s="55">
        <f t="shared" si="335"/>
        <v>1127</v>
      </c>
      <c r="C1131" s="55" t="str">
        <f t="shared" si="336"/>
        <v>NRT</v>
      </c>
      <c r="D1131" s="55" t="str">
        <f t="shared" si="337"/>
        <v>2025-09-27</v>
      </c>
      <c r="E1131" s="55" t="str">
        <f t="shared" si="338"/>
        <v>82020038200</v>
      </c>
      <c r="F1131" s="55" t="str">
        <f t="shared" si="339"/>
        <v>PJP030131086</v>
      </c>
      <c r="G1131" s="55" t="str">
        <f t="shared" si="340"/>
        <v>장지은</v>
      </c>
      <c r="H1131" s="53" t="str">
        <f t="shared" si="341"/>
        <v>일반(목록배제,Normal-Manifest Exception)</v>
      </c>
      <c r="I1131" s="62">
        <f t="shared" si="342"/>
        <v>69.650000000000006</v>
      </c>
      <c r="J1131" s="53" t="str">
        <f t="shared" si="343"/>
        <v>BIG BRIDGE INTL (BRCH USA)</v>
      </c>
      <c r="K1131" s="55">
        <f t="shared" si="344"/>
        <v>1</v>
      </c>
      <c r="L1131" s="54">
        <f t="shared" si="345"/>
        <v>0.95</v>
      </c>
      <c r="M1131" s="54">
        <f t="shared" si="346"/>
        <v>0.8</v>
      </c>
      <c r="N1131" s="54">
        <f t="shared" si="347"/>
        <v>1</v>
      </c>
      <c r="O1131" s="54">
        <f t="shared" si="348"/>
        <v>1</v>
      </c>
      <c r="P1131" s="55" t="str">
        <f t="shared" si="349"/>
        <v>6094325152077</v>
      </c>
      <c r="Q1131" s="70">
        <f t="shared" si="350"/>
        <v>7770</v>
      </c>
      <c r="R1131" s="58">
        <v>0</v>
      </c>
      <c r="S1131" s="57">
        <f t="shared" si="351"/>
        <v>0</v>
      </c>
      <c r="T1131" s="58">
        <v>0</v>
      </c>
      <c r="U1131" s="58">
        <f>(IF(VLOOKUP(VLOOKUP(AN1131,MAPPING!$B$16:$D$21,2,1),MAPPING!$C$16:$E$21,2,0)=7000,0,VLOOKUP(VLOOKUP(AN1131,MAPPING!$B$16:$D$21,2,1),MAPPING!$C$16:$E$21,2,0)))</f>
        <v>0</v>
      </c>
      <c r="V1131" s="58">
        <f>(K1131*VLOOKUP(N1131/K1131,MAPPING!$B$23:$C$30,2,10))</f>
        <v>0</v>
      </c>
      <c r="W1131" s="58">
        <f t="shared" si="352"/>
        <v>0</v>
      </c>
      <c r="X1131" s="58">
        <f t="shared" si="353"/>
        <v>7770</v>
      </c>
      <c r="Y1131" s="116">
        <f>ROUND(SUM(Q1131:W1131)/INVOICE!$I$5,2)</f>
        <v>5.57</v>
      </c>
      <c r="AA1131" s="38" t="s">
        <v>7339</v>
      </c>
      <c r="AB1131" s="38" t="s">
        <v>93</v>
      </c>
      <c r="AC1131" s="38" t="s">
        <v>7340</v>
      </c>
      <c r="AD1131" s="38" t="s">
        <v>13239</v>
      </c>
      <c r="AE1131" s="38" t="s">
        <v>13240</v>
      </c>
      <c r="AF1131" s="38" t="s">
        <v>13241</v>
      </c>
      <c r="AG1131" s="38" t="s">
        <v>342</v>
      </c>
      <c r="AH1131" s="38" t="s">
        <v>61</v>
      </c>
      <c r="AI1131" s="38">
        <v>1</v>
      </c>
      <c r="AJ1131" s="38">
        <v>0.95</v>
      </c>
      <c r="AK1131" s="38">
        <v>0.8</v>
      </c>
      <c r="AL1131" s="38">
        <v>1</v>
      </c>
      <c r="AM1131" s="38" t="s">
        <v>66</v>
      </c>
      <c r="AN1131" s="38">
        <v>69.650000000000006</v>
      </c>
      <c r="AO1131" s="38" t="s">
        <v>62</v>
      </c>
      <c r="AP1131" s="38" t="s">
        <v>62</v>
      </c>
      <c r="AQ1131" s="38" t="s">
        <v>62</v>
      </c>
      <c r="AR1131" s="38" t="s">
        <v>61</v>
      </c>
      <c r="AS1131" s="38" t="s">
        <v>61</v>
      </c>
      <c r="AT1131" s="38" t="s">
        <v>205</v>
      </c>
      <c r="AU1131" s="38" t="s">
        <v>8802</v>
      </c>
      <c r="AV1131" s="38" t="s">
        <v>207</v>
      </c>
      <c r="AW1131" s="38" t="s">
        <v>61</v>
      </c>
      <c r="AX1131" s="38" t="s">
        <v>63</v>
      </c>
      <c r="AY1131" s="39" t="s">
        <v>13242</v>
      </c>
      <c r="AZ1131" s="38" t="s">
        <v>13243</v>
      </c>
      <c r="BA1131" s="39" t="s">
        <v>13243</v>
      </c>
      <c r="BB1131" s="38" t="s">
        <v>196</v>
      </c>
      <c r="BC1131" s="38" t="s">
        <v>197</v>
      </c>
      <c r="BD1131" s="38" t="s">
        <v>94</v>
      </c>
      <c r="BE1131" s="38" t="s">
        <v>208</v>
      </c>
      <c r="BF1131" s="38" t="s">
        <v>64</v>
      </c>
      <c r="BG1131" s="38" t="s">
        <v>61</v>
      </c>
      <c r="BH1131" s="38" t="s">
        <v>209</v>
      </c>
    </row>
    <row r="1132" spans="2:60" x14ac:dyDescent="0.3">
      <c r="B1132" s="55">
        <f t="shared" si="335"/>
        <v>1128</v>
      </c>
      <c r="C1132" s="55" t="str">
        <f t="shared" si="336"/>
        <v>NRT</v>
      </c>
      <c r="D1132" s="55" t="str">
        <f t="shared" si="337"/>
        <v>2025-09-27</v>
      </c>
      <c r="E1132" s="55" t="str">
        <f t="shared" si="338"/>
        <v>82020038200</v>
      </c>
      <c r="F1132" s="55" t="str">
        <f t="shared" si="339"/>
        <v>PJP030138225</v>
      </c>
      <c r="G1132" s="55" t="str">
        <f t="shared" si="340"/>
        <v>심준우</v>
      </c>
      <c r="H1132" s="53" t="str">
        <f t="shared" si="341"/>
        <v>목록(Manifest)</v>
      </c>
      <c r="I1132" s="62">
        <f t="shared" si="342"/>
        <v>10.38</v>
      </c>
      <c r="J1132" s="53" t="str">
        <f t="shared" si="343"/>
        <v>BIG BRIDGE INTL (BRCH USA)</v>
      </c>
      <c r="K1132" s="55">
        <f t="shared" si="344"/>
        <v>1</v>
      </c>
      <c r="L1132" s="54">
        <f t="shared" si="345"/>
        <v>0.15</v>
      </c>
      <c r="M1132" s="54">
        <f t="shared" si="346"/>
        <v>0.5</v>
      </c>
      <c r="N1132" s="54">
        <f t="shared" si="347"/>
        <v>0.5</v>
      </c>
      <c r="O1132" s="54">
        <f t="shared" si="348"/>
        <v>0.5</v>
      </c>
      <c r="P1132" s="55" t="str">
        <f t="shared" si="349"/>
        <v>6094325152115</v>
      </c>
      <c r="Q1132" s="70">
        <f t="shared" si="350"/>
        <v>6760</v>
      </c>
      <c r="R1132" s="58">
        <v>0</v>
      </c>
      <c r="S1132" s="57">
        <f t="shared" si="351"/>
        <v>0</v>
      </c>
      <c r="T1132" s="58">
        <v>0</v>
      </c>
      <c r="U1132" s="58">
        <f>(IF(VLOOKUP(VLOOKUP(AN1132,MAPPING!$B$16:$D$21,2,1),MAPPING!$C$16:$E$21,2,0)=7000,0,VLOOKUP(VLOOKUP(AN1132,MAPPING!$B$16:$D$21,2,1),MAPPING!$C$16:$E$21,2,0)))</f>
        <v>0</v>
      </c>
      <c r="V1132" s="58">
        <f>(K1132*VLOOKUP(N1132/K1132,MAPPING!$B$23:$C$30,2,10))</f>
        <v>0</v>
      </c>
      <c r="W1132" s="58">
        <f t="shared" si="352"/>
        <v>0</v>
      </c>
      <c r="X1132" s="58">
        <f t="shared" si="353"/>
        <v>6760</v>
      </c>
      <c r="Y1132" s="116">
        <f>ROUND(SUM(Q1132:W1132)/INVOICE!$I$5,2)</f>
        <v>4.8499999999999996</v>
      </c>
      <c r="AA1132" s="38" t="s">
        <v>7339</v>
      </c>
      <c r="AB1132" s="38" t="s">
        <v>93</v>
      </c>
      <c r="AC1132" s="38" t="s">
        <v>7340</v>
      </c>
      <c r="AD1132" s="38" t="s">
        <v>13244</v>
      </c>
      <c r="AE1132" s="38" t="s">
        <v>9835</v>
      </c>
      <c r="AF1132" s="38" t="s">
        <v>9836</v>
      </c>
      <c r="AG1132" s="38" t="s">
        <v>9837</v>
      </c>
      <c r="AH1132" s="38" t="s">
        <v>61</v>
      </c>
      <c r="AI1132" s="38">
        <v>1</v>
      </c>
      <c r="AJ1132" s="38">
        <v>0.15</v>
      </c>
      <c r="AK1132" s="38">
        <v>0.5</v>
      </c>
      <c r="AL1132" s="38">
        <v>0.5</v>
      </c>
      <c r="AM1132" s="38" t="s">
        <v>204</v>
      </c>
      <c r="AN1132" s="38">
        <v>10.38</v>
      </c>
      <c r="AO1132" s="38" t="s">
        <v>62</v>
      </c>
      <c r="AP1132" s="38" t="s">
        <v>62</v>
      </c>
      <c r="AQ1132" s="38" t="s">
        <v>62</v>
      </c>
      <c r="AR1132" s="38" t="s">
        <v>61</v>
      </c>
      <c r="AS1132" s="38" t="s">
        <v>61</v>
      </c>
      <c r="AT1132" s="38" t="s">
        <v>205</v>
      </c>
      <c r="AU1132" s="38" t="s">
        <v>8802</v>
      </c>
      <c r="AV1132" s="38" t="s">
        <v>207</v>
      </c>
      <c r="AW1132" s="38" t="s">
        <v>61</v>
      </c>
      <c r="AX1132" s="38" t="s">
        <v>63</v>
      </c>
      <c r="AY1132" s="39" t="s">
        <v>13245</v>
      </c>
      <c r="AZ1132" s="38" t="s">
        <v>13246</v>
      </c>
      <c r="BA1132" s="39" t="s">
        <v>13246</v>
      </c>
      <c r="BB1132" s="38" t="s">
        <v>196</v>
      </c>
      <c r="BC1132" s="38" t="s">
        <v>197</v>
      </c>
      <c r="BD1132" s="38" t="s">
        <v>94</v>
      </c>
      <c r="BE1132" s="38" t="s">
        <v>208</v>
      </c>
      <c r="BF1132" s="38" t="s">
        <v>64</v>
      </c>
      <c r="BG1132" s="38" t="s">
        <v>61</v>
      </c>
      <c r="BH1132" s="38" t="s">
        <v>209</v>
      </c>
    </row>
    <row r="1133" spans="2:60" x14ac:dyDescent="0.3">
      <c r="B1133" s="55">
        <f t="shared" si="335"/>
        <v>1129</v>
      </c>
      <c r="C1133" s="55" t="str">
        <f t="shared" si="336"/>
        <v>NRT</v>
      </c>
      <c r="D1133" s="55" t="str">
        <f t="shared" si="337"/>
        <v>2025-09-27</v>
      </c>
      <c r="E1133" s="55" t="str">
        <f t="shared" si="338"/>
        <v>82020038200</v>
      </c>
      <c r="F1133" s="55" t="str">
        <f t="shared" si="339"/>
        <v>PJP030144039</v>
      </c>
      <c r="G1133" s="55" t="str">
        <f t="shared" si="340"/>
        <v>정우영</v>
      </c>
      <c r="H1133" s="53" t="str">
        <f t="shared" si="341"/>
        <v>목록(Manifest)</v>
      </c>
      <c r="I1133" s="62">
        <f t="shared" si="342"/>
        <v>43.02</v>
      </c>
      <c r="J1133" s="53" t="str">
        <f t="shared" si="343"/>
        <v>BIG BRIDGE INTL (BRCH USA)</v>
      </c>
      <c r="K1133" s="55">
        <f t="shared" si="344"/>
        <v>1</v>
      </c>
      <c r="L1133" s="54">
        <f t="shared" si="345"/>
        <v>0.35</v>
      </c>
      <c r="M1133" s="54">
        <f t="shared" si="346"/>
        <v>1</v>
      </c>
      <c r="N1133" s="54">
        <f t="shared" si="347"/>
        <v>1</v>
      </c>
      <c r="O1133" s="54">
        <f t="shared" si="348"/>
        <v>0.5</v>
      </c>
      <c r="P1133" s="55" t="str">
        <f t="shared" si="349"/>
        <v>6094325151940</v>
      </c>
      <c r="Q1133" s="70">
        <f t="shared" si="350"/>
        <v>6760</v>
      </c>
      <c r="R1133" s="58">
        <v>0</v>
      </c>
      <c r="S1133" s="57">
        <f t="shared" si="351"/>
        <v>0</v>
      </c>
      <c r="T1133" s="58">
        <v>0</v>
      </c>
      <c r="U1133" s="58">
        <f>(IF(VLOOKUP(VLOOKUP(AN1133,MAPPING!$B$16:$D$21,2,1),MAPPING!$C$16:$E$21,2,0)=7000,0,VLOOKUP(VLOOKUP(AN1133,MAPPING!$B$16:$D$21,2,1),MAPPING!$C$16:$E$21,2,0)))</f>
        <v>0</v>
      </c>
      <c r="V1133" s="58">
        <f>(K1133*VLOOKUP(N1133/K1133,MAPPING!$B$23:$C$30,2,10))</f>
        <v>0</v>
      </c>
      <c r="W1133" s="58">
        <f t="shared" si="352"/>
        <v>0</v>
      </c>
      <c r="X1133" s="58">
        <f t="shared" si="353"/>
        <v>6760</v>
      </c>
      <c r="Y1133" s="116">
        <f>ROUND(SUM(Q1133:W1133)/INVOICE!$I$5,2)</f>
        <v>4.8499999999999996</v>
      </c>
      <c r="AA1133" s="38" t="s">
        <v>7339</v>
      </c>
      <c r="AB1133" s="38" t="s">
        <v>93</v>
      </c>
      <c r="AC1133" s="38" t="s">
        <v>7340</v>
      </c>
      <c r="AD1133" s="38" t="s">
        <v>13247</v>
      </c>
      <c r="AE1133" s="38" t="s">
        <v>12247</v>
      </c>
      <c r="AF1133" s="38" t="s">
        <v>12248</v>
      </c>
      <c r="AG1133" s="38" t="s">
        <v>12249</v>
      </c>
      <c r="AH1133" s="38" t="s">
        <v>61</v>
      </c>
      <c r="AI1133" s="38">
        <v>1</v>
      </c>
      <c r="AJ1133" s="38">
        <v>0.35</v>
      </c>
      <c r="AK1133" s="38">
        <v>1</v>
      </c>
      <c r="AL1133" s="38">
        <v>1</v>
      </c>
      <c r="AM1133" s="38" t="s">
        <v>204</v>
      </c>
      <c r="AN1133" s="38">
        <v>43.02</v>
      </c>
      <c r="AO1133" s="38" t="s">
        <v>62</v>
      </c>
      <c r="AP1133" s="38" t="s">
        <v>62</v>
      </c>
      <c r="AQ1133" s="38" t="s">
        <v>62</v>
      </c>
      <c r="AR1133" s="38" t="s">
        <v>61</v>
      </c>
      <c r="AS1133" s="38" t="s">
        <v>61</v>
      </c>
      <c r="AT1133" s="38" t="s">
        <v>205</v>
      </c>
      <c r="AU1133" s="38" t="s">
        <v>8802</v>
      </c>
      <c r="AV1133" s="38" t="s">
        <v>207</v>
      </c>
      <c r="AW1133" s="38" t="s">
        <v>61</v>
      </c>
      <c r="AX1133" s="38" t="s">
        <v>63</v>
      </c>
      <c r="AY1133" s="39" t="s">
        <v>13248</v>
      </c>
      <c r="AZ1133" s="38" t="s">
        <v>13249</v>
      </c>
      <c r="BA1133" s="39" t="s">
        <v>13249</v>
      </c>
      <c r="BB1133" s="38" t="s">
        <v>196</v>
      </c>
      <c r="BC1133" s="38" t="s">
        <v>197</v>
      </c>
      <c r="BD1133" s="38" t="s">
        <v>94</v>
      </c>
      <c r="BE1133" s="38" t="s">
        <v>208</v>
      </c>
      <c r="BF1133" s="38" t="s">
        <v>64</v>
      </c>
      <c r="BG1133" s="38" t="s">
        <v>61</v>
      </c>
      <c r="BH1133" s="38" t="s">
        <v>209</v>
      </c>
    </row>
    <row r="1134" spans="2:60" x14ac:dyDescent="0.3">
      <c r="B1134" s="55">
        <f t="shared" si="335"/>
        <v>1130</v>
      </c>
      <c r="C1134" s="55" t="str">
        <f t="shared" si="336"/>
        <v>NRT</v>
      </c>
      <c r="D1134" s="55" t="str">
        <f t="shared" si="337"/>
        <v>2025-09-27</v>
      </c>
      <c r="E1134" s="55" t="str">
        <f t="shared" si="338"/>
        <v>82020038200</v>
      </c>
      <c r="F1134" s="55" t="str">
        <f t="shared" si="339"/>
        <v>PJP030153967</v>
      </c>
      <c r="G1134" s="55" t="str">
        <f t="shared" si="340"/>
        <v>홍종은</v>
      </c>
      <c r="H1134" s="53" t="str">
        <f t="shared" si="341"/>
        <v>목록(Manifest)</v>
      </c>
      <c r="I1134" s="62">
        <f t="shared" si="342"/>
        <v>123.79</v>
      </c>
      <c r="J1134" s="53" t="str">
        <f t="shared" si="343"/>
        <v>BIG BRIDGE INTL (BRCH USA)</v>
      </c>
      <c r="K1134" s="55">
        <f t="shared" si="344"/>
        <v>1</v>
      </c>
      <c r="L1134" s="54">
        <f t="shared" si="345"/>
        <v>0.75</v>
      </c>
      <c r="M1134" s="54">
        <f t="shared" si="346"/>
        <v>1.3</v>
      </c>
      <c r="N1134" s="54">
        <f t="shared" si="347"/>
        <v>1.3</v>
      </c>
      <c r="O1134" s="54">
        <f t="shared" si="348"/>
        <v>1</v>
      </c>
      <c r="P1134" s="55" t="str">
        <f t="shared" si="349"/>
        <v>6094325151554</v>
      </c>
      <c r="Q1134" s="70">
        <f t="shared" si="350"/>
        <v>7770</v>
      </c>
      <c r="R1134" s="58">
        <v>0</v>
      </c>
      <c r="S1134" s="57">
        <f t="shared" si="351"/>
        <v>0</v>
      </c>
      <c r="T1134" s="58">
        <v>0</v>
      </c>
      <c r="U1134" s="58">
        <f>(IF(VLOOKUP(VLOOKUP(AN1134,MAPPING!$B$16:$D$21,2,1),MAPPING!$C$16:$E$21,2,0)=7000,0,VLOOKUP(VLOOKUP(AN1134,MAPPING!$B$16:$D$21,2,1),MAPPING!$C$16:$E$21,2,0)))</f>
        <v>0</v>
      </c>
      <c r="V1134" s="58">
        <f>(K1134*VLOOKUP(N1134/K1134,MAPPING!$B$23:$C$30,2,10))</f>
        <v>0</v>
      </c>
      <c r="W1134" s="58">
        <f t="shared" si="352"/>
        <v>0</v>
      </c>
      <c r="X1134" s="58">
        <f t="shared" si="353"/>
        <v>7770</v>
      </c>
      <c r="Y1134" s="116">
        <f>ROUND(SUM(Q1134:W1134)/INVOICE!$I$5,2)</f>
        <v>5.57</v>
      </c>
      <c r="AA1134" s="38" t="s">
        <v>7339</v>
      </c>
      <c r="AB1134" s="38" t="s">
        <v>93</v>
      </c>
      <c r="AC1134" s="38" t="s">
        <v>7340</v>
      </c>
      <c r="AD1134" s="38" t="s">
        <v>13250</v>
      </c>
      <c r="AE1134" s="38" t="s">
        <v>13251</v>
      </c>
      <c r="AF1134" s="38" t="s">
        <v>13252</v>
      </c>
      <c r="AG1134" s="38" t="s">
        <v>13253</v>
      </c>
      <c r="AH1134" s="38" t="s">
        <v>61</v>
      </c>
      <c r="AI1134" s="38">
        <v>1</v>
      </c>
      <c r="AJ1134" s="38">
        <v>0.75</v>
      </c>
      <c r="AK1134" s="38">
        <v>1.3</v>
      </c>
      <c r="AL1134" s="38">
        <v>1.3</v>
      </c>
      <c r="AM1134" s="38" t="s">
        <v>204</v>
      </c>
      <c r="AN1134" s="38">
        <v>123.79</v>
      </c>
      <c r="AO1134" s="38" t="s">
        <v>62</v>
      </c>
      <c r="AP1134" s="38" t="s">
        <v>62</v>
      </c>
      <c r="AQ1134" s="38" t="s">
        <v>62</v>
      </c>
      <c r="AR1134" s="38" t="s">
        <v>61</v>
      </c>
      <c r="AS1134" s="38" t="s">
        <v>61</v>
      </c>
      <c r="AT1134" s="38" t="s">
        <v>205</v>
      </c>
      <c r="AU1134" s="38" t="s">
        <v>8802</v>
      </c>
      <c r="AV1134" s="38" t="s">
        <v>207</v>
      </c>
      <c r="AW1134" s="38" t="s">
        <v>61</v>
      </c>
      <c r="AX1134" s="38" t="s">
        <v>63</v>
      </c>
      <c r="AY1134" s="39" t="s">
        <v>13254</v>
      </c>
      <c r="AZ1134" s="38" t="s">
        <v>13255</v>
      </c>
      <c r="BA1134" s="39" t="s">
        <v>13255</v>
      </c>
      <c r="BB1134" s="38" t="s">
        <v>196</v>
      </c>
      <c r="BC1134" s="38" t="s">
        <v>197</v>
      </c>
      <c r="BD1134" s="38" t="s">
        <v>94</v>
      </c>
      <c r="BE1134" s="38" t="s">
        <v>208</v>
      </c>
      <c r="BF1134" s="38" t="s">
        <v>64</v>
      </c>
      <c r="BG1134" s="38" t="s">
        <v>61</v>
      </c>
      <c r="BH1134" s="38" t="s">
        <v>209</v>
      </c>
    </row>
    <row r="1135" spans="2:60" x14ac:dyDescent="0.3">
      <c r="B1135" s="55">
        <f t="shared" si="335"/>
        <v>1131</v>
      </c>
      <c r="C1135" s="55" t="str">
        <f t="shared" si="336"/>
        <v>NRT</v>
      </c>
      <c r="D1135" s="55" t="str">
        <f t="shared" si="337"/>
        <v>2025-09-27</v>
      </c>
      <c r="E1135" s="55" t="str">
        <f t="shared" si="338"/>
        <v>82020038200</v>
      </c>
      <c r="F1135" s="55" t="str">
        <f t="shared" si="339"/>
        <v>PJP030162550</v>
      </c>
      <c r="G1135" s="55" t="str">
        <f t="shared" si="340"/>
        <v>신선한</v>
      </c>
      <c r="H1135" s="53" t="str">
        <f t="shared" si="341"/>
        <v>목록(Manifest)</v>
      </c>
      <c r="I1135" s="62">
        <f t="shared" si="342"/>
        <v>8.7100000000000009</v>
      </c>
      <c r="J1135" s="53" t="str">
        <f t="shared" si="343"/>
        <v>BIG BRIDGE INTL (BRCH USA)</v>
      </c>
      <c r="K1135" s="55">
        <f t="shared" si="344"/>
        <v>1</v>
      </c>
      <c r="L1135" s="54">
        <f t="shared" si="345"/>
        <v>0.2</v>
      </c>
      <c r="M1135" s="54">
        <f t="shared" si="346"/>
        <v>0.7</v>
      </c>
      <c r="N1135" s="54">
        <f t="shared" si="347"/>
        <v>0.7</v>
      </c>
      <c r="O1135" s="54">
        <f t="shared" si="348"/>
        <v>0.5</v>
      </c>
      <c r="P1135" s="55" t="str">
        <f t="shared" si="349"/>
        <v>6094325151991</v>
      </c>
      <c r="Q1135" s="70">
        <f t="shared" si="350"/>
        <v>6760</v>
      </c>
      <c r="R1135" s="58">
        <v>0</v>
      </c>
      <c r="S1135" s="57">
        <f t="shared" si="351"/>
        <v>0</v>
      </c>
      <c r="T1135" s="58">
        <v>0</v>
      </c>
      <c r="U1135" s="58">
        <f>(IF(VLOOKUP(VLOOKUP(AN1135,MAPPING!$B$16:$D$21,2,1),MAPPING!$C$16:$E$21,2,0)=7000,0,VLOOKUP(VLOOKUP(AN1135,MAPPING!$B$16:$D$21,2,1),MAPPING!$C$16:$E$21,2,0)))</f>
        <v>0</v>
      </c>
      <c r="V1135" s="58">
        <f>(K1135*VLOOKUP(N1135/K1135,MAPPING!$B$23:$C$30,2,10))</f>
        <v>0</v>
      </c>
      <c r="W1135" s="58">
        <f t="shared" si="352"/>
        <v>0</v>
      </c>
      <c r="X1135" s="58">
        <f t="shared" si="353"/>
        <v>6760</v>
      </c>
      <c r="Y1135" s="116">
        <f>ROUND(SUM(Q1135:W1135)/INVOICE!$I$5,2)</f>
        <v>4.8499999999999996</v>
      </c>
      <c r="AA1135" s="38" t="s">
        <v>7339</v>
      </c>
      <c r="AB1135" s="38" t="s">
        <v>93</v>
      </c>
      <c r="AC1135" s="38" t="s">
        <v>7340</v>
      </c>
      <c r="AD1135" s="38" t="s">
        <v>13256</v>
      </c>
      <c r="AE1135" s="38" t="s">
        <v>13257</v>
      </c>
      <c r="AF1135" s="38" t="s">
        <v>13258</v>
      </c>
      <c r="AG1135" s="38" t="s">
        <v>13259</v>
      </c>
      <c r="AH1135" s="38" t="s">
        <v>61</v>
      </c>
      <c r="AI1135" s="38">
        <v>1</v>
      </c>
      <c r="AJ1135" s="38">
        <v>0.2</v>
      </c>
      <c r="AK1135" s="38">
        <v>0.7</v>
      </c>
      <c r="AL1135" s="38">
        <v>0.7</v>
      </c>
      <c r="AM1135" s="38" t="s">
        <v>204</v>
      </c>
      <c r="AN1135" s="38">
        <v>8.7100000000000009</v>
      </c>
      <c r="AO1135" s="38" t="s">
        <v>62</v>
      </c>
      <c r="AP1135" s="38" t="s">
        <v>62</v>
      </c>
      <c r="AQ1135" s="38" t="s">
        <v>62</v>
      </c>
      <c r="AR1135" s="38" t="s">
        <v>61</v>
      </c>
      <c r="AS1135" s="38" t="s">
        <v>61</v>
      </c>
      <c r="AT1135" s="38" t="s">
        <v>205</v>
      </c>
      <c r="AU1135" s="38" t="s">
        <v>8802</v>
      </c>
      <c r="AV1135" s="38" t="s">
        <v>207</v>
      </c>
      <c r="AW1135" s="38" t="s">
        <v>61</v>
      </c>
      <c r="AX1135" s="38" t="s">
        <v>63</v>
      </c>
      <c r="AY1135" s="39" t="s">
        <v>13260</v>
      </c>
      <c r="AZ1135" s="38" t="s">
        <v>13261</v>
      </c>
      <c r="BA1135" s="39" t="s">
        <v>13261</v>
      </c>
      <c r="BB1135" s="38" t="s">
        <v>196</v>
      </c>
      <c r="BC1135" s="38" t="s">
        <v>197</v>
      </c>
      <c r="BD1135" s="38" t="s">
        <v>94</v>
      </c>
      <c r="BE1135" s="38" t="s">
        <v>208</v>
      </c>
      <c r="BF1135" s="38" t="s">
        <v>64</v>
      </c>
      <c r="BG1135" s="38" t="s">
        <v>61</v>
      </c>
      <c r="BH1135" s="38" t="s">
        <v>209</v>
      </c>
    </row>
    <row r="1136" spans="2:60" x14ac:dyDescent="0.3">
      <c r="B1136" s="55">
        <f t="shared" si="335"/>
        <v>1132</v>
      </c>
      <c r="C1136" s="55" t="str">
        <f t="shared" si="336"/>
        <v>NRT</v>
      </c>
      <c r="D1136" s="55" t="str">
        <f t="shared" si="337"/>
        <v>2025-09-27</v>
      </c>
      <c r="E1136" s="55" t="str">
        <f t="shared" si="338"/>
        <v>82020038200</v>
      </c>
      <c r="F1136" s="55" t="str">
        <f t="shared" si="339"/>
        <v>PJP026427253</v>
      </c>
      <c r="G1136" s="55" t="str">
        <f t="shared" si="340"/>
        <v>박현재</v>
      </c>
      <c r="H1136" s="53" t="str">
        <f t="shared" si="341"/>
        <v>목록(Manifest)</v>
      </c>
      <c r="I1136" s="62">
        <f t="shared" si="342"/>
        <v>77.05</v>
      </c>
      <c r="J1136" s="53" t="str">
        <f t="shared" si="343"/>
        <v>BIG BRIDGE INTL (BRCH USA)</v>
      </c>
      <c r="K1136" s="55">
        <f t="shared" si="344"/>
        <v>1</v>
      </c>
      <c r="L1136" s="54">
        <f t="shared" si="345"/>
        <v>1.1499999999999999</v>
      </c>
      <c r="M1136" s="54">
        <f t="shared" si="346"/>
        <v>4.5999999999999996</v>
      </c>
      <c r="N1136" s="54">
        <f t="shared" si="347"/>
        <v>4.5999999999999996</v>
      </c>
      <c r="O1136" s="54">
        <f t="shared" si="348"/>
        <v>1.5</v>
      </c>
      <c r="P1136" s="55" t="str">
        <f t="shared" si="349"/>
        <v>6094325152180</v>
      </c>
      <c r="Q1136" s="70">
        <f t="shared" si="350"/>
        <v>8780</v>
      </c>
      <c r="R1136" s="58">
        <v>0</v>
      </c>
      <c r="S1136" s="57">
        <f t="shared" si="351"/>
        <v>0</v>
      </c>
      <c r="T1136" s="58">
        <v>0</v>
      </c>
      <c r="U1136" s="58">
        <f>(IF(VLOOKUP(VLOOKUP(AN1136,MAPPING!$B$16:$D$21,2,1),MAPPING!$C$16:$E$21,2,0)=7000,0,VLOOKUP(VLOOKUP(AN1136,MAPPING!$B$16:$D$21,2,1),MAPPING!$C$16:$E$21,2,0)))</f>
        <v>0</v>
      </c>
      <c r="V1136" s="58">
        <f>(K1136*VLOOKUP(N1136/K1136,MAPPING!$B$23:$C$30,2,10))</f>
        <v>550</v>
      </c>
      <c r="W1136" s="58">
        <f t="shared" si="352"/>
        <v>0</v>
      </c>
      <c r="X1136" s="58">
        <f t="shared" si="353"/>
        <v>9330</v>
      </c>
      <c r="Y1136" s="116">
        <f>ROUND(SUM(Q1136:W1136)/INVOICE!$I$5,2)</f>
        <v>6.69</v>
      </c>
      <c r="AA1136" s="38" t="s">
        <v>7339</v>
      </c>
      <c r="AB1136" s="38" t="s">
        <v>93</v>
      </c>
      <c r="AC1136" s="38" t="s">
        <v>7340</v>
      </c>
      <c r="AD1136" s="38" t="s">
        <v>13262</v>
      </c>
      <c r="AE1136" s="38" t="s">
        <v>12565</v>
      </c>
      <c r="AF1136" s="38" t="s">
        <v>12566</v>
      </c>
      <c r="AG1136" s="38" t="s">
        <v>8450</v>
      </c>
      <c r="AH1136" s="38" t="s">
        <v>61</v>
      </c>
      <c r="AI1136" s="38">
        <v>1</v>
      </c>
      <c r="AJ1136" s="38">
        <v>1.1499999999999999</v>
      </c>
      <c r="AK1136" s="38">
        <v>4.5999999999999996</v>
      </c>
      <c r="AL1136" s="38">
        <v>4.5999999999999996</v>
      </c>
      <c r="AM1136" s="38" t="s">
        <v>204</v>
      </c>
      <c r="AN1136" s="38">
        <v>77.05</v>
      </c>
      <c r="AO1136" s="38" t="s">
        <v>62</v>
      </c>
      <c r="AP1136" s="38" t="s">
        <v>62</v>
      </c>
      <c r="AQ1136" s="38" t="s">
        <v>62</v>
      </c>
      <c r="AR1136" s="38" t="s">
        <v>61</v>
      </c>
      <c r="AS1136" s="38" t="s">
        <v>61</v>
      </c>
      <c r="AT1136" s="38" t="s">
        <v>205</v>
      </c>
      <c r="AU1136" s="38" t="s">
        <v>8802</v>
      </c>
      <c r="AV1136" s="38" t="s">
        <v>207</v>
      </c>
      <c r="AW1136" s="38" t="s">
        <v>61</v>
      </c>
      <c r="AX1136" s="38" t="s">
        <v>63</v>
      </c>
      <c r="AY1136" s="39" t="s">
        <v>13263</v>
      </c>
      <c r="AZ1136" s="38" t="s">
        <v>13264</v>
      </c>
      <c r="BA1136" s="39" t="s">
        <v>13264</v>
      </c>
      <c r="BB1136" s="38" t="s">
        <v>196</v>
      </c>
      <c r="BC1136" s="38" t="s">
        <v>197</v>
      </c>
      <c r="BD1136" s="38" t="s">
        <v>94</v>
      </c>
      <c r="BE1136" s="38" t="s">
        <v>208</v>
      </c>
      <c r="BF1136" s="38" t="s">
        <v>64</v>
      </c>
      <c r="BG1136" s="38" t="s">
        <v>61</v>
      </c>
      <c r="BH1136" s="38" t="s">
        <v>209</v>
      </c>
    </row>
    <row r="1137" spans="2:60" x14ac:dyDescent="0.3">
      <c r="B1137" s="55">
        <f t="shared" si="335"/>
        <v>1133</v>
      </c>
      <c r="C1137" s="55" t="str">
        <f t="shared" si="336"/>
        <v>NRT</v>
      </c>
      <c r="D1137" s="55" t="str">
        <f t="shared" si="337"/>
        <v>2025-09-27</v>
      </c>
      <c r="E1137" s="55" t="str">
        <f t="shared" si="338"/>
        <v>82020038200</v>
      </c>
      <c r="F1137" s="55" t="str">
        <f t="shared" si="339"/>
        <v>PJP030159322</v>
      </c>
      <c r="G1137" s="55" t="str">
        <f t="shared" si="340"/>
        <v>안현섭</v>
      </c>
      <c r="H1137" s="53" t="str">
        <f t="shared" si="341"/>
        <v>목록(Manifest)</v>
      </c>
      <c r="I1137" s="62">
        <f t="shared" si="342"/>
        <v>103.73</v>
      </c>
      <c r="J1137" s="53" t="str">
        <f t="shared" si="343"/>
        <v>BIG BRIDGE INTL (BRCH USA)</v>
      </c>
      <c r="K1137" s="55">
        <f t="shared" si="344"/>
        <v>1</v>
      </c>
      <c r="L1137" s="54">
        <f t="shared" si="345"/>
        <v>2.15</v>
      </c>
      <c r="M1137" s="54">
        <f t="shared" si="346"/>
        <v>2.7</v>
      </c>
      <c r="N1137" s="54">
        <f t="shared" si="347"/>
        <v>2.7</v>
      </c>
      <c r="O1137" s="54">
        <f t="shared" si="348"/>
        <v>2.5</v>
      </c>
      <c r="P1137" s="55" t="str">
        <f t="shared" si="349"/>
        <v>6094325151923</v>
      </c>
      <c r="Q1137" s="70">
        <f t="shared" si="350"/>
        <v>10800</v>
      </c>
      <c r="R1137" s="58">
        <v>0</v>
      </c>
      <c r="S1137" s="57">
        <f t="shared" si="351"/>
        <v>0</v>
      </c>
      <c r="T1137" s="58">
        <v>0</v>
      </c>
      <c r="U1137" s="58">
        <f>(IF(VLOOKUP(VLOOKUP(AN1137,MAPPING!$B$16:$D$21,2,1),MAPPING!$C$16:$E$21,2,0)=7000,0,VLOOKUP(VLOOKUP(AN1137,MAPPING!$B$16:$D$21,2,1),MAPPING!$C$16:$E$21,2,0)))</f>
        <v>0</v>
      </c>
      <c r="V1137" s="58">
        <f>(K1137*VLOOKUP(N1137/K1137,MAPPING!$B$23:$C$30,2,10))</f>
        <v>550</v>
      </c>
      <c r="W1137" s="58">
        <f t="shared" si="352"/>
        <v>0</v>
      </c>
      <c r="X1137" s="58">
        <f t="shared" si="353"/>
        <v>11350</v>
      </c>
      <c r="Y1137" s="116">
        <f>ROUND(SUM(Q1137:W1137)/INVOICE!$I$5,2)</f>
        <v>8.14</v>
      </c>
      <c r="AA1137" s="38" t="s">
        <v>7339</v>
      </c>
      <c r="AB1137" s="38" t="s">
        <v>93</v>
      </c>
      <c r="AC1137" s="38" t="s">
        <v>7340</v>
      </c>
      <c r="AD1137" s="38" t="s">
        <v>13265</v>
      </c>
      <c r="AE1137" s="38" t="s">
        <v>13266</v>
      </c>
      <c r="AF1137" s="38" t="s">
        <v>13267</v>
      </c>
      <c r="AG1137" s="38" t="s">
        <v>13268</v>
      </c>
      <c r="AH1137" s="38" t="s">
        <v>61</v>
      </c>
      <c r="AI1137" s="38">
        <v>1</v>
      </c>
      <c r="AJ1137" s="38">
        <v>2.15</v>
      </c>
      <c r="AK1137" s="38">
        <v>2.7</v>
      </c>
      <c r="AL1137" s="38">
        <v>2.7</v>
      </c>
      <c r="AM1137" s="38" t="s">
        <v>204</v>
      </c>
      <c r="AN1137" s="38">
        <v>103.73</v>
      </c>
      <c r="AO1137" s="38" t="s">
        <v>62</v>
      </c>
      <c r="AP1137" s="38" t="s">
        <v>62</v>
      </c>
      <c r="AQ1137" s="38" t="s">
        <v>62</v>
      </c>
      <c r="AR1137" s="38" t="s">
        <v>61</v>
      </c>
      <c r="AS1137" s="38" t="s">
        <v>61</v>
      </c>
      <c r="AT1137" s="38" t="s">
        <v>205</v>
      </c>
      <c r="AU1137" s="38" t="s">
        <v>8802</v>
      </c>
      <c r="AV1137" s="38" t="s">
        <v>207</v>
      </c>
      <c r="AW1137" s="38" t="s">
        <v>61</v>
      </c>
      <c r="AX1137" s="38" t="s">
        <v>63</v>
      </c>
      <c r="AY1137" s="39" t="s">
        <v>13269</v>
      </c>
      <c r="AZ1137" s="38" t="s">
        <v>13270</v>
      </c>
      <c r="BA1137" s="39" t="s">
        <v>13270</v>
      </c>
      <c r="BB1137" s="38" t="s">
        <v>196</v>
      </c>
      <c r="BC1137" s="38" t="s">
        <v>197</v>
      </c>
      <c r="BD1137" s="38" t="s">
        <v>94</v>
      </c>
      <c r="BE1137" s="38" t="s">
        <v>208</v>
      </c>
      <c r="BF1137" s="38" t="s">
        <v>64</v>
      </c>
      <c r="BG1137" s="38" t="s">
        <v>61</v>
      </c>
      <c r="BH1137" s="38" t="s">
        <v>209</v>
      </c>
    </row>
    <row r="1138" spans="2:60" x14ac:dyDescent="0.3">
      <c r="B1138" s="55">
        <f t="shared" si="335"/>
        <v>1134</v>
      </c>
      <c r="C1138" s="55" t="str">
        <f t="shared" si="336"/>
        <v>NRT</v>
      </c>
      <c r="D1138" s="55" t="str">
        <f t="shared" si="337"/>
        <v>2025-09-27</v>
      </c>
      <c r="E1138" s="55" t="str">
        <f t="shared" si="338"/>
        <v>82020038200</v>
      </c>
      <c r="F1138" s="55" t="str">
        <f t="shared" si="339"/>
        <v>PJP030157596</v>
      </c>
      <c r="G1138" s="55" t="str">
        <f t="shared" si="340"/>
        <v>김승훈</v>
      </c>
      <c r="H1138" s="53" t="str">
        <f t="shared" si="341"/>
        <v>목록(Manifest)</v>
      </c>
      <c r="I1138" s="62">
        <f t="shared" si="342"/>
        <v>97.08</v>
      </c>
      <c r="J1138" s="53" t="str">
        <f t="shared" si="343"/>
        <v>BIG BRIDGE INTL (BRCH USA)</v>
      </c>
      <c r="K1138" s="55">
        <f t="shared" si="344"/>
        <v>1</v>
      </c>
      <c r="L1138" s="54">
        <f t="shared" si="345"/>
        <v>0.4</v>
      </c>
      <c r="M1138" s="54">
        <f t="shared" si="346"/>
        <v>1.2</v>
      </c>
      <c r="N1138" s="54">
        <f t="shared" si="347"/>
        <v>1.2</v>
      </c>
      <c r="O1138" s="54">
        <f t="shared" si="348"/>
        <v>0.5</v>
      </c>
      <c r="P1138" s="55" t="str">
        <f t="shared" si="349"/>
        <v>6094325152183</v>
      </c>
      <c r="Q1138" s="70">
        <f t="shared" si="350"/>
        <v>6760</v>
      </c>
      <c r="R1138" s="58">
        <v>0</v>
      </c>
      <c r="S1138" s="57">
        <f t="shared" si="351"/>
        <v>0</v>
      </c>
      <c r="T1138" s="58">
        <v>0</v>
      </c>
      <c r="U1138" s="58">
        <f>(IF(VLOOKUP(VLOOKUP(AN1138,MAPPING!$B$16:$D$21,2,1),MAPPING!$C$16:$E$21,2,0)=7000,0,VLOOKUP(VLOOKUP(AN1138,MAPPING!$B$16:$D$21,2,1),MAPPING!$C$16:$E$21,2,0)))</f>
        <v>0</v>
      </c>
      <c r="V1138" s="58">
        <f>(K1138*VLOOKUP(N1138/K1138,MAPPING!$B$23:$C$30,2,10))</f>
        <v>0</v>
      </c>
      <c r="W1138" s="58">
        <f t="shared" si="352"/>
        <v>0</v>
      </c>
      <c r="X1138" s="58">
        <f t="shared" si="353"/>
        <v>6760</v>
      </c>
      <c r="Y1138" s="116">
        <f>ROUND(SUM(Q1138:W1138)/INVOICE!$I$5,2)</f>
        <v>4.8499999999999996</v>
      </c>
      <c r="AA1138" s="38" t="s">
        <v>7339</v>
      </c>
      <c r="AB1138" s="38" t="s">
        <v>93</v>
      </c>
      <c r="AC1138" s="38" t="s">
        <v>7340</v>
      </c>
      <c r="AD1138" s="38" t="s">
        <v>13271</v>
      </c>
      <c r="AE1138" s="38" t="s">
        <v>249</v>
      </c>
      <c r="AF1138" s="38" t="s">
        <v>10728</v>
      </c>
      <c r="AG1138" s="38" t="s">
        <v>10729</v>
      </c>
      <c r="AH1138" s="38" t="s">
        <v>61</v>
      </c>
      <c r="AI1138" s="38">
        <v>1</v>
      </c>
      <c r="AJ1138" s="38">
        <v>0.4</v>
      </c>
      <c r="AK1138" s="38">
        <v>1.2</v>
      </c>
      <c r="AL1138" s="38">
        <v>1.2</v>
      </c>
      <c r="AM1138" s="38" t="s">
        <v>204</v>
      </c>
      <c r="AN1138" s="38">
        <v>97.08</v>
      </c>
      <c r="AO1138" s="38" t="s">
        <v>62</v>
      </c>
      <c r="AP1138" s="38" t="s">
        <v>62</v>
      </c>
      <c r="AQ1138" s="38" t="s">
        <v>62</v>
      </c>
      <c r="AR1138" s="38" t="s">
        <v>61</v>
      </c>
      <c r="AS1138" s="38" t="s">
        <v>61</v>
      </c>
      <c r="AT1138" s="38" t="s">
        <v>205</v>
      </c>
      <c r="AU1138" s="38" t="s">
        <v>8802</v>
      </c>
      <c r="AV1138" s="38" t="s">
        <v>207</v>
      </c>
      <c r="AW1138" s="38" t="s">
        <v>61</v>
      </c>
      <c r="AX1138" s="38" t="s">
        <v>63</v>
      </c>
      <c r="AY1138" s="39" t="s">
        <v>13272</v>
      </c>
      <c r="AZ1138" s="38" t="s">
        <v>13273</v>
      </c>
      <c r="BA1138" s="39" t="s">
        <v>13273</v>
      </c>
      <c r="BB1138" s="38" t="s">
        <v>196</v>
      </c>
      <c r="BC1138" s="38" t="s">
        <v>197</v>
      </c>
      <c r="BD1138" s="38" t="s">
        <v>94</v>
      </c>
      <c r="BE1138" s="38" t="s">
        <v>208</v>
      </c>
      <c r="BF1138" s="38" t="s">
        <v>64</v>
      </c>
      <c r="BG1138" s="38" t="s">
        <v>61</v>
      </c>
      <c r="BH1138" s="38" t="s">
        <v>209</v>
      </c>
    </row>
    <row r="1139" spans="2:60" x14ac:dyDescent="0.3">
      <c r="B1139" s="55">
        <f t="shared" si="335"/>
        <v>1135</v>
      </c>
      <c r="C1139" s="55" t="str">
        <f t="shared" si="336"/>
        <v>NRT</v>
      </c>
      <c r="D1139" s="55" t="str">
        <f t="shared" si="337"/>
        <v>2025-09-27</v>
      </c>
      <c r="E1139" s="55" t="str">
        <f t="shared" si="338"/>
        <v>82020038200</v>
      </c>
      <c r="F1139" s="55" t="str">
        <f t="shared" si="339"/>
        <v>PJP030160434</v>
      </c>
      <c r="G1139" s="55" t="str">
        <f t="shared" si="340"/>
        <v>백지혜</v>
      </c>
      <c r="H1139" s="53" t="str">
        <f t="shared" si="341"/>
        <v>목록(Manifest)</v>
      </c>
      <c r="I1139" s="62">
        <f t="shared" si="342"/>
        <v>61.32</v>
      </c>
      <c r="J1139" s="53" t="str">
        <f t="shared" si="343"/>
        <v>BIG BRIDGE INTL (BRCH USA)</v>
      </c>
      <c r="K1139" s="55">
        <f t="shared" si="344"/>
        <v>1</v>
      </c>
      <c r="L1139" s="54">
        <f t="shared" si="345"/>
        <v>1.05</v>
      </c>
      <c r="M1139" s="54">
        <f t="shared" si="346"/>
        <v>4.5</v>
      </c>
      <c r="N1139" s="54">
        <f t="shared" si="347"/>
        <v>4.5</v>
      </c>
      <c r="O1139" s="54">
        <f t="shared" si="348"/>
        <v>1.5</v>
      </c>
      <c r="P1139" s="55" t="str">
        <f t="shared" si="349"/>
        <v>6094325151879</v>
      </c>
      <c r="Q1139" s="70">
        <f t="shared" si="350"/>
        <v>8780</v>
      </c>
      <c r="R1139" s="58">
        <v>0</v>
      </c>
      <c r="S1139" s="57">
        <f t="shared" si="351"/>
        <v>0</v>
      </c>
      <c r="T1139" s="58">
        <v>0</v>
      </c>
      <c r="U1139" s="58">
        <f>(IF(VLOOKUP(VLOOKUP(AN1139,MAPPING!$B$16:$D$21,2,1),MAPPING!$C$16:$E$21,2,0)=7000,0,VLOOKUP(VLOOKUP(AN1139,MAPPING!$B$16:$D$21,2,1),MAPPING!$C$16:$E$21,2,0)))</f>
        <v>0</v>
      </c>
      <c r="V1139" s="58">
        <f>(K1139*VLOOKUP(N1139/K1139,MAPPING!$B$23:$C$30,2,10))</f>
        <v>550</v>
      </c>
      <c r="W1139" s="58">
        <f t="shared" si="352"/>
        <v>0</v>
      </c>
      <c r="X1139" s="58">
        <f t="shared" si="353"/>
        <v>9330</v>
      </c>
      <c r="Y1139" s="116">
        <f>ROUND(SUM(Q1139:W1139)/INVOICE!$I$5,2)</f>
        <v>6.69</v>
      </c>
      <c r="AA1139" s="38" t="s">
        <v>7339</v>
      </c>
      <c r="AB1139" s="38" t="s">
        <v>93</v>
      </c>
      <c r="AC1139" s="38" t="s">
        <v>7340</v>
      </c>
      <c r="AD1139" s="38" t="s">
        <v>13274</v>
      </c>
      <c r="AE1139" s="38" t="s">
        <v>13275</v>
      </c>
      <c r="AF1139" s="38" t="s">
        <v>13276</v>
      </c>
      <c r="AG1139" s="38" t="s">
        <v>13277</v>
      </c>
      <c r="AH1139" s="38" t="s">
        <v>61</v>
      </c>
      <c r="AI1139" s="38">
        <v>1</v>
      </c>
      <c r="AJ1139" s="38">
        <v>1.05</v>
      </c>
      <c r="AK1139" s="38">
        <v>4.5</v>
      </c>
      <c r="AL1139" s="38">
        <v>4.5</v>
      </c>
      <c r="AM1139" s="38" t="s">
        <v>204</v>
      </c>
      <c r="AN1139" s="38">
        <v>61.32</v>
      </c>
      <c r="AO1139" s="38" t="s">
        <v>62</v>
      </c>
      <c r="AP1139" s="38" t="s">
        <v>62</v>
      </c>
      <c r="AQ1139" s="38" t="s">
        <v>62</v>
      </c>
      <c r="AR1139" s="38" t="s">
        <v>61</v>
      </c>
      <c r="AS1139" s="38" t="s">
        <v>61</v>
      </c>
      <c r="AT1139" s="38" t="s">
        <v>205</v>
      </c>
      <c r="AU1139" s="38" t="s">
        <v>8802</v>
      </c>
      <c r="AV1139" s="38" t="s">
        <v>207</v>
      </c>
      <c r="AW1139" s="38" t="s">
        <v>61</v>
      </c>
      <c r="AX1139" s="38" t="s">
        <v>63</v>
      </c>
      <c r="AY1139" s="39" t="s">
        <v>13278</v>
      </c>
      <c r="AZ1139" s="38" t="s">
        <v>13279</v>
      </c>
      <c r="BA1139" s="39" t="s">
        <v>13279</v>
      </c>
      <c r="BB1139" s="38" t="s">
        <v>196</v>
      </c>
      <c r="BC1139" s="38" t="s">
        <v>197</v>
      </c>
      <c r="BD1139" s="38" t="s">
        <v>94</v>
      </c>
      <c r="BE1139" s="38" t="s">
        <v>208</v>
      </c>
      <c r="BF1139" s="38" t="s">
        <v>64</v>
      </c>
      <c r="BG1139" s="38" t="s">
        <v>61</v>
      </c>
      <c r="BH1139" s="38" t="s">
        <v>209</v>
      </c>
    </row>
    <row r="1140" spans="2:60" x14ac:dyDescent="0.3">
      <c r="B1140" s="55">
        <f t="shared" si="335"/>
        <v>1136</v>
      </c>
      <c r="C1140" s="55" t="str">
        <f t="shared" si="336"/>
        <v>NRT</v>
      </c>
      <c r="D1140" s="55" t="str">
        <f t="shared" si="337"/>
        <v>2025-09-27</v>
      </c>
      <c r="E1140" s="55" t="str">
        <f t="shared" si="338"/>
        <v>82020038200</v>
      </c>
      <c r="F1140" s="55" t="str">
        <f t="shared" si="339"/>
        <v>PJP030166176</v>
      </c>
      <c r="G1140" s="55" t="str">
        <f t="shared" si="340"/>
        <v>심정자</v>
      </c>
      <c r="H1140" s="53" t="str">
        <f t="shared" si="341"/>
        <v>일반(목록배제,Normal-Manifest Exception)</v>
      </c>
      <c r="I1140" s="62">
        <f t="shared" si="342"/>
        <v>107.2</v>
      </c>
      <c r="J1140" s="53" t="str">
        <f t="shared" si="343"/>
        <v>BIG BRIDGE INTL (BRCH USA)</v>
      </c>
      <c r="K1140" s="55">
        <f t="shared" si="344"/>
        <v>1</v>
      </c>
      <c r="L1140" s="54">
        <f t="shared" si="345"/>
        <v>3.6</v>
      </c>
      <c r="M1140" s="54">
        <f t="shared" si="346"/>
        <v>6.2</v>
      </c>
      <c r="N1140" s="54">
        <f t="shared" si="347"/>
        <v>6.5</v>
      </c>
      <c r="O1140" s="54">
        <f t="shared" si="348"/>
        <v>4</v>
      </c>
      <c r="P1140" s="55" t="str">
        <f t="shared" si="349"/>
        <v>6094325152030</v>
      </c>
      <c r="Q1140" s="70">
        <f t="shared" si="350"/>
        <v>13830</v>
      </c>
      <c r="R1140" s="58">
        <v>0</v>
      </c>
      <c r="S1140" s="57">
        <f t="shared" si="351"/>
        <v>0</v>
      </c>
      <c r="T1140" s="58">
        <v>0</v>
      </c>
      <c r="U1140" s="58">
        <f>(IF(VLOOKUP(VLOOKUP(AN1140,MAPPING!$B$16:$D$21,2,1),MAPPING!$C$16:$E$21,2,0)=7000,0,VLOOKUP(VLOOKUP(AN1140,MAPPING!$B$16:$D$21,2,1),MAPPING!$C$16:$E$21,2,0)))</f>
        <v>0</v>
      </c>
      <c r="V1140" s="58">
        <f>(K1140*VLOOKUP(N1140/K1140,MAPPING!$B$23:$C$30,2,10))</f>
        <v>1200</v>
      </c>
      <c r="W1140" s="58">
        <f t="shared" si="352"/>
        <v>0</v>
      </c>
      <c r="X1140" s="58">
        <f t="shared" si="353"/>
        <v>15030</v>
      </c>
      <c r="Y1140" s="116">
        <f>ROUND(SUM(Q1140:W1140)/INVOICE!$I$5,2)</f>
        <v>10.78</v>
      </c>
      <c r="AA1140" s="38" t="s">
        <v>7339</v>
      </c>
      <c r="AB1140" s="38" t="s">
        <v>93</v>
      </c>
      <c r="AC1140" s="38" t="s">
        <v>7340</v>
      </c>
      <c r="AD1140" s="38" t="s">
        <v>13280</v>
      </c>
      <c r="AE1140" s="38" t="s">
        <v>13281</v>
      </c>
      <c r="AF1140" s="38" t="s">
        <v>13282</v>
      </c>
      <c r="AG1140" s="38" t="s">
        <v>12350</v>
      </c>
      <c r="AH1140" s="38" t="s">
        <v>61</v>
      </c>
      <c r="AI1140" s="38">
        <v>1</v>
      </c>
      <c r="AJ1140" s="38">
        <v>3.6</v>
      </c>
      <c r="AK1140" s="38">
        <v>6.2</v>
      </c>
      <c r="AL1140" s="38">
        <v>6.5</v>
      </c>
      <c r="AM1140" s="38" t="s">
        <v>66</v>
      </c>
      <c r="AN1140" s="38">
        <v>107.2</v>
      </c>
      <c r="AO1140" s="38" t="s">
        <v>62</v>
      </c>
      <c r="AP1140" s="38" t="s">
        <v>62</v>
      </c>
      <c r="AQ1140" s="38" t="s">
        <v>62</v>
      </c>
      <c r="AR1140" s="38" t="s">
        <v>61</v>
      </c>
      <c r="AS1140" s="38" t="s">
        <v>61</v>
      </c>
      <c r="AT1140" s="38" t="s">
        <v>205</v>
      </c>
      <c r="AU1140" s="38" t="s">
        <v>8802</v>
      </c>
      <c r="AV1140" s="38" t="s">
        <v>207</v>
      </c>
      <c r="AW1140" s="38" t="s">
        <v>61</v>
      </c>
      <c r="AX1140" s="38" t="s">
        <v>63</v>
      </c>
      <c r="AY1140" s="39" t="s">
        <v>13283</v>
      </c>
      <c r="AZ1140" s="38" t="s">
        <v>13284</v>
      </c>
      <c r="BA1140" s="39" t="s">
        <v>13284</v>
      </c>
      <c r="BB1140" s="38" t="s">
        <v>196</v>
      </c>
      <c r="BC1140" s="38" t="s">
        <v>197</v>
      </c>
      <c r="BD1140" s="38" t="s">
        <v>94</v>
      </c>
      <c r="BE1140" s="38" t="s">
        <v>208</v>
      </c>
      <c r="BF1140" s="38" t="s">
        <v>64</v>
      </c>
      <c r="BG1140" s="38" t="s">
        <v>61</v>
      </c>
      <c r="BH1140" s="38" t="s">
        <v>209</v>
      </c>
    </row>
    <row r="1141" spans="2:60" x14ac:dyDescent="0.3">
      <c r="B1141" s="55">
        <f t="shared" si="335"/>
        <v>1137</v>
      </c>
      <c r="C1141" s="55" t="str">
        <f t="shared" si="336"/>
        <v>NRT</v>
      </c>
      <c r="D1141" s="55" t="str">
        <f t="shared" si="337"/>
        <v>2025-09-27</v>
      </c>
      <c r="E1141" s="55" t="str">
        <f t="shared" si="338"/>
        <v>82020038200</v>
      </c>
      <c r="F1141" s="55" t="str">
        <f t="shared" si="339"/>
        <v>PJP030142304</v>
      </c>
      <c r="G1141" s="55" t="str">
        <f t="shared" si="340"/>
        <v>안선주</v>
      </c>
      <c r="H1141" s="53" t="str">
        <f t="shared" si="341"/>
        <v>일반(목록배제,Normal-Manifest Exception)</v>
      </c>
      <c r="I1141" s="62">
        <f t="shared" si="342"/>
        <v>90.45</v>
      </c>
      <c r="J1141" s="53" t="str">
        <f t="shared" si="343"/>
        <v>BIG BRIDGE INTL (BRCH USA)</v>
      </c>
      <c r="K1141" s="55">
        <f t="shared" si="344"/>
        <v>1</v>
      </c>
      <c r="L1141" s="54">
        <f t="shared" si="345"/>
        <v>3.9</v>
      </c>
      <c r="M1141" s="54">
        <f t="shared" si="346"/>
        <v>6.3</v>
      </c>
      <c r="N1141" s="54">
        <f t="shared" si="347"/>
        <v>6.5</v>
      </c>
      <c r="O1141" s="54">
        <f t="shared" si="348"/>
        <v>4</v>
      </c>
      <c r="P1141" s="55" t="str">
        <f t="shared" si="349"/>
        <v>6094325152032</v>
      </c>
      <c r="Q1141" s="70">
        <f t="shared" si="350"/>
        <v>13830</v>
      </c>
      <c r="R1141" s="58">
        <v>0</v>
      </c>
      <c r="S1141" s="57">
        <f t="shared" si="351"/>
        <v>0</v>
      </c>
      <c r="T1141" s="58">
        <v>0</v>
      </c>
      <c r="U1141" s="58">
        <f>(IF(VLOOKUP(VLOOKUP(AN1141,MAPPING!$B$16:$D$21,2,1),MAPPING!$C$16:$E$21,2,0)=7000,0,VLOOKUP(VLOOKUP(AN1141,MAPPING!$B$16:$D$21,2,1),MAPPING!$C$16:$E$21,2,0)))</f>
        <v>0</v>
      </c>
      <c r="V1141" s="58">
        <f>(K1141*VLOOKUP(N1141/K1141,MAPPING!$B$23:$C$30,2,10))</f>
        <v>1200</v>
      </c>
      <c r="W1141" s="58">
        <f t="shared" si="352"/>
        <v>0</v>
      </c>
      <c r="X1141" s="58">
        <f t="shared" si="353"/>
        <v>15030</v>
      </c>
      <c r="Y1141" s="116">
        <f>ROUND(SUM(Q1141:W1141)/INVOICE!$I$5,2)</f>
        <v>10.78</v>
      </c>
      <c r="AA1141" s="38" t="s">
        <v>7339</v>
      </c>
      <c r="AB1141" s="38" t="s">
        <v>93</v>
      </c>
      <c r="AC1141" s="38" t="s">
        <v>7340</v>
      </c>
      <c r="AD1141" s="38" t="s">
        <v>13285</v>
      </c>
      <c r="AE1141" s="38" t="s">
        <v>13286</v>
      </c>
      <c r="AF1141" s="38" t="s">
        <v>13287</v>
      </c>
      <c r="AG1141" s="38" t="s">
        <v>12350</v>
      </c>
      <c r="AH1141" s="38" t="s">
        <v>61</v>
      </c>
      <c r="AI1141" s="38">
        <v>1</v>
      </c>
      <c r="AJ1141" s="38">
        <v>3.9</v>
      </c>
      <c r="AK1141" s="38">
        <v>6.3</v>
      </c>
      <c r="AL1141" s="38">
        <v>6.5</v>
      </c>
      <c r="AM1141" s="38" t="s">
        <v>66</v>
      </c>
      <c r="AN1141" s="38">
        <v>90.45</v>
      </c>
      <c r="AO1141" s="38" t="s">
        <v>62</v>
      </c>
      <c r="AP1141" s="38" t="s">
        <v>62</v>
      </c>
      <c r="AQ1141" s="38" t="s">
        <v>62</v>
      </c>
      <c r="AR1141" s="38" t="s">
        <v>61</v>
      </c>
      <c r="AS1141" s="38" t="s">
        <v>61</v>
      </c>
      <c r="AT1141" s="38" t="s">
        <v>205</v>
      </c>
      <c r="AU1141" s="38" t="s">
        <v>8802</v>
      </c>
      <c r="AV1141" s="38" t="s">
        <v>207</v>
      </c>
      <c r="AW1141" s="38" t="s">
        <v>61</v>
      </c>
      <c r="AX1141" s="38" t="s">
        <v>63</v>
      </c>
      <c r="AY1141" s="39" t="s">
        <v>13288</v>
      </c>
      <c r="AZ1141" s="38" t="s">
        <v>13289</v>
      </c>
      <c r="BA1141" s="39" t="s">
        <v>13289</v>
      </c>
      <c r="BB1141" s="38" t="s">
        <v>196</v>
      </c>
      <c r="BC1141" s="38" t="s">
        <v>197</v>
      </c>
      <c r="BD1141" s="38" t="s">
        <v>94</v>
      </c>
      <c r="BE1141" s="38" t="s">
        <v>208</v>
      </c>
      <c r="BF1141" s="38" t="s">
        <v>64</v>
      </c>
      <c r="BG1141" s="38" t="s">
        <v>61</v>
      </c>
      <c r="BH1141" s="38" t="s">
        <v>209</v>
      </c>
    </row>
    <row r="1142" spans="2:60" x14ac:dyDescent="0.3">
      <c r="B1142" s="55">
        <f t="shared" si="335"/>
        <v>1138</v>
      </c>
      <c r="C1142" s="55" t="str">
        <f t="shared" si="336"/>
        <v>NRT</v>
      </c>
      <c r="D1142" s="55" t="str">
        <f t="shared" si="337"/>
        <v>2025-09-27</v>
      </c>
      <c r="E1142" s="55" t="str">
        <f t="shared" si="338"/>
        <v>82020038200</v>
      </c>
      <c r="F1142" s="55" t="str">
        <f t="shared" si="339"/>
        <v>PJP030143225</v>
      </c>
      <c r="G1142" s="55" t="str">
        <f t="shared" si="340"/>
        <v>서혜정</v>
      </c>
      <c r="H1142" s="53" t="str">
        <f t="shared" si="341"/>
        <v>일반(목록배제,Normal-Manifest Exception)</v>
      </c>
      <c r="I1142" s="62">
        <f t="shared" si="342"/>
        <v>107.2</v>
      </c>
      <c r="J1142" s="53" t="str">
        <f t="shared" si="343"/>
        <v>BIG BRIDGE INTL (BRCH USA)</v>
      </c>
      <c r="K1142" s="55">
        <f t="shared" si="344"/>
        <v>1</v>
      </c>
      <c r="L1142" s="54">
        <f t="shared" si="345"/>
        <v>4.6500000000000004</v>
      </c>
      <c r="M1142" s="54">
        <f t="shared" si="346"/>
        <v>6.3</v>
      </c>
      <c r="N1142" s="54">
        <f t="shared" si="347"/>
        <v>6.5</v>
      </c>
      <c r="O1142" s="54">
        <f t="shared" si="348"/>
        <v>5</v>
      </c>
      <c r="P1142" s="55" t="str">
        <f t="shared" si="349"/>
        <v>6094325151898</v>
      </c>
      <c r="Q1142" s="70">
        <f t="shared" si="350"/>
        <v>15850</v>
      </c>
      <c r="R1142" s="58">
        <v>0</v>
      </c>
      <c r="S1142" s="57">
        <f t="shared" si="351"/>
        <v>0</v>
      </c>
      <c r="T1142" s="58">
        <v>0</v>
      </c>
      <c r="U1142" s="58">
        <f>(IF(VLOOKUP(VLOOKUP(AN1142,MAPPING!$B$16:$D$21,2,1),MAPPING!$C$16:$E$21,2,0)=7000,0,VLOOKUP(VLOOKUP(AN1142,MAPPING!$B$16:$D$21,2,1),MAPPING!$C$16:$E$21,2,0)))</f>
        <v>0</v>
      </c>
      <c r="V1142" s="58">
        <f>(K1142*VLOOKUP(N1142/K1142,MAPPING!$B$23:$C$30,2,10))</f>
        <v>1200</v>
      </c>
      <c r="W1142" s="58">
        <f t="shared" si="352"/>
        <v>0</v>
      </c>
      <c r="X1142" s="58">
        <f t="shared" si="353"/>
        <v>17050</v>
      </c>
      <c r="Y1142" s="116">
        <f>ROUND(SUM(Q1142:W1142)/INVOICE!$I$5,2)</f>
        <v>12.23</v>
      </c>
      <c r="AA1142" s="38" t="s">
        <v>7339</v>
      </c>
      <c r="AB1142" s="38" t="s">
        <v>93</v>
      </c>
      <c r="AC1142" s="38" t="s">
        <v>7340</v>
      </c>
      <c r="AD1142" s="38" t="s">
        <v>13290</v>
      </c>
      <c r="AE1142" s="38" t="s">
        <v>13291</v>
      </c>
      <c r="AF1142" s="38" t="s">
        <v>13292</v>
      </c>
      <c r="AG1142" s="38" t="s">
        <v>12350</v>
      </c>
      <c r="AH1142" s="38" t="s">
        <v>61</v>
      </c>
      <c r="AI1142" s="38">
        <v>1</v>
      </c>
      <c r="AJ1142" s="38">
        <v>4.6500000000000004</v>
      </c>
      <c r="AK1142" s="38">
        <v>6.3</v>
      </c>
      <c r="AL1142" s="38">
        <v>6.5</v>
      </c>
      <c r="AM1142" s="38" t="s">
        <v>66</v>
      </c>
      <c r="AN1142" s="38">
        <v>107.2</v>
      </c>
      <c r="AO1142" s="38" t="s">
        <v>62</v>
      </c>
      <c r="AP1142" s="38" t="s">
        <v>62</v>
      </c>
      <c r="AQ1142" s="38" t="s">
        <v>62</v>
      </c>
      <c r="AR1142" s="38" t="s">
        <v>61</v>
      </c>
      <c r="AS1142" s="38" t="s">
        <v>61</v>
      </c>
      <c r="AT1142" s="38" t="s">
        <v>205</v>
      </c>
      <c r="AU1142" s="38" t="s">
        <v>8802</v>
      </c>
      <c r="AV1142" s="38" t="s">
        <v>207</v>
      </c>
      <c r="AW1142" s="38" t="s">
        <v>61</v>
      </c>
      <c r="AX1142" s="38" t="s">
        <v>63</v>
      </c>
      <c r="AY1142" s="39" t="s">
        <v>13293</v>
      </c>
      <c r="AZ1142" s="38" t="s">
        <v>13294</v>
      </c>
      <c r="BA1142" s="39" t="s">
        <v>13294</v>
      </c>
      <c r="BB1142" s="38" t="s">
        <v>196</v>
      </c>
      <c r="BC1142" s="38" t="s">
        <v>197</v>
      </c>
      <c r="BD1142" s="38" t="s">
        <v>94</v>
      </c>
      <c r="BE1142" s="38" t="s">
        <v>208</v>
      </c>
      <c r="BF1142" s="38" t="s">
        <v>64</v>
      </c>
      <c r="BG1142" s="38" t="s">
        <v>61</v>
      </c>
      <c r="BH1142" s="38" t="s">
        <v>209</v>
      </c>
    </row>
    <row r="1143" spans="2:60" x14ac:dyDescent="0.3">
      <c r="B1143" s="55">
        <f t="shared" si="335"/>
        <v>1139</v>
      </c>
      <c r="C1143" s="55" t="str">
        <f t="shared" si="336"/>
        <v>NRT</v>
      </c>
      <c r="D1143" s="55" t="str">
        <f t="shared" si="337"/>
        <v>2025-09-27</v>
      </c>
      <c r="E1143" s="55" t="str">
        <f t="shared" si="338"/>
        <v>82020038200</v>
      </c>
      <c r="F1143" s="55" t="str">
        <f t="shared" si="339"/>
        <v>PJP030143732</v>
      </c>
      <c r="G1143" s="55" t="str">
        <f t="shared" si="340"/>
        <v>안경은</v>
      </c>
      <c r="H1143" s="53" t="str">
        <f t="shared" si="341"/>
        <v>목록(Manifest)</v>
      </c>
      <c r="I1143" s="62">
        <f t="shared" si="342"/>
        <v>119.82</v>
      </c>
      <c r="J1143" s="53" t="str">
        <f t="shared" si="343"/>
        <v>BIG BRIDGE INTL (BRCH USA)</v>
      </c>
      <c r="K1143" s="55">
        <f t="shared" si="344"/>
        <v>1</v>
      </c>
      <c r="L1143" s="54">
        <f t="shared" si="345"/>
        <v>0.6</v>
      </c>
      <c r="M1143" s="54">
        <f t="shared" si="346"/>
        <v>1.4</v>
      </c>
      <c r="N1143" s="54">
        <f t="shared" si="347"/>
        <v>1.4</v>
      </c>
      <c r="O1143" s="54">
        <f t="shared" si="348"/>
        <v>1</v>
      </c>
      <c r="P1143" s="55" t="str">
        <f t="shared" si="349"/>
        <v>6094325151157</v>
      </c>
      <c r="Q1143" s="70">
        <f t="shared" si="350"/>
        <v>7770</v>
      </c>
      <c r="R1143" s="58">
        <v>0</v>
      </c>
      <c r="S1143" s="57">
        <f t="shared" si="351"/>
        <v>0</v>
      </c>
      <c r="T1143" s="58">
        <v>0</v>
      </c>
      <c r="U1143" s="58">
        <f>(IF(VLOOKUP(VLOOKUP(AN1143,MAPPING!$B$16:$D$21,2,1),MAPPING!$C$16:$E$21,2,0)=7000,0,VLOOKUP(VLOOKUP(AN1143,MAPPING!$B$16:$D$21,2,1),MAPPING!$C$16:$E$21,2,0)))</f>
        <v>0</v>
      </c>
      <c r="V1143" s="58">
        <f>(K1143*VLOOKUP(N1143/K1143,MAPPING!$B$23:$C$30,2,10))</f>
        <v>0</v>
      </c>
      <c r="W1143" s="58">
        <f t="shared" si="352"/>
        <v>0</v>
      </c>
      <c r="X1143" s="58">
        <f t="shared" si="353"/>
        <v>7770</v>
      </c>
      <c r="Y1143" s="116">
        <f>ROUND(SUM(Q1143:W1143)/INVOICE!$I$5,2)</f>
        <v>5.57</v>
      </c>
      <c r="AA1143" s="38" t="s">
        <v>7339</v>
      </c>
      <c r="AB1143" s="38" t="s">
        <v>93</v>
      </c>
      <c r="AC1143" s="38" t="s">
        <v>7340</v>
      </c>
      <c r="AD1143" s="38" t="s">
        <v>13295</v>
      </c>
      <c r="AE1143" s="38" t="s">
        <v>11440</v>
      </c>
      <c r="AF1143" s="38" t="s">
        <v>13296</v>
      </c>
      <c r="AG1143" s="38" t="s">
        <v>13297</v>
      </c>
      <c r="AH1143" s="38" t="s">
        <v>61</v>
      </c>
      <c r="AI1143" s="38">
        <v>1</v>
      </c>
      <c r="AJ1143" s="38">
        <v>0.6</v>
      </c>
      <c r="AK1143" s="38">
        <v>1.4</v>
      </c>
      <c r="AL1143" s="38">
        <v>1.4</v>
      </c>
      <c r="AM1143" s="38" t="s">
        <v>204</v>
      </c>
      <c r="AN1143" s="38">
        <v>119.82</v>
      </c>
      <c r="AO1143" s="38" t="s">
        <v>62</v>
      </c>
      <c r="AP1143" s="38" t="s">
        <v>62</v>
      </c>
      <c r="AQ1143" s="38" t="s">
        <v>62</v>
      </c>
      <c r="AR1143" s="38" t="s">
        <v>61</v>
      </c>
      <c r="AS1143" s="38" t="s">
        <v>61</v>
      </c>
      <c r="AT1143" s="38" t="s">
        <v>205</v>
      </c>
      <c r="AU1143" s="38" t="s">
        <v>8802</v>
      </c>
      <c r="AV1143" s="38" t="s">
        <v>207</v>
      </c>
      <c r="AW1143" s="38" t="s">
        <v>61</v>
      </c>
      <c r="AX1143" s="38" t="s">
        <v>63</v>
      </c>
      <c r="AY1143" s="39" t="s">
        <v>13298</v>
      </c>
      <c r="AZ1143" s="38" t="s">
        <v>13299</v>
      </c>
      <c r="BA1143" s="39" t="s">
        <v>13299</v>
      </c>
      <c r="BB1143" s="38" t="s">
        <v>196</v>
      </c>
      <c r="BC1143" s="38" t="s">
        <v>197</v>
      </c>
      <c r="BD1143" s="38" t="s">
        <v>94</v>
      </c>
      <c r="BE1143" s="38" t="s">
        <v>208</v>
      </c>
      <c r="BF1143" s="38" t="s">
        <v>64</v>
      </c>
      <c r="BG1143" s="38" t="s">
        <v>61</v>
      </c>
      <c r="BH1143" s="38" t="s">
        <v>209</v>
      </c>
    </row>
    <row r="1144" spans="2:60" x14ac:dyDescent="0.3">
      <c r="B1144" s="55">
        <f t="shared" si="335"/>
        <v>1140</v>
      </c>
      <c r="C1144" s="55" t="str">
        <f t="shared" si="336"/>
        <v>NRT</v>
      </c>
      <c r="D1144" s="55" t="str">
        <f t="shared" si="337"/>
        <v>2025-09-27</v>
      </c>
      <c r="E1144" s="55" t="str">
        <f t="shared" si="338"/>
        <v>82020038200</v>
      </c>
      <c r="F1144" s="55" t="str">
        <f t="shared" si="339"/>
        <v>PJP030159488</v>
      </c>
      <c r="G1144" s="55" t="str">
        <f t="shared" si="340"/>
        <v>노희영</v>
      </c>
      <c r="H1144" s="53" t="str">
        <f t="shared" si="341"/>
        <v>목록(Manifest)</v>
      </c>
      <c r="I1144" s="62">
        <f t="shared" si="342"/>
        <v>67</v>
      </c>
      <c r="J1144" s="53" t="str">
        <f t="shared" si="343"/>
        <v>BIG BRIDGE INTL (BRCH USA)</v>
      </c>
      <c r="K1144" s="55">
        <f t="shared" si="344"/>
        <v>1</v>
      </c>
      <c r="L1144" s="54">
        <f t="shared" si="345"/>
        <v>2.25</v>
      </c>
      <c r="M1144" s="54">
        <f t="shared" si="346"/>
        <v>5.2</v>
      </c>
      <c r="N1144" s="54">
        <f t="shared" si="347"/>
        <v>5.5</v>
      </c>
      <c r="O1144" s="54">
        <f t="shared" si="348"/>
        <v>2.5</v>
      </c>
      <c r="P1144" s="55" t="str">
        <f t="shared" si="349"/>
        <v>6094325151769</v>
      </c>
      <c r="Q1144" s="70">
        <f t="shared" si="350"/>
        <v>10800</v>
      </c>
      <c r="R1144" s="58">
        <v>0</v>
      </c>
      <c r="S1144" s="57">
        <f t="shared" si="351"/>
        <v>0</v>
      </c>
      <c r="T1144" s="58">
        <v>0</v>
      </c>
      <c r="U1144" s="58">
        <f>(IF(VLOOKUP(VLOOKUP(AN1144,MAPPING!$B$16:$D$21,2,1),MAPPING!$C$16:$E$21,2,0)=7000,0,VLOOKUP(VLOOKUP(AN1144,MAPPING!$B$16:$D$21,2,1),MAPPING!$C$16:$E$21,2,0)))</f>
        <v>0</v>
      </c>
      <c r="V1144" s="58">
        <f>(K1144*VLOOKUP(N1144/K1144,MAPPING!$B$23:$C$30,2,10))</f>
        <v>1200</v>
      </c>
      <c r="W1144" s="58">
        <f t="shared" si="352"/>
        <v>0</v>
      </c>
      <c r="X1144" s="58">
        <f t="shared" si="353"/>
        <v>12000</v>
      </c>
      <c r="Y1144" s="116">
        <f>ROUND(SUM(Q1144:W1144)/INVOICE!$I$5,2)</f>
        <v>8.61</v>
      </c>
      <c r="AA1144" s="38" t="s">
        <v>7339</v>
      </c>
      <c r="AB1144" s="38" t="s">
        <v>93</v>
      </c>
      <c r="AC1144" s="38" t="s">
        <v>7340</v>
      </c>
      <c r="AD1144" s="38" t="s">
        <v>13300</v>
      </c>
      <c r="AE1144" s="38" t="s">
        <v>13301</v>
      </c>
      <c r="AF1144" s="38" t="s">
        <v>13302</v>
      </c>
      <c r="AG1144" s="38" t="s">
        <v>13303</v>
      </c>
      <c r="AH1144" s="38" t="s">
        <v>61</v>
      </c>
      <c r="AI1144" s="38">
        <v>1</v>
      </c>
      <c r="AJ1144" s="38">
        <v>2.25</v>
      </c>
      <c r="AK1144" s="38">
        <v>5.2</v>
      </c>
      <c r="AL1144" s="38">
        <v>5.5</v>
      </c>
      <c r="AM1144" s="38" t="s">
        <v>204</v>
      </c>
      <c r="AN1144" s="38">
        <v>67</v>
      </c>
      <c r="AO1144" s="38" t="s">
        <v>62</v>
      </c>
      <c r="AP1144" s="38" t="s">
        <v>62</v>
      </c>
      <c r="AQ1144" s="38" t="s">
        <v>62</v>
      </c>
      <c r="AR1144" s="38" t="s">
        <v>61</v>
      </c>
      <c r="AS1144" s="38" t="s">
        <v>61</v>
      </c>
      <c r="AT1144" s="38" t="s">
        <v>205</v>
      </c>
      <c r="AU1144" s="38" t="s">
        <v>8802</v>
      </c>
      <c r="AV1144" s="38" t="s">
        <v>207</v>
      </c>
      <c r="AW1144" s="38" t="s">
        <v>61</v>
      </c>
      <c r="AX1144" s="38" t="s">
        <v>63</v>
      </c>
      <c r="AY1144" s="39" t="s">
        <v>13304</v>
      </c>
      <c r="AZ1144" s="38" t="s">
        <v>13305</v>
      </c>
      <c r="BA1144" s="39" t="s">
        <v>13305</v>
      </c>
      <c r="BB1144" s="38" t="s">
        <v>196</v>
      </c>
      <c r="BC1144" s="38" t="s">
        <v>197</v>
      </c>
      <c r="BD1144" s="38" t="s">
        <v>94</v>
      </c>
      <c r="BE1144" s="38" t="s">
        <v>208</v>
      </c>
      <c r="BF1144" s="38" t="s">
        <v>64</v>
      </c>
      <c r="BG1144" s="38" t="s">
        <v>61</v>
      </c>
      <c r="BH1144" s="38" t="s">
        <v>209</v>
      </c>
    </row>
    <row r="1145" spans="2:60" x14ac:dyDescent="0.3">
      <c r="B1145" s="55">
        <f t="shared" si="335"/>
        <v>1141</v>
      </c>
      <c r="C1145" s="55" t="str">
        <f t="shared" si="336"/>
        <v>NRT</v>
      </c>
      <c r="D1145" s="55" t="str">
        <f t="shared" si="337"/>
        <v>2025-09-27</v>
      </c>
      <c r="E1145" s="55" t="str">
        <f t="shared" si="338"/>
        <v>82020038200</v>
      </c>
      <c r="F1145" s="55" t="str">
        <f t="shared" si="339"/>
        <v>PJP030128926</v>
      </c>
      <c r="G1145" s="55" t="str">
        <f t="shared" si="340"/>
        <v>김태현</v>
      </c>
      <c r="H1145" s="53" t="str">
        <f t="shared" si="341"/>
        <v>목록(Manifest)</v>
      </c>
      <c r="I1145" s="62">
        <f t="shared" si="342"/>
        <v>129.97999999999999</v>
      </c>
      <c r="J1145" s="53" t="str">
        <f t="shared" si="343"/>
        <v>BIG BRIDGE INTL (BRCH USA)</v>
      </c>
      <c r="K1145" s="55">
        <f t="shared" si="344"/>
        <v>1</v>
      </c>
      <c r="L1145" s="54">
        <f t="shared" si="345"/>
        <v>3.65</v>
      </c>
      <c r="M1145" s="54">
        <f t="shared" si="346"/>
        <v>3.2</v>
      </c>
      <c r="N1145" s="54">
        <f t="shared" si="347"/>
        <v>3.7</v>
      </c>
      <c r="O1145" s="54">
        <f t="shared" si="348"/>
        <v>4</v>
      </c>
      <c r="P1145" s="55" t="str">
        <f t="shared" si="349"/>
        <v>6094325152134</v>
      </c>
      <c r="Q1145" s="70">
        <f t="shared" si="350"/>
        <v>13830</v>
      </c>
      <c r="R1145" s="58">
        <v>0</v>
      </c>
      <c r="S1145" s="57">
        <f t="shared" si="351"/>
        <v>0</v>
      </c>
      <c r="T1145" s="58">
        <v>0</v>
      </c>
      <c r="U1145" s="58">
        <f>(IF(VLOOKUP(VLOOKUP(AN1145,MAPPING!$B$16:$D$21,2,1),MAPPING!$C$16:$E$21,2,0)=7000,0,VLOOKUP(VLOOKUP(AN1145,MAPPING!$B$16:$D$21,2,1),MAPPING!$C$16:$E$21,2,0)))</f>
        <v>0</v>
      </c>
      <c r="V1145" s="58">
        <f>(K1145*VLOOKUP(N1145/K1145,MAPPING!$B$23:$C$30,2,10))</f>
        <v>550</v>
      </c>
      <c r="W1145" s="58">
        <f t="shared" si="352"/>
        <v>0</v>
      </c>
      <c r="X1145" s="58">
        <f t="shared" si="353"/>
        <v>14380</v>
      </c>
      <c r="Y1145" s="116">
        <f>ROUND(SUM(Q1145:W1145)/INVOICE!$I$5,2)</f>
        <v>10.32</v>
      </c>
      <c r="AA1145" s="38" t="s">
        <v>7339</v>
      </c>
      <c r="AB1145" s="38" t="s">
        <v>93</v>
      </c>
      <c r="AC1145" s="38" t="s">
        <v>7340</v>
      </c>
      <c r="AD1145" s="38" t="s">
        <v>13306</v>
      </c>
      <c r="AE1145" s="38" t="s">
        <v>8812</v>
      </c>
      <c r="AF1145" s="38" t="s">
        <v>13307</v>
      </c>
      <c r="AG1145" s="38" t="s">
        <v>13308</v>
      </c>
      <c r="AH1145" s="38" t="s">
        <v>61</v>
      </c>
      <c r="AI1145" s="38">
        <v>1</v>
      </c>
      <c r="AJ1145" s="38">
        <v>3.65</v>
      </c>
      <c r="AK1145" s="38">
        <v>3.2</v>
      </c>
      <c r="AL1145" s="38">
        <v>3.7</v>
      </c>
      <c r="AM1145" s="38" t="s">
        <v>204</v>
      </c>
      <c r="AN1145" s="38">
        <v>129.97999999999999</v>
      </c>
      <c r="AO1145" s="38" t="s">
        <v>62</v>
      </c>
      <c r="AP1145" s="38" t="s">
        <v>62</v>
      </c>
      <c r="AQ1145" s="38" t="s">
        <v>62</v>
      </c>
      <c r="AR1145" s="38" t="s">
        <v>61</v>
      </c>
      <c r="AS1145" s="38" t="s">
        <v>61</v>
      </c>
      <c r="AT1145" s="38" t="s">
        <v>205</v>
      </c>
      <c r="AU1145" s="38" t="s">
        <v>8802</v>
      </c>
      <c r="AV1145" s="38" t="s">
        <v>207</v>
      </c>
      <c r="AW1145" s="38" t="s">
        <v>61</v>
      </c>
      <c r="AX1145" s="38" t="s">
        <v>63</v>
      </c>
      <c r="AY1145" s="39" t="s">
        <v>13309</v>
      </c>
      <c r="AZ1145" s="38" t="s">
        <v>13310</v>
      </c>
      <c r="BA1145" s="39" t="s">
        <v>13310</v>
      </c>
      <c r="BB1145" s="38" t="s">
        <v>196</v>
      </c>
      <c r="BC1145" s="38" t="s">
        <v>197</v>
      </c>
      <c r="BD1145" s="38" t="s">
        <v>94</v>
      </c>
      <c r="BE1145" s="38" t="s">
        <v>208</v>
      </c>
      <c r="BF1145" s="38" t="s">
        <v>64</v>
      </c>
      <c r="BG1145" s="38" t="s">
        <v>61</v>
      </c>
      <c r="BH1145" s="38" t="s">
        <v>209</v>
      </c>
    </row>
    <row r="1146" spans="2:60" x14ac:dyDescent="0.3">
      <c r="B1146" s="55">
        <f t="shared" si="335"/>
        <v>1142</v>
      </c>
      <c r="C1146" s="55" t="str">
        <f t="shared" si="336"/>
        <v>NRT</v>
      </c>
      <c r="D1146" s="55" t="str">
        <f t="shared" si="337"/>
        <v>2025-09-30</v>
      </c>
      <c r="E1146" s="55" t="str">
        <f t="shared" si="338"/>
        <v>82020038211</v>
      </c>
      <c r="F1146" s="55" t="str">
        <f t="shared" si="339"/>
        <v>PJP030128590</v>
      </c>
      <c r="G1146" s="55" t="str">
        <f t="shared" si="340"/>
        <v>타요스테이지</v>
      </c>
      <c r="H1146" s="53" t="str">
        <f t="shared" si="341"/>
        <v>간이(Simple)</v>
      </c>
      <c r="I1146" s="62">
        <f t="shared" si="342"/>
        <v>235.85</v>
      </c>
      <c r="J1146" s="53" t="str">
        <f t="shared" si="343"/>
        <v>BIG BRIDGE INTL (BRCH USA)</v>
      </c>
      <c r="K1146" s="55">
        <f t="shared" si="344"/>
        <v>1</v>
      </c>
      <c r="L1146" s="54">
        <f t="shared" si="345"/>
        <v>9.3000000000000007</v>
      </c>
      <c r="M1146" s="54">
        <f t="shared" si="346"/>
        <v>16.899999999999999</v>
      </c>
      <c r="N1146" s="54">
        <f t="shared" si="347"/>
        <v>17</v>
      </c>
      <c r="O1146" s="54">
        <f t="shared" si="348"/>
        <v>9.5</v>
      </c>
      <c r="P1146" s="55" t="str">
        <f t="shared" si="349"/>
        <v>6094325151479</v>
      </c>
      <c r="Q1146" s="70">
        <f t="shared" si="350"/>
        <v>24940</v>
      </c>
      <c r="R1146" s="58">
        <v>0</v>
      </c>
      <c r="S1146" s="57">
        <f t="shared" si="351"/>
        <v>0</v>
      </c>
      <c r="T1146" s="58">
        <v>0</v>
      </c>
      <c r="U1146" s="58">
        <f>(IF(VLOOKUP(VLOOKUP(AN1146,MAPPING!$B$16:$D$21,2,1),MAPPING!$C$16:$E$21,2,0)=7000,0,VLOOKUP(VLOOKUP(AN1146,MAPPING!$B$16:$D$21,2,1),MAPPING!$C$16:$E$21,2,0)))</f>
        <v>0</v>
      </c>
      <c r="V1146" s="58">
        <f>(K1146*VLOOKUP(N1146/K1146,MAPPING!$B$23:$C$30,2,10))</f>
        <v>4500</v>
      </c>
      <c r="W1146" s="58">
        <f t="shared" si="352"/>
        <v>0</v>
      </c>
      <c r="X1146" s="58">
        <f t="shared" si="353"/>
        <v>29440</v>
      </c>
      <c r="Y1146" s="116">
        <f>ROUND(SUM(Q1146:W1146)/INVOICE!$I$5,2)</f>
        <v>21.12</v>
      </c>
      <c r="AA1146" s="38" t="s">
        <v>7524</v>
      </c>
      <c r="AB1146" s="38" t="s">
        <v>93</v>
      </c>
      <c r="AC1146" s="38" t="s">
        <v>7525</v>
      </c>
      <c r="AD1146" s="38" t="s">
        <v>13311</v>
      </c>
      <c r="AE1146" s="38" t="s">
        <v>12608</v>
      </c>
      <c r="AF1146" s="38" t="s">
        <v>12609</v>
      </c>
      <c r="AG1146" s="38" t="s">
        <v>12610</v>
      </c>
      <c r="AH1146" s="38" t="s">
        <v>156</v>
      </c>
      <c r="AI1146" s="38">
        <v>1</v>
      </c>
      <c r="AJ1146" s="38">
        <v>9.3000000000000007</v>
      </c>
      <c r="AK1146" s="38">
        <v>16.899999999999999</v>
      </c>
      <c r="AL1146" s="38">
        <v>17</v>
      </c>
      <c r="AM1146" s="38" t="s">
        <v>65</v>
      </c>
      <c r="AN1146" s="38">
        <v>235.85</v>
      </c>
      <c r="AO1146" s="38" t="s">
        <v>61</v>
      </c>
      <c r="AP1146" s="38" t="s">
        <v>61</v>
      </c>
      <c r="AQ1146" s="38" t="s">
        <v>61</v>
      </c>
      <c r="AR1146" s="38" t="s">
        <v>61</v>
      </c>
      <c r="AS1146" s="38" t="s">
        <v>61</v>
      </c>
      <c r="AT1146" s="38" t="s">
        <v>205</v>
      </c>
      <c r="AU1146" s="38" t="s">
        <v>8802</v>
      </c>
      <c r="AV1146" s="38" t="s">
        <v>207</v>
      </c>
      <c r="AW1146" s="38" t="s">
        <v>61</v>
      </c>
      <c r="AX1146" s="38" t="s">
        <v>63</v>
      </c>
      <c r="AY1146" s="39" t="s">
        <v>13312</v>
      </c>
      <c r="AZ1146" s="38" t="s">
        <v>13313</v>
      </c>
      <c r="BA1146" s="39" t="s">
        <v>13313</v>
      </c>
      <c r="BB1146" s="38" t="s">
        <v>7529</v>
      </c>
      <c r="BC1146" s="38" t="s">
        <v>61</v>
      </c>
      <c r="BD1146" s="38" t="s">
        <v>94</v>
      </c>
      <c r="BE1146" s="38" t="s">
        <v>208</v>
      </c>
      <c r="BF1146" s="38" t="s">
        <v>64</v>
      </c>
      <c r="BG1146" s="38" t="s">
        <v>61</v>
      </c>
      <c r="BH1146" s="38" t="s">
        <v>209</v>
      </c>
    </row>
    <row r="1147" spans="2:60" x14ac:dyDescent="0.3">
      <c r="B1147" s="55">
        <f t="shared" si="335"/>
        <v>1143</v>
      </c>
      <c r="C1147" s="55" t="str">
        <f t="shared" si="336"/>
        <v>NRT</v>
      </c>
      <c r="D1147" s="55" t="str">
        <f t="shared" si="337"/>
        <v>2025-09-30</v>
      </c>
      <c r="E1147" s="55" t="str">
        <f t="shared" si="338"/>
        <v>82020038211</v>
      </c>
      <c r="F1147" s="55" t="str">
        <f t="shared" si="339"/>
        <v>PJP030165046</v>
      </c>
      <c r="G1147" s="55" t="str">
        <f t="shared" si="340"/>
        <v>홍유진</v>
      </c>
      <c r="H1147" s="53" t="str">
        <f t="shared" si="341"/>
        <v>목록(Manifest)</v>
      </c>
      <c r="I1147" s="62">
        <f t="shared" si="342"/>
        <v>37.14</v>
      </c>
      <c r="J1147" s="53" t="str">
        <f t="shared" si="343"/>
        <v>BIG BRIDGE INTL (BRCH USA)</v>
      </c>
      <c r="K1147" s="55">
        <f t="shared" si="344"/>
        <v>1</v>
      </c>
      <c r="L1147" s="54">
        <f t="shared" si="345"/>
        <v>0.3</v>
      </c>
      <c r="M1147" s="54">
        <f t="shared" si="346"/>
        <v>1.3</v>
      </c>
      <c r="N1147" s="54">
        <f t="shared" si="347"/>
        <v>1.3</v>
      </c>
      <c r="O1147" s="54">
        <f t="shared" si="348"/>
        <v>0.5</v>
      </c>
      <c r="P1147" s="55" t="str">
        <f t="shared" si="349"/>
        <v>6094325152172</v>
      </c>
      <c r="Q1147" s="70">
        <f t="shared" si="350"/>
        <v>6760</v>
      </c>
      <c r="R1147" s="58">
        <v>0</v>
      </c>
      <c r="S1147" s="57">
        <f t="shared" si="351"/>
        <v>0</v>
      </c>
      <c r="T1147" s="58">
        <v>0</v>
      </c>
      <c r="U1147" s="58">
        <f>(IF(VLOOKUP(VLOOKUP(AN1147,MAPPING!$B$16:$D$21,2,1),MAPPING!$C$16:$E$21,2,0)=7000,0,VLOOKUP(VLOOKUP(AN1147,MAPPING!$B$16:$D$21,2,1),MAPPING!$C$16:$E$21,2,0)))</f>
        <v>0</v>
      </c>
      <c r="V1147" s="58">
        <f>(K1147*VLOOKUP(N1147/K1147,MAPPING!$B$23:$C$30,2,10))</f>
        <v>0</v>
      </c>
      <c r="W1147" s="58">
        <f t="shared" si="352"/>
        <v>0</v>
      </c>
      <c r="X1147" s="58">
        <f t="shared" si="353"/>
        <v>6760</v>
      </c>
      <c r="Y1147" s="116">
        <f>ROUND(SUM(Q1147:W1147)/INVOICE!$I$5,2)</f>
        <v>4.8499999999999996</v>
      </c>
      <c r="AA1147" s="38" t="s">
        <v>7524</v>
      </c>
      <c r="AB1147" s="38" t="s">
        <v>93</v>
      </c>
      <c r="AC1147" s="38" t="s">
        <v>7525</v>
      </c>
      <c r="AD1147" s="38" t="s">
        <v>13314</v>
      </c>
      <c r="AE1147" s="38" t="s">
        <v>8126</v>
      </c>
      <c r="AF1147" s="38" t="s">
        <v>8127</v>
      </c>
      <c r="AG1147" s="38" t="s">
        <v>8128</v>
      </c>
      <c r="AH1147" s="38" t="s">
        <v>61</v>
      </c>
      <c r="AI1147" s="38">
        <v>1</v>
      </c>
      <c r="AJ1147" s="38">
        <v>0.3</v>
      </c>
      <c r="AK1147" s="38">
        <v>1.3</v>
      </c>
      <c r="AL1147" s="38">
        <v>1.3</v>
      </c>
      <c r="AM1147" s="38" t="s">
        <v>204</v>
      </c>
      <c r="AN1147" s="38">
        <v>37.14</v>
      </c>
      <c r="AO1147" s="38" t="s">
        <v>61</v>
      </c>
      <c r="AP1147" s="38" t="s">
        <v>61</v>
      </c>
      <c r="AQ1147" s="38" t="s">
        <v>61</v>
      </c>
      <c r="AR1147" s="38" t="s">
        <v>61</v>
      </c>
      <c r="AS1147" s="38" t="s">
        <v>61</v>
      </c>
      <c r="AT1147" s="38" t="s">
        <v>205</v>
      </c>
      <c r="AU1147" s="38" t="s">
        <v>8802</v>
      </c>
      <c r="AV1147" s="38" t="s">
        <v>207</v>
      </c>
      <c r="AW1147" s="38" t="s">
        <v>61</v>
      </c>
      <c r="AX1147" s="38" t="s">
        <v>63</v>
      </c>
      <c r="AY1147" s="39" t="s">
        <v>13315</v>
      </c>
      <c r="AZ1147" s="38" t="s">
        <v>13316</v>
      </c>
      <c r="BA1147" s="39" t="s">
        <v>13316</v>
      </c>
      <c r="BB1147" s="38" t="s">
        <v>7529</v>
      </c>
      <c r="BC1147" s="38" t="s">
        <v>61</v>
      </c>
      <c r="BD1147" s="38" t="s">
        <v>94</v>
      </c>
      <c r="BE1147" s="38" t="s">
        <v>208</v>
      </c>
      <c r="BF1147" s="38" t="s">
        <v>64</v>
      </c>
      <c r="BG1147" s="38" t="s">
        <v>61</v>
      </c>
      <c r="BH1147" s="38" t="s">
        <v>209</v>
      </c>
    </row>
    <row r="1148" spans="2:60" x14ac:dyDescent="0.3">
      <c r="B1148" s="55">
        <f t="shared" si="335"/>
        <v>1144</v>
      </c>
      <c r="C1148" s="55" t="str">
        <f t="shared" si="336"/>
        <v>NRT</v>
      </c>
      <c r="D1148" s="55" t="str">
        <f t="shared" si="337"/>
        <v>2025-09-30</v>
      </c>
      <c r="E1148" s="55" t="str">
        <f t="shared" si="338"/>
        <v>82020038211</v>
      </c>
      <c r="F1148" s="55" t="str">
        <f t="shared" si="339"/>
        <v>PJP030159466</v>
      </c>
      <c r="G1148" s="55" t="str">
        <f t="shared" si="340"/>
        <v>김영선</v>
      </c>
      <c r="H1148" s="53" t="str">
        <f t="shared" si="341"/>
        <v>목록(Manifest)</v>
      </c>
      <c r="I1148" s="62">
        <f t="shared" si="342"/>
        <v>58.96</v>
      </c>
      <c r="J1148" s="53" t="str">
        <f t="shared" si="343"/>
        <v>BIG BRIDGE INTL (BRCH USA)</v>
      </c>
      <c r="K1148" s="55">
        <f t="shared" si="344"/>
        <v>1</v>
      </c>
      <c r="L1148" s="54">
        <f t="shared" si="345"/>
        <v>0.25</v>
      </c>
      <c r="M1148" s="54">
        <f t="shared" si="346"/>
        <v>0.7</v>
      </c>
      <c r="N1148" s="54">
        <f t="shared" si="347"/>
        <v>0.7</v>
      </c>
      <c r="O1148" s="54">
        <f t="shared" si="348"/>
        <v>0.5</v>
      </c>
      <c r="P1148" s="55" t="str">
        <f t="shared" si="349"/>
        <v>6094325151984</v>
      </c>
      <c r="Q1148" s="70">
        <f t="shared" si="350"/>
        <v>6760</v>
      </c>
      <c r="R1148" s="58">
        <v>0</v>
      </c>
      <c r="S1148" s="57">
        <f t="shared" si="351"/>
        <v>0</v>
      </c>
      <c r="T1148" s="58">
        <v>0</v>
      </c>
      <c r="U1148" s="58">
        <f>(IF(VLOOKUP(VLOOKUP(AN1148,MAPPING!$B$16:$D$21,2,1),MAPPING!$C$16:$E$21,2,0)=7000,0,VLOOKUP(VLOOKUP(AN1148,MAPPING!$B$16:$D$21,2,1),MAPPING!$C$16:$E$21,2,0)))</f>
        <v>0</v>
      </c>
      <c r="V1148" s="58">
        <f>(K1148*VLOOKUP(N1148/K1148,MAPPING!$B$23:$C$30,2,10))</f>
        <v>0</v>
      </c>
      <c r="W1148" s="58">
        <f t="shared" si="352"/>
        <v>0</v>
      </c>
      <c r="X1148" s="58">
        <f t="shared" si="353"/>
        <v>6760</v>
      </c>
      <c r="Y1148" s="116">
        <f>ROUND(SUM(Q1148:W1148)/INVOICE!$I$5,2)</f>
        <v>4.8499999999999996</v>
      </c>
      <c r="AA1148" s="38" t="s">
        <v>7524</v>
      </c>
      <c r="AB1148" s="38" t="s">
        <v>93</v>
      </c>
      <c r="AC1148" s="38" t="s">
        <v>7525</v>
      </c>
      <c r="AD1148" s="38" t="s">
        <v>13317</v>
      </c>
      <c r="AE1148" s="38" t="s">
        <v>13318</v>
      </c>
      <c r="AF1148" s="38" t="s">
        <v>13319</v>
      </c>
      <c r="AG1148" s="38" t="s">
        <v>303</v>
      </c>
      <c r="AH1148" s="38" t="s">
        <v>61</v>
      </c>
      <c r="AI1148" s="38">
        <v>1</v>
      </c>
      <c r="AJ1148" s="38">
        <v>0.25</v>
      </c>
      <c r="AK1148" s="38">
        <v>0.7</v>
      </c>
      <c r="AL1148" s="38">
        <v>0.7</v>
      </c>
      <c r="AM1148" s="38" t="s">
        <v>204</v>
      </c>
      <c r="AN1148" s="38">
        <v>58.96</v>
      </c>
      <c r="AO1148" s="38" t="s">
        <v>61</v>
      </c>
      <c r="AP1148" s="38" t="s">
        <v>61</v>
      </c>
      <c r="AQ1148" s="38" t="s">
        <v>61</v>
      </c>
      <c r="AR1148" s="38" t="s">
        <v>61</v>
      </c>
      <c r="AS1148" s="38" t="s">
        <v>61</v>
      </c>
      <c r="AT1148" s="38" t="s">
        <v>205</v>
      </c>
      <c r="AU1148" s="38" t="s">
        <v>8802</v>
      </c>
      <c r="AV1148" s="38" t="s">
        <v>207</v>
      </c>
      <c r="AW1148" s="38" t="s">
        <v>61</v>
      </c>
      <c r="AX1148" s="38" t="s">
        <v>63</v>
      </c>
      <c r="AY1148" s="39" t="s">
        <v>13320</v>
      </c>
      <c r="AZ1148" s="38" t="s">
        <v>13321</v>
      </c>
      <c r="BA1148" s="39" t="s">
        <v>13321</v>
      </c>
      <c r="BB1148" s="38" t="s">
        <v>7529</v>
      </c>
      <c r="BC1148" s="38" t="s">
        <v>61</v>
      </c>
      <c r="BD1148" s="38" t="s">
        <v>94</v>
      </c>
      <c r="BE1148" s="38" t="s">
        <v>208</v>
      </c>
      <c r="BF1148" s="38" t="s">
        <v>64</v>
      </c>
      <c r="BG1148" s="38" t="s">
        <v>61</v>
      </c>
      <c r="BH1148" s="38" t="s">
        <v>209</v>
      </c>
    </row>
    <row r="1149" spans="2:60" x14ac:dyDescent="0.3">
      <c r="B1149" s="55">
        <f t="shared" si="335"/>
        <v>1145</v>
      </c>
      <c r="C1149" s="55" t="str">
        <f t="shared" si="336"/>
        <v>NRT</v>
      </c>
      <c r="D1149" s="55" t="str">
        <f t="shared" si="337"/>
        <v>2025-09-30</v>
      </c>
      <c r="E1149" s="55" t="str">
        <f t="shared" si="338"/>
        <v>82020038211</v>
      </c>
      <c r="F1149" s="55" t="str">
        <f t="shared" si="339"/>
        <v>PJP030152582</v>
      </c>
      <c r="G1149" s="55" t="str">
        <f t="shared" si="340"/>
        <v>김화평</v>
      </c>
      <c r="H1149" s="53" t="str">
        <f t="shared" si="341"/>
        <v>일반(목록배제,Normal-Manifest Exception)</v>
      </c>
      <c r="I1149" s="62">
        <f t="shared" si="342"/>
        <v>100.5</v>
      </c>
      <c r="J1149" s="53" t="str">
        <f t="shared" si="343"/>
        <v>BIG BRIDGE INTL (BRCH USA)</v>
      </c>
      <c r="K1149" s="55">
        <f t="shared" si="344"/>
        <v>1</v>
      </c>
      <c r="L1149" s="54">
        <f t="shared" si="345"/>
        <v>0.45</v>
      </c>
      <c r="M1149" s="54">
        <f t="shared" si="346"/>
        <v>1.4</v>
      </c>
      <c r="N1149" s="54">
        <f t="shared" si="347"/>
        <v>1.4</v>
      </c>
      <c r="O1149" s="54">
        <f t="shared" si="348"/>
        <v>0.5</v>
      </c>
      <c r="P1149" s="55" t="str">
        <f t="shared" si="349"/>
        <v>6094325151960</v>
      </c>
      <c r="Q1149" s="70">
        <f t="shared" si="350"/>
        <v>6760</v>
      </c>
      <c r="R1149" s="58">
        <v>0</v>
      </c>
      <c r="S1149" s="57">
        <f t="shared" si="351"/>
        <v>0</v>
      </c>
      <c r="T1149" s="58">
        <v>0</v>
      </c>
      <c r="U1149" s="58">
        <f>(IF(VLOOKUP(VLOOKUP(AN1149,MAPPING!$B$16:$D$21,2,1),MAPPING!$C$16:$E$21,2,0)=7000,0,VLOOKUP(VLOOKUP(AN1149,MAPPING!$B$16:$D$21,2,1),MAPPING!$C$16:$E$21,2,0)))</f>
        <v>0</v>
      </c>
      <c r="V1149" s="58">
        <f>(K1149*VLOOKUP(N1149/K1149,MAPPING!$B$23:$C$30,2,10))</f>
        <v>0</v>
      </c>
      <c r="W1149" s="58">
        <f t="shared" si="352"/>
        <v>0</v>
      </c>
      <c r="X1149" s="58">
        <f t="shared" si="353"/>
        <v>6760</v>
      </c>
      <c r="Y1149" s="116">
        <f>ROUND(SUM(Q1149:W1149)/INVOICE!$I$5,2)</f>
        <v>4.8499999999999996</v>
      </c>
      <c r="AA1149" s="38" t="s">
        <v>7524</v>
      </c>
      <c r="AB1149" s="38" t="s">
        <v>93</v>
      </c>
      <c r="AC1149" s="38" t="s">
        <v>7525</v>
      </c>
      <c r="AD1149" s="38" t="s">
        <v>13322</v>
      </c>
      <c r="AE1149" s="38" t="s">
        <v>13323</v>
      </c>
      <c r="AF1149" s="38" t="s">
        <v>13324</v>
      </c>
      <c r="AG1149" s="38" t="s">
        <v>13325</v>
      </c>
      <c r="AH1149" s="38" t="s">
        <v>61</v>
      </c>
      <c r="AI1149" s="38">
        <v>1</v>
      </c>
      <c r="AJ1149" s="38">
        <v>0.45</v>
      </c>
      <c r="AK1149" s="38">
        <v>1.4</v>
      </c>
      <c r="AL1149" s="38">
        <v>1.4</v>
      </c>
      <c r="AM1149" s="38" t="s">
        <v>66</v>
      </c>
      <c r="AN1149" s="38">
        <v>100.5</v>
      </c>
      <c r="AO1149" s="38" t="s">
        <v>61</v>
      </c>
      <c r="AP1149" s="38" t="s">
        <v>61</v>
      </c>
      <c r="AQ1149" s="38" t="s">
        <v>61</v>
      </c>
      <c r="AR1149" s="38" t="s">
        <v>61</v>
      </c>
      <c r="AS1149" s="38" t="s">
        <v>61</v>
      </c>
      <c r="AT1149" s="38" t="s">
        <v>205</v>
      </c>
      <c r="AU1149" s="38" t="s">
        <v>8802</v>
      </c>
      <c r="AV1149" s="38" t="s">
        <v>207</v>
      </c>
      <c r="AW1149" s="38" t="s">
        <v>61</v>
      </c>
      <c r="AX1149" s="38" t="s">
        <v>63</v>
      </c>
      <c r="AY1149" s="39" t="s">
        <v>13326</v>
      </c>
      <c r="AZ1149" s="38" t="s">
        <v>13327</v>
      </c>
      <c r="BA1149" s="39" t="s">
        <v>13327</v>
      </c>
      <c r="BB1149" s="38" t="s">
        <v>7529</v>
      </c>
      <c r="BC1149" s="38" t="s">
        <v>61</v>
      </c>
      <c r="BD1149" s="38" t="s">
        <v>94</v>
      </c>
      <c r="BE1149" s="38" t="s">
        <v>208</v>
      </c>
      <c r="BF1149" s="38" t="s">
        <v>64</v>
      </c>
      <c r="BG1149" s="38" t="s">
        <v>61</v>
      </c>
      <c r="BH1149" s="38" t="s">
        <v>209</v>
      </c>
    </row>
    <row r="1150" spans="2:60" x14ac:dyDescent="0.3">
      <c r="B1150" s="55">
        <f t="shared" si="335"/>
        <v>1146</v>
      </c>
      <c r="C1150" s="55" t="str">
        <f t="shared" si="336"/>
        <v>NRT</v>
      </c>
      <c r="D1150" s="55" t="str">
        <f t="shared" si="337"/>
        <v>2025-09-30</v>
      </c>
      <c r="E1150" s="55" t="str">
        <f t="shared" si="338"/>
        <v>82020038211</v>
      </c>
      <c r="F1150" s="55" t="str">
        <f t="shared" si="339"/>
        <v>PJP030137280</v>
      </c>
      <c r="G1150" s="55" t="str">
        <f t="shared" si="340"/>
        <v>권오현</v>
      </c>
      <c r="H1150" s="53" t="str">
        <f t="shared" si="341"/>
        <v>일반(목록배제,Normal-Manifest Exception)</v>
      </c>
      <c r="I1150" s="62">
        <f t="shared" si="342"/>
        <v>100.5</v>
      </c>
      <c r="J1150" s="53" t="str">
        <f t="shared" si="343"/>
        <v>BIG BRIDGE INTL (BRCH USA)</v>
      </c>
      <c r="K1150" s="55">
        <f t="shared" si="344"/>
        <v>1</v>
      </c>
      <c r="L1150" s="54">
        <f t="shared" si="345"/>
        <v>0.4</v>
      </c>
      <c r="M1150" s="54">
        <f t="shared" si="346"/>
        <v>0.8</v>
      </c>
      <c r="N1150" s="54">
        <f t="shared" si="347"/>
        <v>0.8</v>
      </c>
      <c r="O1150" s="54">
        <f t="shared" si="348"/>
        <v>0.5</v>
      </c>
      <c r="P1150" s="55" t="str">
        <f t="shared" si="349"/>
        <v>6094325151788</v>
      </c>
      <c r="Q1150" s="70">
        <f t="shared" si="350"/>
        <v>6760</v>
      </c>
      <c r="R1150" s="58">
        <v>0</v>
      </c>
      <c r="S1150" s="57">
        <f t="shared" si="351"/>
        <v>0</v>
      </c>
      <c r="T1150" s="58">
        <v>0</v>
      </c>
      <c r="U1150" s="58">
        <f>(IF(VLOOKUP(VLOOKUP(AN1150,MAPPING!$B$16:$D$21,2,1),MAPPING!$C$16:$E$21,2,0)=7000,0,VLOOKUP(VLOOKUP(AN1150,MAPPING!$B$16:$D$21,2,1),MAPPING!$C$16:$E$21,2,0)))</f>
        <v>0</v>
      </c>
      <c r="V1150" s="58">
        <f>(K1150*VLOOKUP(N1150/K1150,MAPPING!$B$23:$C$30,2,10))</f>
        <v>0</v>
      </c>
      <c r="W1150" s="58">
        <f t="shared" si="352"/>
        <v>0</v>
      </c>
      <c r="X1150" s="58">
        <f t="shared" si="353"/>
        <v>6760</v>
      </c>
      <c r="Y1150" s="116">
        <f>ROUND(SUM(Q1150:W1150)/INVOICE!$I$5,2)</f>
        <v>4.8499999999999996</v>
      </c>
      <c r="AA1150" s="38" t="s">
        <v>7524</v>
      </c>
      <c r="AB1150" s="38" t="s">
        <v>93</v>
      </c>
      <c r="AC1150" s="38" t="s">
        <v>7525</v>
      </c>
      <c r="AD1150" s="38" t="s">
        <v>13328</v>
      </c>
      <c r="AE1150" s="38" t="s">
        <v>11029</v>
      </c>
      <c r="AF1150" s="38" t="s">
        <v>13329</v>
      </c>
      <c r="AG1150" s="38" t="s">
        <v>224</v>
      </c>
      <c r="AH1150" s="38" t="s">
        <v>61</v>
      </c>
      <c r="AI1150" s="38">
        <v>1</v>
      </c>
      <c r="AJ1150" s="38">
        <v>0.4</v>
      </c>
      <c r="AK1150" s="38">
        <v>0.8</v>
      </c>
      <c r="AL1150" s="38">
        <v>0.8</v>
      </c>
      <c r="AM1150" s="38" t="s">
        <v>66</v>
      </c>
      <c r="AN1150" s="38">
        <v>100.5</v>
      </c>
      <c r="AO1150" s="38" t="s">
        <v>61</v>
      </c>
      <c r="AP1150" s="38" t="s">
        <v>61</v>
      </c>
      <c r="AQ1150" s="38" t="s">
        <v>61</v>
      </c>
      <c r="AR1150" s="38" t="s">
        <v>61</v>
      </c>
      <c r="AS1150" s="38" t="s">
        <v>61</v>
      </c>
      <c r="AT1150" s="38" t="s">
        <v>205</v>
      </c>
      <c r="AU1150" s="38" t="s">
        <v>8802</v>
      </c>
      <c r="AV1150" s="38" t="s">
        <v>207</v>
      </c>
      <c r="AW1150" s="38" t="s">
        <v>61</v>
      </c>
      <c r="AX1150" s="38" t="s">
        <v>63</v>
      </c>
      <c r="AY1150" s="39" t="s">
        <v>13330</v>
      </c>
      <c r="AZ1150" s="38" t="s">
        <v>13331</v>
      </c>
      <c r="BA1150" s="39" t="s">
        <v>13331</v>
      </c>
      <c r="BB1150" s="38" t="s">
        <v>7529</v>
      </c>
      <c r="BC1150" s="38" t="s">
        <v>61</v>
      </c>
      <c r="BD1150" s="38" t="s">
        <v>94</v>
      </c>
      <c r="BE1150" s="38" t="s">
        <v>208</v>
      </c>
      <c r="BF1150" s="38" t="s">
        <v>64</v>
      </c>
      <c r="BG1150" s="38" t="s">
        <v>61</v>
      </c>
      <c r="BH1150" s="38" t="s">
        <v>209</v>
      </c>
    </row>
    <row r="1151" spans="2:60" x14ac:dyDescent="0.3">
      <c r="B1151" s="55">
        <f t="shared" si="335"/>
        <v>1147</v>
      </c>
      <c r="C1151" s="55" t="str">
        <f t="shared" si="336"/>
        <v>NRT</v>
      </c>
      <c r="D1151" s="55" t="str">
        <f t="shared" si="337"/>
        <v>2025-09-30</v>
      </c>
      <c r="E1151" s="55" t="str">
        <f t="shared" si="338"/>
        <v>82020038211</v>
      </c>
      <c r="F1151" s="55" t="str">
        <f t="shared" si="339"/>
        <v>PJP030167990</v>
      </c>
      <c r="G1151" s="55" t="str">
        <f t="shared" si="340"/>
        <v>최아준</v>
      </c>
      <c r="H1151" s="53" t="str">
        <f t="shared" si="341"/>
        <v>일반(목록배제,Normal-Manifest Exception)</v>
      </c>
      <c r="I1151" s="62">
        <f t="shared" si="342"/>
        <v>100.5</v>
      </c>
      <c r="J1151" s="53" t="str">
        <f t="shared" si="343"/>
        <v>BIG BRIDGE INTL (BRCH USA)</v>
      </c>
      <c r="K1151" s="55">
        <f t="shared" si="344"/>
        <v>1</v>
      </c>
      <c r="L1151" s="54">
        <f t="shared" si="345"/>
        <v>0.3</v>
      </c>
      <c r="M1151" s="54">
        <f t="shared" si="346"/>
        <v>0.7</v>
      </c>
      <c r="N1151" s="54">
        <f t="shared" si="347"/>
        <v>0.7</v>
      </c>
      <c r="O1151" s="54">
        <f t="shared" si="348"/>
        <v>0.5</v>
      </c>
      <c r="P1151" s="55" t="str">
        <f t="shared" si="349"/>
        <v>6094325152122</v>
      </c>
      <c r="Q1151" s="70">
        <f t="shared" si="350"/>
        <v>6760</v>
      </c>
      <c r="R1151" s="58">
        <v>0</v>
      </c>
      <c r="S1151" s="57">
        <f t="shared" si="351"/>
        <v>0</v>
      </c>
      <c r="T1151" s="58">
        <v>0</v>
      </c>
      <c r="U1151" s="58">
        <f>(IF(VLOOKUP(VLOOKUP(AN1151,MAPPING!$B$16:$D$21,2,1),MAPPING!$C$16:$E$21,2,0)=7000,0,VLOOKUP(VLOOKUP(AN1151,MAPPING!$B$16:$D$21,2,1),MAPPING!$C$16:$E$21,2,0)))</f>
        <v>0</v>
      </c>
      <c r="V1151" s="58">
        <f>(K1151*VLOOKUP(N1151/K1151,MAPPING!$B$23:$C$30,2,10))</f>
        <v>0</v>
      </c>
      <c r="W1151" s="58">
        <f t="shared" si="352"/>
        <v>0</v>
      </c>
      <c r="X1151" s="58">
        <f t="shared" si="353"/>
        <v>6760</v>
      </c>
      <c r="Y1151" s="116">
        <f>ROUND(SUM(Q1151:W1151)/INVOICE!$I$5,2)</f>
        <v>4.8499999999999996</v>
      </c>
      <c r="AA1151" s="38" t="s">
        <v>7524</v>
      </c>
      <c r="AB1151" s="38" t="s">
        <v>93</v>
      </c>
      <c r="AC1151" s="38" t="s">
        <v>7525</v>
      </c>
      <c r="AD1151" s="38" t="s">
        <v>13332</v>
      </c>
      <c r="AE1151" s="38" t="s">
        <v>13333</v>
      </c>
      <c r="AF1151" s="38" t="s">
        <v>13334</v>
      </c>
      <c r="AG1151" s="38" t="s">
        <v>13335</v>
      </c>
      <c r="AH1151" s="38" t="s">
        <v>61</v>
      </c>
      <c r="AI1151" s="38">
        <v>1</v>
      </c>
      <c r="AJ1151" s="38">
        <v>0.3</v>
      </c>
      <c r="AK1151" s="38">
        <v>0.7</v>
      </c>
      <c r="AL1151" s="38">
        <v>0.7</v>
      </c>
      <c r="AM1151" s="38" t="s">
        <v>66</v>
      </c>
      <c r="AN1151" s="38">
        <v>100.5</v>
      </c>
      <c r="AO1151" s="38" t="s">
        <v>61</v>
      </c>
      <c r="AP1151" s="38" t="s">
        <v>61</v>
      </c>
      <c r="AQ1151" s="38" t="s">
        <v>61</v>
      </c>
      <c r="AR1151" s="38" t="s">
        <v>61</v>
      </c>
      <c r="AS1151" s="38" t="s">
        <v>61</v>
      </c>
      <c r="AT1151" s="38" t="s">
        <v>205</v>
      </c>
      <c r="AU1151" s="38" t="s">
        <v>8802</v>
      </c>
      <c r="AV1151" s="38" t="s">
        <v>207</v>
      </c>
      <c r="AW1151" s="38" t="s">
        <v>61</v>
      </c>
      <c r="AX1151" s="38" t="s">
        <v>63</v>
      </c>
      <c r="AY1151" s="39" t="s">
        <v>13336</v>
      </c>
      <c r="AZ1151" s="38" t="s">
        <v>13337</v>
      </c>
      <c r="BA1151" s="39" t="s">
        <v>13337</v>
      </c>
      <c r="BB1151" s="38" t="s">
        <v>7529</v>
      </c>
      <c r="BC1151" s="38" t="s">
        <v>61</v>
      </c>
      <c r="BD1151" s="38" t="s">
        <v>94</v>
      </c>
      <c r="BE1151" s="38" t="s">
        <v>208</v>
      </c>
      <c r="BF1151" s="38" t="s">
        <v>64</v>
      </c>
      <c r="BG1151" s="38" t="s">
        <v>61</v>
      </c>
      <c r="BH1151" s="38" t="s">
        <v>209</v>
      </c>
    </row>
    <row r="1152" spans="2:60" x14ac:dyDescent="0.3">
      <c r="B1152" s="55">
        <f t="shared" si="335"/>
        <v>1148</v>
      </c>
      <c r="C1152" s="55" t="str">
        <f t="shared" si="336"/>
        <v>NRT</v>
      </c>
      <c r="D1152" s="55" t="str">
        <f t="shared" si="337"/>
        <v>2025-09-30</v>
      </c>
      <c r="E1152" s="55" t="str">
        <f t="shared" si="338"/>
        <v>82020038211</v>
      </c>
      <c r="F1152" s="55" t="str">
        <f t="shared" si="339"/>
        <v>PJP030129700</v>
      </c>
      <c r="G1152" s="55" t="str">
        <f t="shared" si="340"/>
        <v>김성태</v>
      </c>
      <c r="H1152" s="53" t="str">
        <f t="shared" si="341"/>
        <v>일반(목록배제,Normal-Manifest Exception)</v>
      </c>
      <c r="I1152" s="62">
        <f t="shared" si="342"/>
        <v>100.5</v>
      </c>
      <c r="J1152" s="53" t="str">
        <f t="shared" si="343"/>
        <v>BIG BRIDGE INTL (BRCH USA)</v>
      </c>
      <c r="K1152" s="55">
        <f t="shared" si="344"/>
        <v>1</v>
      </c>
      <c r="L1152" s="54">
        <f t="shared" si="345"/>
        <v>0.15</v>
      </c>
      <c r="M1152" s="54">
        <f t="shared" si="346"/>
        <v>0.5</v>
      </c>
      <c r="N1152" s="54">
        <f t="shared" si="347"/>
        <v>0.5</v>
      </c>
      <c r="O1152" s="54">
        <f t="shared" si="348"/>
        <v>0.5</v>
      </c>
      <c r="P1152" s="55" t="str">
        <f t="shared" si="349"/>
        <v>6094325150530</v>
      </c>
      <c r="Q1152" s="70">
        <f t="shared" si="350"/>
        <v>6760</v>
      </c>
      <c r="R1152" s="58">
        <v>0</v>
      </c>
      <c r="S1152" s="57">
        <f t="shared" si="351"/>
        <v>0</v>
      </c>
      <c r="T1152" s="58">
        <v>0</v>
      </c>
      <c r="U1152" s="58">
        <f>(IF(VLOOKUP(VLOOKUP(AN1152,MAPPING!$B$16:$D$21,2,1),MAPPING!$C$16:$E$21,2,0)=7000,0,VLOOKUP(VLOOKUP(AN1152,MAPPING!$B$16:$D$21,2,1),MAPPING!$C$16:$E$21,2,0)))</f>
        <v>0</v>
      </c>
      <c r="V1152" s="58">
        <f>(K1152*VLOOKUP(N1152/K1152,MAPPING!$B$23:$C$30,2,10))</f>
        <v>0</v>
      </c>
      <c r="W1152" s="58">
        <f t="shared" si="352"/>
        <v>0</v>
      </c>
      <c r="X1152" s="58">
        <f t="shared" si="353"/>
        <v>6760</v>
      </c>
      <c r="Y1152" s="116">
        <f>ROUND(SUM(Q1152:W1152)/INVOICE!$I$5,2)</f>
        <v>4.8499999999999996</v>
      </c>
      <c r="AA1152" s="38" t="s">
        <v>7524</v>
      </c>
      <c r="AB1152" s="38" t="s">
        <v>93</v>
      </c>
      <c r="AC1152" s="38" t="s">
        <v>7525</v>
      </c>
      <c r="AD1152" s="38" t="s">
        <v>13338</v>
      </c>
      <c r="AE1152" s="38" t="s">
        <v>13339</v>
      </c>
      <c r="AF1152" s="38" t="s">
        <v>13340</v>
      </c>
      <c r="AG1152" s="38" t="s">
        <v>13341</v>
      </c>
      <c r="AH1152" s="38" t="s">
        <v>61</v>
      </c>
      <c r="AI1152" s="38">
        <v>1</v>
      </c>
      <c r="AJ1152" s="38">
        <v>0.15</v>
      </c>
      <c r="AK1152" s="38">
        <v>0.5</v>
      </c>
      <c r="AL1152" s="38">
        <v>0.5</v>
      </c>
      <c r="AM1152" s="38" t="s">
        <v>66</v>
      </c>
      <c r="AN1152" s="38">
        <v>100.5</v>
      </c>
      <c r="AO1152" s="38" t="s">
        <v>61</v>
      </c>
      <c r="AP1152" s="38" t="s">
        <v>61</v>
      </c>
      <c r="AQ1152" s="38" t="s">
        <v>61</v>
      </c>
      <c r="AR1152" s="38" t="s">
        <v>61</v>
      </c>
      <c r="AS1152" s="38" t="s">
        <v>61</v>
      </c>
      <c r="AT1152" s="38" t="s">
        <v>205</v>
      </c>
      <c r="AU1152" s="38" t="s">
        <v>8802</v>
      </c>
      <c r="AV1152" s="38" t="s">
        <v>207</v>
      </c>
      <c r="AW1152" s="38" t="s">
        <v>61</v>
      </c>
      <c r="AX1152" s="38" t="s">
        <v>63</v>
      </c>
      <c r="AY1152" s="39" t="s">
        <v>13342</v>
      </c>
      <c r="AZ1152" s="38" t="s">
        <v>13343</v>
      </c>
      <c r="BA1152" s="39" t="s">
        <v>13343</v>
      </c>
      <c r="BB1152" s="38" t="s">
        <v>7529</v>
      </c>
      <c r="BC1152" s="38" t="s">
        <v>61</v>
      </c>
      <c r="BD1152" s="38" t="s">
        <v>94</v>
      </c>
      <c r="BE1152" s="38" t="s">
        <v>208</v>
      </c>
      <c r="BF1152" s="38" t="s">
        <v>64</v>
      </c>
      <c r="BG1152" s="38" t="s">
        <v>61</v>
      </c>
      <c r="BH1152" s="38" t="s">
        <v>209</v>
      </c>
    </row>
    <row r="1153" spans="2:60" x14ac:dyDescent="0.3">
      <c r="B1153" s="55">
        <f t="shared" si="335"/>
        <v>1149</v>
      </c>
      <c r="C1153" s="55" t="str">
        <f t="shared" si="336"/>
        <v>NRT</v>
      </c>
      <c r="D1153" s="55" t="str">
        <f t="shared" si="337"/>
        <v>2025-09-30</v>
      </c>
      <c r="E1153" s="55" t="str">
        <f t="shared" si="338"/>
        <v>82020038211</v>
      </c>
      <c r="F1153" s="55" t="str">
        <f t="shared" si="339"/>
        <v>PJP030128569</v>
      </c>
      <c r="G1153" s="55" t="str">
        <f t="shared" si="340"/>
        <v>임규민</v>
      </c>
      <c r="H1153" s="53" t="str">
        <f t="shared" si="341"/>
        <v>목록(Manifest)</v>
      </c>
      <c r="I1153" s="62">
        <f t="shared" si="342"/>
        <v>17.690000000000001</v>
      </c>
      <c r="J1153" s="53" t="str">
        <f t="shared" si="343"/>
        <v>BIG BRIDGE INTL (BRCH USA)</v>
      </c>
      <c r="K1153" s="55">
        <f t="shared" si="344"/>
        <v>1</v>
      </c>
      <c r="L1153" s="54">
        <f t="shared" si="345"/>
        <v>0.15</v>
      </c>
      <c r="M1153" s="54">
        <f t="shared" si="346"/>
        <v>0.7</v>
      </c>
      <c r="N1153" s="54">
        <f t="shared" si="347"/>
        <v>0.7</v>
      </c>
      <c r="O1153" s="54">
        <f t="shared" si="348"/>
        <v>0.5</v>
      </c>
      <c r="P1153" s="55" t="str">
        <f t="shared" si="349"/>
        <v>6094325152300</v>
      </c>
      <c r="Q1153" s="70">
        <f t="shared" si="350"/>
        <v>6760</v>
      </c>
      <c r="R1153" s="58">
        <v>0</v>
      </c>
      <c r="S1153" s="57">
        <f t="shared" si="351"/>
        <v>0</v>
      </c>
      <c r="T1153" s="58">
        <v>0</v>
      </c>
      <c r="U1153" s="58">
        <f>(IF(VLOOKUP(VLOOKUP(AN1153,MAPPING!$B$16:$D$21,2,1),MAPPING!$C$16:$E$21,2,0)=7000,0,VLOOKUP(VLOOKUP(AN1153,MAPPING!$B$16:$D$21,2,1),MAPPING!$C$16:$E$21,2,0)))</f>
        <v>0</v>
      </c>
      <c r="V1153" s="58">
        <f>(K1153*VLOOKUP(N1153/K1153,MAPPING!$B$23:$C$30,2,10))</f>
        <v>0</v>
      </c>
      <c r="W1153" s="58">
        <f t="shared" si="352"/>
        <v>0</v>
      </c>
      <c r="X1153" s="58">
        <f t="shared" si="353"/>
        <v>6760</v>
      </c>
      <c r="Y1153" s="116">
        <f>ROUND(SUM(Q1153:W1153)/INVOICE!$I$5,2)</f>
        <v>4.8499999999999996</v>
      </c>
      <c r="AA1153" s="38" t="s">
        <v>7524</v>
      </c>
      <c r="AB1153" s="38" t="s">
        <v>93</v>
      </c>
      <c r="AC1153" s="38" t="s">
        <v>7525</v>
      </c>
      <c r="AD1153" s="38" t="s">
        <v>13344</v>
      </c>
      <c r="AE1153" s="38" t="s">
        <v>13345</v>
      </c>
      <c r="AF1153" s="38" t="s">
        <v>13346</v>
      </c>
      <c r="AG1153" s="38" t="s">
        <v>13347</v>
      </c>
      <c r="AH1153" s="38" t="s">
        <v>61</v>
      </c>
      <c r="AI1153" s="38">
        <v>1</v>
      </c>
      <c r="AJ1153" s="38">
        <v>0.15</v>
      </c>
      <c r="AK1153" s="38">
        <v>0.7</v>
      </c>
      <c r="AL1153" s="38">
        <v>0.7</v>
      </c>
      <c r="AM1153" s="38" t="s">
        <v>204</v>
      </c>
      <c r="AN1153" s="38">
        <v>17.690000000000001</v>
      </c>
      <c r="AO1153" s="38" t="s">
        <v>61</v>
      </c>
      <c r="AP1153" s="38" t="s">
        <v>61</v>
      </c>
      <c r="AQ1153" s="38" t="s">
        <v>61</v>
      </c>
      <c r="AR1153" s="38" t="s">
        <v>61</v>
      </c>
      <c r="AS1153" s="38" t="s">
        <v>61</v>
      </c>
      <c r="AT1153" s="38" t="s">
        <v>205</v>
      </c>
      <c r="AU1153" s="38" t="s">
        <v>8802</v>
      </c>
      <c r="AV1153" s="38" t="s">
        <v>207</v>
      </c>
      <c r="AW1153" s="38" t="s">
        <v>61</v>
      </c>
      <c r="AX1153" s="38" t="s">
        <v>63</v>
      </c>
      <c r="AY1153" s="39" t="s">
        <v>13348</v>
      </c>
      <c r="AZ1153" s="38" t="s">
        <v>13349</v>
      </c>
      <c r="BA1153" s="39" t="s">
        <v>13349</v>
      </c>
      <c r="BB1153" s="38" t="s">
        <v>7529</v>
      </c>
      <c r="BC1153" s="38" t="s">
        <v>61</v>
      </c>
      <c r="BD1153" s="38" t="s">
        <v>94</v>
      </c>
      <c r="BE1153" s="38" t="s">
        <v>208</v>
      </c>
      <c r="BF1153" s="38" t="s">
        <v>64</v>
      </c>
      <c r="BG1153" s="38" t="s">
        <v>61</v>
      </c>
      <c r="BH1153" s="38" t="s">
        <v>209</v>
      </c>
    </row>
    <row r="1154" spans="2:60" x14ac:dyDescent="0.3">
      <c r="B1154" s="55">
        <f t="shared" si="335"/>
        <v>1150</v>
      </c>
      <c r="C1154" s="55" t="str">
        <f t="shared" si="336"/>
        <v>NRT</v>
      </c>
      <c r="D1154" s="55" t="str">
        <f t="shared" si="337"/>
        <v>2025-09-30</v>
      </c>
      <c r="E1154" s="55" t="str">
        <f t="shared" si="338"/>
        <v>82020038211</v>
      </c>
      <c r="F1154" s="55" t="str">
        <f t="shared" si="339"/>
        <v>PJP030134415</v>
      </c>
      <c r="G1154" s="55" t="str">
        <f t="shared" si="340"/>
        <v>서강빈</v>
      </c>
      <c r="H1154" s="53" t="str">
        <f t="shared" si="341"/>
        <v>일반(목록배제,Normal-Manifest Exception)</v>
      </c>
      <c r="I1154" s="62">
        <f t="shared" si="342"/>
        <v>100.5</v>
      </c>
      <c r="J1154" s="53" t="str">
        <f t="shared" si="343"/>
        <v>BIG BRIDGE INTL (BRCH USA)</v>
      </c>
      <c r="K1154" s="55">
        <f t="shared" si="344"/>
        <v>1</v>
      </c>
      <c r="L1154" s="54">
        <f t="shared" si="345"/>
        <v>0.25</v>
      </c>
      <c r="M1154" s="54">
        <f t="shared" si="346"/>
        <v>0.6</v>
      </c>
      <c r="N1154" s="54">
        <f t="shared" si="347"/>
        <v>0.6</v>
      </c>
      <c r="O1154" s="54">
        <f t="shared" si="348"/>
        <v>0.5</v>
      </c>
      <c r="P1154" s="55" t="str">
        <f t="shared" si="349"/>
        <v>6094325151471</v>
      </c>
      <c r="Q1154" s="70">
        <f t="shared" si="350"/>
        <v>6760</v>
      </c>
      <c r="R1154" s="58">
        <v>0</v>
      </c>
      <c r="S1154" s="57">
        <f t="shared" si="351"/>
        <v>0</v>
      </c>
      <c r="T1154" s="58">
        <v>0</v>
      </c>
      <c r="U1154" s="58">
        <f>(IF(VLOOKUP(VLOOKUP(AN1154,MAPPING!$B$16:$D$21,2,1),MAPPING!$C$16:$E$21,2,0)=7000,0,VLOOKUP(VLOOKUP(AN1154,MAPPING!$B$16:$D$21,2,1),MAPPING!$C$16:$E$21,2,0)))</f>
        <v>0</v>
      </c>
      <c r="V1154" s="58">
        <f>(K1154*VLOOKUP(N1154/K1154,MAPPING!$B$23:$C$30,2,10))</f>
        <v>0</v>
      </c>
      <c r="W1154" s="58">
        <f t="shared" si="352"/>
        <v>0</v>
      </c>
      <c r="X1154" s="58">
        <f t="shared" si="353"/>
        <v>6760</v>
      </c>
      <c r="Y1154" s="116">
        <f>ROUND(SUM(Q1154:W1154)/INVOICE!$I$5,2)</f>
        <v>4.8499999999999996</v>
      </c>
      <c r="AA1154" s="38" t="s">
        <v>7524</v>
      </c>
      <c r="AB1154" s="38" t="s">
        <v>93</v>
      </c>
      <c r="AC1154" s="38" t="s">
        <v>7525</v>
      </c>
      <c r="AD1154" s="38" t="s">
        <v>13350</v>
      </c>
      <c r="AE1154" s="38" t="s">
        <v>13351</v>
      </c>
      <c r="AF1154" s="38" t="s">
        <v>13352</v>
      </c>
      <c r="AG1154" s="38" t="s">
        <v>13353</v>
      </c>
      <c r="AH1154" s="38" t="s">
        <v>61</v>
      </c>
      <c r="AI1154" s="38">
        <v>1</v>
      </c>
      <c r="AJ1154" s="38">
        <v>0.25</v>
      </c>
      <c r="AK1154" s="38">
        <v>0.6</v>
      </c>
      <c r="AL1154" s="38">
        <v>0.6</v>
      </c>
      <c r="AM1154" s="38" t="s">
        <v>66</v>
      </c>
      <c r="AN1154" s="38">
        <v>100.5</v>
      </c>
      <c r="AO1154" s="38" t="s">
        <v>61</v>
      </c>
      <c r="AP1154" s="38" t="s">
        <v>61</v>
      </c>
      <c r="AQ1154" s="38" t="s">
        <v>61</v>
      </c>
      <c r="AR1154" s="38" t="s">
        <v>61</v>
      </c>
      <c r="AS1154" s="38" t="s">
        <v>61</v>
      </c>
      <c r="AT1154" s="38" t="s">
        <v>205</v>
      </c>
      <c r="AU1154" s="38" t="s">
        <v>8802</v>
      </c>
      <c r="AV1154" s="38" t="s">
        <v>207</v>
      </c>
      <c r="AW1154" s="38" t="s">
        <v>61</v>
      </c>
      <c r="AX1154" s="38" t="s">
        <v>63</v>
      </c>
      <c r="AY1154" s="39" t="s">
        <v>13354</v>
      </c>
      <c r="AZ1154" s="38" t="s">
        <v>13355</v>
      </c>
      <c r="BA1154" s="39" t="s">
        <v>13355</v>
      </c>
      <c r="BB1154" s="38" t="s">
        <v>7529</v>
      </c>
      <c r="BC1154" s="38" t="s">
        <v>61</v>
      </c>
      <c r="BD1154" s="38" t="s">
        <v>94</v>
      </c>
      <c r="BE1154" s="38" t="s">
        <v>208</v>
      </c>
      <c r="BF1154" s="38" t="s">
        <v>64</v>
      </c>
      <c r="BG1154" s="38" t="s">
        <v>61</v>
      </c>
      <c r="BH1154" s="38" t="s">
        <v>209</v>
      </c>
    </row>
    <row r="1155" spans="2:60" x14ac:dyDescent="0.3">
      <c r="B1155" s="55">
        <f t="shared" si="335"/>
        <v>1151</v>
      </c>
      <c r="C1155" s="55" t="str">
        <f t="shared" si="336"/>
        <v>NRT</v>
      </c>
      <c r="D1155" s="55" t="str">
        <f t="shared" si="337"/>
        <v>2025-09-30</v>
      </c>
      <c r="E1155" s="55" t="str">
        <f t="shared" si="338"/>
        <v>82020038211</v>
      </c>
      <c r="F1155" s="55" t="str">
        <f t="shared" si="339"/>
        <v>PJP030157868</v>
      </c>
      <c r="G1155" s="55" t="str">
        <f t="shared" si="340"/>
        <v>주문정</v>
      </c>
      <c r="H1155" s="53" t="str">
        <f t="shared" si="341"/>
        <v>목록(Manifest)</v>
      </c>
      <c r="I1155" s="62">
        <f t="shared" si="342"/>
        <v>124.08</v>
      </c>
      <c r="J1155" s="53" t="str">
        <f t="shared" si="343"/>
        <v>BIG BRIDGE INTL (BRCH USA)</v>
      </c>
      <c r="K1155" s="55">
        <f t="shared" si="344"/>
        <v>1</v>
      </c>
      <c r="L1155" s="54">
        <f t="shared" si="345"/>
        <v>1.25</v>
      </c>
      <c r="M1155" s="54">
        <f t="shared" si="346"/>
        <v>3.5</v>
      </c>
      <c r="N1155" s="54">
        <f t="shared" si="347"/>
        <v>3.5</v>
      </c>
      <c r="O1155" s="54">
        <f t="shared" si="348"/>
        <v>1.5</v>
      </c>
      <c r="P1155" s="55" t="str">
        <f t="shared" si="349"/>
        <v>6094325149980</v>
      </c>
      <c r="Q1155" s="70">
        <f t="shared" si="350"/>
        <v>8780</v>
      </c>
      <c r="R1155" s="58">
        <v>0</v>
      </c>
      <c r="S1155" s="57">
        <f t="shared" si="351"/>
        <v>0</v>
      </c>
      <c r="T1155" s="58">
        <v>0</v>
      </c>
      <c r="U1155" s="58">
        <f>(IF(VLOOKUP(VLOOKUP(AN1155,MAPPING!$B$16:$D$21,2,1),MAPPING!$C$16:$E$21,2,0)=7000,0,VLOOKUP(VLOOKUP(AN1155,MAPPING!$B$16:$D$21,2,1),MAPPING!$C$16:$E$21,2,0)))</f>
        <v>0</v>
      </c>
      <c r="V1155" s="58">
        <f>(K1155*VLOOKUP(N1155/K1155,MAPPING!$B$23:$C$30,2,10))</f>
        <v>550</v>
      </c>
      <c r="W1155" s="58">
        <f t="shared" si="352"/>
        <v>0</v>
      </c>
      <c r="X1155" s="58">
        <f t="shared" si="353"/>
        <v>9330</v>
      </c>
      <c r="Y1155" s="116">
        <f>ROUND(SUM(Q1155:W1155)/INVOICE!$I$5,2)</f>
        <v>6.69</v>
      </c>
      <c r="AA1155" s="38" t="s">
        <v>7524</v>
      </c>
      <c r="AB1155" s="38" t="s">
        <v>93</v>
      </c>
      <c r="AC1155" s="38" t="s">
        <v>7525</v>
      </c>
      <c r="AD1155" s="38" t="s">
        <v>13356</v>
      </c>
      <c r="AE1155" s="38" t="s">
        <v>9890</v>
      </c>
      <c r="AF1155" s="38" t="s">
        <v>9891</v>
      </c>
      <c r="AG1155" s="38" t="s">
        <v>9892</v>
      </c>
      <c r="AH1155" s="38" t="s">
        <v>61</v>
      </c>
      <c r="AI1155" s="38">
        <v>1</v>
      </c>
      <c r="AJ1155" s="38">
        <v>1.25</v>
      </c>
      <c r="AK1155" s="38">
        <v>3.5</v>
      </c>
      <c r="AL1155" s="38">
        <v>3.5</v>
      </c>
      <c r="AM1155" s="38" t="s">
        <v>204</v>
      </c>
      <c r="AN1155" s="38">
        <v>124.08</v>
      </c>
      <c r="AO1155" s="38" t="s">
        <v>61</v>
      </c>
      <c r="AP1155" s="38" t="s">
        <v>61</v>
      </c>
      <c r="AQ1155" s="38" t="s">
        <v>61</v>
      </c>
      <c r="AR1155" s="38" t="s">
        <v>61</v>
      </c>
      <c r="AS1155" s="38" t="s">
        <v>61</v>
      </c>
      <c r="AT1155" s="38" t="s">
        <v>205</v>
      </c>
      <c r="AU1155" s="38" t="s">
        <v>8802</v>
      </c>
      <c r="AV1155" s="38" t="s">
        <v>207</v>
      </c>
      <c r="AW1155" s="38" t="s">
        <v>61</v>
      </c>
      <c r="AX1155" s="38" t="s">
        <v>63</v>
      </c>
      <c r="AY1155" s="39" t="s">
        <v>13357</v>
      </c>
      <c r="AZ1155" s="38" t="s">
        <v>13358</v>
      </c>
      <c r="BA1155" s="39" t="s">
        <v>13358</v>
      </c>
      <c r="BB1155" s="38" t="s">
        <v>7529</v>
      </c>
      <c r="BC1155" s="38" t="s">
        <v>61</v>
      </c>
      <c r="BD1155" s="38" t="s">
        <v>94</v>
      </c>
      <c r="BE1155" s="38" t="s">
        <v>208</v>
      </c>
      <c r="BF1155" s="38" t="s">
        <v>64</v>
      </c>
      <c r="BG1155" s="38" t="s">
        <v>61</v>
      </c>
      <c r="BH1155" s="38" t="s">
        <v>209</v>
      </c>
    </row>
    <row r="1156" spans="2:60" x14ac:dyDescent="0.3">
      <c r="B1156" s="55">
        <f t="shared" si="335"/>
        <v>1152</v>
      </c>
      <c r="C1156" s="55" t="str">
        <f t="shared" si="336"/>
        <v>NRT</v>
      </c>
      <c r="D1156" s="55" t="str">
        <f t="shared" si="337"/>
        <v>2025-09-30</v>
      </c>
      <c r="E1156" s="55" t="str">
        <f t="shared" si="338"/>
        <v>82020038211</v>
      </c>
      <c r="F1156" s="55" t="str">
        <f t="shared" si="339"/>
        <v>PJP030140638</v>
      </c>
      <c r="G1156" s="55" t="str">
        <f t="shared" si="340"/>
        <v>이동호</v>
      </c>
      <c r="H1156" s="53" t="str">
        <f t="shared" si="341"/>
        <v>목록(Manifest)</v>
      </c>
      <c r="I1156" s="62">
        <f t="shared" si="342"/>
        <v>0.67</v>
      </c>
      <c r="J1156" s="53" t="str">
        <f t="shared" si="343"/>
        <v>BIG BRIDGE INTL (BRCH USA)</v>
      </c>
      <c r="K1156" s="55">
        <f t="shared" si="344"/>
        <v>1</v>
      </c>
      <c r="L1156" s="54">
        <f t="shared" si="345"/>
        <v>0.8</v>
      </c>
      <c r="M1156" s="54">
        <f t="shared" si="346"/>
        <v>0.4</v>
      </c>
      <c r="N1156" s="54">
        <f t="shared" si="347"/>
        <v>0.8</v>
      </c>
      <c r="O1156" s="54">
        <f t="shared" si="348"/>
        <v>1</v>
      </c>
      <c r="P1156" s="55" t="str">
        <f t="shared" si="349"/>
        <v>6094325152230</v>
      </c>
      <c r="Q1156" s="70">
        <f t="shared" si="350"/>
        <v>7770</v>
      </c>
      <c r="R1156" s="58">
        <v>0</v>
      </c>
      <c r="S1156" s="57">
        <f t="shared" si="351"/>
        <v>0</v>
      </c>
      <c r="T1156" s="58">
        <v>0</v>
      </c>
      <c r="U1156" s="58">
        <f>(IF(VLOOKUP(VLOOKUP(AN1156,MAPPING!$B$16:$D$21,2,1),MAPPING!$C$16:$E$21,2,0)=7000,0,VLOOKUP(VLOOKUP(AN1156,MAPPING!$B$16:$D$21,2,1),MAPPING!$C$16:$E$21,2,0)))</f>
        <v>0</v>
      </c>
      <c r="V1156" s="58">
        <f>(K1156*VLOOKUP(N1156/K1156,MAPPING!$B$23:$C$30,2,10))</f>
        <v>0</v>
      </c>
      <c r="W1156" s="58">
        <f t="shared" si="352"/>
        <v>0</v>
      </c>
      <c r="X1156" s="58">
        <f t="shared" si="353"/>
        <v>7770</v>
      </c>
      <c r="Y1156" s="116">
        <f>ROUND(SUM(Q1156:W1156)/INVOICE!$I$5,2)</f>
        <v>5.57</v>
      </c>
      <c r="AA1156" s="38" t="s">
        <v>7524</v>
      </c>
      <c r="AB1156" s="38" t="s">
        <v>93</v>
      </c>
      <c r="AC1156" s="38" t="s">
        <v>7525</v>
      </c>
      <c r="AD1156" s="38" t="s">
        <v>13359</v>
      </c>
      <c r="AE1156" s="38" t="s">
        <v>307</v>
      </c>
      <c r="AF1156" s="38" t="s">
        <v>308</v>
      </c>
      <c r="AG1156" s="38" t="s">
        <v>309</v>
      </c>
      <c r="AH1156" s="38" t="s">
        <v>61</v>
      </c>
      <c r="AI1156" s="38">
        <v>1</v>
      </c>
      <c r="AJ1156" s="38">
        <v>0.8</v>
      </c>
      <c r="AK1156" s="38">
        <v>0.4</v>
      </c>
      <c r="AL1156" s="38">
        <v>0.8</v>
      </c>
      <c r="AM1156" s="38" t="s">
        <v>204</v>
      </c>
      <c r="AN1156" s="38">
        <v>0.67</v>
      </c>
      <c r="AO1156" s="38" t="s">
        <v>61</v>
      </c>
      <c r="AP1156" s="38" t="s">
        <v>61</v>
      </c>
      <c r="AQ1156" s="38" t="s">
        <v>61</v>
      </c>
      <c r="AR1156" s="38" t="s">
        <v>61</v>
      </c>
      <c r="AS1156" s="38" t="s">
        <v>61</v>
      </c>
      <c r="AT1156" s="38" t="s">
        <v>205</v>
      </c>
      <c r="AU1156" s="38" t="s">
        <v>8802</v>
      </c>
      <c r="AV1156" s="38" t="s">
        <v>207</v>
      </c>
      <c r="AW1156" s="38" t="s">
        <v>61</v>
      </c>
      <c r="AX1156" s="38" t="s">
        <v>63</v>
      </c>
      <c r="AY1156" s="39" t="s">
        <v>13360</v>
      </c>
      <c r="AZ1156" s="38" t="s">
        <v>13361</v>
      </c>
      <c r="BA1156" s="39" t="s">
        <v>13361</v>
      </c>
      <c r="BB1156" s="38" t="s">
        <v>7529</v>
      </c>
      <c r="BC1156" s="38" t="s">
        <v>61</v>
      </c>
      <c r="BD1156" s="38" t="s">
        <v>94</v>
      </c>
      <c r="BE1156" s="38" t="s">
        <v>208</v>
      </c>
      <c r="BF1156" s="38" t="s">
        <v>64</v>
      </c>
      <c r="BG1156" s="38" t="s">
        <v>61</v>
      </c>
      <c r="BH1156" s="38" t="s">
        <v>209</v>
      </c>
    </row>
    <row r="1157" spans="2:60" x14ac:dyDescent="0.3">
      <c r="B1157" s="55">
        <f t="shared" si="335"/>
        <v>1153</v>
      </c>
      <c r="C1157" s="55" t="str">
        <f t="shared" si="336"/>
        <v>NRT</v>
      </c>
      <c r="D1157" s="55" t="str">
        <f t="shared" si="337"/>
        <v>2025-09-30</v>
      </c>
      <c r="E1157" s="55" t="str">
        <f t="shared" si="338"/>
        <v>82020038211</v>
      </c>
      <c r="F1157" s="55" t="str">
        <f t="shared" si="339"/>
        <v>PJP030130041</v>
      </c>
      <c r="G1157" s="55" t="str">
        <f t="shared" si="340"/>
        <v>윤우인</v>
      </c>
      <c r="H1157" s="53" t="str">
        <f t="shared" si="341"/>
        <v>목록(Manifest)</v>
      </c>
      <c r="I1157" s="62">
        <f t="shared" si="342"/>
        <v>143.63</v>
      </c>
      <c r="J1157" s="53" t="str">
        <f t="shared" si="343"/>
        <v>BIG BRIDGE INTL (BRCH USA)</v>
      </c>
      <c r="K1157" s="55">
        <f t="shared" si="344"/>
        <v>1</v>
      </c>
      <c r="L1157" s="54">
        <f t="shared" si="345"/>
        <v>2</v>
      </c>
      <c r="M1157" s="54">
        <f t="shared" si="346"/>
        <v>4.8</v>
      </c>
      <c r="N1157" s="54">
        <f t="shared" si="347"/>
        <v>4.8</v>
      </c>
      <c r="O1157" s="54">
        <f t="shared" si="348"/>
        <v>2</v>
      </c>
      <c r="P1157" s="55" t="str">
        <f t="shared" si="349"/>
        <v>6094325151561</v>
      </c>
      <c r="Q1157" s="70">
        <f t="shared" si="350"/>
        <v>9790</v>
      </c>
      <c r="R1157" s="58">
        <v>0</v>
      </c>
      <c r="S1157" s="57">
        <f t="shared" si="351"/>
        <v>0</v>
      </c>
      <c r="T1157" s="58">
        <v>0</v>
      </c>
      <c r="U1157" s="58">
        <f>(IF(VLOOKUP(VLOOKUP(AN1157,MAPPING!$B$16:$D$21,2,1),MAPPING!$C$16:$E$21,2,0)=7000,0,VLOOKUP(VLOOKUP(AN1157,MAPPING!$B$16:$D$21,2,1),MAPPING!$C$16:$E$21,2,0)))</f>
        <v>0</v>
      </c>
      <c r="V1157" s="58">
        <f>(K1157*VLOOKUP(N1157/K1157,MAPPING!$B$23:$C$30,2,10))</f>
        <v>550</v>
      </c>
      <c r="W1157" s="58">
        <f t="shared" si="352"/>
        <v>0</v>
      </c>
      <c r="X1157" s="58">
        <f t="shared" si="353"/>
        <v>10340</v>
      </c>
      <c r="Y1157" s="116">
        <f>ROUND(SUM(Q1157:W1157)/INVOICE!$I$5,2)</f>
        <v>7.42</v>
      </c>
      <c r="AA1157" s="38" t="s">
        <v>7524</v>
      </c>
      <c r="AB1157" s="38" t="s">
        <v>93</v>
      </c>
      <c r="AC1157" s="38" t="s">
        <v>7525</v>
      </c>
      <c r="AD1157" s="38" t="s">
        <v>13362</v>
      </c>
      <c r="AE1157" s="38" t="s">
        <v>13363</v>
      </c>
      <c r="AF1157" s="38" t="s">
        <v>13364</v>
      </c>
      <c r="AG1157" s="38" t="s">
        <v>13365</v>
      </c>
      <c r="AH1157" s="38" t="s">
        <v>61</v>
      </c>
      <c r="AI1157" s="38">
        <v>1</v>
      </c>
      <c r="AJ1157" s="38">
        <v>2</v>
      </c>
      <c r="AK1157" s="38">
        <v>4.8</v>
      </c>
      <c r="AL1157" s="38">
        <v>4.8</v>
      </c>
      <c r="AM1157" s="38" t="s">
        <v>204</v>
      </c>
      <c r="AN1157" s="38">
        <v>143.63</v>
      </c>
      <c r="AO1157" s="38" t="s">
        <v>61</v>
      </c>
      <c r="AP1157" s="38" t="s">
        <v>61</v>
      </c>
      <c r="AQ1157" s="38" t="s">
        <v>61</v>
      </c>
      <c r="AR1157" s="38" t="s">
        <v>61</v>
      </c>
      <c r="AS1157" s="38" t="s">
        <v>61</v>
      </c>
      <c r="AT1157" s="38" t="s">
        <v>205</v>
      </c>
      <c r="AU1157" s="38" t="s">
        <v>8802</v>
      </c>
      <c r="AV1157" s="38" t="s">
        <v>207</v>
      </c>
      <c r="AW1157" s="38" t="s">
        <v>61</v>
      </c>
      <c r="AX1157" s="38" t="s">
        <v>63</v>
      </c>
      <c r="AY1157" s="39" t="s">
        <v>13366</v>
      </c>
      <c r="AZ1157" s="38" t="s">
        <v>13367</v>
      </c>
      <c r="BA1157" s="39" t="s">
        <v>13367</v>
      </c>
      <c r="BB1157" s="38" t="s">
        <v>7529</v>
      </c>
      <c r="BC1157" s="38" t="s">
        <v>61</v>
      </c>
      <c r="BD1157" s="38" t="s">
        <v>94</v>
      </c>
      <c r="BE1157" s="38" t="s">
        <v>208</v>
      </c>
      <c r="BF1157" s="38" t="s">
        <v>64</v>
      </c>
      <c r="BG1157" s="38" t="s">
        <v>61</v>
      </c>
      <c r="BH1157" s="38" t="s">
        <v>209</v>
      </c>
    </row>
    <row r="1158" spans="2:60" x14ac:dyDescent="0.3">
      <c r="B1158" s="55">
        <f t="shared" ref="B1158:B1209" si="354">B1157+1</f>
        <v>1154</v>
      </c>
      <c r="C1158" s="55" t="str">
        <f t="shared" si="336"/>
        <v>NRT</v>
      </c>
      <c r="D1158" s="55" t="str">
        <f t="shared" si="337"/>
        <v>2025-09-30</v>
      </c>
      <c r="E1158" s="55" t="str">
        <f t="shared" si="338"/>
        <v>82020038211</v>
      </c>
      <c r="F1158" s="55" t="str">
        <f t="shared" si="339"/>
        <v>PJP030147088</v>
      </c>
      <c r="G1158" s="55" t="str">
        <f t="shared" si="340"/>
        <v>정성현</v>
      </c>
      <c r="H1158" s="53" t="str">
        <f t="shared" si="341"/>
        <v>일반(목록배제,Normal-Manifest Exception)</v>
      </c>
      <c r="I1158" s="62">
        <f t="shared" si="342"/>
        <v>76.150000000000006</v>
      </c>
      <c r="J1158" s="53" t="str">
        <f t="shared" si="343"/>
        <v>BIG BRIDGE INTL (BRCH USA)</v>
      </c>
      <c r="K1158" s="55">
        <f t="shared" si="344"/>
        <v>1</v>
      </c>
      <c r="L1158" s="54">
        <f t="shared" si="345"/>
        <v>2.2999999999999998</v>
      </c>
      <c r="M1158" s="54">
        <f t="shared" si="346"/>
        <v>1.4</v>
      </c>
      <c r="N1158" s="54">
        <f t="shared" si="347"/>
        <v>2.2999999999999998</v>
      </c>
      <c r="O1158" s="54">
        <f t="shared" si="348"/>
        <v>2.5</v>
      </c>
      <c r="P1158" s="55" t="str">
        <f t="shared" si="349"/>
        <v>6094325152210</v>
      </c>
      <c r="Q1158" s="70">
        <f t="shared" si="350"/>
        <v>10800</v>
      </c>
      <c r="R1158" s="58">
        <v>0</v>
      </c>
      <c r="S1158" s="57">
        <f t="shared" si="351"/>
        <v>0</v>
      </c>
      <c r="T1158" s="58">
        <v>0</v>
      </c>
      <c r="U1158" s="58">
        <f>(IF(VLOOKUP(VLOOKUP(AN1158,MAPPING!$B$16:$D$21,2,1),MAPPING!$C$16:$E$21,2,0)=7000,0,VLOOKUP(VLOOKUP(AN1158,MAPPING!$B$16:$D$21,2,1),MAPPING!$C$16:$E$21,2,0)))</f>
        <v>0</v>
      </c>
      <c r="V1158" s="58">
        <f>(K1158*VLOOKUP(N1158/K1158,MAPPING!$B$23:$C$30,2,10))</f>
        <v>550</v>
      </c>
      <c r="W1158" s="58">
        <f t="shared" si="352"/>
        <v>0</v>
      </c>
      <c r="X1158" s="58">
        <f t="shared" si="353"/>
        <v>11350</v>
      </c>
      <c r="Y1158" s="116">
        <f>ROUND(SUM(Q1158:W1158)/INVOICE!$I$5,2)</f>
        <v>8.14</v>
      </c>
      <c r="AA1158" s="38" t="s">
        <v>7524</v>
      </c>
      <c r="AB1158" s="38" t="s">
        <v>93</v>
      </c>
      <c r="AC1158" s="38" t="s">
        <v>7525</v>
      </c>
      <c r="AD1158" s="38" t="s">
        <v>13368</v>
      </c>
      <c r="AE1158" s="38" t="s">
        <v>3694</v>
      </c>
      <c r="AF1158" s="38" t="s">
        <v>13369</v>
      </c>
      <c r="AG1158" s="38" t="s">
        <v>13370</v>
      </c>
      <c r="AH1158" s="38" t="s">
        <v>61</v>
      </c>
      <c r="AI1158" s="38">
        <v>1</v>
      </c>
      <c r="AJ1158" s="38">
        <v>2.2999999999999998</v>
      </c>
      <c r="AK1158" s="38">
        <v>1.4</v>
      </c>
      <c r="AL1158" s="38">
        <v>2.2999999999999998</v>
      </c>
      <c r="AM1158" s="38" t="s">
        <v>66</v>
      </c>
      <c r="AN1158" s="38">
        <v>76.150000000000006</v>
      </c>
      <c r="AO1158" s="38" t="s">
        <v>61</v>
      </c>
      <c r="AP1158" s="38" t="s">
        <v>61</v>
      </c>
      <c r="AQ1158" s="38" t="s">
        <v>61</v>
      </c>
      <c r="AR1158" s="38" t="s">
        <v>61</v>
      </c>
      <c r="AS1158" s="38" t="s">
        <v>61</v>
      </c>
      <c r="AT1158" s="38" t="s">
        <v>205</v>
      </c>
      <c r="AU1158" s="38" t="s">
        <v>8802</v>
      </c>
      <c r="AV1158" s="38" t="s">
        <v>207</v>
      </c>
      <c r="AW1158" s="38" t="s">
        <v>61</v>
      </c>
      <c r="AX1158" s="38" t="s">
        <v>63</v>
      </c>
      <c r="AY1158" s="39" t="s">
        <v>13371</v>
      </c>
      <c r="AZ1158" s="38" t="s">
        <v>13372</v>
      </c>
      <c r="BA1158" s="39" t="s">
        <v>13372</v>
      </c>
      <c r="BB1158" s="38" t="s">
        <v>7529</v>
      </c>
      <c r="BC1158" s="38" t="s">
        <v>61</v>
      </c>
      <c r="BD1158" s="38" t="s">
        <v>94</v>
      </c>
      <c r="BE1158" s="38" t="s">
        <v>208</v>
      </c>
      <c r="BF1158" s="38" t="s">
        <v>64</v>
      </c>
      <c r="BG1158" s="38" t="s">
        <v>61</v>
      </c>
      <c r="BH1158" s="38" t="s">
        <v>209</v>
      </c>
    </row>
    <row r="1159" spans="2:60" x14ac:dyDescent="0.3">
      <c r="B1159" s="55">
        <f t="shared" si="354"/>
        <v>1155</v>
      </c>
      <c r="C1159" s="55" t="str">
        <f t="shared" ref="C1159:C1209" si="355">AB1159</f>
        <v>NRT</v>
      </c>
      <c r="D1159" s="55" t="str">
        <f t="shared" ref="D1159:D1209" si="356">AA1159</f>
        <v>2025-09-30</v>
      </c>
      <c r="E1159" s="55" t="str">
        <f t="shared" ref="E1159:E1209" si="357">AC1159</f>
        <v>82020038211</v>
      </c>
      <c r="F1159" s="55" t="str">
        <f t="shared" ref="F1159:F1209" si="358">AD1159</f>
        <v>PJP030132363</v>
      </c>
      <c r="G1159" s="55" t="str">
        <f t="shared" ref="G1159:G1209" si="359">AE1159</f>
        <v>지혜인</v>
      </c>
      <c r="H1159" s="53" t="str">
        <f t="shared" ref="H1159:H1209" si="360">AM1159</f>
        <v>목록(Manifest)</v>
      </c>
      <c r="I1159" s="62">
        <f t="shared" ref="I1159:I1209" si="361">AN1159</f>
        <v>90.65</v>
      </c>
      <c r="J1159" s="53" t="str">
        <f t="shared" ref="J1159:J1209" si="362">AU1159</f>
        <v>BIG BRIDGE INTL (BRCH USA)</v>
      </c>
      <c r="K1159" s="55">
        <f t="shared" ref="K1159:K1209" si="363">AI1159</f>
        <v>1</v>
      </c>
      <c r="L1159" s="54">
        <f t="shared" ref="L1159:L1209" si="364">AJ1159</f>
        <v>0.25</v>
      </c>
      <c r="M1159" s="54">
        <f t="shared" ref="M1159:M1209" si="365">AK1159</f>
        <v>0.4</v>
      </c>
      <c r="N1159" s="54">
        <f t="shared" ref="N1159:N1209" si="366">AL1159</f>
        <v>0.4</v>
      </c>
      <c r="O1159" s="54">
        <f t="shared" ref="O1159:O1209" si="367">CEILING(L1159,0.5)</f>
        <v>0.5</v>
      </c>
      <c r="P1159" s="55" t="str">
        <f t="shared" ref="P1159:P1209" si="368">AY1159</f>
        <v>6094325151119</v>
      </c>
      <c r="Q1159" s="70">
        <f t="shared" ref="Q1159:Q1209" si="369">6760+(O1159-0.5)/0.5*1010</f>
        <v>6760</v>
      </c>
      <c r="R1159" s="58">
        <v>0</v>
      </c>
      <c r="S1159" s="57">
        <f t="shared" ref="S1159:S1209" si="370">2500*(K1159-1)</f>
        <v>0</v>
      </c>
      <c r="T1159" s="58">
        <v>0</v>
      </c>
      <c r="U1159" s="58">
        <f>(IF(VLOOKUP(VLOOKUP(AN1159,MAPPING!$B$16:$D$21,2,1),MAPPING!$C$16:$E$21,2,0)=7000,0,VLOOKUP(VLOOKUP(AN1159,MAPPING!$B$16:$D$21,2,1),MAPPING!$C$16:$E$21,2,0)))</f>
        <v>0</v>
      </c>
      <c r="V1159" s="58">
        <f>(K1159*VLOOKUP(N1159/K1159,MAPPING!$B$23:$C$30,2,10))</f>
        <v>0</v>
      </c>
      <c r="W1159" s="58">
        <f t="shared" ref="W1159:W1209" si="371">IF(_xlfn.CEILING.MATH(N1159-30,1)&lt;0,0,_xlfn.CEILING.MATH(N1159-30,1))*400</f>
        <v>0</v>
      </c>
      <c r="X1159" s="58">
        <f t="shared" ref="X1159:X1209" si="372">SUM(Q1159:W1159)</f>
        <v>6760</v>
      </c>
      <c r="Y1159" s="116">
        <f>ROUND(SUM(Q1159:W1159)/INVOICE!$I$5,2)</f>
        <v>4.8499999999999996</v>
      </c>
      <c r="AA1159" s="38" t="s">
        <v>7524</v>
      </c>
      <c r="AB1159" s="38" t="s">
        <v>93</v>
      </c>
      <c r="AC1159" s="38" t="s">
        <v>7525</v>
      </c>
      <c r="AD1159" s="38" t="s">
        <v>13373</v>
      </c>
      <c r="AE1159" s="38" t="s">
        <v>13374</v>
      </c>
      <c r="AF1159" s="38" t="s">
        <v>13375</v>
      </c>
      <c r="AG1159" s="38" t="s">
        <v>13376</v>
      </c>
      <c r="AH1159" s="38" t="s">
        <v>61</v>
      </c>
      <c r="AI1159" s="38">
        <v>1</v>
      </c>
      <c r="AJ1159" s="38">
        <v>0.25</v>
      </c>
      <c r="AK1159" s="38">
        <v>0.4</v>
      </c>
      <c r="AL1159" s="38">
        <v>0.4</v>
      </c>
      <c r="AM1159" s="38" t="s">
        <v>204</v>
      </c>
      <c r="AN1159" s="38">
        <v>90.65</v>
      </c>
      <c r="AO1159" s="38" t="s">
        <v>61</v>
      </c>
      <c r="AP1159" s="38" t="s">
        <v>61</v>
      </c>
      <c r="AQ1159" s="38" t="s">
        <v>61</v>
      </c>
      <c r="AR1159" s="38" t="s">
        <v>61</v>
      </c>
      <c r="AS1159" s="38" t="s">
        <v>61</v>
      </c>
      <c r="AT1159" s="38" t="s">
        <v>205</v>
      </c>
      <c r="AU1159" s="38" t="s">
        <v>8802</v>
      </c>
      <c r="AV1159" s="38" t="s">
        <v>207</v>
      </c>
      <c r="AW1159" s="38" t="s">
        <v>61</v>
      </c>
      <c r="AX1159" s="38" t="s">
        <v>63</v>
      </c>
      <c r="AY1159" s="39" t="s">
        <v>13377</v>
      </c>
      <c r="AZ1159" s="38" t="s">
        <v>13378</v>
      </c>
      <c r="BA1159" s="39" t="s">
        <v>13378</v>
      </c>
      <c r="BB1159" s="38" t="s">
        <v>7529</v>
      </c>
      <c r="BC1159" s="38" t="s">
        <v>61</v>
      </c>
      <c r="BD1159" s="38" t="s">
        <v>94</v>
      </c>
      <c r="BE1159" s="38" t="s">
        <v>208</v>
      </c>
      <c r="BF1159" s="38" t="s">
        <v>64</v>
      </c>
      <c r="BG1159" s="38" t="s">
        <v>61</v>
      </c>
      <c r="BH1159" s="38" t="s">
        <v>209</v>
      </c>
    </row>
    <row r="1160" spans="2:60" x14ac:dyDescent="0.3">
      <c r="B1160" s="55">
        <f t="shared" si="354"/>
        <v>1156</v>
      </c>
      <c r="C1160" s="55" t="str">
        <f t="shared" si="355"/>
        <v>NRT</v>
      </c>
      <c r="D1160" s="55" t="str">
        <f t="shared" si="356"/>
        <v>2025-09-30</v>
      </c>
      <c r="E1160" s="55" t="str">
        <f t="shared" si="357"/>
        <v>82020038211</v>
      </c>
      <c r="F1160" s="55" t="str">
        <f t="shared" si="358"/>
        <v>PJP030150061</v>
      </c>
      <c r="G1160" s="55" t="str">
        <f t="shared" si="359"/>
        <v>강승훈</v>
      </c>
      <c r="H1160" s="53" t="str">
        <f t="shared" si="360"/>
        <v>목록(Manifest)</v>
      </c>
      <c r="I1160" s="62">
        <f t="shared" si="361"/>
        <v>68.34</v>
      </c>
      <c r="J1160" s="53" t="str">
        <f t="shared" si="362"/>
        <v>BIG BRIDGE INTL (BRCH USA)</v>
      </c>
      <c r="K1160" s="55">
        <f t="shared" si="363"/>
        <v>1</v>
      </c>
      <c r="L1160" s="54">
        <f t="shared" si="364"/>
        <v>1.1499999999999999</v>
      </c>
      <c r="M1160" s="54">
        <f t="shared" si="365"/>
        <v>1.9</v>
      </c>
      <c r="N1160" s="54">
        <f t="shared" si="366"/>
        <v>1.9</v>
      </c>
      <c r="O1160" s="54">
        <f t="shared" si="367"/>
        <v>1.5</v>
      </c>
      <c r="P1160" s="55" t="str">
        <f t="shared" si="368"/>
        <v>6094325151987</v>
      </c>
      <c r="Q1160" s="70">
        <f t="shared" si="369"/>
        <v>8780</v>
      </c>
      <c r="R1160" s="58">
        <v>0</v>
      </c>
      <c r="S1160" s="57">
        <f t="shared" si="370"/>
        <v>0</v>
      </c>
      <c r="T1160" s="58">
        <v>0</v>
      </c>
      <c r="U1160" s="58">
        <f>(IF(VLOOKUP(VLOOKUP(AN1160,MAPPING!$B$16:$D$21,2,1),MAPPING!$C$16:$E$21,2,0)=7000,0,VLOOKUP(VLOOKUP(AN1160,MAPPING!$B$16:$D$21,2,1),MAPPING!$C$16:$E$21,2,0)))</f>
        <v>0</v>
      </c>
      <c r="V1160" s="58">
        <f>(K1160*VLOOKUP(N1160/K1160,MAPPING!$B$23:$C$30,2,10))</f>
        <v>0</v>
      </c>
      <c r="W1160" s="58">
        <f t="shared" si="371"/>
        <v>0</v>
      </c>
      <c r="X1160" s="58">
        <f t="shared" si="372"/>
        <v>8780</v>
      </c>
      <c r="Y1160" s="116">
        <f>ROUND(SUM(Q1160:W1160)/INVOICE!$I$5,2)</f>
        <v>6.3</v>
      </c>
      <c r="AA1160" s="38" t="s">
        <v>7524</v>
      </c>
      <c r="AB1160" s="38" t="s">
        <v>93</v>
      </c>
      <c r="AC1160" s="38" t="s">
        <v>7525</v>
      </c>
      <c r="AD1160" s="38" t="s">
        <v>13379</v>
      </c>
      <c r="AE1160" s="38" t="s">
        <v>13380</v>
      </c>
      <c r="AF1160" s="38" t="s">
        <v>13381</v>
      </c>
      <c r="AG1160" s="38" t="s">
        <v>2969</v>
      </c>
      <c r="AH1160" s="38" t="s">
        <v>61</v>
      </c>
      <c r="AI1160" s="38">
        <v>1</v>
      </c>
      <c r="AJ1160" s="38">
        <v>1.1499999999999999</v>
      </c>
      <c r="AK1160" s="38">
        <v>1.9</v>
      </c>
      <c r="AL1160" s="38">
        <v>1.9</v>
      </c>
      <c r="AM1160" s="38" t="s">
        <v>204</v>
      </c>
      <c r="AN1160" s="38">
        <v>68.34</v>
      </c>
      <c r="AO1160" s="38" t="s">
        <v>61</v>
      </c>
      <c r="AP1160" s="38" t="s">
        <v>61</v>
      </c>
      <c r="AQ1160" s="38" t="s">
        <v>61</v>
      </c>
      <c r="AR1160" s="38" t="s">
        <v>61</v>
      </c>
      <c r="AS1160" s="38" t="s">
        <v>61</v>
      </c>
      <c r="AT1160" s="38" t="s">
        <v>205</v>
      </c>
      <c r="AU1160" s="38" t="s">
        <v>8802</v>
      </c>
      <c r="AV1160" s="38" t="s">
        <v>207</v>
      </c>
      <c r="AW1160" s="38" t="s">
        <v>61</v>
      </c>
      <c r="AX1160" s="38" t="s">
        <v>63</v>
      </c>
      <c r="AY1160" s="39" t="s">
        <v>13382</v>
      </c>
      <c r="AZ1160" s="38" t="s">
        <v>13383</v>
      </c>
      <c r="BA1160" s="39" t="s">
        <v>13383</v>
      </c>
      <c r="BB1160" s="38" t="s">
        <v>7529</v>
      </c>
      <c r="BC1160" s="38" t="s">
        <v>61</v>
      </c>
      <c r="BD1160" s="38" t="s">
        <v>94</v>
      </c>
      <c r="BE1160" s="38" t="s">
        <v>208</v>
      </c>
      <c r="BF1160" s="38" t="s">
        <v>64</v>
      </c>
      <c r="BG1160" s="38" t="s">
        <v>61</v>
      </c>
      <c r="BH1160" s="38" t="s">
        <v>209</v>
      </c>
    </row>
    <row r="1161" spans="2:60" x14ac:dyDescent="0.3">
      <c r="B1161" s="55">
        <f t="shared" si="354"/>
        <v>1157</v>
      </c>
      <c r="C1161" s="55" t="str">
        <f t="shared" si="355"/>
        <v>NRT</v>
      </c>
      <c r="D1161" s="55" t="str">
        <f t="shared" si="356"/>
        <v>2025-09-30</v>
      </c>
      <c r="E1161" s="55" t="str">
        <f t="shared" si="357"/>
        <v>82020038211</v>
      </c>
      <c r="F1161" s="55" t="str">
        <f t="shared" si="358"/>
        <v>PJP026448880</v>
      </c>
      <c r="G1161" s="55" t="str">
        <f t="shared" si="359"/>
        <v>신호철</v>
      </c>
      <c r="H1161" s="53" t="str">
        <f t="shared" si="360"/>
        <v>일반(목록배제,Normal-Manifest Exception)</v>
      </c>
      <c r="I1161" s="62">
        <f t="shared" si="361"/>
        <v>100.5</v>
      </c>
      <c r="J1161" s="53" t="str">
        <f t="shared" si="362"/>
        <v>BIG BRIDGE INTL (BRCH USA)</v>
      </c>
      <c r="K1161" s="55">
        <f t="shared" si="363"/>
        <v>1</v>
      </c>
      <c r="L1161" s="54">
        <f t="shared" si="364"/>
        <v>0.45</v>
      </c>
      <c r="M1161" s="54">
        <f t="shared" si="365"/>
        <v>1.1000000000000001</v>
      </c>
      <c r="N1161" s="54">
        <f t="shared" si="366"/>
        <v>1.1000000000000001</v>
      </c>
      <c r="O1161" s="54">
        <f t="shared" si="367"/>
        <v>0.5</v>
      </c>
      <c r="P1161" s="55" t="str">
        <f t="shared" si="368"/>
        <v>6094325152277</v>
      </c>
      <c r="Q1161" s="70">
        <f t="shared" si="369"/>
        <v>6760</v>
      </c>
      <c r="R1161" s="58">
        <v>0</v>
      </c>
      <c r="S1161" s="57">
        <f t="shared" si="370"/>
        <v>0</v>
      </c>
      <c r="T1161" s="58">
        <v>0</v>
      </c>
      <c r="U1161" s="58">
        <f>(IF(VLOOKUP(VLOOKUP(AN1161,MAPPING!$B$16:$D$21,2,1),MAPPING!$C$16:$E$21,2,0)=7000,0,VLOOKUP(VLOOKUP(AN1161,MAPPING!$B$16:$D$21,2,1),MAPPING!$C$16:$E$21,2,0)))</f>
        <v>0</v>
      </c>
      <c r="V1161" s="58">
        <f>(K1161*VLOOKUP(N1161/K1161,MAPPING!$B$23:$C$30,2,10))</f>
        <v>0</v>
      </c>
      <c r="W1161" s="58">
        <f t="shared" si="371"/>
        <v>0</v>
      </c>
      <c r="X1161" s="58">
        <f t="shared" si="372"/>
        <v>6760</v>
      </c>
      <c r="Y1161" s="116">
        <f>ROUND(SUM(Q1161:W1161)/INVOICE!$I$5,2)</f>
        <v>4.8499999999999996</v>
      </c>
      <c r="AA1161" s="38" t="s">
        <v>7524</v>
      </c>
      <c r="AB1161" s="38" t="s">
        <v>93</v>
      </c>
      <c r="AC1161" s="38" t="s">
        <v>7525</v>
      </c>
      <c r="AD1161" s="38" t="s">
        <v>13384</v>
      </c>
      <c r="AE1161" s="38" t="s">
        <v>13385</v>
      </c>
      <c r="AF1161" s="38" t="s">
        <v>13386</v>
      </c>
      <c r="AG1161" s="38" t="s">
        <v>309</v>
      </c>
      <c r="AH1161" s="38" t="s">
        <v>61</v>
      </c>
      <c r="AI1161" s="38">
        <v>1</v>
      </c>
      <c r="AJ1161" s="38">
        <v>0.45</v>
      </c>
      <c r="AK1161" s="38">
        <v>1.1000000000000001</v>
      </c>
      <c r="AL1161" s="38">
        <v>1.1000000000000001</v>
      </c>
      <c r="AM1161" s="38" t="s">
        <v>66</v>
      </c>
      <c r="AN1161" s="38">
        <v>100.5</v>
      </c>
      <c r="AO1161" s="38" t="s">
        <v>61</v>
      </c>
      <c r="AP1161" s="38" t="s">
        <v>61</v>
      </c>
      <c r="AQ1161" s="38" t="s">
        <v>61</v>
      </c>
      <c r="AR1161" s="38" t="s">
        <v>61</v>
      </c>
      <c r="AS1161" s="38" t="s">
        <v>61</v>
      </c>
      <c r="AT1161" s="38" t="s">
        <v>205</v>
      </c>
      <c r="AU1161" s="38" t="s">
        <v>8802</v>
      </c>
      <c r="AV1161" s="38" t="s">
        <v>207</v>
      </c>
      <c r="AW1161" s="38" t="s">
        <v>61</v>
      </c>
      <c r="AX1161" s="38" t="s">
        <v>63</v>
      </c>
      <c r="AY1161" s="39" t="s">
        <v>13387</v>
      </c>
      <c r="AZ1161" s="38" t="s">
        <v>13388</v>
      </c>
      <c r="BA1161" s="39" t="s">
        <v>13388</v>
      </c>
      <c r="BB1161" s="38" t="s">
        <v>7529</v>
      </c>
      <c r="BC1161" s="38" t="s">
        <v>61</v>
      </c>
      <c r="BD1161" s="38" t="s">
        <v>94</v>
      </c>
      <c r="BE1161" s="38" t="s">
        <v>208</v>
      </c>
      <c r="BF1161" s="38" t="s">
        <v>64</v>
      </c>
      <c r="BG1161" s="38" t="s">
        <v>61</v>
      </c>
      <c r="BH1161" s="38" t="s">
        <v>209</v>
      </c>
    </row>
    <row r="1162" spans="2:60" x14ac:dyDescent="0.3">
      <c r="B1162" s="55">
        <f t="shared" si="354"/>
        <v>1158</v>
      </c>
      <c r="C1162" s="55" t="str">
        <f t="shared" si="355"/>
        <v>NRT</v>
      </c>
      <c r="D1162" s="55" t="str">
        <f t="shared" si="356"/>
        <v>2025-09-30</v>
      </c>
      <c r="E1162" s="55" t="str">
        <f t="shared" si="357"/>
        <v>82020038211</v>
      </c>
      <c r="F1162" s="55" t="str">
        <f t="shared" si="358"/>
        <v>PJP030135592</v>
      </c>
      <c r="G1162" s="55" t="str">
        <f t="shared" si="359"/>
        <v>최성호</v>
      </c>
      <c r="H1162" s="53" t="str">
        <f t="shared" si="360"/>
        <v>목록(Manifest)</v>
      </c>
      <c r="I1162" s="62">
        <f t="shared" si="361"/>
        <v>33.9</v>
      </c>
      <c r="J1162" s="53" t="str">
        <f t="shared" si="362"/>
        <v>BIG BRIDGE INTL (BRCH USA)</v>
      </c>
      <c r="K1162" s="55">
        <f t="shared" si="363"/>
        <v>1</v>
      </c>
      <c r="L1162" s="54">
        <f t="shared" si="364"/>
        <v>0.4</v>
      </c>
      <c r="M1162" s="54">
        <f t="shared" si="365"/>
        <v>2.4</v>
      </c>
      <c r="N1162" s="54">
        <f t="shared" si="366"/>
        <v>2.4</v>
      </c>
      <c r="O1162" s="54">
        <f t="shared" si="367"/>
        <v>0.5</v>
      </c>
      <c r="P1162" s="55" t="str">
        <f t="shared" si="368"/>
        <v>6094325152123</v>
      </c>
      <c r="Q1162" s="70">
        <f t="shared" si="369"/>
        <v>6760</v>
      </c>
      <c r="R1162" s="58">
        <v>0</v>
      </c>
      <c r="S1162" s="57">
        <f t="shared" si="370"/>
        <v>0</v>
      </c>
      <c r="T1162" s="58">
        <v>0</v>
      </c>
      <c r="U1162" s="58">
        <f>(IF(VLOOKUP(VLOOKUP(AN1162,MAPPING!$B$16:$D$21,2,1),MAPPING!$C$16:$E$21,2,0)=7000,0,VLOOKUP(VLOOKUP(AN1162,MAPPING!$B$16:$D$21,2,1),MAPPING!$C$16:$E$21,2,0)))</f>
        <v>0</v>
      </c>
      <c r="V1162" s="58">
        <f>(K1162*VLOOKUP(N1162/K1162,MAPPING!$B$23:$C$30,2,10))</f>
        <v>550</v>
      </c>
      <c r="W1162" s="58">
        <f t="shared" si="371"/>
        <v>0</v>
      </c>
      <c r="X1162" s="58">
        <f t="shared" si="372"/>
        <v>7310</v>
      </c>
      <c r="Y1162" s="116">
        <f>ROUND(SUM(Q1162:W1162)/INVOICE!$I$5,2)</f>
        <v>5.24</v>
      </c>
      <c r="AA1162" s="38" t="s">
        <v>7524</v>
      </c>
      <c r="AB1162" s="38" t="s">
        <v>93</v>
      </c>
      <c r="AC1162" s="38" t="s">
        <v>7525</v>
      </c>
      <c r="AD1162" s="38" t="s">
        <v>13389</v>
      </c>
      <c r="AE1162" s="38" t="s">
        <v>13390</v>
      </c>
      <c r="AF1162" s="38" t="s">
        <v>13391</v>
      </c>
      <c r="AG1162" s="38" t="s">
        <v>13392</v>
      </c>
      <c r="AH1162" s="38" t="s">
        <v>61</v>
      </c>
      <c r="AI1162" s="38">
        <v>1</v>
      </c>
      <c r="AJ1162" s="38">
        <v>0.4</v>
      </c>
      <c r="AK1162" s="38">
        <v>2.4</v>
      </c>
      <c r="AL1162" s="38">
        <v>2.4</v>
      </c>
      <c r="AM1162" s="38" t="s">
        <v>204</v>
      </c>
      <c r="AN1162" s="38">
        <v>33.9</v>
      </c>
      <c r="AO1162" s="38" t="s">
        <v>61</v>
      </c>
      <c r="AP1162" s="38" t="s">
        <v>61</v>
      </c>
      <c r="AQ1162" s="38" t="s">
        <v>61</v>
      </c>
      <c r="AR1162" s="38" t="s">
        <v>61</v>
      </c>
      <c r="AS1162" s="38" t="s">
        <v>61</v>
      </c>
      <c r="AT1162" s="38" t="s">
        <v>205</v>
      </c>
      <c r="AU1162" s="38" t="s">
        <v>8802</v>
      </c>
      <c r="AV1162" s="38" t="s">
        <v>207</v>
      </c>
      <c r="AW1162" s="38" t="s">
        <v>61</v>
      </c>
      <c r="AX1162" s="38" t="s">
        <v>63</v>
      </c>
      <c r="AY1162" s="39" t="s">
        <v>13393</v>
      </c>
      <c r="AZ1162" s="38" t="s">
        <v>13394</v>
      </c>
      <c r="BA1162" s="39" t="s">
        <v>13394</v>
      </c>
      <c r="BB1162" s="38" t="s">
        <v>7529</v>
      </c>
      <c r="BC1162" s="38" t="s">
        <v>61</v>
      </c>
      <c r="BD1162" s="38" t="s">
        <v>94</v>
      </c>
      <c r="BE1162" s="38" t="s">
        <v>208</v>
      </c>
      <c r="BF1162" s="38" t="s">
        <v>64</v>
      </c>
      <c r="BG1162" s="38" t="s">
        <v>61</v>
      </c>
      <c r="BH1162" s="38" t="s">
        <v>209</v>
      </c>
    </row>
    <row r="1163" spans="2:60" x14ac:dyDescent="0.3">
      <c r="B1163" s="55">
        <f t="shared" si="354"/>
        <v>1159</v>
      </c>
      <c r="C1163" s="55" t="str">
        <f t="shared" si="355"/>
        <v>NRT</v>
      </c>
      <c r="D1163" s="55" t="str">
        <f t="shared" si="356"/>
        <v>2025-09-30</v>
      </c>
      <c r="E1163" s="55" t="str">
        <f t="shared" si="357"/>
        <v>82020038211</v>
      </c>
      <c r="F1163" s="55" t="str">
        <f t="shared" si="358"/>
        <v>PJP030166062</v>
      </c>
      <c r="G1163" s="55" t="str">
        <f t="shared" si="359"/>
        <v>노윤재</v>
      </c>
      <c r="H1163" s="53" t="str">
        <f t="shared" si="360"/>
        <v>일반(목록배제,Normal-Manifest Exception)</v>
      </c>
      <c r="I1163" s="62">
        <f t="shared" si="361"/>
        <v>100.5</v>
      </c>
      <c r="J1163" s="53" t="str">
        <f t="shared" si="362"/>
        <v>BIG BRIDGE INTL (BRCH USA)</v>
      </c>
      <c r="K1163" s="55">
        <f t="shared" si="363"/>
        <v>1</v>
      </c>
      <c r="L1163" s="54">
        <f t="shared" si="364"/>
        <v>1.05</v>
      </c>
      <c r="M1163" s="54">
        <f t="shared" si="365"/>
        <v>1.3</v>
      </c>
      <c r="N1163" s="54">
        <f t="shared" si="366"/>
        <v>1.3</v>
      </c>
      <c r="O1163" s="54">
        <f t="shared" si="367"/>
        <v>1.5</v>
      </c>
      <c r="P1163" s="55" t="str">
        <f t="shared" si="368"/>
        <v>6094325152071</v>
      </c>
      <c r="Q1163" s="70">
        <f t="shared" si="369"/>
        <v>8780</v>
      </c>
      <c r="R1163" s="58">
        <v>0</v>
      </c>
      <c r="S1163" s="57">
        <f t="shared" si="370"/>
        <v>0</v>
      </c>
      <c r="T1163" s="58">
        <v>0</v>
      </c>
      <c r="U1163" s="58">
        <f>(IF(VLOOKUP(VLOOKUP(AN1163,MAPPING!$B$16:$D$21,2,1),MAPPING!$C$16:$E$21,2,0)=7000,0,VLOOKUP(VLOOKUP(AN1163,MAPPING!$B$16:$D$21,2,1),MAPPING!$C$16:$E$21,2,0)))</f>
        <v>0</v>
      </c>
      <c r="V1163" s="58">
        <f>(K1163*VLOOKUP(N1163/K1163,MAPPING!$B$23:$C$30,2,10))</f>
        <v>0</v>
      </c>
      <c r="W1163" s="58">
        <f t="shared" si="371"/>
        <v>0</v>
      </c>
      <c r="X1163" s="58">
        <f t="shared" si="372"/>
        <v>8780</v>
      </c>
      <c r="Y1163" s="116">
        <f>ROUND(SUM(Q1163:W1163)/INVOICE!$I$5,2)</f>
        <v>6.3</v>
      </c>
      <c r="AA1163" s="38" t="s">
        <v>7524</v>
      </c>
      <c r="AB1163" s="38" t="s">
        <v>93</v>
      </c>
      <c r="AC1163" s="38" t="s">
        <v>7525</v>
      </c>
      <c r="AD1163" s="38" t="s">
        <v>13395</v>
      </c>
      <c r="AE1163" s="38" t="s">
        <v>13396</v>
      </c>
      <c r="AF1163" s="38" t="s">
        <v>13397</v>
      </c>
      <c r="AG1163" s="38" t="s">
        <v>13398</v>
      </c>
      <c r="AH1163" s="38" t="s">
        <v>61</v>
      </c>
      <c r="AI1163" s="38">
        <v>1</v>
      </c>
      <c r="AJ1163" s="38">
        <v>1.05</v>
      </c>
      <c r="AK1163" s="38">
        <v>1.3</v>
      </c>
      <c r="AL1163" s="38">
        <v>1.3</v>
      </c>
      <c r="AM1163" s="38" t="s">
        <v>66</v>
      </c>
      <c r="AN1163" s="38">
        <v>100.5</v>
      </c>
      <c r="AO1163" s="38" t="s">
        <v>61</v>
      </c>
      <c r="AP1163" s="38" t="s">
        <v>61</v>
      </c>
      <c r="AQ1163" s="38" t="s">
        <v>61</v>
      </c>
      <c r="AR1163" s="38" t="s">
        <v>61</v>
      </c>
      <c r="AS1163" s="38" t="s">
        <v>61</v>
      </c>
      <c r="AT1163" s="38" t="s">
        <v>205</v>
      </c>
      <c r="AU1163" s="38" t="s">
        <v>8802</v>
      </c>
      <c r="AV1163" s="38" t="s">
        <v>207</v>
      </c>
      <c r="AW1163" s="38" t="s">
        <v>61</v>
      </c>
      <c r="AX1163" s="38" t="s">
        <v>63</v>
      </c>
      <c r="AY1163" s="39" t="s">
        <v>13399</v>
      </c>
      <c r="AZ1163" s="38" t="s">
        <v>13400</v>
      </c>
      <c r="BA1163" s="39" t="s">
        <v>13400</v>
      </c>
      <c r="BB1163" s="38" t="s">
        <v>7529</v>
      </c>
      <c r="BC1163" s="38" t="s">
        <v>61</v>
      </c>
      <c r="BD1163" s="38" t="s">
        <v>94</v>
      </c>
      <c r="BE1163" s="38" t="s">
        <v>208</v>
      </c>
      <c r="BF1163" s="38" t="s">
        <v>64</v>
      </c>
      <c r="BG1163" s="38" t="s">
        <v>61</v>
      </c>
      <c r="BH1163" s="38" t="s">
        <v>209</v>
      </c>
    </row>
    <row r="1164" spans="2:60" x14ac:dyDescent="0.3">
      <c r="B1164" s="55">
        <f t="shared" si="354"/>
        <v>1160</v>
      </c>
      <c r="C1164" s="55" t="str">
        <f t="shared" si="355"/>
        <v>NRT</v>
      </c>
      <c r="D1164" s="55" t="str">
        <f t="shared" si="356"/>
        <v>2025-09-30</v>
      </c>
      <c r="E1164" s="55" t="str">
        <f t="shared" si="357"/>
        <v>82020038211</v>
      </c>
      <c r="F1164" s="55" t="str">
        <f t="shared" si="358"/>
        <v>PJP026421956</v>
      </c>
      <c r="G1164" s="55" t="str">
        <f t="shared" si="359"/>
        <v>김건우</v>
      </c>
      <c r="H1164" s="53" t="str">
        <f t="shared" si="360"/>
        <v>일반(목록배제,Normal-Manifest Exception)</v>
      </c>
      <c r="I1164" s="62">
        <f t="shared" si="361"/>
        <v>100.5</v>
      </c>
      <c r="J1164" s="53" t="str">
        <f t="shared" si="362"/>
        <v>BIG BRIDGE INTL (BRCH USA)</v>
      </c>
      <c r="K1164" s="55">
        <f t="shared" si="363"/>
        <v>1</v>
      </c>
      <c r="L1164" s="54">
        <f t="shared" si="364"/>
        <v>0.4</v>
      </c>
      <c r="M1164" s="54">
        <f t="shared" si="365"/>
        <v>0.7</v>
      </c>
      <c r="N1164" s="54">
        <f t="shared" si="366"/>
        <v>0.7</v>
      </c>
      <c r="O1164" s="54">
        <f t="shared" si="367"/>
        <v>0.5</v>
      </c>
      <c r="P1164" s="55" t="str">
        <f t="shared" si="368"/>
        <v>6094325152116</v>
      </c>
      <c r="Q1164" s="70">
        <f t="shared" si="369"/>
        <v>6760</v>
      </c>
      <c r="R1164" s="58">
        <v>0</v>
      </c>
      <c r="S1164" s="57">
        <f t="shared" si="370"/>
        <v>0</v>
      </c>
      <c r="T1164" s="58">
        <v>0</v>
      </c>
      <c r="U1164" s="58">
        <f>(IF(VLOOKUP(VLOOKUP(AN1164,MAPPING!$B$16:$D$21,2,1),MAPPING!$C$16:$E$21,2,0)=7000,0,VLOOKUP(VLOOKUP(AN1164,MAPPING!$B$16:$D$21,2,1),MAPPING!$C$16:$E$21,2,0)))</f>
        <v>0</v>
      </c>
      <c r="V1164" s="58">
        <f>(K1164*VLOOKUP(N1164/K1164,MAPPING!$B$23:$C$30,2,10))</f>
        <v>0</v>
      </c>
      <c r="W1164" s="58">
        <f t="shared" si="371"/>
        <v>0</v>
      </c>
      <c r="X1164" s="58">
        <f t="shared" si="372"/>
        <v>6760</v>
      </c>
      <c r="Y1164" s="116">
        <f>ROUND(SUM(Q1164:W1164)/INVOICE!$I$5,2)</f>
        <v>4.8499999999999996</v>
      </c>
      <c r="AA1164" s="38" t="s">
        <v>7524</v>
      </c>
      <c r="AB1164" s="38" t="s">
        <v>93</v>
      </c>
      <c r="AC1164" s="38" t="s">
        <v>7525</v>
      </c>
      <c r="AD1164" s="38" t="s">
        <v>13401</v>
      </c>
      <c r="AE1164" s="38" t="s">
        <v>386</v>
      </c>
      <c r="AF1164" s="38" t="s">
        <v>13402</v>
      </c>
      <c r="AG1164" s="38" t="s">
        <v>13403</v>
      </c>
      <c r="AH1164" s="38" t="s">
        <v>61</v>
      </c>
      <c r="AI1164" s="38">
        <v>1</v>
      </c>
      <c r="AJ1164" s="38">
        <v>0.4</v>
      </c>
      <c r="AK1164" s="38">
        <v>0.7</v>
      </c>
      <c r="AL1164" s="38">
        <v>0.7</v>
      </c>
      <c r="AM1164" s="38" t="s">
        <v>66</v>
      </c>
      <c r="AN1164" s="38">
        <v>100.5</v>
      </c>
      <c r="AO1164" s="38" t="s">
        <v>61</v>
      </c>
      <c r="AP1164" s="38" t="s">
        <v>61</v>
      </c>
      <c r="AQ1164" s="38" t="s">
        <v>61</v>
      </c>
      <c r="AR1164" s="38" t="s">
        <v>61</v>
      </c>
      <c r="AS1164" s="38" t="s">
        <v>61</v>
      </c>
      <c r="AT1164" s="38" t="s">
        <v>205</v>
      </c>
      <c r="AU1164" s="38" t="s">
        <v>8802</v>
      </c>
      <c r="AV1164" s="38" t="s">
        <v>207</v>
      </c>
      <c r="AW1164" s="38" t="s">
        <v>61</v>
      </c>
      <c r="AX1164" s="38" t="s">
        <v>63</v>
      </c>
      <c r="AY1164" s="39" t="s">
        <v>13404</v>
      </c>
      <c r="AZ1164" s="38" t="s">
        <v>13405</v>
      </c>
      <c r="BA1164" s="39" t="s">
        <v>13405</v>
      </c>
      <c r="BB1164" s="38" t="s">
        <v>7529</v>
      </c>
      <c r="BC1164" s="38" t="s">
        <v>61</v>
      </c>
      <c r="BD1164" s="38" t="s">
        <v>94</v>
      </c>
      <c r="BE1164" s="38" t="s">
        <v>208</v>
      </c>
      <c r="BF1164" s="38" t="s">
        <v>64</v>
      </c>
      <c r="BG1164" s="38" t="s">
        <v>61</v>
      </c>
      <c r="BH1164" s="38" t="s">
        <v>209</v>
      </c>
    </row>
    <row r="1165" spans="2:60" x14ac:dyDescent="0.3">
      <c r="B1165" s="55">
        <f t="shared" si="354"/>
        <v>1161</v>
      </c>
      <c r="C1165" s="55" t="str">
        <f t="shared" si="355"/>
        <v>NRT</v>
      </c>
      <c r="D1165" s="55" t="str">
        <f t="shared" si="356"/>
        <v>2025-09-30</v>
      </c>
      <c r="E1165" s="55" t="str">
        <f t="shared" si="357"/>
        <v>82020038211</v>
      </c>
      <c r="F1165" s="55" t="str">
        <f t="shared" si="358"/>
        <v>PJP030143555</v>
      </c>
      <c r="G1165" s="55" t="str">
        <f t="shared" si="359"/>
        <v>최원형</v>
      </c>
      <c r="H1165" s="53" t="str">
        <f t="shared" si="360"/>
        <v>목록(Manifest)</v>
      </c>
      <c r="I1165" s="62">
        <f t="shared" si="361"/>
        <v>54.72</v>
      </c>
      <c r="J1165" s="53" t="str">
        <f t="shared" si="362"/>
        <v>BIG BRIDGE INTL (BRCH USA)</v>
      </c>
      <c r="K1165" s="55">
        <f t="shared" si="363"/>
        <v>1</v>
      </c>
      <c r="L1165" s="54">
        <f t="shared" si="364"/>
        <v>1.1000000000000001</v>
      </c>
      <c r="M1165" s="54">
        <f t="shared" si="365"/>
        <v>3.2</v>
      </c>
      <c r="N1165" s="54">
        <f t="shared" si="366"/>
        <v>3.2</v>
      </c>
      <c r="O1165" s="54">
        <f t="shared" si="367"/>
        <v>1.5</v>
      </c>
      <c r="P1165" s="55" t="str">
        <f t="shared" si="368"/>
        <v>6094325151953</v>
      </c>
      <c r="Q1165" s="70">
        <f t="shared" si="369"/>
        <v>8780</v>
      </c>
      <c r="R1165" s="58">
        <v>0</v>
      </c>
      <c r="S1165" s="57">
        <f t="shared" si="370"/>
        <v>0</v>
      </c>
      <c r="T1165" s="58">
        <v>0</v>
      </c>
      <c r="U1165" s="58">
        <f>(IF(VLOOKUP(VLOOKUP(AN1165,MAPPING!$B$16:$D$21,2,1),MAPPING!$C$16:$E$21,2,0)=7000,0,VLOOKUP(VLOOKUP(AN1165,MAPPING!$B$16:$D$21,2,1),MAPPING!$C$16:$E$21,2,0)))</f>
        <v>0</v>
      </c>
      <c r="V1165" s="58">
        <f>(K1165*VLOOKUP(N1165/K1165,MAPPING!$B$23:$C$30,2,10))</f>
        <v>550</v>
      </c>
      <c r="W1165" s="58">
        <f t="shared" si="371"/>
        <v>0</v>
      </c>
      <c r="X1165" s="58">
        <f t="shared" si="372"/>
        <v>9330</v>
      </c>
      <c r="Y1165" s="116">
        <f>ROUND(SUM(Q1165:W1165)/INVOICE!$I$5,2)</f>
        <v>6.69</v>
      </c>
      <c r="AA1165" s="38" t="s">
        <v>7524</v>
      </c>
      <c r="AB1165" s="38" t="s">
        <v>93</v>
      </c>
      <c r="AC1165" s="38" t="s">
        <v>7525</v>
      </c>
      <c r="AD1165" s="38" t="s">
        <v>13406</v>
      </c>
      <c r="AE1165" s="38" t="s">
        <v>11254</v>
      </c>
      <c r="AF1165" s="38" t="s">
        <v>11255</v>
      </c>
      <c r="AG1165" s="38" t="s">
        <v>11256</v>
      </c>
      <c r="AH1165" s="38" t="s">
        <v>61</v>
      </c>
      <c r="AI1165" s="38">
        <v>1</v>
      </c>
      <c r="AJ1165" s="38">
        <v>1.1000000000000001</v>
      </c>
      <c r="AK1165" s="38">
        <v>3.2</v>
      </c>
      <c r="AL1165" s="38">
        <v>3.2</v>
      </c>
      <c r="AM1165" s="38" t="s">
        <v>204</v>
      </c>
      <c r="AN1165" s="38">
        <v>54.72</v>
      </c>
      <c r="AO1165" s="38" t="s">
        <v>61</v>
      </c>
      <c r="AP1165" s="38" t="s">
        <v>61</v>
      </c>
      <c r="AQ1165" s="38" t="s">
        <v>61</v>
      </c>
      <c r="AR1165" s="38" t="s">
        <v>61</v>
      </c>
      <c r="AS1165" s="38" t="s">
        <v>61</v>
      </c>
      <c r="AT1165" s="38" t="s">
        <v>205</v>
      </c>
      <c r="AU1165" s="38" t="s">
        <v>8802</v>
      </c>
      <c r="AV1165" s="38" t="s">
        <v>207</v>
      </c>
      <c r="AW1165" s="38" t="s">
        <v>61</v>
      </c>
      <c r="AX1165" s="38" t="s">
        <v>63</v>
      </c>
      <c r="AY1165" s="39" t="s">
        <v>13407</v>
      </c>
      <c r="AZ1165" s="38" t="s">
        <v>13408</v>
      </c>
      <c r="BA1165" s="39" t="s">
        <v>13408</v>
      </c>
      <c r="BB1165" s="38" t="s">
        <v>7529</v>
      </c>
      <c r="BC1165" s="38" t="s">
        <v>61</v>
      </c>
      <c r="BD1165" s="38" t="s">
        <v>94</v>
      </c>
      <c r="BE1165" s="38" t="s">
        <v>208</v>
      </c>
      <c r="BF1165" s="38" t="s">
        <v>64</v>
      </c>
      <c r="BG1165" s="38" t="s">
        <v>61</v>
      </c>
      <c r="BH1165" s="38" t="s">
        <v>209</v>
      </c>
    </row>
    <row r="1166" spans="2:60" x14ac:dyDescent="0.3">
      <c r="B1166" s="55">
        <f t="shared" si="354"/>
        <v>1162</v>
      </c>
      <c r="C1166" s="55" t="str">
        <f t="shared" si="355"/>
        <v>NRT</v>
      </c>
      <c r="D1166" s="55" t="str">
        <f t="shared" si="356"/>
        <v>2025-09-30</v>
      </c>
      <c r="E1166" s="55" t="str">
        <f t="shared" si="357"/>
        <v>82020038211</v>
      </c>
      <c r="F1166" s="55" t="str">
        <f t="shared" si="358"/>
        <v>PJP030138344</v>
      </c>
      <c r="G1166" s="55" t="str">
        <f t="shared" si="359"/>
        <v>홍유진</v>
      </c>
      <c r="H1166" s="53" t="str">
        <f t="shared" si="360"/>
        <v>목록(Manifest)</v>
      </c>
      <c r="I1166" s="62">
        <f t="shared" si="361"/>
        <v>35.380000000000003</v>
      </c>
      <c r="J1166" s="53" t="str">
        <f t="shared" si="362"/>
        <v>BIG BRIDGE INTL (BRCH USA)</v>
      </c>
      <c r="K1166" s="55">
        <f t="shared" si="363"/>
        <v>1</v>
      </c>
      <c r="L1166" s="54">
        <f t="shared" si="364"/>
        <v>0.25</v>
      </c>
      <c r="M1166" s="54">
        <f t="shared" si="365"/>
        <v>0.8</v>
      </c>
      <c r="N1166" s="54">
        <f t="shared" si="366"/>
        <v>0.8</v>
      </c>
      <c r="O1166" s="54">
        <f t="shared" si="367"/>
        <v>0.5</v>
      </c>
      <c r="P1166" s="55" t="str">
        <f t="shared" si="368"/>
        <v>6094325149317</v>
      </c>
      <c r="Q1166" s="70">
        <f t="shared" si="369"/>
        <v>6760</v>
      </c>
      <c r="R1166" s="58">
        <v>0</v>
      </c>
      <c r="S1166" s="57">
        <f t="shared" si="370"/>
        <v>0</v>
      </c>
      <c r="T1166" s="58">
        <v>0</v>
      </c>
      <c r="U1166" s="58">
        <f>(IF(VLOOKUP(VLOOKUP(AN1166,MAPPING!$B$16:$D$21,2,1),MAPPING!$C$16:$E$21,2,0)=7000,0,VLOOKUP(VLOOKUP(AN1166,MAPPING!$B$16:$D$21,2,1),MAPPING!$C$16:$E$21,2,0)))</f>
        <v>0</v>
      </c>
      <c r="V1166" s="58">
        <f>(K1166*VLOOKUP(N1166/K1166,MAPPING!$B$23:$C$30,2,10))</f>
        <v>0</v>
      </c>
      <c r="W1166" s="58">
        <f t="shared" si="371"/>
        <v>0</v>
      </c>
      <c r="X1166" s="58">
        <f t="shared" si="372"/>
        <v>6760</v>
      </c>
      <c r="Y1166" s="116">
        <f>ROUND(SUM(Q1166:W1166)/INVOICE!$I$5,2)</f>
        <v>4.8499999999999996</v>
      </c>
      <c r="AA1166" s="38" t="s">
        <v>7524</v>
      </c>
      <c r="AB1166" s="38" t="s">
        <v>93</v>
      </c>
      <c r="AC1166" s="38" t="s">
        <v>7525</v>
      </c>
      <c r="AD1166" s="38" t="s">
        <v>13409</v>
      </c>
      <c r="AE1166" s="38" t="s">
        <v>8126</v>
      </c>
      <c r="AF1166" s="38" t="s">
        <v>8127</v>
      </c>
      <c r="AG1166" s="38" t="s">
        <v>8128</v>
      </c>
      <c r="AH1166" s="38" t="s">
        <v>61</v>
      </c>
      <c r="AI1166" s="38">
        <v>1</v>
      </c>
      <c r="AJ1166" s="38">
        <v>0.25</v>
      </c>
      <c r="AK1166" s="38">
        <v>0.8</v>
      </c>
      <c r="AL1166" s="38">
        <v>0.8</v>
      </c>
      <c r="AM1166" s="38" t="s">
        <v>204</v>
      </c>
      <c r="AN1166" s="38">
        <v>35.380000000000003</v>
      </c>
      <c r="AO1166" s="38" t="s">
        <v>61</v>
      </c>
      <c r="AP1166" s="38" t="s">
        <v>61</v>
      </c>
      <c r="AQ1166" s="38" t="s">
        <v>61</v>
      </c>
      <c r="AR1166" s="38" t="s">
        <v>61</v>
      </c>
      <c r="AS1166" s="38" t="s">
        <v>61</v>
      </c>
      <c r="AT1166" s="38" t="s">
        <v>205</v>
      </c>
      <c r="AU1166" s="38" t="s">
        <v>8802</v>
      </c>
      <c r="AV1166" s="38" t="s">
        <v>207</v>
      </c>
      <c r="AW1166" s="38" t="s">
        <v>61</v>
      </c>
      <c r="AX1166" s="38" t="s">
        <v>63</v>
      </c>
      <c r="AY1166" s="39" t="s">
        <v>13410</v>
      </c>
      <c r="AZ1166" s="38" t="s">
        <v>13411</v>
      </c>
      <c r="BA1166" s="39" t="s">
        <v>13411</v>
      </c>
      <c r="BB1166" s="38" t="s">
        <v>7529</v>
      </c>
      <c r="BC1166" s="38" t="s">
        <v>61</v>
      </c>
      <c r="BD1166" s="38" t="s">
        <v>94</v>
      </c>
      <c r="BE1166" s="38" t="s">
        <v>208</v>
      </c>
      <c r="BF1166" s="38" t="s">
        <v>64</v>
      </c>
      <c r="BG1166" s="38" t="s">
        <v>61</v>
      </c>
      <c r="BH1166" s="38" t="s">
        <v>209</v>
      </c>
    </row>
    <row r="1167" spans="2:60" x14ac:dyDescent="0.3">
      <c r="B1167" s="55">
        <f t="shared" si="354"/>
        <v>1163</v>
      </c>
      <c r="C1167" s="55" t="str">
        <f t="shared" si="355"/>
        <v>NRT</v>
      </c>
      <c r="D1167" s="55" t="str">
        <f t="shared" si="356"/>
        <v>2025-09-30</v>
      </c>
      <c r="E1167" s="55" t="str">
        <f t="shared" si="357"/>
        <v>82020038211</v>
      </c>
      <c r="F1167" s="55" t="str">
        <f t="shared" si="358"/>
        <v>PJP030152880</v>
      </c>
      <c r="G1167" s="55" t="str">
        <f t="shared" si="359"/>
        <v>이유리</v>
      </c>
      <c r="H1167" s="53" t="str">
        <f t="shared" si="360"/>
        <v>목록(Manifest)</v>
      </c>
      <c r="I1167" s="62">
        <f t="shared" si="361"/>
        <v>38.24</v>
      </c>
      <c r="J1167" s="53" t="str">
        <f t="shared" si="362"/>
        <v>BIG BRIDGE INTL (BRCH USA)</v>
      </c>
      <c r="K1167" s="55">
        <f t="shared" si="363"/>
        <v>1</v>
      </c>
      <c r="L1167" s="54">
        <f t="shared" si="364"/>
        <v>0.15</v>
      </c>
      <c r="M1167" s="54">
        <f t="shared" si="365"/>
        <v>0.6</v>
      </c>
      <c r="N1167" s="54">
        <f t="shared" si="366"/>
        <v>0.6</v>
      </c>
      <c r="O1167" s="54">
        <f t="shared" si="367"/>
        <v>0.5</v>
      </c>
      <c r="P1167" s="55" t="str">
        <f t="shared" si="368"/>
        <v>6094325151037</v>
      </c>
      <c r="Q1167" s="70">
        <f t="shared" si="369"/>
        <v>6760</v>
      </c>
      <c r="R1167" s="58">
        <v>0</v>
      </c>
      <c r="S1167" s="57">
        <f t="shared" si="370"/>
        <v>0</v>
      </c>
      <c r="T1167" s="58">
        <v>0</v>
      </c>
      <c r="U1167" s="58">
        <f>(IF(VLOOKUP(VLOOKUP(AN1167,MAPPING!$B$16:$D$21,2,1),MAPPING!$C$16:$E$21,2,0)=7000,0,VLOOKUP(VLOOKUP(AN1167,MAPPING!$B$16:$D$21,2,1),MAPPING!$C$16:$E$21,2,0)))</f>
        <v>0</v>
      </c>
      <c r="V1167" s="58">
        <f>(K1167*VLOOKUP(N1167/K1167,MAPPING!$B$23:$C$30,2,10))</f>
        <v>0</v>
      </c>
      <c r="W1167" s="58">
        <f t="shared" si="371"/>
        <v>0</v>
      </c>
      <c r="X1167" s="58">
        <f t="shared" si="372"/>
        <v>6760</v>
      </c>
      <c r="Y1167" s="116">
        <f>ROUND(SUM(Q1167:W1167)/INVOICE!$I$5,2)</f>
        <v>4.8499999999999996</v>
      </c>
      <c r="AA1167" s="38" t="s">
        <v>7524</v>
      </c>
      <c r="AB1167" s="38" t="s">
        <v>93</v>
      </c>
      <c r="AC1167" s="38" t="s">
        <v>7525</v>
      </c>
      <c r="AD1167" s="38" t="s">
        <v>13412</v>
      </c>
      <c r="AE1167" s="38" t="s">
        <v>1444</v>
      </c>
      <c r="AF1167" s="38" t="s">
        <v>13413</v>
      </c>
      <c r="AG1167" s="38" t="s">
        <v>13414</v>
      </c>
      <c r="AH1167" s="38" t="s">
        <v>61</v>
      </c>
      <c r="AI1167" s="38">
        <v>1</v>
      </c>
      <c r="AJ1167" s="38">
        <v>0.15</v>
      </c>
      <c r="AK1167" s="38">
        <v>0.6</v>
      </c>
      <c r="AL1167" s="38">
        <v>0.6</v>
      </c>
      <c r="AM1167" s="38" t="s">
        <v>204</v>
      </c>
      <c r="AN1167" s="38">
        <v>38.24</v>
      </c>
      <c r="AO1167" s="38" t="s">
        <v>61</v>
      </c>
      <c r="AP1167" s="38" t="s">
        <v>61</v>
      </c>
      <c r="AQ1167" s="38" t="s">
        <v>61</v>
      </c>
      <c r="AR1167" s="38" t="s">
        <v>61</v>
      </c>
      <c r="AS1167" s="38" t="s">
        <v>61</v>
      </c>
      <c r="AT1167" s="38" t="s">
        <v>205</v>
      </c>
      <c r="AU1167" s="38" t="s">
        <v>8802</v>
      </c>
      <c r="AV1167" s="38" t="s">
        <v>207</v>
      </c>
      <c r="AW1167" s="38" t="s">
        <v>61</v>
      </c>
      <c r="AX1167" s="38" t="s">
        <v>63</v>
      </c>
      <c r="AY1167" s="39" t="s">
        <v>13415</v>
      </c>
      <c r="AZ1167" s="38" t="s">
        <v>13416</v>
      </c>
      <c r="BA1167" s="39" t="s">
        <v>13416</v>
      </c>
      <c r="BB1167" s="38" t="s">
        <v>7529</v>
      </c>
      <c r="BC1167" s="38" t="s">
        <v>61</v>
      </c>
      <c r="BD1167" s="38" t="s">
        <v>94</v>
      </c>
      <c r="BE1167" s="38" t="s">
        <v>208</v>
      </c>
      <c r="BF1167" s="38" t="s">
        <v>64</v>
      </c>
      <c r="BG1167" s="38" t="s">
        <v>61</v>
      </c>
      <c r="BH1167" s="38" t="s">
        <v>209</v>
      </c>
    </row>
    <row r="1168" spans="2:60" x14ac:dyDescent="0.3">
      <c r="B1168" s="55">
        <f t="shared" si="354"/>
        <v>1164</v>
      </c>
      <c r="C1168" s="55" t="str">
        <f t="shared" si="355"/>
        <v>NRT</v>
      </c>
      <c r="D1168" s="55" t="str">
        <f t="shared" si="356"/>
        <v>2025-09-30</v>
      </c>
      <c r="E1168" s="55" t="str">
        <f t="shared" si="357"/>
        <v>82020038211</v>
      </c>
      <c r="F1168" s="55" t="str">
        <f t="shared" si="358"/>
        <v>PJP030162266</v>
      </c>
      <c r="G1168" s="55" t="str">
        <f t="shared" si="359"/>
        <v>송효선</v>
      </c>
      <c r="H1168" s="53" t="str">
        <f t="shared" si="360"/>
        <v>목록(Manifest)</v>
      </c>
      <c r="I1168" s="62">
        <f t="shared" si="361"/>
        <v>58.11</v>
      </c>
      <c r="J1168" s="53" t="str">
        <f t="shared" si="362"/>
        <v>BIG BRIDGE INTL (BRCH USA)</v>
      </c>
      <c r="K1168" s="55">
        <f t="shared" si="363"/>
        <v>1</v>
      </c>
      <c r="L1168" s="54">
        <f t="shared" si="364"/>
        <v>1.25</v>
      </c>
      <c r="M1168" s="54">
        <f t="shared" si="365"/>
        <v>2.8</v>
      </c>
      <c r="N1168" s="54">
        <f t="shared" si="366"/>
        <v>2.8</v>
      </c>
      <c r="O1168" s="54">
        <f t="shared" si="367"/>
        <v>1.5</v>
      </c>
      <c r="P1168" s="55" t="str">
        <f t="shared" si="368"/>
        <v>6094325152117</v>
      </c>
      <c r="Q1168" s="70">
        <f t="shared" si="369"/>
        <v>8780</v>
      </c>
      <c r="R1168" s="58">
        <v>0</v>
      </c>
      <c r="S1168" s="57">
        <f t="shared" si="370"/>
        <v>0</v>
      </c>
      <c r="T1168" s="58">
        <v>0</v>
      </c>
      <c r="U1168" s="58">
        <f>(IF(VLOOKUP(VLOOKUP(AN1168,MAPPING!$B$16:$D$21,2,1),MAPPING!$C$16:$E$21,2,0)=7000,0,VLOOKUP(VLOOKUP(AN1168,MAPPING!$B$16:$D$21,2,1),MAPPING!$C$16:$E$21,2,0)))</f>
        <v>0</v>
      </c>
      <c r="V1168" s="58">
        <f>(K1168*VLOOKUP(N1168/K1168,MAPPING!$B$23:$C$30,2,10))</f>
        <v>550</v>
      </c>
      <c r="W1168" s="58">
        <f t="shared" si="371"/>
        <v>0</v>
      </c>
      <c r="X1168" s="58">
        <f t="shared" si="372"/>
        <v>9330</v>
      </c>
      <c r="Y1168" s="116">
        <f>ROUND(SUM(Q1168:W1168)/INVOICE!$I$5,2)</f>
        <v>6.69</v>
      </c>
      <c r="AA1168" s="38" t="s">
        <v>7524</v>
      </c>
      <c r="AB1168" s="38" t="s">
        <v>93</v>
      </c>
      <c r="AC1168" s="38" t="s">
        <v>7525</v>
      </c>
      <c r="AD1168" s="38" t="s">
        <v>13417</v>
      </c>
      <c r="AE1168" s="38" t="s">
        <v>13418</v>
      </c>
      <c r="AF1168" s="38" t="s">
        <v>13419</v>
      </c>
      <c r="AG1168" s="38" t="s">
        <v>13420</v>
      </c>
      <c r="AH1168" s="38" t="s">
        <v>61</v>
      </c>
      <c r="AI1168" s="38">
        <v>1</v>
      </c>
      <c r="AJ1168" s="38">
        <v>1.25</v>
      </c>
      <c r="AK1168" s="38">
        <v>2.8</v>
      </c>
      <c r="AL1168" s="38">
        <v>2.8</v>
      </c>
      <c r="AM1168" s="38" t="s">
        <v>204</v>
      </c>
      <c r="AN1168" s="38">
        <v>58.11</v>
      </c>
      <c r="AO1168" s="38" t="s">
        <v>61</v>
      </c>
      <c r="AP1168" s="38" t="s">
        <v>61</v>
      </c>
      <c r="AQ1168" s="38" t="s">
        <v>61</v>
      </c>
      <c r="AR1168" s="38" t="s">
        <v>61</v>
      </c>
      <c r="AS1168" s="38" t="s">
        <v>61</v>
      </c>
      <c r="AT1168" s="38" t="s">
        <v>205</v>
      </c>
      <c r="AU1168" s="38" t="s">
        <v>8802</v>
      </c>
      <c r="AV1168" s="38" t="s">
        <v>207</v>
      </c>
      <c r="AW1168" s="38" t="s">
        <v>61</v>
      </c>
      <c r="AX1168" s="38" t="s">
        <v>63</v>
      </c>
      <c r="AY1168" s="39" t="s">
        <v>13421</v>
      </c>
      <c r="AZ1168" s="38" t="s">
        <v>13422</v>
      </c>
      <c r="BA1168" s="39" t="s">
        <v>13422</v>
      </c>
      <c r="BB1168" s="38" t="s">
        <v>7529</v>
      </c>
      <c r="BC1168" s="38" t="s">
        <v>61</v>
      </c>
      <c r="BD1168" s="38" t="s">
        <v>94</v>
      </c>
      <c r="BE1168" s="38" t="s">
        <v>208</v>
      </c>
      <c r="BF1168" s="38" t="s">
        <v>64</v>
      </c>
      <c r="BG1168" s="38" t="s">
        <v>61</v>
      </c>
      <c r="BH1168" s="38" t="s">
        <v>209</v>
      </c>
    </row>
    <row r="1169" spans="2:60" x14ac:dyDescent="0.3">
      <c r="B1169" s="55">
        <f t="shared" si="354"/>
        <v>1165</v>
      </c>
      <c r="C1169" s="55" t="str">
        <f t="shared" si="355"/>
        <v>NRT</v>
      </c>
      <c r="D1169" s="55" t="str">
        <f t="shared" si="356"/>
        <v>2025-09-30</v>
      </c>
      <c r="E1169" s="55" t="str">
        <f t="shared" si="357"/>
        <v>82020038211</v>
      </c>
      <c r="F1169" s="55" t="str">
        <f t="shared" si="358"/>
        <v>PJP030163177</v>
      </c>
      <c r="G1169" s="55" t="str">
        <f t="shared" si="359"/>
        <v>오경원</v>
      </c>
      <c r="H1169" s="53" t="str">
        <f t="shared" si="360"/>
        <v>일반(목록배제,Normal-Manifest Exception)</v>
      </c>
      <c r="I1169" s="62">
        <f t="shared" si="361"/>
        <v>67</v>
      </c>
      <c r="J1169" s="53" t="str">
        <f t="shared" si="362"/>
        <v>BIG BRIDGE INTL (BRCH USA)</v>
      </c>
      <c r="K1169" s="55">
        <f t="shared" si="363"/>
        <v>1</v>
      </c>
      <c r="L1169" s="54">
        <f t="shared" si="364"/>
        <v>0.2</v>
      </c>
      <c r="M1169" s="54">
        <f t="shared" si="365"/>
        <v>0.5</v>
      </c>
      <c r="N1169" s="54">
        <f t="shared" si="366"/>
        <v>0.5</v>
      </c>
      <c r="O1169" s="54">
        <f t="shared" si="367"/>
        <v>0.5</v>
      </c>
      <c r="P1169" s="55" t="str">
        <f t="shared" si="368"/>
        <v>6094325152206</v>
      </c>
      <c r="Q1169" s="70">
        <f t="shared" si="369"/>
        <v>6760</v>
      </c>
      <c r="R1169" s="58">
        <v>0</v>
      </c>
      <c r="S1169" s="57">
        <f t="shared" si="370"/>
        <v>0</v>
      </c>
      <c r="T1169" s="58">
        <v>0</v>
      </c>
      <c r="U1169" s="58">
        <f>(IF(VLOOKUP(VLOOKUP(AN1169,MAPPING!$B$16:$D$21,2,1),MAPPING!$C$16:$E$21,2,0)=7000,0,VLOOKUP(VLOOKUP(AN1169,MAPPING!$B$16:$D$21,2,1),MAPPING!$C$16:$E$21,2,0)))</f>
        <v>0</v>
      </c>
      <c r="V1169" s="58">
        <f>(K1169*VLOOKUP(N1169/K1169,MAPPING!$B$23:$C$30,2,10))</f>
        <v>0</v>
      </c>
      <c r="W1169" s="58">
        <f t="shared" si="371"/>
        <v>0</v>
      </c>
      <c r="X1169" s="58">
        <f t="shared" si="372"/>
        <v>6760</v>
      </c>
      <c r="Y1169" s="116">
        <f>ROUND(SUM(Q1169:W1169)/INVOICE!$I$5,2)</f>
        <v>4.8499999999999996</v>
      </c>
      <c r="AA1169" s="38" t="s">
        <v>7524</v>
      </c>
      <c r="AB1169" s="38" t="s">
        <v>93</v>
      </c>
      <c r="AC1169" s="38" t="s">
        <v>7525</v>
      </c>
      <c r="AD1169" s="38" t="s">
        <v>13423</v>
      </c>
      <c r="AE1169" s="38" t="s">
        <v>12341</v>
      </c>
      <c r="AF1169" s="38" t="s">
        <v>12342</v>
      </c>
      <c r="AG1169" s="38" t="s">
        <v>2538</v>
      </c>
      <c r="AH1169" s="38" t="s">
        <v>61</v>
      </c>
      <c r="AI1169" s="38">
        <v>1</v>
      </c>
      <c r="AJ1169" s="38">
        <v>0.2</v>
      </c>
      <c r="AK1169" s="38">
        <v>0.5</v>
      </c>
      <c r="AL1169" s="38">
        <v>0.5</v>
      </c>
      <c r="AM1169" s="38" t="s">
        <v>66</v>
      </c>
      <c r="AN1169" s="38">
        <v>67</v>
      </c>
      <c r="AO1169" s="38" t="s">
        <v>61</v>
      </c>
      <c r="AP1169" s="38" t="s">
        <v>61</v>
      </c>
      <c r="AQ1169" s="38" t="s">
        <v>61</v>
      </c>
      <c r="AR1169" s="38" t="s">
        <v>61</v>
      </c>
      <c r="AS1169" s="38" t="s">
        <v>61</v>
      </c>
      <c r="AT1169" s="38" t="s">
        <v>205</v>
      </c>
      <c r="AU1169" s="38" t="s">
        <v>8802</v>
      </c>
      <c r="AV1169" s="38" t="s">
        <v>207</v>
      </c>
      <c r="AW1169" s="38" t="s">
        <v>61</v>
      </c>
      <c r="AX1169" s="38" t="s">
        <v>63</v>
      </c>
      <c r="AY1169" s="39" t="s">
        <v>13424</v>
      </c>
      <c r="AZ1169" s="38" t="s">
        <v>13425</v>
      </c>
      <c r="BA1169" s="39" t="s">
        <v>13425</v>
      </c>
      <c r="BB1169" s="38" t="s">
        <v>7529</v>
      </c>
      <c r="BC1169" s="38" t="s">
        <v>61</v>
      </c>
      <c r="BD1169" s="38" t="s">
        <v>94</v>
      </c>
      <c r="BE1169" s="38" t="s">
        <v>208</v>
      </c>
      <c r="BF1169" s="38" t="s">
        <v>64</v>
      </c>
      <c r="BG1169" s="38" t="s">
        <v>61</v>
      </c>
      <c r="BH1169" s="38" t="s">
        <v>209</v>
      </c>
    </row>
    <row r="1170" spans="2:60" x14ac:dyDescent="0.3">
      <c r="B1170" s="55">
        <f t="shared" si="354"/>
        <v>1166</v>
      </c>
      <c r="C1170" s="55" t="str">
        <f t="shared" si="355"/>
        <v>NRT</v>
      </c>
      <c r="D1170" s="55" t="str">
        <f t="shared" si="356"/>
        <v>2025-09-30</v>
      </c>
      <c r="E1170" s="55" t="str">
        <f t="shared" si="357"/>
        <v>82020038211</v>
      </c>
      <c r="F1170" s="55" t="str">
        <f t="shared" si="358"/>
        <v>PJP026433543</v>
      </c>
      <c r="G1170" s="55" t="str">
        <f t="shared" si="359"/>
        <v>장세진</v>
      </c>
      <c r="H1170" s="53" t="str">
        <f t="shared" si="360"/>
        <v>일반(목록배제,Normal-Manifest Exception)</v>
      </c>
      <c r="I1170" s="62">
        <f t="shared" si="361"/>
        <v>100.5</v>
      </c>
      <c r="J1170" s="53" t="str">
        <f t="shared" si="362"/>
        <v>BIG BRIDGE INTL (BRCH USA)</v>
      </c>
      <c r="K1170" s="55">
        <f t="shared" si="363"/>
        <v>1</v>
      </c>
      <c r="L1170" s="54">
        <f t="shared" si="364"/>
        <v>0.45</v>
      </c>
      <c r="M1170" s="54">
        <f t="shared" si="365"/>
        <v>1.3</v>
      </c>
      <c r="N1170" s="54">
        <f t="shared" si="366"/>
        <v>1.3</v>
      </c>
      <c r="O1170" s="54">
        <f t="shared" si="367"/>
        <v>0.5</v>
      </c>
      <c r="P1170" s="55" t="str">
        <f t="shared" si="368"/>
        <v>6094325144000</v>
      </c>
      <c r="Q1170" s="70">
        <f t="shared" si="369"/>
        <v>6760</v>
      </c>
      <c r="R1170" s="58">
        <v>0</v>
      </c>
      <c r="S1170" s="57">
        <f t="shared" si="370"/>
        <v>0</v>
      </c>
      <c r="T1170" s="58">
        <v>0</v>
      </c>
      <c r="U1170" s="58">
        <f>(IF(VLOOKUP(VLOOKUP(AN1170,MAPPING!$B$16:$D$21,2,1),MAPPING!$C$16:$E$21,2,0)=7000,0,VLOOKUP(VLOOKUP(AN1170,MAPPING!$B$16:$D$21,2,1),MAPPING!$C$16:$E$21,2,0)))</f>
        <v>0</v>
      </c>
      <c r="V1170" s="58">
        <f>(K1170*VLOOKUP(N1170/K1170,MAPPING!$B$23:$C$30,2,10))</f>
        <v>0</v>
      </c>
      <c r="W1170" s="58">
        <f t="shared" si="371"/>
        <v>0</v>
      </c>
      <c r="X1170" s="58">
        <f t="shared" si="372"/>
        <v>6760</v>
      </c>
      <c r="Y1170" s="116">
        <f>ROUND(SUM(Q1170:W1170)/INVOICE!$I$5,2)</f>
        <v>4.8499999999999996</v>
      </c>
      <c r="AA1170" s="38" t="s">
        <v>7524</v>
      </c>
      <c r="AB1170" s="38" t="s">
        <v>93</v>
      </c>
      <c r="AC1170" s="38" t="s">
        <v>7525</v>
      </c>
      <c r="AD1170" s="38" t="s">
        <v>13426</v>
      </c>
      <c r="AE1170" s="38" t="s">
        <v>13427</v>
      </c>
      <c r="AF1170" s="38" t="s">
        <v>13428</v>
      </c>
      <c r="AG1170" s="38" t="s">
        <v>13429</v>
      </c>
      <c r="AH1170" s="38" t="s">
        <v>61</v>
      </c>
      <c r="AI1170" s="38">
        <v>1</v>
      </c>
      <c r="AJ1170" s="38">
        <v>0.45</v>
      </c>
      <c r="AK1170" s="38">
        <v>1.3</v>
      </c>
      <c r="AL1170" s="38">
        <v>1.3</v>
      </c>
      <c r="AM1170" s="38" t="s">
        <v>66</v>
      </c>
      <c r="AN1170" s="38">
        <v>100.5</v>
      </c>
      <c r="AO1170" s="38" t="s">
        <v>61</v>
      </c>
      <c r="AP1170" s="38" t="s">
        <v>61</v>
      </c>
      <c r="AQ1170" s="38" t="s">
        <v>61</v>
      </c>
      <c r="AR1170" s="38" t="s">
        <v>61</v>
      </c>
      <c r="AS1170" s="38" t="s">
        <v>61</v>
      </c>
      <c r="AT1170" s="38" t="s">
        <v>205</v>
      </c>
      <c r="AU1170" s="38" t="s">
        <v>8802</v>
      </c>
      <c r="AV1170" s="38" t="s">
        <v>207</v>
      </c>
      <c r="AW1170" s="38" t="s">
        <v>61</v>
      </c>
      <c r="AX1170" s="38" t="s">
        <v>63</v>
      </c>
      <c r="AY1170" s="39" t="s">
        <v>13430</v>
      </c>
      <c r="AZ1170" s="38" t="s">
        <v>13431</v>
      </c>
      <c r="BA1170" s="39" t="s">
        <v>13431</v>
      </c>
      <c r="BB1170" s="38" t="s">
        <v>7529</v>
      </c>
      <c r="BC1170" s="38" t="s">
        <v>61</v>
      </c>
      <c r="BD1170" s="38" t="s">
        <v>94</v>
      </c>
      <c r="BE1170" s="38" t="s">
        <v>208</v>
      </c>
      <c r="BF1170" s="38" t="s">
        <v>64</v>
      </c>
      <c r="BG1170" s="38" t="s">
        <v>61</v>
      </c>
      <c r="BH1170" s="38" t="s">
        <v>209</v>
      </c>
    </row>
    <row r="1171" spans="2:60" x14ac:dyDescent="0.3">
      <c r="B1171" s="55">
        <f t="shared" si="354"/>
        <v>1167</v>
      </c>
      <c r="C1171" s="55" t="str">
        <f t="shared" si="355"/>
        <v>NRT</v>
      </c>
      <c r="D1171" s="55" t="str">
        <f t="shared" si="356"/>
        <v>2025-09-30</v>
      </c>
      <c r="E1171" s="55" t="str">
        <f t="shared" si="357"/>
        <v>82020038211</v>
      </c>
      <c r="F1171" s="55" t="str">
        <f t="shared" si="358"/>
        <v>PJP030134670</v>
      </c>
      <c r="G1171" s="55" t="str">
        <f t="shared" si="359"/>
        <v>박소연</v>
      </c>
      <c r="H1171" s="53" t="str">
        <f t="shared" si="360"/>
        <v>일반(목록배제,Normal-Manifest Exception)</v>
      </c>
      <c r="I1171" s="62">
        <f t="shared" si="361"/>
        <v>100.5</v>
      </c>
      <c r="J1171" s="53" t="str">
        <f t="shared" si="362"/>
        <v>BIG BRIDGE INTL (BRCH USA)</v>
      </c>
      <c r="K1171" s="55">
        <f t="shared" si="363"/>
        <v>1</v>
      </c>
      <c r="L1171" s="54">
        <f t="shared" si="364"/>
        <v>0.6</v>
      </c>
      <c r="M1171" s="54">
        <f t="shared" si="365"/>
        <v>2</v>
      </c>
      <c r="N1171" s="54">
        <f t="shared" si="366"/>
        <v>2</v>
      </c>
      <c r="O1171" s="54">
        <f t="shared" si="367"/>
        <v>1</v>
      </c>
      <c r="P1171" s="55" t="str">
        <f t="shared" si="368"/>
        <v>6094325152257</v>
      </c>
      <c r="Q1171" s="70">
        <f t="shared" si="369"/>
        <v>7770</v>
      </c>
      <c r="R1171" s="58">
        <v>0</v>
      </c>
      <c r="S1171" s="57">
        <f t="shared" si="370"/>
        <v>0</v>
      </c>
      <c r="T1171" s="58">
        <v>0</v>
      </c>
      <c r="U1171" s="58">
        <f>(IF(VLOOKUP(VLOOKUP(AN1171,MAPPING!$B$16:$D$21,2,1),MAPPING!$C$16:$E$21,2,0)=7000,0,VLOOKUP(VLOOKUP(AN1171,MAPPING!$B$16:$D$21,2,1),MAPPING!$C$16:$E$21,2,0)))</f>
        <v>0</v>
      </c>
      <c r="V1171" s="58">
        <f>(K1171*VLOOKUP(N1171/K1171,MAPPING!$B$23:$C$30,2,10))</f>
        <v>0</v>
      </c>
      <c r="W1171" s="58">
        <f t="shared" si="371"/>
        <v>0</v>
      </c>
      <c r="X1171" s="58">
        <f t="shared" si="372"/>
        <v>7770</v>
      </c>
      <c r="Y1171" s="116">
        <f>ROUND(SUM(Q1171:W1171)/INVOICE!$I$5,2)</f>
        <v>5.57</v>
      </c>
      <c r="AA1171" s="38" t="s">
        <v>7524</v>
      </c>
      <c r="AB1171" s="38" t="s">
        <v>93</v>
      </c>
      <c r="AC1171" s="38" t="s">
        <v>7525</v>
      </c>
      <c r="AD1171" s="38" t="s">
        <v>13432</v>
      </c>
      <c r="AE1171" s="38" t="s">
        <v>1610</v>
      </c>
      <c r="AF1171" s="38" t="s">
        <v>13433</v>
      </c>
      <c r="AG1171" s="38" t="s">
        <v>477</v>
      </c>
      <c r="AH1171" s="38" t="s">
        <v>61</v>
      </c>
      <c r="AI1171" s="38">
        <v>1</v>
      </c>
      <c r="AJ1171" s="38">
        <v>0.6</v>
      </c>
      <c r="AK1171" s="38">
        <v>2</v>
      </c>
      <c r="AL1171" s="38">
        <v>2</v>
      </c>
      <c r="AM1171" s="38" t="s">
        <v>66</v>
      </c>
      <c r="AN1171" s="38">
        <v>100.5</v>
      </c>
      <c r="AO1171" s="38" t="s">
        <v>61</v>
      </c>
      <c r="AP1171" s="38" t="s">
        <v>61</v>
      </c>
      <c r="AQ1171" s="38" t="s">
        <v>61</v>
      </c>
      <c r="AR1171" s="38" t="s">
        <v>61</v>
      </c>
      <c r="AS1171" s="38" t="s">
        <v>61</v>
      </c>
      <c r="AT1171" s="38" t="s">
        <v>205</v>
      </c>
      <c r="AU1171" s="38" t="s">
        <v>8802</v>
      </c>
      <c r="AV1171" s="38" t="s">
        <v>207</v>
      </c>
      <c r="AW1171" s="38" t="s">
        <v>61</v>
      </c>
      <c r="AX1171" s="38" t="s">
        <v>63</v>
      </c>
      <c r="AY1171" s="39" t="s">
        <v>13434</v>
      </c>
      <c r="AZ1171" s="38" t="s">
        <v>13435</v>
      </c>
      <c r="BA1171" s="39" t="s">
        <v>13435</v>
      </c>
      <c r="BB1171" s="38" t="s">
        <v>7529</v>
      </c>
      <c r="BC1171" s="38" t="s">
        <v>61</v>
      </c>
      <c r="BD1171" s="38" t="s">
        <v>94</v>
      </c>
      <c r="BE1171" s="38" t="s">
        <v>208</v>
      </c>
      <c r="BF1171" s="38" t="s">
        <v>64</v>
      </c>
      <c r="BG1171" s="38" t="s">
        <v>61</v>
      </c>
      <c r="BH1171" s="38" t="s">
        <v>209</v>
      </c>
    </row>
    <row r="1172" spans="2:60" x14ac:dyDescent="0.3">
      <c r="B1172" s="55">
        <f t="shared" si="354"/>
        <v>1168</v>
      </c>
      <c r="C1172" s="55" t="str">
        <f t="shared" si="355"/>
        <v>NRT</v>
      </c>
      <c r="D1172" s="55" t="str">
        <f t="shared" si="356"/>
        <v>2025-09-30</v>
      </c>
      <c r="E1172" s="55" t="str">
        <f t="shared" si="357"/>
        <v>82020038211</v>
      </c>
      <c r="F1172" s="55" t="str">
        <f t="shared" si="358"/>
        <v>PJP030131549</v>
      </c>
      <c r="G1172" s="55" t="str">
        <f t="shared" si="359"/>
        <v>김채현</v>
      </c>
      <c r="H1172" s="53" t="str">
        <f t="shared" si="360"/>
        <v>목록(Manifest)</v>
      </c>
      <c r="I1172" s="62">
        <f t="shared" si="361"/>
        <v>33.11</v>
      </c>
      <c r="J1172" s="53" t="str">
        <f t="shared" si="362"/>
        <v>BIG BRIDGE INTL (BRCH USA)</v>
      </c>
      <c r="K1172" s="55">
        <f t="shared" si="363"/>
        <v>1</v>
      </c>
      <c r="L1172" s="54">
        <f t="shared" si="364"/>
        <v>0.45</v>
      </c>
      <c r="M1172" s="54">
        <f t="shared" si="365"/>
        <v>0.8</v>
      </c>
      <c r="N1172" s="54">
        <f t="shared" si="366"/>
        <v>0.8</v>
      </c>
      <c r="O1172" s="54">
        <f t="shared" si="367"/>
        <v>0.5</v>
      </c>
      <c r="P1172" s="55" t="str">
        <f t="shared" si="368"/>
        <v>6094325151005</v>
      </c>
      <c r="Q1172" s="70">
        <f t="shared" si="369"/>
        <v>6760</v>
      </c>
      <c r="R1172" s="58">
        <v>0</v>
      </c>
      <c r="S1172" s="57">
        <f t="shared" si="370"/>
        <v>0</v>
      </c>
      <c r="T1172" s="58">
        <v>0</v>
      </c>
      <c r="U1172" s="58">
        <f>(IF(VLOOKUP(VLOOKUP(AN1172,MAPPING!$B$16:$D$21,2,1),MAPPING!$C$16:$E$21,2,0)=7000,0,VLOOKUP(VLOOKUP(AN1172,MAPPING!$B$16:$D$21,2,1),MAPPING!$C$16:$E$21,2,0)))</f>
        <v>0</v>
      </c>
      <c r="V1172" s="58">
        <f>(K1172*VLOOKUP(N1172/K1172,MAPPING!$B$23:$C$30,2,10))</f>
        <v>0</v>
      </c>
      <c r="W1172" s="58">
        <f t="shared" si="371"/>
        <v>0</v>
      </c>
      <c r="X1172" s="58">
        <f t="shared" si="372"/>
        <v>6760</v>
      </c>
      <c r="Y1172" s="116">
        <f>ROUND(SUM(Q1172:W1172)/INVOICE!$I$5,2)</f>
        <v>4.8499999999999996</v>
      </c>
      <c r="AA1172" s="38" t="s">
        <v>7524</v>
      </c>
      <c r="AB1172" s="38" t="s">
        <v>93</v>
      </c>
      <c r="AC1172" s="38" t="s">
        <v>7525</v>
      </c>
      <c r="AD1172" s="38" t="s">
        <v>13436</v>
      </c>
      <c r="AE1172" s="38" t="s">
        <v>13437</v>
      </c>
      <c r="AF1172" s="38" t="s">
        <v>13438</v>
      </c>
      <c r="AG1172" s="38" t="s">
        <v>13439</v>
      </c>
      <c r="AH1172" s="38" t="s">
        <v>61</v>
      </c>
      <c r="AI1172" s="38">
        <v>1</v>
      </c>
      <c r="AJ1172" s="38">
        <v>0.45</v>
      </c>
      <c r="AK1172" s="38">
        <v>0.8</v>
      </c>
      <c r="AL1172" s="38">
        <v>0.8</v>
      </c>
      <c r="AM1172" s="38" t="s">
        <v>204</v>
      </c>
      <c r="AN1172" s="38">
        <v>33.11</v>
      </c>
      <c r="AO1172" s="38" t="s">
        <v>61</v>
      </c>
      <c r="AP1172" s="38" t="s">
        <v>61</v>
      </c>
      <c r="AQ1172" s="38" t="s">
        <v>61</v>
      </c>
      <c r="AR1172" s="38" t="s">
        <v>61</v>
      </c>
      <c r="AS1172" s="38" t="s">
        <v>61</v>
      </c>
      <c r="AT1172" s="38" t="s">
        <v>205</v>
      </c>
      <c r="AU1172" s="38" t="s">
        <v>8802</v>
      </c>
      <c r="AV1172" s="38" t="s">
        <v>207</v>
      </c>
      <c r="AW1172" s="38" t="s">
        <v>61</v>
      </c>
      <c r="AX1172" s="38" t="s">
        <v>63</v>
      </c>
      <c r="AY1172" s="39" t="s">
        <v>13440</v>
      </c>
      <c r="AZ1172" s="38" t="s">
        <v>13441</v>
      </c>
      <c r="BA1172" s="39" t="s">
        <v>13441</v>
      </c>
      <c r="BB1172" s="38" t="s">
        <v>7529</v>
      </c>
      <c r="BC1172" s="38" t="s">
        <v>61</v>
      </c>
      <c r="BD1172" s="38" t="s">
        <v>94</v>
      </c>
      <c r="BE1172" s="38" t="s">
        <v>208</v>
      </c>
      <c r="BF1172" s="38" t="s">
        <v>64</v>
      </c>
      <c r="BG1172" s="38" t="s">
        <v>61</v>
      </c>
      <c r="BH1172" s="38" t="s">
        <v>209</v>
      </c>
    </row>
    <row r="1173" spans="2:60" x14ac:dyDescent="0.3">
      <c r="B1173" s="55">
        <f t="shared" si="354"/>
        <v>1169</v>
      </c>
      <c r="C1173" s="55" t="str">
        <f t="shared" si="355"/>
        <v>NRT</v>
      </c>
      <c r="D1173" s="55" t="str">
        <f t="shared" si="356"/>
        <v>2025-09-30</v>
      </c>
      <c r="E1173" s="55" t="str">
        <f t="shared" si="357"/>
        <v>82020038211</v>
      </c>
      <c r="F1173" s="55" t="str">
        <f t="shared" si="358"/>
        <v>PJP030144928</v>
      </c>
      <c r="G1173" s="55" t="str">
        <f t="shared" si="359"/>
        <v>김미진</v>
      </c>
      <c r="H1173" s="53" t="str">
        <f t="shared" si="360"/>
        <v>목록(Manifest)</v>
      </c>
      <c r="I1173" s="62">
        <f t="shared" si="361"/>
        <v>11.05</v>
      </c>
      <c r="J1173" s="53" t="str">
        <f t="shared" si="362"/>
        <v>BIG BRIDGE INTL (BRCH USA)</v>
      </c>
      <c r="K1173" s="55">
        <f t="shared" si="363"/>
        <v>1</v>
      </c>
      <c r="L1173" s="54">
        <f t="shared" si="364"/>
        <v>0.1</v>
      </c>
      <c r="M1173" s="54">
        <f t="shared" si="365"/>
        <v>0.2</v>
      </c>
      <c r="N1173" s="54">
        <f t="shared" si="366"/>
        <v>0.2</v>
      </c>
      <c r="O1173" s="54">
        <f t="shared" si="367"/>
        <v>0.5</v>
      </c>
      <c r="P1173" s="55" t="str">
        <f t="shared" si="368"/>
        <v>6094325152143</v>
      </c>
      <c r="Q1173" s="70">
        <f t="shared" si="369"/>
        <v>6760</v>
      </c>
      <c r="R1173" s="58">
        <v>0</v>
      </c>
      <c r="S1173" s="57">
        <f t="shared" si="370"/>
        <v>0</v>
      </c>
      <c r="T1173" s="58">
        <v>0</v>
      </c>
      <c r="U1173" s="58">
        <f>(IF(VLOOKUP(VLOOKUP(AN1173,MAPPING!$B$16:$D$21,2,1),MAPPING!$C$16:$E$21,2,0)=7000,0,VLOOKUP(VLOOKUP(AN1173,MAPPING!$B$16:$D$21,2,1),MAPPING!$C$16:$E$21,2,0)))</f>
        <v>0</v>
      </c>
      <c r="V1173" s="58">
        <f>(K1173*VLOOKUP(N1173/K1173,MAPPING!$B$23:$C$30,2,10))</f>
        <v>0</v>
      </c>
      <c r="W1173" s="58">
        <f t="shared" si="371"/>
        <v>0</v>
      </c>
      <c r="X1173" s="58">
        <f t="shared" si="372"/>
        <v>6760</v>
      </c>
      <c r="Y1173" s="116">
        <f>ROUND(SUM(Q1173:W1173)/INVOICE!$I$5,2)</f>
        <v>4.8499999999999996</v>
      </c>
      <c r="AA1173" s="38" t="s">
        <v>7524</v>
      </c>
      <c r="AB1173" s="38" t="s">
        <v>93</v>
      </c>
      <c r="AC1173" s="38" t="s">
        <v>7525</v>
      </c>
      <c r="AD1173" s="38" t="s">
        <v>13442</v>
      </c>
      <c r="AE1173" s="38" t="s">
        <v>13443</v>
      </c>
      <c r="AF1173" s="38" t="s">
        <v>13444</v>
      </c>
      <c r="AG1173" s="38" t="s">
        <v>13445</v>
      </c>
      <c r="AH1173" s="38" t="s">
        <v>61</v>
      </c>
      <c r="AI1173" s="38">
        <v>1</v>
      </c>
      <c r="AJ1173" s="38">
        <v>0.1</v>
      </c>
      <c r="AK1173" s="38">
        <v>0.2</v>
      </c>
      <c r="AL1173" s="38">
        <v>0.2</v>
      </c>
      <c r="AM1173" s="38" t="s">
        <v>204</v>
      </c>
      <c r="AN1173" s="38">
        <v>11.05</v>
      </c>
      <c r="AO1173" s="38" t="s">
        <v>61</v>
      </c>
      <c r="AP1173" s="38" t="s">
        <v>61</v>
      </c>
      <c r="AQ1173" s="38" t="s">
        <v>61</v>
      </c>
      <c r="AR1173" s="38" t="s">
        <v>61</v>
      </c>
      <c r="AS1173" s="38" t="s">
        <v>61</v>
      </c>
      <c r="AT1173" s="38" t="s">
        <v>205</v>
      </c>
      <c r="AU1173" s="38" t="s">
        <v>8802</v>
      </c>
      <c r="AV1173" s="38" t="s">
        <v>207</v>
      </c>
      <c r="AW1173" s="38" t="s">
        <v>61</v>
      </c>
      <c r="AX1173" s="38" t="s">
        <v>63</v>
      </c>
      <c r="AY1173" s="39" t="s">
        <v>13446</v>
      </c>
      <c r="AZ1173" s="38" t="s">
        <v>13447</v>
      </c>
      <c r="BA1173" s="39" t="s">
        <v>13447</v>
      </c>
      <c r="BB1173" s="38" t="s">
        <v>7529</v>
      </c>
      <c r="BC1173" s="38" t="s">
        <v>61</v>
      </c>
      <c r="BD1173" s="38" t="s">
        <v>94</v>
      </c>
      <c r="BE1173" s="38" t="s">
        <v>208</v>
      </c>
      <c r="BF1173" s="38" t="s">
        <v>64</v>
      </c>
      <c r="BG1173" s="38" t="s">
        <v>61</v>
      </c>
      <c r="BH1173" s="38" t="s">
        <v>209</v>
      </c>
    </row>
    <row r="1174" spans="2:60" x14ac:dyDescent="0.3">
      <c r="B1174" s="55">
        <f t="shared" si="354"/>
        <v>1170</v>
      </c>
      <c r="C1174" s="55" t="str">
        <f t="shared" si="355"/>
        <v>NRT</v>
      </c>
      <c r="D1174" s="55" t="str">
        <f t="shared" si="356"/>
        <v>2025-09-30</v>
      </c>
      <c r="E1174" s="55" t="str">
        <f t="shared" si="357"/>
        <v>82020038211</v>
      </c>
      <c r="F1174" s="55" t="str">
        <f t="shared" si="358"/>
        <v>PJP030149271</v>
      </c>
      <c r="G1174" s="55" t="str">
        <f t="shared" si="359"/>
        <v>김영준</v>
      </c>
      <c r="H1174" s="53" t="str">
        <f t="shared" si="360"/>
        <v>목록(Manifest)</v>
      </c>
      <c r="I1174" s="62">
        <f t="shared" si="361"/>
        <v>10.050000000000001</v>
      </c>
      <c r="J1174" s="53" t="str">
        <f t="shared" si="362"/>
        <v>BIG BRIDGE INTL (BRCH USA)</v>
      </c>
      <c r="K1174" s="55">
        <f t="shared" si="363"/>
        <v>1</v>
      </c>
      <c r="L1174" s="54">
        <f t="shared" si="364"/>
        <v>0.45</v>
      </c>
      <c r="M1174" s="54">
        <f t="shared" si="365"/>
        <v>1.2</v>
      </c>
      <c r="N1174" s="54">
        <f t="shared" si="366"/>
        <v>1.2</v>
      </c>
      <c r="O1174" s="54">
        <f t="shared" si="367"/>
        <v>0.5</v>
      </c>
      <c r="P1174" s="55" t="str">
        <f t="shared" si="368"/>
        <v>6094325152311</v>
      </c>
      <c r="Q1174" s="70">
        <f t="shared" si="369"/>
        <v>6760</v>
      </c>
      <c r="R1174" s="58">
        <v>0</v>
      </c>
      <c r="S1174" s="57">
        <f t="shared" si="370"/>
        <v>0</v>
      </c>
      <c r="T1174" s="58">
        <v>0</v>
      </c>
      <c r="U1174" s="58">
        <f>(IF(VLOOKUP(VLOOKUP(AN1174,MAPPING!$B$16:$D$21,2,1),MAPPING!$C$16:$E$21,2,0)=7000,0,VLOOKUP(VLOOKUP(AN1174,MAPPING!$B$16:$D$21,2,1),MAPPING!$C$16:$E$21,2,0)))</f>
        <v>0</v>
      </c>
      <c r="V1174" s="58">
        <f>(K1174*VLOOKUP(N1174/K1174,MAPPING!$B$23:$C$30,2,10))</f>
        <v>0</v>
      </c>
      <c r="W1174" s="58">
        <f t="shared" si="371"/>
        <v>0</v>
      </c>
      <c r="X1174" s="58">
        <f t="shared" si="372"/>
        <v>6760</v>
      </c>
      <c r="Y1174" s="116">
        <f>ROUND(SUM(Q1174:W1174)/INVOICE!$I$5,2)</f>
        <v>4.8499999999999996</v>
      </c>
      <c r="AA1174" s="38" t="s">
        <v>7524</v>
      </c>
      <c r="AB1174" s="38" t="s">
        <v>93</v>
      </c>
      <c r="AC1174" s="38" t="s">
        <v>7525</v>
      </c>
      <c r="AD1174" s="38" t="s">
        <v>13448</v>
      </c>
      <c r="AE1174" s="38" t="s">
        <v>4487</v>
      </c>
      <c r="AF1174" s="38" t="s">
        <v>12747</v>
      </c>
      <c r="AG1174" s="38" t="s">
        <v>282</v>
      </c>
      <c r="AH1174" s="38" t="s">
        <v>61</v>
      </c>
      <c r="AI1174" s="38">
        <v>1</v>
      </c>
      <c r="AJ1174" s="38">
        <v>0.45</v>
      </c>
      <c r="AK1174" s="38">
        <v>1.2</v>
      </c>
      <c r="AL1174" s="38">
        <v>1.2</v>
      </c>
      <c r="AM1174" s="38" t="s">
        <v>204</v>
      </c>
      <c r="AN1174" s="38">
        <v>10.050000000000001</v>
      </c>
      <c r="AO1174" s="38" t="s">
        <v>61</v>
      </c>
      <c r="AP1174" s="38" t="s">
        <v>61</v>
      </c>
      <c r="AQ1174" s="38" t="s">
        <v>61</v>
      </c>
      <c r="AR1174" s="38" t="s">
        <v>61</v>
      </c>
      <c r="AS1174" s="38" t="s">
        <v>61</v>
      </c>
      <c r="AT1174" s="38" t="s">
        <v>205</v>
      </c>
      <c r="AU1174" s="38" t="s">
        <v>8802</v>
      </c>
      <c r="AV1174" s="38" t="s">
        <v>207</v>
      </c>
      <c r="AW1174" s="38" t="s">
        <v>61</v>
      </c>
      <c r="AX1174" s="38" t="s">
        <v>63</v>
      </c>
      <c r="AY1174" s="39" t="s">
        <v>13449</v>
      </c>
      <c r="AZ1174" s="38" t="s">
        <v>13450</v>
      </c>
      <c r="BA1174" s="39" t="s">
        <v>13450</v>
      </c>
      <c r="BB1174" s="38" t="s">
        <v>7529</v>
      </c>
      <c r="BC1174" s="38" t="s">
        <v>61</v>
      </c>
      <c r="BD1174" s="38" t="s">
        <v>94</v>
      </c>
      <c r="BE1174" s="38" t="s">
        <v>208</v>
      </c>
      <c r="BF1174" s="38" t="s">
        <v>64</v>
      </c>
      <c r="BG1174" s="38" t="s">
        <v>61</v>
      </c>
      <c r="BH1174" s="38" t="s">
        <v>209</v>
      </c>
    </row>
    <row r="1175" spans="2:60" x14ac:dyDescent="0.3">
      <c r="B1175" s="55">
        <f t="shared" si="354"/>
        <v>1171</v>
      </c>
      <c r="C1175" s="55" t="str">
        <f t="shared" si="355"/>
        <v>NRT</v>
      </c>
      <c r="D1175" s="55" t="str">
        <f t="shared" si="356"/>
        <v>2025-09-30</v>
      </c>
      <c r="E1175" s="55" t="str">
        <f t="shared" si="357"/>
        <v>82020038211</v>
      </c>
      <c r="F1175" s="55" t="str">
        <f t="shared" si="358"/>
        <v>PJP030137062</v>
      </c>
      <c r="G1175" s="55" t="str">
        <f t="shared" si="359"/>
        <v>지승민</v>
      </c>
      <c r="H1175" s="53" t="str">
        <f t="shared" si="360"/>
        <v>목록(Manifest)</v>
      </c>
      <c r="I1175" s="62">
        <f t="shared" si="361"/>
        <v>134.54</v>
      </c>
      <c r="J1175" s="53" t="str">
        <f t="shared" si="362"/>
        <v>BIG BRIDGE INTL (BRCH USA)</v>
      </c>
      <c r="K1175" s="55">
        <f t="shared" si="363"/>
        <v>1</v>
      </c>
      <c r="L1175" s="54">
        <f t="shared" si="364"/>
        <v>3.55</v>
      </c>
      <c r="M1175" s="54">
        <f t="shared" si="365"/>
        <v>3.8</v>
      </c>
      <c r="N1175" s="54">
        <f t="shared" si="366"/>
        <v>3.8</v>
      </c>
      <c r="O1175" s="54">
        <f t="shared" si="367"/>
        <v>4</v>
      </c>
      <c r="P1175" s="55" t="str">
        <f t="shared" si="368"/>
        <v>6094325151334</v>
      </c>
      <c r="Q1175" s="70">
        <f t="shared" si="369"/>
        <v>13830</v>
      </c>
      <c r="R1175" s="58">
        <v>0</v>
      </c>
      <c r="S1175" s="57">
        <f t="shared" si="370"/>
        <v>0</v>
      </c>
      <c r="T1175" s="58">
        <v>0</v>
      </c>
      <c r="U1175" s="58">
        <f>(IF(VLOOKUP(VLOOKUP(AN1175,MAPPING!$B$16:$D$21,2,1),MAPPING!$C$16:$E$21,2,0)=7000,0,VLOOKUP(VLOOKUP(AN1175,MAPPING!$B$16:$D$21,2,1),MAPPING!$C$16:$E$21,2,0)))</f>
        <v>0</v>
      </c>
      <c r="V1175" s="58">
        <f>(K1175*VLOOKUP(N1175/K1175,MAPPING!$B$23:$C$30,2,10))</f>
        <v>550</v>
      </c>
      <c r="W1175" s="58">
        <f t="shared" si="371"/>
        <v>0</v>
      </c>
      <c r="X1175" s="58">
        <f t="shared" si="372"/>
        <v>14380</v>
      </c>
      <c r="Y1175" s="116">
        <f>ROUND(SUM(Q1175:W1175)/INVOICE!$I$5,2)</f>
        <v>10.32</v>
      </c>
      <c r="AA1175" s="38" t="s">
        <v>7524</v>
      </c>
      <c r="AB1175" s="38" t="s">
        <v>93</v>
      </c>
      <c r="AC1175" s="38" t="s">
        <v>7525</v>
      </c>
      <c r="AD1175" s="38" t="s">
        <v>13451</v>
      </c>
      <c r="AE1175" s="38" t="s">
        <v>304</v>
      </c>
      <c r="AF1175" s="38" t="s">
        <v>305</v>
      </c>
      <c r="AG1175" s="38" t="s">
        <v>306</v>
      </c>
      <c r="AH1175" s="38" t="s">
        <v>61</v>
      </c>
      <c r="AI1175" s="38">
        <v>1</v>
      </c>
      <c r="AJ1175" s="38">
        <v>3.55</v>
      </c>
      <c r="AK1175" s="38">
        <v>3.8</v>
      </c>
      <c r="AL1175" s="38">
        <v>3.8</v>
      </c>
      <c r="AM1175" s="38" t="s">
        <v>204</v>
      </c>
      <c r="AN1175" s="38">
        <v>134.54</v>
      </c>
      <c r="AO1175" s="38" t="s">
        <v>61</v>
      </c>
      <c r="AP1175" s="38" t="s">
        <v>61</v>
      </c>
      <c r="AQ1175" s="38" t="s">
        <v>61</v>
      </c>
      <c r="AR1175" s="38" t="s">
        <v>61</v>
      </c>
      <c r="AS1175" s="38" t="s">
        <v>61</v>
      </c>
      <c r="AT1175" s="38" t="s">
        <v>205</v>
      </c>
      <c r="AU1175" s="38" t="s">
        <v>8802</v>
      </c>
      <c r="AV1175" s="38" t="s">
        <v>207</v>
      </c>
      <c r="AW1175" s="38" t="s">
        <v>61</v>
      </c>
      <c r="AX1175" s="38" t="s">
        <v>63</v>
      </c>
      <c r="AY1175" s="39" t="s">
        <v>13452</v>
      </c>
      <c r="AZ1175" s="38" t="s">
        <v>13453</v>
      </c>
      <c r="BA1175" s="39" t="s">
        <v>13453</v>
      </c>
      <c r="BB1175" s="38" t="s">
        <v>7529</v>
      </c>
      <c r="BC1175" s="38" t="s">
        <v>61</v>
      </c>
      <c r="BD1175" s="38" t="s">
        <v>94</v>
      </c>
      <c r="BE1175" s="38" t="s">
        <v>208</v>
      </c>
      <c r="BF1175" s="38" t="s">
        <v>64</v>
      </c>
      <c r="BG1175" s="38" t="s">
        <v>61</v>
      </c>
      <c r="BH1175" s="38" t="s">
        <v>209</v>
      </c>
    </row>
    <row r="1176" spans="2:60" x14ac:dyDescent="0.3">
      <c r="B1176" s="55">
        <f t="shared" si="354"/>
        <v>1172</v>
      </c>
      <c r="C1176" s="55" t="str">
        <f t="shared" si="355"/>
        <v>NRT</v>
      </c>
      <c r="D1176" s="55" t="str">
        <f t="shared" si="356"/>
        <v>2025-09-30</v>
      </c>
      <c r="E1176" s="55" t="str">
        <f t="shared" si="357"/>
        <v>82020038211</v>
      </c>
      <c r="F1176" s="55" t="str">
        <f t="shared" si="358"/>
        <v>PJP030137276</v>
      </c>
      <c r="G1176" s="55" t="str">
        <f t="shared" si="359"/>
        <v>강현호</v>
      </c>
      <c r="H1176" s="53" t="str">
        <f t="shared" si="360"/>
        <v>일반(목록배제,Normal-Manifest Exception)</v>
      </c>
      <c r="I1176" s="62">
        <f t="shared" si="361"/>
        <v>100.5</v>
      </c>
      <c r="J1176" s="53" t="str">
        <f t="shared" si="362"/>
        <v>BIG BRIDGE INTL (BRCH USA)</v>
      </c>
      <c r="K1176" s="55">
        <f t="shared" si="363"/>
        <v>1</v>
      </c>
      <c r="L1176" s="54">
        <f t="shared" si="364"/>
        <v>0.5</v>
      </c>
      <c r="M1176" s="54">
        <f t="shared" si="365"/>
        <v>0.8</v>
      </c>
      <c r="N1176" s="54">
        <f t="shared" si="366"/>
        <v>0.8</v>
      </c>
      <c r="O1176" s="54">
        <f t="shared" si="367"/>
        <v>0.5</v>
      </c>
      <c r="P1176" s="55" t="str">
        <f t="shared" si="368"/>
        <v>6094325152136</v>
      </c>
      <c r="Q1176" s="70">
        <f t="shared" si="369"/>
        <v>6760</v>
      </c>
      <c r="R1176" s="58">
        <v>0</v>
      </c>
      <c r="S1176" s="57">
        <f t="shared" si="370"/>
        <v>0</v>
      </c>
      <c r="T1176" s="58">
        <v>0</v>
      </c>
      <c r="U1176" s="58">
        <f>(IF(VLOOKUP(VLOOKUP(AN1176,MAPPING!$B$16:$D$21,2,1),MAPPING!$C$16:$E$21,2,0)=7000,0,VLOOKUP(VLOOKUP(AN1176,MAPPING!$B$16:$D$21,2,1),MAPPING!$C$16:$E$21,2,0)))</f>
        <v>0</v>
      </c>
      <c r="V1176" s="58">
        <f>(K1176*VLOOKUP(N1176/K1176,MAPPING!$B$23:$C$30,2,10))</f>
        <v>0</v>
      </c>
      <c r="W1176" s="58">
        <f t="shared" si="371"/>
        <v>0</v>
      </c>
      <c r="X1176" s="58">
        <f t="shared" si="372"/>
        <v>6760</v>
      </c>
      <c r="Y1176" s="116">
        <f>ROUND(SUM(Q1176:W1176)/INVOICE!$I$5,2)</f>
        <v>4.8499999999999996</v>
      </c>
      <c r="AA1176" s="38" t="s">
        <v>7524</v>
      </c>
      <c r="AB1176" s="38" t="s">
        <v>93</v>
      </c>
      <c r="AC1176" s="38" t="s">
        <v>7525</v>
      </c>
      <c r="AD1176" s="38" t="s">
        <v>13454</v>
      </c>
      <c r="AE1176" s="38" t="s">
        <v>13455</v>
      </c>
      <c r="AF1176" s="38" t="s">
        <v>13456</v>
      </c>
      <c r="AG1176" s="38" t="s">
        <v>13457</v>
      </c>
      <c r="AH1176" s="38" t="s">
        <v>61</v>
      </c>
      <c r="AI1176" s="38">
        <v>1</v>
      </c>
      <c r="AJ1176" s="38">
        <v>0.5</v>
      </c>
      <c r="AK1176" s="38">
        <v>0.8</v>
      </c>
      <c r="AL1176" s="38">
        <v>0.8</v>
      </c>
      <c r="AM1176" s="38" t="s">
        <v>66</v>
      </c>
      <c r="AN1176" s="38">
        <v>100.5</v>
      </c>
      <c r="AO1176" s="38" t="s">
        <v>61</v>
      </c>
      <c r="AP1176" s="38" t="s">
        <v>61</v>
      </c>
      <c r="AQ1176" s="38" t="s">
        <v>61</v>
      </c>
      <c r="AR1176" s="38" t="s">
        <v>61</v>
      </c>
      <c r="AS1176" s="38" t="s">
        <v>61</v>
      </c>
      <c r="AT1176" s="38" t="s">
        <v>205</v>
      </c>
      <c r="AU1176" s="38" t="s">
        <v>8802</v>
      </c>
      <c r="AV1176" s="38" t="s">
        <v>207</v>
      </c>
      <c r="AW1176" s="38" t="s">
        <v>61</v>
      </c>
      <c r="AX1176" s="38" t="s">
        <v>63</v>
      </c>
      <c r="AY1176" s="39" t="s">
        <v>13458</v>
      </c>
      <c r="AZ1176" s="38" t="s">
        <v>13459</v>
      </c>
      <c r="BA1176" s="39" t="s">
        <v>13459</v>
      </c>
      <c r="BB1176" s="38" t="s">
        <v>7529</v>
      </c>
      <c r="BC1176" s="38" t="s">
        <v>61</v>
      </c>
      <c r="BD1176" s="38" t="s">
        <v>94</v>
      </c>
      <c r="BE1176" s="38" t="s">
        <v>208</v>
      </c>
      <c r="BF1176" s="38" t="s">
        <v>64</v>
      </c>
      <c r="BG1176" s="38" t="s">
        <v>61</v>
      </c>
      <c r="BH1176" s="38" t="s">
        <v>209</v>
      </c>
    </row>
    <row r="1177" spans="2:60" x14ac:dyDescent="0.3">
      <c r="B1177" s="55">
        <f t="shared" si="354"/>
        <v>1173</v>
      </c>
      <c r="C1177" s="55" t="str">
        <f t="shared" si="355"/>
        <v>NRT</v>
      </c>
      <c r="D1177" s="55" t="str">
        <f t="shared" si="356"/>
        <v>2025-09-30</v>
      </c>
      <c r="E1177" s="55" t="str">
        <f t="shared" si="357"/>
        <v>82020038211</v>
      </c>
      <c r="F1177" s="55" t="str">
        <f t="shared" si="358"/>
        <v>PJP030156498</v>
      </c>
      <c r="G1177" s="55" t="str">
        <f t="shared" si="359"/>
        <v>이윤진</v>
      </c>
      <c r="H1177" s="53" t="str">
        <f t="shared" si="360"/>
        <v>목록(Manifest)</v>
      </c>
      <c r="I1177" s="62">
        <f t="shared" si="361"/>
        <v>138.66</v>
      </c>
      <c r="J1177" s="53" t="str">
        <f t="shared" si="362"/>
        <v>BIG BRIDGE INTL (BRCH USA)</v>
      </c>
      <c r="K1177" s="55">
        <f t="shared" si="363"/>
        <v>1</v>
      </c>
      <c r="L1177" s="54">
        <f t="shared" si="364"/>
        <v>1.2</v>
      </c>
      <c r="M1177" s="54">
        <f t="shared" si="365"/>
        <v>3</v>
      </c>
      <c r="N1177" s="54">
        <f t="shared" si="366"/>
        <v>3</v>
      </c>
      <c r="O1177" s="54">
        <f t="shared" si="367"/>
        <v>1.5</v>
      </c>
      <c r="P1177" s="55" t="str">
        <f t="shared" si="368"/>
        <v>6094325152048</v>
      </c>
      <c r="Q1177" s="70">
        <f t="shared" si="369"/>
        <v>8780</v>
      </c>
      <c r="R1177" s="58">
        <v>0</v>
      </c>
      <c r="S1177" s="57">
        <f t="shared" si="370"/>
        <v>0</v>
      </c>
      <c r="T1177" s="58">
        <v>0</v>
      </c>
      <c r="U1177" s="58">
        <f>(IF(VLOOKUP(VLOOKUP(AN1177,MAPPING!$B$16:$D$21,2,1),MAPPING!$C$16:$E$21,2,0)=7000,0,VLOOKUP(VLOOKUP(AN1177,MAPPING!$B$16:$D$21,2,1),MAPPING!$C$16:$E$21,2,0)))</f>
        <v>0</v>
      </c>
      <c r="V1177" s="58">
        <f>(K1177*VLOOKUP(N1177/K1177,MAPPING!$B$23:$C$30,2,10))</f>
        <v>550</v>
      </c>
      <c r="W1177" s="58">
        <f t="shared" si="371"/>
        <v>0</v>
      </c>
      <c r="X1177" s="58">
        <f t="shared" si="372"/>
        <v>9330</v>
      </c>
      <c r="Y1177" s="116">
        <f>ROUND(SUM(Q1177:W1177)/INVOICE!$I$5,2)</f>
        <v>6.69</v>
      </c>
      <c r="AA1177" s="38" t="s">
        <v>7524</v>
      </c>
      <c r="AB1177" s="38" t="s">
        <v>93</v>
      </c>
      <c r="AC1177" s="38" t="s">
        <v>7525</v>
      </c>
      <c r="AD1177" s="38" t="s">
        <v>13460</v>
      </c>
      <c r="AE1177" s="38" t="s">
        <v>13461</v>
      </c>
      <c r="AF1177" s="38" t="s">
        <v>13462</v>
      </c>
      <c r="AG1177" s="38" t="s">
        <v>13463</v>
      </c>
      <c r="AH1177" s="38" t="s">
        <v>61</v>
      </c>
      <c r="AI1177" s="38">
        <v>1</v>
      </c>
      <c r="AJ1177" s="38">
        <v>1.2</v>
      </c>
      <c r="AK1177" s="38">
        <v>3</v>
      </c>
      <c r="AL1177" s="38">
        <v>3</v>
      </c>
      <c r="AM1177" s="38" t="s">
        <v>204</v>
      </c>
      <c r="AN1177" s="38">
        <v>138.66</v>
      </c>
      <c r="AO1177" s="38" t="s">
        <v>61</v>
      </c>
      <c r="AP1177" s="38" t="s">
        <v>61</v>
      </c>
      <c r="AQ1177" s="38" t="s">
        <v>61</v>
      </c>
      <c r="AR1177" s="38" t="s">
        <v>61</v>
      </c>
      <c r="AS1177" s="38" t="s">
        <v>61</v>
      </c>
      <c r="AT1177" s="38" t="s">
        <v>205</v>
      </c>
      <c r="AU1177" s="38" t="s">
        <v>8802</v>
      </c>
      <c r="AV1177" s="38" t="s">
        <v>207</v>
      </c>
      <c r="AW1177" s="38" t="s">
        <v>61</v>
      </c>
      <c r="AX1177" s="38" t="s">
        <v>63</v>
      </c>
      <c r="AY1177" s="39" t="s">
        <v>13464</v>
      </c>
      <c r="AZ1177" s="38" t="s">
        <v>13465</v>
      </c>
      <c r="BA1177" s="39" t="s">
        <v>13465</v>
      </c>
      <c r="BB1177" s="38" t="s">
        <v>7529</v>
      </c>
      <c r="BC1177" s="38" t="s">
        <v>61</v>
      </c>
      <c r="BD1177" s="38" t="s">
        <v>94</v>
      </c>
      <c r="BE1177" s="38" t="s">
        <v>208</v>
      </c>
      <c r="BF1177" s="38" t="s">
        <v>64</v>
      </c>
      <c r="BG1177" s="38" t="s">
        <v>61</v>
      </c>
      <c r="BH1177" s="38" t="s">
        <v>209</v>
      </c>
    </row>
    <row r="1178" spans="2:60" x14ac:dyDescent="0.3">
      <c r="B1178" s="55">
        <f t="shared" si="354"/>
        <v>1174</v>
      </c>
      <c r="C1178" s="55" t="str">
        <f t="shared" si="355"/>
        <v>NRT</v>
      </c>
      <c r="D1178" s="55" t="str">
        <f t="shared" si="356"/>
        <v>2025-09-30</v>
      </c>
      <c r="E1178" s="55" t="str">
        <f t="shared" si="357"/>
        <v>82020038211</v>
      </c>
      <c r="F1178" s="55" t="str">
        <f t="shared" si="358"/>
        <v>PJP030138364</v>
      </c>
      <c r="G1178" s="55" t="str">
        <f t="shared" si="359"/>
        <v>신유성</v>
      </c>
      <c r="H1178" s="53" t="str">
        <f t="shared" si="360"/>
        <v>목록(Manifest)</v>
      </c>
      <c r="I1178" s="62">
        <f t="shared" si="361"/>
        <v>47.97</v>
      </c>
      <c r="J1178" s="53" t="str">
        <f t="shared" si="362"/>
        <v>BIG BRIDGE INTL (BRCH USA)</v>
      </c>
      <c r="K1178" s="55">
        <f t="shared" si="363"/>
        <v>1</v>
      </c>
      <c r="L1178" s="54">
        <f t="shared" si="364"/>
        <v>0.45</v>
      </c>
      <c r="M1178" s="54">
        <f t="shared" si="365"/>
        <v>1</v>
      </c>
      <c r="N1178" s="54">
        <f t="shared" si="366"/>
        <v>1</v>
      </c>
      <c r="O1178" s="54">
        <f t="shared" si="367"/>
        <v>0.5</v>
      </c>
      <c r="P1178" s="55" t="str">
        <f t="shared" si="368"/>
        <v>6094325151684</v>
      </c>
      <c r="Q1178" s="70">
        <f t="shared" si="369"/>
        <v>6760</v>
      </c>
      <c r="R1178" s="58">
        <v>0</v>
      </c>
      <c r="S1178" s="57">
        <f t="shared" si="370"/>
        <v>0</v>
      </c>
      <c r="T1178" s="58">
        <v>0</v>
      </c>
      <c r="U1178" s="58">
        <f>(IF(VLOOKUP(VLOOKUP(AN1178,MAPPING!$B$16:$D$21,2,1),MAPPING!$C$16:$E$21,2,0)=7000,0,VLOOKUP(VLOOKUP(AN1178,MAPPING!$B$16:$D$21,2,1),MAPPING!$C$16:$E$21,2,0)))</f>
        <v>0</v>
      </c>
      <c r="V1178" s="58">
        <f>(K1178*VLOOKUP(N1178/K1178,MAPPING!$B$23:$C$30,2,10))</f>
        <v>0</v>
      </c>
      <c r="W1178" s="58">
        <f t="shared" si="371"/>
        <v>0</v>
      </c>
      <c r="X1178" s="58">
        <f t="shared" si="372"/>
        <v>6760</v>
      </c>
      <c r="Y1178" s="116">
        <f>ROUND(SUM(Q1178:W1178)/INVOICE!$I$5,2)</f>
        <v>4.8499999999999996</v>
      </c>
      <c r="AA1178" s="38" t="s">
        <v>7524</v>
      </c>
      <c r="AB1178" s="38" t="s">
        <v>93</v>
      </c>
      <c r="AC1178" s="38" t="s">
        <v>7525</v>
      </c>
      <c r="AD1178" s="38" t="s">
        <v>13466</v>
      </c>
      <c r="AE1178" s="38" t="s">
        <v>13467</v>
      </c>
      <c r="AF1178" s="38" t="s">
        <v>13468</v>
      </c>
      <c r="AG1178" s="38" t="s">
        <v>13469</v>
      </c>
      <c r="AH1178" s="38" t="s">
        <v>61</v>
      </c>
      <c r="AI1178" s="38">
        <v>1</v>
      </c>
      <c r="AJ1178" s="38">
        <v>0.45</v>
      </c>
      <c r="AK1178" s="38">
        <v>1</v>
      </c>
      <c r="AL1178" s="38">
        <v>1</v>
      </c>
      <c r="AM1178" s="38" t="s">
        <v>204</v>
      </c>
      <c r="AN1178" s="38">
        <v>47.97</v>
      </c>
      <c r="AO1178" s="38" t="s">
        <v>61</v>
      </c>
      <c r="AP1178" s="38" t="s">
        <v>61</v>
      </c>
      <c r="AQ1178" s="38" t="s">
        <v>61</v>
      </c>
      <c r="AR1178" s="38" t="s">
        <v>61</v>
      </c>
      <c r="AS1178" s="38" t="s">
        <v>61</v>
      </c>
      <c r="AT1178" s="38" t="s">
        <v>205</v>
      </c>
      <c r="AU1178" s="38" t="s">
        <v>8802</v>
      </c>
      <c r="AV1178" s="38" t="s">
        <v>207</v>
      </c>
      <c r="AW1178" s="38" t="s">
        <v>61</v>
      </c>
      <c r="AX1178" s="38" t="s">
        <v>63</v>
      </c>
      <c r="AY1178" s="39" t="s">
        <v>13470</v>
      </c>
      <c r="AZ1178" s="38" t="s">
        <v>13471</v>
      </c>
      <c r="BA1178" s="39" t="s">
        <v>13471</v>
      </c>
      <c r="BB1178" s="38" t="s">
        <v>7529</v>
      </c>
      <c r="BC1178" s="38" t="s">
        <v>61</v>
      </c>
      <c r="BD1178" s="38" t="s">
        <v>94</v>
      </c>
      <c r="BE1178" s="38" t="s">
        <v>208</v>
      </c>
      <c r="BF1178" s="38" t="s">
        <v>64</v>
      </c>
      <c r="BG1178" s="38" t="s">
        <v>61</v>
      </c>
      <c r="BH1178" s="38" t="s">
        <v>209</v>
      </c>
    </row>
    <row r="1179" spans="2:60" x14ac:dyDescent="0.3">
      <c r="B1179" s="55">
        <f t="shared" si="354"/>
        <v>1175</v>
      </c>
      <c r="C1179" s="55" t="str">
        <f t="shared" si="355"/>
        <v>NRT</v>
      </c>
      <c r="D1179" s="55" t="str">
        <f t="shared" si="356"/>
        <v>2025-09-30</v>
      </c>
      <c r="E1179" s="55" t="str">
        <f t="shared" si="357"/>
        <v>82020038211</v>
      </c>
      <c r="F1179" s="55" t="str">
        <f t="shared" si="358"/>
        <v>PJP030128739</v>
      </c>
      <c r="G1179" s="55" t="str">
        <f t="shared" si="359"/>
        <v>서연우</v>
      </c>
      <c r="H1179" s="53" t="str">
        <f t="shared" si="360"/>
        <v>목록(Manifest)</v>
      </c>
      <c r="I1179" s="62">
        <f t="shared" si="361"/>
        <v>137.83000000000001</v>
      </c>
      <c r="J1179" s="53" t="str">
        <f t="shared" si="362"/>
        <v>BIG BRIDGE INTL (BRCH USA)</v>
      </c>
      <c r="K1179" s="55">
        <f t="shared" si="363"/>
        <v>1</v>
      </c>
      <c r="L1179" s="54">
        <f t="shared" si="364"/>
        <v>1.1499999999999999</v>
      </c>
      <c r="M1179" s="54">
        <f t="shared" si="365"/>
        <v>2.1</v>
      </c>
      <c r="N1179" s="54">
        <f t="shared" si="366"/>
        <v>2.1</v>
      </c>
      <c r="O1179" s="54">
        <f t="shared" si="367"/>
        <v>1.5</v>
      </c>
      <c r="P1179" s="55" t="str">
        <f t="shared" si="368"/>
        <v>6094325151187</v>
      </c>
      <c r="Q1179" s="70">
        <f t="shared" si="369"/>
        <v>8780</v>
      </c>
      <c r="R1179" s="58">
        <v>0</v>
      </c>
      <c r="S1179" s="57">
        <f t="shared" si="370"/>
        <v>0</v>
      </c>
      <c r="T1179" s="58">
        <v>0</v>
      </c>
      <c r="U1179" s="58">
        <f>(IF(VLOOKUP(VLOOKUP(AN1179,MAPPING!$B$16:$D$21,2,1),MAPPING!$C$16:$E$21,2,0)=7000,0,VLOOKUP(VLOOKUP(AN1179,MAPPING!$B$16:$D$21,2,1),MAPPING!$C$16:$E$21,2,0)))</f>
        <v>0</v>
      </c>
      <c r="V1179" s="58">
        <f>(K1179*VLOOKUP(N1179/K1179,MAPPING!$B$23:$C$30,2,10))</f>
        <v>550</v>
      </c>
      <c r="W1179" s="58">
        <f t="shared" si="371"/>
        <v>0</v>
      </c>
      <c r="X1179" s="58">
        <f t="shared" si="372"/>
        <v>9330</v>
      </c>
      <c r="Y1179" s="116">
        <f>ROUND(SUM(Q1179:W1179)/INVOICE!$I$5,2)</f>
        <v>6.69</v>
      </c>
      <c r="AA1179" s="38" t="s">
        <v>7524</v>
      </c>
      <c r="AB1179" s="38" t="s">
        <v>93</v>
      </c>
      <c r="AC1179" s="38" t="s">
        <v>7525</v>
      </c>
      <c r="AD1179" s="38" t="s">
        <v>13472</v>
      </c>
      <c r="AE1179" s="38" t="s">
        <v>292</v>
      </c>
      <c r="AF1179" s="38" t="s">
        <v>293</v>
      </c>
      <c r="AG1179" s="38" t="s">
        <v>617</v>
      </c>
      <c r="AH1179" s="38" t="s">
        <v>61</v>
      </c>
      <c r="AI1179" s="38">
        <v>1</v>
      </c>
      <c r="AJ1179" s="38">
        <v>1.1499999999999999</v>
      </c>
      <c r="AK1179" s="38">
        <v>2.1</v>
      </c>
      <c r="AL1179" s="38">
        <v>2.1</v>
      </c>
      <c r="AM1179" s="38" t="s">
        <v>204</v>
      </c>
      <c r="AN1179" s="38">
        <v>137.83000000000001</v>
      </c>
      <c r="AO1179" s="38" t="s">
        <v>61</v>
      </c>
      <c r="AP1179" s="38" t="s">
        <v>61</v>
      </c>
      <c r="AQ1179" s="38" t="s">
        <v>61</v>
      </c>
      <c r="AR1179" s="38" t="s">
        <v>61</v>
      </c>
      <c r="AS1179" s="38" t="s">
        <v>61</v>
      </c>
      <c r="AT1179" s="38" t="s">
        <v>205</v>
      </c>
      <c r="AU1179" s="38" t="s">
        <v>8802</v>
      </c>
      <c r="AV1179" s="38" t="s">
        <v>207</v>
      </c>
      <c r="AW1179" s="38" t="s">
        <v>61</v>
      </c>
      <c r="AX1179" s="38" t="s">
        <v>63</v>
      </c>
      <c r="AY1179" s="39" t="s">
        <v>13473</v>
      </c>
      <c r="AZ1179" s="38" t="s">
        <v>13474</v>
      </c>
      <c r="BA1179" s="39" t="s">
        <v>13474</v>
      </c>
      <c r="BB1179" s="38" t="s">
        <v>7529</v>
      </c>
      <c r="BC1179" s="38" t="s">
        <v>61</v>
      </c>
      <c r="BD1179" s="38" t="s">
        <v>94</v>
      </c>
      <c r="BE1179" s="38" t="s">
        <v>208</v>
      </c>
      <c r="BF1179" s="38" t="s">
        <v>64</v>
      </c>
      <c r="BG1179" s="38" t="s">
        <v>61</v>
      </c>
      <c r="BH1179" s="38" t="s">
        <v>209</v>
      </c>
    </row>
    <row r="1180" spans="2:60" x14ac:dyDescent="0.3">
      <c r="B1180" s="55">
        <f t="shared" si="354"/>
        <v>1176</v>
      </c>
      <c r="C1180" s="55" t="str">
        <f t="shared" si="355"/>
        <v>NRT</v>
      </c>
      <c r="D1180" s="55" t="str">
        <f t="shared" si="356"/>
        <v>2025-09-30</v>
      </c>
      <c r="E1180" s="55" t="str">
        <f t="shared" si="357"/>
        <v>82020038211</v>
      </c>
      <c r="F1180" s="55" t="str">
        <f t="shared" si="358"/>
        <v>PJP030136561</v>
      </c>
      <c r="G1180" s="55" t="str">
        <f t="shared" si="359"/>
        <v>김도연</v>
      </c>
      <c r="H1180" s="53" t="str">
        <f t="shared" si="360"/>
        <v>목록(Manifest)</v>
      </c>
      <c r="I1180" s="62">
        <f t="shared" si="361"/>
        <v>132.66</v>
      </c>
      <c r="J1180" s="53" t="str">
        <f t="shared" si="362"/>
        <v>BIG BRIDGE INTL (BRCH USA)</v>
      </c>
      <c r="K1180" s="55">
        <f t="shared" si="363"/>
        <v>1</v>
      </c>
      <c r="L1180" s="54">
        <f t="shared" si="364"/>
        <v>1.2</v>
      </c>
      <c r="M1180" s="54">
        <f t="shared" si="365"/>
        <v>1.3</v>
      </c>
      <c r="N1180" s="54">
        <f t="shared" si="366"/>
        <v>1.3</v>
      </c>
      <c r="O1180" s="54">
        <f t="shared" si="367"/>
        <v>1.5</v>
      </c>
      <c r="P1180" s="55" t="str">
        <f t="shared" si="368"/>
        <v>6094325147944</v>
      </c>
      <c r="Q1180" s="70">
        <f t="shared" si="369"/>
        <v>8780</v>
      </c>
      <c r="R1180" s="58">
        <v>0</v>
      </c>
      <c r="S1180" s="57">
        <f t="shared" si="370"/>
        <v>0</v>
      </c>
      <c r="T1180" s="58">
        <v>0</v>
      </c>
      <c r="U1180" s="58">
        <f>(IF(VLOOKUP(VLOOKUP(AN1180,MAPPING!$B$16:$D$21,2,1),MAPPING!$C$16:$E$21,2,0)=7000,0,VLOOKUP(VLOOKUP(AN1180,MAPPING!$B$16:$D$21,2,1),MAPPING!$C$16:$E$21,2,0)))</f>
        <v>0</v>
      </c>
      <c r="V1180" s="58">
        <f>(K1180*VLOOKUP(N1180/K1180,MAPPING!$B$23:$C$30,2,10))</f>
        <v>0</v>
      </c>
      <c r="W1180" s="58">
        <f t="shared" si="371"/>
        <v>0</v>
      </c>
      <c r="X1180" s="58">
        <f t="shared" si="372"/>
        <v>8780</v>
      </c>
      <c r="Y1180" s="116">
        <f>ROUND(SUM(Q1180:W1180)/INVOICE!$I$5,2)</f>
        <v>6.3</v>
      </c>
      <c r="AA1180" s="38" t="s">
        <v>7524</v>
      </c>
      <c r="AB1180" s="38" t="s">
        <v>93</v>
      </c>
      <c r="AC1180" s="38" t="s">
        <v>7525</v>
      </c>
      <c r="AD1180" s="38" t="s">
        <v>13475</v>
      </c>
      <c r="AE1180" s="38" t="s">
        <v>11808</v>
      </c>
      <c r="AF1180" s="38" t="s">
        <v>11809</v>
      </c>
      <c r="AG1180" s="38" t="s">
        <v>9492</v>
      </c>
      <c r="AH1180" s="38" t="s">
        <v>61</v>
      </c>
      <c r="AI1180" s="38">
        <v>1</v>
      </c>
      <c r="AJ1180" s="38">
        <v>1.2</v>
      </c>
      <c r="AK1180" s="38">
        <v>1.3</v>
      </c>
      <c r="AL1180" s="38">
        <v>1.3</v>
      </c>
      <c r="AM1180" s="38" t="s">
        <v>204</v>
      </c>
      <c r="AN1180" s="38">
        <v>132.66</v>
      </c>
      <c r="AO1180" s="38" t="s">
        <v>61</v>
      </c>
      <c r="AP1180" s="38" t="s">
        <v>61</v>
      </c>
      <c r="AQ1180" s="38" t="s">
        <v>61</v>
      </c>
      <c r="AR1180" s="38" t="s">
        <v>61</v>
      </c>
      <c r="AS1180" s="38" t="s">
        <v>61</v>
      </c>
      <c r="AT1180" s="38" t="s">
        <v>205</v>
      </c>
      <c r="AU1180" s="38" t="s">
        <v>8802</v>
      </c>
      <c r="AV1180" s="38" t="s">
        <v>207</v>
      </c>
      <c r="AW1180" s="38" t="s">
        <v>61</v>
      </c>
      <c r="AX1180" s="38" t="s">
        <v>63</v>
      </c>
      <c r="AY1180" s="39" t="s">
        <v>13476</v>
      </c>
      <c r="AZ1180" s="38" t="s">
        <v>13477</v>
      </c>
      <c r="BA1180" s="39" t="s">
        <v>13477</v>
      </c>
      <c r="BB1180" s="38" t="s">
        <v>7529</v>
      </c>
      <c r="BC1180" s="38" t="s">
        <v>61</v>
      </c>
      <c r="BD1180" s="38" t="s">
        <v>94</v>
      </c>
      <c r="BE1180" s="38" t="s">
        <v>208</v>
      </c>
      <c r="BF1180" s="38" t="s">
        <v>64</v>
      </c>
      <c r="BG1180" s="38" t="s">
        <v>61</v>
      </c>
      <c r="BH1180" s="38" t="s">
        <v>209</v>
      </c>
    </row>
    <row r="1181" spans="2:60" x14ac:dyDescent="0.3">
      <c r="B1181" s="55">
        <f t="shared" si="354"/>
        <v>1177</v>
      </c>
      <c r="C1181" s="55" t="str">
        <f t="shared" si="355"/>
        <v>NRT</v>
      </c>
      <c r="D1181" s="55" t="str">
        <f t="shared" si="356"/>
        <v>2025-09-30</v>
      </c>
      <c r="E1181" s="55" t="str">
        <f t="shared" si="357"/>
        <v>82020038211</v>
      </c>
      <c r="F1181" s="55" t="str">
        <f t="shared" si="358"/>
        <v>PJP030148638</v>
      </c>
      <c r="G1181" s="55" t="str">
        <f t="shared" si="359"/>
        <v>곽민욱</v>
      </c>
      <c r="H1181" s="53" t="str">
        <f t="shared" si="360"/>
        <v>목록(Manifest)</v>
      </c>
      <c r="I1181" s="62">
        <f t="shared" si="361"/>
        <v>140.28</v>
      </c>
      <c r="J1181" s="53" t="str">
        <f t="shared" si="362"/>
        <v>BIG BRIDGE INTL (BRCH USA)</v>
      </c>
      <c r="K1181" s="55">
        <f t="shared" si="363"/>
        <v>1</v>
      </c>
      <c r="L1181" s="54">
        <f t="shared" si="364"/>
        <v>1.05</v>
      </c>
      <c r="M1181" s="54">
        <f t="shared" si="365"/>
        <v>1.2</v>
      </c>
      <c r="N1181" s="54">
        <f t="shared" si="366"/>
        <v>1.2</v>
      </c>
      <c r="O1181" s="54">
        <f t="shared" si="367"/>
        <v>1.5</v>
      </c>
      <c r="P1181" s="55" t="str">
        <f t="shared" si="368"/>
        <v>6094325151518</v>
      </c>
      <c r="Q1181" s="70">
        <f t="shared" si="369"/>
        <v>8780</v>
      </c>
      <c r="R1181" s="58">
        <v>0</v>
      </c>
      <c r="S1181" s="57">
        <f t="shared" si="370"/>
        <v>0</v>
      </c>
      <c r="T1181" s="58">
        <v>0</v>
      </c>
      <c r="U1181" s="58">
        <f>(IF(VLOOKUP(VLOOKUP(AN1181,MAPPING!$B$16:$D$21,2,1),MAPPING!$C$16:$E$21,2,0)=7000,0,VLOOKUP(VLOOKUP(AN1181,MAPPING!$B$16:$D$21,2,1),MAPPING!$C$16:$E$21,2,0)))</f>
        <v>0</v>
      </c>
      <c r="V1181" s="58">
        <f>(K1181*VLOOKUP(N1181/K1181,MAPPING!$B$23:$C$30,2,10))</f>
        <v>0</v>
      </c>
      <c r="W1181" s="58">
        <f t="shared" si="371"/>
        <v>0</v>
      </c>
      <c r="X1181" s="58">
        <f t="shared" si="372"/>
        <v>8780</v>
      </c>
      <c r="Y1181" s="116">
        <f>ROUND(SUM(Q1181:W1181)/INVOICE!$I$5,2)</f>
        <v>6.3</v>
      </c>
      <c r="AA1181" s="38" t="s">
        <v>7524</v>
      </c>
      <c r="AB1181" s="38" t="s">
        <v>93</v>
      </c>
      <c r="AC1181" s="38" t="s">
        <v>7525</v>
      </c>
      <c r="AD1181" s="38" t="s">
        <v>13478</v>
      </c>
      <c r="AE1181" s="38" t="s">
        <v>13479</v>
      </c>
      <c r="AF1181" s="38" t="s">
        <v>13480</v>
      </c>
      <c r="AG1181" s="38" t="s">
        <v>13481</v>
      </c>
      <c r="AH1181" s="38" t="s">
        <v>61</v>
      </c>
      <c r="AI1181" s="38">
        <v>1</v>
      </c>
      <c r="AJ1181" s="38">
        <v>1.05</v>
      </c>
      <c r="AK1181" s="38">
        <v>1.2</v>
      </c>
      <c r="AL1181" s="38">
        <v>1.2</v>
      </c>
      <c r="AM1181" s="38" t="s">
        <v>204</v>
      </c>
      <c r="AN1181" s="38">
        <v>140.28</v>
      </c>
      <c r="AO1181" s="38" t="s">
        <v>61</v>
      </c>
      <c r="AP1181" s="38" t="s">
        <v>61</v>
      </c>
      <c r="AQ1181" s="38" t="s">
        <v>61</v>
      </c>
      <c r="AR1181" s="38" t="s">
        <v>61</v>
      </c>
      <c r="AS1181" s="38" t="s">
        <v>61</v>
      </c>
      <c r="AT1181" s="38" t="s">
        <v>205</v>
      </c>
      <c r="AU1181" s="38" t="s">
        <v>8802</v>
      </c>
      <c r="AV1181" s="38" t="s">
        <v>207</v>
      </c>
      <c r="AW1181" s="38" t="s">
        <v>61</v>
      </c>
      <c r="AX1181" s="38" t="s">
        <v>63</v>
      </c>
      <c r="AY1181" s="39" t="s">
        <v>13482</v>
      </c>
      <c r="AZ1181" s="38" t="s">
        <v>13483</v>
      </c>
      <c r="BA1181" s="39" t="s">
        <v>13483</v>
      </c>
      <c r="BB1181" s="38" t="s">
        <v>7529</v>
      </c>
      <c r="BC1181" s="38" t="s">
        <v>61</v>
      </c>
      <c r="BD1181" s="38" t="s">
        <v>94</v>
      </c>
      <c r="BE1181" s="38" t="s">
        <v>208</v>
      </c>
      <c r="BF1181" s="38" t="s">
        <v>64</v>
      </c>
      <c r="BG1181" s="38" t="s">
        <v>61</v>
      </c>
      <c r="BH1181" s="38" t="s">
        <v>209</v>
      </c>
    </row>
    <row r="1182" spans="2:60" x14ac:dyDescent="0.3">
      <c r="B1182" s="55">
        <f t="shared" si="354"/>
        <v>1178</v>
      </c>
      <c r="C1182" s="55" t="str">
        <f t="shared" si="355"/>
        <v>NRT</v>
      </c>
      <c r="D1182" s="55" t="str">
        <f t="shared" si="356"/>
        <v>2025-09-30</v>
      </c>
      <c r="E1182" s="55" t="str">
        <f t="shared" si="357"/>
        <v>82020038211</v>
      </c>
      <c r="F1182" s="55" t="str">
        <f t="shared" si="358"/>
        <v>PJP030150597</v>
      </c>
      <c r="G1182" s="55" t="str">
        <f t="shared" si="359"/>
        <v>나슬기</v>
      </c>
      <c r="H1182" s="53" t="str">
        <f t="shared" si="360"/>
        <v>목록(Manifest)</v>
      </c>
      <c r="I1182" s="62">
        <f t="shared" si="361"/>
        <v>76.650000000000006</v>
      </c>
      <c r="J1182" s="53" t="str">
        <f t="shared" si="362"/>
        <v>BIG BRIDGE INTL (BRCH USA)</v>
      </c>
      <c r="K1182" s="55">
        <f t="shared" si="363"/>
        <v>1</v>
      </c>
      <c r="L1182" s="54">
        <f t="shared" si="364"/>
        <v>0.4</v>
      </c>
      <c r="M1182" s="54">
        <f t="shared" si="365"/>
        <v>0.9</v>
      </c>
      <c r="N1182" s="54">
        <f t="shared" si="366"/>
        <v>0.9</v>
      </c>
      <c r="O1182" s="54">
        <f t="shared" si="367"/>
        <v>0.5</v>
      </c>
      <c r="P1182" s="55" t="str">
        <f t="shared" si="368"/>
        <v>6094325152167</v>
      </c>
      <c r="Q1182" s="70">
        <f t="shared" si="369"/>
        <v>6760</v>
      </c>
      <c r="R1182" s="58">
        <v>0</v>
      </c>
      <c r="S1182" s="57">
        <f t="shared" si="370"/>
        <v>0</v>
      </c>
      <c r="T1182" s="58">
        <v>0</v>
      </c>
      <c r="U1182" s="58">
        <f>(IF(VLOOKUP(VLOOKUP(AN1182,MAPPING!$B$16:$D$21,2,1),MAPPING!$C$16:$E$21,2,0)=7000,0,VLOOKUP(VLOOKUP(AN1182,MAPPING!$B$16:$D$21,2,1),MAPPING!$C$16:$E$21,2,0)))</f>
        <v>0</v>
      </c>
      <c r="V1182" s="58">
        <f>(K1182*VLOOKUP(N1182/K1182,MAPPING!$B$23:$C$30,2,10))</f>
        <v>0</v>
      </c>
      <c r="W1182" s="58">
        <f t="shared" si="371"/>
        <v>0</v>
      </c>
      <c r="X1182" s="58">
        <f t="shared" si="372"/>
        <v>6760</v>
      </c>
      <c r="Y1182" s="116">
        <f>ROUND(SUM(Q1182:W1182)/INVOICE!$I$5,2)</f>
        <v>4.8499999999999996</v>
      </c>
      <c r="AA1182" s="38" t="s">
        <v>7524</v>
      </c>
      <c r="AB1182" s="38" t="s">
        <v>93</v>
      </c>
      <c r="AC1182" s="38" t="s">
        <v>7525</v>
      </c>
      <c r="AD1182" s="38" t="s">
        <v>13484</v>
      </c>
      <c r="AE1182" s="38" t="s">
        <v>13485</v>
      </c>
      <c r="AF1182" s="38" t="s">
        <v>13486</v>
      </c>
      <c r="AG1182" s="38" t="s">
        <v>13487</v>
      </c>
      <c r="AH1182" s="38" t="s">
        <v>61</v>
      </c>
      <c r="AI1182" s="38">
        <v>1</v>
      </c>
      <c r="AJ1182" s="38">
        <v>0.4</v>
      </c>
      <c r="AK1182" s="38">
        <v>0.9</v>
      </c>
      <c r="AL1182" s="38">
        <v>0.9</v>
      </c>
      <c r="AM1182" s="38" t="s">
        <v>204</v>
      </c>
      <c r="AN1182" s="38">
        <v>76.650000000000006</v>
      </c>
      <c r="AO1182" s="38" t="s">
        <v>61</v>
      </c>
      <c r="AP1182" s="38" t="s">
        <v>61</v>
      </c>
      <c r="AQ1182" s="38" t="s">
        <v>61</v>
      </c>
      <c r="AR1182" s="38" t="s">
        <v>61</v>
      </c>
      <c r="AS1182" s="38" t="s">
        <v>61</v>
      </c>
      <c r="AT1182" s="38" t="s">
        <v>205</v>
      </c>
      <c r="AU1182" s="38" t="s">
        <v>8802</v>
      </c>
      <c r="AV1182" s="38" t="s">
        <v>207</v>
      </c>
      <c r="AW1182" s="38" t="s">
        <v>61</v>
      </c>
      <c r="AX1182" s="38" t="s">
        <v>63</v>
      </c>
      <c r="AY1182" s="39" t="s">
        <v>13488</v>
      </c>
      <c r="AZ1182" s="38" t="s">
        <v>13489</v>
      </c>
      <c r="BA1182" s="39" t="s">
        <v>13489</v>
      </c>
      <c r="BB1182" s="38" t="s">
        <v>7529</v>
      </c>
      <c r="BC1182" s="38" t="s">
        <v>61</v>
      </c>
      <c r="BD1182" s="38" t="s">
        <v>94</v>
      </c>
      <c r="BE1182" s="38" t="s">
        <v>208</v>
      </c>
      <c r="BF1182" s="38" t="s">
        <v>64</v>
      </c>
      <c r="BG1182" s="38" t="s">
        <v>61</v>
      </c>
      <c r="BH1182" s="38" t="s">
        <v>209</v>
      </c>
    </row>
    <row r="1183" spans="2:60" x14ac:dyDescent="0.3">
      <c r="B1183" s="55">
        <f t="shared" si="354"/>
        <v>1179</v>
      </c>
      <c r="C1183" s="55" t="str">
        <f t="shared" si="355"/>
        <v>NRT</v>
      </c>
      <c r="D1183" s="55" t="str">
        <f t="shared" si="356"/>
        <v>2025-09-30</v>
      </c>
      <c r="E1183" s="55" t="str">
        <f t="shared" si="357"/>
        <v>82020038211</v>
      </c>
      <c r="F1183" s="55" t="str">
        <f t="shared" si="358"/>
        <v>PJP030152088</v>
      </c>
      <c r="G1183" s="55" t="str">
        <f t="shared" si="359"/>
        <v>조이서</v>
      </c>
      <c r="H1183" s="53" t="str">
        <f t="shared" si="360"/>
        <v>일반(목록배제,Normal-Manifest Exception)</v>
      </c>
      <c r="I1183" s="62">
        <f t="shared" si="361"/>
        <v>100.5</v>
      </c>
      <c r="J1183" s="53" t="str">
        <f t="shared" si="362"/>
        <v>BIG BRIDGE INTL (BRCH USA)</v>
      </c>
      <c r="K1183" s="55">
        <f t="shared" si="363"/>
        <v>1</v>
      </c>
      <c r="L1183" s="54">
        <f t="shared" si="364"/>
        <v>0.55000000000000004</v>
      </c>
      <c r="M1183" s="54">
        <f t="shared" si="365"/>
        <v>1.4</v>
      </c>
      <c r="N1183" s="54">
        <f t="shared" si="366"/>
        <v>1.4</v>
      </c>
      <c r="O1183" s="54">
        <f t="shared" si="367"/>
        <v>1</v>
      </c>
      <c r="P1183" s="55" t="str">
        <f t="shared" si="368"/>
        <v>6094325152205</v>
      </c>
      <c r="Q1183" s="70">
        <f t="shared" si="369"/>
        <v>7770</v>
      </c>
      <c r="R1183" s="58">
        <v>0</v>
      </c>
      <c r="S1183" s="57">
        <f t="shared" si="370"/>
        <v>0</v>
      </c>
      <c r="T1183" s="58">
        <v>0</v>
      </c>
      <c r="U1183" s="58">
        <f>(IF(VLOOKUP(VLOOKUP(AN1183,MAPPING!$B$16:$D$21,2,1),MAPPING!$C$16:$E$21,2,0)=7000,0,VLOOKUP(VLOOKUP(AN1183,MAPPING!$B$16:$D$21,2,1),MAPPING!$C$16:$E$21,2,0)))</f>
        <v>0</v>
      </c>
      <c r="V1183" s="58">
        <f>(K1183*VLOOKUP(N1183/K1183,MAPPING!$B$23:$C$30,2,10))</f>
        <v>0</v>
      </c>
      <c r="W1183" s="58">
        <f t="shared" si="371"/>
        <v>0</v>
      </c>
      <c r="X1183" s="58">
        <f t="shared" si="372"/>
        <v>7770</v>
      </c>
      <c r="Y1183" s="116">
        <f>ROUND(SUM(Q1183:W1183)/INVOICE!$I$5,2)</f>
        <v>5.57</v>
      </c>
      <c r="AA1183" s="38" t="s">
        <v>7524</v>
      </c>
      <c r="AB1183" s="38" t="s">
        <v>93</v>
      </c>
      <c r="AC1183" s="38" t="s">
        <v>7525</v>
      </c>
      <c r="AD1183" s="38" t="s">
        <v>13490</v>
      </c>
      <c r="AE1183" s="38" t="s">
        <v>7882</v>
      </c>
      <c r="AF1183" s="38" t="s">
        <v>7883</v>
      </c>
      <c r="AG1183" s="38" t="s">
        <v>7884</v>
      </c>
      <c r="AH1183" s="38" t="s">
        <v>61</v>
      </c>
      <c r="AI1183" s="38">
        <v>1</v>
      </c>
      <c r="AJ1183" s="38">
        <v>0.55000000000000004</v>
      </c>
      <c r="AK1183" s="38">
        <v>1.4</v>
      </c>
      <c r="AL1183" s="38">
        <v>1.4</v>
      </c>
      <c r="AM1183" s="38" t="s">
        <v>66</v>
      </c>
      <c r="AN1183" s="38">
        <v>100.5</v>
      </c>
      <c r="AO1183" s="38" t="s">
        <v>61</v>
      </c>
      <c r="AP1183" s="38" t="s">
        <v>61</v>
      </c>
      <c r="AQ1183" s="38" t="s">
        <v>61</v>
      </c>
      <c r="AR1183" s="38" t="s">
        <v>61</v>
      </c>
      <c r="AS1183" s="38" t="s">
        <v>61</v>
      </c>
      <c r="AT1183" s="38" t="s">
        <v>205</v>
      </c>
      <c r="AU1183" s="38" t="s">
        <v>8802</v>
      </c>
      <c r="AV1183" s="38" t="s">
        <v>207</v>
      </c>
      <c r="AW1183" s="38" t="s">
        <v>61</v>
      </c>
      <c r="AX1183" s="38" t="s">
        <v>63</v>
      </c>
      <c r="AY1183" s="39" t="s">
        <v>13491</v>
      </c>
      <c r="AZ1183" s="38" t="s">
        <v>13492</v>
      </c>
      <c r="BA1183" s="39" t="s">
        <v>13492</v>
      </c>
      <c r="BB1183" s="38" t="s">
        <v>7529</v>
      </c>
      <c r="BC1183" s="38" t="s">
        <v>61</v>
      </c>
      <c r="BD1183" s="38" t="s">
        <v>94</v>
      </c>
      <c r="BE1183" s="38" t="s">
        <v>208</v>
      </c>
      <c r="BF1183" s="38" t="s">
        <v>64</v>
      </c>
      <c r="BG1183" s="38" t="s">
        <v>61</v>
      </c>
      <c r="BH1183" s="38" t="s">
        <v>209</v>
      </c>
    </row>
    <row r="1184" spans="2:60" x14ac:dyDescent="0.3">
      <c r="B1184" s="55">
        <f t="shared" si="354"/>
        <v>1180</v>
      </c>
      <c r="C1184" s="55" t="str">
        <f t="shared" si="355"/>
        <v>NRT</v>
      </c>
      <c r="D1184" s="55" t="str">
        <f t="shared" si="356"/>
        <v>2025-09-30</v>
      </c>
      <c r="E1184" s="55" t="str">
        <f t="shared" si="357"/>
        <v>82020038211</v>
      </c>
      <c r="F1184" s="55" t="str">
        <f t="shared" si="358"/>
        <v>PJP030128771</v>
      </c>
      <c r="G1184" s="55" t="str">
        <f t="shared" si="359"/>
        <v>지승민</v>
      </c>
      <c r="H1184" s="53" t="str">
        <f t="shared" si="360"/>
        <v>일반(목록배제,Normal-Manifest Exception)</v>
      </c>
      <c r="I1184" s="62">
        <f t="shared" si="361"/>
        <v>100.5</v>
      </c>
      <c r="J1184" s="53" t="str">
        <f t="shared" si="362"/>
        <v>BIG BRIDGE INTL (BRCH USA)</v>
      </c>
      <c r="K1184" s="55">
        <f t="shared" si="363"/>
        <v>1</v>
      </c>
      <c r="L1184" s="54">
        <f t="shared" si="364"/>
        <v>0.5</v>
      </c>
      <c r="M1184" s="54">
        <f t="shared" si="365"/>
        <v>0.8</v>
      </c>
      <c r="N1184" s="54">
        <f t="shared" si="366"/>
        <v>0.8</v>
      </c>
      <c r="O1184" s="54">
        <f t="shared" si="367"/>
        <v>0.5</v>
      </c>
      <c r="P1184" s="55" t="str">
        <f t="shared" si="368"/>
        <v>6094325152040</v>
      </c>
      <c r="Q1184" s="70">
        <f t="shared" si="369"/>
        <v>6760</v>
      </c>
      <c r="R1184" s="58">
        <v>0</v>
      </c>
      <c r="S1184" s="57">
        <f t="shared" si="370"/>
        <v>0</v>
      </c>
      <c r="T1184" s="58">
        <v>0</v>
      </c>
      <c r="U1184" s="58">
        <f>(IF(VLOOKUP(VLOOKUP(AN1184,MAPPING!$B$16:$D$21,2,1),MAPPING!$C$16:$E$21,2,0)=7000,0,VLOOKUP(VLOOKUP(AN1184,MAPPING!$B$16:$D$21,2,1),MAPPING!$C$16:$E$21,2,0)))</f>
        <v>0</v>
      </c>
      <c r="V1184" s="58">
        <f>(K1184*VLOOKUP(N1184/K1184,MAPPING!$B$23:$C$30,2,10))</f>
        <v>0</v>
      </c>
      <c r="W1184" s="58">
        <f t="shared" si="371"/>
        <v>0</v>
      </c>
      <c r="X1184" s="58">
        <f t="shared" si="372"/>
        <v>6760</v>
      </c>
      <c r="Y1184" s="116">
        <f>ROUND(SUM(Q1184:W1184)/INVOICE!$I$5,2)</f>
        <v>4.8499999999999996</v>
      </c>
      <c r="AA1184" s="38" t="s">
        <v>7524</v>
      </c>
      <c r="AB1184" s="38" t="s">
        <v>93</v>
      </c>
      <c r="AC1184" s="38" t="s">
        <v>7525</v>
      </c>
      <c r="AD1184" s="38" t="s">
        <v>13493</v>
      </c>
      <c r="AE1184" s="38" t="s">
        <v>304</v>
      </c>
      <c r="AF1184" s="38" t="s">
        <v>8524</v>
      </c>
      <c r="AG1184" s="38" t="s">
        <v>8525</v>
      </c>
      <c r="AH1184" s="38" t="s">
        <v>61</v>
      </c>
      <c r="AI1184" s="38">
        <v>1</v>
      </c>
      <c r="AJ1184" s="38">
        <v>0.5</v>
      </c>
      <c r="AK1184" s="38">
        <v>0.8</v>
      </c>
      <c r="AL1184" s="38">
        <v>0.8</v>
      </c>
      <c r="AM1184" s="38" t="s">
        <v>66</v>
      </c>
      <c r="AN1184" s="38">
        <v>100.5</v>
      </c>
      <c r="AO1184" s="38" t="s">
        <v>61</v>
      </c>
      <c r="AP1184" s="38" t="s">
        <v>61</v>
      </c>
      <c r="AQ1184" s="38" t="s">
        <v>61</v>
      </c>
      <c r="AR1184" s="38" t="s">
        <v>61</v>
      </c>
      <c r="AS1184" s="38" t="s">
        <v>61</v>
      </c>
      <c r="AT1184" s="38" t="s">
        <v>205</v>
      </c>
      <c r="AU1184" s="38" t="s">
        <v>8802</v>
      </c>
      <c r="AV1184" s="38" t="s">
        <v>207</v>
      </c>
      <c r="AW1184" s="38" t="s">
        <v>61</v>
      </c>
      <c r="AX1184" s="38" t="s">
        <v>63</v>
      </c>
      <c r="AY1184" s="39" t="s">
        <v>13494</v>
      </c>
      <c r="AZ1184" s="38" t="s">
        <v>13495</v>
      </c>
      <c r="BA1184" s="39" t="s">
        <v>13495</v>
      </c>
      <c r="BB1184" s="38" t="s">
        <v>7529</v>
      </c>
      <c r="BC1184" s="38" t="s">
        <v>61</v>
      </c>
      <c r="BD1184" s="38" t="s">
        <v>94</v>
      </c>
      <c r="BE1184" s="38" t="s">
        <v>208</v>
      </c>
      <c r="BF1184" s="38" t="s">
        <v>64</v>
      </c>
      <c r="BG1184" s="38" t="s">
        <v>61</v>
      </c>
      <c r="BH1184" s="38" t="s">
        <v>209</v>
      </c>
    </row>
    <row r="1185" spans="2:60" x14ac:dyDescent="0.3">
      <c r="B1185" s="55">
        <f t="shared" si="354"/>
        <v>1181</v>
      </c>
      <c r="C1185" s="55" t="str">
        <f t="shared" si="355"/>
        <v>NRT</v>
      </c>
      <c r="D1185" s="55" t="str">
        <f t="shared" si="356"/>
        <v>2025-09-30</v>
      </c>
      <c r="E1185" s="55" t="str">
        <f t="shared" si="357"/>
        <v>82020038211</v>
      </c>
      <c r="F1185" s="55" t="str">
        <f t="shared" si="358"/>
        <v>PJP030137024</v>
      </c>
      <c r="G1185" s="55" t="str">
        <f t="shared" si="359"/>
        <v>백두산</v>
      </c>
      <c r="H1185" s="53" t="str">
        <f t="shared" si="360"/>
        <v>일반(목록배제,Normal-Manifest Exception)</v>
      </c>
      <c r="I1185" s="62">
        <f t="shared" si="361"/>
        <v>100.5</v>
      </c>
      <c r="J1185" s="53" t="str">
        <f t="shared" si="362"/>
        <v>BIG BRIDGE INTL (BRCH USA)</v>
      </c>
      <c r="K1185" s="55">
        <f t="shared" si="363"/>
        <v>1</v>
      </c>
      <c r="L1185" s="54">
        <f t="shared" si="364"/>
        <v>0.4</v>
      </c>
      <c r="M1185" s="54">
        <f t="shared" si="365"/>
        <v>0.5</v>
      </c>
      <c r="N1185" s="54">
        <f t="shared" si="366"/>
        <v>0.5</v>
      </c>
      <c r="O1185" s="54">
        <f t="shared" si="367"/>
        <v>0.5</v>
      </c>
      <c r="P1185" s="55" t="str">
        <f t="shared" si="368"/>
        <v>6094325152301</v>
      </c>
      <c r="Q1185" s="70">
        <f t="shared" si="369"/>
        <v>6760</v>
      </c>
      <c r="R1185" s="58">
        <v>0</v>
      </c>
      <c r="S1185" s="57">
        <f t="shared" si="370"/>
        <v>0</v>
      </c>
      <c r="T1185" s="58">
        <v>0</v>
      </c>
      <c r="U1185" s="58">
        <f>(IF(VLOOKUP(VLOOKUP(AN1185,MAPPING!$B$16:$D$21,2,1),MAPPING!$C$16:$E$21,2,0)=7000,0,VLOOKUP(VLOOKUP(AN1185,MAPPING!$B$16:$D$21,2,1),MAPPING!$C$16:$E$21,2,0)))</f>
        <v>0</v>
      </c>
      <c r="V1185" s="58">
        <f>(K1185*VLOOKUP(N1185/K1185,MAPPING!$B$23:$C$30,2,10))</f>
        <v>0</v>
      </c>
      <c r="W1185" s="58">
        <f t="shared" si="371"/>
        <v>0</v>
      </c>
      <c r="X1185" s="58">
        <f t="shared" si="372"/>
        <v>6760</v>
      </c>
      <c r="Y1185" s="116">
        <f>ROUND(SUM(Q1185:W1185)/INVOICE!$I$5,2)</f>
        <v>4.8499999999999996</v>
      </c>
      <c r="AA1185" s="38" t="s">
        <v>7524</v>
      </c>
      <c r="AB1185" s="38" t="s">
        <v>93</v>
      </c>
      <c r="AC1185" s="38" t="s">
        <v>7525</v>
      </c>
      <c r="AD1185" s="38" t="s">
        <v>13496</v>
      </c>
      <c r="AE1185" s="38" t="s">
        <v>13497</v>
      </c>
      <c r="AF1185" s="38" t="s">
        <v>13498</v>
      </c>
      <c r="AG1185" s="38" t="s">
        <v>13499</v>
      </c>
      <c r="AH1185" s="38" t="s">
        <v>61</v>
      </c>
      <c r="AI1185" s="38">
        <v>1</v>
      </c>
      <c r="AJ1185" s="38">
        <v>0.4</v>
      </c>
      <c r="AK1185" s="38">
        <v>0.5</v>
      </c>
      <c r="AL1185" s="38">
        <v>0.5</v>
      </c>
      <c r="AM1185" s="38" t="s">
        <v>66</v>
      </c>
      <c r="AN1185" s="38">
        <v>100.5</v>
      </c>
      <c r="AO1185" s="38" t="s">
        <v>61</v>
      </c>
      <c r="AP1185" s="38" t="s">
        <v>61</v>
      </c>
      <c r="AQ1185" s="38" t="s">
        <v>61</v>
      </c>
      <c r="AR1185" s="38" t="s">
        <v>61</v>
      </c>
      <c r="AS1185" s="38" t="s">
        <v>61</v>
      </c>
      <c r="AT1185" s="38" t="s">
        <v>205</v>
      </c>
      <c r="AU1185" s="38" t="s">
        <v>8802</v>
      </c>
      <c r="AV1185" s="38" t="s">
        <v>207</v>
      </c>
      <c r="AW1185" s="38" t="s">
        <v>61</v>
      </c>
      <c r="AX1185" s="38" t="s">
        <v>63</v>
      </c>
      <c r="AY1185" s="39" t="s">
        <v>13500</v>
      </c>
      <c r="AZ1185" s="38" t="s">
        <v>13501</v>
      </c>
      <c r="BA1185" s="39" t="s">
        <v>13501</v>
      </c>
      <c r="BB1185" s="38" t="s">
        <v>7529</v>
      </c>
      <c r="BC1185" s="38" t="s">
        <v>61</v>
      </c>
      <c r="BD1185" s="38" t="s">
        <v>94</v>
      </c>
      <c r="BE1185" s="38" t="s">
        <v>208</v>
      </c>
      <c r="BF1185" s="38" t="s">
        <v>64</v>
      </c>
      <c r="BG1185" s="38" t="s">
        <v>61</v>
      </c>
      <c r="BH1185" s="38" t="s">
        <v>209</v>
      </c>
    </row>
    <row r="1186" spans="2:60" x14ac:dyDescent="0.3">
      <c r="B1186" s="55">
        <f t="shared" si="354"/>
        <v>1182</v>
      </c>
      <c r="C1186" s="55" t="str">
        <f t="shared" si="355"/>
        <v>NRT</v>
      </c>
      <c r="D1186" s="55" t="str">
        <f t="shared" si="356"/>
        <v>2025-09-30</v>
      </c>
      <c r="E1186" s="55" t="str">
        <f t="shared" si="357"/>
        <v>82020038211</v>
      </c>
      <c r="F1186" s="55" t="str">
        <f t="shared" si="358"/>
        <v>PJP030164415</v>
      </c>
      <c r="G1186" s="55" t="str">
        <f t="shared" si="359"/>
        <v>남유정</v>
      </c>
      <c r="H1186" s="53" t="str">
        <f t="shared" si="360"/>
        <v>목록(Manifest)</v>
      </c>
      <c r="I1186" s="62">
        <f t="shared" si="361"/>
        <v>66.33</v>
      </c>
      <c r="J1186" s="53" t="str">
        <f t="shared" si="362"/>
        <v>BIG BRIDGE INTL (BRCH USA)</v>
      </c>
      <c r="K1186" s="55">
        <f t="shared" si="363"/>
        <v>1</v>
      </c>
      <c r="L1186" s="54">
        <f t="shared" si="364"/>
        <v>1.75</v>
      </c>
      <c r="M1186" s="54">
        <f t="shared" si="365"/>
        <v>1</v>
      </c>
      <c r="N1186" s="54">
        <f t="shared" si="366"/>
        <v>1.8</v>
      </c>
      <c r="O1186" s="54">
        <f t="shared" si="367"/>
        <v>2</v>
      </c>
      <c r="P1186" s="55" t="str">
        <f t="shared" si="368"/>
        <v>6094325150884</v>
      </c>
      <c r="Q1186" s="70">
        <f t="shared" si="369"/>
        <v>9790</v>
      </c>
      <c r="R1186" s="58">
        <v>0</v>
      </c>
      <c r="S1186" s="57">
        <f t="shared" si="370"/>
        <v>0</v>
      </c>
      <c r="T1186" s="58">
        <v>0</v>
      </c>
      <c r="U1186" s="58">
        <f>(IF(VLOOKUP(VLOOKUP(AN1186,MAPPING!$B$16:$D$21,2,1),MAPPING!$C$16:$E$21,2,0)=7000,0,VLOOKUP(VLOOKUP(AN1186,MAPPING!$B$16:$D$21,2,1),MAPPING!$C$16:$E$21,2,0)))</f>
        <v>0</v>
      </c>
      <c r="V1186" s="58">
        <f>(K1186*VLOOKUP(N1186/K1186,MAPPING!$B$23:$C$30,2,10))</f>
        <v>0</v>
      </c>
      <c r="W1186" s="58">
        <f t="shared" si="371"/>
        <v>0</v>
      </c>
      <c r="X1186" s="58">
        <f t="shared" si="372"/>
        <v>9790</v>
      </c>
      <c r="Y1186" s="116">
        <f>ROUND(SUM(Q1186:W1186)/INVOICE!$I$5,2)</f>
        <v>7.02</v>
      </c>
      <c r="AA1186" s="38" t="s">
        <v>7524</v>
      </c>
      <c r="AB1186" s="38" t="s">
        <v>93</v>
      </c>
      <c r="AC1186" s="38" t="s">
        <v>7525</v>
      </c>
      <c r="AD1186" s="38" t="s">
        <v>13502</v>
      </c>
      <c r="AE1186" s="38" t="s">
        <v>10602</v>
      </c>
      <c r="AF1186" s="38" t="s">
        <v>10603</v>
      </c>
      <c r="AG1186" s="38" t="s">
        <v>10604</v>
      </c>
      <c r="AH1186" s="38" t="s">
        <v>61</v>
      </c>
      <c r="AI1186" s="38">
        <v>1</v>
      </c>
      <c r="AJ1186" s="38">
        <v>1.75</v>
      </c>
      <c r="AK1186" s="38">
        <v>1</v>
      </c>
      <c r="AL1186" s="38">
        <v>1.8</v>
      </c>
      <c r="AM1186" s="38" t="s">
        <v>204</v>
      </c>
      <c r="AN1186" s="38">
        <v>66.33</v>
      </c>
      <c r="AO1186" s="38" t="s">
        <v>61</v>
      </c>
      <c r="AP1186" s="38" t="s">
        <v>61</v>
      </c>
      <c r="AQ1186" s="38" t="s">
        <v>61</v>
      </c>
      <c r="AR1186" s="38" t="s">
        <v>61</v>
      </c>
      <c r="AS1186" s="38" t="s">
        <v>61</v>
      </c>
      <c r="AT1186" s="38" t="s">
        <v>205</v>
      </c>
      <c r="AU1186" s="38" t="s">
        <v>8802</v>
      </c>
      <c r="AV1186" s="38" t="s">
        <v>207</v>
      </c>
      <c r="AW1186" s="38" t="s">
        <v>61</v>
      </c>
      <c r="AX1186" s="38" t="s">
        <v>63</v>
      </c>
      <c r="AY1186" s="39" t="s">
        <v>13503</v>
      </c>
      <c r="AZ1186" s="38" t="s">
        <v>13504</v>
      </c>
      <c r="BA1186" s="39" t="s">
        <v>13504</v>
      </c>
      <c r="BB1186" s="38" t="s">
        <v>7529</v>
      </c>
      <c r="BC1186" s="38" t="s">
        <v>61</v>
      </c>
      <c r="BD1186" s="38" t="s">
        <v>94</v>
      </c>
      <c r="BE1186" s="38" t="s">
        <v>208</v>
      </c>
      <c r="BF1186" s="38" t="s">
        <v>64</v>
      </c>
      <c r="BG1186" s="38" t="s">
        <v>61</v>
      </c>
      <c r="BH1186" s="38" t="s">
        <v>209</v>
      </c>
    </row>
    <row r="1187" spans="2:60" x14ac:dyDescent="0.3">
      <c r="B1187" s="55">
        <f t="shared" si="354"/>
        <v>1183</v>
      </c>
      <c r="C1187" s="55" t="str">
        <f t="shared" si="355"/>
        <v>NRT</v>
      </c>
      <c r="D1187" s="55" t="str">
        <f t="shared" si="356"/>
        <v>2025-09-30</v>
      </c>
      <c r="E1187" s="55" t="str">
        <f t="shared" si="357"/>
        <v>82020038211</v>
      </c>
      <c r="F1187" s="55" t="str">
        <f t="shared" si="358"/>
        <v>PJP030150175</v>
      </c>
      <c r="G1187" s="55" t="str">
        <f t="shared" si="359"/>
        <v>주영훈</v>
      </c>
      <c r="H1187" s="53" t="str">
        <f t="shared" si="360"/>
        <v>목록(Manifest)</v>
      </c>
      <c r="I1187" s="62">
        <f t="shared" si="361"/>
        <v>41.67</v>
      </c>
      <c r="J1187" s="53" t="str">
        <f t="shared" si="362"/>
        <v>BIG BRIDGE INTL (BRCH USA)</v>
      </c>
      <c r="K1187" s="55">
        <f t="shared" si="363"/>
        <v>1</v>
      </c>
      <c r="L1187" s="54">
        <f t="shared" si="364"/>
        <v>1.5</v>
      </c>
      <c r="M1187" s="54">
        <f t="shared" si="365"/>
        <v>1.5</v>
      </c>
      <c r="N1187" s="54">
        <f t="shared" si="366"/>
        <v>1.5</v>
      </c>
      <c r="O1187" s="54">
        <f t="shared" si="367"/>
        <v>1.5</v>
      </c>
      <c r="P1187" s="55" t="str">
        <f t="shared" si="368"/>
        <v>6094325151627</v>
      </c>
      <c r="Q1187" s="70">
        <f t="shared" si="369"/>
        <v>8780</v>
      </c>
      <c r="R1187" s="58">
        <v>0</v>
      </c>
      <c r="S1187" s="57">
        <f t="shared" si="370"/>
        <v>0</v>
      </c>
      <c r="T1187" s="58">
        <v>0</v>
      </c>
      <c r="U1187" s="58">
        <f>(IF(VLOOKUP(VLOOKUP(AN1187,MAPPING!$B$16:$D$21,2,1),MAPPING!$C$16:$E$21,2,0)=7000,0,VLOOKUP(VLOOKUP(AN1187,MAPPING!$B$16:$D$21,2,1),MAPPING!$C$16:$E$21,2,0)))</f>
        <v>0</v>
      </c>
      <c r="V1187" s="58">
        <f>(K1187*VLOOKUP(N1187/K1187,MAPPING!$B$23:$C$30,2,10))</f>
        <v>0</v>
      </c>
      <c r="W1187" s="58">
        <f t="shared" si="371"/>
        <v>0</v>
      </c>
      <c r="X1187" s="58">
        <f t="shared" si="372"/>
        <v>8780</v>
      </c>
      <c r="Y1187" s="116">
        <f>ROUND(SUM(Q1187:W1187)/INVOICE!$I$5,2)</f>
        <v>6.3</v>
      </c>
      <c r="AA1187" s="38" t="s">
        <v>7524</v>
      </c>
      <c r="AB1187" s="38" t="s">
        <v>93</v>
      </c>
      <c r="AC1187" s="38" t="s">
        <v>7525</v>
      </c>
      <c r="AD1187" s="38" t="s">
        <v>13505</v>
      </c>
      <c r="AE1187" s="38" t="s">
        <v>9805</v>
      </c>
      <c r="AF1187" s="38" t="s">
        <v>9806</v>
      </c>
      <c r="AG1187" s="38" t="s">
        <v>9807</v>
      </c>
      <c r="AH1187" s="38" t="s">
        <v>61</v>
      </c>
      <c r="AI1187" s="38">
        <v>1</v>
      </c>
      <c r="AJ1187" s="38">
        <v>1.5</v>
      </c>
      <c r="AK1187" s="38">
        <v>1.5</v>
      </c>
      <c r="AL1187" s="38">
        <v>1.5</v>
      </c>
      <c r="AM1187" s="38" t="s">
        <v>204</v>
      </c>
      <c r="AN1187" s="38">
        <v>41.67</v>
      </c>
      <c r="AO1187" s="38" t="s">
        <v>61</v>
      </c>
      <c r="AP1187" s="38" t="s">
        <v>61</v>
      </c>
      <c r="AQ1187" s="38" t="s">
        <v>61</v>
      </c>
      <c r="AR1187" s="38" t="s">
        <v>61</v>
      </c>
      <c r="AS1187" s="38" t="s">
        <v>61</v>
      </c>
      <c r="AT1187" s="38" t="s">
        <v>205</v>
      </c>
      <c r="AU1187" s="38" t="s">
        <v>8802</v>
      </c>
      <c r="AV1187" s="38" t="s">
        <v>207</v>
      </c>
      <c r="AW1187" s="38" t="s">
        <v>61</v>
      </c>
      <c r="AX1187" s="38" t="s">
        <v>63</v>
      </c>
      <c r="AY1187" s="39" t="s">
        <v>13506</v>
      </c>
      <c r="AZ1187" s="38" t="s">
        <v>13507</v>
      </c>
      <c r="BA1187" s="39" t="s">
        <v>13507</v>
      </c>
      <c r="BB1187" s="38" t="s">
        <v>7529</v>
      </c>
      <c r="BC1187" s="38" t="s">
        <v>61</v>
      </c>
      <c r="BD1187" s="38" t="s">
        <v>94</v>
      </c>
      <c r="BE1187" s="38" t="s">
        <v>208</v>
      </c>
      <c r="BF1187" s="38" t="s">
        <v>64</v>
      </c>
      <c r="BG1187" s="38" t="s">
        <v>61</v>
      </c>
      <c r="BH1187" s="38" t="s">
        <v>209</v>
      </c>
    </row>
    <row r="1188" spans="2:60" x14ac:dyDescent="0.3">
      <c r="B1188" s="55">
        <f t="shared" si="354"/>
        <v>1184</v>
      </c>
      <c r="C1188" s="55" t="str">
        <f t="shared" si="355"/>
        <v>NRT</v>
      </c>
      <c r="D1188" s="55" t="str">
        <f t="shared" si="356"/>
        <v>2025-09-30</v>
      </c>
      <c r="E1188" s="55" t="str">
        <f t="shared" si="357"/>
        <v>82020038211</v>
      </c>
      <c r="F1188" s="55" t="str">
        <f t="shared" si="358"/>
        <v>PJP030166714</v>
      </c>
      <c r="G1188" s="55" t="str">
        <f t="shared" si="359"/>
        <v>최유빈</v>
      </c>
      <c r="H1188" s="53" t="str">
        <f t="shared" si="360"/>
        <v>일반(목록배제,Normal-Manifest Exception)</v>
      </c>
      <c r="I1188" s="62">
        <f t="shared" si="361"/>
        <v>100.26</v>
      </c>
      <c r="J1188" s="53" t="str">
        <f t="shared" si="362"/>
        <v>BIG BRIDGE INTL (BRCH USA)</v>
      </c>
      <c r="K1188" s="55">
        <f t="shared" si="363"/>
        <v>1</v>
      </c>
      <c r="L1188" s="54">
        <f t="shared" si="364"/>
        <v>0.8</v>
      </c>
      <c r="M1188" s="54">
        <f t="shared" si="365"/>
        <v>1.6</v>
      </c>
      <c r="N1188" s="54">
        <f t="shared" si="366"/>
        <v>1.6</v>
      </c>
      <c r="O1188" s="54">
        <f t="shared" si="367"/>
        <v>1</v>
      </c>
      <c r="P1188" s="55" t="str">
        <f t="shared" si="368"/>
        <v>6094325144763</v>
      </c>
      <c r="Q1188" s="70">
        <f t="shared" si="369"/>
        <v>7770</v>
      </c>
      <c r="R1188" s="58">
        <v>0</v>
      </c>
      <c r="S1188" s="57">
        <f t="shared" si="370"/>
        <v>0</v>
      </c>
      <c r="T1188" s="58">
        <v>0</v>
      </c>
      <c r="U1188" s="58">
        <f>(IF(VLOOKUP(VLOOKUP(AN1188,MAPPING!$B$16:$D$21,2,1),MAPPING!$C$16:$E$21,2,0)=7000,0,VLOOKUP(VLOOKUP(AN1188,MAPPING!$B$16:$D$21,2,1),MAPPING!$C$16:$E$21,2,0)))</f>
        <v>0</v>
      </c>
      <c r="V1188" s="58">
        <f>(K1188*VLOOKUP(N1188/K1188,MAPPING!$B$23:$C$30,2,10))</f>
        <v>0</v>
      </c>
      <c r="W1188" s="58">
        <f t="shared" si="371"/>
        <v>0</v>
      </c>
      <c r="X1188" s="58">
        <f t="shared" si="372"/>
        <v>7770</v>
      </c>
      <c r="Y1188" s="116">
        <f>ROUND(SUM(Q1188:W1188)/INVOICE!$I$5,2)</f>
        <v>5.57</v>
      </c>
      <c r="AA1188" s="38" t="s">
        <v>7524</v>
      </c>
      <c r="AB1188" s="38" t="s">
        <v>93</v>
      </c>
      <c r="AC1188" s="38" t="s">
        <v>7525</v>
      </c>
      <c r="AD1188" s="38" t="s">
        <v>13508</v>
      </c>
      <c r="AE1188" s="38" t="s">
        <v>8790</v>
      </c>
      <c r="AF1188" s="38" t="s">
        <v>8791</v>
      </c>
      <c r="AG1188" s="38" t="s">
        <v>8792</v>
      </c>
      <c r="AH1188" s="38" t="s">
        <v>61</v>
      </c>
      <c r="AI1188" s="38">
        <v>1</v>
      </c>
      <c r="AJ1188" s="38">
        <v>0.8</v>
      </c>
      <c r="AK1188" s="38">
        <v>1.6</v>
      </c>
      <c r="AL1188" s="38">
        <v>1.6</v>
      </c>
      <c r="AM1188" s="38" t="s">
        <v>66</v>
      </c>
      <c r="AN1188" s="38">
        <v>100.26</v>
      </c>
      <c r="AO1188" s="38" t="s">
        <v>61</v>
      </c>
      <c r="AP1188" s="38" t="s">
        <v>61</v>
      </c>
      <c r="AQ1188" s="38" t="s">
        <v>61</v>
      </c>
      <c r="AR1188" s="38" t="s">
        <v>61</v>
      </c>
      <c r="AS1188" s="38" t="s">
        <v>61</v>
      </c>
      <c r="AT1188" s="38" t="s">
        <v>205</v>
      </c>
      <c r="AU1188" s="38" t="s">
        <v>8802</v>
      </c>
      <c r="AV1188" s="38" t="s">
        <v>207</v>
      </c>
      <c r="AW1188" s="38" t="s">
        <v>61</v>
      </c>
      <c r="AX1188" s="38" t="s">
        <v>63</v>
      </c>
      <c r="AY1188" s="39" t="s">
        <v>13509</v>
      </c>
      <c r="AZ1188" s="38" t="s">
        <v>13510</v>
      </c>
      <c r="BA1188" s="39" t="s">
        <v>13510</v>
      </c>
      <c r="BB1188" s="38" t="s">
        <v>7529</v>
      </c>
      <c r="BC1188" s="38" t="s">
        <v>61</v>
      </c>
      <c r="BD1188" s="38" t="s">
        <v>94</v>
      </c>
      <c r="BE1188" s="38" t="s">
        <v>208</v>
      </c>
      <c r="BF1188" s="38" t="s">
        <v>64</v>
      </c>
      <c r="BG1188" s="38" t="s">
        <v>61</v>
      </c>
      <c r="BH1188" s="38" t="s">
        <v>209</v>
      </c>
    </row>
    <row r="1189" spans="2:60" x14ac:dyDescent="0.3">
      <c r="B1189" s="55">
        <f t="shared" si="354"/>
        <v>1185</v>
      </c>
      <c r="C1189" s="55" t="str">
        <f t="shared" si="355"/>
        <v>NRT</v>
      </c>
      <c r="D1189" s="55" t="str">
        <f t="shared" si="356"/>
        <v>2025-09-30</v>
      </c>
      <c r="E1189" s="55" t="str">
        <f t="shared" si="357"/>
        <v>82020038211</v>
      </c>
      <c r="F1189" s="55" t="str">
        <f t="shared" si="358"/>
        <v>PJP030144688</v>
      </c>
      <c r="G1189" s="55" t="str">
        <f t="shared" si="359"/>
        <v>김정훈</v>
      </c>
      <c r="H1189" s="53" t="str">
        <f t="shared" si="360"/>
        <v>목록(Manifest)</v>
      </c>
      <c r="I1189" s="62">
        <f t="shared" si="361"/>
        <v>70.930000000000007</v>
      </c>
      <c r="J1189" s="53" t="str">
        <f t="shared" si="362"/>
        <v>BIG BRIDGE INTL (BRCH USA)</v>
      </c>
      <c r="K1189" s="55">
        <f t="shared" si="363"/>
        <v>1</v>
      </c>
      <c r="L1189" s="54">
        <f t="shared" si="364"/>
        <v>0.35</v>
      </c>
      <c r="M1189" s="54">
        <f t="shared" si="365"/>
        <v>1</v>
      </c>
      <c r="N1189" s="54">
        <f t="shared" si="366"/>
        <v>1</v>
      </c>
      <c r="O1189" s="54">
        <f t="shared" si="367"/>
        <v>0.5</v>
      </c>
      <c r="P1189" s="55" t="str">
        <f t="shared" si="368"/>
        <v>6094325151657</v>
      </c>
      <c r="Q1189" s="70">
        <f t="shared" si="369"/>
        <v>6760</v>
      </c>
      <c r="R1189" s="58">
        <v>0</v>
      </c>
      <c r="S1189" s="57">
        <f t="shared" si="370"/>
        <v>0</v>
      </c>
      <c r="T1189" s="58">
        <v>0</v>
      </c>
      <c r="U1189" s="58">
        <f>(IF(VLOOKUP(VLOOKUP(AN1189,MAPPING!$B$16:$D$21,2,1),MAPPING!$C$16:$E$21,2,0)=7000,0,VLOOKUP(VLOOKUP(AN1189,MAPPING!$B$16:$D$21,2,1),MAPPING!$C$16:$E$21,2,0)))</f>
        <v>0</v>
      </c>
      <c r="V1189" s="58">
        <f>(K1189*VLOOKUP(N1189/K1189,MAPPING!$B$23:$C$30,2,10))</f>
        <v>0</v>
      </c>
      <c r="W1189" s="58">
        <f t="shared" si="371"/>
        <v>0</v>
      </c>
      <c r="X1189" s="58">
        <f t="shared" si="372"/>
        <v>6760</v>
      </c>
      <c r="Y1189" s="116">
        <f>ROUND(SUM(Q1189:W1189)/INVOICE!$I$5,2)</f>
        <v>4.8499999999999996</v>
      </c>
      <c r="AA1189" s="38" t="s">
        <v>7524</v>
      </c>
      <c r="AB1189" s="38" t="s">
        <v>93</v>
      </c>
      <c r="AC1189" s="38" t="s">
        <v>7525</v>
      </c>
      <c r="AD1189" s="38" t="s">
        <v>13511</v>
      </c>
      <c r="AE1189" s="38" t="s">
        <v>13512</v>
      </c>
      <c r="AF1189" s="38" t="s">
        <v>13513</v>
      </c>
      <c r="AG1189" s="38" t="s">
        <v>13514</v>
      </c>
      <c r="AH1189" s="38" t="s">
        <v>61</v>
      </c>
      <c r="AI1189" s="38">
        <v>1</v>
      </c>
      <c r="AJ1189" s="38">
        <v>0.35</v>
      </c>
      <c r="AK1189" s="38">
        <v>1</v>
      </c>
      <c r="AL1189" s="38">
        <v>1</v>
      </c>
      <c r="AM1189" s="38" t="s">
        <v>204</v>
      </c>
      <c r="AN1189" s="38">
        <v>70.930000000000007</v>
      </c>
      <c r="AO1189" s="38" t="s">
        <v>61</v>
      </c>
      <c r="AP1189" s="38" t="s">
        <v>61</v>
      </c>
      <c r="AQ1189" s="38" t="s">
        <v>61</v>
      </c>
      <c r="AR1189" s="38" t="s">
        <v>61</v>
      </c>
      <c r="AS1189" s="38" t="s">
        <v>61</v>
      </c>
      <c r="AT1189" s="38" t="s">
        <v>205</v>
      </c>
      <c r="AU1189" s="38" t="s">
        <v>8802</v>
      </c>
      <c r="AV1189" s="38" t="s">
        <v>207</v>
      </c>
      <c r="AW1189" s="38" t="s">
        <v>61</v>
      </c>
      <c r="AX1189" s="38" t="s">
        <v>63</v>
      </c>
      <c r="AY1189" s="39" t="s">
        <v>13515</v>
      </c>
      <c r="AZ1189" s="38" t="s">
        <v>13516</v>
      </c>
      <c r="BA1189" s="39" t="s">
        <v>13516</v>
      </c>
      <c r="BB1189" s="38" t="s">
        <v>7529</v>
      </c>
      <c r="BC1189" s="38" t="s">
        <v>61</v>
      </c>
      <c r="BD1189" s="38" t="s">
        <v>94</v>
      </c>
      <c r="BE1189" s="38" t="s">
        <v>208</v>
      </c>
      <c r="BF1189" s="38" t="s">
        <v>64</v>
      </c>
      <c r="BG1189" s="38" t="s">
        <v>61</v>
      </c>
      <c r="BH1189" s="38" t="s">
        <v>209</v>
      </c>
    </row>
    <row r="1190" spans="2:60" x14ac:dyDescent="0.3">
      <c r="B1190" s="55">
        <f t="shared" si="354"/>
        <v>1186</v>
      </c>
      <c r="C1190" s="55" t="str">
        <f t="shared" si="355"/>
        <v>NRT</v>
      </c>
      <c r="D1190" s="55" t="str">
        <f t="shared" si="356"/>
        <v>2025-09-30</v>
      </c>
      <c r="E1190" s="55" t="str">
        <f t="shared" si="357"/>
        <v>82020038211</v>
      </c>
      <c r="F1190" s="55" t="str">
        <f t="shared" si="358"/>
        <v>PJP030144654</v>
      </c>
      <c r="G1190" s="55" t="str">
        <f t="shared" si="359"/>
        <v>김소진</v>
      </c>
      <c r="H1190" s="53" t="str">
        <f t="shared" si="360"/>
        <v>목록(Manifest)</v>
      </c>
      <c r="I1190" s="62">
        <f t="shared" si="361"/>
        <v>17.09</v>
      </c>
      <c r="J1190" s="53" t="str">
        <f t="shared" si="362"/>
        <v>BIG BRIDGE INTL (BRCH USA)</v>
      </c>
      <c r="K1190" s="55">
        <f t="shared" si="363"/>
        <v>1</v>
      </c>
      <c r="L1190" s="54">
        <f t="shared" si="364"/>
        <v>0.15</v>
      </c>
      <c r="M1190" s="54">
        <f t="shared" si="365"/>
        <v>0.7</v>
      </c>
      <c r="N1190" s="54">
        <f t="shared" si="366"/>
        <v>0.7</v>
      </c>
      <c r="O1190" s="54">
        <f t="shared" si="367"/>
        <v>0.5</v>
      </c>
      <c r="P1190" s="55" t="str">
        <f t="shared" si="368"/>
        <v>6094325152154</v>
      </c>
      <c r="Q1190" s="70">
        <f t="shared" si="369"/>
        <v>6760</v>
      </c>
      <c r="R1190" s="58">
        <v>0</v>
      </c>
      <c r="S1190" s="57">
        <f t="shared" si="370"/>
        <v>0</v>
      </c>
      <c r="T1190" s="58">
        <v>0</v>
      </c>
      <c r="U1190" s="58">
        <f>(IF(VLOOKUP(VLOOKUP(AN1190,MAPPING!$B$16:$D$21,2,1),MAPPING!$C$16:$E$21,2,0)=7000,0,VLOOKUP(VLOOKUP(AN1190,MAPPING!$B$16:$D$21,2,1),MAPPING!$C$16:$E$21,2,0)))</f>
        <v>0</v>
      </c>
      <c r="V1190" s="58">
        <f>(K1190*VLOOKUP(N1190/K1190,MAPPING!$B$23:$C$30,2,10))</f>
        <v>0</v>
      </c>
      <c r="W1190" s="58">
        <f t="shared" si="371"/>
        <v>0</v>
      </c>
      <c r="X1190" s="58">
        <f t="shared" si="372"/>
        <v>6760</v>
      </c>
      <c r="Y1190" s="116">
        <f>ROUND(SUM(Q1190:W1190)/INVOICE!$I$5,2)</f>
        <v>4.8499999999999996</v>
      </c>
      <c r="AA1190" s="38" t="s">
        <v>7524</v>
      </c>
      <c r="AB1190" s="38" t="s">
        <v>93</v>
      </c>
      <c r="AC1190" s="38" t="s">
        <v>7525</v>
      </c>
      <c r="AD1190" s="38" t="s">
        <v>13517</v>
      </c>
      <c r="AE1190" s="38" t="s">
        <v>9507</v>
      </c>
      <c r="AF1190" s="38" t="s">
        <v>9508</v>
      </c>
      <c r="AG1190" s="38" t="s">
        <v>9509</v>
      </c>
      <c r="AH1190" s="38" t="s">
        <v>61</v>
      </c>
      <c r="AI1190" s="38">
        <v>1</v>
      </c>
      <c r="AJ1190" s="38">
        <v>0.15</v>
      </c>
      <c r="AK1190" s="38">
        <v>0.7</v>
      </c>
      <c r="AL1190" s="38">
        <v>0.7</v>
      </c>
      <c r="AM1190" s="38" t="s">
        <v>204</v>
      </c>
      <c r="AN1190" s="38">
        <v>17.09</v>
      </c>
      <c r="AO1190" s="38" t="s">
        <v>61</v>
      </c>
      <c r="AP1190" s="38" t="s">
        <v>61</v>
      </c>
      <c r="AQ1190" s="38" t="s">
        <v>61</v>
      </c>
      <c r="AR1190" s="38" t="s">
        <v>61</v>
      </c>
      <c r="AS1190" s="38" t="s">
        <v>61</v>
      </c>
      <c r="AT1190" s="38" t="s">
        <v>205</v>
      </c>
      <c r="AU1190" s="38" t="s">
        <v>8802</v>
      </c>
      <c r="AV1190" s="38" t="s">
        <v>207</v>
      </c>
      <c r="AW1190" s="38" t="s">
        <v>61</v>
      </c>
      <c r="AX1190" s="38" t="s">
        <v>63</v>
      </c>
      <c r="AY1190" s="39" t="s">
        <v>13518</v>
      </c>
      <c r="AZ1190" s="38" t="s">
        <v>13519</v>
      </c>
      <c r="BA1190" s="39" t="s">
        <v>13519</v>
      </c>
      <c r="BB1190" s="38" t="s">
        <v>7529</v>
      </c>
      <c r="BC1190" s="38" t="s">
        <v>61</v>
      </c>
      <c r="BD1190" s="38" t="s">
        <v>94</v>
      </c>
      <c r="BE1190" s="38" t="s">
        <v>208</v>
      </c>
      <c r="BF1190" s="38" t="s">
        <v>64</v>
      </c>
      <c r="BG1190" s="38" t="s">
        <v>61</v>
      </c>
      <c r="BH1190" s="38" t="s">
        <v>209</v>
      </c>
    </row>
    <row r="1191" spans="2:60" x14ac:dyDescent="0.3">
      <c r="B1191" s="55">
        <f t="shared" si="354"/>
        <v>1187</v>
      </c>
      <c r="C1191" s="55" t="str">
        <f t="shared" si="355"/>
        <v>NRT</v>
      </c>
      <c r="D1191" s="55" t="str">
        <f t="shared" si="356"/>
        <v>2025-09-30</v>
      </c>
      <c r="E1191" s="55" t="str">
        <f t="shared" si="357"/>
        <v>82020038211</v>
      </c>
      <c r="F1191" s="55" t="str">
        <f t="shared" si="358"/>
        <v>PJP030153064</v>
      </c>
      <c r="G1191" s="55" t="str">
        <f t="shared" si="359"/>
        <v>전진우</v>
      </c>
      <c r="H1191" s="53" t="str">
        <f t="shared" si="360"/>
        <v>목록(Manifest)</v>
      </c>
      <c r="I1191" s="62">
        <f t="shared" si="361"/>
        <v>116.45</v>
      </c>
      <c r="J1191" s="53" t="str">
        <f t="shared" si="362"/>
        <v>BIG BRIDGE INTL (BRCH USA)</v>
      </c>
      <c r="K1191" s="55">
        <f t="shared" si="363"/>
        <v>1</v>
      </c>
      <c r="L1191" s="54">
        <f t="shared" si="364"/>
        <v>0.4</v>
      </c>
      <c r="M1191" s="54">
        <f t="shared" si="365"/>
        <v>1.1000000000000001</v>
      </c>
      <c r="N1191" s="54">
        <f t="shared" si="366"/>
        <v>1.1000000000000001</v>
      </c>
      <c r="O1191" s="54">
        <f t="shared" si="367"/>
        <v>0.5</v>
      </c>
      <c r="P1191" s="55" t="str">
        <f t="shared" si="368"/>
        <v>6094325152170</v>
      </c>
      <c r="Q1191" s="70">
        <f t="shared" si="369"/>
        <v>6760</v>
      </c>
      <c r="R1191" s="58">
        <v>0</v>
      </c>
      <c r="S1191" s="57">
        <f t="shared" si="370"/>
        <v>0</v>
      </c>
      <c r="T1191" s="58">
        <v>0</v>
      </c>
      <c r="U1191" s="58">
        <f>(IF(VLOOKUP(VLOOKUP(AN1191,MAPPING!$B$16:$D$21,2,1),MAPPING!$C$16:$E$21,2,0)=7000,0,VLOOKUP(VLOOKUP(AN1191,MAPPING!$B$16:$D$21,2,1),MAPPING!$C$16:$E$21,2,0)))</f>
        <v>0</v>
      </c>
      <c r="V1191" s="58">
        <f>(K1191*VLOOKUP(N1191/K1191,MAPPING!$B$23:$C$30,2,10))</f>
        <v>0</v>
      </c>
      <c r="W1191" s="58">
        <f t="shared" si="371"/>
        <v>0</v>
      </c>
      <c r="X1191" s="58">
        <f t="shared" si="372"/>
        <v>6760</v>
      </c>
      <c r="Y1191" s="116">
        <f>ROUND(SUM(Q1191:W1191)/INVOICE!$I$5,2)</f>
        <v>4.8499999999999996</v>
      </c>
      <c r="AA1191" s="38" t="s">
        <v>7524</v>
      </c>
      <c r="AB1191" s="38" t="s">
        <v>93</v>
      </c>
      <c r="AC1191" s="38" t="s">
        <v>7525</v>
      </c>
      <c r="AD1191" s="38" t="s">
        <v>13520</v>
      </c>
      <c r="AE1191" s="38" t="s">
        <v>13521</v>
      </c>
      <c r="AF1191" s="38" t="s">
        <v>13522</v>
      </c>
      <c r="AG1191" s="38" t="s">
        <v>6947</v>
      </c>
      <c r="AH1191" s="38" t="s">
        <v>61</v>
      </c>
      <c r="AI1191" s="38">
        <v>1</v>
      </c>
      <c r="AJ1191" s="38">
        <v>0.4</v>
      </c>
      <c r="AK1191" s="38">
        <v>1.1000000000000001</v>
      </c>
      <c r="AL1191" s="38">
        <v>1.1000000000000001</v>
      </c>
      <c r="AM1191" s="38" t="s">
        <v>204</v>
      </c>
      <c r="AN1191" s="38">
        <v>116.45</v>
      </c>
      <c r="AO1191" s="38" t="s">
        <v>61</v>
      </c>
      <c r="AP1191" s="38" t="s">
        <v>61</v>
      </c>
      <c r="AQ1191" s="38" t="s">
        <v>61</v>
      </c>
      <c r="AR1191" s="38" t="s">
        <v>61</v>
      </c>
      <c r="AS1191" s="38" t="s">
        <v>61</v>
      </c>
      <c r="AT1191" s="38" t="s">
        <v>205</v>
      </c>
      <c r="AU1191" s="38" t="s">
        <v>8802</v>
      </c>
      <c r="AV1191" s="38" t="s">
        <v>207</v>
      </c>
      <c r="AW1191" s="38" t="s">
        <v>61</v>
      </c>
      <c r="AX1191" s="38" t="s">
        <v>63</v>
      </c>
      <c r="AY1191" s="39" t="s">
        <v>13523</v>
      </c>
      <c r="AZ1191" s="38" t="s">
        <v>13524</v>
      </c>
      <c r="BA1191" s="39" t="s">
        <v>13524</v>
      </c>
      <c r="BB1191" s="38" t="s">
        <v>7529</v>
      </c>
      <c r="BC1191" s="38" t="s">
        <v>61</v>
      </c>
      <c r="BD1191" s="38" t="s">
        <v>94</v>
      </c>
      <c r="BE1191" s="38" t="s">
        <v>208</v>
      </c>
      <c r="BF1191" s="38" t="s">
        <v>64</v>
      </c>
      <c r="BG1191" s="38" t="s">
        <v>61</v>
      </c>
      <c r="BH1191" s="38" t="s">
        <v>209</v>
      </c>
    </row>
    <row r="1192" spans="2:60" x14ac:dyDescent="0.3">
      <c r="B1192" s="55">
        <f t="shared" si="354"/>
        <v>1188</v>
      </c>
      <c r="C1192" s="55" t="str">
        <f t="shared" si="355"/>
        <v>NRT</v>
      </c>
      <c r="D1192" s="55" t="str">
        <f t="shared" si="356"/>
        <v>2025-09-30</v>
      </c>
      <c r="E1192" s="55" t="str">
        <f t="shared" si="357"/>
        <v>82020038211</v>
      </c>
      <c r="F1192" s="55" t="str">
        <f t="shared" si="358"/>
        <v>PJP030149139</v>
      </c>
      <c r="G1192" s="55" t="str">
        <f t="shared" si="359"/>
        <v>조연희</v>
      </c>
      <c r="H1192" s="53" t="str">
        <f t="shared" si="360"/>
        <v>목록(Manifest)</v>
      </c>
      <c r="I1192" s="62">
        <f t="shared" si="361"/>
        <v>142.9</v>
      </c>
      <c r="J1192" s="53" t="str">
        <f t="shared" si="362"/>
        <v>BIG BRIDGE INTL (BRCH USA)</v>
      </c>
      <c r="K1192" s="55">
        <f t="shared" si="363"/>
        <v>1</v>
      </c>
      <c r="L1192" s="54">
        <f t="shared" si="364"/>
        <v>1.55</v>
      </c>
      <c r="M1192" s="54">
        <f t="shared" si="365"/>
        <v>3.3</v>
      </c>
      <c r="N1192" s="54">
        <f t="shared" si="366"/>
        <v>3.3</v>
      </c>
      <c r="O1192" s="54">
        <f t="shared" si="367"/>
        <v>2</v>
      </c>
      <c r="P1192" s="55" t="str">
        <f t="shared" si="368"/>
        <v>6094325151593</v>
      </c>
      <c r="Q1192" s="70">
        <f t="shared" si="369"/>
        <v>9790</v>
      </c>
      <c r="R1192" s="58">
        <v>0</v>
      </c>
      <c r="S1192" s="57">
        <f t="shared" si="370"/>
        <v>0</v>
      </c>
      <c r="T1192" s="58">
        <v>0</v>
      </c>
      <c r="U1192" s="58">
        <f>(IF(VLOOKUP(VLOOKUP(AN1192,MAPPING!$B$16:$D$21,2,1),MAPPING!$C$16:$E$21,2,0)=7000,0,VLOOKUP(VLOOKUP(AN1192,MAPPING!$B$16:$D$21,2,1),MAPPING!$C$16:$E$21,2,0)))</f>
        <v>0</v>
      </c>
      <c r="V1192" s="58">
        <f>(K1192*VLOOKUP(N1192/K1192,MAPPING!$B$23:$C$30,2,10))</f>
        <v>550</v>
      </c>
      <c r="W1192" s="58">
        <f t="shared" si="371"/>
        <v>0</v>
      </c>
      <c r="X1192" s="58">
        <f t="shared" si="372"/>
        <v>10340</v>
      </c>
      <c r="Y1192" s="116">
        <f>ROUND(SUM(Q1192:W1192)/INVOICE!$I$5,2)</f>
        <v>7.42</v>
      </c>
      <c r="AA1192" s="38" t="s">
        <v>7524</v>
      </c>
      <c r="AB1192" s="38" t="s">
        <v>93</v>
      </c>
      <c r="AC1192" s="38" t="s">
        <v>7525</v>
      </c>
      <c r="AD1192" s="38" t="s">
        <v>13525</v>
      </c>
      <c r="AE1192" s="38" t="s">
        <v>276</v>
      </c>
      <c r="AF1192" s="38" t="s">
        <v>277</v>
      </c>
      <c r="AG1192" s="38" t="s">
        <v>278</v>
      </c>
      <c r="AH1192" s="38" t="s">
        <v>61</v>
      </c>
      <c r="AI1192" s="38">
        <v>1</v>
      </c>
      <c r="AJ1192" s="38">
        <v>1.55</v>
      </c>
      <c r="AK1192" s="38">
        <v>3.3</v>
      </c>
      <c r="AL1192" s="38">
        <v>3.3</v>
      </c>
      <c r="AM1192" s="38" t="s">
        <v>204</v>
      </c>
      <c r="AN1192" s="38">
        <v>142.9</v>
      </c>
      <c r="AO1192" s="38" t="s">
        <v>61</v>
      </c>
      <c r="AP1192" s="38" t="s">
        <v>61</v>
      </c>
      <c r="AQ1192" s="38" t="s">
        <v>61</v>
      </c>
      <c r="AR1192" s="38" t="s">
        <v>61</v>
      </c>
      <c r="AS1192" s="38" t="s">
        <v>61</v>
      </c>
      <c r="AT1192" s="38" t="s">
        <v>205</v>
      </c>
      <c r="AU1192" s="38" t="s">
        <v>8802</v>
      </c>
      <c r="AV1192" s="38" t="s">
        <v>207</v>
      </c>
      <c r="AW1192" s="38" t="s">
        <v>61</v>
      </c>
      <c r="AX1192" s="38" t="s">
        <v>63</v>
      </c>
      <c r="AY1192" s="39" t="s">
        <v>13526</v>
      </c>
      <c r="AZ1192" s="38" t="s">
        <v>13527</v>
      </c>
      <c r="BA1192" s="39" t="s">
        <v>13527</v>
      </c>
      <c r="BB1192" s="38" t="s">
        <v>7529</v>
      </c>
      <c r="BC1192" s="38" t="s">
        <v>61</v>
      </c>
      <c r="BD1192" s="38" t="s">
        <v>94</v>
      </c>
      <c r="BE1192" s="38" t="s">
        <v>208</v>
      </c>
      <c r="BF1192" s="38" t="s">
        <v>64</v>
      </c>
      <c r="BG1192" s="38" t="s">
        <v>61</v>
      </c>
      <c r="BH1192" s="38" t="s">
        <v>209</v>
      </c>
    </row>
    <row r="1193" spans="2:60" x14ac:dyDescent="0.3">
      <c r="B1193" s="55">
        <f t="shared" si="354"/>
        <v>1189</v>
      </c>
      <c r="C1193" s="55" t="str">
        <f t="shared" si="355"/>
        <v>NRT</v>
      </c>
      <c r="D1193" s="55" t="str">
        <f t="shared" si="356"/>
        <v>2025-09-30</v>
      </c>
      <c r="E1193" s="55" t="str">
        <f t="shared" si="357"/>
        <v>82020038211</v>
      </c>
      <c r="F1193" s="55" t="str">
        <f t="shared" si="358"/>
        <v>PJP030157483</v>
      </c>
      <c r="G1193" s="55" t="str">
        <f t="shared" si="359"/>
        <v>안상현</v>
      </c>
      <c r="H1193" s="53" t="str">
        <f t="shared" si="360"/>
        <v>목록(Manifest)</v>
      </c>
      <c r="I1193" s="62">
        <f t="shared" si="361"/>
        <v>133.33000000000001</v>
      </c>
      <c r="J1193" s="53" t="str">
        <f t="shared" si="362"/>
        <v>BIG BRIDGE INTL (BRCH USA)</v>
      </c>
      <c r="K1193" s="55">
        <f t="shared" si="363"/>
        <v>1</v>
      </c>
      <c r="L1193" s="54">
        <f t="shared" si="364"/>
        <v>1.4</v>
      </c>
      <c r="M1193" s="54">
        <f t="shared" si="365"/>
        <v>1.8</v>
      </c>
      <c r="N1193" s="54">
        <f t="shared" si="366"/>
        <v>1.8</v>
      </c>
      <c r="O1193" s="54">
        <f t="shared" si="367"/>
        <v>1.5</v>
      </c>
      <c r="P1193" s="55" t="str">
        <f t="shared" si="368"/>
        <v>6094325151801</v>
      </c>
      <c r="Q1193" s="70">
        <f t="shared" si="369"/>
        <v>8780</v>
      </c>
      <c r="R1193" s="58">
        <v>0</v>
      </c>
      <c r="S1193" s="57">
        <f t="shared" si="370"/>
        <v>0</v>
      </c>
      <c r="T1193" s="58">
        <v>0</v>
      </c>
      <c r="U1193" s="58">
        <f>(IF(VLOOKUP(VLOOKUP(AN1193,MAPPING!$B$16:$D$21,2,1),MAPPING!$C$16:$E$21,2,0)=7000,0,VLOOKUP(VLOOKUP(AN1193,MAPPING!$B$16:$D$21,2,1),MAPPING!$C$16:$E$21,2,0)))</f>
        <v>0</v>
      </c>
      <c r="V1193" s="58">
        <f>(K1193*VLOOKUP(N1193/K1193,MAPPING!$B$23:$C$30,2,10))</f>
        <v>0</v>
      </c>
      <c r="W1193" s="58">
        <f t="shared" si="371"/>
        <v>0</v>
      </c>
      <c r="X1193" s="58">
        <f t="shared" si="372"/>
        <v>8780</v>
      </c>
      <c r="Y1193" s="116">
        <f>ROUND(SUM(Q1193:W1193)/INVOICE!$I$5,2)</f>
        <v>6.3</v>
      </c>
      <c r="AA1193" s="38" t="s">
        <v>7524</v>
      </c>
      <c r="AB1193" s="38" t="s">
        <v>93</v>
      </c>
      <c r="AC1193" s="38" t="s">
        <v>7525</v>
      </c>
      <c r="AD1193" s="38" t="s">
        <v>13528</v>
      </c>
      <c r="AE1193" s="38" t="s">
        <v>8541</v>
      </c>
      <c r="AF1193" s="38" t="s">
        <v>8542</v>
      </c>
      <c r="AG1193" s="38" t="s">
        <v>8543</v>
      </c>
      <c r="AH1193" s="38" t="s">
        <v>61</v>
      </c>
      <c r="AI1193" s="38">
        <v>1</v>
      </c>
      <c r="AJ1193" s="38">
        <v>1.4</v>
      </c>
      <c r="AK1193" s="38">
        <v>1.8</v>
      </c>
      <c r="AL1193" s="38">
        <v>1.8</v>
      </c>
      <c r="AM1193" s="38" t="s">
        <v>204</v>
      </c>
      <c r="AN1193" s="38">
        <v>133.33000000000001</v>
      </c>
      <c r="AO1193" s="38" t="s">
        <v>61</v>
      </c>
      <c r="AP1193" s="38" t="s">
        <v>61</v>
      </c>
      <c r="AQ1193" s="38" t="s">
        <v>61</v>
      </c>
      <c r="AR1193" s="38" t="s">
        <v>61</v>
      </c>
      <c r="AS1193" s="38" t="s">
        <v>61</v>
      </c>
      <c r="AT1193" s="38" t="s">
        <v>205</v>
      </c>
      <c r="AU1193" s="38" t="s">
        <v>8802</v>
      </c>
      <c r="AV1193" s="38" t="s">
        <v>207</v>
      </c>
      <c r="AW1193" s="38" t="s">
        <v>61</v>
      </c>
      <c r="AX1193" s="38" t="s">
        <v>63</v>
      </c>
      <c r="AY1193" s="39" t="s">
        <v>13529</v>
      </c>
      <c r="AZ1193" s="38" t="s">
        <v>13530</v>
      </c>
      <c r="BA1193" s="39" t="s">
        <v>13530</v>
      </c>
      <c r="BB1193" s="38" t="s">
        <v>7529</v>
      </c>
      <c r="BC1193" s="38" t="s">
        <v>61</v>
      </c>
      <c r="BD1193" s="38" t="s">
        <v>94</v>
      </c>
      <c r="BE1193" s="38" t="s">
        <v>208</v>
      </c>
      <c r="BF1193" s="38" t="s">
        <v>64</v>
      </c>
      <c r="BG1193" s="38" t="s">
        <v>61</v>
      </c>
      <c r="BH1193" s="38" t="s">
        <v>209</v>
      </c>
    </row>
    <row r="1194" spans="2:60" x14ac:dyDescent="0.3">
      <c r="B1194" s="55">
        <f t="shared" si="354"/>
        <v>1190</v>
      </c>
      <c r="C1194" s="55" t="str">
        <f t="shared" si="355"/>
        <v>NRT</v>
      </c>
      <c r="D1194" s="55" t="str">
        <f t="shared" si="356"/>
        <v>2025-09-30</v>
      </c>
      <c r="E1194" s="55" t="str">
        <f t="shared" si="357"/>
        <v>82020038211</v>
      </c>
      <c r="F1194" s="55" t="str">
        <f t="shared" si="358"/>
        <v>PJP030150934</v>
      </c>
      <c r="G1194" s="55" t="str">
        <f t="shared" si="359"/>
        <v>이수경</v>
      </c>
      <c r="H1194" s="53" t="str">
        <f t="shared" si="360"/>
        <v>목록(Manifest)</v>
      </c>
      <c r="I1194" s="62">
        <f t="shared" si="361"/>
        <v>100.88</v>
      </c>
      <c r="J1194" s="53" t="str">
        <f t="shared" si="362"/>
        <v>BIG BRIDGE INTL (BRCH USA)</v>
      </c>
      <c r="K1194" s="55">
        <f t="shared" si="363"/>
        <v>1</v>
      </c>
      <c r="L1194" s="54">
        <f t="shared" si="364"/>
        <v>1</v>
      </c>
      <c r="M1194" s="54">
        <f t="shared" si="365"/>
        <v>1.2</v>
      </c>
      <c r="N1194" s="54">
        <f t="shared" si="366"/>
        <v>1.2</v>
      </c>
      <c r="O1194" s="54">
        <f t="shared" si="367"/>
        <v>1</v>
      </c>
      <c r="P1194" s="55" t="str">
        <f t="shared" si="368"/>
        <v>6094325142707</v>
      </c>
      <c r="Q1194" s="70">
        <f t="shared" si="369"/>
        <v>7770</v>
      </c>
      <c r="R1194" s="58">
        <v>0</v>
      </c>
      <c r="S1194" s="57">
        <f t="shared" si="370"/>
        <v>0</v>
      </c>
      <c r="T1194" s="58">
        <v>0</v>
      </c>
      <c r="U1194" s="58">
        <f>(IF(VLOOKUP(VLOOKUP(AN1194,MAPPING!$B$16:$D$21,2,1),MAPPING!$C$16:$E$21,2,0)=7000,0,VLOOKUP(VLOOKUP(AN1194,MAPPING!$B$16:$D$21,2,1),MAPPING!$C$16:$E$21,2,0)))</f>
        <v>0</v>
      </c>
      <c r="V1194" s="58">
        <f>(K1194*VLOOKUP(N1194/K1194,MAPPING!$B$23:$C$30,2,10))</f>
        <v>0</v>
      </c>
      <c r="W1194" s="58">
        <f t="shared" si="371"/>
        <v>0</v>
      </c>
      <c r="X1194" s="58">
        <f t="shared" si="372"/>
        <v>7770</v>
      </c>
      <c r="Y1194" s="116">
        <f>ROUND(SUM(Q1194:W1194)/INVOICE!$I$5,2)</f>
        <v>5.57</v>
      </c>
      <c r="AA1194" s="38" t="s">
        <v>7524</v>
      </c>
      <c r="AB1194" s="38" t="s">
        <v>93</v>
      </c>
      <c r="AC1194" s="38" t="s">
        <v>7525</v>
      </c>
      <c r="AD1194" s="38" t="s">
        <v>13531</v>
      </c>
      <c r="AE1194" s="38" t="s">
        <v>12270</v>
      </c>
      <c r="AF1194" s="38" t="s">
        <v>12271</v>
      </c>
      <c r="AG1194" s="38" t="s">
        <v>12712</v>
      </c>
      <c r="AH1194" s="38" t="s">
        <v>61</v>
      </c>
      <c r="AI1194" s="38">
        <v>1</v>
      </c>
      <c r="AJ1194" s="38">
        <v>1</v>
      </c>
      <c r="AK1194" s="38">
        <v>1.2</v>
      </c>
      <c r="AL1194" s="38">
        <v>1.2</v>
      </c>
      <c r="AM1194" s="38" t="s">
        <v>204</v>
      </c>
      <c r="AN1194" s="38">
        <v>100.88</v>
      </c>
      <c r="AO1194" s="38" t="s">
        <v>61</v>
      </c>
      <c r="AP1194" s="38" t="s">
        <v>61</v>
      </c>
      <c r="AQ1194" s="38" t="s">
        <v>61</v>
      </c>
      <c r="AR1194" s="38" t="s">
        <v>61</v>
      </c>
      <c r="AS1194" s="38" t="s">
        <v>61</v>
      </c>
      <c r="AT1194" s="38" t="s">
        <v>205</v>
      </c>
      <c r="AU1194" s="38" t="s">
        <v>8802</v>
      </c>
      <c r="AV1194" s="38" t="s">
        <v>207</v>
      </c>
      <c r="AW1194" s="38" t="s">
        <v>61</v>
      </c>
      <c r="AX1194" s="38" t="s">
        <v>63</v>
      </c>
      <c r="AY1194" s="39" t="s">
        <v>13532</v>
      </c>
      <c r="AZ1194" s="38" t="s">
        <v>13533</v>
      </c>
      <c r="BA1194" s="39" t="s">
        <v>13533</v>
      </c>
      <c r="BB1194" s="38" t="s">
        <v>7529</v>
      </c>
      <c r="BC1194" s="38" t="s">
        <v>61</v>
      </c>
      <c r="BD1194" s="38" t="s">
        <v>94</v>
      </c>
      <c r="BE1194" s="38" t="s">
        <v>208</v>
      </c>
      <c r="BF1194" s="38" t="s">
        <v>64</v>
      </c>
      <c r="BG1194" s="38" t="s">
        <v>61</v>
      </c>
      <c r="BH1194" s="38" t="s">
        <v>209</v>
      </c>
    </row>
    <row r="1195" spans="2:60" x14ac:dyDescent="0.3">
      <c r="B1195" s="55">
        <f t="shared" si="354"/>
        <v>1191</v>
      </c>
      <c r="C1195" s="55" t="str">
        <f t="shared" si="355"/>
        <v>NRT</v>
      </c>
      <c r="D1195" s="55" t="str">
        <f t="shared" si="356"/>
        <v>2025-09-30</v>
      </c>
      <c r="E1195" s="55" t="str">
        <f t="shared" si="357"/>
        <v>82020038211</v>
      </c>
      <c r="F1195" s="55" t="str">
        <f t="shared" si="358"/>
        <v>PJP030166156</v>
      </c>
      <c r="G1195" s="55" t="str">
        <f t="shared" si="359"/>
        <v>문상일</v>
      </c>
      <c r="H1195" s="53" t="str">
        <f t="shared" si="360"/>
        <v>일반(NORMAL)</v>
      </c>
      <c r="I1195" s="62">
        <f t="shared" si="361"/>
        <v>4274.6000000000004</v>
      </c>
      <c r="J1195" s="53" t="str">
        <f t="shared" si="362"/>
        <v>BIG BRIDGE INTL (BRCH USA)</v>
      </c>
      <c r="K1195" s="55">
        <f t="shared" si="363"/>
        <v>1</v>
      </c>
      <c r="L1195" s="54">
        <f t="shared" si="364"/>
        <v>2.2000000000000002</v>
      </c>
      <c r="M1195" s="54">
        <f t="shared" si="365"/>
        <v>3.1</v>
      </c>
      <c r="N1195" s="54">
        <f t="shared" si="366"/>
        <v>3.1</v>
      </c>
      <c r="O1195" s="54">
        <f t="shared" si="367"/>
        <v>2.5</v>
      </c>
      <c r="P1195" s="55" t="str">
        <f t="shared" si="368"/>
        <v>6094325148802</v>
      </c>
      <c r="Q1195" s="70">
        <f t="shared" si="369"/>
        <v>10800</v>
      </c>
      <c r="R1195" s="58">
        <v>0</v>
      </c>
      <c r="S1195" s="57">
        <f t="shared" si="370"/>
        <v>0</v>
      </c>
      <c r="T1195" s="58">
        <v>0</v>
      </c>
      <c r="U1195" s="58">
        <f>(IF(VLOOKUP(VLOOKUP(AN1195,MAPPING!$B$16:$D$21,2,1),MAPPING!$C$16:$E$21,2,0)=7000,0,VLOOKUP(VLOOKUP(AN1195,MAPPING!$B$16:$D$21,2,1),MAPPING!$C$16:$E$21,2,0)))</f>
        <v>20000</v>
      </c>
      <c r="V1195" s="58">
        <f>(K1195*VLOOKUP(N1195/K1195,MAPPING!$B$23:$C$30,2,10))</f>
        <v>550</v>
      </c>
      <c r="W1195" s="58">
        <f t="shared" si="371"/>
        <v>0</v>
      </c>
      <c r="X1195" s="58">
        <f t="shared" si="372"/>
        <v>31350</v>
      </c>
      <c r="Y1195" s="116">
        <f>ROUND(SUM(Q1195:W1195)/INVOICE!$I$5,2)</f>
        <v>22.49</v>
      </c>
      <c r="AA1195" s="38" t="s">
        <v>7524</v>
      </c>
      <c r="AB1195" s="38" t="s">
        <v>93</v>
      </c>
      <c r="AC1195" s="38" t="s">
        <v>7525</v>
      </c>
      <c r="AD1195" s="38" t="s">
        <v>13534</v>
      </c>
      <c r="AE1195" s="38" t="s">
        <v>8343</v>
      </c>
      <c r="AF1195" s="38" t="s">
        <v>8344</v>
      </c>
      <c r="AG1195" s="38" t="s">
        <v>4489</v>
      </c>
      <c r="AH1195" s="38" t="s">
        <v>156</v>
      </c>
      <c r="AI1195" s="38">
        <v>1</v>
      </c>
      <c r="AJ1195" s="38">
        <v>2.2000000000000002</v>
      </c>
      <c r="AK1195" s="38">
        <v>3.1</v>
      </c>
      <c r="AL1195" s="38">
        <v>3.1</v>
      </c>
      <c r="AM1195" s="38" t="s">
        <v>68</v>
      </c>
      <c r="AN1195" s="38">
        <v>4274.6000000000004</v>
      </c>
      <c r="AO1195" s="38" t="s">
        <v>61</v>
      </c>
      <c r="AP1195" s="38" t="s">
        <v>61</v>
      </c>
      <c r="AQ1195" s="38" t="s">
        <v>61</v>
      </c>
      <c r="AR1195" s="38" t="s">
        <v>61</v>
      </c>
      <c r="AS1195" s="38" t="s">
        <v>61</v>
      </c>
      <c r="AT1195" s="38" t="s">
        <v>205</v>
      </c>
      <c r="AU1195" s="38" t="s">
        <v>8802</v>
      </c>
      <c r="AV1195" s="38" t="s">
        <v>207</v>
      </c>
      <c r="AW1195" s="38" t="s">
        <v>61</v>
      </c>
      <c r="AX1195" s="38" t="s">
        <v>63</v>
      </c>
      <c r="AY1195" s="39" t="s">
        <v>13535</v>
      </c>
      <c r="AZ1195" s="38" t="s">
        <v>13536</v>
      </c>
      <c r="BA1195" s="39" t="s">
        <v>13536</v>
      </c>
      <c r="BB1195" s="38" t="s">
        <v>7529</v>
      </c>
      <c r="BC1195" s="38" t="s">
        <v>61</v>
      </c>
      <c r="BD1195" s="38" t="s">
        <v>94</v>
      </c>
      <c r="BE1195" s="38" t="s">
        <v>208</v>
      </c>
      <c r="BF1195" s="38" t="s">
        <v>64</v>
      </c>
      <c r="BG1195" s="38" t="s">
        <v>61</v>
      </c>
      <c r="BH1195" s="38" t="s">
        <v>209</v>
      </c>
    </row>
    <row r="1196" spans="2:60" x14ac:dyDescent="0.3">
      <c r="B1196" s="55">
        <f t="shared" si="354"/>
        <v>1192</v>
      </c>
      <c r="C1196" s="55" t="str">
        <f t="shared" si="355"/>
        <v>NRT</v>
      </c>
      <c r="D1196" s="55" t="str">
        <f t="shared" si="356"/>
        <v>2025-09-30</v>
      </c>
      <c r="E1196" s="55" t="str">
        <f t="shared" si="357"/>
        <v>82020038211</v>
      </c>
      <c r="F1196" s="55" t="str">
        <f t="shared" si="358"/>
        <v>PJP030148394</v>
      </c>
      <c r="G1196" s="55" t="str">
        <f t="shared" si="359"/>
        <v>강수진</v>
      </c>
      <c r="H1196" s="53" t="str">
        <f t="shared" si="360"/>
        <v>목록(Manifest)</v>
      </c>
      <c r="I1196" s="62">
        <f t="shared" si="361"/>
        <v>64.86</v>
      </c>
      <c r="J1196" s="53" t="str">
        <f t="shared" si="362"/>
        <v>BIG BRIDGE INTL (BRCH USA)</v>
      </c>
      <c r="K1196" s="55">
        <f t="shared" si="363"/>
        <v>1</v>
      </c>
      <c r="L1196" s="54">
        <f t="shared" si="364"/>
        <v>0.85</v>
      </c>
      <c r="M1196" s="54">
        <f t="shared" si="365"/>
        <v>2.2999999999999998</v>
      </c>
      <c r="N1196" s="54">
        <f t="shared" si="366"/>
        <v>2.2999999999999998</v>
      </c>
      <c r="O1196" s="54">
        <f t="shared" si="367"/>
        <v>1</v>
      </c>
      <c r="P1196" s="55" t="str">
        <f t="shared" si="368"/>
        <v>6094325147098</v>
      </c>
      <c r="Q1196" s="70">
        <f t="shared" si="369"/>
        <v>7770</v>
      </c>
      <c r="R1196" s="58">
        <v>0</v>
      </c>
      <c r="S1196" s="57">
        <f t="shared" si="370"/>
        <v>0</v>
      </c>
      <c r="T1196" s="58">
        <v>0</v>
      </c>
      <c r="U1196" s="58">
        <f>(IF(VLOOKUP(VLOOKUP(AN1196,MAPPING!$B$16:$D$21,2,1),MAPPING!$C$16:$E$21,2,0)=7000,0,VLOOKUP(VLOOKUP(AN1196,MAPPING!$B$16:$D$21,2,1),MAPPING!$C$16:$E$21,2,0)))</f>
        <v>0</v>
      </c>
      <c r="V1196" s="58">
        <f>(K1196*VLOOKUP(N1196/K1196,MAPPING!$B$23:$C$30,2,10))</f>
        <v>550</v>
      </c>
      <c r="W1196" s="58">
        <f t="shared" si="371"/>
        <v>0</v>
      </c>
      <c r="X1196" s="58">
        <f t="shared" si="372"/>
        <v>8320</v>
      </c>
      <c r="Y1196" s="116">
        <f>ROUND(SUM(Q1196:W1196)/INVOICE!$I$5,2)</f>
        <v>5.97</v>
      </c>
      <c r="AA1196" s="38" t="s">
        <v>7524</v>
      </c>
      <c r="AB1196" s="38" t="s">
        <v>93</v>
      </c>
      <c r="AC1196" s="38" t="s">
        <v>7525</v>
      </c>
      <c r="AD1196" s="38" t="s">
        <v>13537</v>
      </c>
      <c r="AE1196" s="38" t="s">
        <v>313</v>
      </c>
      <c r="AF1196" s="38" t="s">
        <v>314</v>
      </c>
      <c r="AG1196" s="38" t="s">
        <v>315</v>
      </c>
      <c r="AH1196" s="38" t="s">
        <v>61</v>
      </c>
      <c r="AI1196" s="38">
        <v>1</v>
      </c>
      <c r="AJ1196" s="38">
        <v>0.85</v>
      </c>
      <c r="AK1196" s="38">
        <v>2.2999999999999998</v>
      </c>
      <c r="AL1196" s="38">
        <v>2.2999999999999998</v>
      </c>
      <c r="AM1196" s="38" t="s">
        <v>204</v>
      </c>
      <c r="AN1196" s="38">
        <v>64.86</v>
      </c>
      <c r="AO1196" s="38" t="s">
        <v>61</v>
      </c>
      <c r="AP1196" s="38" t="s">
        <v>61</v>
      </c>
      <c r="AQ1196" s="38" t="s">
        <v>61</v>
      </c>
      <c r="AR1196" s="38" t="s">
        <v>61</v>
      </c>
      <c r="AS1196" s="38" t="s">
        <v>61</v>
      </c>
      <c r="AT1196" s="38" t="s">
        <v>205</v>
      </c>
      <c r="AU1196" s="38" t="s">
        <v>8802</v>
      </c>
      <c r="AV1196" s="38" t="s">
        <v>207</v>
      </c>
      <c r="AW1196" s="38" t="s">
        <v>61</v>
      </c>
      <c r="AX1196" s="38" t="s">
        <v>63</v>
      </c>
      <c r="AY1196" s="39" t="s">
        <v>13538</v>
      </c>
      <c r="AZ1196" s="38" t="s">
        <v>13539</v>
      </c>
      <c r="BA1196" s="39" t="s">
        <v>13539</v>
      </c>
      <c r="BB1196" s="38" t="s">
        <v>7529</v>
      </c>
      <c r="BC1196" s="38" t="s">
        <v>61</v>
      </c>
      <c r="BD1196" s="38" t="s">
        <v>94</v>
      </c>
      <c r="BE1196" s="38" t="s">
        <v>208</v>
      </c>
      <c r="BF1196" s="38" t="s">
        <v>64</v>
      </c>
      <c r="BG1196" s="38" t="s">
        <v>61</v>
      </c>
      <c r="BH1196" s="38" t="s">
        <v>209</v>
      </c>
    </row>
    <row r="1197" spans="2:60" x14ac:dyDescent="0.3">
      <c r="B1197" s="55">
        <f t="shared" si="354"/>
        <v>1193</v>
      </c>
      <c r="C1197" s="55" t="str">
        <f t="shared" si="355"/>
        <v>NRT</v>
      </c>
      <c r="D1197" s="55" t="str">
        <f t="shared" si="356"/>
        <v>2025-09-30</v>
      </c>
      <c r="E1197" s="55" t="str">
        <f t="shared" si="357"/>
        <v>82020038211</v>
      </c>
      <c r="F1197" s="55" t="str">
        <f t="shared" si="358"/>
        <v>PJP030161205</v>
      </c>
      <c r="G1197" s="55" t="str">
        <f t="shared" si="359"/>
        <v>센시블 SENSIBLE</v>
      </c>
      <c r="H1197" s="53" t="str">
        <f t="shared" si="360"/>
        <v>간이(Simple)</v>
      </c>
      <c r="I1197" s="62">
        <f t="shared" si="361"/>
        <v>594.08000000000004</v>
      </c>
      <c r="J1197" s="53" t="str">
        <f t="shared" si="362"/>
        <v>BIG BRIDGE INTL (BRCH USA)</v>
      </c>
      <c r="K1197" s="55">
        <f t="shared" si="363"/>
        <v>1</v>
      </c>
      <c r="L1197" s="54">
        <f t="shared" si="364"/>
        <v>1.75</v>
      </c>
      <c r="M1197" s="54">
        <f t="shared" si="365"/>
        <v>3.4</v>
      </c>
      <c r="N1197" s="54">
        <f t="shared" si="366"/>
        <v>3.4</v>
      </c>
      <c r="O1197" s="54">
        <f t="shared" si="367"/>
        <v>2</v>
      </c>
      <c r="P1197" s="55" t="str">
        <f t="shared" si="368"/>
        <v>6094325152297</v>
      </c>
      <c r="Q1197" s="70">
        <f t="shared" si="369"/>
        <v>9790</v>
      </c>
      <c r="R1197" s="58">
        <v>0</v>
      </c>
      <c r="S1197" s="57">
        <f t="shared" si="370"/>
        <v>0</v>
      </c>
      <c r="T1197" s="58">
        <v>0</v>
      </c>
      <c r="U1197" s="58">
        <f>(IF(VLOOKUP(VLOOKUP(AN1197,MAPPING!$B$16:$D$21,2,1),MAPPING!$C$16:$E$21,2,0)=7000,0,VLOOKUP(VLOOKUP(AN1197,MAPPING!$B$16:$D$21,2,1),MAPPING!$C$16:$E$21,2,0)))</f>
        <v>0</v>
      </c>
      <c r="V1197" s="58">
        <f>(K1197*VLOOKUP(N1197/K1197,MAPPING!$B$23:$C$30,2,10))</f>
        <v>550</v>
      </c>
      <c r="W1197" s="58">
        <f t="shared" si="371"/>
        <v>0</v>
      </c>
      <c r="X1197" s="58">
        <f t="shared" si="372"/>
        <v>10340</v>
      </c>
      <c r="Y1197" s="116">
        <f>ROUND(SUM(Q1197:W1197)/INVOICE!$I$5,2)</f>
        <v>7.42</v>
      </c>
      <c r="AA1197" s="38" t="s">
        <v>7524</v>
      </c>
      <c r="AB1197" s="38" t="s">
        <v>93</v>
      </c>
      <c r="AC1197" s="38" t="s">
        <v>7525</v>
      </c>
      <c r="AD1197" s="38" t="s">
        <v>13540</v>
      </c>
      <c r="AE1197" s="38" t="s">
        <v>7767</v>
      </c>
      <c r="AF1197" s="38" t="s">
        <v>7768</v>
      </c>
      <c r="AG1197" s="38" t="s">
        <v>7769</v>
      </c>
      <c r="AH1197" s="38" t="s">
        <v>156</v>
      </c>
      <c r="AI1197" s="38">
        <v>1</v>
      </c>
      <c r="AJ1197" s="38">
        <v>1.75</v>
      </c>
      <c r="AK1197" s="38">
        <v>3.4</v>
      </c>
      <c r="AL1197" s="38">
        <v>3.4</v>
      </c>
      <c r="AM1197" s="38" t="s">
        <v>65</v>
      </c>
      <c r="AN1197" s="38">
        <v>594.08000000000004</v>
      </c>
      <c r="AO1197" s="38" t="s">
        <v>61</v>
      </c>
      <c r="AP1197" s="38" t="s">
        <v>61</v>
      </c>
      <c r="AQ1197" s="38" t="s">
        <v>61</v>
      </c>
      <c r="AR1197" s="38" t="s">
        <v>61</v>
      </c>
      <c r="AS1197" s="38" t="s">
        <v>61</v>
      </c>
      <c r="AT1197" s="38" t="s">
        <v>205</v>
      </c>
      <c r="AU1197" s="38" t="s">
        <v>8802</v>
      </c>
      <c r="AV1197" s="38" t="s">
        <v>207</v>
      </c>
      <c r="AW1197" s="38" t="s">
        <v>61</v>
      </c>
      <c r="AX1197" s="38" t="s">
        <v>63</v>
      </c>
      <c r="AY1197" s="39" t="s">
        <v>13541</v>
      </c>
      <c r="AZ1197" s="38" t="s">
        <v>13542</v>
      </c>
      <c r="BA1197" s="39" t="s">
        <v>13542</v>
      </c>
      <c r="BB1197" s="38" t="s">
        <v>7529</v>
      </c>
      <c r="BC1197" s="38" t="s">
        <v>61</v>
      </c>
      <c r="BD1197" s="38" t="s">
        <v>94</v>
      </c>
      <c r="BE1197" s="38" t="s">
        <v>208</v>
      </c>
      <c r="BF1197" s="38" t="s">
        <v>64</v>
      </c>
      <c r="BG1197" s="38" t="s">
        <v>61</v>
      </c>
      <c r="BH1197" s="38" t="s">
        <v>209</v>
      </c>
    </row>
    <row r="1198" spans="2:60" x14ac:dyDescent="0.3">
      <c r="B1198" s="55">
        <f t="shared" si="354"/>
        <v>1194</v>
      </c>
      <c r="C1198" s="55" t="str">
        <f t="shared" si="355"/>
        <v>NRT</v>
      </c>
      <c r="D1198" s="55" t="str">
        <f t="shared" si="356"/>
        <v>2025-09-30</v>
      </c>
      <c r="E1198" s="55" t="str">
        <f t="shared" si="357"/>
        <v>82020038211</v>
      </c>
      <c r="F1198" s="55" t="str">
        <f t="shared" si="358"/>
        <v>PJP030137016</v>
      </c>
      <c r="G1198" s="55" t="str">
        <f t="shared" si="359"/>
        <v>임슬기</v>
      </c>
      <c r="H1198" s="53" t="str">
        <f t="shared" si="360"/>
        <v>목록(Manifest)</v>
      </c>
      <c r="I1198" s="62">
        <f t="shared" si="361"/>
        <v>35.380000000000003</v>
      </c>
      <c r="J1198" s="53" t="str">
        <f t="shared" si="362"/>
        <v>BIG BRIDGE INTL (BRCH USA)</v>
      </c>
      <c r="K1198" s="55">
        <f t="shared" si="363"/>
        <v>1</v>
      </c>
      <c r="L1198" s="54">
        <f t="shared" si="364"/>
        <v>0.2</v>
      </c>
      <c r="M1198" s="54">
        <f t="shared" si="365"/>
        <v>1.2</v>
      </c>
      <c r="N1198" s="54">
        <f t="shared" si="366"/>
        <v>1.2</v>
      </c>
      <c r="O1198" s="54">
        <f t="shared" si="367"/>
        <v>0.5</v>
      </c>
      <c r="P1198" s="55" t="str">
        <f t="shared" si="368"/>
        <v>6094325150460</v>
      </c>
      <c r="Q1198" s="70">
        <f t="shared" si="369"/>
        <v>6760</v>
      </c>
      <c r="R1198" s="58">
        <v>0</v>
      </c>
      <c r="S1198" s="57">
        <f t="shared" si="370"/>
        <v>0</v>
      </c>
      <c r="T1198" s="58">
        <v>0</v>
      </c>
      <c r="U1198" s="58">
        <f>(IF(VLOOKUP(VLOOKUP(AN1198,MAPPING!$B$16:$D$21,2,1),MAPPING!$C$16:$E$21,2,0)=7000,0,VLOOKUP(VLOOKUP(AN1198,MAPPING!$B$16:$D$21,2,1),MAPPING!$C$16:$E$21,2,0)))</f>
        <v>0</v>
      </c>
      <c r="V1198" s="58">
        <f>(K1198*VLOOKUP(N1198/K1198,MAPPING!$B$23:$C$30,2,10))</f>
        <v>0</v>
      </c>
      <c r="W1198" s="58">
        <f t="shared" si="371"/>
        <v>0</v>
      </c>
      <c r="X1198" s="58">
        <f t="shared" si="372"/>
        <v>6760</v>
      </c>
      <c r="Y1198" s="116">
        <f>ROUND(SUM(Q1198:W1198)/INVOICE!$I$5,2)</f>
        <v>4.8499999999999996</v>
      </c>
      <c r="AA1198" s="38" t="s">
        <v>7524</v>
      </c>
      <c r="AB1198" s="38" t="s">
        <v>93</v>
      </c>
      <c r="AC1198" s="38" t="s">
        <v>7525</v>
      </c>
      <c r="AD1198" s="38" t="s">
        <v>13543</v>
      </c>
      <c r="AE1198" s="38" t="s">
        <v>13544</v>
      </c>
      <c r="AF1198" s="38" t="s">
        <v>13545</v>
      </c>
      <c r="AG1198" s="38" t="s">
        <v>11392</v>
      </c>
      <c r="AH1198" s="38" t="s">
        <v>61</v>
      </c>
      <c r="AI1198" s="38">
        <v>1</v>
      </c>
      <c r="AJ1198" s="38">
        <v>0.2</v>
      </c>
      <c r="AK1198" s="38">
        <v>1.2</v>
      </c>
      <c r="AL1198" s="38">
        <v>1.2</v>
      </c>
      <c r="AM1198" s="38" t="s">
        <v>204</v>
      </c>
      <c r="AN1198" s="38">
        <v>35.380000000000003</v>
      </c>
      <c r="AO1198" s="38" t="s">
        <v>61</v>
      </c>
      <c r="AP1198" s="38" t="s">
        <v>61</v>
      </c>
      <c r="AQ1198" s="38" t="s">
        <v>61</v>
      </c>
      <c r="AR1198" s="38" t="s">
        <v>61</v>
      </c>
      <c r="AS1198" s="38" t="s">
        <v>61</v>
      </c>
      <c r="AT1198" s="38" t="s">
        <v>205</v>
      </c>
      <c r="AU1198" s="38" t="s">
        <v>8802</v>
      </c>
      <c r="AV1198" s="38" t="s">
        <v>207</v>
      </c>
      <c r="AW1198" s="38" t="s">
        <v>61</v>
      </c>
      <c r="AX1198" s="38" t="s">
        <v>63</v>
      </c>
      <c r="AY1198" s="39" t="s">
        <v>13546</v>
      </c>
      <c r="AZ1198" s="38" t="s">
        <v>13547</v>
      </c>
      <c r="BA1198" s="39" t="s">
        <v>13547</v>
      </c>
      <c r="BB1198" s="38" t="s">
        <v>7529</v>
      </c>
      <c r="BC1198" s="38" t="s">
        <v>61</v>
      </c>
      <c r="BD1198" s="38" t="s">
        <v>94</v>
      </c>
      <c r="BE1198" s="38" t="s">
        <v>208</v>
      </c>
      <c r="BF1198" s="38" t="s">
        <v>64</v>
      </c>
      <c r="BG1198" s="38" t="s">
        <v>61</v>
      </c>
      <c r="BH1198" s="38" t="s">
        <v>209</v>
      </c>
    </row>
    <row r="1199" spans="2:60" x14ac:dyDescent="0.3">
      <c r="B1199" s="55">
        <f t="shared" si="354"/>
        <v>1195</v>
      </c>
      <c r="C1199" s="55" t="str">
        <f t="shared" si="355"/>
        <v>NRT</v>
      </c>
      <c r="D1199" s="55" t="str">
        <f t="shared" si="356"/>
        <v>2025-09-30</v>
      </c>
      <c r="E1199" s="55" t="str">
        <f t="shared" si="357"/>
        <v>82020038211</v>
      </c>
      <c r="F1199" s="55" t="str">
        <f t="shared" si="358"/>
        <v>PJP030143068</v>
      </c>
      <c r="G1199" s="55" t="str">
        <f t="shared" si="359"/>
        <v>김민아</v>
      </c>
      <c r="H1199" s="53" t="str">
        <f t="shared" si="360"/>
        <v>목록(Manifest)</v>
      </c>
      <c r="I1199" s="62">
        <f t="shared" si="361"/>
        <v>5.9</v>
      </c>
      <c r="J1199" s="53" t="str">
        <f t="shared" si="362"/>
        <v>BIG BRIDGE INTL (BRCH USA)</v>
      </c>
      <c r="K1199" s="55">
        <f t="shared" si="363"/>
        <v>1</v>
      </c>
      <c r="L1199" s="54">
        <f t="shared" si="364"/>
        <v>0.35</v>
      </c>
      <c r="M1199" s="54">
        <f t="shared" si="365"/>
        <v>0.5</v>
      </c>
      <c r="N1199" s="54">
        <f t="shared" si="366"/>
        <v>0.5</v>
      </c>
      <c r="O1199" s="54">
        <f t="shared" si="367"/>
        <v>0.5</v>
      </c>
      <c r="P1199" s="55" t="str">
        <f t="shared" si="368"/>
        <v>6094325152004</v>
      </c>
      <c r="Q1199" s="70">
        <f t="shared" si="369"/>
        <v>6760</v>
      </c>
      <c r="R1199" s="58">
        <v>0</v>
      </c>
      <c r="S1199" s="57">
        <f t="shared" si="370"/>
        <v>0</v>
      </c>
      <c r="T1199" s="58">
        <v>0</v>
      </c>
      <c r="U1199" s="58">
        <f>(IF(VLOOKUP(VLOOKUP(AN1199,MAPPING!$B$16:$D$21,2,1),MAPPING!$C$16:$E$21,2,0)=7000,0,VLOOKUP(VLOOKUP(AN1199,MAPPING!$B$16:$D$21,2,1),MAPPING!$C$16:$E$21,2,0)))</f>
        <v>0</v>
      </c>
      <c r="V1199" s="58">
        <f>(K1199*VLOOKUP(N1199/K1199,MAPPING!$B$23:$C$30,2,10))</f>
        <v>0</v>
      </c>
      <c r="W1199" s="58">
        <f t="shared" si="371"/>
        <v>0</v>
      </c>
      <c r="X1199" s="58">
        <f t="shared" si="372"/>
        <v>6760</v>
      </c>
      <c r="Y1199" s="116">
        <f>ROUND(SUM(Q1199:W1199)/INVOICE!$I$5,2)</f>
        <v>4.8499999999999996</v>
      </c>
      <c r="AA1199" s="38" t="s">
        <v>7524</v>
      </c>
      <c r="AB1199" s="38" t="s">
        <v>93</v>
      </c>
      <c r="AC1199" s="38" t="s">
        <v>7525</v>
      </c>
      <c r="AD1199" s="38" t="s">
        <v>13548</v>
      </c>
      <c r="AE1199" s="38" t="s">
        <v>13549</v>
      </c>
      <c r="AF1199" s="38" t="s">
        <v>13550</v>
      </c>
      <c r="AG1199" s="38" t="s">
        <v>13551</v>
      </c>
      <c r="AH1199" s="38" t="s">
        <v>61</v>
      </c>
      <c r="AI1199" s="38">
        <v>1</v>
      </c>
      <c r="AJ1199" s="38">
        <v>0.35</v>
      </c>
      <c r="AK1199" s="38">
        <v>0.5</v>
      </c>
      <c r="AL1199" s="38">
        <v>0.5</v>
      </c>
      <c r="AM1199" s="38" t="s">
        <v>204</v>
      </c>
      <c r="AN1199" s="38">
        <v>5.9</v>
      </c>
      <c r="AO1199" s="38" t="s">
        <v>61</v>
      </c>
      <c r="AP1199" s="38" t="s">
        <v>61</v>
      </c>
      <c r="AQ1199" s="38" t="s">
        <v>61</v>
      </c>
      <c r="AR1199" s="38" t="s">
        <v>61</v>
      </c>
      <c r="AS1199" s="38" t="s">
        <v>61</v>
      </c>
      <c r="AT1199" s="38" t="s">
        <v>205</v>
      </c>
      <c r="AU1199" s="38" t="s">
        <v>8802</v>
      </c>
      <c r="AV1199" s="38" t="s">
        <v>207</v>
      </c>
      <c r="AW1199" s="38" t="s">
        <v>61</v>
      </c>
      <c r="AX1199" s="38" t="s">
        <v>63</v>
      </c>
      <c r="AY1199" s="39" t="s">
        <v>13552</v>
      </c>
      <c r="AZ1199" s="38" t="s">
        <v>13553</v>
      </c>
      <c r="BA1199" s="39" t="s">
        <v>13553</v>
      </c>
      <c r="BB1199" s="38" t="s">
        <v>7529</v>
      </c>
      <c r="BC1199" s="38" t="s">
        <v>61</v>
      </c>
      <c r="BD1199" s="38" t="s">
        <v>94</v>
      </c>
      <c r="BE1199" s="38" t="s">
        <v>208</v>
      </c>
      <c r="BF1199" s="38" t="s">
        <v>64</v>
      </c>
      <c r="BG1199" s="38" t="s">
        <v>61</v>
      </c>
      <c r="BH1199" s="38" t="s">
        <v>209</v>
      </c>
    </row>
    <row r="1200" spans="2:60" x14ac:dyDescent="0.3">
      <c r="B1200" s="55">
        <f t="shared" si="354"/>
        <v>1196</v>
      </c>
      <c r="C1200" s="55" t="str">
        <f t="shared" si="355"/>
        <v>NRT</v>
      </c>
      <c r="D1200" s="55" t="str">
        <f t="shared" si="356"/>
        <v>2025-09-30</v>
      </c>
      <c r="E1200" s="55" t="str">
        <f t="shared" si="357"/>
        <v>82020038211</v>
      </c>
      <c r="F1200" s="55" t="str">
        <f t="shared" si="358"/>
        <v>PJP030133276</v>
      </c>
      <c r="G1200" s="55" t="str">
        <f t="shared" si="359"/>
        <v>강민혜</v>
      </c>
      <c r="H1200" s="53" t="str">
        <f t="shared" si="360"/>
        <v>목록(Manifest)</v>
      </c>
      <c r="I1200" s="62">
        <f t="shared" si="361"/>
        <v>110.25</v>
      </c>
      <c r="J1200" s="53" t="str">
        <f t="shared" si="362"/>
        <v>BIG BRIDGE INTL (BRCH USA)</v>
      </c>
      <c r="K1200" s="55">
        <f t="shared" si="363"/>
        <v>1</v>
      </c>
      <c r="L1200" s="54">
        <f t="shared" si="364"/>
        <v>0.8</v>
      </c>
      <c r="M1200" s="54">
        <f t="shared" si="365"/>
        <v>2.1</v>
      </c>
      <c r="N1200" s="54">
        <f t="shared" si="366"/>
        <v>2.1</v>
      </c>
      <c r="O1200" s="54">
        <f t="shared" si="367"/>
        <v>1</v>
      </c>
      <c r="P1200" s="55" t="str">
        <f t="shared" si="368"/>
        <v>6094325152217</v>
      </c>
      <c r="Q1200" s="70">
        <f t="shared" si="369"/>
        <v>7770</v>
      </c>
      <c r="R1200" s="58">
        <v>0</v>
      </c>
      <c r="S1200" s="57">
        <f t="shared" si="370"/>
        <v>0</v>
      </c>
      <c r="T1200" s="58">
        <v>0</v>
      </c>
      <c r="U1200" s="58">
        <f>(IF(VLOOKUP(VLOOKUP(AN1200,MAPPING!$B$16:$D$21,2,1),MAPPING!$C$16:$E$21,2,0)=7000,0,VLOOKUP(VLOOKUP(AN1200,MAPPING!$B$16:$D$21,2,1),MAPPING!$C$16:$E$21,2,0)))</f>
        <v>0</v>
      </c>
      <c r="V1200" s="58">
        <f>(K1200*VLOOKUP(N1200/K1200,MAPPING!$B$23:$C$30,2,10))</f>
        <v>550</v>
      </c>
      <c r="W1200" s="58">
        <f t="shared" si="371"/>
        <v>0</v>
      </c>
      <c r="X1200" s="58">
        <f t="shared" si="372"/>
        <v>8320</v>
      </c>
      <c r="Y1200" s="116">
        <f>ROUND(SUM(Q1200:W1200)/INVOICE!$I$5,2)</f>
        <v>5.97</v>
      </c>
      <c r="AA1200" s="38" t="s">
        <v>7524</v>
      </c>
      <c r="AB1200" s="38" t="s">
        <v>93</v>
      </c>
      <c r="AC1200" s="38" t="s">
        <v>7525</v>
      </c>
      <c r="AD1200" s="38" t="s">
        <v>13554</v>
      </c>
      <c r="AE1200" s="38" t="s">
        <v>13555</v>
      </c>
      <c r="AF1200" s="38" t="s">
        <v>13556</v>
      </c>
      <c r="AG1200" s="38" t="s">
        <v>6286</v>
      </c>
      <c r="AH1200" s="38" t="s">
        <v>61</v>
      </c>
      <c r="AI1200" s="38">
        <v>1</v>
      </c>
      <c r="AJ1200" s="38">
        <v>0.8</v>
      </c>
      <c r="AK1200" s="38">
        <v>2.1</v>
      </c>
      <c r="AL1200" s="38">
        <v>2.1</v>
      </c>
      <c r="AM1200" s="38" t="s">
        <v>204</v>
      </c>
      <c r="AN1200" s="38">
        <v>110.25</v>
      </c>
      <c r="AO1200" s="38" t="s">
        <v>61</v>
      </c>
      <c r="AP1200" s="38" t="s">
        <v>61</v>
      </c>
      <c r="AQ1200" s="38" t="s">
        <v>61</v>
      </c>
      <c r="AR1200" s="38" t="s">
        <v>61</v>
      </c>
      <c r="AS1200" s="38" t="s">
        <v>61</v>
      </c>
      <c r="AT1200" s="38" t="s">
        <v>205</v>
      </c>
      <c r="AU1200" s="38" t="s">
        <v>8802</v>
      </c>
      <c r="AV1200" s="38" t="s">
        <v>207</v>
      </c>
      <c r="AW1200" s="38" t="s">
        <v>61</v>
      </c>
      <c r="AX1200" s="38" t="s">
        <v>63</v>
      </c>
      <c r="AY1200" s="39" t="s">
        <v>13557</v>
      </c>
      <c r="AZ1200" s="38" t="s">
        <v>13558</v>
      </c>
      <c r="BA1200" s="39" t="s">
        <v>13558</v>
      </c>
      <c r="BB1200" s="38" t="s">
        <v>7529</v>
      </c>
      <c r="BC1200" s="38" t="s">
        <v>61</v>
      </c>
      <c r="BD1200" s="38" t="s">
        <v>94</v>
      </c>
      <c r="BE1200" s="38" t="s">
        <v>208</v>
      </c>
      <c r="BF1200" s="38" t="s">
        <v>64</v>
      </c>
      <c r="BG1200" s="38" t="s">
        <v>61</v>
      </c>
      <c r="BH1200" s="38" t="s">
        <v>209</v>
      </c>
    </row>
    <row r="1201" spans="2:60" x14ac:dyDescent="0.3">
      <c r="B1201" s="55">
        <f t="shared" si="354"/>
        <v>1197</v>
      </c>
      <c r="C1201" s="55" t="str">
        <f t="shared" si="355"/>
        <v>NRT</v>
      </c>
      <c r="D1201" s="55" t="str">
        <f t="shared" si="356"/>
        <v>2025-09-30</v>
      </c>
      <c r="E1201" s="55" t="str">
        <f t="shared" si="357"/>
        <v>82020038211</v>
      </c>
      <c r="F1201" s="55" t="str">
        <f t="shared" si="358"/>
        <v>PJP030151920</v>
      </c>
      <c r="G1201" s="55" t="str">
        <f t="shared" si="359"/>
        <v>신채경</v>
      </c>
      <c r="H1201" s="53" t="str">
        <f t="shared" si="360"/>
        <v>목록(Manifest)</v>
      </c>
      <c r="I1201" s="62">
        <f t="shared" si="361"/>
        <v>132.66</v>
      </c>
      <c r="J1201" s="53" t="str">
        <f t="shared" si="362"/>
        <v>BIG BRIDGE INTL (BRCH USA)</v>
      </c>
      <c r="K1201" s="55">
        <f t="shared" si="363"/>
        <v>1</v>
      </c>
      <c r="L1201" s="54">
        <f t="shared" si="364"/>
        <v>1</v>
      </c>
      <c r="M1201" s="54">
        <f t="shared" si="365"/>
        <v>1.8</v>
      </c>
      <c r="N1201" s="54">
        <f t="shared" si="366"/>
        <v>1.8</v>
      </c>
      <c r="O1201" s="54">
        <f t="shared" si="367"/>
        <v>1</v>
      </c>
      <c r="P1201" s="55" t="str">
        <f t="shared" si="368"/>
        <v>6094325152014</v>
      </c>
      <c r="Q1201" s="70">
        <f t="shared" si="369"/>
        <v>7770</v>
      </c>
      <c r="R1201" s="58">
        <v>0</v>
      </c>
      <c r="S1201" s="57">
        <f t="shared" si="370"/>
        <v>0</v>
      </c>
      <c r="T1201" s="58">
        <v>0</v>
      </c>
      <c r="U1201" s="58">
        <f>(IF(VLOOKUP(VLOOKUP(AN1201,MAPPING!$B$16:$D$21,2,1),MAPPING!$C$16:$E$21,2,0)=7000,0,VLOOKUP(VLOOKUP(AN1201,MAPPING!$B$16:$D$21,2,1),MAPPING!$C$16:$E$21,2,0)))</f>
        <v>0</v>
      </c>
      <c r="V1201" s="58">
        <f>(K1201*VLOOKUP(N1201/K1201,MAPPING!$B$23:$C$30,2,10))</f>
        <v>0</v>
      </c>
      <c r="W1201" s="58">
        <f t="shared" si="371"/>
        <v>0</v>
      </c>
      <c r="X1201" s="58">
        <f t="shared" si="372"/>
        <v>7770</v>
      </c>
      <c r="Y1201" s="116">
        <f>ROUND(SUM(Q1201:W1201)/INVOICE!$I$5,2)</f>
        <v>5.57</v>
      </c>
      <c r="AA1201" s="38" t="s">
        <v>7524</v>
      </c>
      <c r="AB1201" s="38" t="s">
        <v>93</v>
      </c>
      <c r="AC1201" s="38" t="s">
        <v>7525</v>
      </c>
      <c r="AD1201" s="38" t="s">
        <v>13559</v>
      </c>
      <c r="AE1201" s="38" t="s">
        <v>13560</v>
      </c>
      <c r="AF1201" s="38" t="s">
        <v>13561</v>
      </c>
      <c r="AG1201" s="38" t="s">
        <v>13562</v>
      </c>
      <c r="AH1201" s="38" t="s">
        <v>61</v>
      </c>
      <c r="AI1201" s="38">
        <v>1</v>
      </c>
      <c r="AJ1201" s="38">
        <v>1</v>
      </c>
      <c r="AK1201" s="38">
        <v>1.8</v>
      </c>
      <c r="AL1201" s="38">
        <v>1.8</v>
      </c>
      <c r="AM1201" s="38" t="s">
        <v>204</v>
      </c>
      <c r="AN1201" s="38">
        <v>132.66</v>
      </c>
      <c r="AO1201" s="38" t="s">
        <v>61</v>
      </c>
      <c r="AP1201" s="38" t="s">
        <v>61</v>
      </c>
      <c r="AQ1201" s="38" t="s">
        <v>61</v>
      </c>
      <c r="AR1201" s="38" t="s">
        <v>61</v>
      </c>
      <c r="AS1201" s="38" t="s">
        <v>61</v>
      </c>
      <c r="AT1201" s="38" t="s">
        <v>205</v>
      </c>
      <c r="AU1201" s="38" t="s">
        <v>8802</v>
      </c>
      <c r="AV1201" s="38" t="s">
        <v>207</v>
      </c>
      <c r="AW1201" s="38" t="s">
        <v>61</v>
      </c>
      <c r="AX1201" s="38" t="s">
        <v>63</v>
      </c>
      <c r="AY1201" s="39" t="s">
        <v>13563</v>
      </c>
      <c r="AZ1201" s="38" t="s">
        <v>13564</v>
      </c>
      <c r="BA1201" s="39" t="s">
        <v>13564</v>
      </c>
      <c r="BB1201" s="38" t="s">
        <v>7529</v>
      </c>
      <c r="BC1201" s="38" t="s">
        <v>61</v>
      </c>
      <c r="BD1201" s="38" t="s">
        <v>94</v>
      </c>
      <c r="BE1201" s="38" t="s">
        <v>208</v>
      </c>
      <c r="BF1201" s="38" t="s">
        <v>64</v>
      </c>
      <c r="BG1201" s="38" t="s">
        <v>61</v>
      </c>
      <c r="BH1201" s="38" t="s">
        <v>209</v>
      </c>
    </row>
    <row r="1202" spans="2:60" x14ac:dyDescent="0.3">
      <c r="B1202" s="55">
        <f t="shared" si="354"/>
        <v>1198</v>
      </c>
      <c r="C1202" s="55" t="str">
        <f t="shared" si="355"/>
        <v>NRT</v>
      </c>
      <c r="D1202" s="55" t="str">
        <f t="shared" si="356"/>
        <v>2025-09-30</v>
      </c>
      <c r="E1202" s="55" t="str">
        <f t="shared" si="357"/>
        <v>82020038211</v>
      </c>
      <c r="F1202" s="55" t="str">
        <f t="shared" si="358"/>
        <v>PJP030140765</v>
      </c>
      <c r="G1202" s="55" t="str">
        <f t="shared" si="359"/>
        <v>임호정</v>
      </c>
      <c r="H1202" s="53" t="str">
        <f t="shared" si="360"/>
        <v>목록(Manifest)</v>
      </c>
      <c r="I1202" s="62">
        <f t="shared" si="361"/>
        <v>108.75</v>
      </c>
      <c r="J1202" s="53" t="str">
        <f t="shared" si="362"/>
        <v>BIG BRIDGE INTL (BRCH USA)</v>
      </c>
      <c r="K1202" s="55">
        <f t="shared" si="363"/>
        <v>1</v>
      </c>
      <c r="L1202" s="54">
        <f t="shared" si="364"/>
        <v>0.65</v>
      </c>
      <c r="M1202" s="54">
        <f t="shared" si="365"/>
        <v>1.9</v>
      </c>
      <c r="N1202" s="54">
        <f t="shared" si="366"/>
        <v>1.9</v>
      </c>
      <c r="O1202" s="54">
        <f t="shared" si="367"/>
        <v>1</v>
      </c>
      <c r="P1202" s="55" t="str">
        <f t="shared" si="368"/>
        <v>6094325151753</v>
      </c>
      <c r="Q1202" s="70">
        <f t="shared" si="369"/>
        <v>7770</v>
      </c>
      <c r="R1202" s="58">
        <v>0</v>
      </c>
      <c r="S1202" s="57">
        <f t="shared" si="370"/>
        <v>0</v>
      </c>
      <c r="T1202" s="58">
        <v>0</v>
      </c>
      <c r="U1202" s="58">
        <f>(IF(VLOOKUP(VLOOKUP(AN1202,MAPPING!$B$16:$D$21,2,1),MAPPING!$C$16:$E$21,2,0)=7000,0,VLOOKUP(VLOOKUP(AN1202,MAPPING!$B$16:$D$21,2,1),MAPPING!$C$16:$E$21,2,0)))</f>
        <v>0</v>
      </c>
      <c r="V1202" s="58">
        <f>(K1202*VLOOKUP(N1202/K1202,MAPPING!$B$23:$C$30,2,10))</f>
        <v>0</v>
      </c>
      <c r="W1202" s="58">
        <f t="shared" si="371"/>
        <v>0</v>
      </c>
      <c r="X1202" s="58">
        <f t="shared" si="372"/>
        <v>7770</v>
      </c>
      <c r="Y1202" s="116">
        <f>ROUND(SUM(Q1202:W1202)/INVOICE!$I$5,2)</f>
        <v>5.57</v>
      </c>
      <c r="AA1202" s="38" t="s">
        <v>7524</v>
      </c>
      <c r="AB1202" s="38" t="s">
        <v>93</v>
      </c>
      <c r="AC1202" s="38" t="s">
        <v>7525</v>
      </c>
      <c r="AD1202" s="38" t="s">
        <v>13565</v>
      </c>
      <c r="AE1202" s="38" t="s">
        <v>12253</v>
      </c>
      <c r="AF1202" s="38" t="s">
        <v>12254</v>
      </c>
      <c r="AG1202" s="38" t="s">
        <v>12255</v>
      </c>
      <c r="AH1202" s="38" t="s">
        <v>61</v>
      </c>
      <c r="AI1202" s="38">
        <v>1</v>
      </c>
      <c r="AJ1202" s="38">
        <v>0.65</v>
      </c>
      <c r="AK1202" s="38">
        <v>1.9</v>
      </c>
      <c r="AL1202" s="38">
        <v>1.9</v>
      </c>
      <c r="AM1202" s="38" t="s">
        <v>204</v>
      </c>
      <c r="AN1202" s="38">
        <v>108.75</v>
      </c>
      <c r="AO1202" s="38" t="s">
        <v>61</v>
      </c>
      <c r="AP1202" s="38" t="s">
        <v>61</v>
      </c>
      <c r="AQ1202" s="38" t="s">
        <v>61</v>
      </c>
      <c r="AR1202" s="38" t="s">
        <v>61</v>
      </c>
      <c r="AS1202" s="38" t="s">
        <v>61</v>
      </c>
      <c r="AT1202" s="38" t="s">
        <v>205</v>
      </c>
      <c r="AU1202" s="38" t="s">
        <v>8802</v>
      </c>
      <c r="AV1202" s="38" t="s">
        <v>207</v>
      </c>
      <c r="AW1202" s="38" t="s">
        <v>61</v>
      </c>
      <c r="AX1202" s="38" t="s">
        <v>63</v>
      </c>
      <c r="AY1202" s="39" t="s">
        <v>13566</v>
      </c>
      <c r="AZ1202" s="38" t="s">
        <v>13567</v>
      </c>
      <c r="BA1202" s="39" t="s">
        <v>13567</v>
      </c>
      <c r="BB1202" s="38" t="s">
        <v>7529</v>
      </c>
      <c r="BC1202" s="38" t="s">
        <v>61</v>
      </c>
      <c r="BD1202" s="38" t="s">
        <v>94</v>
      </c>
      <c r="BE1202" s="38" t="s">
        <v>208</v>
      </c>
      <c r="BF1202" s="38" t="s">
        <v>64</v>
      </c>
      <c r="BG1202" s="38" t="s">
        <v>61</v>
      </c>
      <c r="BH1202" s="38" t="s">
        <v>209</v>
      </c>
    </row>
    <row r="1203" spans="2:60" x14ac:dyDescent="0.3">
      <c r="B1203" s="55">
        <f t="shared" si="354"/>
        <v>1199</v>
      </c>
      <c r="C1203" s="55" t="str">
        <f t="shared" si="355"/>
        <v>NRT</v>
      </c>
      <c r="D1203" s="55" t="str">
        <f t="shared" si="356"/>
        <v>2025-09-30</v>
      </c>
      <c r="E1203" s="55" t="str">
        <f t="shared" si="357"/>
        <v>82020038211</v>
      </c>
      <c r="F1203" s="55" t="str">
        <f t="shared" si="358"/>
        <v>PJP030151785</v>
      </c>
      <c r="G1203" s="55" t="str">
        <f t="shared" si="359"/>
        <v>이예지</v>
      </c>
      <c r="H1203" s="53" t="str">
        <f t="shared" si="360"/>
        <v>목록(Manifest)</v>
      </c>
      <c r="I1203" s="62">
        <f t="shared" si="361"/>
        <v>84.38</v>
      </c>
      <c r="J1203" s="53" t="str">
        <f t="shared" si="362"/>
        <v>BIG BRIDGE INTL (BRCH USA)</v>
      </c>
      <c r="K1203" s="55">
        <f t="shared" si="363"/>
        <v>1</v>
      </c>
      <c r="L1203" s="54">
        <f t="shared" si="364"/>
        <v>1.1000000000000001</v>
      </c>
      <c r="M1203" s="54">
        <f t="shared" si="365"/>
        <v>5.7</v>
      </c>
      <c r="N1203" s="54">
        <f t="shared" si="366"/>
        <v>6</v>
      </c>
      <c r="O1203" s="54">
        <f t="shared" si="367"/>
        <v>1.5</v>
      </c>
      <c r="P1203" s="55" t="str">
        <f t="shared" si="368"/>
        <v>6094325151390</v>
      </c>
      <c r="Q1203" s="70">
        <f t="shared" si="369"/>
        <v>8780</v>
      </c>
      <c r="R1203" s="58">
        <v>0</v>
      </c>
      <c r="S1203" s="57">
        <f t="shared" si="370"/>
        <v>0</v>
      </c>
      <c r="T1203" s="58">
        <v>0</v>
      </c>
      <c r="U1203" s="58">
        <f>(IF(VLOOKUP(VLOOKUP(AN1203,MAPPING!$B$16:$D$21,2,1),MAPPING!$C$16:$E$21,2,0)=7000,0,VLOOKUP(VLOOKUP(AN1203,MAPPING!$B$16:$D$21,2,1),MAPPING!$C$16:$E$21,2,0)))</f>
        <v>0</v>
      </c>
      <c r="V1203" s="58">
        <f>(K1203*VLOOKUP(N1203/K1203,MAPPING!$B$23:$C$30,2,10))</f>
        <v>1200</v>
      </c>
      <c r="W1203" s="58">
        <f t="shared" si="371"/>
        <v>0</v>
      </c>
      <c r="X1203" s="58">
        <f t="shared" si="372"/>
        <v>9980</v>
      </c>
      <c r="Y1203" s="116">
        <f>ROUND(SUM(Q1203:W1203)/INVOICE!$I$5,2)</f>
        <v>7.16</v>
      </c>
      <c r="AA1203" s="38" t="s">
        <v>7524</v>
      </c>
      <c r="AB1203" s="38" t="s">
        <v>93</v>
      </c>
      <c r="AC1203" s="38" t="s">
        <v>7525</v>
      </c>
      <c r="AD1203" s="38" t="s">
        <v>13568</v>
      </c>
      <c r="AE1203" s="38" t="s">
        <v>13569</v>
      </c>
      <c r="AF1203" s="38" t="s">
        <v>13570</v>
      </c>
      <c r="AG1203" s="38" t="s">
        <v>13571</v>
      </c>
      <c r="AH1203" s="38" t="s">
        <v>61</v>
      </c>
      <c r="AI1203" s="38">
        <v>1</v>
      </c>
      <c r="AJ1203" s="38">
        <v>1.1000000000000001</v>
      </c>
      <c r="AK1203" s="38">
        <v>5.7</v>
      </c>
      <c r="AL1203" s="38">
        <v>6</v>
      </c>
      <c r="AM1203" s="38" t="s">
        <v>204</v>
      </c>
      <c r="AN1203" s="38">
        <v>84.38</v>
      </c>
      <c r="AO1203" s="38" t="s">
        <v>61</v>
      </c>
      <c r="AP1203" s="38" t="s">
        <v>61</v>
      </c>
      <c r="AQ1203" s="38" t="s">
        <v>61</v>
      </c>
      <c r="AR1203" s="38" t="s">
        <v>61</v>
      </c>
      <c r="AS1203" s="38" t="s">
        <v>61</v>
      </c>
      <c r="AT1203" s="38" t="s">
        <v>205</v>
      </c>
      <c r="AU1203" s="38" t="s">
        <v>8802</v>
      </c>
      <c r="AV1203" s="38" t="s">
        <v>207</v>
      </c>
      <c r="AW1203" s="38" t="s">
        <v>61</v>
      </c>
      <c r="AX1203" s="38" t="s">
        <v>63</v>
      </c>
      <c r="AY1203" s="39" t="s">
        <v>13572</v>
      </c>
      <c r="AZ1203" s="38" t="s">
        <v>13573</v>
      </c>
      <c r="BA1203" s="39" t="s">
        <v>13573</v>
      </c>
      <c r="BB1203" s="38" t="s">
        <v>7529</v>
      </c>
      <c r="BC1203" s="38" t="s">
        <v>61</v>
      </c>
      <c r="BD1203" s="38" t="s">
        <v>94</v>
      </c>
      <c r="BE1203" s="38" t="s">
        <v>208</v>
      </c>
      <c r="BF1203" s="38" t="s">
        <v>64</v>
      </c>
      <c r="BG1203" s="38" t="s">
        <v>61</v>
      </c>
      <c r="BH1203" s="38" t="s">
        <v>209</v>
      </c>
    </row>
    <row r="1204" spans="2:60" x14ac:dyDescent="0.3">
      <c r="B1204" s="55">
        <f t="shared" si="354"/>
        <v>1200</v>
      </c>
      <c r="C1204" s="55" t="str">
        <f t="shared" si="355"/>
        <v>NRT</v>
      </c>
      <c r="D1204" s="55" t="str">
        <f t="shared" si="356"/>
        <v>2025-09-30</v>
      </c>
      <c r="E1204" s="55" t="str">
        <f t="shared" si="357"/>
        <v>82020038211</v>
      </c>
      <c r="F1204" s="55" t="str">
        <f t="shared" si="358"/>
        <v>PJP030162697</v>
      </c>
      <c r="G1204" s="55" t="str">
        <f t="shared" si="359"/>
        <v>유지연</v>
      </c>
      <c r="H1204" s="53" t="str">
        <f t="shared" si="360"/>
        <v>목록(Manifest)</v>
      </c>
      <c r="I1204" s="62">
        <f t="shared" si="361"/>
        <v>58.96</v>
      </c>
      <c r="J1204" s="53" t="str">
        <f t="shared" si="362"/>
        <v>BIG BRIDGE INTL (BRCH USA)</v>
      </c>
      <c r="K1204" s="55">
        <f t="shared" si="363"/>
        <v>1</v>
      </c>
      <c r="L1204" s="54">
        <f t="shared" si="364"/>
        <v>0.95</v>
      </c>
      <c r="M1204" s="54">
        <f t="shared" si="365"/>
        <v>2.4</v>
      </c>
      <c r="N1204" s="54">
        <f t="shared" si="366"/>
        <v>2.4</v>
      </c>
      <c r="O1204" s="54">
        <f t="shared" si="367"/>
        <v>1</v>
      </c>
      <c r="P1204" s="55" t="str">
        <f t="shared" si="368"/>
        <v>6094325151942</v>
      </c>
      <c r="Q1204" s="70">
        <f t="shared" si="369"/>
        <v>7770</v>
      </c>
      <c r="R1204" s="58">
        <v>0</v>
      </c>
      <c r="S1204" s="57">
        <f t="shared" si="370"/>
        <v>0</v>
      </c>
      <c r="T1204" s="58">
        <v>0</v>
      </c>
      <c r="U1204" s="58">
        <f>(IF(VLOOKUP(VLOOKUP(AN1204,MAPPING!$B$16:$D$21,2,1),MAPPING!$C$16:$E$21,2,0)=7000,0,VLOOKUP(VLOOKUP(AN1204,MAPPING!$B$16:$D$21,2,1),MAPPING!$C$16:$E$21,2,0)))</f>
        <v>0</v>
      </c>
      <c r="V1204" s="58">
        <f>(K1204*VLOOKUP(N1204/K1204,MAPPING!$B$23:$C$30,2,10))</f>
        <v>550</v>
      </c>
      <c r="W1204" s="58">
        <f t="shared" si="371"/>
        <v>0</v>
      </c>
      <c r="X1204" s="58">
        <f t="shared" si="372"/>
        <v>8320</v>
      </c>
      <c r="Y1204" s="116">
        <f>ROUND(SUM(Q1204:W1204)/INVOICE!$I$5,2)</f>
        <v>5.97</v>
      </c>
      <c r="AA1204" s="38" t="s">
        <v>7524</v>
      </c>
      <c r="AB1204" s="38" t="s">
        <v>93</v>
      </c>
      <c r="AC1204" s="38" t="s">
        <v>7525</v>
      </c>
      <c r="AD1204" s="38" t="s">
        <v>13574</v>
      </c>
      <c r="AE1204" s="38" t="s">
        <v>9049</v>
      </c>
      <c r="AF1204" s="38" t="s">
        <v>13575</v>
      </c>
      <c r="AG1204" s="38" t="s">
        <v>13576</v>
      </c>
      <c r="AH1204" s="38" t="s">
        <v>61</v>
      </c>
      <c r="AI1204" s="38">
        <v>1</v>
      </c>
      <c r="AJ1204" s="38">
        <v>0.95</v>
      </c>
      <c r="AK1204" s="38">
        <v>2.4</v>
      </c>
      <c r="AL1204" s="38">
        <v>2.4</v>
      </c>
      <c r="AM1204" s="38" t="s">
        <v>204</v>
      </c>
      <c r="AN1204" s="38">
        <v>58.96</v>
      </c>
      <c r="AO1204" s="38" t="s">
        <v>61</v>
      </c>
      <c r="AP1204" s="38" t="s">
        <v>61</v>
      </c>
      <c r="AQ1204" s="38" t="s">
        <v>61</v>
      </c>
      <c r="AR1204" s="38" t="s">
        <v>61</v>
      </c>
      <c r="AS1204" s="38" t="s">
        <v>61</v>
      </c>
      <c r="AT1204" s="38" t="s">
        <v>205</v>
      </c>
      <c r="AU1204" s="38" t="s">
        <v>8802</v>
      </c>
      <c r="AV1204" s="38" t="s">
        <v>207</v>
      </c>
      <c r="AW1204" s="38" t="s">
        <v>61</v>
      </c>
      <c r="AX1204" s="38" t="s">
        <v>63</v>
      </c>
      <c r="AY1204" s="39" t="s">
        <v>13577</v>
      </c>
      <c r="AZ1204" s="38" t="s">
        <v>13578</v>
      </c>
      <c r="BA1204" s="39" t="s">
        <v>13578</v>
      </c>
      <c r="BB1204" s="38" t="s">
        <v>7529</v>
      </c>
      <c r="BC1204" s="38" t="s">
        <v>61</v>
      </c>
      <c r="BD1204" s="38" t="s">
        <v>94</v>
      </c>
      <c r="BE1204" s="38" t="s">
        <v>208</v>
      </c>
      <c r="BF1204" s="38" t="s">
        <v>64</v>
      </c>
      <c r="BG1204" s="38" t="s">
        <v>61</v>
      </c>
      <c r="BH1204" s="38" t="s">
        <v>209</v>
      </c>
    </row>
    <row r="1205" spans="2:60" x14ac:dyDescent="0.3">
      <c r="B1205" s="55">
        <f t="shared" si="354"/>
        <v>1201</v>
      </c>
      <c r="C1205" s="55" t="str">
        <f t="shared" si="355"/>
        <v>NRT</v>
      </c>
      <c r="D1205" s="55" t="str">
        <f t="shared" si="356"/>
        <v>2025-09-30</v>
      </c>
      <c r="E1205" s="55" t="str">
        <f t="shared" si="357"/>
        <v>82020038211</v>
      </c>
      <c r="F1205" s="55" t="str">
        <f t="shared" si="358"/>
        <v>PJP030138586</v>
      </c>
      <c r="G1205" s="55" t="str">
        <f t="shared" si="359"/>
        <v>조남수</v>
      </c>
      <c r="H1205" s="53" t="str">
        <f t="shared" si="360"/>
        <v>목록(Manifest)</v>
      </c>
      <c r="I1205" s="62">
        <f t="shared" si="361"/>
        <v>111.79</v>
      </c>
      <c r="J1205" s="53" t="str">
        <f t="shared" si="362"/>
        <v>BIG BRIDGE INTL (BRCH USA)</v>
      </c>
      <c r="K1205" s="55">
        <f t="shared" si="363"/>
        <v>1</v>
      </c>
      <c r="L1205" s="54">
        <f t="shared" si="364"/>
        <v>0.2</v>
      </c>
      <c r="M1205" s="54">
        <f t="shared" si="365"/>
        <v>0.5</v>
      </c>
      <c r="N1205" s="54">
        <f t="shared" si="366"/>
        <v>0.5</v>
      </c>
      <c r="O1205" s="54">
        <f t="shared" si="367"/>
        <v>0.5</v>
      </c>
      <c r="P1205" s="55" t="str">
        <f t="shared" si="368"/>
        <v>6094325152208</v>
      </c>
      <c r="Q1205" s="70">
        <f t="shared" si="369"/>
        <v>6760</v>
      </c>
      <c r="R1205" s="58">
        <v>0</v>
      </c>
      <c r="S1205" s="57">
        <f t="shared" si="370"/>
        <v>0</v>
      </c>
      <c r="T1205" s="58">
        <v>0</v>
      </c>
      <c r="U1205" s="58">
        <f>(IF(VLOOKUP(VLOOKUP(AN1205,MAPPING!$B$16:$D$21,2,1),MAPPING!$C$16:$E$21,2,0)=7000,0,VLOOKUP(VLOOKUP(AN1205,MAPPING!$B$16:$D$21,2,1),MAPPING!$C$16:$E$21,2,0)))</f>
        <v>0</v>
      </c>
      <c r="V1205" s="58">
        <f>(K1205*VLOOKUP(N1205/K1205,MAPPING!$B$23:$C$30,2,10))</f>
        <v>0</v>
      </c>
      <c r="W1205" s="58">
        <f t="shared" si="371"/>
        <v>0</v>
      </c>
      <c r="X1205" s="58">
        <f t="shared" si="372"/>
        <v>6760</v>
      </c>
      <c r="Y1205" s="116">
        <f>ROUND(SUM(Q1205:W1205)/INVOICE!$I$5,2)</f>
        <v>4.8499999999999996</v>
      </c>
      <c r="AA1205" s="38" t="s">
        <v>7524</v>
      </c>
      <c r="AB1205" s="38" t="s">
        <v>93</v>
      </c>
      <c r="AC1205" s="38" t="s">
        <v>7525</v>
      </c>
      <c r="AD1205" s="38" t="s">
        <v>13579</v>
      </c>
      <c r="AE1205" s="38" t="s">
        <v>12491</v>
      </c>
      <c r="AF1205" s="38" t="s">
        <v>12492</v>
      </c>
      <c r="AG1205" s="38" t="s">
        <v>12493</v>
      </c>
      <c r="AH1205" s="38" t="s">
        <v>61</v>
      </c>
      <c r="AI1205" s="38">
        <v>1</v>
      </c>
      <c r="AJ1205" s="38">
        <v>0.2</v>
      </c>
      <c r="AK1205" s="38">
        <v>0.5</v>
      </c>
      <c r="AL1205" s="38">
        <v>0.5</v>
      </c>
      <c r="AM1205" s="38" t="s">
        <v>204</v>
      </c>
      <c r="AN1205" s="38">
        <v>111.79</v>
      </c>
      <c r="AO1205" s="38" t="s">
        <v>61</v>
      </c>
      <c r="AP1205" s="38" t="s">
        <v>61</v>
      </c>
      <c r="AQ1205" s="38" t="s">
        <v>61</v>
      </c>
      <c r="AR1205" s="38" t="s">
        <v>61</v>
      </c>
      <c r="AS1205" s="38" t="s">
        <v>61</v>
      </c>
      <c r="AT1205" s="38" t="s">
        <v>205</v>
      </c>
      <c r="AU1205" s="38" t="s">
        <v>8802</v>
      </c>
      <c r="AV1205" s="38" t="s">
        <v>207</v>
      </c>
      <c r="AW1205" s="38" t="s">
        <v>61</v>
      </c>
      <c r="AX1205" s="38" t="s">
        <v>63</v>
      </c>
      <c r="AY1205" s="39" t="s">
        <v>13580</v>
      </c>
      <c r="AZ1205" s="38" t="s">
        <v>13581</v>
      </c>
      <c r="BA1205" s="39" t="s">
        <v>13581</v>
      </c>
      <c r="BB1205" s="38" t="s">
        <v>7529</v>
      </c>
      <c r="BC1205" s="38" t="s">
        <v>61</v>
      </c>
      <c r="BD1205" s="38" t="s">
        <v>94</v>
      </c>
      <c r="BE1205" s="38" t="s">
        <v>208</v>
      </c>
      <c r="BF1205" s="38" t="s">
        <v>64</v>
      </c>
      <c r="BG1205" s="38" t="s">
        <v>61</v>
      </c>
      <c r="BH1205" s="38" t="s">
        <v>209</v>
      </c>
    </row>
    <row r="1206" spans="2:60" x14ac:dyDescent="0.3">
      <c r="B1206" s="55">
        <f t="shared" si="354"/>
        <v>1202</v>
      </c>
      <c r="C1206" s="55" t="str">
        <f t="shared" si="355"/>
        <v>NRT</v>
      </c>
      <c r="D1206" s="55" t="str">
        <f t="shared" si="356"/>
        <v>2025-09-30</v>
      </c>
      <c r="E1206" s="55" t="str">
        <f t="shared" si="357"/>
        <v>82020038211</v>
      </c>
      <c r="F1206" s="55" t="str">
        <f t="shared" si="358"/>
        <v>PJP030157773</v>
      </c>
      <c r="G1206" s="55" t="str">
        <f t="shared" si="359"/>
        <v>유동주</v>
      </c>
      <c r="H1206" s="53" t="str">
        <f t="shared" si="360"/>
        <v>목록(Manifest)</v>
      </c>
      <c r="I1206" s="62">
        <f t="shared" si="361"/>
        <v>132.5</v>
      </c>
      <c r="J1206" s="53" t="str">
        <f t="shared" si="362"/>
        <v>BIG BRIDGE INTL (BRCH USA)</v>
      </c>
      <c r="K1206" s="55">
        <f t="shared" si="363"/>
        <v>1</v>
      </c>
      <c r="L1206" s="54">
        <f t="shared" si="364"/>
        <v>0.4</v>
      </c>
      <c r="M1206" s="54">
        <f t="shared" si="365"/>
        <v>1.1000000000000001</v>
      </c>
      <c r="N1206" s="54">
        <f t="shared" si="366"/>
        <v>1.1000000000000001</v>
      </c>
      <c r="O1206" s="54">
        <f t="shared" si="367"/>
        <v>0.5</v>
      </c>
      <c r="P1206" s="55" t="str">
        <f t="shared" si="368"/>
        <v>6094325151983</v>
      </c>
      <c r="Q1206" s="70">
        <f t="shared" si="369"/>
        <v>6760</v>
      </c>
      <c r="R1206" s="58">
        <v>0</v>
      </c>
      <c r="S1206" s="57">
        <f t="shared" si="370"/>
        <v>0</v>
      </c>
      <c r="T1206" s="58">
        <v>0</v>
      </c>
      <c r="U1206" s="58">
        <f>(IF(VLOOKUP(VLOOKUP(AN1206,MAPPING!$B$16:$D$21,2,1),MAPPING!$C$16:$E$21,2,0)=7000,0,VLOOKUP(VLOOKUP(AN1206,MAPPING!$B$16:$D$21,2,1),MAPPING!$C$16:$E$21,2,0)))</f>
        <v>0</v>
      </c>
      <c r="V1206" s="58">
        <f>(K1206*VLOOKUP(N1206/K1206,MAPPING!$B$23:$C$30,2,10))</f>
        <v>0</v>
      </c>
      <c r="W1206" s="58">
        <f t="shared" si="371"/>
        <v>0</v>
      </c>
      <c r="X1206" s="58">
        <f t="shared" si="372"/>
        <v>6760</v>
      </c>
      <c r="Y1206" s="116">
        <f>ROUND(SUM(Q1206:W1206)/INVOICE!$I$5,2)</f>
        <v>4.8499999999999996</v>
      </c>
      <c r="AA1206" s="38" t="s">
        <v>7524</v>
      </c>
      <c r="AB1206" s="38" t="s">
        <v>93</v>
      </c>
      <c r="AC1206" s="38" t="s">
        <v>7525</v>
      </c>
      <c r="AD1206" s="38" t="s">
        <v>13582</v>
      </c>
      <c r="AE1206" s="38" t="s">
        <v>13583</v>
      </c>
      <c r="AF1206" s="38" t="s">
        <v>13584</v>
      </c>
      <c r="AG1206" s="38" t="s">
        <v>13585</v>
      </c>
      <c r="AH1206" s="38" t="s">
        <v>61</v>
      </c>
      <c r="AI1206" s="38">
        <v>1</v>
      </c>
      <c r="AJ1206" s="38">
        <v>0.4</v>
      </c>
      <c r="AK1206" s="38">
        <v>1.1000000000000001</v>
      </c>
      <c r="AL1206" s="38">
        <v>1.1000000000000001</v>
      </c>
      <c r="AM1206" s="38" t="s">
        <v>204</v>
      </c>
      <c r="AN1206" s="38">
        <v>132.5</v>
      </c>
      <c r="AO1206" s="38" t="s">
        <v>61</v>
      </c>
      <c r="AP1206" s="38" t="s">
        <v>61</v>
      </c>
      <c r="AQ1206" s="38" t="s">
        <v>61</v>
      </c>
      <c r="AR1206" s="38" t="s">
        <v>61</v>
      </c>
      <c r="AS1206" s="38" t="s">
        <v>61</v>
      </c>
      <c r="AT1206" s="38" t="s">
        <v>205</v>
      </c>
      <c r="AU1206" s="38" t="s">
        <v>8802</v>
      </c>
      <c r="AV1206" s="38" t="s">
        <v>207</v>
      </c>
      <c r="AW1206" s="38" t="s">
        <v>61</v>
      </c>
      <c r="AX1206" s="38" t="s">
        <v>63</v>
      </c>
      <c r="AY1206" s="39" t="s">
        <v>13586</v>
      </c>
      <c r="AZ1206" s="38" t="s">
        <v>13587</v>
      </c>
      <c r="BA1206" s="39" t="s">
        <v>13587</v>
      </c>
      <c r="BB1206" s="38" t="s">
        <v>7529</v>
      </c>
      <c r="BC1206" s="38" t="s">
        <v>61</v>
      </c>
      <c r="BD1206" s="38" t="s">
        <v>94</v>
      </c>
      <c r="BE1206" s="38" t="s">
        <v>208</v>
      </c>
      <c r="BF1206" s="38" t="s">
        <v>64</v>
      </c>
      <c r="BG1206" s="38" t="s">
        <v>61</v>
      </c>
      <c r="BH1206" s="38" t="s">
        <v>209</v>
      </c>
    </row>
    <row r="1207" spans="2:60" x14ac:dyDescent="0.3">
      <c r="B1207" s="55">
        <f t="shared" si="354"/>
        <v>1203</v>
      </c>
      <c r="C1207" s="55" t="str">
        <f t="shared" si="355"/>
        <v>NRT</v>
      </c>
      <c r="D1207" s="55" t="str">
        <f t="shared" si="356"/>
        <v>2025-09-30</v>
      </c>
      <c r="E1207" s="55" t="str">
        <f t="shared" si="357"/>
        <v>82020038211</v>
      </c>
      <c r="F1207" s="55" t="str">
        <f t="shared" si="358"/>
        <v>PJP030150072</v>
      </c>
      <c r="G1207" s="55" t="str">
        <f t="shared" si="359"/>
        <v>김지현</v>
      </c>
      <c r="H1207" s="53" t="str">
        <f t="shared" si="360"/>
        <v>일반(목록배제,Normal-Manifest Exception)</v>
      </c>
      <c r="I1207" s="62">
        <f t="shared" si="361"/>
        <v>134</v>
      </c>
      <c r="J1207" s="53" t="str">
        <f t="shared" si="362"/>
        <v>BIG BRIDGE INTL (BRCH USA)</v>
      </c>
      <c r="K1207" s="55">
        <f t="shared" si="363"/>
        <v>1</v>
      </c>
      <c r="L1207" s="54">
        <f t="shared" si="364"/>
        <v>0.8</v>
      </c>
      <c r="M1207" s="54">
        <f t="shared" si="365"/>
        <v>0.8</v>
      </c>
      <c r="N1207" s="54">
        <f t="shared" si="366"/>
        <v>0.8</v>
      </c>
      <c r="O1207" s="54">
        <f t="shared" si="367"/>
        <v>1</v>
      </c>
      <c r="P1207" s="55" t="str">
        <f t="shared" si="368"/>
        <v>6094325152047</v>
      </c>
      <c r="Q1207" s="70">
        <f t="shared" si="369"/>
        <v>7770</v>
      </c>
      <c r="R1207" s="58">
        <v>0</v>
      </c>
      <c r="S1207" s="57">
        <f t="shared" si="370"/>
        <v>0</v>
      </c>
      <c r="T1207" s="58">
        <v>0</v>
      </c>
      <c r="U1207" s="58">
        <f>(IF(VLOOKUP(VLOOKUP(AN1207,MAPPING!$B$16:$D$21,2,1),MAPPING!$C$16:$E$21,2,0)=7000,0,VLOOKUP(VLOOKUP(AN1207,MAPPING!$B$16:$D$21,2,1),MAPPING!$C$16:$E$21,2,0)))</f>
        <v>0</v>
      </c>
      <c r="V1207" s="58">
        <f>(K1207*VLOOKUP(N1207/K1207,MAPPING!$B$23:$C$30,2,10))</f>
        <v>0</v>
      </c>
      <c r="W1207" s="58">
        <f t="shared" si="371"/>
        <v>0</v>
      </c>
      <c r="X1207" s="58">
        <f t="shared" si="372"/>
        <v>7770</v>
      </c>
      <c r="Y1207" s="116">
        <f>ROUND(SUM(Q1207:W1207)/INVOICE!$I$5,2)</f>
        <v>5.57</v>
      </c>
      <c r="AA1207" s="38" t="s">
        <v>7524</v>
      </c>
      <c r="AB1207" s="38" t="s">
        <v>93</v>
      </c>
      <c r="AC1207" s="38" t="s">
        <v>7525</v>
      </c>
      <c r="AD1207" s="38" t="s">
        <v>13588</v>
      </c>
      <c r="AE1207" s="38" t="s">
        <v>2101</v>
      </c>
      <c r="AF1207" s="38" t="s">
        <v>13589</v>
      </c>
      <c r="AG1207" s="38" t="s">
        <v>13590</v>
      </c>
      <c r="AH1207" s="38" t="s">
        <v>61</v>
      </c>
      <c r="AI1207" s="38">
        <v>1</v>
      </c>
      <c r="AJ1207" s="38">
        <v>0.8</v>
      </c>
      <c r="AK1207" s="38">
        <v>0.8</v>
      </c>
      <c r="AL1207" s="38">
        <v>0.8</v>
      </c>
      <c r="AM1207" s="38" t="s">
        <v>66</v>
      </c>
      <c r="AN1207" s="38">
        <v>134</v>
      </c>
      <c r="AO1207" s="38" t="s">
        <v>61</v>
      </c>
      <c r="AP1207" s="38" t="s">
        <v>61</v>
      </c>
      <c r="AQ1207" s="38" t="s">
        <v>61</v>
      </c>
      <c r="AR1207" s="38" t="s">
        <v>61</v>
      </c>
      <c r="AS1207" s="38" t="s">
        <v>61</v>
      </c>
      <c r="AT1207" s="38" t="s">
        <v>205</v>
      </c>
      <c r="AU1207" s="38" t="s">
        <v>8802</v>
      </c>
      <c r="AV1207" s="38" t="s">
        <v>207</v>
      </c>
      <c r="AW1207" s="38" t="s">
        <v>61</v>
      </c>
      <c r="AX1207" s="38" t="s">
        <v>63</v>
      </c>
      <c r="AY1207" s="39" t="s">
        <v>13591</v>
      </c>
      <c r="AZ1207" s="38" t="s">
        <v>13592</v>
      </c>
      <c r="BA1207" s="39" t="s">
        <v>13592</v>
      </c>
      <c r="BB1207" s="38" t="s">
        <v>7529</v>
      </c>
      <c r="BC1207" s="38" t="s">
        <v>61</v>
      </c>
      <c r="BD1207" s="38" t="s">
        <v>94</v>
      </c>
      <c r="BE1207" s="38" t="s">
        <v>208</v>
      </c>
      <c r="BF1207" s="38" t="s">
        <v>64</v>
      </c>
      <c r="BG1207" s="38" t="s">
        <v>61</v>
      </c>
      <c r="BH1207" s="38" t="s">
        <v>209</v>
      </c>
    </row>
    <row r="1208" spans="2:60" x14ac:dyDescent="0.3">
      <c r="B1208" s="55">
        <f t="shared" si="354"/>
        <v>1204</v>
      </c>
      <c r="C1208" s="55" t="str">
        <f t="shared" si="355"/>
        <v>NRT</v>
      </c>
      <c r="D1208" s="55" t="str">
        <f t="shared" si="356"/>
        <v>2025-09-30</v>
      </c>
      <c r="E1208" s="55" t="str">
        <f t="shared" si="357"/>
        <v>82020038211</v>
      </c>
      <c r="F1208" s="55" t="str">
        <f t="shared" si="358"/>
        <v>PJP030165963</v>
      </c>
      <c r="G1208" s="55" t="str">
        <f t="shared" si="359"/>
        <v>박선우</v>
      </c>
      <c r="H1208" s="53" t="str">
        <f t="shared" si="360"/>
        <v>목록(Manifest)</v>
      </c>
      <c r="I1208" s="62">
        <f t="shared" si="361"/>
        <v>54.27</v>
      </c>
      <c r="J1208" s="53" t="str">
        <f t="shared" si="362"/>
        <v>BIG BRIDGE INTL (BRCH USA)</v>
      </c>
      <c r="K1208" s="55">
        <f t="shared" si="363"/>
        <v>1</v>
      </c>
      <c r="L1208" s="54">
        <f t="shared" si="364"/>
        <v>0.2</v>
      </c>
      <c r="M1208" s="54">
        <f t="shared" si="365"/>
        <v>0.4</v>
      </c>
      <c r="N1208" s="54">
        <f t="shared" si="366"/>
        <v>0.4</v>
      </c>
      <c r="O1208" s="54">
        <f t="shared" si="367"/>
        <v>0.5</v>
      </c>
      <c r="P1208" s="55" t="str">
        <f t="shared" si="368"/>
        <v>6094325150817</v>
      </c>
      <c r="Q1208" s="70">
        <f t="shared" si="369"/>
        <v>6760</v>
      </c>
      <c r="R1208" s="58">
        <v>0</v>
      </c>
      <c r="S1208" s="57">
        <f t="shared" si="370"/>
        <v>0</v>
      </c>
      <c r="T1208" s="58">
        <v>0</v>
      </c>
      <c r="U1208" s="58">
        <f>(IF(VLOOKUP(VLOOKUP(AN1208,MAPPING!$B$16:$D$21,2,1),MAPPING!$C$16:$E$21,2,0)=7000,0,VLOOKUP(VLOOKUP(AN1208,MAPPING!$B$16:$D$21,2,1),MAPPING!$C$16:$E$21,2,0)))</f>
        <v>0</v>
      </c>
      <c r="V1208" s="58">
        <f>(K1208*VLOOKUP(N1208/K1208,MAPPING!$B$23:$C$30,2,10))</f>
        <v>0</v>
      </c>
      <c r="W1208" s="58">
        <f t="shared" si="371"/>
        <v>0</v>
      </c>
      <c r="X1208" s="58">
        <f t="shared" si="372"/>
        <v>6760</v>
      </c>
      <c r="Y1208" s="116">
        <f>ROUND(SUM(Q1208:W1208)/INVOICE!$I$5,2)</f>
        <v>4.8499999999999996</v>
      </c>
      <c r="AA1208" s="38" t="s">
        <v>7524</v>
      </c>
      <c r="AB1208" s="38" t="s">
        <v>93</v>
      </c>
      <c r="AC1208" s="38" t="s">
        <v>7525</v>
      </c>
      <c r="AD1208" s="38" t="s">
        <v>13593</v>
      </c>
      <c r="AE1208" s="38" t="s">
        <v>11316</v>
      </c>
      <c r="AF1208" s="38" t="s">
        <v>11317</v>
      </c>
      <c r="AG1208" s="38" t="s">
        <v>11318</v>
      </c>
      <c r="AH1208" s="38" t="s">
        <v>61</v>
      </c>
      <c r="AI1208" s="38">
        <v>1</v>
      </c>
      <c r="AJ1208" s="38">
        <v>0.2</v>
      </c>
      <c r="AK1208" s="38">
        <v>0.4</v>
      </c>
      <c r="AL1208" s="38">
        <v>0.4</v>
      </c>
      <c r="AM1208" s="38" t="s">
        <v>204</v>
      </c>
      <c r="AN1208" s="38">
        <v>54.27</v>
      </c>
      <c r="AO1208" s="38" t="s">
        <v>61</v>
      </c>
      <c r="AP1208" s="38" t="s">
        <v>61</v>
      </c>
      <c r="AQ1208" s="38" t="s">
        <v>61</v>
      </c>
      <c r="AR1208" s="38" t="s">
        <v>61</v>
      </c>
      <c r="AS1208" s="38" t="s">
        <v>61</v>
      </c>
      <c r="AT1208" s="38" t="s">
        <v>205</v>
      </c>
      <c r="AU1208" s="38" t="s">
        <v>8802</v>
      </c>
      <c r="AV1208" s="38" t="s">
        <v>207</v>
      </c>
      <c r="AW1208" s="38" t="s">
        <v>61</v>
      </c>
      <c r="AX1208" s="38" t="s">
        <v>63</v>
      </c>
      <c r="AY1208" s="39" t="s">
        <v>13594</v>
      </c>
      <c r="AZ1208" s="38" t="s">
        <v>13595</v>
      </c>
      <c r="BA1208" s="39" t="s">
        <v>13595</v>
      </c>
      <c r="BB1208" s="38" t="s">
        <v>7529</v>
      </c>
      <c r="BC1208" s="38" t="s">
        <v>61</v>
      </c>
      <c r="BD1208" s="38" t="s">
        <v>94</v>
      </c>
      <c r="BE1208" s="38" t="s">
        <v>208</v>
      </c>
      <c r="BF1208" s="38" t="s">
        <v>64</v>
      </c>
      <c r="BG1208" s="38" t="s">
        <v>61</v>
      </c>
      <c r="BH1208" s="38" t="s">
        <v>209</v>
      </c>
    </row>
    <row r="1209" spans="2:60" x14ac:dyDescent="0.3">
      <c r="B1209" s="55">
        <f t="shared" si="354"/>
        <v>1205</v>
      </c>
      <c r="C1209" s="55" t="str">
        <f t="shared" si="355"/>
        <v>NRT</v>
      </c>
      <c r="D1209" s="55" t="str">
        <f t="shared" si="356"/>
        <v>2025-09-30</v>
      </c>
      <c r="E1209" s="55" t="str">
        <f t="shared" si="357"/>
        <v>82020038211</v>
      </c>
      <c r="F1209" s="55" t="str">
        <f t="shared" si="358"/>
        <v>PJP030153165</v>
      </c>
      <c r="G1209" s="55" t="str">
        <f t="shared" si="359"/>
        <v>정나영</v>
      </c>
      <c r="H1209" s="53" t="str">
        <f t="shared" si="360"/>
        <v>일반(목록배제,Normal-Manifest Exception)</v>
      </c>
      <c r="I1209" s="62">
        <f t="shared" si="361"/>
        <v>100.5</v>
      </c>
      <c r="J1209" s="53" t="str">
        <f t="shared" si="362"/>
        <v>BIG BRIDGE INTL (BRCH USA)</v>
      </c>
      <c r="K1209" s="55">
        <f t="shared" si="363"/>
        <v>1</v>
      </c>
      <c r="L1209" s="54">
        <f t="shared" si="364"/>
        <v>0.4</v>
      </c>
      <c r="M1209" s="54">
        <f t="shared" si="365"/>
        <v>0.9</v>
      </c>
      <c r="N1209" s="54">
        <f t="shared" si="366"/>
        <v>0.9</v>
      </c>
      <c r="O1209" s="54">
        <f t="shared" si="367"/>
        <v>0.5</v>
      </c>
      <c r="P1209" s="55" t="str">
        <f t="shared" si="368"/>
        <v>6094325152118</v>
      </c>
      <c r="Q1209" s="70">
        <f t="shared" si="369"/>
        <v>6760</v>
      </c>
      <c r="R1209" s="58">
        <v>0</v>
      </c>
      <c r="S1209" s="57">
        <f t="shared" si="370"/>
        <v>0</v>
      </c>
      <c r="T1209" s="58">
        <v>0</v>
      </c>
      <c r="U1209" s="58">
        <f>(IF(VLOOKUP(VLOOKUP(AN1209,MAPPING!$B$16:$D$21,2,1),MAPPING!$C$16:$E$21,2,0)=7000,0,VLOOKUP(VLOOKUP(AN1209,MAPPING!$B$16:$D$21,2,1),MAPPING!$C$16:$E$21,2,0)))</f>
        <v>0</v>
      </c>
      <c r="V1209" s="58">
        <f>(K1209*VLOOKUP(N1209/K1209,MAPPING!$B$23:$C$30,2,10))</f>
        <v>0</v>
      </c>
      <c r="W1209" s="58">
        <f t="shared" si="371"/>
        <v>0</v>
      </c>
      <c r="X1209" s="58">
        <f t="shared" si="372"/>
        <v>6760</v>
      </c>
      <c r="Y1209" s="116">
        <f>ROUND(SUM(Q1209:W1209)/INVOICE!$I$5,2)</f>
        <v>4.8499999999999996</v>
      </c>
      <c r="AA1209" s="38" t="s">
        <v>7524</v>
      </c>
      <c r="AB1209" s="38" t="s">
        <v>93</v>
      </c>
      <c r="AC1209" s="38" t="s">
        <v>7525</v>
      </c>
      <c r="AD1209" s="38" t="s">
        <v>13596</v>
      </c>
      <c r="AE1209" s="38" t="s">
        <v>11689</v>
      </c>
      <c r="AF1209" s="38" t="s">
        <v>11690</v>
      </c>
      <c r="AG1209" s="38" t="s">
        <v>11691</v>
      </c>
      <c r="AH1209" s="38" t="s">
        <v>61</v>
      </c>
      <c r="AI1209" s="38">
        <v>1</v>
      </c>
      <c r="AJ1209" s="38">
        <v>0.4</v>
      </c>
      <c r="AK1209" s="38">
        <v>0.9</v>
      </c>
      <c r="AL1209" s="38">
        <v>0.9</v>
      </c>
      <c r="AM1209" s="38" t="s">
        <v>66</v>
      </c>
      <c r="AN1209" s="38">
        <v>100.5</v>
      </c>
      <c r="AO1209" s="38" t="s">
        <v>61</v>
      </c>
      <c r="AP1209" s="38" t="s">
        <v>61</v>
      </c>
      <c r="AQ1209" s="38" t="s">
        <v>61</v>
      </c>
      <c r="AR1209" s="38" t="s">
        <v>61</v>
      </c>
      <c r="AS1209" s="38" t="s">
        <v>61</v>
      </c>
      <c r="AT1209" s="38" t="s">
        <v>205</v>
      </c>
      <c r="AU1209" s="38" t="s">
        <v>8802</v>
      </c>
      <c r="AV1209" s="38" t="s">
        <v>207</v>
      </c>
      <c r="AW1209" s="38" t="s">
        <v>61</v>
      </c>
      <c r="AX1209" s="38" t="s">
        <v>63</v>
      </c>
      <c r="AY1209" s="39" t="s">
        <v>13597</v>
      </c>
      <c r="AZ1209" s="38" t="s">
        <v>13598</v>
      </c>
      <c r="BA1209" s="39" t="s">
        <v>13598</v>
      </c>
      <c r="BB1209" s="38" t="s">
        <v>7529</v>
      </c>
      <c r="BC1209" s="38" t="s">
        <v>61</v>
      </c>
      <c r="BD1209" s="38" t="s">
        <v>94</v>
      </c>
      <c r="BE1209" s="38" t="s">
        <v>208</v>
      </c>
      <c r="BF1209" s="38" t="s">
        <v>64</v>
      </c>
      <c r="BG1209" s="38" t="s">
        <v>61</v>
      </c>
      <c r="BH1209" s="38" t="s">
        <v>209</v>
      </c>
    </row>
  </sheetData>
  <autoFilter ref="AA4:BH1209" xr:uid="{0E7B0994-2A6D-4138-B40E-6DF68D2AF7D2}"/>
  <mergeCells count="1">
    <mergeCell ref="B3:P3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FEBF-24F9-4916-9DDA-FA14A36D6A96}">
  <dimension ref="B1:I12"/>
  <sheetViews>
    <sheetView workbookViewId="0">
      <selection activeCell="H19" sqref="H19"/>
    </sheetView>
  </sheetViews>
  <sheetFormatPr defaultColWidth="9" defaultRowHeight="13.8" x14ac:dyDescent="0.4"/>
  <cols>
    <col min="1" max="1" width="3.69921875" style="93" customWidth="1"/>
    <col min="2" max="2" width="19.5" style="93" customWidth="1"/>
    <col min="3" max="3" width="17" style="93" customWidth="1"/>
    <col min="4" max="4" width="15.59765625" style="93" customWidth="1"/>
    <col min="5" max="5" width="47.59765625" style="93" customWidth="1"/>
    <col min="6" max="6" width="11.3984375" style="93" customWidth="1"/>
    <col min="7" max="7" width="15.8984375" style="93" customWidth="1"/>
    <col min="8" max="8" width="9.19921875" style="93" bestFit="1" customWidth="1"/>
    <col min="9" max="9" width="15" style="93" bestFit="1" customWidth="1"/>
    <col min="10" max="16384" width="9" style="93"/>
  </cols>
  <sheetData>
    <row r="1" spans="2:9" x14ac:dyDescent="0.4">
      <c r="B1" s="96" t="s">
        <v>198</v>
      </c>
      <c r="C1" s="96" t="s">
        <v>31</v>
      </c>
      <c r="D1" s="96" t="s">
        <v>179</v>
      </c>
      <c r="E1" s="96" t="s">
        <v>191</v>
      </c>
      <c r="F1" s="96" t="s">
        <v>180</v>
      </c>
      <c r="G1" s="96" t="s">
        <v>181</v>
      </c>
    </row>
    <row r="2" spans="2:9" x14ac:dyDescent="0.4">
      <c r="B2" s="97"/>
      <c r="C2" s="97"/>
      <c r="D2" s="97"/>
      <c r="E2" s="97"/>
      <c r="F2" s="110"/>
      <c r="G2" s="109"/>
      <c r="H2" s="106"/>
      <c r="I2" s="104">
        <f>H2*INVOICE!I5</f>
        <v>0</v>
      </c>
    </row>
    <row r="3" spans="2:9" x14ac:dyDescent="0.4">
      <c r="B3" s="97"/>
      <c r="C3" s="97"/>
      <c r="D3" s="97"/>
      <c r="E3" s="97"/>
      <c r="F3" s="110"/>
      <c r="G3" s="109"/>
      <c r="H3" s="103"/>
      <c r="I3" s="104"/>
    </row>
    <row r="4" spans="2:9" x14ac:dyDescent="0.4">
      <c r="B4" s="97"/>
      <c r="C4" s="97"/>
      <c r="D4" s="97"/>
      <c r="E4" s="97"/>
      <c r="F4" s="110"/>
      <c r="G4" s="109"/>
      <c r="I4" s="104"/>
    </row>
    <row r="5" spans="2:9" x14ac:dyDescent="0.4">
      <c r="B5" s="97"/>
      <c r="C5" s="97"/>
      <c r="D5" s="97"/>
      <c r="E5" s="97"/>
      <c r="F5" s="110"/>
      <c r="G5" s="109"/>
      <c r="H5" s="98"/>
      <c r="I5" s="111"/>
    </row>
    <row r="6" spans="2:9" x14ac:dyDescent="0.4">
      <c r="B6" s="97"/>
      <c r="C6" s="95"/>
      <c r="D6" s="105"/>
      <c r="E6" s="100"/>
      <c r="F6" s="94"/>
      <c r="G6" s="108"/>
      <c r="I6" s="104"/>
    </row>
    <row r="7" spans="2:9" x14ac:dyDescent="0.4">
      <c r="B7" s="97"/>
      <c r="C7" s="95"/>
      <c r="D7" s="105"/>
      <c r="E7" s="100"/>
      <c r="F7" s="94" t="s">
        <v>157</v>
      </c>
      <c r="G7" s="108"/>
      <c r="I7" s="104"/>
    </row>
    <row r="8" spans="2:9" x14ac:dyDescent="0.4">
      <c r="B8" s="97"/>
      <c r="C8" s="95"/>
      <c r="D8" s="105"/>
      <c r="E8" s="100"/>
      <c r="F8" s="94" t="s">
        <v>157</v>
      </c>
      <c r="G8" s="108"/>
      <c r="I8" s="104"/>
    </row>
    <row r="9" spans="2:9" x14ac:dyDescent="0.4">
      <c r="B9" s="97"/>
      <c r="C9" s="95"/>
      <c r="D9" s="105"/>
      <c r="E9" s="100"/>
      <c r="F9" s="94"/>
      <c r="G9" s="108"/>
      <c r="I9" s="104"/>
    </row>
    <row r="10" spans="2:9" x14ac:dyDescent="0.4">
      <c r="B10" s="95"/>
      <c r="C10" s="101"/>
      <c r="D10" s="101"/>
      <c r="E10" s="95"/>
      <c r="F10" s="94"/>
      <c r="G10" s="108"/>
    </row>
    <row r="11" spans="2:9" x14ac:dyDescent="0.4">
      <c r="B11" s="95" t="s">
        <v>182</v>
      </c>
      <c r="C11" s="95"/>
      <c r="D11" s="95"/>
      <c r="E11" s="95"/>
      <c r="F11" s="94"/>
      <c r="G11" s="112">
        <f>SUM(G2:G10)</f>
        <v>0</v>
      </c>
    </row>
    <row r="12" spans="2:9" x14ac:dyDescent="0.4">
      <c r="G12" s="9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5"/>
  <sheetViews>
    <sheetView zoomScale="85" zoomScaleNormal="85" workbookViewId="0">
      <selection activeCell="E14" sqref="E14"/>
    </sheetView>
  </sheetViews>
  <sheetFormatPr defaultColWidth="9" defaultRowHeight="17.399999999999999" x14ac:dyDescent="0.4"/>
  <cols>
    <col min="1" max="1" width="3" style="13" customWidth="1"/>
    <col min="2" max="2" width="40.59765625" style="13" bestFit="1" customWidth="1"/>
    <col min="3" max="3" width="28.19921875" style="13" customWidth="1"/>
    <col min="4" max="5" width="24.69921875" style="13" bestFit="1" customWidth="1"/>
    <col min="6" max="6" width="29.5" style="13" customWidth="1"/>
    <col min="7" max="7" width="10" style="13" bestFit="1" customWidth="1"/>
    <col min="8" max="8" width="24.69921875" style="13" bestFit="1" customWidth="1"/>
    <col min="9" max="16384" width="9" style="13"/>
  </cols>
  <sheetData>
    <row r="2" spans="2:5" x14ac:dyDescent="0.4">
      <c r="B2" s="66" t="s">
        <v>40</v>
      </c>
      <c r="C2" s="66" t="s">
        <v>70</v>
      </c>
      <c r="D2" s="66" t="s">
        <v>71</v>
      </c>
    </row>
    <row r="3" spans="2:5" x14ac:dyDescent="0.4">
      <c r="B3" s="67" t="s">
        <v>65</v>
      </c>
      <c r="C3" s="13" t="s">
        <v>72</v>
      </c>
      <c r="D3" s="13">
        <v>800</v>
      </c>
    </row>
    <row r="4" spans="2:5" x14ac:dyDescent="0.4">
      <c r="B4" s="67" t="s">
        <v>69</v>
      </c>
      <c r="C4" s="13" t="s">
        <v>73</v>
      </c>
      <c r="D4" s="13">
        <v>0</v>
      </c>
    </row>
    <row r="5" spans="2:5" x14ac:dyDescent="0.4">
      <c r="B5" s="67" t="s">
        <v>178</v>
      </c>
      <c r="C5" s="13" t="s">
        <v>73</v>
      </c>
      <c r="D5" s="13">
        <v>0</v>
      </c>
    </row>
    <row r="6" spans="2:5" x14ac:dyDescent="0.4">
      <c r="B6" s="67" t="s">
        <v>67</v>
      </c>
      <c r="C6" s="13" t="s">
        <v>73</v>
      </c>
      <c r="D6" s="13">
        <v>0</v>
      </c>
    </row>
    <row r="7" spans="2:5" x14ac:dyDescent="0.4">
      <c r="B7" s="13" t="s">
        <v>168</v>
      </c>
      <c r="C7" s="13" t="s">
        <v>73</v>
      </c>
      <c r="D7" s="13">
        <v>0</v>
      </c>
    </row>
    <row r="8" spans="2:5" x14ac:dyDescent="0.4">
      <c r="B8" s="13" t="s">
        <v>177</v>
      </c>
      <c r="C8" s="13" t="s">
        <v>72</v>
      </c>
      <c r="D8" s="13">
        <v>800</v>
      </c>
    </row>
    <row r="9" spans="2:5" x14ac:dyDescent="0.4">
      <c r="B9" s="67" t="s">
        <v>195</v>
      </c>
      <c r="C9" s="13" t="s">
        <v>72</v>
      </c>
      <c r="D9" s="13">
        <v>800</v>
      </c>
    </row>
    <row r="10" spans="2:5" x14ac:dyDescent="0.4">
      <c r="B10" s="67" t="s">
        <v>199</v>
      </c>
      <c r="C10" s="13" t="s">
        <v>72</v>
      </c>
      <c r="D10" s="13">
        <v>800</v>
      </c>
    </row>
    <row r="11" spans="2:5" x14ac:dyDescent="0.4">
      <c r="B11" s="67" t="s">
        <v>74</v>
      </c>
      <c r="C11" s="13" t="s">
        <v>72</v>
      </c>
      <c r="D11" s="13">
        <v>800</v>
      </c>
    </row>
    <row r="12" spans="2:5" x14ac:dyDescent="0.4">
      <c r="B12" s="67" t="s">
        <v>68</v>
      </c>
      <c r="C12" s="13" t="s">
        <v>72</v>
      </c>
      <c r="D12" s="13">
        <v>800</v>
      </c>
    </row>
    <row r="13" spans="2:5" x14ac:dyDescent="0.4">
      <c r="B13" s="67" t="s">
        <v>66</v>
      </c>
      <c r="C13" s="13" t="s">
        <v>72</v>
      </c>
      <c r="D13" s="13">
        <v>800</v>
      </c>
    </row>
    <row r="14" spans="2:5" x14ac:dyDescent="0.4">
      <c r="B14" s="68" t="s">
        <v>75</v>
      </c>
      <c r="C14" s="69" t="s">
        <v>75</v>
      </c>
      <c r="D14" s="69">
        <v>5000</v>
      </c>
    </row>
    <row r="15" spans="2:5" x14ac:dyDescent="0.4">
      <c r="B15" s="63"/>
      <c r="C15" s="64"/>
      <c r="D15" s="65" t="s">
        <v>76</v>
      </c>
    </row>
    <row r="16" spans="2:5" ht="18" thickBot="1" x14ac:dyDescent="0.45">
      <c r="B16" s="14" t="s">
        <v>77</v>
      </c>
      <c r="C16" s="15" t="s">
        <v>78</v>
      </c>
      <c r="D16" s="16" t="s">
        <v>79</v>
      </c>
      <c r="E16" s="16" t="s">
        <v>79</v>
      </c>
    </row>
    <row r="17" spans="1:7" ht="18" thickTop="1" x14ac:dyDescent="0.4">
      <c r="B17" s="17">
        <v>0</v>
      </c>
      <c r="C17" s="18">
        <v>0</v>
      </c>
      <c r="D17" s="18">
        <v>7000</v>
      </c>
      <c r="E17" s="19" t="s">
        <v>80</v>
      </c>
    </row>
    <row r="18" spans="1:7" x14ac:dyDescent="0.4">
      <c r="B18" s="20">
        <v>2000</v>
      </c>
      <c r="C18" s="21">
        <v>1</v>
      </c>
      <c r="D18" s="21">
        <v>10000</v>
      </c>
      <c r="E18" s="22" t="s">
        <v>81</v>
      </c>
    </row>
    <row r="19" spans="1:7" x14ac:dyDescent="0.4">
      <c r="B19" s="20">
        <v>3000</v>
      </c>
      <c r="C19" s="21">
        <v>2</v>
      </c>
      <c r="D19" s="21">
        <v>15000</v>
      </c>
      <c r="E19" s="22" t="s">
        <v>81</v>
      </c>
    </row>
    <row r="20" spans="1:7" x14ac:dyDescent="0.4">
      <c r="B20" s="20">
        <v>4000</v>
      </c>
      <c r="C20" s="21">
        <v>3</v>
      </c>
      <c r="D20" s="21">
        <v>20000</v>
      </c>
      <c r="E20" s="22" t="s">
        <v>81</v>
      </c>
    </row>
    <row r="21" spans="1:7" x14ac:dyDescent="0.4">
      <c r="B21" s="23">
        <v>5000</v>
      </c>
      <c r="C21" s="24">
        <v>4</v>
      </c>
      <c r="D21" s="24">
        <v>25000</v>
      </c>
      <c r="E21" s="25" t="s">
        <v>81</v>
      </c>
    </row>
    <row r="23" spans="1:7" ht="18" thickBot="1" x14ac:dyDescent="0.45">
      <c r="B23" s="14" t="s">
        <v>82</v>
      </c>
      <c r="C23" s="16" t="s">
        <v>95</v>
      </c>
      <c r="D23" s="16" t="s">
        <v>96</v>
      </c>
    </row>
    <row r="24" spans="1:7" ht="18" thickTop="1" x14ac:dyDescent="0.4">
      <c r="B24" s="17">
        <v>0</v>
      </c>
      <c r="C24" s="26">
        <v>0</v>
      </c>
      <c r="D24" s="26">
        <v>0</v>
      </c>
    </row>
    <row r="25" spans="1:7" x14ac:dyDescent="0.4">
      <c r="B25" s="89">
        <v>2.0099999999999998</v>
      </c>
      <c r="C25" s="26">
        <v>550</v>
      </c>
      <c r="D25" s="26">
        <v>500</v>
      </c>
    </row>
    <row r="26" spans="1:7" x14ac:dyDescent="0.4">
      <c r="B26" s="89">
        <v>5.01</v>
      </c>
      <c r="C26" s="26">
        <v>1200</v>
      </c>
      <c r="D26" s="26">
        <v>1000</v>
      </c>
    </row>
    <row r="27" spans="1:7" x14ac:dyDescent="0.4">
      <c r="B27" s="89">
        <v>10.01</v>
      </c>
      <c r="C27" s="26">
        <v>4500</v>
      </c>
      <c r="D27" s="26">
        <v>3000</v>
      </c>
    </row>
    <row r="28" spans="1:7" x14ac:dyDescent="0.4">
      <c r="B28" s="89">
        <v>20.010000000000002</v>
      </c>
      <c r="C28" s="26">
        <v>11000</v>
      </c>
      <c r="D28" s="26">
        <v>11000</v>
      </c>
    </row>
    <row r="29" spans="1:7" x14ac:dyDescent="0.4">
      <c r="B29" s="89">
        <v>25.01</v>
      </c>
      <c r="C29" s="26">
        <v>15000</v>
      </c>
      <c r="D29" s="26">
        <v>15000</v>
      </c>
    </row>
    <row r="30" spans="1:7" x14ac:dyDescent="0.4">
      <c r="B30" s="90">
        <v>30</v>
      </c>
      <c r="C30" s="27">
        <v>15000</v>
      </c>
      <c r="D30" s="27">
        <v>15000</v>
      </c>
    </row>
    <row r="31" spans="1:7" x14ac:dyDescent="0.4">
      <c r="G31" s="28"/>
    </row>
    <row r="32" spans="1:7" x14ac:dyDescent="0.4">
      <c r="A32" s="29"/>
      <c r="B32" s="30" t="s">
        <v>83</v>
      </c>
      <c r="C32" s="30" t="s">
        <v>84</v>
      </c>
      <c r="D32" s="30" t="s">
        <v>85</v>
      </c>
      <c r="E32" s="30" t="s">
        <v>86</v>
      </c>
      <c r="F32" s="30" t="s">
        <v>24</v>
      </c>
      <c r="G32" s="30" t="s">
        <v>87</v>
      </c>
    </row>
    <row r="33" spans="2:7" x14ac:dyDescent="0.4">
      <c r="B33" s="31" t="s">
        <v>88</v>
      </c>
      <c r="C33" s="32"/>
      <c r="D33" s="33">
        <v>0.5</v>
      </c>
      <c r="E33" s="32"/>
      <c r="F33" s="34"/>
      <c r="G33" s="35"/>
    </row>
    <row r="34" spans="2:7" x14ac:dyDescent="0.4">
      <c r="B34" s="31" t="s">
        <v>89</v>
      </c>
      <c r="C34" s="32"/>
      <c r="D34" s="33">
        <v>0.5</v>
      </c>
      <c r="E34" s="32"/>
      <c r="F34" s="34"/>
      <c r="G34" s="36"/>
    </row>
    <row r="35" spans="2:7" x14ac:dyDescent="0.4">
      <c r="F35" s="37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F61"/>
  <sheetViews>
    <sheetView workbookViewId="0">
      <selection activeCell="H27" sqref="H27"/>
    </sheetView>
  </sheetViews>
  <sheetFormatPr defaultColWidth="9" defaultRowHeight="18" customHeight="1" x14ac:dyDescent="0.4"/>
  <cols>
    <col min="1" max="1" width="16" style="12" bestFit="1" customWidth="1"/>
    <col min="2" max="2" width="10.19921875" style="11" customWidth="1"/>
    <col min="3" max="4" width="9" style="11"/>
    <col min="5" max="5" width="47.09765625" style="11" bestFit="1" customWidth="1"/>
    <col min="6" max="16384" width="9" style="11"/>
  </cols>
  <sheetData>
    <row r="1" spans="1:6" ht="18" customHeight="1" x14ac:dyDescent="0.4">
      <c r="A1" s="73" t="s">
        <v>102</v>
      </c>
      <c r="B1" s="73" t="s">
        <v>103</v>
      </c>
      <c r="C1" s="73" t="s">
        <v>104</v>
      </c>
      <c r="D1" s="73" t="s">
        <v>105</v>
      </c>
      <c r="E1" s="73" t="s">
        <v>106</v>
      </c>
    </row>
    <row r="2" spans="1:6" ht="18" customHeight="1" x14ac:dyDescent="0.4">
      <c r="A2" s="74" t="s">
        <v>107</v>
      </c>
      <c r="B2" s="75">
        <v>2.5499999999999998</v>
      </c>
      <c r="C2" s="76">
        <v>3150</v>
      </c>
      <c r="D2" s="74" t="s">
        <v>108</v>
      </c>
      <c r="E2" s="74" t="s">
        <v>163</v>
      </c>
    </row>
    <row r="3" spans="1:6" ht="18" customHeight="1" x14ac:dyDescent="0.4">
      <c r="A3" s="74" t="s">
        <v>109</v>
      </c>
      <c r="B3" s="75">
        <v>2.5499999999999998</v>
      </c>
      <c r="C3" s="76">
        <v>3250</v>
      </c>
      <c r="D3" s="74" t="s">
        <v>108</v>
      </c>
      <c r="E3" s="74" t="s">
        <v>110</v>
      </c>
    </row>
    <row r="4" spans="1:6" ht="18" customHeight="1" x14ac:dyDescent="0.4">
      <c r="A4" s="77" t="s">
        <v>111</v>
      </c>
      <c r="B4" s="78">
        <v>2.5499999999999998</v>
      </c>
      <c r="C4" s="79">
        <v>3400</v>
      </c>
      <c r="D4" s="77" t="s">
        <v>108</v>
      </c>
      <c r="E4" s="77" t="s">
        <v>112</v>
      </c>
    </row>
    <row r="5" spans="1:6" ht="18" customHeight="1" x14ac:dyDescent="0.4">
      <c r="A5" s="77" t="s">
        <v>113</v>
      </c>
      <c r="B5" s="78">
        <v>2.75</v>
      </c>
      <c r="C5" s="79">
        <v>3400</v>
      </c>
      <c r="D5" s="77" t="s">
        <v>108</v>
      </c>
      <c r="E5" s="77" t="s">
        <v>114</v>
      </c>
    </row>
    <row r="6" spans="1:6" ht="18" customHeight="1" x14ac:dyDescent="0.4">
      <c r="A6" s="77" t="s">
        <v>115</v>
      </c>
      <c r="B6" s="78">
        <f>B5-0.1</f>
        <v>2.65</v>
      </c>
      <c r="C6" s="79">
        <v>3400</v>
      </c>
      <c r="D6" s="77" t="s">
        <v>108</v>
      </c>
      <c r="E6" s="77" t="s">
        <v>116</v>
      </c>
    </row>
    <row r="7" spans="1:6" ht="18" customHeight="1" x14ac:dyDescent="0.4">
      <c r="A7" s="77" t="s">
        <v>117</v>
      </c>
      <c r="B7" s="78">
        <f>B6-0.1</f>
        <v>2.5499999999999998</v>
      </c>
      <c r="C7" s="79">
        <v>3400</v>
      </c>
      <c r="D7" s="77" t="s">
        <v>108</v>
      </c>
      <c r="E7" s="77" t="s">
        <v>118</v>
      </c>
    </row>
    <row r="8" spans="1:6" ht="18" customHeight="1" x14ac:dyDescent="0.4">
      <c r="A8" s="77" t="s">
        <v>111</v>
      </c>
      <c r="B8" s="78">
        <f>B7-0.1</f>
        <v>2.4499999999999997</v>
      </c>
      <c r="C8" s="79">
        <v>3450</v>
      </c>
      <c r="D8" s="77" t="s">
        <v>108</v>
      </c>
      <c r="E8" s="77" t="s">
        <v>119</v>
      </c>
    </row>
    <row r="9" spans="1:6" ht="18" customHeight="1" x14ac:dyDescent="0.4">
      <c r="A9" s="77" t="s">
        <v>120</v>
      </c>
      <c r="B9" s="78">
        <v>2.25</v>
      </c>
      <c r="C9" s="79">
        <v>3450</v>
      </c>
      <c r="D9" s="77" t="s">
        <v>121</v>
      </c>
      <c r="E9" s="77" t="s">
        <v>122</v>
      </c>
    </row>
    <row r="10" spans="1:6" ht="18" customHeight="1" x14ac:dyDescent="0.4">
      <c r="A10" s="74" t="s">
        <v>123</v>
      </c>
      <c r="B10" s="75">
        <v>2.35</v>
      </c>
      <c r="C10" s="76">
        <v>3450</v>
      </c>
      <c r="D10" s="74" t="s">
        <v>121</v>
      </c>
      <c r="E10" s="74" t="s">
        <v>124</v>
      </c>
    </row>
    <row r="11" spans="1:6" ht="18" customHeight="1" x14ac:dyDescent="0.4">
      <c r="A11" s="80" t="s">
        <v>185</v>
      </c>
      <c r="B11" s="81">
        <v>2.25</v>
      </c>
      <c r="C11" s="82">
        <v>3450</v>
      </c>
      <c r="D11" s="80" t="s">
        <v>121</v>
      </c>
      <c r="E11" s="80" t="s">
        <v>189</v>
      </c>
      <c r="F11" s="11" t="s">
        <v>187</v>
      </c>
    </row>
    <row r="12" spans="1:6" ht="18" customHeight="1" x14ac:dyDescent="0.4">
      <c r="A12" s="73" t="s">
        <v>161</v>
      </c>
      <c r="B12" s="73" t="s">
        <v>103</v>
      </c>
      <c r="C12" s="73" t="s">
        <v>104</v>
      </c>
      <c r="D12" s="73" t="s">
        <v>105</v>
      </c>
      <c r="E12" s="73" t="s">
        <v>106</v>
      </c>
    </row>
    <row r="13" spans="1:6" ht="18" customHeight="1" x14ac:dyDescent="0.4">
      <c r="A13" s="74" t="s">
        <v>162</v>
      </c>
      <c r="B13" s="75">
        <v>2.35</v>
      </c>
      <c r="C13" s="76">
        <v>3450</v>
      </c>
      <c r="D13" s="74" t="s">
        <v>108</v>
      </c>
      <c r="E13" s="74" t="s">
        <v>163</v>
      </c>
    </row>
    <row r="14" spans="1:6" ht="18" customHeight="1" x14ac:dyDescent="0.4">
      <c r="A14" s="74" t="s">
        <v>158</v>
      </c>
      <c r="B14" s="75">
        <v>2.35</v>
      </c>
      <c r="C14" s="76">
        <v>3950</v>
      </c>
      <c r="D14" s="74" t="s">
        <v>108</v>
      </c>
      <c r="E14" s="74" t="s">
        <v>164</v>
      </c>
    </row>
    <row r="15" spans="1:6" ht="18" customHeight="1" x14ac:dyDescent="0.4">
      <c r="A15" s="80" t="s">
        <v>186</v>
      </c>
      <c r="B15" s="81">
        <v>2.25</v>
      </c>
      <c r="C15" s="82">
        <v>3950</v>
      </c>
      <c r="D15" s="80" t="s">
        <v>108</v>
      </c>
      <c r="E15" s="80" t="s">
        <v>188</v>
      </c>
      <c r="F15" s="11" t="s">
        <v>187</v>
      </c>
    </row>
    <row r="16" spans="1:6" ht="18" customHeight="1" x14ac:dyDescent="0.4">
      <c r="A16" s="73" t="s">
        <v>165</v>
      </c>
      <c r="B16" s="73" t="s">
        <v>103</v>
      </c>
      <c r="C16" s="73" t="s">
        <v>104</v>
      </c>
      <c r="D16" s="73" t="s">
        <v>105</v>
      </c>
      <c r="E16" s="73" t="s">
        <v>106</v>
      </c>
    </row>
    <row r="17" spans="1:6" ht="18" customHeight="1" x14ac:dyDescent="0.4">
      <c r="A17" s="74" t="s">
        <v>158</v>
      </c>
      <c r="B17" s="75">
        <v>2.4500000000000002</v>
      </c>
      <c r="C17" s="76">
        <v>2700</v>
      </c>
      <c r="D17" s="74" t="s">
        <v>108</v>
      </c>
      <c r="E17" s="74" t="s">
        <v>166</v>
      </c>
    </row>
    <row r="18" spans="1:6" ht="18" customHeight="1" x14ac:dyDescent="0.4">
      <c r="A18" s="80" t="s">
        <v>186</v>
      </c>
      <c r="B18" s="81">
        <v>2.35</v>
      </c>
      <c r="C18" s="82">
        <v>2700</v>
      </c>
      <c r="D18" s="80" t="s">
        <v>108</v>
      </c>
      <c r="E18" s="80" t="s">
        <v>188</v>
      </c>
      <c r="F18" s="11" t="s">
        <v>187</v>
      </c>
    </row>
    <row r="19" spans="1:6" ht="18" customHeight="1" x14ac:dyDescent="0.4">
      <c r="A19" s="73" t="s">
        <v>170</v>
      </c>
      <c r="B19" s="73" t="s">
        <v>103</v>
      </c>
      <c r="C19" s="73" t="s">
        <v>104</v>
      </c>
      <c r="D19" s="73" t="s">
        <v>105</v>
      </c>
      <c r="E19" s="73" t="s">
        <v>106</v>
      </c>
    </row>
    <row r="20" spans="1:6" ht="18" customHeight="1" x14ac:dyDescent="0.4">
      <c r="A20" s="74" t="s">
        <v>171</v>
      </c>
      <c r="B20" s="75">
        <v>2.4500000000000002</v>
      </c>
      <c r="C20" s="76">
        <v>2700</v>
      </c>
      <c r="D20" s="74" t="s">
        <v>108</v>
      </c>
      <c r="E20" s="74" t="s">
        <v>166</v>
      </c>
    </row>
    <row r="21" spans="1:6" ht="18" customHeight="1" x14ac:dyDescent="0.4">
      <c r="A21" s="80" t="s">
        <v>186</v>
      </c>
      <c r="B21" s="81">
        <v>2.35</v>
      </c>
      <c r="C21" s="82">
        <v>2700</v>
      </c>
      <c r="D21" s="80" t="s">
        <v>108</v>
      </c>
      <c r="E21" s="80" t="s">
        <v>188</v>
      </c>
      <c r="F21" s="11" t="s">
        <v>187</v>
      </c>
    </row>
    <row r="22" spans="1:6" ht="18" customHeight="1" x14ac:dyDescent="0.4">
      <c r="A22" s="73" t="s">
        <v>125</v>
      </c>
      <c r="B22" s="73" t="s">
        <v>103</v>
      </c>
      <c r="C22" s="73" t="s">
        <v>104</v>
      </c>
      <c r="D22" s="73" t="s">
        <v>105</v>
      </c>
      <c r="E22" s="73" t="s">
        <v>106</v>
      </c>
    </row>
    <row r="23" spans="1:6" ht="18" customHeight="1" x14ac:dyDescent="0.4">
      <c r="A23" s="74" t="s">
        <v>107</v>
      </c>
      <c r="B23" s="76">
        <v>5440</v>
      </c>
      <c r="C23" s="74">
        <v>440</v>
      </c>
      <c r="D23" s="74" t="s">
        <v>108</v>
      </c>
      <c r="E23" s="74" t="s">
        <v>126</v>
      </c>
    </row>
    <row r="24" spans="1:6" ht="18" customHeight="1" x14ac:dyDescent="0.4">
      <c r="A24" s="77" t="s">
        <v>111</v>
      </c>
      <c r="B24" s="79">
        <f>B23+150</f>
        <v>5590</v>
      </c>
      <c r="C24" s="77">
        <v>440</v>
      </c>
      <c r="D24" s="77" t="s">
        <v>108</v>
      </c>
      <c r="E24" s="77" t="s">
        <v>127</v>
      </c>
    </row>
    <row r="25" spans="1:6" ht="18" customHeight="1" x14ac:dyDescent="0.4">
      <c r="A25" s="77" t="s">
        <v>113</v>
      </c>
      <c r="B25" s="79">
        <f>B24+70</f>
        <v>5660</v>
      </c>
      <c r="C25" s="77">
        <f>C24+70</f>
        <v>510</v>
      </c>
      <c r="D25" s="77" t="s">
        <v>108</v>
      </c>
      <c r="E25" s="77" t="s">
        <v>128</v>
      </c>
    </row>
    <row r="26" spans="1:6" ht="18" customHeight="1" x14ac:dyDescent="0.4">
      <c r="A26" s="77" t="s">
        <v>113</v>
      </c>
      <c r="B26" s="79">
        <f>B25+10</f>
        <v>5670</v>
      </c>
      <c r="C26" s="79">
        <f>C25+10</f>
        <v>520</v>
      </c>
      <c r="D26" s="77" t="s">
        <v>108</v>
      </c>
      <c r="E26" s="77" t="s">
        <v>129</v>
      </c>
    </row>
    <row r="27" spans="1:6" ht="18" customHeight="1" x14ac:dyDescent="0.4">
      <c r="A27" s="77" t="s">
        <v>130</v>
      </c>
      <c r="B27" s="79">
        <f>B26+50</f>
        <v>5720</v>
      </c>
      <c r="C27" s="79">
        <f>C26</f>
        <v>520</v>
      </c>
      <c r="D27" s="77" t="s">
        <v>108</v>
      </c>
      <c r="E27" s="77" t="s">
        <v>131</v>
      </c>
    </row>
    <row r="28" spans="1:6" ht="18" customHeight="1" x14ac:dyDescent="0.4">
      <c r="A28" s="77" t="s">
        <v>120</v>
      </c>
      <c r="B28" s="79">
        <v>5695</v>
      </c>
      <c r="C28" s="79">
        <v>495</v>
      </c>
      <c r="D28" s="77" t="s">
        <v>121</v>
      </c>
      <c r="E28" s="77" t="s">
        <v>132</v>
      </c>
    </row>
    <row r="29" spans="1:6" ht="18" customHeight="1" x14ac:dyDescent="0.4">
      <c r="A29" s="73" t="s">
        <v>133</v>
      </c>
      <c r="B29" s="73" t="s">
        <v>103</v>
      </c>
      <c r="C29" s="73" t="s">
        <v>104</v>
      </c>
      <c r="D29" s="73" t="s">
        <v>105</v>
      </c>
      <c r="E29" s="73" t="s">
        <v>106</v>
      </c>
    </row>
    <row r="30" spans="1:6" ht="18" customHeight="1" x14ac:dyDescent="0.4">
      <c r="A30" s="74" t="s">
        <v>107</v>
      </c>
      <c r="B30" s="83">
        <v>3.05</v>
      </c>
      <c r="C30" s="76">
        <v>3250</v>
      </c>
      <c r="D30" s="74" t="s">
        <v>108</v>
      </c>
      <c r="E30" s="74" t="s">
        <v>126</v>
      </c>
    </row>
    <row r="31" spans="1:6" ht="18" customHeight="1" x14ac:dyDescent="0.4">
      <c r="A31" s="77" t="s">
        <v>111</v>
      </c>
      <c r="B31" s="84">
        <v>3.05</v>
      </c>
      <c r="C31" s="79">
        <v>3400</v>
      </c>
      <c r="D31" s="77" t="s">
        <v>108</v>
      </c>
      <c r="E31" s="77" t="s">
        <v>127</v>
      </c>
    </row>
    <row r="32" spans="1:6" ht="18" customHeight="1" x14ac:dyDescent="0.4">
      <c r="A32" s="77" t="s">
        <v>113</v>
      </c>
      <c r="B32" s="84">
        <v>3.55</v>
      </c>
      <c r="C32" s="79">
        <v>3400</v>
      </c>
      <c r="D32" s="77" t="s">
        <v>108</v>
      </c>
      <c r="E32" s="77" t="s">
        <v>134</v>
      </c>
    </row>
    <row r="33" spans="1:5" ht="18" customHeight="1" x14ac:dyDescent="0.4">
      <c r="A33" s="77" t="s">
        <v>113</v>
      </c>
      <c r="B33" s="84">
        <v>3.65</v>
      </c>
      <c r="C33" s="79">
        <v>3400</v>
      </c>
      <c r="D33" s="77" t="s">
        <v>108</v>
      </c>
      <c r="E33" s="77" t="s">
        <v>135</v>
      </c>
    </row>
    <row r="34" spans="1:5" ht="18" customHeight="1" x14ac:dyDescent="0.4">
      <c r="A34" s="77" t="s">
        <v>115</v>
      </c>
      <c r="B34" s="84">
        <v>3.55</v>
      </c>
      <c r="C34" s="79">
        <v>3400</v>
      </c>
      <c r="D34" s="77" t="s">
        <v>108</v>
      </c>
      <c r="E34" s="77" t="s">
        <v>136</v>
      </c>
    </row>
    <row r="35" spans="1:5" ht="18" customHeight="1" x14ac:dyDescent="0.4">
      <c r="A35" s="85" t="s">
        <v>137</v>
      </c>
      <c r="B35" s="84">
        <v>3.45</v>
      </c>
      <c r="C35" s="79">
        <v>3400</v>
      </c>
      <c r="D35" s="77" t="s">
        <v>108</v>
      </c>
      <c r="E35" s="77" t="s">
        <v>136</v>
      </c>
    </row>
    <row r="36" spans="1:5" ht="18" customHeight="1" x14ac:dyDescent="0.4">
      <c r="A36" s="85" t="s">
        <v>107</v>
      </c>
      <c r="B36" s="84">
        <v>3.35</v>
      </c>
      <c r="C36" s="79">
        <v>3400</v>
      </c>
      <c r="D36" s="77" t="s">
        <v>108</v>
      </c>
      <c r="E36" s="77" t="s">
        <v>136</v>
      </c>
    </row>
    <row r="37" spans="1:5" ht="18" customHeight="1" x14ac:dyDescent="0.4">
      <c r="A37" s="85" t="s">
        <v>111</v>
      </c>
      <c r="B37" s="84">
        <v>3.35</v>
      </c>
      <c r="C37" s="79">
        <v>3450</v>
      </c>
      <c r="D37" s="77" t="s">
        <v>121</v>
      </c>
      <c r="E37" s="77" t="s">
        <v>131</v>
      </c>
    </row>
    <row r="38" spans="1:5" ht="18" customHeight="1" x14ac:dyDescent="0.4">
      <c r="A38" s="85" t="s">
        <v>120</v>
      </c>
      <c r="B38" s="84">
        <f>B37-0.2</f>
        <v>3.15</v>
      </c>
      <c r="C38" s="79">
        <v>3450</v>
      </c>
      <c r="D38" s="77" t="s">
        <v>121</v>
      </c>
      <c r="E38" s="77" t="s">
        <v>138</v>
      </c>
    </row>
    <row r="39" spans="1:5" ht="18" customHeight="1" x14ac:dyDescent="0.4">
      <c r="A39" s="73" t="s">
        <v>139</v>
      </c>
      <c r="B39" s="73" t="s">
        <v>103</v>
      </c>
      <c r="C39" s="73" t="s">
        <v>104</v>
      </c>
      <c r="D39" s="73" t="s">
        <v>105</v>
      </c>
      <c r="E39" s="73" t="s">
        <v>106</v>
      </c>
    </row>
    <row r="40" spans="1:5" ht="18" customHeight="1" x14ac:dyDescent="0.4">
      <c r="A40" s="74" t="s">
        <v>107</v>
      </c>
      <c r="B40" s="76">
        <v>6520</v>
      </c>
      <c r="C40" s="76">
        <v>1170</v>
      </c>
      <c r="D40" s="74" t="s">
        <v>140</v>
      </c>
      <c r="E40" s="74" t="s">
        <v>141</v>
      </c>
    </row>
    <row r="41" spans="1:5" ht="18" customHeight="1" x14ac:dyDescent="0.4">
      <c r="A41" s="74" t="s">
        <v>142</v>
      </c>
      <c r="B41" s="76">
        <f>B40+120</f>
        <v>6640</v>
      </c>
      <c r="C41" s="76">
        <f>C40+120</f>
        <v>1290</v>
      </c>
      <c r="D41" s="74" t="s">
        <v>140</v>
      </c>
      <c r="E41" s="74" t="s">
        <v>143</v>
      </c>
    </row>
    <row r="42" spans="1:5" ht="18" customHeight="1" x14ac:dyDescent="0.4">
      <c r="A42" s="77" t="s">
        <v>144</v>
      </c>
      <c r="B42" s="79">
        <f>B41+120</f>
        <v>6760</v>
      </c>
      <c r="C42" s="79">
        <f>C41+120</f>
        <v>1410</v>
      </c>
      <c r="D42" s="77" t="s">
        <v>140</v>
      </c>
      <c r="E42" s="77" t="s">
        <v>143</v>
      </c>
    </row>
    <row r="43" spans="1:5" ht="18" customHeight="1" x14ac:dyDescent="0.4">
      <c r="A43" s="77" t="s">
        <v>113</v>
      </c>
      <c r="B43" s="79">
        <f>B42-100</f>
        <v>6660</v>
      </c>
      <c r="C43" s="79">
        <f>C42-100</f>
        <v>1310</v>
      </c>
      <c r="D43" s="77" t="s">
        <v>140</v>
      </c>
      <c r="E43" s="77" t="s">
        <v>145</v>
      </c>
    </row>
    <row r="44" spans="1:5" ht="18" customHeight="1" x14ac:dyDescent="0.4">
      <c r="A44" s="77" t="s">
        <v>115</v>
      </c>
      <c r="B44" s="79">
        <f>B43-100</f>
        <v>6560</v>
      </c>
      <c r="C44" s="79">
        <f>C43-100</f>
        <v>1210</v>
      </c>
      <c r="D44" s="77" t="s">
        <v>140</v>
      </c>
      <c r="E44" s="77" t="s">
        <v>146</v>
      </c>
    </row>
    <row r="45" spans="1:5" ht="18" customHeight="1" x14ac:dyDescent="0.4">
      <c r="A45" s="77" t="s">
        <v>147</v>
      </c>
      <c r="B45" s="79">
        <v>6510</v>
      </c>
      <c r="C45" s="79">
        <v>1160</v>
      </c>
      <c r="D45" s="77" t="s">
        <v>140</v>
      </c>
      <c r="E45" s="77" t="s">
        <v>148</v>
      </c>
    </row>
    <row r="46" spans="1:5" ht="18" customHeight="1" x14ac:dyDescent="0.4">
      <c r="A46" s="77" t="s">
        <v>149</v>
      </c>
      <c r="B46" s="79">
        <f>B45-100</f>
        <v>6410</v>
      </c>
      <c r="C46" s="79">
        <f>C45-100</f>
        <v>1060</v>
      </c>
      <c r="D46" s="77" t="s">
        <v>140</v>
      </c>
      <c r="E46" s="77" t="s">
        <v>150</v>
      </c>
    </row>
    <row r="47" spans="1:5" ht="18" customHeight="1" x14ac:dyDescent="0.4">
      <c r="A47" s="80" t="s">
        <v>184</v>
      </c>
      <c r="B47" s="82">
        <f>B46-50</f>
        <v>6360</v>
      </c>
      <c r="C47" s="82">
        <f>C46-50</f>
        <v>1010</v>
      </c>
      <c r="D47" s="80" t="s">
        <v>140</v>
      </c>
      <c r="E47" s="80" t="s">
        <v>190</v>
      </c>
    </row>
    <row r="48" spans="1:5" ht="18" customHeight="1" x14ac:dyDescent="0.4">
      <c r="A48" s="73" t="s">
        <v>151</v>
      </c>
      <c r="B48" s="73" t="s">
        <v>103</v>
      </c>
      <c r="C48" s="73" t="s">
        <v>104</v>
      </c>
      <c r="D48" s="73" t="s">
        <v>105</v>
      </c>
      <c r="E48" s="73" t="s">
        <v>106</v>
      </c>
    </row>
    <row r="49" spans="1:5" ht="18" customHeight="1" x14ac:dyDescent="0.4">
      <c r="A49" s="74" t="s">
        <v>152</v>
      </c>
      <c r="B49" s="76">
        <f>6560+250</f>
        <v>6810</v>
      </c>
      <c r="C49" s="76">
        <v>1210</v>
      </c>
      <c r="D49" s="74" t="s">
        <v>140</v>
      </c>
      <c r="E49" s="74" t="s">
        <v>153</v>
      </c>
    </row>
    <row r="50" spans="1:5" ht="18" customHeight="1" x14ac:dyDescent="0.4">
      <c r="A50" s="77" t="s">
        <v>147</v>
      </c>
      <c r="B50" s="79">
        <f>B49-50</f>
        <v>6760</v>
      </c>
      <c r="C50" s="79">
        <v>1160</v>
      </c>
      <c r="D50" s="77" t="s">
        <v>140</v>
      </c>
      <c r="E50" s="77" t="s">
        <v>148</v>
      </c>
    </row>
    <row r="51" spans="1:5" ht="18" customHeight="1" x14ac:dyDescent="0.4">
      <c r="A51" s="77" t="s">
        <v>111</v>
      </c>
      <c r="B51" s="79">
        <f>B50+50</f>
        <v>6810</v>
      </c>
      <c r="C51" s="79">
        <v>1160</v>
      </c>
      <c r="D51" s="77" t="s">
        <v>140</v>
      </c>
      <c r="E51" s="77" t="s">
        <v>131</v>
      </c>
    </row>
    <row r="52" spans="1:5" ht="18" customHeight="1" x14ac:dyDescent="0.4">
      <c r="A52" s="77" t="s">
        <v>149</v>
      </c>
      <c r="B52" s="79">
        <f>B51-100</f>
        <v>6710</v>
      </c>
      <c r="C52" s="79">
        <f>C51-100</f>
        <v>1060</v>
      </c>
      <c r="D52" s="77" t="s">
        <v>140</v>
      </c>
      <c r="E52" s="77" t="s">
        <v>150</v>
      </c>
    </row>
    <row r="53" spans="1:5" ht="18" customHeight="1" x14ac:dyDescent="0.4">
      <c r="A53" s="80" t="s">
        <v>184</v>
      </c>
      <c r="B53" s="82">
        <f>B52-50</f>
        <v>6660</v>
      </c>
      <c r="C53" s="82">
        <f>C52-50</f>
        <v>1010</v>
      </c>
      <c r="D53" s="80" t="s">
        <v>140</v>
      </c>
      <c r="E53" s="80" t="s">
        <v>190</v>
      </c>
    </row>
    <row r="54" spans="1:5" ht="18" customHeight="1" x14ac:dyDescent="0.4">
      <c r="A54" s="73" t="s">
        <v>174</v>
      </c>
      <c r="B54" s="73" t="s">
        <v>103</v>
      </c>
      <c r="C54" s="73" t="s">
        <v>104</v>
      </c>
      <c r="D54" s="73" t="s">
        <v>105</v>
      </c>
      <c r="E54" s="73" t="s">
        <v>106</v>
      </c>
    </row>
    <row r="55" spans="1:5" ht="18" customHeight="1" x14ac:dyDescent="0.4">
      <c r="A55" s="74" t="s">
        <v>107</v>
      </c>
      <c r="B55" s="76">
        <v>4500</v>
      </c>
      <c r="C55" s="76">
        <v>950</v>
      </c>
      <c r="D55" s="74" t="s">
        <v>140</v>
      </c>
      <c r="E55" s="74" t="s">
        <v>126</v>
      </c>
    </row>
    <row r="56" spans="1:5" ht="18" customHeight="1" x14ac:dyDescent="0.4">
      <c r="A56" s="74" t="s">
        <v>154</v>
      </c>
      <c r="B56" s="76">
        <f>B55+100</f>
        <v>4600</v>
      </c>
      <c r="C56" s="76">
        <v>950</v>
      </c>
      <c r="D56" s="74" t="s">
        <v>140</v>
      </c>
      <c r="E56" s="74" t="s">
        <v>126</v>
      </c>
    </row>
    <row r="57" spans="1:5" ht="18" customHeight="1" x14ac:dyDescent="0.4">
      <c r="A57" s="74" t="s">
        <v>158</v>
      </c>
      <c r="B57" s="76">
        <f>B56+400</f>
        <v>5000</v>
      </c>
      <c r="C57" s="76">
        <v>950</v>
      </c>
      <c r="D57" s="74" t="s">
        <v>140</v>
      </c>
      <c r="E57" s="74" t="s">
        <v>159</v>
      </c>
    </row>
    <row r="58" spans="1:5" ht="18" customHeight="1" x14ac:dyDescent="0.4">
      <c r="A58" s="80" t="s">
        <v>172</v>
      </c>
      <c r="B58" s="82">
        <v>4800</v>
      </c>
      <c r="C58" s="82">
        <v>800</v>
      </c>
      <c r="D58" s="80" t="s">
        <v>140</v>
      </c>
      <c r="E58" s="80" t="s">
        <v>173</v>
      </c>
    </row>
    <row r="59" spans="1:5" ht="18" customHeight="1" x14ac:dyDescent="0.4">
      <c r="A59" s="73" t="s">
        <v>175</v>
      </c>
      <c r="B59" s="73" t="s">
        <v>103</v>
      </c>
      <c r="C59" s="73" t="s">
        <v>104</v>
      </c>
      <c r="D59" s="73" t="s">
        <v>105</v>
      </c>
      <c r="E59" s="73" t="s">
        <v>106</v>
      </c>
    </row>
    <row r="60" spans="1:5" ht="18" customHeight="1" x14ac:dyDescent="0.4">
      <c r="A60" s="74" t="s">
        <v>171</v>
      </c>
      <c r="B60" s="76">
        <v>4600</v>
      </c>
      <c r="C60" s="76">
        <v>950</v>
      </c>
      <c r="D60" s="74" t="s">
        <v>140</v>
      </c>
      <c r="E60" s="74" t="s">
        <v>176</v>
      </c>
    </row>
    <row r="61" spans="1:5" ht="18" customHeight="1" x14ac:dyDescent="0.4">
      <c r="A61" s="80" t="s">
        <v>169</v>
      </c>
      <c r="B61" s="82">
        <v>4500</v>
      </c>
      <c r="C61" s="82">
        <v>800</v>
      </c>
      <c r="D61" s="80" t="s">
        <v>140</v>
      </c>
      <c r="E61" s="80" t="s">
        <v>173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INVOICE</vt:lpstr>
      <vt:lpstr>LHR</vt:lpstr>
      <vt:lpstr>NRT</vt:lpstr>
      <vt:lpstr>NRT_NYG</vt:lpstr>
      <vt:lpstr>기타비용</vt:lpstr>
      <vt:lpstr>MAPPING</vt:lpstr>
      <vt:lpstr>특이사항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2025-09-30T07:03:53Z</dcterms:modified>
  <cp:category/>
  <cp:contentStatus/>
</cp:coreProperties>
</file>